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2AF516E8-DE01-40D7-AD31-0735C97E4A4E}" xr6:coauthVersionLast="47" xr6:coauthVersionMax="47" xr10:uidLastSave="{00000000-0000-0000-0000-000000000000}"/>
  <bookViews>
    <workbookView xWindow="780" yWindow="780" windowWidth="21960" windowHeight="13890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Sheet1!$A$1:$E$683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25" i="1"/>
  <c r="E27" i="1"/>
  <c r="E28" i="1"/>
  <c r="E29" i="1"/>
  <c r="E31" i="1"/>
  <c r="E35" i="1"/>
  <c r="E43" i="1"/>
  <c r="E50" i="1"/>
  <c r="E55" i="1"/>
  <c r="E57" i="1"/>
  <c r="E58" i="1"/>
  <c r="E59" i="1"/>
  <c r="E60" i="1"/>
  <c r="E61" i="1"/>
  <c r="E62" i="1"/>
  <c r="E63" i="1"/>
  <c r="E64" i="1"/>
  <c r="E65" i="1"/>
  <c r="E66" i="1"/>
  <c r="E69" i="1"/>
  <c r="E75" i="1"/>
  <c r="E76" i="1"/>
  <c r="E77" i="1"/>
  <c r="E80" i="1"/>
  <c r="E81" i="1"/>
  <c r="E83" i="1"/>
  <c r="E85" i="1"/>
  <c r="E100" i="1"/>
  <c r="E101" i="1"/>
  <c r="E102" i="1"/>
  <c r="E103" i="1"/>
  <c r="E104" i="1"/>
  <c r="E105" i="1"/>
  <c r="E106" i="1"/>
  <c r="E108" i="1"/>
  <c r="E109" i="1"/>
  <c r="E110" i="1"/>
  <c r="E111" i="1"/>
  <c r="E112" i="1"/>
  <c r="E113" i="1"/>
  <c r="E114" i="1"/>
  <c r="E115" i="1"/>
  <c r="E116" i="1"/>
  <c r="E117" i="1"/>
  <c r="E119" i="1"/>
  <c r="E120" i="1"/>
  <c r="E122" i="1"/>
  <c r="E123" i="1"/>
  <c r="E124" i="1"/>
  <c r="E125" i="1"/>
  <c r="E126" i="1"/>
  <c r="E128" i="1"/>
  <c r="E130" i="1"/>
  <c r="E131" i="1"/>
  <c r="E132" i="1"/>
  <c r="E134" i="1"/>
  <c r="E135" i="1"/>
  <c r="E136" i="1"/>
  <c r="E137" i="1"/>
  <c r="E138" i="1"/>
  <c r="E139" i="1"/>
  <c r="E140" i="1"/>
  <c r="E141" i="1"/>
  <c r="E143" i="1"/>
  <c r="E144" i="1"/>
  <c r="E145" i="1"/>
  <c r="E147" i="1"/>
  <c r="E148" i="1"/>
  <c r="E150" i="1"/>
  <c r="E151" i="1"/>
  <c r="E152" i="1"/>
  <c r="E153" i="1"/>
  <c r="E154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70" i="1"/>
  <c r="E171" i="1"/>
  <c r="E174" i="1"/>
  <c r="E176" i="1"/>
  <c r="E179" i="1"/>
  <c r="E180" i="1"/>
  <c r="E184" i="1"/>
  <c r="E188" i="1"/>
  <c r="E194" i="1"/>
  <c r="E198" i="1"/>
  <c r="E199" i="1"/>
  <c r="E200" i="1"/>
  <c r="E205" i="1"/>
  <c r="E206" i="1"/>
  <c r="E207" i="1"/>
  <c r="E208" i="1"/>
  <c r="E209" i="1"/>
  <c r="E210" i="1"/>
  <c r="E211" i="1"/>
  <c r="E213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9" i="1"/>
  <c r="E230" i="1"/>
  <c r="E233" i="1"/>
  <c r="E234" i="1"/>
  <c r="E236" i="1"/>
  <c r="E237" i="1"/>
  <c r="E238" i="1"/>
  <c r="E239" i="1"/>
  <c r="E240" i="1"/>
  <c r="E241" i="1"/>
  <c r="E242" i="1"/>
  <c r="E244" i="1"/>
  <c r="E245" i="1"/>
  <c r="E246" i="1"/>
  <c r="E247" i="1"/>
  <c r="E248" i="1"/>
  <c r="E249" i="1"/>
  <c r="E250" i="1"/>
  <c r="E251" i="1"/>
  <c r="E252" i="1"/>
  <c r="E254" i="1"/>
  <c r="E255" i="1"/>
  <c r="E256" i="1"/>
  <c r="E257" i="1"/>
  <c r="E265" i="1"/>
  <c r="E267" i="1"/>
  <c r="E268" i="1"/>
  <c r="E275" i="1"/>
  <c r="E276" i="1"/>
  <c r="E277" i="1"/>
  <c r="E278" i="1"/>
  <c r="E281" i="1"/>
  <c r="E282" i="1"/>
  <c r="E286" i="1"/>
  <c r="E287" i="1"/>
  <c r="E288" i="1"/>
  <c r="E289" i="1"/>
  <c r="E291" i="1"/>
  <c r="E292" i="1"/>
  <c r="E293" i="1"/>
  <c r="E295" i="1"/>
  <c r="E296" i="1"/>
  <c r="E297" i="1"/>
  <c r="E298" i="1"/>
  <c r="E300" i="1"/>
  <c r="E301" i="1"/>
  <c r="E303" i="1"/>
  <c r="E305" i="1"/>
  <c r="E306" i="1"/>
  <c r="E307" i="1"/>
  <c r="E308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50" i="1"/>
  <c r="E357" i="1"/>
  <c r="E358" i="1"/>
  <c r="E359" i="1"/>
  <c r="E360" i="1"/>
  <c r="E361" i="1"/>
  <c r="E366" i="1"/>
  <c r="E367" i="1"/>
  <c r="E369" i="1"/>
  <c r="E371" i="1"/>
  <c r="E372" i="1"/>
  <c r="E375" i="1"/>
  <c r="E376" i="1"/>
  <c r="E377" i="1"/>
  <c r="E378" i="1"/>
  <c r="E379" i="1"/>
  <c r="E381" i="1"/>
  <c r="E382" i="1"/>
  <c r="E383" i="1"/>
  <c r="E385" i="1"/>
  <c r="E386" i="1"/>
  <c r="E387" i="1"/>
  <c r="E388" i="1"/>
  <c r="E389" i="1"/>
  <c r="E390" i="1"/>
  <c r="E392" i="1"/>
  <c r="E393" i="1"/>
  <c r="E394" i="1"/>
  <c r="E395" i="1"/>
  <c r="E396" i="1"/>
  <c r="E397" i="1"/>
  <c r="E398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20" i="1"/>
  <c r="E425" i="1"/>
  <c r="E426" i="1"/>
  <c r="E427" i="1"/>
  <c r="E428" i="1"/>
  <c r="E429" i="1"/>
  <c r="E430" i="1"/>
  <c r="E431" i="1"/>
  <c r="E432" i="1"/>
  <c r="E433" i="1"/>
  <c r="E438" i="1"/>
  <c r="E440" i="1"/>
  <c r="E441" i="1"/>
  <c r="E442" i="1"/>
  <c r="E445" i="1"/>
  <c r="E446" i="1"/>
  <c r="E447" i="1"/>
  <c r="E451" i="1"/>
  <c r="E452" i="1"/>
  <c r="E453" i="1"/>
  <c r="E455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6" i="1"/>
  <c r="E487" i="1"/>
  <c r="E488" i="1"/>
  <c r="E490" i="1"/>
  <c r="E491" i="1"/>
  <c r="E492" i="1"/>
  <c r="E493" i="1"/>
  <c r="E494" i="1"/>
  <c r="E495" i="1"/>
  <c r="E496" i="1"/>
  <c r="E499" i="1"/>
  <c r="E500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8" i="1"/>
  <c r="E529" i="1"/>
  <c r="E530" i="1"/>
  <c r="E531" i="1"/>
  <c r="E532" i="1"/>
  <c r="E533" i="1"/>
  <c r="E536" i="1"/>
  <c r="E537" i="1"/>
  <c r="E538" i="1"/>
  <c r="E539" i="1"/>
  <c r="E540" i="1"/>
  <c r="E541" i="1"/>
  <c r="E542" i="1"/>
  <c r="E543" i="1"/>
  <c r="E544" i="1"/>
  <c r="E545" i="1"/>
  <c r="E547" i="1"/>
  <c r="E548" i="1"/>
  <c r="E550" i="1"/>
  <c r="E551" i="1"/>
  <c r="E552" i="1"/>
  <c r="E553" i="1"/>
  <c r="E554" i="1"/>
  <c r="E555" i="1"/>
  <c r="E556" i="1"/>
  <c r="E558" i="1"/>
  <c r="E559" i="1"/>
  <c r="E560" i="1"/>
  <c r="E561" i="1"/>
  <c r="E562" i="1"/>
  <c r="E563" i="1"/>
  <c r="E564" i="1"/>
  <c r="E565" i="1"/>
  <c r="E566" i="1"/>
  <c r="E570" i="1"/>
  <c r="E571" i="1"/>
  <c r="E572" i="1"/>
  <c r="E573" i="1"/>
  <c r="E574" i="1"/>
  <c r="E578" i="1"/>
  <c r="E579" i="1"/>
  <c r="E580" i="1"/>
  <c r="E581" i="1"/>
  <c r="E582" i="1"/>
  <c r="E583" i="1"/>
  <c r="E587" i="1"/>
  <c r="E588" i="1"/>
  <c r="E589" i="1"/>
  <c r="E590" i="1"/>
  <c r="E592" i="1"/>
  <c r="E593" i="1"/>
  <c r="E594" i="1"/>
  <c r="E595" i="1"/>
  <c r="E596" i="1"/>
  <c r="E597" i="1"/>
  <c r="E598" i="1"/>
  <c r="E599" i="1"/>
  <c r="E600" i="1"/>
  <c r="E601" i="1"/>
  <c r="E602" i="1"/>
  <c r="E604" i="1"/>
  <c r="E605" i="1"/>
  <c r="E606" i="1"/>
  <c r="E607" i="1"/>
  <c r="E614" i="1"/>
  <c r="E615" i="1"/>
  <c r="E616" i="1"/>
  <c r="E617" i="1"/>
  <c r="E618" i="1"/>
  <c r="E619" i="1"/>
  <c r="E620" i="1"/>
  <c r="E622" i="1"/>
  <c r="E623" i="1"/>
  <c r="E624" i="1"/>
  <c r="E626" i="1"/>
  <c r="E627" i="1"/>
  <c r="E628" i="1"/>
  <c r="E629" i="1"/>
  <c r="E630" i="1"/>
  <c r="E631" i="1"/>
  <c r="E635" i="1"/>
  <c r="E641" i="1"/>
  <c r="E642" i="1"/>
  <c r="E643" i="1"/>
  <c r="E644" i="1"/>
  <c r="E646" i="1"/>
  <c r="E647" i="1"/>
  <c r="E648" i="1"/>
  <c r="E649" i="1"/>
  <c r="E650" i="1"/>
  <c r="E651" i="1"/>
  <c r="E652" i="1"/>
  <c r="E654" i="1"/>
  <c r="E655" i="1"/>
  <c r="E657" i="1"/>
  <c r="E658" i="1"/>
  <c r="E659" i="1"/>
  <c r="E661" i="1"/>
  <c r="E662" i="1"/>
  <c r="E663" i="1"/>
  <c r="E665" i="1"/>
  <c r="E666" i="1"/>
  <c r="E667" i="1"/>
  <c r="E668" i="1"/>
  <c r="E669" i="1"/>
  <c r="E671" i="1"/>
  <c r="E672" i="1"/>
  <c r="E673" i="1"/>
  <c r="E674" i="1"/>
  <c r="E675" i="1"/>
  <c r="E676" i="1"/>
  <c r="E677" i="1"/>
  <c r="E678" i="1"/>
  <c r="E679" i="1"/>
  <c r="E680" i="1"/>
  <c r="E682" i="1"/>
  <c r="E683" i="1"/>
</calcChain>
</file>

<file path=xl/sharedStrings.xml><?xml version="1.0" encoding="utf-8"?>
<sst xmlns="http://schemas.openxmlformats.org/spreadsheetml/2006/main" count="1442" uniqueCount="1351">
  <si>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</si>
  <si>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</si>
  <si>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</si>
  <si>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</si>
  <si>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</si>
  <si>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</si>
  <si>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</si>
  <si>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</si>
  <si>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</si>
  <si>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NO55
ｶﾀﾛｸﾞﾍﾟｰｼﾞ</t>
    <phoneticPr fontId="3"/>
  </si>
  <si>
    <t>85x227mm サンダー(ｿﾌﾄｸﾞﾘｯﾌﾟ/研磨紙,ﾊﾟｯﾄﾞ</t>
  </si>
  <si>
    <t xml:space="preserve">EA112RD         </t>
  </si>
  <si>
    <t xml:space="preserve"> 87L 電磁弁付真空ポンプ                 </t>
  </si>
  <si>
    <t xml:space="preserve">    </t>
  </si>
  <si>
    <t xml:space="preserve">EA124BJ-21A     </t>
  </si>
  <si>
    <t xml:space="preserve">6.5mmx20m エアーホースリール(導電性)    </t>
  </si>
  <si>
    <t xml:space="preserve">EA162RA-6       </t>
  </si>
  <si>
    <t xml:space="preserve">#150/125mm ﾃﾞｨｽｸﾍﾟｰﾊﾟｰ(のり付/10枚)     </t>
  </si>
  <si>
    <t xml:space="preserve">EA366EA-10A     </t>
  </si>
  <si>
    <t xml:space="preserve">EA508AB-12BA    </t>
  </si>
  <si>
    <t xml:space="preserve">φ287x296mm/12.3L 密閉容器(本体のみ)    </t>
  </si>
  <si>
    <t xml:space="preserve">EA508AB-12CA    </t>
  </si>
  <si>
    <t xml:space="preserve">[EA508AB-12用] フタ                     </t>
  </si>
  <si>
    <t xml:space="preserve">EA508AB-1B      </t>
  </si>
  <si>
    <t xml:space="preserve">φ125x132mm/1.2L 密閉容器(本体のみ)     </t>
  </si>
  <si>
    <t xml:space="preserve">EA508AB-1C      </t>
  </si>
  <si>
    <t xml:space="preserve">[EA508AB-1用] フタ                      </t>
  </si>
  <si>
    <t xml:space="preserve">EA508AB-1D      </t>
  </si>
  <si>
    <t xml:space="preserve">[EA508AB-1用] 中フタ                    </t>
  </si>
  <si>
    <t xml:space="preserve">EA508AB-4B      </t>
  </si>
  <si>
    <t xml:space="preserve">φ208x189mm/ 4.3L 密閉容器(本体のみ)    </t>
  </si>
  <si>
    <t xml:space="preserve">EA508AB-4C      </t>
  </si>
  <si>
    <t xml:space="preserve">[EA508AB-4用] フタ                      </t>
  </si>
  <si>
    <t xml:space="preserve">EA508AF-131     </t>
  </si>
  <si>
    <t>φ100x 94mm/0.5L ポリ容器(ｸﾘｱｰ/本体のみ)</t>
  </si>
  <si>
    <t xml:space="preserve">EA508AF-132     </t>
  </si>
  <si>
    <t xml:space="preserve">[EA508AF-130用] フタ                    </t>
  </si>
  <si>
    <t xml:space="preserve">EA628WL-315     </t>
  </si>
  <si>
    <t xml:space="preserve">φ7.0mmx 15m 丸ゴムロープ               </t>
  </si>
  <si>
    <t xml:space="preserve">EA742BD-11      </t>
  </si>
  <si>
    <t xml:space="preserve">デジタル気圧計                          </t>
  </si>
  <si>
    <t xml:space="preserve">EA742HL-10A     </t>
  </si>
  <si>
    <t xml:space="preserve">カビ指数計(ﾜｲﾔﾚｽ/温湿度ｾﾝｻ付)           </t>
  </si>
  <si>
    <t xml:space="preserve">EA758RN-52      </t>
  </si>
  <si>
    <t xml:space="preserve">[単4x1本] フラッシュライト/ＬＥＤ       </t>
  </si>
  <si>
    <t xml:space="preserve">EA759EX-202     </t>
  </si>
  <si>
    <t xml:space="preserve">[EA759EX-201用] 自由雲台                </t>
  </si>
  <si>
    <t xml:space="preserve">EA762GC-105     </t>
  </si>
  <si>
    <t xml:space="preserve">205x135mm 高額用大金封(2枚)             </t>
  </si>
  <si>
    <t xml:space="preserve">EA762GC-114     </t>
  </si>
  <si>
    <t xml:space="preserve"> 弔事用金封(御霊前/20枚)                </t>
  </si>
  <si>
    <t xml:space="preserve">EA762GC-122     </t>
  </si>
  <si>
    <t xml:space="preserve"> お見舞い用袋(20枚)                     </t>
  </si>
  <si>
    <t xml:space="preserve">EA762GC-201     </t>
  </si>
  <si>
    <t xml:space="preserve">7mm 罫線セミＢ５ノート(30ﾍﾟｰｼﾞ/5冊)     </t>
  </si>
  <si>
    <t xml:space="preserve">EA762GC-206     </t>
  </si>
  <si>
    <t xml:space="preserve">EA763ZD-81A     </t>
  </si>
  <si>
    <t xml:space="preserve">183x 50x 28mm  ハンドシュレッダー       </t>
  </si>
  <si>
    <t xml:space="preserve">EA764A-76A      </t>
  </si>
  <si>
    <t xml:space="preserve">ＵＳＢシガーチャージャー                </t>
  </si>
  <si>
    <t xml:space="preserve">EA764AJ-111A    </t>
  </si>
  <si>
    <t xml:space="preserve">0.5m USBケーブル(A-B/2.0対応/極細/黒)   </t>
  </si>
  <si>
    <t xml:space="preserve">EA764AJ-116A    </t>
  </si>
  <si>
    <t xml:space="preserve">0.5m USBケーブル(A-B/2.0対応/極細/白)   </t>
  </si>
  <si>
    <t xml:space="preserve">EA764AJ-117A    </t>
  </si>
  <si>
    <t xml:space="preserve">1.0m USBケーブル(A-B/2.0対応/極細/白)   </t>
  </si>
  <si>
    <t xml:space="preserve">EA764AJ-118A    </t>
  </si>
  <si>
    <t xml:space="preserve">EA764AJ-119A    </t>
  </si>
  <si>
    <t xml:space="preserve">2.0m USBケーブル(A-B/2.0対応/極細/白)   </t>
  </si>
  <si>
    <t xml:space="preserve">EA764AJ-120A    </t>
  </si>
  <si>
    <t xml:space="preserve">2.5m USBケーブル(A-B/2.0対応/極細/白)   </t>
  </si>
  <si>
    <t xml:space="preserve">EA764AJ-186A    </t>
  </si>
  <si>
    <t xml:space="preserve">0.5m ミニUSBケーブル(A-ﾐﾆB5pin/2.0対応) </t>
  </si>
  <si>
    <t xml:space="preserve">EA764AJ-188A    </t>
  </si>
  <si>
    <t xml:space="preserve">1.5m ミニUSBケーブル(A-ﾐﾆB5pin/2.0対応) </t>
  </si>
  <si>
    <t xml:space="preserve">EA764AJ-233A    </t>
  </si>
  <si>
    <t xml:space="preserve">1.5m USB延長ケーブル(A-A/2.0対応/極細)  </t>
  </si>
  <si>
    <t xml:space="preserve">EA764AJ-236A    </t>
  </si>
  <si>
    <t xml:space="preserve">0.5m USB延長ケーブル(A-A/2.0対応/極細)  </t>
  </si>
  <si>
    <t xml:space="preserve">EA764AJ-237A    </t>
  </si>
  <si>
    <t xml:space="preserve">1.0m USB延長ケーブル(A-A/2.0対応/極細)  </t>
  </si>
  <si>
    <t xml:space="preserve">EA764AJ-238A    </t>
  </si>
  <si>
    <t xml:space="preserve">EA764AJ-239A    </t>
  </si>
  <si>
    <t xml:space="preserve">2.0m USB延長ケーブル(A-A/2.0対応/極細)  </t>
  </si>
  <si>
    <t xml:space="preserve">EA764BE-2A      </t>
  </si>
  <si>
    <t xml:space="preserve"> 2 m ｿﾌﾄLANケーブル(CAT6準拠)[ﾌﾞﾗｯｸ]    </t>
  </si>
  <si>
    <t xml:space="preserve">EA809-10        </t>
  </si>
  <si>
    <t xml:space="preserve">100mm スチールケース(ﾃﾞｨｽｸｸﾞﾗｲﾝﾀﾞｰ用)   </t>
  </si>
  <si>
    <t xml:space="preserve">EA809-1B        </t>
  </si>
  <si>
    <t xml:space="preserve">φ105x1.8x(15)20mm ダイヤモンドカッター </t>
  </si>
  <si>
    <t xml:space="preserve">EA809BG-20C     </t>
  </si>
  <si>
    <t xml:space="preserve">100mm/ 720W ディスクグラインダーセット  </t>
  </si>
  <si>
    <t xml:space="preserve">EA813BD-14.4B   </t>
  </si>
  <si>
    <t xml:space="preserve">DC14.4V/2.6Ah ニッケル水素バッテリー    </t>
  </si>
  <si>
    <t xml:space="preserve">EA814NA-1B      </t>
  </si>
  <si>
    <t xml:space="preserve">AC100V/10W 作業灯/ＬＥＤ(ｽﾀﾝﾄﾞ付)       </t>
  </si>
  <si>
    <t xml:space="preserve">EA857KA-5A      </t>
  </si>
  <si>
    <t xml:space="preserve">150㎜x20T ﾚｼﾌﾟﾛｿｰﾌﾞﾚｰﾄﾞ(短尺細目/1枚)   </t>
  </si>
  <si>
    <t xml:space="preserve">EA897ES-20A     </t>
  </si>
  <si>
    <t xml:space="preserve">AC100V/ 15W/φ20cm 換気扇(低騒音型)     </t>
  </si>
  <si>
    <t xml:space="preserve">EA897ES-25A     </t>
  </si>
  <si>
    <t xml:space="preserve">AC100V/ 25W/φ25cm 換気扇(低騒音型)     </t>
  </si>
  <si>
    <t xml:space="preserve">EA897ES-35AA    </t>
  </si>
  <si>
    <t xml:space="preserve">AC100V/100W/φ35cm 換気扇(低騒音型)     </t>
  </si>
  <si>
    <t xml:space="preserve">EA897ES-35B     </t>
  </si>
  <si>
    <t xml:space="preserve">AC100V/150W/φ35cm 換気扇(低騒音型)     </t>
  </si>
  <si>
    <t xml:space="preserve">EA897ES-40AA    </t>
  </si>
  <si>
    <t xml:space="preserve">AC100V/ 50W/φ40cm 換気扇(低騒音型)     </t>
  </si>
  <si>
    <t xml:space="preserve">EA897ES-40BA    </t>
  </si>
  <si>
    <t xml:space="preserve">AC100V/100W/φ40cm 換気扇(低騒音型)     </t>
  </si>
  <si>
    <t xml:space="preserve">EA897ES-40C     </t>
  </si>
  <si>
    <t xml:space="preserve">AC100V/200W/φ40cm 換気扇(低騒音型)     </t>
  </si>
  <si>
    <t xml:space="preserve">EA897SB-100E    </t>
  </si>
  <si>
    <t xml:space="preserve">AC100V スポットクーラー(一口型/ｽｲﾝｸﾞ付) </t>
  </si>
  <si>
    <t xml:space="preserve">EA897SE-1A      </t>
  </si>
  <si>
    <t xml:space="preserve">AC100V ポータブルスポットクーラー       </t>
  </si>
  <si>
    <t xml:space="preserve">EA897SJ-1C      </t>
  </si>
  <si>
    <t xml:space="preserve">AC100V 移動式クーラー                   </t>
  </si>
  <si>
    <t xml:space="preserve">EA898RB-26A     </t>
  </si>
  <si>
    <t xml:space="preserve">DC18.0V 草刈機(充電式)                  </t>
  </si>
  <si>
    <t xml:space="preserve">EA898RE-8A      </t>
  </si>
  <si>
    <t xml:space="preserve">300mm/AC100V 電動ヘッジトリマー         </t>
  </si>
  <si>
    <t xml:space="preserve">EA913VR-42B     </t>
  </si>
  <si>
    <t xml:space="preserve">[9点組] 鍋･フライパンセット             </t>
  </si>
  <si>
    <t xml:space="preserve">EA922B-115D     </t>
  </si>
  <si>
    <t xml:space="preserve">160x295mm ﾛｰﾙｸﾘｰﾅｰ(ｶｰﾍﾟｯﾄ用/替ﾃｰﾌﾟ付)   </t>
  </si>
  <si>
    <t xml:space="preserve">EA927-194       </t>
  </si>
  <si>
    <t xml:space="preserve">140x200x30mm マルチインナーケース       </t>
  </si>
  <si>
    <t xml:space="preserve">EA927-196       </t>
  </si>
  <si>
    <t xml:space="preserve">190x20x270mm マルチインナーケース       </t>
  </si>
  <si>
    <t xml:space="preserve">EA927-200       </t>
  </si>
  <si>
    <t xml:space="preserve">428x294x48mm マルチインナーケース       </t>
  </si>
  <si>
    <t xml:space="preserve">EA927-204       </t>
  </si>
  <si>
    <t xml:space="preserve">490x210x 35mm キーボード用バッグ        </t>
  </si>
  <si>
    <t xml:space="preserve">EA928AA-31A     </t>
  </si>
  <si>
    <t xml:space="preserve">130mm コンパクトクリーニングブラシ      </t>
  </si>
  <si>
    <t xml:space="preserve">EA928AA-35B     </t>
  </si>
  <si>
    <t xml:space="preserve">310mm クリーニングブラシ                </t>
  </si>
  <si>
    <t xml:space="preserve">EA928AA-5B      </t>
  </si>
  <si>
    <t xml:space="preserve">960-1480mm 伸縮クリーナー               </t>
  </si>
  <si>
    <t xml:space="preserve">EA928CC-138     </t>
  </si>
  <si>
    <t xml:space="preserve">交換用ブラシヘッド(EA928CC-38,-38S用)   </t>
  </si>
  <si>
    <t xml:space="preserve">EA928CC-139     </t>
  </si>
  <si>
    <t xml:space="preserve">交換用ブラシヘッド(EA928CC-39用)        </t>
  </si>
  <si>
    <t xml:space="preserve">EA928CY-32      </t>
  </si>
  <si>
    <t xml:space="preserve">150x150x130㎜ 洗濯ネット                </t>
  </si>
  <si>
    <t xml:space="preserve">EA928CY-33      </t>
  </si>
  <si>
    <t xml:space="preserve">270x200x180㎜ 洗濯ネット                </t>
  </si>
  <si>
    <t xml:space="preserve">EA934KB-68A     </t>
  </si>
  <si>
    <t xml:space="preserve">200ml 木部ひび割れ補修材                </t>
  </si>
  <si>
    <t xml:space="preserve">EA940DC-107A    </t>
  </si>
  <si>
    <t xml:space="preserve">15.0x22.0mm/φ6.1 ツマミ(5個)           </t>
  </si>
  <si>
    <t xml:space="preserve">EA951FB-60      </t>
  </si>
  <si>
    <t xml:space="preserve">350mm 物干し金具(ｱﾙﾐ製)                 </t>
  </si>
  <si>
    <t xml:space="preserve">EA979AB-21      </t>
  </si>
  <si>
    <t xml:space="preserve">140x 70x 2mm 硬質フェルト(2枚)          </t>
  </si>
  <si>
    <t xml:space="preserve">EA979AC-1       </t>
  </si>
  <si>
    <t xml:space="preserve">60x450mm 差し込みマット(ﾌﾞﾗｳﾝ/2枚)      </t>
  </si>
  <si>
    <t xml:space="preserve">EA979AC-11      </t>
  </si>
  <si>
    <t xml:space="preserve">60x900mm 差し込みマット(ﾌﾞﾗｳﾝ/2枚)      </t>
  </si>
  <si>
    <t xml:space="preserve">EA979DV-16      </t>
  </si>
  <si>
    <t xml:space="preserve">45-49mm カグスベール(角型ｷｬｯﾌﾟ/2個)     </t>
  </si>
  <si>
    <t xml:space="preserve">EA983TS-28      </t>
  </si>
  <si>
    <t xml:space="preserve">20x10mm [鍵用]セキュリティシール(5枚)   </t>
  </si>
  <si>
    <t xml:space="preserve">EA996CD-1       </t>
  </si>
  <si>
    <t xml:space="preserve">[Ｍ] 長袖ブルゾン(ｼﾙﾊﾞｰｸﾞﾚｰ)            </t>
  </si>
  <si>
    <t xml:space="preserve">EA996CD-3       </t>
  </si>
  <si>
    <t xml:space="preserve">[LL] 長袖ブルゾン(ｼﾙﾊﾞｰｸﾞﾚｰ)            </t>
  </si>
  <si>
    <t xml:space="preserve">EA996CD-4       </t>
  </si>
  <si>
    <t xml:space="preserve">[3L] 長袖ブルゾン(ｼﾙﾊﾞｰｸﾞﾚｰ)            </t>
  </si>
  <si>
    <t xml:space="preserve">EA996CD-9       </t>
  </si>
  <si>
    <t xml:space="preserve">[3L] 長袖ブルゾン(ﾈｲﾋﾞｰ)                </t>
  </si>
  <si>
    <t xml:space="preserve">EA996CE-19      </t>
  </si>
  <si>
    <t xml:space="preserve">[3L] 全天候対応透湿型パンツ(ﾁｬｺｰﾙ)      </t>
  </si>
  <si>
    <t xml:space="preserve">EA996CG-21      </t>
  </si>
  <si>
    <t xml:space="preserve">W79 カーゴパンツ(ﾈｲﾋﾞｰ/1ﾀｯｸ)            </t>
  </si>
  <si>
    <t xml:space="preserve">EA996CG-22      </t>
  </si>
  <si>
    <t xml:space="preserve">W82 カーゴパンツ(ﾈｲﾋﾞｰ/1ﾀｯｸ)            </t>
  </si>
  <si>
    <t xml:space="preserve">EA996CG-24      </t>
  </si>
  <si>
    <t xml:space="preserve">W88 カーゴパンツ(ﾈｲﾋﾞｰ/1ﾀｯｸ)            </t>
  </si>
  <si>
    <t xml:space="preserve">EA996XK-17      </t>
  </si>
  <si>
    <t xml:space="preserve">[Ｌ] 高視認性レインパンツ(ｵﾚﾝｼﾞ)        </t>
  </si>
  <si>
    <t xml:space="preserve">EA996XK-9       </t>
  </si>
  <si>
    <t xml:space="preserve">[3L] 高視認性透湿型ﾚｲﾝｼﾞｬｹｯﾄ(ｵﾚﾝｼﾞ)     </t>
  </si>
  <si>
    <t xml:space="preserve">EA612SE-6       </t>
  </si>
  <si>
    <t xml:space="preserve">[22個組] 工具セット                     </t>
  </si>
  <si>
    <t xml:space="preserve">EA202AB         </t>
  </si>
  <si>
    <t xml:space="preserve">キャピラリーチューブカッター            </t>
  </si>
  <si>
    <t xml:space="preserve">EA208           </t>
  </si>
  <si>
    <t xml:space="preserve">3/8"-1" エキスパンダーセット            </t>
  </si>
  <si>
    <t xml:space="preserve">EA443DA-1       </t>
  </si>
  <si>
    <t xml:space="preserve">F1/4" x  M10  フレアーアダプター(雌/雄) </t>
  </si>
  <si>
    <t xml:space="preserve">EA443DA-9       </t>
  </si>
  <si>
    <t>F5/16"x F 1/4" フレアーアダプター(雌/雄)</t>
  </si>
  <si>
    <t xml:space="preserve">EA944TR-3       </t>
  </si>
  <si>
    <t xml:space="preserve">48mmx32.0m 強力万能ﾀﾞｸﾄﾃｰﾌﾟ[T-REX]      </t>
  </si>
  <si>
    <t xml:space="preserve">EA119-6B        </t>
  </si>
  <si>
    <t xml:space="preserve">10Kg 強力アルミフィン洗浄剤(ｸﾘｹﾐｶﾙFS)   </t>
  </si>
  <si>
    <t xml:space="preserve">EA115KM-110C    </t>
  </si>
  <si>
    <t>AC100V [家庭用]高圧洗浄機(延長ﾎｰｽ･ｹｰｽ付)</t>
  </si>
  <si>
    <t xml:space="preserve">EA897AN-16      </t>
  </si>
  <si>
    <t xml:space="preserve">AC100V･120W/ 350mm 工場扇(ﾄﾘﾌﾟﾙﾌｧﾝ)     </t>
  </si>
  <si>
    <t xml:space="preserve">EA897CW-39      </t>
  </si>
  <si>
    <t xml:space="preserve">AC100V/1150W ｺﾝﾊﾟｸﾄｾﾗﾐｯｸﾌｧﾝﾋｰﾀｰ         </t>
  </si>
  <si>
    <t xml:space="preserve">EA763AD-114     </t>
  </si>
  <si>
    <t xml:space="preserve">AC100V/ 73W/60畳 空気清浄機             </t>
  </si>
  <si>
    <t xml:space="preserve">EA763AD-81      </t>
  </si>
  <si>
    <t xml:space="preserve">AC100V/ 40W/ 8畳 空気清浄器             </t>
  </si>
  <si>
    <t xml:space="preserve">EA526SR-6       </t>
  </si>
  <si>
    <t xml:space="preserve"> 0-150mm/ 92mm シャコ万力               </t>
  </si>
  <si>
    <t xml:space="preserve">EA526ST-4A      </t>
  </si>
  <si>
    <t xml:space="preserve"> 0-100mm/ 69mm シャコ万力(安全色/熔接用)</t>
  </si>
  <si>
    <t xml:space="preserve">EA572CS-4       </t>
  </si>
  <si>
    <t xml:space="preserve">11.1x140mm 平たがね                     </t>
  </si>
  <si>
    <t xml:space="preserve">EA572CS-7       </t>
  </si>
  <si>
    <t xml:space="preserve">  19x180mm 平たがね                     </t>
  </si>
  <si>
    <t xml:space="preserve">EA575WH-22      </t>
  </si>
  <si>
    <t xml:space="preserve">250g/600mm テストハンマー(0.25ﾎﾟﾝﾄﾞ)    </t>
  </si>
  <si>
    <t xml:space="preserve">EA575C-1        </t>
  </si>
  <si>
    <t xml:space="preserve">540g/340mm ウレタンハンマー             </t>
  </si>
  <si>
    <t xml:space="preserve">EA575WV-26      </t>
  </si>
  <si>
    <t xml:space="preserve">φ46mm/2600g 鉛ハンマー                 </t>
  </si>
  <si>
    <t xml:space="preserve">EA575HE-9       </t>
  </si>
  <si>
    <t xml:space="preserve">2.3kg/70mm 無反動ハンマー               </t>
  </si>
  <si>
    <t xml:space="preserve">EA579BM-1       </t>
  </si>
  <si>
    <t xml:space="preserve">36mm スクレーパー(ｽﾃﾝﾚｽ製)              </t>
  </si>
  <si>
    <t xml:space="preserve">EA599BB-1       </t>
  </si>
  <si>
    <t xml:space="preserve">200mm 引き廻し鋸 替刃(EA599BB用/5枚)    </t>
  </si>
  <si>
    <t xml:space="preserve">EA522VA-32A     </t>
  </si>
  <si>
    <t xml:space="preserve">125x125mm 糸鋸弦                        </t>
  </si>
  <si>
    <t xml:space="preserve">EA588GC-12      </t>
  </si>
  <si>
    <t xml:space="preserve">160x 12mm 切出しナイフ                  </t>
  </si>
  <si>
    <t xml:space="preserve">EA109LP-33      </t>
  </si>
  <si>
    <t xml:space="preserve">25mm 目地刷毛(油･水性/熱溶着式)         </t>
  </si>
  <si>
    <t xml:space="preserve">EA109HN-49B     </t>
  </si>
  <si>
    <t xml:space="preserve">２本組 目地用刷毛                       </t>
  </si>
  <si>
    <t xml:space="preserve">EA951BZ-5       </t>
  </si>
  <si>
    <t xml:space="preserve">120x25x215mm フック(ｽｲﾍﾞﾙ金具付)        </t>
  </si>
  <si>
    <t xml:space="preserve">EA642LE-136     </t>
  </si>
  <si>
    <t xml:space="preserve">36mm 打撃スパナ(ﾉﾝｽﾊﾟｰｷﾝｸﾞ)             </t>
  </si>
  <si>
    <t xml:space="preserve">EA575EW-3       </t>
  </si>
  <si>
    <t xml:space="preserve"> 5.4kg/66mm 銅大ハンマー(ｸﾞﾗｽﾌｧｲﾊﾞｰ柄)  </t>
  </si>
  <si>
    <t xml:space="preserve">EA338BG-12      </t>
  </si>
  <si>
    <t xml:space="preserve">[EA338BG-2用] カッター替刃              </t>
  </si>
  <si>
    <t xml:space="preserve">EA348BG-13      </t>
  </si>
  <si>
    <t xml:space="preserve">1/8"-  4"   パイプバイス                </t>
  </si>
  <si>
    <t xml:space="preserve">EA546HB-250     </t>
  </si>
  <si>
    <t xml:space="preserve"> 35mm/250mm パイプレンチ                </t>
  </si>
  <si>
    <t xml:space="preserve">EA546YK-2       </t>
  </si>
  <si>
    <t xml:space="preserve">20-300mm/205mm ベルトレンチ             </t>
  </si>
  <si>
    <t xml:space="preserve">EA546Z-30       </t>
  </si>
  <si>
    <t xml:space="preserve">30mm/440mm 弓形ラチェットレンチ         </t>
  </si>
  <si>
    <t xml:space="preserve">EA534SW-2       </t>
  </si>
  <si>
    <t xml:space="preserve">180mm 絶縁ペンチ                        </t>
  </si>
  <si>
    <t xml:space="preserve">EA537SV-1       </t>
  </si>
  <si>
    <t xml:space="preserve">160mm 絶縁ラジオペンチ                  </t>
  </si>
  <si>
    <t xml:space="preserve">EA530HA-8       </t>
  </si>
  <si>
    <t>215mm/39mm モンキーレンチ(広口絶縁ｸﾞﾘｯﾌﾟ</t>
  </si>
  <si>
    <t xml:space="preserve">EA602CZ-22      </t>
  </si>
  <si>
    <t xml:space="preserve"> 3/8"/205mm 全ねじレンチ                </t>
  </si>
  <si>
    <t xml:space="preserve">EA597B-11       </t>
  </si>
  <si>
    <t xml:space="preserve">φ9.5mmx 91m ファイバーグラスロッド     </t>
  </si>
  <si>
    <t xml:space="preserve">EA597BJ-111     </t>
  </si>
  <si>
    <t>5.0x8.0mmx20m ＦＲＰ通線ロッド(ﾛｰﾗｰﾍｯﾄﾞ)</t>
  </si>
  <si>
    <t xml:space="preserve">EA597G-31       </t>
  </si>
  <si>
    <t>1.0-3.6mフィッシュスティック(継ぎ足し型)</t>
  </si>
  <si>
    <t xml:space="preserve">EA580BA-2       </t>
  </si>
  <si>
    <t xml:space="preserve">19.0-40.0mm ケーブルストリッパー        </t>
  </si>
  <si>
    <t xml:space="preserve">EA585AR-3       </t>
  </si>
  <si>
    <t xml:space="preserve">φ70mm/550mm ケーブルカッター(ﾗﾁｪｯﾄ式)  </t>
  </si>
  <si>
    <t xml:space="preserve">EA580M          </t>
  </si>
  <si>
    <t xml:space="preserve">３本組 ワイヤーストリッパー             </t>
  </si>
  <si>
    <t xml:space="preserve">EA537BJ-15      </t>
  </si>
  <si>
    <t>150mm 強力型ﾗｼﾞｵﾍﾟﾝﾁ(砲金ｺｳｿﾞｳ/ｸﾞﾘｯﾌﾟ付)</t>
  </si>
  <si>
    <t xml:space="preserve">EA537GN-160     </t>
  </si>
  <si>
    <t xml:space="preserve">160mm ラジオペンチ(ｽﾃﾝﾚｽ製)             </t>
  </si>
  <si>
    <t xml:space="preserve">EA535TA-12      </t>
  </si>
  <si>
    <t xml:space="preserve">115mm 精密ニッパー(ﾌﾗｯｼｭ/ESD)           </t>
  </si>
  <si>
    <t xml:space="preserve">EA763AA-271     </t>
  </si>
  <si>
    <t xml:space="preserve">DC12/24/48V ドライブレコーダー(6ｶﾒﾗ)    </t>
  </si>
  <si>
    <t xml:space="preserve">EA123CD-10      </t>
  </si>
  <si>
    <t xml:space="preserve">100-1000kPa タイヤチャックゲージ        </t>
  </si>
  <si>
    <t xml:space="preserve">EA604BF-10      </t>
  </si>
  <si>
    <t xml:space="preserve">ベルトツールセット                      </t>
  </si>
  <si>
    <t xml:space="preserve">EA500CS-1       </t>
  </si>
  <si>
    <t xml:space="preserve">18-22mm ボールジョイントセパレーター    </t>
  </si>
  <si>
    <t xml:space="preserve">EA590SG-11      </t>
  </si>
  <si>
    <t xml:space="preserve"> 3- 10mm 軸用ｽﾅｯﾌﾟﾘﾝｸﾞﾌﾟﾗｲﾔｰ(90ﾟ)       </t>
  </si>
  <si>
    <t xml:space="preserve">EA598GF-5       </t>
  </si>
  <si>
    <t xml:space="preserve">1.0kg/180-690mm ﾏｸﾞﾈｯﾄﾋﾟｯｸｱｯﾌﾟ(ﾗｲﾄ付)   </t>
  </si>
  <si>
    <t xml:space="preserve">EA829AC-13      </t>
  </si>
  <si>
    <t xml:space="preserve"> M7-M 14/ 88mm タップホルダー           </t>
  </si>
  <si>
    <t xml:space="preserve">EA829AD-19      </t>
  </si>
  <si>
    <t xml:space="preserve"> M9-M 18/400mm タップレンチ             </t>
  </si>
  <si>
    <t xml:space="preserve">EA568E-1        </t>
  </si>
  <si>
    <t xml:space="preserve">12.4mm 面取りリーマー                   </t>
  </si>
  <si>
    <t xml:space="preserve">EA612GA-4       </t>
  </si>
  <si>
    <t xml:space="preserve">12x13mm フレックスレンチ                </t>
  </si>
  <si>
    <t xml:space="preserve">EA611AX-5       </t>
  </si>
  <si>
    <t>1/4"DR-1/4"Hexｸｲｯｸﾋﾞｯﾄｱﾀﾞﾌﾟﾀｰ(Bi Torsion</t>
  </si>
  <si>
    <t xml:space="preserve">EA617GB-208     </t>
  </si>
  <si>
    <t xml:space="preserve">1/4"DR/8.0x 75mm [INHEX]ビットソケット  </t>
  </si>
  <si>
    <t xml:space="preserve">EA617GH-200A    </t>
  </si>
  <si>
    <t xml:space="preserve">3/8"DR/3-10mm/100mm [INHEX]ﾋﾞｯﾄｿｹｯﾄｾｯﾄ  </t>
  </si>
  <si>
    <t xml:space="preserve">EA617GT-14      </t>
  </si>
  <si>
    <t xml:space="preserve">1/2"DR/14x55mm [INHEX]ビットソケット    </t>
  </si>
  <si>
    <t xml:space="preserve">EA684B-12.5     </t>
  </si>
  <si>
    <t xml:space="preserve">1･5/16"片目片口スパナ                   </t>
  </si>
  <si>
    <t xml:space="preserve">EA617CL-104     </t>
  </si>
  <si>
    <t xml:space="preserve">1/4"DRx1/4"   ソケット                  </t>
  </si>
  <si>
    <t xml:space="preserve">EA617DZ-105     </t>
  </si>
  <si>
    <t xml:space="preserve">1/2"DR/ 5x120mm [INHEX]ビットソケット   </t>
  </si>
  <si>
    <t xml:space="preserve">EA617DZ-108     </t>
  </si>
  <si>
    <t xml:space="preserve">1/2"DR/ 8x120mm [INHEX]ビットソケット   </t>
  </si>
  <si>
    <t xml:space="preserve">EA602DH-1       </t>
  </si>
  <si>
    <t xml:space="preserve">5.5x6 -7x 8 ４サイズラチェットレンチ    </t>
  </si>
  <si>
    <t xml:space="preserve">EA618SD-31      </t>
  </si>
  <si>
    <t xml:space="preserve">3/4"DRx31mm ソケット                    </t>
  </si>
  <si>
    <t xml:space="preserve">EA618SL-36      </t>
  </si>
  <si>
    <t xml:space="preserve">1"DRx 36mm ソケット                     </t>
  </si>
  <si>
    <t xml:space="preserve">EA618SL-41      </t>
  </si>
  <si>
    <t xml:space="preserve">1"DRx 41mm ソケット                     </t>
  </si>
  <si>
    <t xml:space="preserve">EA618BG         </t>
  </si>
  <si>
    <t xml:space="preserve">3/8"DR セミディープソケットセット       </t>
  </si>
  <si>
    <t xml:space="preserve">EA618CB-3       </t>
  </si>
  <si>
    <t xml:space="preserve">1/2"DRx125mm エクステンションバー       </t>
  </si>
  <si>
    <t xml:space="preserve">EA618CF-25      </t>
  </si>
  <si>
    <t xml:space="preserve">1/2"DRx25mm ディープソケット            </t>
  </si>
  <si>
    <t xml:space="preserve">EA618D-4        </t>
  </si>
  <si>
    <t xml:space="preserve">3/4"DR ソケットレンチセット             </t>
  </si>
  <si>
    <t xml:space="preserve">EA618DF-124     </t>
  </si>
  <si>
    <t xml:space="preserve">3/4"DRx1･7/8"  ソケット(ｲﾝﾁ)            </t>
  </si>
  <si>
    <t xml:space="preserve">EA615AM-10      </t>
  </si>
  <si>
    <t xml:space="preserve">19x21mm 両口スパナ                      </t>
  </si>
  <si>
    <t xml:space="preserve">EA615AM-100     </t>
  </si>
  <si>
    <t xml:space="preserve">10本組/5.5-24mm 両口スパナ              </t>
  </si>
  <si>
    <t xml:space="preserve">EA615AM-6       </t>
  </si>
  <si>
    <t xml:space="preserve">11x13mm 両口スパナ                      </t>
  </si>
  <si>
    <t xml:space="preserve">EA618GJ-19      </t>
  </si>
  <si>
    <t xml:space="preserve">19x200mm Ｔ型Ｂｏｘレンチ               </t>
  </si>
  <si>
    <t xml:space="preserve">EA618TN-3       </t>
  </si>
  <si>
    <t xml:space="preserve">3/8"DR/269mm Ｔ型ハンドル(ｾﾊﾟﾚｰﾄ型)     </t>
  </si>
  <si>
    <t xml:space="preserve">EA618MM-10      </t>
  </si>
  <si>
    <t xml:space="preserve">10x255mm Ｔ型ＢＯＸレンチ               </t>
  </si>
  <si>
    <t xml:space="preserve">EA618MN-17      </t>
  </si>
  <si>
    <t xml:space="preserve">17x350mm Ｔ型ユニバーサルＢＯＸレンチ   </t>
  </si>
  <si>
    <t xml:space="preserve">EA164DZ-110     </t>
  </si>
  <si>
    <t xml:space="preserve">1/2"DRx10mm ｲﾝﾊﾟｸﾄﾎﾞﾙﾄﾘﾑｰﾊﾞｰｿｹｯﾄ        </t>
  </si>
  <si>
    <t xml:space="preserve">EA687HF-18      </t>
  </si>
  <si>
    <t xml:space="preserve">1/2"DRx18mm インパクトソケット(薄肉)    </t>
  </si>
  <si>
    <t xml:space="preserve">EA687HG-18      </t>
  </si>
  <si>
    <t xml:space="preserve">1/2"DRx18mm ﾃﾞｨｰﾌﾟｲﾝﾊﾟｸﾄｿｹｯﾄ(薄肉)      </t>
  </si>
  <si>
    <t xml:space="preserve">EA687HG-21      </t>
  </si>
  <si>
    <t xml:space="preserve">1/2"DRx21mm ﾃﾞｨｰﾌﾟｲﾝﾊﾟｸﾄｿｹｯﾄ(薄肉)      </t>
  </si>
  <si>
    <t xml:space="preserve">EA164MF-301     </t>
  </si>
  <si>
    <t xml:space="preserve">[EA164MM-3～10,204～208用] ｵｰﾘﾝｸﾞ(10個) </t>
  </si>
  <si>
    <t xml:space="preserve">EA164MM-205     </t>
  </si>
  <si>
    <t xml:space="preserve">3/8"DR/5x50mm [INHEX]ﾋﾞｯﾄｿｹｯﾄ(ﾏｸﾞﾈｯﾄ付) </t>
  </si>
  <si>
    <t xml:space="preserve">EA164MM-206     </t>
  </si>
  <si>
    <t xml:space="preserve">3/8"DR/6x51mm [INHEX]ﾋﾞｯﾄｿｹｯﾄ(ﾏｸﾞﾈｯﾄ付) </t>
  </si>
  <si>
    <t xml:space="preserve">EA164DC-241     </t>
  </si>
  <si>
    <t xml:space="preserve">1/2"DR/41mm インパクトソケット(十二角)  </t>
  </si>
  <si>
    <t xml:space="preserve">EA164DC-308     </t>
  </si>
  <si>
    <t xml:space="preserve">1/2"DR/ 13/16" ｲﾝﾊﾟｸﾄｿｹｯﾄ(ｲﾝﾁ/十二角)   </t>
  </si>
  <si>
    <t xml:space="preserve">EA164ED-112     </t>
  </si>
  <si>
    <t>3/4"DRx1･ 5/16"ﾃﾞｨｰﾌﾟｲﾝﾊﾟｸﾄｿｹｯﾄ(ｲﾝﾁ/薄肉</t>
  </si>
  <si>
    <t xml:space="preserve">EA164EK-109     </t>
  </si>
  <si>
    <t xml:space="preserve">3/4"DRx1･ 1/4"  ﾃﾞｨｰﾌﾟｲﾝﾊﾟｸﾄｿｹｯﾄ(ｲﾝﾁ)   </t>
  </si>
  <si>
    <t xml:space="preserve">EA164EK-110     </t>
  </si>
  <si>
    <t xml:space="preserve">3/4"DRx1･ 5/16" ﾃﾞｨｰﾌﾟｲﾝﾊﾟｸﾄｿｹｯﾄ(ｲﾝﾁ)   </t>
  </si>
  <si>
    <t xml:space="preserve">EA613GF-22      </t>
  </si>
  <si>
    <t xml:space="preserve">22mm 打撃六角棒レンチ                   </t>
  </si>
  <si>
    <t xml:space="preserve">EA613GB-46      </t>
  </si>
  <si>
    <t xml:space="preserve"> 46mm 打撃スパナ                        </t>
  </si>
  <si>
    <t xml:space="preserve">EA613GB-54      </t>
  </si>
  <si>
    <t xml:space="preserve"> 54mm 打撃スパナ                        </t>
  </si>
  <si>
    <t xml:space="preserve">EA613GB-58      </t>
  </si>
  <si>
    <t xml:space="preserve"> 58mm 打撃スパナ                        </t>
  </si>
  <si>
    <t xml:space="preserve">EA613GC-37      </t>
  </si>
  <si>
    <t xml:space="preserve">37mm 打撃めがねレンチ(落下防止ﾘﾝｸﾞ付)   </t>
  </si>
  <si>
    <t xml:space="preserve">EA602AC-26      </t>
  </si>
  <si>
    <t xml:space="preserve">26mm/358mm ラチェットレンチ(ｼﾉ付)       </t>
  </si>
  <si>
    <t xml:space="preserve">EA530BA-6       </t>
  </si>
  <si>
    <t xml:space="preserve">150mm/20mm モンキーレンチ(ｺﾞﾑｸﾞﾘｯﾌﾟ付)  </t>
  </si>
  <si>
    <t xml:space="preserve">EA530ED-1       </t>
  </si>
  <si>
    <t xml:space="preserve">263mm/45mm ﾌﾟﾗｲﾔｰﾚﾝﾁ(ﾌﾟｯｼｭ式調整機構)   </t>
  </si>
  <si>
    <t xml:space="preserve">EA723HP-0.5A    </t>
  </si>
  <si>
    <t xml:space="preserve">  1-   5N.m/1/4"DR トルクレンチ(ﾗﾁｪｯﾄ式)</t>
  </si>
  <si>
    <t xml:space="preserve">EA723JK-18      </t>
  </si>
  <si>
    <t xml:space="preserve"> 27-135N･m(1/2"DR) [ﾃﾞｼﾞﾀﾙ]ﾄﾙｸﾚﾝﾁ(充電式</t>
  </si>
  <si>
    <t xml:space="preserve">EA723JK-19      </t>
  </si>
  <si>
    <t xml:space="preserve"> 40-200N･m(1/2"DR) [ﾃﾞｼﾞﾀﾙ]ﾄﾙｸﾚﾝﾁ(充電式</t>
  </si>
  <si>
    <t xml:space="preserve">EA723JL-135     </t>
  </si>
  <si>
    <t>10-36mm/27-135N･m [ﾃﾞｼﾞﾀﾙ]ﾄﾙｸﾚﾝﾁ(充電式)</t>
  </si>
  <si>
    <t xml:space="preserve">EA723PB-2A      </t>
  </si>
  <si>
    <t xml:space="preserve">0.4-2.0Nm/#2 [+]ﾄﾙｸﾄﾞﾗｲﾊﾞｰ(ﾀﾞｲﾔﾙ式)     </t>
  </si>
  <si>
    <t xml:space="preserve">EA557AW-2       </t>
  </si>
  <si>
    <t xml:space="preserve">#2x100mm [+]ドライバー(貫通柄･六角軸)   </t>
  </si>
  <si>
    <t xml:space="preserve">EA560SL-17      </t>
  </si>
  <si>
    <t>14.0x2.5x250mm [-]ﾄﾞﾗｲﾊﾞｰ(貫通/手元六角)</t>
  </si>
  <si>
    <t xml:space="preserve">EA611EA-2.5     </t>
  </si>
  <si>
    <t xml:space="preserve">2.5x25mm [Hexagon]ドライバービット      </t>
  </si>
  <si>
    <t xml:space="preserve">EA573EE         </t>
  </si>
  <si>
    <t xml:space="preserve">1.5-10mm/９本組 [Ball Hex]ｷｰﾚﾝﾁ(超ﾛﾝｸﾞ) </t>
  </si>
  <si>
    <t xml:space="preserve">EA573KK-130     </t>
  </si>
  <si>
    <t xml:space="preserve">3.0x 50mm [Hexagon]Ｔ型ドライバー       </t>
  </si>
  <si>
    <t xml:space="preserve">EA573LP-6       </t>
  </si>
  <si>
    <t xml:space="preserve">6.0x 80mm [Hexagon]ドライバー(Tﾊﾝﾄﾞﾙ)   </t>
  </si>
  <si>
    <t xml:space="preserve">EA573LS-14.5    </t>
  </si>
  <si>
    <t xml:space="preserve">4.5x150mm [Hexagon]ドライバー(Tﾊﾝﾄﾞﾙ)   </t>
  </si>
  <si>
    <t xml:space="preserve">EA573RT-25      </t>
  </si>
  <si>
    <t xml:space="preserve">T25x110mm [TORX]Ｔ型ドライバー          </t>
  </si>
  <si>
    <t xml:space="preserve">EA521TR-25      </t>
  </si>
  <si>
    <t>250mm 鉄工やすり(ｽﾃﾝﾚｽ用･3種･3本組/荒中)</t>
  </si>
  <si>
    <t xml:space="preserve">EA521V-2A       </t>
  </si>
  <si>
    <t xml:space="preserve">250mm 鉄工やすり(平/中目)               </t>
  </si>
  <si>
    <t xml:space="preserve">EA522G-53       </t>
  </si>
  <si>
    <t xml:space="preserve">205x73x23mm/#6000 砥石(超仕上げ/純白)   </t>
  </si>
  <si>
    <t xml:space="preserve">EA522G-94       </t>
  </si>
  <si>
    <t xml:space="preserve">210x70x10mm #5000/#8000 台付砥石        </t>
  </si>
  <si>
    <t xml:space="preserve">EA522GD-9       </t>
  </si>
  <si>
    <t xml:space="preserve">100x 6x 1mm/#1200 スティック砥石        </t>
  </si>
  <si>
    <t xml:space="preserve">EA508SB-103     </t>
  </si>
  <si>
    <t xml:space="preserve">130x80x10mm トレー(ｽﾃﾝﾚｽ製)             </t>
  </si>
  <si>
    <t xml:space="preserve">EA991JS-33      </t>
  </si>
  <si>
    <t xml:space="preserve">φ302x403mm/20L 工業用ダスト缶(ｾｰﾌﾃｨｰ)  </t>
  </si>
  <si>
    <t xml:space="preserve">EA929DM-22      </t>
  </si>
  <si>
    <t>381mmx45.7m 吸収ﾛｰﾙﾏｯﾄ(液体･危険物用/2巻</t>
  </si>
  <si>
    <t xml:space="preserve">EA520W-11B      </t>
  </si>
  <si>
    <t>φ610mm/55ｶﾞﾛﾝ ドラムキャリー(ｽﾁｰﾙｷｬｽﾀｰ)</t>
  </si>
  <si>
    <t xml:space="preserve">EA992BL-13      </t>
  </si>
  <si>
    <t xml:space="preserve">φ215mm じょうご(耐油ﾌﾟﾗｽﾁｯｸ製)         </t>
  </si>
  <si>
    <t xml:space="preserve">EA991CU-2       </t>
  </si>
  <si>
    <t xml:space="preserve">給油器ブラシ                            </t>
  </si>
  <si>
    <t xml:space="preserve">EA519SV-13      </t>
  </si>
  <si>
    <t xml:space="preserve">φ0.9mm 精密ピンエキストラクター        </t>
  </si>
  <si>
    <t xml:space="preserve">EA756TC-0.5B    </t>
  </si>
  <si>
    <t xml:space="preserve">x2.0/130mm 照明付拡大鏡                 </t>
  </si>
  <si>
    <t xml:space="preserve">EA756ZB-31      </t>
  </si>
  <si>
    <t xml:space="preserve">x6.5-90 実体顕微鏡(ｽﾞｰﾑ式)              </t>
  </si>
  <si>
    <t xml:space="preserve">EA756ZB-40      </t>
  </si>
  <si>
    <t xml:space="preserve">φ25-φ65mm 照明/ＬＥＤ(実体顕微鏡用)   </t>
  </si>
  <si>
    <t xml:space="preserve">EA756TS-61      </t>
  </si>
  <si>
    <t xml:space="preserve">x4.0/ 65mm スタンドルーペ               </t>
  </si>
  <si>
    <t xml:space="preserve">EA756C-41       </t>
  </si>
  <si>
    <t xml:space="preserve">3.0/50x46mm  ルーペ(LEDﾗｲﾄ付･角形)ｼﾙﾊﾞｰ </t>
  </si>
  <si>
    <t xml:space="preserve">EA304AK         </t>
  </si>
  <si>
    <t xml:space="preserve">AC100V/70W コントローラー付半田ごて     </t>
  </si>
  <si>
    <t xml:space="preserve">EA922BA-17      </t>
  </si>
  <si>
    <t xml:space="preserve">ロールクリーナー用スペアキャップ(2個)   </t>
  </si>
  <si>
    <t xml:space="preserve">EA922BA-31      </t>
  </si>
  <si>
    <t xml:space="preserve">φ80x50mm 指先用粘着ゲル                </t>
  </si>
  <si>
    <t xml:space="preserve">EA720MC-83      </t>
  </si>
  <si>
    <t xml:space="preserve"> 60mmx 3m 測量テープ(横目盛20cm赤白）   </t>
  </si>
  <si>
    <t xml:space="preserve">EA720WJ-6       </t>
  </si>
  <si>
    <t xml:space="preserve">200mm ユニバーサルベベル                </t>
  </si>
  <si>
    <t xml:space="preserve">EA581AD-1       </t>
  </si>
  <si>
    <t xml:space="preserve"> 25m チョークライン(はや巻き)           </t>
  </si>
  <si>
    <t xml:space="preserve">EA628AG-2       </t>
  </si>
  <si>
    <t xml:space="preserve">1.5mmx 67m ナイロン糸(白)               </t>
  </si>
  <si>
    <t xml:space="preserve">EA735MP-15      </t>
  </si>
  <si>
    <t xml:space="preserve">150mm(0.02mm/m) 精密レベル              </t>
  </si>
  <si>
    <t xml:space="preserve">EA719AE-43      </t>
  </si>
  <si>
    <t xml:space="preserve">100x 70mm スクエアー･平型(ｽﾃﾝﾚｽ製)      </t>
  </si>
  <si>
    <t xml:space="preserve">EA719AJ-1       </t>
  </si>
  <si>
    <t xml:space="preserve"> 50x 30mm スクエアー･台付(１級･焼入)    </t>
  </si>
  <si>
    <t xml:space="preserve">EA720YK-25      </t>
  </si>
  <si>
    <t xml:space="preserve">2000x40x8mm 直尺(ｽﾁｰﾙ製)                </t>
  </si>
  <si>
    <t xml:space="preserve">EA725FK-3       </t>
  </si>
  <si>
    <t xml:space="preserve"> 7.6-10.2mm スモールホールゲージ        </t>
  </si>
  <si>
    <t xml:space="preserve">EA725FL         </t>
  </si>
  <si>
    <t xml:space="preserve">φ8-150mm テレスコーピングホールゲージ  </t>
  </si>
  <si>
    <t xml:space="preserve">EA725KM-61      </t>
  </si>
  <si>
    <t xml:space="preserve">150mm アウトサイドキャリパー(ｽﾌﾟﾘﾝｸﾞ付) </t>
  </si>
  <si>
    <t xml:space="preserve">EA725KF-11      </t>
  </si>
  <si>
    <t xml:space="preserve">150mm ディバイダー(固定ねじ付)          </t>
  </si>
  <si>
    <t xml:space="preserve">EA725RB-316     </t>
  </si>
  <si>
    <t xml:space="preserve">0.80x305mm スチールフィラーゲージ(12枚) </t>
  </si>
  <si>
    <t xml:space="preserve">EA729D-30       </t>
  </si>
  <si>
    <t xml:space="preserve">G 1/4"/ 50mm/ 0-3.0MPa 圧力計           </t>
  </si>
  <si>
    <t xml:space="preserve">EA729GD-1       </t>
  </si>
  <si>
    <t xml:space="preserve"> 60mm/0-0.1MPa 圧力計(ｸﾞﾘｾﾘﾝ入)         </t>
  </si>
  <si>
    <t xml:space="preserve">EA729GE-50      </t>
  </si>
  <si>
    <t xml:space="preserve"> 75mm/0-5.0MPa 圧力計(ｸﾞﾘｾﾘﾝ入)         </t>
  </si>
  <si>
    <t xml:space="preserve">EA707A-14A      </t>
  </si>
  <si>
    <t xml:space="preserve">デジタルマルチメーター(携帯用ｹｰｽ付)     </t>
  </si>
  <si>
    <t xml:space="preserve">EA709BA-4       </t>
  </si>
  <si>
    <t xml:space="preserve">アナログ絶縁抵抗計                      </t>
  </si>
  <si>
    <t xml:space="preserve">EA706C-1A       </t>
  </si>
  <si>
    <t xml:space="preserve">デジタル騒音計                          </t>
  </si>
  <si>
    <t xml:space="preserve">EA728AF-41      </t>
  </si>
  <si>
    <t xml:space="preserve">デジタル最高最低温度計(ﾜｲﾔﾚｽ)           </t>
  </si>
  <si>
    <t xml:space="preserve">EA722CA-15A     </t>
  </si>
  <si>
    <t xml:space="preserve">-50～300℃/265mm 防水ペン型温度計       </t>
  </si>
  <si>
    <t xml:space="preserve">EA813BA-3B      </t>
  </si>
  <si>
    <t xml:space="preserve">DC 3.6V ドライバードリル(充電式)        </t>
  </si>
  <si>
    <t xml:space="preserve">EA813BC-11      </t>
  </si>
  <si>
    <t xml:space="preserve">DC18.0V ドライバードリル(充電式)        </t>
  </si>
  <si>
    <t xml:space="preserve">EA813BV-6       </t>
  </si>
  <si>
    <t xml:space="preserve">DC18.0V 振動ドリルドライバー(充電式)    </t>
  </si>
  <si>
    <t xml:space="preserve">EA810GS-103     </t>
  </si>
  <si>
    <t xml:space="preserve">DC18.0V ハンマードリル(充電式/本体)     </t>
  </si>
  <si>
    <t xml:space="preserve">EA810GS-3       </t>
  </si>
  <si>
    <t xml:space="preserve">DC18.0V ハンマードリル(充電式)          </t>
  </si>
  <si>
    <t xml:space="preserve">EA841XD-2       </t>
  </si>
  <si>
    <t xml:space="preserve">DC36.0V ロータリーバンドソー(充電式)    </t>
  </si>
  <si>
    <t xml:space="preserve">EA809XK         </t>
  </si>
  <si>
    <t xml:space="preserve">110x100mm 電動ミニサンダー              </t>
  </si>
  <si>
    <t xml:space="preserve">EA810CH-7       </t>
  </si>
  <si>
    <t xml:space="preserve">DC18.OV/18mm ハンマードリル(充電式)     </t>
  </si>
  <si>
    <t xml:space="preserve">EA851YN-2A      </t>
  </si>
  <si>
    <t xml:space="preserve">φ190mm [充電式]卓上型スライド丸鋸      </t>
  </si>
  <si>
    <t xml:space="preserve">EA851K-16       </t>
  </si>
  <si>
    <t xml:space="preserve">φ147mm/AC100V 防じんスチールカッター   </t>
  </si>
  <si>
    <t xml:space="preserve">EA813RV-4A      </t>
  </si>
  <si>
    <t xml:space="preserve">DC18.0V インパクトドライバー(充電式)    </t>
  </si>
  <si>
    <t xml:space="preserve">EA813PA-21      </t>
  </si>
  <si>
    <t xml:space="preserve">DC 7.2V ﾏﾙﾁｲﾝﾊﾟｸﾄﾄﾞﾗｲﾊﾞｰ(充電式)        </t>
  </si>
  <si>
    <t xml:space="preserve">EA857PA-11      </t>
  </si>
  <si>
    <t xml:space="preserve">DC18.0V セーバーソー(充電式)            </t>
  </si>
  <si>
    <t xml:space="preserve">EA897PA-1       </t>
  </si>
  <si>
    <t xml:space="preserve">DC14.4V/18.0V 電動ﾌﾞﾛﾜ(充電式/本体のみ) </t>
  </si>
  <si>
    <t xml:space="preserve">EA851X-17       </t>
  </si>
  <si>
    <t xml:space="preserve">  600mm 丸鋸ガイド                      </t>
  </si>
  <si>
    <t xml:space="preserve">EA818MA-11      </t>
  </si>
  <si>
    <t>1000-35000rpm マイクログラインダーセット</t>
  </si>
  <si>
    <t xml:space="preserve">EA818MA-13B     </t>
  </si>
  <si>
    <t>1000-30000rpm マイクログラインダーセット</t>
  </si>
  <si>
    <t xml:space="preserve">EA818MA-15      </t>
  </si>
  <si>
    <t>2000-50000rpm マイクログラインダーセット</t>
  </si>
  <si>
    <t xml:space="preserve">EA818MB-13B     </t>
  </si>
  <si>
    <t xml:space="preserve">1000-20000rpm ﾏｲｸﾛｸﾞﾗｲﾝﾀﾞｰｾｯﾄ(中速型)   </t>
  </si>
  <si>
    <t xml:space="preserve">EA940CB-18B     </t>
  </si>
  <si>
    <t xml:space="preserve">AC125V/15A 手元スイッチ(2mｺｰﾄﾞ付)       </t>
  </si>
  <si>
    <t xml:space="preserve">EA951FY-52      </t>
  </si>
  <si>
    <t xml:space="preserve">φ 50mm ケーブル＆ホースハンガー        </t>
  </si>
  <si>
    <t xml:space="preserve">EA815GL-53      </t>
  </si>
  <si>
    <t xml:space="preserve">AC125V/15Ax 3m タップ(3口)              </t>
  </si>
  <si>
    <t xml:space="preserve">EA815GN-3       </t>
  </si>
  <si>
    <t xml:space="preserve">AC125V/15Ax3.0m 延長コード(ｽｲｯﾁ付)      </t>
  </si>
  <si>
    <t xml:space="preserve">EA815GM-96A     </t>
  </si>
  <si>
    <t xml:space="preserve">AC125V/15Ax1.5m フリータップ(白)        </t>
  </si>
  <si>
    <t xml:space="preserve">EA824PD-2.0     </t>
  </si>
  <si>
    <t xml:space="preserve"> 2.0x125mm ﾄﾞﾘﾙﾋﾞｯﾄ(TiAlN coat･Co-HSS)  </t>
  </si>
  <si>
    <t xml:space="preserve">EA824PA-7.5     </t>
  </si>
  <si>
    <t xml:space="preserve"> 7.5x 78mm 超硬ドリル(TiAlN coat)       </t>
  </si>
  <si>
    <t xml:space="preserve">EA824DS-8.0     </t>
  </si>
  <si>
    <t xml:space="preserve">8.0㎜ 薄板ドリル(六角軸/HSS)            </t>
  </si>
  <si>
    <t xml:space="preserve">EA824DS-9.0     </t>
  </si>
  <si>
    <t xml:space="preserve">9.0㎜ 薄板ドリル(六角軸/HSS)            </t>
  </si>
  <si>
    <t xml:space="preserve">EA824PJ-3.0     </t>
  </si>
  <si>
    <t xml:space="preserve"> 3.0x 79mm 薄板ドリル(六角軸/HSS)       </t>
  </si>
  <si>
    <t xml:space="preserve">EA591RB-36      </t>
  </si>
  <si>
    <t xml:space="preserve">#36/P 0.70mm ローレット(右斜め目)       </t>
  </si>
  <si>
    <t xml:space="preserve">EA591RC-24      </t>
  </si>
  <si>
    <t xml:space="preserve">#24/P 1.05mm ローレット(左斜め目)       </t>
  </si>
  <si>
    <t xml:space="preserve">EA591RE-42      </t>
  </si>
  <si>
    <t xml:space="preserve">#16/P 1.59mm ローレット(ｱﾔ目)           </t>
  </si>
  <si>
    <t xml:space="preserve">EA819WM-44      </t>
  </si>
  <si>
    <t xml:space="preserve"> 4本組 ﾀﾞｲﾔﾓﾝﾄﾞﾋﾞｯﾄ&amp;ﾊｲｽﾄﾞﾘﾙｾｯﾄ(2.35mm軸)</t>
  </si>
  <si>
    <t xml:space="preserve">EA819EB         </t>
  </si>
  <si>
    <t xml:space="preserve">3.0mm軸/39本組 軸付バフセット           </t>
  </si>
  <si>
    <t xml:space="preserve">EA819AS-126     </t>
  </si>
  <si>
    <t xml:space="preserve">φ21x5.5mm フエルトディスク(2枚)        </t>
  </si>
  <si>
    <t xml:space="preserve">EA823L-6S       </t>
  </si>
  <si>
    <t xml:space="preserve">3/8" ホールソー用アーバー(ｽﾅｯﾌﾟﾊﾞｯｸ式)  </t>
  </si>
  <si>
    <t xml:space="preserve">EA865C-38       </t>
  </si>
  <si>
    <t xml:space="preserve"> 38mm 乾式ダイアモンドコアドリル        </t>
  </si>
  <si>
    <t xml:space="preserve">EA824DM-35      </t>
  </si>
  <si>
    <t xml:space="preserve">3.0,4.0,5.0㎜/３本組 木ねじ下穴錐       </t>
  </si>
  <si>
    <t xml:space="preserve">EA824WG-103     </t>
  </si>
  <si>
    <t xml:space="preserve"> 3x 80mm オーガービット(ｲﾝﾊﾟｸﾄﾄﾞﾘﾙ用)   </t>
  </si>
  <si>
    <t xml:space="preserve">EA828AC-47      </t>
  </si>
  <si>
    <t xml:space="preserve">12x20mm ルータービット(6R/面取り用)     </t>
  </si>
  <si>
    <t xml:space="preserve">EA851CD-17      </t>
  </si>
  <si>
    <t xml:space="preserve">φ147x1.3x20mm/52T 超硬チップソー       </t>
  </si>
  <si>
    <t xml:space="preserve">EA854LA-14A     </t>
  </si>
  <si>
    <t xml:space="preserve"> 92mmx18T ジグソーブレード(5枚)         </t>
  </si>
  <si>
    <t xml:space="preserve">EA857LF-33      </t>
  </si>
  <si>
    <t xml:space="preserve">200㎜x10T ﾚｼﾌﾟﾛｿｰﾌﾞﾚｰﾄﾞ(ﾁﾀﾝｺｰﾄ/5枚)     </t>
  </si>
  <si>
    <t xml:space="preserve">EA162RB-9       </t>
  </si>
  <si>
    <t xml:space="preserve">#320/125mm ﾃﾞｨｽｸﾍﾟｰﾊﾟｰ(のり付/100枚)    </t>
  </si>
  <si>
    <t xml:space="preserve">EA843X-13       </t>
  </si>
  <si>
    <t xml:space="preserve">105x1.3mm 切断砥石(5枚)                 </t>
  </si>
  <si>
    <t xml:space="preserve">EA809CE-2       </t>
  </si>
  <si>
    <t xml:space="preserve">100x15mm/#60 ディスクホイール           </t>
  </si>
  <si>
    <t xml:space="preserve">EA809-28        </t>
  </si>
  <si>
    <t>φ105x2.0x(15)20mm ﾀﾞｲﾔﾓﾝﾄﾞカッター(5枚)</t>
  </si>
  <si>
    <t xml:space="preserve">EA809-56        </t>
  </si>
  <si>
    <t xml:space="preserve">φ355x3.4mm ﾀﾞｲﾔﾓﾝﾄﾞカッター            </t>
  </si>
  <si>
    <t xml:space="preserve">EA818-401       </t>
  </si>
  <si>
    <t xml:space="preserve"> 75x15mm/12.7mm フェルトホイール        </t>
  </si>
  <si>
    <t xml:space="preserve">EA818AF-33      </t>
  </si>
  <si>
    <t xml:space="preserve">190x25mm/穴15.9mm/#220  サビ取り用バフ  </t>
  </si>
  <si>
    <t xml:space="preserve">EA819BJ-72      </t>
  </si>
  <si>
    <t xml:space="preserve"> 8x40mm/6mm軸 軸付ワイヤブラシ          </t>
  </si>
  <si>
    <t xml:space="preserve">EA819BL-34      </t>
  </si>
  <si>
    <t xml:space="preserve">75mm 六角軸 軸付ブラシ(平型/ﾅｲﾛﾝ)       </t>
  </si>
  <si>
    <t xml:space="preserve">EA819BT-221     </t>
  </si>
  <si>
    <t xml:space="preserve">40mm 6角軸 ワイヤーブラシ(平型/ｽﾃﾝﾚｽ線) </t>
  </si>
  <si>
    <t xml:space="preserve">EA819BT-166     </t>
  </si>
  <si>
    <t xml:space="preserve">40mm 6角軸 ワイヤーブラシ(ｶｯﾌﾟ型/G線)   </t>
  </si>
  <si>
    <t xml:space="preserve">EA618AX-217     </t>
  </si>
  <si>
    <t xml:space="preserve">1/4"DRx1/4"HEX/47mm ｿｹｯﾄｱﾀﾞﾌﾟﾀｰ(首振型) </t>
  </si>
  <si>
    <t xml:space="preserve">EA612AB-17A     </t>
  </si>
  <si>
    <t xml:space="preserve">17mm 電ドルソケット                     </t>
  </si>
  <si>
    <t xml:space="preserve">EA612AE-12      </t>
  </si>
  <si>
    <t xml:space="preserve">12x100mm ナットセッター                 </t>
  </si>
  <si>
    <t xml:space="preserve">EA116SC         </t>
  </si>
  <si>
    <t xml:space="preserve">AC100V/1.12kw ｴｱｰｺﾝﾌﾟﾚｯｻｰ(ﾀﾝｸ 25L)      </t>
  </si>
  <si>
    <t xml:space="preserve">EA123AE-44      </t>
  </si>
  <si>
    <t xml:space="preserve">2.0穴x300mm ｴｱｰﾌﾞﾛｰｶﾞﾝ(ﾌﾟﾗｸﾞ･ｼｰﾙﾄﾞ付)   </t>
  </si>
  <si>
    <t xml:space="preserve">EA124BY-1       </t>
  </si>
  <si>
    <t xml:space="preserve">6.5mmx12m 自動巻ｴｱｰﾎｰｽﾘｰﾙ(静音巻取)     </t>
  </si>
  <si>
    <t xml:space="preserve">EA125FL-3       </t>
  </si>
  <si>
    <t xml:space="preserve"> 3.95/ 6.35mmx10m フッ素樹脂ﾁｭｰﾌﾞ(PFA)  </t>
  </si>
  <si>
    <t xml:space="preserve">EA425K-7CA      </t>
  </si>
  <si>
    <t xml:space="preserve"> 7/11mmx10m シリコンチューブ            </t>
  </si>
  <si>
    <t xml:space="preserve">EA140FC-2F      </t>
  </si>
  <si>
    <t xml:space="preserve"> G 1/4" 雌ねじプラグ(超軽量)            </t>
  </si>
  <si>
    <t xml:space="preserve">EA141AS-221     </t>
  </si>
  <si>
    <t xml:space="preserve">R  1" x28.0mm 雄ねじステム              </t>
  </si>
  <si>
    <t xml:space="preserve">EA426CM-322     </t>
  </si>
  <si>
    <t xml:space="preserve">R 1/4"xRc1/4" ニードルバルブ(ｱﾝｸﾞﾙ型)   </t>
  </si>
  <si>
    <t xml:space="preserve">EA425BZ-102     </t>
  </si>
  <si>
    <t xml:space="preserve">R1/4"xRc1/4"  三方四面ミニボールバルブ  </t>
  </si>
  <si>
    <t xml:space="preserve">EA470BR-4       </t>
  </si>
  <si>
    <t xml:space="preserve">Rc 1/2"  ボールバルブ(ｽﾃﾝﾚｽ製)          </t>
  </si>
  <si>
    <t xml:space="preserve">EA470VE-10      </t>
  </si>
  <si>
    <t xml:space="preserve">   1"  ボールバルブ(PP)                 </t>
  </si>
  <si>
    <t xml:space="preserve">EA470VE-4       </t>
  </si>
  <si>
    <t xml:space="preserve"> 1/2"  ボールバルブ(PP)                 </t>
  </si>
  <si>
    <t xml:space="preserve">EA468GA-6       </t>
  </si>
  <si>
    <t xml:space="preserve">水栓ハンドル(小型)                      </t>
  </si>
  <si>
    <t xml:space="preserve">EA468CJ-192     </t>
  </si>
  <si>
    <t xml:space="preserve">900x640x 82mm 洗濯機用防水パン          </t>
  </si>
  <si>
    <t xml:space="preserve">EA468B-54       </t>
  </si>
  <si>
    <t xml:space="preserve">G 1/2" カラン(ﾚﾊﾞｰ式)                   </t>
  </si>
  <si>
    <t xml:space="preserve">EA468BR-4       </t>
  </si>
  <si>
    <t xml:space="preserve">PJ 1/2" 共用横水栓(ｶｯﾌﾟﾘﾝｸﾞ付)          </t>
  </si>
  <si>
    <t xml:space="preserve">EA468CB-8       </t>
  </si>
  <si>
    <t xml:space="preserve">PJ1/2" 横水栓(ﾎｰｽﾆｯﾌﾟﾙ付)               </t>
  </si>
  <si>
    <t xml:space="preserve">EA468CV-9       </t>
  </si>
  <si>
    <t xml:space="preserve">PJ 1/2" シングルレバーシャワー付混合栓  </t>
  </si>
  <si>
    <t xml:space="preserve">EA472AA-13A     </t>
  </si>
  <si>
    <t xml:space="preserve">PJ  1"  複式ボールタップ(ﾎﾟﾘ玉)         </t>
  </si>
  <si>
    <t xml:space="preserve">EA944BS-25A     </t>
  </si>
  <si>
    <t xml:space="preserve">25mmx 20m スリットチューブ(白)          </t>
  </si>
  <si>
    <t xml:space="preserve">EA440BY-15      </t>
  </si>
  <si>
    <t xml:space="preserve">14.3-16.8mm クリックバンド(5個)         </t>
  </si>
  <si>
    <t xml:space="preserve">EA440BY-59      </t>
  </si>
  <si>
    <t xml:space="preserve">58.5-64.0mm クリックバンド(2個)         </t>
  </si>
  <si>
    <t xml:space="preserve">EA947D-8        </t>
  </si>
  <si>
    <t xml:space="preserve"> 5x8 mm 平型ケーブルクリップ(白/100個)  </t>
  </si>
  <si>
    <t xml:space="preserve">EA945AD-1A      </t>
  </si>
  <si>
    <t xml:space="preserve"> 8.0x2.8mm ワイヤークリップ(10個)       </t>
  </si>
  <si>
    <t xml:space="preserve">EA940AF-212A    </t>
  </si>
  <si>
    <t xml:space="preserve">600V/21Ax4芯 電力ケーブル(20m)          </t>
  </si>
  <si>
    <t xml:space="preserve">EA940AF-412A    </t>
  </si>
  <si>
    <t xml:space="preserve">600V/28Ax 20m 電力ケーブル(VVR/3芯)     </t>
  </si>
  <si>
    <t xml:space="preserve">EA940AV-203     </t>
  </si>
  <si>
    <t xml:space="preserve">1.6mmx2心/600V18A ＶＡケーブル(50m/白)  </t>
  </si>
  <si>
    <t xml:space="preserve">EA940CZ-207     </t>
  </si>
  <si>
    <t>100x120x300mm 盤用ｷｬﾋﾞﾈｯﾄ(屋内用・ﾈｼﾞ止)</t>
  </si>
  <si>
    <t xml:space="preserve">EA948HJ-125     </t>
  </si>
  <si>
    <t xml:space="preserve">25mm  ブッシング(白/5個)                </t>
  </si>
  <si>
    <t xml:space="preserve">EA940DH-134     </t>
  </si>
  <si>
    <t xml:space="preserve">125V/6A ２極双投ﾄｸﾞﾙｽｲｯﾁ(ﾚﾊﾞｰﾛｯｸ型)     </t>
  </si>
  <si>
    <t xml:space="preserve">EA940DA-69A     </t>
  </si>
  <si>
    <t xml:space="preserve">AC200V 押しﾎﾞﾀﾝｽｲｯﾁ(LED照光ﾌﾙｶﾞｰﾄﾞ/橙)  </t>
  </si>
  <si>
    <t xml:space="preserve">EA983FW-24A     </t>
  </si>
  <si>
    <t xml:space="preserve">AC/DC24V ＬＥＤ小型積層信号灯(赤･緑)    </t>
  </si>
  <si>
    <t xml:space="preserve">EA815ZY-16      </t>
  </si>
  <si>
    <t xml:space="preserve">5.0 A/12V･24V ダウントランス            </t>
  </si>
  <si>
    <t xml:space="preserve">EA948BL-43      </t>
  </si>
  <si>
    <t xml:space="preserve"> 132x45mm 取手(ﾎﾟﾘｱﾐﾄﾞ/ﾌﾞﾗｯｸ)           </t>
  </si>
  <si>
    <t xml:space="preserve">EA948BT-4       </t>
  </si>
  <si>
    <t xml:space="preserve">M4x0.7mm/ 30mm プルハンドル(ｱﾙﾐ製/白)   </t>
  </si>
  <si>
    <t xml:space="preserve">EA948BM-64      </t>
  </si>
  <si>
    <t xml:space="preserve">M5/142mm 取手(ｽﾃﾝﾚｽ製)                  </t>
  </si>
  <si>
    <t xml:space="preserve">EA948AU-3       </t>
  </si>
  <si>
    <t xml:space="preserve"> M5x16mm 雌ねじディンプルノブ           </t>
  </si>
  <si>
    <t xml:space="preserve">EA948BX-140A    </t>
  </si>
  <si>
    <t xml:space="preserve"> M8x30mm/φ50mm 雄ねじノブ              </t>
  </si>
  <si>
    <t xml:space="preserve">EA948AD-417     </t>
  </si>
  <si>
    <t xml:space="preserve"> M8x30mm 雄ねじノブ                     </t>
  </si>
  <si>
    <t xml:space="preserve">EA948AY-52      </t>
  </si>
  <si>
    <t xml:space="preserve"> M8x30mm/30mm 雄ねじ菊ノブ(ﾅｲﾛﾝ)        </t>
  </si>
  <si>
    <t xml:space="preserve">EA948BY-121     </t>
  </si>
  <si>
    <t xml:space="preserve"> M6 雌ねじグリップ(ｽﾃﾝﾚｽ製)             </t>
  </si>
  <si>
    <t xml:space="preserve">EA948C-145      </t>
  </si>
  <si>
    <t xml:space="preserve">M12x60mm 雄ねじクランプレバー(ｼﾙﾊﾞｰ)    </t>
  </si>
  <si>
    <t xml:space="preserve">EA948CB-304     </t>
  </si>
  <si>
    <t xml:space="preserve">M4x25mm 雄ねじミニクランプレバー(ｼﾙﾊﾞｰ) </t>
  </si>
  <si>
    <t xml:space="preserve">EA948CB-405     </t>
  </si>
  <si>
    <t xml:space="preserve">M4x30mm 雄ねじミニクランプレバー(ﾌﾞﾗｯｸ) </t>
  </si>
  <si>
    <t xml:space="preserve">EA949RM-42      </t>
  </si>
  <si>
    <t>M10x55mm[ｽﾁｰﾙ ]ｽﾌﾟﾘﾝｸﾞ突き出しﾋﾟﾝ(ﾗｳﾝﾄﾞ)</t>
  </si>
  <si>
    <t xml:space="preserve">EA966DZ-5       </t>
  </si>
  <si>
    <t xml:space="preserve">M12xP1.75 ロッドエンド(雌ねじ)          </t>
  </si>
  <si>
    <t xml:space="preserve">EA945NT-8       </t>
  </si>
  <si>
    <t xml:space="preserve"> M8 ターボアンカー(ALC用/25本)          </t>
  </si>
  <si>
    <t xml:space="preserve">EA949LA-816     </t>
  </si>
  <si>
    <t xml:space="preserve">M 8x 16mm 六角頭全ねじボルト(11本)      </t>
  </si>
  <si>
    <t xml:space="preserve">EA949DT-1201    </t>
  </si>
  <si>
    <t>M12x 45mm強力六角ﾎﾞﾙﾄ(SUS/ﾅｯﾄﾜｯｼｬ付半ﾈｼﾞ</t>
  </si>
  <si>
    <t xml:space="preserve">EA949MH-610     </t>
  </si>
  <si>
    <t>M6 x10mm 六角穴付ﾎﾞﾙﾄ(緩み止めｽﾃﾝﾚｽ/4本)</t>
  </si>
  <si>
    <t xml:space="preserve">EA949HH-29      </t>
  </si>
  <si>
    <t>M8 x40mm 六角穴付鍋頭ボルト(ｽﾃﾝﾚｽ製/2本)</t>
  </si>
  <si>
    <t xml:space="preserve">EA949NL-2       </t>
  </si>
  <si>
    <t xml:space="preserve">M3-M5 鍋･皿頭小ねじ･ﾜｯｼｬｰﾅｯﾄｾｯﾄ(ｱﾙﾐ製)  </t>
  </si>
  <si>
    <t xml:space="preserve">EA949NU-505     </t>
  </si>
  <si>
    <t xml:space="preserve">M5  x25mm 皿頭小ねじ(真鍮/18本)         </t>
  </si>
  <si>
    <t xml:space="preserve">EA949NU-506     </t>
  </si>
  <si>
    <t xml:space="preserve">M5  x30mm 皿頭小ねじ(真鍮/16本)         </t>
  </si>
  <si>
    <t xml:space="preserve">EA949SD-19      </t>
  </si>
  <si>
    <t xml:space="preserve">M3-M12 蝶ナットセット(ｽﾃﾝﾚｽ)            </t>
  </si>
  <si>
    <t xml:space="preserve">EA945SH-51      </t>
  </si>
  <si>
    <t xml:space="preserve">2.3x15mm コンクリート釘(約100本)        </t>
  </si>
  <si>
    <t xml:space="preserve">EA949PA-323     </t>
  </si>
  <si>
    <t xml:space="preserve">23mm 穴用スナップリング(ｽﾃﾝﾚｽ製/6個)    </t>
  </si>
  <si>
    <t xml:space="preserve">EA951FA-19      </t>
  </si>
  <si>
    <t xml:space="preserve">ドアストッパー(ﾏｸﾞﾈｯﾄ付)                </t>
  </si>
  <si>
    <t xml:space="preserve">EA951FA-26      </t>
  </si>
  <si>
    <t xml:space="preserve">[EA951FA-25用] 脚キャップ               </t>
  </si>
  <si>
    <t xml:space="preserve">EA951EB-841     </t>
  </si>
  <si>
    <t xml:space="preserve">45x210x210mm 補強金具(ｽﾃﾝﾚｽ製)          </t>
  </si>
  <si>
    <t xml:space="preserve">EA951EY-22      </t>
  </si>
  <si>
    <t xml:space="preserve">30x15x1820mm 楕円パイプ(ｱﾙﾐ製)          </t>
  </si>
  <si>
    <t xml:space="preserve">EA951DJ         </t>
  </si>
  <si>
    <t xml:space="preserve">アイスクリュー･フックネジセット         </t>
  </si>
  <si>
    <t xml:space="preserve">EA951FZ-15      </t>
  </si>
  <si>
    <t xml:space="preserve">195x175x  9mm フック(ﾋﾞﾆｰﾙｺｰﾃｨﾝｸﾞ)      </t>
  </si>
  <si>
    <t xml:space="preserve">EA951BR-81      </t>
  </si>
  <si>
    <t xml:space="preserve"> 47x30mm コーナー用パッチン用フック(2個)</t>
  </si>
  <si>
    <t xml:space="preserve">EA628SD-5A      </t>
  </si>
  <si>
    <t xml:space="preserve"> 5.0mm ワイヤーロープスリーブ(ｱﾙﾐ/10個) </t>
  </si>
  <si>
    <t xml:space="preserve">EA980AG-2       </t>
  </si>
  <si>
    <t xml:space="preserve">6.0mmx 2m プラスチックチェーン(蓄光)    </t>
  </si>
  <si>
    <t xml:space="preserve">EA638DN-71      </t>
  </si>
  <si>
    <t xml:space="preserve"> 6x30mm 丸リング(ｽﾃﾝﾚｽ製)               </t>
  </si>
  <si>
    <t xml:space="preserve">EA638FV-25A     </t>
  </si>
  <si>
    <t xml:space="preserve"> 56kg/ 25.4mm リング(ｽﾃﾝﾚｽ製)           </t>
  </si>
  <si>
    <t xml:space="preserve">EA638AG-23      </t>
  </si>
  <si>
    <t xml:space="preserve">172mm スイベルスナップ(強力型/ｽﾃﾝﾚｽ製)  </t>
  </si>
  <si>
    <t xml:space="preserve">EA638JG-6B      </t>
  </si>
  <si>
    <t xml:space="preserve">76mm カラビナフック(ｽﾁｰﾙ/40個)          </t>
  </si>
  <si>
    <t xml:space="preserve">EA915CC-4A      </t>
  </si>
  <si>
    <t xml:space="preserve"> 2.0x 1.5m 遮光カーテン                 </t>
  </si>
  <si>
    <t xml:space="preserve">EA970KG-23      </t>
  </si>
  <si>
    <t xml:space="preserve">1800x2000mm ロールスクリーン            </t>
  </si>
  <si>
    <t xml:space="preserve">EA983FK-36      </t>
  </si>
  <si>
    <t xml:space="preserve">300x415x145mm 段差プレート              </t>
  </si>
  <si>
    <t xml:space="preserve">EA441BC-28      </t>
  </si>
  <si>
    <t xml:space="preserve">28x1200mm 黄銅丸棒(快削)                </t>
  </si>
  <si>
    <t xml:space="preserve">EA441LA-75      </t>
  </si>
  <si>
    <t xml:space="preserve"> 75x300mm ＭＣナイロン丸棒              </t>
  </si>
  <si>
    <t xml:space="preserve">EA441LA-80      </t>
  </si>
  <si>
    <t xml:space="preserve"> 80x300mm ＭＣナイロン丸棒              </t>
  </si>
  <si>
    <t xml:space="preserve">EA440GA-656     </t>
  </si>
  <si>
    <t xml:space="preserve">65x65x 6mm/2m 等辺アングル(生地/2本)    </t>
  </si>
  <si>
    <t xml:space="preserve">EA440GB-656     </t>
  </si>
  <si>
    <t xml:space="preserve">65x65x 6mm/3m 等辺アングル(生地/2本)    </t>
  </si>
  <si>
    <t xml:space="preserve">EA440DY-112     </t>
  </si>
  <si>
    <t xml:space="preserve">300x450x2.0mm 低発泡塩ビ板(白/5枚)      </t>
  </si>
  <si>
    <t xml:space="preserve">EA997XG-232     </t>
  </si>
  <si>
    <t xml:space="preserve"> 500x 500x3mm ゴム板(ﾌｯ素ｺﾞﾑ)           </t>
  </si>
  <si>
    <t xml:space="preserve">EA997XH-158     </t>
  </si>
  <si>
    <t xml:space="preserve">1000x2000x5mm [粘着付]ゴム板(NBR)       </t>
  </si>
  <si>
    <t xml:space="preserve">EA997XH-34      </t>
  </si>
  <si>
    <t xml:space="preserve"> 500x 500x3mm [粘着付]ゴム板(天然ｺﾞﾑ)   </t>
  </si>
  <si>
    <t xml:space="preserve">EA997XK-10      </t>
  </si>
  <si>
    <t xml:space="preserve"> 300x 300x10mm ゴムスポンジ(NBR)        </t>
  </si>
  <si>
    <t xml:space="preserve">EA997XL-115     </t>
  </si>
  <si>
    <t xml:space="preserve"> 500x 500x15mm ゴムスポンジ(CR)         </t>
  </si>
  <si>
    <t xml:space="preserve">EA997XL-3       </t>
  </si>
  <si>
    <t xml:space="preserve"> 300x 300x 3mm ゴムスポンジ(CR)         </t>
  </si>
  <si>
    <t xml:space="preserve">EA997RC-83      </t>
  </si>
  <si>
    <t xml:space="preserve">900x1800mm/10mm ﾉﾝｽﾘｯﾌﾟﾏｯﾄ(通路･ﾌﾞﾗｳﾝ)  </t>
  </si>
  <si>
    <t xml:space="preserve">EA944TR-5       </t>
  </si>
  <si>
    <t xml:space="preserve">48mmx23.0m 強力万能ﾀﾞｸﾄﾃｰﾌﾟ(橙)[T-REX]  </t>
  </si>
  <si>
    <t xml:space="preserve">EA943VA-2       </t>
  </si>
  <si>
    <t>25x0.40mm/10m 構造用接合両面ﾃｰﾌﾟ(超強力)</t>
  </si>
  <si>
    <t xml:space="preserve">EA943VD-2       </t>
  </si>
  <si>
    <t xml:space="preserve">50mmx30m 両面テープ                     </t>
  </si>
  <si>
    <t xml:space="preserve">EA944MG-14      </t>
  </si>
  <si>
    <t xml:space="preserve">50mmx25m 両面テープ(建材･自動車仮止め)  </t>
  </si>
  <si>
    <t xml:space="preserve">EA943VZ-21      </t>
  </si>
  <si>
    <t xml:space="preserve">300x200mm 両面粘着シート(汎用ﾀｲﾌﾟ/4枚)  </t>
  </si>
  <si>
    <t xml:space="preserve">EA944MH-14      </t>
  </si>
  <si>
    <t xml:space="preserve"> 50mmx20m 建築用防水テープ(片面/ﾌﾞﾁﾙｺﾞﾑ)</t>
  </si>
  <si>
    <t xml:space="preserve">EA944MH-15C     </t>
  </si>
  <si>
    <t xml:space="preserve">100mmx20m 建築用防水テープ(ﾌﾞﾁﾙｺﾞﾑ)     </t>
  </si>
  <si>
    <t xml:space="preserve">EA944MH-26      </t>
  </si>
  <si>
    <t xml:space="preserve"> 65mmx3.0m 防水アルミテープ             </t>
  </si>
  <si>
    <t xml:space="preserve">EA351BS-3       </t>
  </si>
  <si>
    <t xml:space="preserve">1000x1000x0.3mm ｶﾞｽｹｯﾄｼｰﾄ(中面圧用/5枚) </t>
  </si>
  <si>
    <t xml:space="preserve">EA351FW-80      </t>
  </si>
  <si>
    <t xml:space="preserve"> 80A/3.0mm 内フランジパッキン(耐薬品/5K)</t>
  </si>
  <si>
    <t xml:space="preserve">EA351GP-20      </t>
  </si>
  <si>
    <t xml:space="preserve"> 20A/1.5mm 全面ﾌﾗﾝｼﾞﾊﾟｯｷﾝ(高温用/5K)    </t>
  </si>
  <si>
    <t xml:space="preserve">EA351GR-20      </t>
  </si>
  <si>
    <t xml:space="preserve"> 20A/2.0mm 全面ﾌﾗﾝｼﾞﾊﾟｯｷﾝ(高温用/5K)    </t>
  </si>
  <si>
    <t xml:space="preserve">EA351GS-15      </t>
  </si>
  <si>
    <t xml:space="preserve"> 15A/3.0mm 全面ﾌﾗﾝｼﾞﾊﾟｯｷﾝ(高温用/5K)    </t>
  </si>
  <si>
    <t xml:space="preserve">EA351HA-25      </t>
  </si>
  <si>
    <t xml:space="preserve"> 25A/1.5mm 全面ﾌﾗﾝｼﾞﾊﾟｯｷﾝ(耐薬品/5K)    </t>
  </si>
  <si>
    <t xml:space="preserve">EA351HA-65      </t>
  </si>
  <si>
    <t xml:space="preserve"> 65A/1.5mm 全面ﾌﾗﾝｼﾞﾊﾟｯｷﾝ(耐薬品/5K)    </t>
  </si>
  <si>
    <t xml:space="preserve">EA351HB-125     </t>
  </si>
  <si>
    <t xml:space="preserve">125A/2.0mm 全面ﾌﾗﾝｼﾞﾊﾟｯｷﾝ(耐薬品/5K)    </t>
  </si>
  <si>
    <t xml:space="preserve">EA351HB-32      </t>
  </si>
  <si>
    <t xml:space="preserve"> 32A/2.0mm 全面ﾌﾗﾝｼﾞﾊﾟｯｷﾝ(耐薬品/5K)    </t>
  </si>
  <si>
    <t xml:space="preserve">EA351HC-125     </t>
  </si>
  <si>
    <t xml:space="preserve">125A/3.0mm 全面ﾌﾗﾝｼﾞﾊﾟｯｷﾝ(耐薬品/5K)    </t>
  </si>
  <si>
    <t xml:space="preserve">EA933AC-14      </t>
  </si>
  <si>
    <t xml:space="preserve"> 50ml ねじゆるみ止め剤(高強度･高粘度)   </t>
  </si>
  <si>
    <t xml:space="preserve">EA920PB-13      </t>
  </si>
  <si>
    <t xml:space="preserve">400ml 防錆被膜スプレー(無色)            </t>
  </si>
  <si>
    <t xml:space="preserve">EA934SG-1       </t>
  </si>
  <si>
    <t xml:space="preserve">12ml 筆付ペイント･皮革補修用(ﾎﾜｲﾄ)      </t>
  </si>
  <si>
    <t xml:space="preserve">EA934SG-2       </t>
  </si>
  <si>
    <t xml:space="preserve">12ml 筆付ペイント･皮革補修用(ｵﾌﾎﾜｲﾄ)    </t>
  </si>
  <si>
    <t xml:space="preserve">EA925CF-21      </t>
  </si>
  <si>
    <t xml:space="preserve">サスペンダー                            </t>
  </si>
  <si>
    <t xml:space="preserve">EA925TC-2       </t>
  </si>
  <si>
    <t xml:space="preserve">48.5x 93x113mm 着脱式ﾂｰﾙﾎﾙﾀﾞｰ(ｶﾗﾋﾞﾅ)    </t>
  </si>
  <si>
    <t xml:space="preserve">EA925TC-34      </t>
  </si>
  <si>
    <t xml:space="preserve"> 49x 83x110mm 着脱式ﾂｰﾙﾎﾙﾀﾞｰ(ｶﾗﾋﾞﾅ)     </t>
  </si>
  <si>
    <t xml:space="preserve">EA925TC-36      </t>
  </si>
  <si>
    <t xml:space="preserve"> 49x 82x110mm 着脱式ﾂｰﾙﾎﾙﾀﾞｰ(ｶﾗﾋﾞﾅ/折畳)</t>
  </si>
  <si>
    <t xml:space="preserve">EA925TC-4       </t>
  </si>
  <si>
    <t xml:space="preserve"> 80x 78x 95mm 着脱式ﾂｰﾙﾎﾙﾀﾞｰ(ｶﾗﾋﾞﾅﾀﾞﾌﾞﾙ)</t>
  </si>
  <si>
    <t xml:space="preserve">EA925MC-11      </t>
  </si>
  <si>
    <t xml:space="preserve">320x190x265mm 角型オープンバッグ        </t>
  </si>
  <si>
    <t xml:space="preserve">EA927CH-87      </t>
  </si>
  <si>
    <t>330x152x431mm/22.9L ﾊﾞｯｸﾊﾟｯｸ(ｷｬﾘｰ付/ﾈｲﾋﾞ</t>
  </si>
  <si>
    <t xml:space="preserve">EA927CE-56      </t>
  </si>
  <si>
    <t xml:space="preserve">431x203x304mm 多収納パック(OD色)        </t>
  </si>
  <si>
    <t xml:space="preserve">EA925AE         </t>
  </si>
  <si>
    <t xml:space="preserve">215x160x155mm ウエストポーチ            </t>
  </si>
  <si>
    <t xml:space="preserve">EA509-26        </t>
  </si>
  <si>
    <t xml:space="preserve">150x120mm ドライバービット袋            </t>
  </si>
  <si>
    <t xml:space="preserve">EA927AG-92      </t>
  </si>
  <si>
    <t xml:space="preserve">290x165x115mm ウエストポーチ(ｶｰｷ)       </t>
  </si>
  <si>
    <t xml:space="preserve">EA944CC-21      </t>
  </si>
  <si>
    <t xml:space="preserve">320x260mm ハンディー袋(ﾁｬｯｸ付/50枚)     </t>
  </si>
  <si>
    <t xml:space="preserve">EA944CD-16A     </t>
  </si>
  <si>
    <t xml:space="preserve">160x230mm ナイロン袋(ﾁｬｯｸ付/50枚)       </t>
  </si>
  <si>
    <t xml:space="preserve">EA508AM-66      </t>
  </si>
  <si>
    <t>φ90.0x15.0mm ディスポシャーレ(滅菌/2個)</t>
  </si>
  <si>
    <t xml:space="preserve">EA508AF-130     </t>
  </si>
  <si>
    <t xml:space="preserve">φ100x 94mm/0.5L ポリ容器(ｸﾘｱｰ/10個)    </t>
  </si>
  <si>
    <t xml:space="preserve">EA508AB-1       </t>
  </si>
  <si>
    <t xml:space="preserve">φ125x132mm/1.2L 密閉容器(10個)         </t>
  </si>
  <si>
    <t xml:space="preserve">EA508AB-12A     </t>
  </si>
  <si>
    <t xml:space="preserve">φ287x296mm/12.3L 密閉容器              </t>
  </si>
  <si>
    <t xml:space="preserve">EA508AB-4       </t>
  </si>
  <si>
    <t xml:space="preserve">φ208x189mm/4.3L 密閉容器(10個)         </t>
  </si>
  <si>
    <t xml:space="preserve">EA997RG-251     </t>
  </si>
  <si>
    <t xml:space="preserve">372x1374mm 滑り止めマット(黒)           </t>
  </si>
  <si>
    <t xml:space="preserve">EA505AL-1       </t>
  </si>
  <si>
    <t>370x270x240mm フック付ツールボックス(2個</t>
  </si>
  <si>
    <t xml:space="preserve">EA956TE-12      </t>
  </si>
  <si>
    <t xml:space="preserve">1200x600x740mm 折り畳み式ワークテーブル </t>
  </si>
  <si>
    <t xml:space="preserve">EA956TE-13      </t>
  </si>
  <si>
    <t xml:space="preserve">1500x600x740mm 折り畳み式ワークテーブル </t>
  </si>
  <si>
    <t xml:space="preserve">EA589CZ-30      </t>
  </si>
  <si>
    <t xml:space="preserve">240mm ダンボールカッター(ｽﾃﾝﾚｽ製)       </t>
  </si>
  <si>
    <t xml:space="preserve">EA520MZ-13      </t>
  </si>
  <si>
    <t xml:space="preserve">690x690mm/453kg 運搬車用ランプ(黄)      </t>
  </si>
  <si>
    <t xml:space="preserve">EA520BW-121     </t>
  </si>
  <si>
    <t xml:space="preserve">125mm 固定ｷｬｽﾀｰ(EA520BW-22,-32,-40用)   </t>
  </si>
  <si>
    <t xml:space="preserve">EA520BE-62      </t>
  </si>
  <si>
    <t xml:space="preserve">1000x600mm/300kg 運搬車(三段式/ﾌﾞﾚｰｷ付) </t>
  </si>
  <si>
    <t xml:space="preserve">EA520BL-301     </t>
  </si>
  <si>
    <t xml:space="preserve">760x465mm/150kg 運搬車                  </t>
  </si>
  <si>
    <t xml:space="preserve">EA520BN-1       </t>
  </si>
  <si>
    <t xml:space="preserve">826x521mm/227kg  運搬車(ﾄﾞｰﾘｰ兼用/PE製) </t>
  </si>
  <si>
    <t xml:space="preserve">EA986S-201      </t>
  </si>
  <si>
    <t xml:space="preserve">600x600mm [ｽﾁｰﾙ製]ﾎﾞｰﾙｷｬｽﾀｰﾃｰﾌﾞﾙ        </t>
  </si>
  <si>
    <t xml:space="preserve">EA986SP-20      </t>
  </si>
  <si>
    <t xml:space="preserve">35x9mm ガイドローラー(U型)              </t>
  </si>
  <si>
    <t xml:space="preserve">EA425DP-2       </t>
  </si>
  <si>
    <t xml:space="preserve">G 1/4" 雌ねじソケット(油圧用/ﾊﾞﾙﾌﾞ付)   </t>
  </si>
  <si>
    <t xml:space="preserve">EA989RD-1       </t>
  </si>
  <si>
    <t xml:space="preserve"> 817kg ハンドウィンチ(2ｽﾋﾟｰﾄﾞ)          </t>
  </si>
  <si>
    <t xml:space="preserve">EA982SB-54      </t>
  </si>
  <si>
    <t xml:space="preserve">75mmx 4.0m/5090kg ベルト荷締機(ｴﾝﾄﾞﾚｽ)  </t>
  </si>
  <si>
    <t xml:space="preserve">EA982BA-20B     </t>
  </si>
  <si>
    <t xml:space="preserve">25mmx1.7m 荷締ストラップ(4本組/ｵﾚﾝｼﾞ)   </t>
  </si>
  <si>
    <t xml:space="preserve">EA628RT-548     </t>
  </si>
  <si>
    <t xml:space="preserve">48mm フック(ｽﾁｰﾙ製/5個)                 </t>
  </si>
  <si>
    <t xml:space="preserve">EA628PT-3       </t>
  </si>
  <si>
    <t xml:space="preserve">20x1.0mm/50m ベルト・綾織平(PP製・灰)   </t>
  </si>
  <si>
    <t xml:space="preserve">EA944M-54       </t>
  </si>
  <si>
    <t xml:space="preserve">25mmx3.0m 両面マジック結束バンド(OD色)  </t>
  </si>
  <si>
    <t xml:space="preserve">EA944M-133      </t>
  </si>
  <si>
    <t xml:space="preserve">50x1300mm マジック認識バンド(蛍光ｵﾚﾝｼﾞ) </t>
  </si>
  <si>
    <t xml:space="preserve">EA628WJ-1       </t>
  </si>
  <si>
    <t xml:space="preserve">305mm ﾌｯｸ付ﾊﾞﾝｼﾞｰｺｰﾄﾞ(耐候性/ﾌﾞﾗｯｸ)     </t>
  </si>
  <si>
    <t xml:space="preserve">EA628WJ-81      </t>
  </si>
  <si>
    <t xml:space="preserve">914mm ﾌｯｸ付ﾊﾞﾝｼﾞｰｺｰﾄﾞ(耐候性/ﾌﾞﾗｯｸ)     </t>
  </si>
  <si>
    <t xml:space="preserve">EA628PS-10      </t>
  </si>
  <si>
    <t xml:space="preserve">2.5mmx 60m ひも・江戸打(ﾅｲﾛﾝ製･赤)      </t>
  </si>
  <si>
    <t xml:space="preserve">EA628PS-125     </t>
  </si>
  <si>
    <t>2.5mmx 10m ひも・江戸打(ﾅｲﾛﾝ製･OD色/4本)</t>
  </si>
  <si>
    <t xml:space="preserve">EA628AA-1       </t>
  </si>
  <si>
    <t xml:space="preserve">φ 9.5mmx30.5m 強力ポリロープ(32打ち)   </t>
  </si>
  <si>
    <t xml:space="preserve">EA628AJ-62      </t>
  </si>
  <si>
    <t xml:space="preserve">6mmx15m 安全反射ロープ(ｲｴﾛｰ)            </t>
  </si>
  <si>
    <t xml:space="preserve">EA984CD-54      </t>
  </si>
  <si>
    <t xml:space="preserve">1000kg マグネットリフター               </t>
  </si>
  <si>
    <t xml:space="preserve">EA981WA-3       </t>
  </si>
  <si>
    <t xml:space="preserve"> 9mmx3.0m 玉掛ワイヤー                  </t>
  </si>
  <si>
    <t xml:space="preserve">EA981FG-2.5     </t>
  </si>
  <si>
    <t xml:space="preserve"> 25mmx2.5m/ 1.0ton ベルトスリング(ｼｸﾞﾅﾙ)</t>
  </si>
  <si>
    <t xml:space="preserve">EA981FH-4       </t>
  </si>
  <si>
    <t xml:space="preserve"> 35mmx4.0m/ 1.6ton ベルトスリング(ｼｸﾞﾅﾙ)</t>
  </si>
  <si>
    <t xml:space="preserve">EA981FH-6       </t>
  </si>
  <si>
    <t xml:space="preserve"> 35mmx6.0m/ 1.6ton ベルトスリング(ｼｸﾞﾅﾙ)</t>
  </si>
  <si>
    <t xml:space="preserve">EA981FL-2.5     </t>
  </si>
  <si>
    <t>100mmx2.5m/ 4.0ton ベルトスリング(ｼｸﾞﾅﾙ)</t>
  </si>
  <si>
    <t xml:space="preserve">EA981FN-8       </t>
  </si>
  <si>
    <t>200mmx8.0m/ 8.0ton ベルトスリング(ｼｸﾞﾅﾙ)</t>
  </si>
  <si>
    <t xml:space="preserve">EA981FP-8       </t>
  </si>
  <si>
    <t>250mmx8.0m/10.0ton ベルトスリング(ｼｸﾞﾅﾙ)</t>
  </si>
  <si>
    <t xml:space="preserve">EA981VD-13A     </t>
  </si>
  <si>
    <t xml:space="preserve">2.7tonx3.0m スリングチェーン(２本懸け)  </t>
  </si>
  <si>
    <t xml:space="preserve">EA981WM-51      </t>
  </si>
  <si>
    <t xml:space="preserve"> 1.0t 丸形フレコンバッグ                </t>
  </si>
  <si>
    <t xml:space="preserve">EA638NR-1       </t>
  </si>
  <si>
    <t xml:space="preserve"> 1.5Ton 沈みシャックル                  </t>
  </si>
  <si>
    <t xml:space="preserve">EA638NR-3       </t>
  </si>
  <si>
    <t xml:space="preserve"> 2.5Ton 沈みシャックル                  </t>
  </si>
  <si>
    <t xml:space="preserve">EA638SD-76      </t>
  </si>
  <si>
    <t xml:space="preserve">M 56 アイナット(炭素鋼製)               </t>
  </si>
  <si>
    <t xml:space="preserve">EA903AB-90      </t>
  </si>
  <si>
    <t xml:space="preserve">0.82m 専用脚立(ﾜｲﾄﾞｽﾃｯﾌﾟ)               </t>
  </si>
  <si>
    <t xml:space="preserve">EA905ME-100     </t>
  </si>
  <si>
    <t xml:space="preserve">0.64-0.95m 足場(ｱﾙﾐ製)                  </t>
  </si>
  <si>
    <t xml:space="preserve">EA905P-11A      </t>
  </si>
  <si>
    <t xml:space="preserve">0.79-1.20m 足場台(伸縮天場･調整脚)      </t>
  </si>
  <si>
    <t xml:space="preserve">EA765MG-12      </t>
  </si>
  <si>
    <t xml:space="preserve">0.7mm[黒]ボールペン(10本)               </t>
  </si>
  <si>
    <t xml:space="preserve">EA765MG-3       </t>
  </si>
  <si>
    <t xml:space="preserve">0.7mm ボールペン･加圧式(黒/ﾎﾜｲﾄ)        </t>
  </si>
  <si>
    <t xml:space="preserve">EA765MG-510     </t>
  </si>
  <si>
    <t xml:space="preserve">[黒･赤･ﾋﾟﾝｸ･青･緑･ｵﾚﾝｼﾞ] ６色ボールペン </t>
  </si>
  <si>
    <t xml:space="preserve">EA765MG-7       </t>
  </si>
  <si>
    <t xml:space="preserve">0.7mm ボールペン･加圧式(黒/ｲｴﾛｰ)        </t>
  </si>
  <si>
    <t xml:space="preserve">EA765MV-354     </t>
  </si>
  <si>
    <t xml:space="preserve">[緑/極太] 油性マーカー                  </t>
  </si>
  <si>
    <t xml:space="preserve">EA954TE-31      </t>
  </si>
  <si>
    <t xml:space="preserve"> 60x155x180mm ペンスタンド(ﾌﾞｯｸｴﾝﾄﾞ兼用)</t>
  </si>
  <si>
    <t xml:space="preserve">EA509AD-66      </t>
  </si>
  <si>
    <t xml:space="preserve">205x90mm  ペンケース(小物袋)            </t>
  </si>
  <si>
    <t xml:space="preserve">EA762EC-12A     </t>
  </si>
  <si>
    <t xml:space="preserve"> 990x690mm デスクマット                 </t>
  </si>
  <si>
    <t xml:space="preserve">EA762EC-72      </t>
  </si>
  <si>
    <t xml:space="preserve"> 600x450mm カッティングマット           </t>
  </si>
  <si>
    <t xml:space="preserve">EA589BB-1       </t>
  </si>
  <si>
    <t xml:space="preserve">111mm [幅切りｶﾞｲﾄﾞ付]カッターナイフ     </t>
  </si>
  <si>
    <t xml:space="preserve">EA589AS-4       </t>
  </si>
  <si>
    <t xml:space="preserve">165mm カッターナイフ(黄)                </t>
  </si>
  <si>
    <t xml:space="preserve">EA589BY-52      </t>
  </si>
  <si>
    <t xml:space="preserve">100x18x0.5mm  カッターナイフ替刃(5枚)   </t>
  </si>
  <si>
    <t xml:space="preserve">EA765MB-53A     </t>
  </si>
  <si>
    <t xml:space="preserve"> 40g 強力スティックのり                 </t>
  </si>
  <si>
    <t xml:space="preserve">EA761LP-112     </t>
  </si>
  <si>
    <t xml:space="preserve">２Ｌ判 フォトフレーム(ｺﾞｰﾙﾄﾞ)           </t>
  </si>
  <si>
    <t xml:space="preserve">EA761LP-63      </t>
  </si>
  <si>
    <t xml:space="preserve">Ａ４/Ｂ５ デジタルプリントフレーム      </t>
  </si>
  <si>
    <t xml:space="preserve">EA762GK-86      </t>
  </si>
  <si>
    <t xml:space="preserve"> 80x250mm カードホルダー(ｱｸﾘﾙ製/10個)   </t>
  </si>
  <si>
    <t xml:space="preserve">EA762CH-12      </t>
  </si>
  <si>
    <t xml:space="preserve">105x 60mm 粘着付名刺ホルダー(10枚)      </t>
  </si>
  <si>
    <t xml:space="preserve">EA956VA-226     </t>
  </si>
  <si>
    <t xml:space="preserve">105x155x6mm 通帳ケース(磁気防止/ﾌﾞﾗｳﾝ)  </t>
  </si>
  <si>
    <t xml:space="preserve">EA956VA-227     </t>
  </si>
  <si>
    <t xml:space="preserve">105x155x6mm 通帳ケース(磁気防止/ﾚｯﾄﾞ)   </t>
  </si>
  <si>
    <t xml:space="preserve">EA956VA-236     </t>
  </si>
  <si>
    <t xml:space="preserve">ＩＤカードホルダー(ｽﾄﾗｯﾌﾟ付/ﾌﾞﾗｯｸ)      </t>
  </si>
  <si>
    <t xml:space="preserve">EA956VA-237     </t>
  </si>
  <si>
    <t xml:space="preserve">ＩＤカードホルダー(ｽﾄﾗｯﾌﾟ付/ﾚｯﾄﾞ)       </t>
  </si>
  <si>
    <t xml:space="preserve">EA762CW-22      </t>
  </si>
  <si>
    <t xml:space="preserve">Ｌ判３段 バインダーアルバム(ﾌﾞﾙｰ)       </t>
  </si>
  <si>
    <t xml:space="preserve">EA762CW-52      </t>
  </si>
  <si>
    <t xml:space="preserve">Ｌ判３段 アルバム(ｵﾚﾝｼﾞ)                </t>
  </si>
  <si>
    <t xml:space="preserve">EA762CB-319     </t>
  </si>
  <si>
    <t xml:space="preserve">230x314mm クリアーブック(40ﾎﾟｹｯﾄ/ﾌﾞﾗｯｸ) </t>
  </si>
  <si>
    <t xml:space="preserve">EA762CF-1       </t>
  </si>
  <si>
    <t xml:space="preserve">856x612mm/Ａ１ 図面ホルダー             </t>
  </si>
  <si>
    <t xml:space="preserve">EA762CB-8       </t>
  </si>
  <si>
    <t xml:space="preserve">Ａ４ クリアーホルダー(10枚)             </t>
  </si>
  <si>
    <t xml:space="preserve">EA762CF-97      </t>
  </si>
  <si>
    <t xml:space="preserve">Ａ４ ドキュメントファイル(32ﾎﾟｹｯﾄ)      </t>
  </si>
  <si>
    <t xml:space="preserve">EA762CT-8       </t>
  </si>
  <si>
    <t xml:space="preserve">25x18mm ｲﾝﾃﾞｯｸｽﾗﾍﾞﾙ(青/15ｼｰﾄ/315片)     </t>
  </si>
  <si>
    <t xml:space="preserve">EA762FA-85      </t>
  </si>
  <si>
    <t xml:space="preserve">25mm カードリング(8個)                  </t>
  </si>
  <si>
    <t xml:space="preserve">EA506AX-12      </t>
  </si>
  <si>
    <t xml:space="preserve">270x380x180mm 収納ボックス(ｸﾞﾚｰ)        </t>
  </si>
  <si>
    <t xml:space="preserve">EA761G-37B      </t>
  </si>
  <si>
    <t xml:space="preserve">12桁 計算機                             </t>
  </si>
  <si>
    <t xml:space="preserve">EA761G-107      </t>
  </si>
  <si>
    <t xml:space="preserve">EA761GD-16D     </t>
  </si>
  <si>
    <t xml:space="preserve">10桁 関数電卓                           </t>
  </si>
  <si>
    <t xml:space="preserve">EA761LC-15      </t>
  </si>
  <si>
    <t xml:space="preserve">900x1800mm 予定表ボード                 </t>
  </si>
  <si>
    <t xml:space="preserve">EA764AG-141     </t>
  </si>
  <si>
    <t xml:space="preserve">21.5インチ 液晶ディスプレイ             </t>
  </si>
  <si>
    <t xml:space="preserve">EA764TB-3B      </t>
  </si>
  <si>
    <t xml:space="preserve">10.1インチ タブレット(Wi-Fiﾓﾃﾞﾙ)        </t>
  </si>
  <si>
    <t xml:space="preserve">EA764AA-181     </t>
  </si>
  <si>
    <t xml:space="preserve">有線マウス(BlueLED/ｴﾙｺﾞﾉﾐｸｽ)            </t>
  </si>
  <si>
    <t xml:space="preserve">EA764-214       </t>
  </si>
  <si>
    <t xml:space="preserve">300x 70x18.5mm ﾘｽﾄﾚｽﾄ(ﾚｻﾞｰ調/ｼﾞｪﾙﾀｲﾌﾟ)  </t>
  </si>
  <si>
    <t xml:space="preserve">EA954JB-39B     </t>
  </si>
  <si>
    <t xml:space="preserve"> 240x 335mm 原稿スタンド(ｸﾗﾝﾌﾟ式)       </t>
  </si>
  <si>
    <t xml:space="preserve">EA764A-91       </t>
  </si>
  <si>
    <t xml:space="preserve">0.15m スマートフォン用充電･転送ケーブル </t>
  </si>
  <si>
    <t xml:space="preserve">EA764AJ-113     </t>
  </si>
  <si>
    <t xml:space="preserve">1.5m USBケーブル(A-B/2.0対応/極細/黒)   </t>
  </si>
  <si>
    <t xml:space="preserve">EA764AJ-186     </t>
  </si>
  <si>
    <t xml:space="preserve">EA940PG-33      </t>
  </si>
  <si>
    <t xml:space="preserve"> 3.6m ＡＶケーブル                      </t>
  </si>
  <si>
    <t xml:space="preserve">EA940PN-1A      </t>
  </si>
  <si>
    <t xml:space="preserve">1.0m 光デジタルケーブル                 </t>
  </si>
  <si>
    <t xml:space="preserve">EA764BC-5B      </t>
  </si>
  <si>
    <t xml:space="preserve"> 5 m ｿﾌﾄLANケーブル(CAT準拠)[ﾎﾜｲﾄ]      </t>
  </si>
  <si>
    <t xml:space="preserve">EA764BD-7A      </t>
  </si>
  <si>
    <t xml:space="preserve"> 7 m ﾌﾗｯﾄLANケーブル(ｶﾃｺﾞﾘｰ6準拠)[ﾌﾞﾙｰ] </t>
  </si>
  <si>
    <t xml:space="preserve">EA764BC-110A    </t>
  </si>
  <si>
    <t xml:space="preserve">10 m ﾌﾗｯﾄLANケーブル(CAT6A準拠)[ﾌﾞﾙｰ]   </t>
  </si>
  <si>
    <t xml:space="preserve">EA940PS-21      </t>
  </si>
  <si>
    <t xml:space="preserve">1.5 m プリンターケーブル                </t>
  </si>
  <si>
    <t xml:space="preserve">EA983TS-243     </t>
  </si>
  <si>
    <t xml:space="preserve">φ4.5mmx2.4m ﾊﾟｿｺﾝｾｷｭﾘﾃｨﾜｲﾔｰ            </t>
  </si>
  <si>
    <t xml:space="preserve">EA764C-7        </t>
  </si>
  <si>
    <t xml:space="preserve">  7m モジュラーコード(6極2芯)           </t>
  </si>
  <si>
    <t xml:space="preserve">EA922HB-122     </t>
  </si>
  <si>
    <t xml:space="preserve">140x180mm ウェットＯＡクリーナー(150枚) </t>
  </si>
  <si>
    <t xml:space="preserve">EA922HB-123     </t>
  </si>
  <si>
    <t xml:space="preserve">140x180mm ｳｪｯﾄOAクリーナー(詰替用/60枚) </t>
  </si>
  <si>
    <t xml:space="preserve">EA922HB-128     </t>
  </si>
  <si>
    <t xml:space="preserve">130x130mm 液晶画面ｳｪｯﾄｸﾘｰﾅｰ(150枚)      </t>
  </si>
  <si>
    <t xml:space="preserve">EA759XE-71      </t>
  </si>
  <si>
    <t xml:space="preserve">A4判/ 2面 ﾌﾟﾘﾝﾀｰﾗﾍﾞﾙ(強粘着/4枚)        </t>
  </si>
  <si>
    <t xml:space="preserve">EA759XD-73      </t>
  </si>
  <si>
    <t xml:space="preserve">A4判/ 4面 ﾌﾟﾘﾝﾀｰﾗﾍﾞﾙ(再剥離対応/100枚)  </t>
  </si>
  <si>
    <t xml:space="preserve">EA759XD-76      </t>
  </si>
  <si>
    <t xml:space="preserve">A4判/12面 ﾌﾟﾘﾝﾀｰﾗﾍﾞﾙ(再剥離対応/100枚)  </t>
  </si>
  <si>
    <t xml:space="preserve">EA759GV-141     </t>
  </si>
  <si>
    <t xml:space="preserve"> 2GB ＵＳＢメモリー(ｳｲﾙｽ対策ｿﾌﾄ搭載/5年)</t>
  </si>
  <si>
    <t xml:space="preserve">EA759GS-81      </t>
  </si>
  <si>
    <t xml:space="preserve">50GB ＢＤ-ＲＥ(ﾋﾞﾃﾞｵ用 2倍速/5枚)       </t>
  </si>
  <si>
    <t xml:space="preserve">EA759GS-92      </t>
  </si>
  <si>
    <t xml:space="preserve">25GB ＢＤ-Ｒ(ﾃﾞｰﾀ用 2倍速/20枚)         </t>
  </si>
  <si>
    <t xml:space="preserve">EA759Z-122A     </t>
  </si>
  <si>
    <t>SD/micro SDｶｰﾄﾞｹｰｽ(6枚/静電気防止/ｼﾙﾊﾞｰ)</t>
  </si>
  <si>
    <t xml:space="preserve">EA798CB-69D     </t>
  </si>
  <si>
    <t xml:space="preserve">φ329mm [電波]掛時計                    </t>
  </si>
  <si>
    <t xml:space="preserve">EA798CB-80B     </t>
  </si>
  <si>
    <t xml:space="preserve">φ335mm [電波]掛時計                    </t>
  </si>
  <si>
    <t xml:space="preserve">EA798CB-93      </t>
  </si>
  <si>
    <t xml:space="preserve">φ450mm [電波]掛時計                    </t>
  </si>
  <si>
    <t xml:space="preserve">EA798CA-81B     </t>
  </si>
  <si>
    <t xml:space="preserve">116x150x 70mm [電波]置時計(ﾃﾞｼﾞﾀﾙ)      </t>
  </si>
  <si>
    <t xml:space="preserve">EA790AF-20A     </t>
  </si>
  <si>
    <t xml:space="preserve">デジタルトランシーバー(防水･防塵)       </t>
  </si>
  <si>
    <t xml:space="preserve">EA759EX-18D     </t>
  </si>
  <si>
    <t xml:space="preserve">400-1300mm カメラ三脚                   </t>
  </si>
  <si>
    <t xml:space="preserve">EA759EX-172     </t>
  </si>
  <si>
    <t xml:space="preserve">178- 290mm カメラ用延長ポール(1/4"ｵｽ)   </t>
  </si>
  <si>
    <t xml:space="preserve">EA757AD-112     </t>
  </si>
  <si>
    <t xml:space="preserve">x10/42mm 双眼鏡                         </t>
  </si>
  <si>
    <t xml:space="preserve">EA954HG-21A     </t>
  </si>
  <si>
    <t xml:space="preserve">610x400x 851mm パソコンデスク           </t>
  </si>
  <si>
    <t xml:space="preserve">EA954HC-167     </t>
  </si>
  <si>
    <t xml:space="preserve"> 254x527x531mm ＣＰＵラック             </t>
  </si>
  <si>
    <t xml:space="preserve">EA956XA-263     </t>
  </si>
  <si>
    <t xml:space="preserve">ビジネスチェアー(肘付/ﾌﾞﾙｰ)             </t>
  </si>
  <si>
    <t xml:space="preserve">EA954HE-25      </t>
  </si>
  <si>
    <t xml:space="preserve">500x300x600mm ｾｷｭﾘﾃｨ-ﾃﾞｽｸキャビネット   </t>
  </si>
  <si>
    <t xml:space="preserve">EA954EA-22      </t>
  </si>
  <si>
    <t xml:space="preserve"> 800x420x1600mm パーテーション(ﾗｲﾄｸﾞﾘｰﾝ)</t>
  </si>
  <si>
    <t xml:space="preserve">EA954EA-35      </t>
  </si>
  <si>
    <t xml:space="preserve"> 930x1520mm 軽量簡易ﾊﾟｰﾃｰｼｮﾝ(ﾌﾞﾗｲﾝﾄﾞ/白)</t>
  </si>
  <si>
    <t xml:space="preserve">EA913YH-61      </t>
  </si>
  <si>
    <t>2010x 960x510mm 電動ﾘｸﾗｲﾆﾝｸﾞﾍﾞｯﾄﾞ(折畳式</t>
  </si>
  <si>
    <t xml:space="preserve">EA927-284       </t>
  </si>
  <si>
    <t xml:space="preserve">410x 35x290mm/外寸 ｲﾝﾅｰｹｰｽ(ﾉｰﾄPC用)     </t>
  </si>
  <si>
    <t xml:space="preserve">EA762CF-521     </t>
  </si>
  <si>
    <t xml:space="preserve">220x 95x120mm メッシュポーチ(ﾌﾞﾙｰ)      </t>
  </si>
  <si>
    <t xml:space="preserve">EA927-203A      </t>
  </si>
  <si>
    <t xml:space="preserve">245x 90x 55mm 小物ポーチ                </t>
  </si>
  <si>
    <t xml:space="preserve">EA758CR-12      </t>
  </si>
  <si>
    <t xml:space="preserve">φ16-50m ﾌﾚｷｼﾌﾞﾙﾗｲﾄﾎﾙﾀﾞｰ(ｸﾗﾝﾌﾟ付)       </t>
  </si>
  <si>
    <t xml:space="preserve">EA758CS-13A     </t>
  </si>
  <si>
    <t xml:space="preserve">42x177mm ライトホルスター(ﾎﾟﾘﾌﾟﾛﾋﾟﾚﾝ製) </t>
  </si>
  <si>
    <t xml:space="preserve">EA758RW-51      </t>
  </si>
  <si>
    <t xml:space="preserve">[単3x1本] ヘッドライト/ＬＥＤ(4段調光)  </t>
  </si>
  <si>
    <t xml:space="preserve">EA758RX-10A     </t>
  </si>
  <si>
    <t xml:space="preserve">[単3x3本] ヘッドライト/ＬＥＤ           </t>
  </si>
  <si>
    <t xml:space="preserve">EA758RX-4B      </t>
  </si>
  <si>
    <t xml:space="preserve">[単3x3本] ﾍｯﾄﾞﾗｲﾄ/LED(ﾌｫｰｶｽ付/強･中･弱) </t>
  </si>
  <si>
    <t xml:space="preserve">EA758RX-807D    </t>
  </si>
  <si>
    <t xml:space="preserve">[単3x3本] ﾍｯﾄﾞﾗｲﾄ/LED(ﾜｲﾄﾞ照明･充電ｾｯﾄ) </t>
  </si>
  <si>
    <t xml:space="preserve">EA815LN-62      </t>
  </si>
  <si>
    <t xml:space="preserve">AC100V/ 8W 照明灯/ＬＥＤ(防滴型)        </t>
  </si>
  <si>
    <t xml:space="preserve">EA814RD-1       </t>
  </si>
  <si>
    <t xml:space="preserve">AC100 作業灯/ＬＥＤ(ｽﾀﾝﾄﾞ/ｹｰｽ付)        </t>
  </si>
  <si>
    <t xml:space="preserve">EA815LA-56A     </t>
  </si>
  <si>
    <t xml:space="preserve">AC100V/ 50W/ 5m 作業灯/ＬＥＤ(連結型)   </t>
  </si>
  <si>
    <t xml:space="preserve">EA761XH-22      </t>
  </si>
  <si>
    <t xml:space="preserve">AC100V/440mm 照明灯/ＬＥＤ(ﾏｸﾞﾈｯﾄ付)    </t>
  </si>
  <si>
    <t xml:space="preserve">EA815LM-1       </t>
  </si>
  <si>
    <t>AC100V/5.5W/90ﾙｰﾒﾝ 照明灯/ＬＥＤ(連結式)</t>
  </si>
  <si>
    <t xml:space="preserve">EA758X-16       </t>
  </si>
  <si>
    <t xml:space="preserve">AC100V/ 45W/E11 非常灯用ハロゲン電球    </t>
  </si>
  <si>
    <t xml:space="preserve">EA758YK-3H      </t>
  </si>
  <si>
    <t xml:space="preserve">[単3･単4] 充電器(ｴﾎﾞﾙﾀ単3x2本付ｾｯﾄ)     </t>
  </si>
  <si>
    <t xml:space="preserve">EA763AL-32D     </t>
  </si>
  <si>
    <t xml:space="preserve">AC100V/1000W オーブントースター         </t>
  </si>
  <si>
    <t xml:space="preserve">EA763AS-7B      </t>
  </si>
  <si>
    <t xml:space="preserve"> [EA763AS-7用] 替カートリッジ           </t>
  </si>
  <si>
    <t xml:space="preserve">EA540LE-6       </t>
  </si>
  <si>
    <t xml:space="preserve">101mm はさみ・精密(鍛造/直刃)           </t>
  </si>
  <si>
    <t xml:space="preserve">EA540K-86       </t>
  </si>
  <si>
    <t xml:space="preserve">200mm はさみ・アラミド繊維(ｷﾞｻﾞ刃)      </t>
  </si>
  <si>
    <t xml:space="preserve">EA916JK-83      </t>
  </si>
  <si>
    <t xml:space="preserve">150mm ルレット                          </t>
  </si>
  <si>
    <t xml:space="preserve">EA916JA-14      </t>
  </si>
  <si>
    <t xml:space="preserve">88.9mm 皮革用錐                         </t>
  </si>
  <si>
    <t xml:space="preserve">EA951FE-44      </t>
  </si>
  <si>
    <t>670-1030x635mm ランドリーラック(ｽﾃﾝﾚｽ製)</t>
  </si>
  <si>
    <t xml:space="preserve">EA928CX-31      </t>
  </si>
  <si>
    <t xml:space="preserve">300x55mm スライドハンガー               </t>
  </si>
  <si>
    <t xml:space="preserve">EA928CY-38      </t>
  </si>
  <si>
    <t xml:space="preserve">450x300mm 洗濯ネット(角型/Wﾒｯｼｭ)        </t>
  </si>
  <si>
    <t xml:space="preserve">EA928CY-39      </t>
  </si>
  <si>
    <t xml:space="preserve">420x520x420mm 洗濯ネット(円柱型/大物用) </t>
  </si>
  <si>
    <t xml:space="preserve">EA951FD-63      </t>
  </si>
  <si>
    <t xml:space="preserve">700x140x810mm タオル掛け(ｽﾁｰﾙ製･黒)     </t>
  </si>
  <si>
    <t xml:space="preserve">EA995A-220      </t>
  </si>
  <si>
    <t xml:space="preserve">120x135x167mm ﾎﾟﾘ袋ﾎﾙﾀﾞｰ(蓋付き/ｽﾁｰﾙ製) </t>
  </si>
  <si>
    <t xml:space="preserve">EA913VR-42A     </t>
  </si>
  <si>
    <t xml:space="preserve">[7点組] 鍋･フライパンセット(ｸﾞﾚｰ)       </t>
  </si>
  <si>
    <t xml:space="preserve">EA765TB-14      </t>
  </si>
  <si>
    <t xml:space="preserve"> 50mmx 10m 粘着包帯(伸縮/ﾒｯｼｭﾀｲﾌﾟ不織布)</t>
  </si>
  <si>
    <t xml:space="preserve">EA765TB-33      </t>
  </si>
  <si>
    <t xml:space="preserve"> 25x 72mm 絆創膏(100枚)                 </t>
  </si>
  <si>
    <t xml:space="preserve">EA765TB-63      </t>
  </si>
  <si>
    <t xml:space="preserve">250x250mm ガーゼ(250枚)                 </t>
  </si>
  <si>
    <t xml:space="preserve">EA109DZ-41      </t>
  </si>
  <si>
    <t xml:space="preserve">歯ブラシ(ｼｽﾃﾏ極上/ﾚｷﾞｭﾗｰ/やわらかめ)    </t>
  </si>
  <si>
    <t xml:space="preserve">EA916HC-32      </t>
  </si>
  <si>
    <t xml:space="preserve">先端=斜 毛抜き                          </t>
  </si>
  <si>
    <t xml:space="preserve">EA916HD-32      </t>
  </si>
  <si>
    <t xml:space="preserve">145mm スキはさみ                        </t>
  </si>
  <si>
    <t xml:space="preserve">EA638LF-23      </t>
  </si>
  <si>
    <t xml:space="preserve">φ270mm 洗面器(ﾍﾞｰｼﾞｭ/5個)              </t>
  </si>
  <si>
    <t xml:space="preserve">EA922C-52       </t>
  </si>
  <si>
    <t xml:space="preserve"> 2.5kg ハンドソープ(殺菌･消毒/詰替用)   </t>
  </si>
  <si>
    <t xml:space="preserve">EA922CG-2       </t>
  </si>
  <si>
    <t xml:space="preserve"> 470ml ハンドクリーナー(ｼﾄﾗｽｸﾘｰﾝ)       </t>
  </si>
  <si>
    <t xml:space="preserve">EA922KR-8       </t>
  </si>
  <si>
    <t xml:space="preserve">340ml ボディソープ(詰替用)              </t>
  </si>
  <si>
    <t xml:space="preserve">EA922AG-2       </t>
  </si>
  <si>
    <t xml:space="preserve">ｳｲﾙｽ除菌・消臭ﾌﾞﾚｽﾚｯﾄ(二酸化塩素)       </t>
  </si>
  <si>
    <t xml:space="preserve">EA922AJ-251     </t>
  </si>
  <si>
    <t xml:space="preserve"> 500g パイプクリーナー                  </t>
  </si>
  <si>
    <t xml:space="preserve">EA864AG-12      </t>
  </si>
  <si>
    <t xml:space="preserve">[EA864AG-1用] 蛍光灯                    </t>
  </si>
  <si>
    <t xml:space="preserve">EA941E-71       </t>
  </si>
  <si>
    <t xml:space="preserve">510ml 蜂･あぶ用エアゾール(ﾊﾝﾀｰ)         </t>
  </si>
  <si>
    <t xml:space="preserve">EA941B-5        </t>
  </si>
  <si>
    <t xml:space="preserve">[USB式] 蚊・殺虫剤(ｱｰｽﾉｰﾏｯﾄ 60日用)     </t>
  </si>
  <si>
    <t xml:space="preserve">EA941C-8        </t>
  </si>
  <si>
    <t xml:space="preserve">300ml アリ・キンチョール                </t>
  </si>
  <si>
    <t xml:space="preserve">EA998AX-21      </t>
  </si>
  <si>
    <t xml:space="preserve">ヘルメットインナー(保冷剤付)            </t>
  </si>
  <si>
    <t xml:space="preserve">EA354E-82       </t>
  </si>
  <si>
    <t xml:space="preserve">[Ｍ] 手袋(ｹﾌﾞﾗｰ/薄手)                   </t>
  </si>
  <si>
    <t xml:space="preserve">EA354AB-137     </t>
  </si>
  <si>
    <t xml:space="preserve">[Ｌ/240mm] 手袋(天然ｺﾞﾑ張･高視認)       </t>
  </si>
  <si>
    <t xml:space="preserve">EA353C-73       </t>
  </si>
  <si>
    <t xml:space="preserve">[LL] 手袋(ﾎﾟﾘｳﾚﾀﾝ/ﾀｯﾁｽｸﾘｰﾝ対応)         </t>
  </si>
  <si>
    <t xml:space="preserve">EA353BT-88A     </t>
  </si>
  <si>
    <t xml:space="preserve">[Ｌ] メカニクスグローブ(合成革/迷彩色)  </t>
  </si>
  <si>
    <t xml:space="preserve">EA353CC-63      </t>
  </si>
  <si>
    <t xml:space="preserve">[LL] 手袋(牛革/白)                      </t>
  </si>
  <si>
    <t xml:space="preserve">EA354DC-45A     </t>
  </si>
  <si>
    <t xml:space="preserve">[Ｌ/550mm] 手袋(ﾆﾄﾘﾙｺﾞﾑ･裏 綿ﾒﾘﾔｽ)      </t>
  </si>
  <si>
    <t xml:space="preserve">EA355BD-21      </t>
  </si>
  <si>
    <t xml:space="preserve">380mm 腕カバー(塩化ﾋﾞﾆｰﾙ/12双)          </t>
  </si>
  <si>
    <t xml:space="preserve">EA926CE-13      </t>
  </si>
  <si>
    <t xml:space="preserve">[Ｓ]  サポーター(手首右用)              </t>
  </si>
  <si>
    <t xml:space="preserve">EA926CE-14      </t>
  </si>
  <si>
    <t xml:space="preserve">[Ｓ] サポーター(手首左用)               </t>
  </si>
  <si>
    <t xml:space="preserve">EA926CE-15      </t>
  </si>
  <si>
    <t xml:space="preserve">[Ｍ]  サポーター(手首右用)              </t>
  </si>
  <si>
    <t xml:space="preserve">EA926CE-16      </t>
  </si>
  <si>
    <t xml:space="preserve">[Ｍ]  サポーター(手首左用)              </t>
  </si>
  <si>
    <t xml:space="preserve">EA926CE-17      </t>
  </si>
  <si>
    <t xml:space="preserve">[Ｌ]  サポーター(手首右用)              </t>
  </si>
  <si>
    <t xml:space="preserve">EA926CE-18      </t>
  </si>
  <si>
    <t xml:space="preserve">[Ｌ]  サポーター(手首左用)              </t>
  </si>
  <si>
    <t xml:space="preserve">EA926AG-1A      </t>
  </si>
  <si>
    <t xml:space="preserve">157-166cm 腰部サポートウェア(ﾗｸﾆｴ)      </t>
  </si>
  <si>
    <t xml:space="preserve">EA910FA-28      </t>
  </si>
  <si>
    <t xml:space="preserve">28.0cm スニーカー(ﾏｼﾞｯｸ式/ﾌﾞﾗｯｸ)        </t>
  </si>
  <si>
    <t xml:space="preserve">EA910FB-26.5    </t>
  </si>
  <si>
    <t xml:space="preserve">26.5cm スニーカー(ﾏｼﾞｯｸ式/ﾎﾜｲﾄ)         </t>
  </si>
  <si>
    <t xml:space="preserve">EA998TS-23C     </t>
  </si>
  <si>
    <t xml:space="preserve">23.0cm プロスニーカー(女性用)           </t>
  </si>
  <si>
    <t xml:space="preserve">EA998YA-25B     </t>
  </si>
  <si>
    <t xml:space="preserve">25.0cm プロスニーカー(黒)               </t>
  </si>
  <si>
    <t xml:space="preserve">EA910LJ-24.5    </t>
  </si>
  <si>
    <t xml:space="preserve">24.5cm 長靴(耐油底)                     </t>
  </si>
  <si>
    <t xml:space="preserve">EA910LM-25A     </t>
  </si>
  <si>
    <t xml:space="preserve">25.0cm 長靴(超軽量)                     </t>
  </si>
  <si>
    <t xml:space="preserve">EA910ML-27      </t>
  </si>
  <si>
    <t xml:space="preserve">27.0cm 耐久長靴(耐油底/ｹﾌﾞﾗｰ)           </t>
  </si>
  <si>
    <t xml:space="preserve">EA996XB-45      </t>
  </si>
  <si>
    <t xml:space="preserve">[4L] 透湿型レインウェアー(ﾌﾞﾙｰ)         </t>
  </si>
  <si>
    <t xml:space="preserve">EA996AA-62      </t>
  </si>
  <si>
    <t xml:space="preserve">[Ｌ] 継ぎ作業服                         </t>
  </si>
  <si>
    <t xml:space="preserve">EA996AA-64      </t>
  </si>
  <si>
    <t xml:space="preserve">[3L] 継ぎ作業服                         </t>
  </si>
  <si>
    <t xml:space="preserve">EA917H-26       </t>
  </si>
  <si>
    <t xml:space="preserve">200x 85x25mm 保冷剤(1個)                </t>
  </si>
  <si>
    <t xml:space="preserve">EA983R-68       </t>
  </si>
  <si>
    <t xml:space="preserve">安全ベスト・ＬＥＤ(紺/黄/ｼｮｰﾄ丈)        </t>
  </si>
  <si>
    <t xml:space="preserve">EA983R-181      </t>
  </si>
  <si>
    <t xml:space="preserve">安全ベスト(ｼｮｰﾄ丈/ｺﾞｰﾙﾄﾞ)               </t>
  </si>
  <si>
    <t xml:space="preserve">EA983RF-1       </t>
  </si>
  <si>
    <t xml:space="preserve">[CR2032x1個] ＬＥＤマーカーバンド(黄)   </t>
  </si>
  <si>
    <t xml:space="preserve">EA983SL-41      </t>
  </si>
  <si>
    <t xml:space="preserve">1.0x1200mm 安全キャッチ(ｼﾝｸﾞﾙ)          </t>
  </si>
  <si>
    <t xml:space="preserve">EA983FR-47      </t>
  </si>
  <si>
    <t>112x94x22mm蓄光反射緑石鋲(超高輝度/20ton</t>
  </si>
  <si>
    <t xml:space="preserve">EA983FT-182     </t>
  </si>
  <si>
    <t xml:space="preserve">245x245x410mm ｶﾗｰｺｰﾝ(伸縮式･黄/ｳｴｲﾄ付)  </t>
  </si>
  <si>
    <t xml:space="preserve">EA983BT-62      </t>
  </si>
  <si>
    <t xml:space="preserve">600x300mm 立入禁止標識(作業半径内立入禁 </t>
  </si>
  <si>
    <t xml:space="preserve">EA983CT-11      </t>
  </si>
  <si>
    <t xml:space="preserve">300x300mm 階数表示板(11F)               </t>
  </si>
  <si>
    <t xml:space="preserve">EA983CT-12      </t>
  </si>
  <si>
    <t xml:space="preserve">300x300mm 階数表示板(12F)               </t>
  </si>
  <si>
    <t xml:space="preserve">EA983AH-4       </t>
  </si>
  <si>
    <t xml:space="preserve">100x300mm [蓄光式]通路誘導標識          </t>
  </si>
  <si>
    <t xml:space="preserve">EA983CC-224     </t>
  </si>
  <si>
    <t xml:space="preserve"> 40x 40mm ＧＨＳラベル(腐食性)          </t>
  </si>
  <si>
    <t xml:space="preserve">EA983CC-226     </t>
  </si>
  <si>
    <t xml:space="preserve"> 40x 40mm ＧＨＳラベル(どくろﾏｰｸ)       </t>
  </si>
  <si>
    <t xml:space="preserve">EA983CC-227     </t>
  </si>
  <si>
    <t xml:space="preserve"> 40x 40mm ＧＨＳラベル(「！」)          </t>
  </si>
  <si>
    <t xml:space="preserve">EA983CC-229     </t>
  </si>
  <si>
    <t xml:space="preserve"> 40x 40mm ＧＨＳラベル(健康有害性)      </t>
  </si>
  <si>
    <t xml:space="preserve">EA983BC-71      </t>
  </si>
  <si>
    <t xml:space="preserve">300x600mm スチール無地板(白)            </t>
  </si>
  <si>
    <t xml:space="preserve">EA983FE-93B     </t>
  </si>
  <si>
    <t xml:space="preserve">66x60x400mm クッションガード(黒/2本)    </t>
  </si>
  <si>
    <t xml:space="preserve">EA944SG-42      </t>
  </si>
  <si>
    <t xml:space="preserve"> 76mmx55m 通路ラインテープ(緑)          </t>
  </si>
  <si>
    <t xml:space="preserve">EA864CD-205C    </t>
  </si>
  <si>
    <t xml:space="preserve">[21.5型]液晶モニター                    </t>
  </si>
  <si>
    <t xml:space="preserve">EA864CB-241A    </t>
  </si>
  <si>
    <t xml:space="preserve">AC100V ＬＥＤセンサーライト             </t>
  </si>
  <si>
    <t xml:space="preserve">EA952BH-12      </t>
  </si>
  <si>
    <t xml:space="preserve">305mm 忍び返しバンド(ｽﾃﾝﾚｽ製)           </t>
  </si>
  <si>
    <t xml:space="preserve">EA983S-33       </t>
  </si>
  <si>
    <t xml:space="preserve">φ38x52mm ダイアル錠                    </t>
  </si>
  <si>
    <t xml:space="preserve">EA983SF-40      </t>
  </si>
  <si>
    <t xml:space="preserve">4.0mmx0.9m チェーンロック               </t>
  </si>
  <si>
    <t xml:space="preserve">EA983TH-1       </t>
  </si>
  <si>
    <t xml:space="preserve">1.0x380-1600mm ロックループ(ﾀﾞｲｱﾙ錠)    </t>
  </si>
  <si>
    <t xml:space="preserve">EA916ZL-93      </t>
  </si>
  <si>
    <t xml:space="preserve">キーリング(ｶﾗﾋﾞﾅﾌｯｸ/ﾌﾞﾙｰ)               </t>
  </si>
  <si>
    <t xml:space="preserve">EA916ZL-127     </t>
  </si>
  <si>
    <t xml:space="preserve">キーキャップ(3個入)                     </t>
  </si>
  <si>
    <t xml:space="preserve">EA591HC-33A     </t>
  </si>
  <si>
    <t xml:space="preserve">38mm    タグブランク(ｱﾙﾐ角/ﾌﾞﾗｯｸ/5枚)   </t>
  </si>
  <si>
    <t xml:space="preserve">EA812HB-21      </t>
  </si>
  <si>
    <t xml:space="preserve">720Wh/1200W ポータブル電源(急速充電)    </t>
  </si>
  <si>
    <t xml:space="preserve">EA724ZX-6       </t>
  </si>
  <si>
    <t xml:space="preserve"> φ115mm  アンダーミラー(自動車ﾘｱ用)    </t>
  </si>
  <si>
    <t xml:space="preserve">EA724ZK-29A     </t>
  </si>
  <si>
    <t xml:space="preserve">φ440mm 凸面ミラー(ｱｸﾘﾙ製)              </t>
  </si>
  <si>
    <t xml:space="preserve">EA928AG-145     </t>
  </si>
  <si>
    <t xml:space="preserve">110x 65x20mm 吸水スポンジ               </t>
  </si>
  <si>
    <t xml:space="preserve">EA928AG-533     </t>
  </si>
  <si>
    <t xml:space="preserve">350mm すき間ブラシ                      </t>
  </si>
  <si>
    <t xml:space="preserve">EA928AJ-256     </t>
  </si>
  <si>
    <t xml:space="preserve">50x180x50mm ハンドブラシ(ﾊｰﾄﾞ/青)       </t>
  </si>
  <si>
    <t xml:space="preserve">EA928AJ-275     </t>
  </si>
  <si>
    <t xml:space="preserve">25x350mm ハンドブラシ(赤)               </t>
  </si>
  <si>
    <t xml:space="preserve">EA922B-51       </t>
  </si>
  <si>
    <t xml:space="preserve">160x300mm ロールクリーナー(ｶｰﾍﾟｯﾄ用)    </t>
  </si>
  <si>
    <t xml:space="preserve">EA928CE-71      </t>
  </si>
  <si>
    <t xml:space="preserve">[EA928CE-70用] 4L バケツ                </t>
  </si>
  <si>
    <t xml:space="preserve">EA995AA-806     </t>
  </si>
  <si>
    <t xml:space="preserve">550L ワイドペール(ｷｬｽﾀｰ/ﾊﾝﾄﾞﾌﾞﾚｰｷ付)    </t>
  </si>
  <si>
    <t xml:space="preserve">EA995AA-814     </t>
  </si>
  <si>
    <t xml:space="preserve">1250x680x1110mm/600L ﾜｲﾄﾞﾍﾟｰﾙ(ｷｬｽﾀｰ付)  </t>
  </si>
  <si>
    <t xml:space="preserve">EA899KP-6       </t>
  </si>
  <si>
    <t xml:space="preserve">[業務用] すきまノズル(EA899KS-27用)     </t>
  </si>
  <si>
    <t xml:space="preserve">EA899KS-11      </t>
  </si>
  <si>
    <t xml:space="preserve">[業務用]モーター保護フィルター(5枚)     </t>
  </si>
  <si>
    <t xml:space="preserve">EA115TH-21A     </t>
  </si>
  <si>
    <t xml:space="preserve">DC18.0V[充電式] 高圧洗浄機(ｴｱｺﾝ洗浄用)  </t>
  </si>
  <si>
    <t xml:space="preserve">EA915-22        </t>
  </si>
  <si>
    <t xml:space="preserve">3.0x 3.0m 四脚テント(白)                </t>
  </si>
  <si>
    <t xml:space="preserve">EA915DB-17      </t>
  </si>
  <si>
    <t xml:space="preserve"> 840x1900mm シュラフ                    </t>
  </si>
  <si>
    <t xml:space="preserve">EA915DB-18      </t>
  </si>
  <si>
    <t xml:space="preserve"> 900x2100mm シュラフ                    </t>
  </si>
  <si>
    <t xml:space="preserve">EA915DB-19      </t>
  </si>
  <si>
    <t xml:space="preserve">1000x2200mm シュラフ                    </t>
  </si>
  <si>
    <t xml:space="preserve">EA913FA-21      </t>
  </si>
  <si>
    <t xml:space="preserve">473x252x145mm ２バーナー(ｶｾｯﾄ式)        </t>
  </si>
  <si>
    <t xml:space="preserve">EA917AS-1       </t>
  </si>
  <si>
    <t>607x497x235mm/42L クーラーボックス(ﾌﾞﾙｰ)</t>
  </si>
  <si>
    <t xml:space="preserve">EA927AM-26      </t>
  </si>
  <si>
    <t xml:space="preserve">600x350x240mm 保冷バッグ(折畳式/ｶｰｷ)    </t>
  </si>
  <si>
    <t xml:space="preserve">EA764A-67A      </t>
  </si>
  <si>
    <t xml:space="preserve"> 61x100x105mm ｽﾏｰﾄﾌｫﾝﾎﾙﾀﾞｰ(ｴｱｺﾝ吹出口用)</t>
  </si>
  <si>
    <t xml:space="preserve">EA915-32        </t>
  </si>
  <si>
    <t xml:space="preserve">1540x2160x1590mm 簡易物置きハウス       </t>
  </si>
  <si>
    <t xml:space="preserve">EA919SD-4       </t>
  </si>
  <si>
    <t xml:space="preserve">手押しエアーポンプ(圧力計付)            </t>
  </si>
  <si>
    <t xml:space="preserve">EA991XB-16      </t>
  </si>
  <si>
    <t xml:space="preserve">180x270mm/1050mm ショベル(ｵｰﾙｽﾃﾝﾚｽ製)   </t>
  </si>
  <si>
    <t xml:space="preserve">EA650BA-5       </t>
  </si>
  <si>
    <t xml:space="preserve">165mm/ 340mm 鋸鎌(左利き用)             </t>
  </si>
  <si>
    <t xml:space="preserve">EA898RC-23SC    </t>
  </si>
  <si>
    <t xml:space="preserve">φ255mm 草刈機セット(ｴﾝｼﾞﾝ付)           </t>
  </si>
  <si>
    <t xml:space="preserve">EA898R-20       </t>
  </si>
  <si>
    <t xml:space="preserve">2.4mmx 50m ナイロンカッター用 替コード  </t>
  </si>
  <si>
    <t xml:space="preserve">EA899GW-1       </t>
  </si>
  <si>
    <t xml:space="preserve">150L 手押し式スイーパー                 </t>
  </si>
  <si>
    <t xml:space="preserve">EA991CR-42      </t>
  </si>
  <si>
    <t xml:space="preserve">φ20mm 単体ポンプ(清水用)               </t>
  </si>
  <si>
    <t xml:space="preserve">EA991CR-43      </t>
  </si>
  <si>
    <t xml:space="preserve">φ25mm 単体ポンプ(清水用)               </t>
  </si>
  <si>
    <t xml:space="preserve">EA650AB-27      </t>
  </si>
  <si>
    <t xml:space="preserve">90x1500mm 根切                          </t>
  </si>
  <si>
    <t>*但し、下記商品は2024年5月現在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</si>
</sst>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3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9" fillId="0" borderId="1" xfId="0" applyFont="1" applyBorder="1" applyAlignment="1">
      <alignment vertical="center"/>
    </xf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activeCell="D2" sqref="D2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8" t="s">
        <v>3</v>
      </c>
      <c r="B1" s="8"/>
      <c r="E1" s="2">
        <v>45413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1350</v>
      </c>
    </row>
    <row r="9" spans="1:6" s="1" customFormat="1" ht="12" x14ac:dyDescent="0.15"/>
    <row r="10" spans="1:6" s="1" customFormat="1" ht="12" x14ac:dyDescent="0.15">
      <c r="B10" s="11" t="s">
        <v>9</v>
      </c>
      <c r="C10" s="9" t="s">
        <v>0</v>
      </c>
      <c r="D10" s="9" t="s">
        <v>1</v>
      </c>
      <c r="E10" s="9" t="s">
        <v>2</v>
      </c>
    </row>
    <row r="11" spans="1:6" s="1" customFormat="1" ht="12" x14ac:dyDescent="0.15">
      <c r="B11" s="12"/>
      <c r="C11" s="10"/>
      <c r="D11" s="10"/>
      <c r="E11" s="10"/>
    </row>
    <row r="12" spans="1:6" x14ac:dyDescent="0.15">
      <c r="B12" s="5"/>
      <c r="C12" s="5" t="s">
        <v>11</v>
      </c>
      <c r="D12" s="5" t="s">
        <v>12</v>
      </c>
      <c r="E12" s="6" t="str">
        <f>HYPERLINK("https://www.esco-net.com/wcs/escort/ec/detail?hHinCd=EA112RD-1","EA112RD-1")</f>
        <v>EA112RD-1</v>
      </c>
    </row>
    <row r="13" spans="1:6" x14ac:dyDescent="0.15">
      <c r="B13" s="5" t="s">
        <v>13</v>
      </c>
      <c r="C13" s="5" t="s">
        <v>14</v>
      </c>
      <c r="D13" s="5" t="s">
        <v>15</v>
      </c>
      <c r="E13" s="6"/>
    </row>
    <row r="14" spans="1:6" x14ac:dyDescent="0.15">
      <c r="B14" s="5" t="s">
        <v>13</v>
      </c>
      <c r="C14" s="5" t="s">
        <v>16</v>
      </c>
      <c r="D14" s="5" t="s">
        <v>17</v>
      </c>
      <c r="E14" s="6"/>
    </row>
    <row r="15" spans="1:6" x14ac:dyDescent="0.15">
      <c r="B15" s="5" t="s">
        <v>13</v>
      </c>
      <c r="C15" s="5" t="s">
        <v>18</v>
      </c>
      <c r="D15" s="5" t="s">
        <v>10</v>
      </c>
      <c r="E15" s="6"/>
    </row>
    <row r="16" spans="1:6" x14ac:dyDescent="0.15">
      <c r="B16" s="5" t="s">
        <v>13</v>
      </c>
      <c r="C16" s="5" t="s">
        <v>19</v>
      </c>
      <c r="D16" s="5" t="s">
        <v>20</v>
      </c>
      <c r="E16" s="6"/>
    </row>
    <row r="17" spans="2:5" x14ac:dyDescent="0.15">
      <c r="B17" s="5" t="s">
        <v>13</v>
      </c>
      <c r="C17" s="5" t="s">
        <v>21</v>
      </c>
      <c r="D17" s="5" t="s">
        <v>22</v>
      </c>
      <c r="E17" s="6"/>
    </row>
    <row r="18" spans="2:5" x14ac:dyDescent="0.15">
      <c r="B18" s="5" t="s">
        <v>13</v>
      </c>
      <c r="C18" s="5" t="s">
        <v>23</v>
      </c>
      <c r="D18" s="5" t="s">
        <v>24</v>
      </c>
      <c r="E18" s="6"/>
    </row>
    <row r="19" spans="2:5" x14ac:dyDescent="0.15">
      <c r="B19" s="5" t="s">
        <v>13</v>
      </c>
      <c r="C19" s="5" t="s">
        <v>25</v>
      </c>
      <c r="D19" s="5" t="s">
        <v>26</v>
      </c>
      <c r="E19" s="6"/>
    </row>
    <row r="20" spans="2:5" x14ac:dyDescent="0.15">
      <c r="B20" s="5" t="s">
        <v>13</v>
      </c>
      <c r="C20" s="5" t="s">
        <v>27</v>
      </c>
      <c r="D20" s="5" t="s">
        <v>28</v>
      </c>
      <c r="E20" s="6"/>
    </row>
    <row r="21" spans="2:5" x14ac:dyDescent="0.15">
      <c r="B21" s="5" t="s">
        <v>13</v>
      </c>
      <c r="C21" s="5" t="s">
        <v>29</v>
      </c>
      <c r="D21" s="5" t="s">
        <v>30</v>
      </c>
      <c r="E21" s="6"/>
    </row>
    <row r="22" spans="2:5" x14ac:dyDescent="0.15">
      <c r="B22" s="5" t="s">
        <v>13</v>
      </c>
      <c r="C22" s="5" t="s">
        <v>31</v>
      </c>
      <c r="D22" s="5" t="s">
        <v>32</v>
      </c>
      <c r="E22" s="6"/>
    </row>
    <row r="23" spans="2:5" x14ac:dyDescent="0.15">
      <c r="B23" s="5" t="s">
        <v>13</v>
      </c>
      <c r="C23" s="5" t="s">
        <v>33</v>
      </c>
      <c r="D23" s="5" t="s">
        <v>34</v>
      </c>
      <c r="E23" s="6"/>
    </row>
    <row r="24" spans="2:5" x14ac:dyDescent="0.15">
      <c r="B24" s="5" t="s">
        <v>13</v>
      </c>
      <c r="C24" s="5" t="s">
        <v>35</v>
      </c>
      <c r="D24" s="5" t="s">
        <v>36</v>
      </c>
      <c r="E24" s="6"/>
    </row>
    <row r="25" spans="2:5" x14ac:dyDescent="0.15">
      <c r="B25" s="5" t="s">
        <v>13</v>
      </c>
      <c r="C25" s="5" t="s">
        <v>37</v>
      </c>
      <c r="D25" s="5" t="s">
        <v>38</v>
      </c>
      <c r="E25" s="6" t="str">
        <f>HYPERLINK("https://www.esco-net.com/wcs/escort/ec/detail?hHinCd=EA628WL-315A","EA628WL-315A")</f>
        <v>EA628WL-315A</v>
      </c>
    </row>
    <row r="26" spans="2:5" x14ac:dyDescent="0.15">
      <c r="B26" s="5" t="s">
        <v>13</v>
      </c>
      <c r="C26" s="5" t="s">
        <v>39</v>
      </c>
      <c r="D26" s="5" t="s">
        <v>40</v>
      </c>
      <c r="E26" s="6"/>
    </row>
    <row r="27" spans="2:5" x14ac:dyDescent="0.15">
      <c r="B27" s="5" t="s">
        <v>13</v>
      </c>
      <c r="C27" s="5" t="s">
        <v>41</v>
      </c>
      <c r="D27" s="5" t="s">
        <v>42</v>
      </c>
      <c r="E27" s="6" t="str">
        <f>HYPERLINK("https://www.esco-net.com/wcs/escort/ec/detail?hHinCd=EA742HL-1","EA742HL-1")</f>
        <v>EA742HL-1</v>
      </c>
    </row>
    <row r="28" spans="2:5" x14ac:dyDescent="0.15">
      <c r="B28" s="5" t="s">
        <v>13</v>
      </c>
      <c r="C28" s="5" t="s">
        <v>43</v>
      </c>
      <c r="D28" s="5" t="s">
        <v>44</v>
      </c>
      <c r="E28" s="6" t="str">
        <f>HYPERLINK("https://www.esco-net.com/wcs/escort/ec/detail?hHinCd=EA758RN-52A","EA758RN-52A")</f>
        <v>EA758RN-52A</v>
      </c>
    </row>
    <row r="29" spans="2:5" x14ac:dyDescent="0.15">
      <c r="B29" s="5" t="s">
        <v>13</v>
      </c>
      <c r="C29" s="5" t="s">
        <v>45</v>
      </c>
      <c r="D29" s="5" t="s">
        <v>46</v>
      </c>
      <c r="E29" s="6" t="str">
        <f>HYPERLINK("https://www.esco-net.com/wcs/escort/ec/detail?hHinCd=EA759EX-202A","EA759EX-202A")</f>
        <v>EA759EX-202A</v>
      </c>
    </row>
    <row r="30" spans="2:5" x14ac:dyDescent="0.15">
      <c r="B30" s="5" t="s">
        <v>13</v>
      </c>
      <c r="C30" s="5" t="s">
        <v>47</v>
      </c>
      <c r="D30" s="5" t="s">
        <v>48</v>
      </c>
      <c r="E30" s="6"/>
    </row>
    <row r="31" spans="2:5" x14ac:dyDescent="0.15">
      <c r="B31" s="5" t="s">
        <v>13</v>
      </c>
      <c r="C31" s="5" t="s">
        <v>49</v>
      </c>
      <c r="D31" s="5" t="s">
        <v>50</v>
      </c>
      <c r="E31" s="6" t="str">
        <f>HYPERLINK("https://www.esco-net.com/wcs/escort/ec/detail?hHinCd=EA762GC-114A","EA762GC-114A")</f>
        <v>EA762GC-114A</v>
      </c>
    </row>
    <row r="32" spans="2:5" x14ac:dyDescent="0.15">
      <c r="B32" s="5" t="s">
        <v>13</v>
      </c>
      <c r="C32" s="5" t="s">
        <v>51</v>
      </c>
      <c r="D32" s="5" t="s">
        <v>52</v>
      </c>
      <c r="E32" s="6"/>
    </row>
    <row r="33" spans="2:5" x14ac:dyDescent="0.15">
      <c r="B33" s="5" t="s">
        <v>13</v>
      </c>
      <c r="C33" s="5" t="s">
        <v>53</v>
      </c>
      <c r="D33" s="5" t="s">
        <v>54</v>
      </c>
      <c r="E33" s="6"/>
    </row>
    <row r="34" spans="2:5" x14ac:dyDescent="0.15">
      <c r="B34" s="5" t="s">
        <v>13</v>
      </c>
      <c r="C34" s="5" t="s">
        <v>55</v>
      </c>
      <c r="D34" s="5" t="s">
        <v>54</v>
      </c>
      <c r="E34" s="6"/>
    </row>
    <row r="35" spans="2:5" x14ac:dyDescent="0.15">
      <c r="B35" s="5" t="s">
        <v>13</v>
      </c>
      <c r="C35" s="5" t="s">
        <v>56</v>
      </c>
      <c r="D35" s="5" t="s">
        <v>57</v>
      </c>
      <c r="E35" s="6" t="str">
        <f>HYPERLINK("https://www.esco-net.com/wcs/escort/ec/detail?hHinCd=EA763ZD-50A","EA763ZD-50A")</f>
        <v>EA763ZD-50A</v>
      </c>
    </row>
    <row r="36" spans="2:5" x14ac:dyDescent="0.15">
      <c r="B36" s="5" t="s">
        <v>13</v>
      </c>
      <c r="C36" s="5" t="s">
        <v>58</v>
      </c>
      <c r="D36" s="5" t="s">
        <v>59</v>
      </c>
      <c r="E36" s="6"/>
    </row>
    <row r="37" spans="2:5" x14ac:dyDescent="0.15">
      <c r="B37" s="5" t="s">
        <v>13</v>
      </c>
      <c r="C37" s="5" t="s">
        <v>60</v>
      </c>
      <c r="D37" s="5" t="s">
        <v>61</v>
      </c>
      <c r="E37" s="6"/>
    </row>
    <row r="38" spans="2:5" x14ac:dyDescent="0.15">
      <c r="B38" s="5" t="s">
        <v>13</v>
      </c>
      <c r="C38" s="5" t="s">
        <v>62</v>
      </c>
      <c r="D38" s="5" t="s">
        <v>63</v>
      </c>
      <c r="E38" s="6"/>
    </row>
    <row r="39" spans="2:5" x14ac:dyDescent="0.15">
      <c r="B39" s="5" t="s">
        <v>13</v>
      </c>
      <c r="C39" s="5" t="s">
        <v>64</v>
      </c>
      <c r="D39" s="5" t="s">
        <v>65</v>
      </c>
      <c r="E39" s="6"/>
    </row>
    <row r="40" spans="2:5" x14ac:dyDescent="0.15">
      <c r="B40" s="5" t="s">
        <v>13</v>
      </c>
      <c r="C40" s="5" t="s">
        <v>66</v>
      </c>
      <c r="D40" s="5" t="s">
        <v>65</v>
      </c>
      <c r="E40" s="6"/>
    </row>
    <row r="41" spans="2:5" x14ac:dyDescent="0.15">
      <c r="B41" s="5" t="s">
        <v>13</v>
      </c>
      <c r="C41" s="5" t="s">
        <v>67</v>
      </c>
      <c r="D41" s="5" t="s">
        <v>68</v>
      </c>
      <c r="E41" s="6"/>
    </row>
    <row r="42" spans="2:5" x14ac:dyDescent="0.15">
      <c r="B42" s="5" t="s">
        <v>13</v>
      </c>
      <c r="C42" s="5" t="s">
        <v>69</v>
      </c>
      <c r="D42" s="5" t="s">
        <v>70</v>
      </c>
      <c r="E42" s="6"/>
    </row>
    <row r="43" spans="2:5" x14ac:dyDescent="0.15">
      <c r="B43" s="5" t="s">
        <v>13</v>
      </c>
      <c r="C43" s="5" t="s">
        <v>71</v>
      </c>
      <c r="D43" s="5" t="s">
        <v>72</v>
      </c>
      <c r="E43" s="6" t="str">
        <f>HYPERLINK("https://www.esco-net.com/wcs/escort/ec/detail?hHinCd=EA764AJ-181A","EA764AJ-181A")</f>
        <v>EA764AJ-181A</v>
      </c>
    </row>
    <row r="44" spans="2:5" x14ac:dyDescent="0.15">
      <c r="B44" s="5" t="s">
        <v>13</v>
      </c>
      <c r="C44" s="5" t="s">
        <v>73</v>
      </c>
      <c r="D44" s="5" t="s">
        <v>74</v>
      </c>
      <c r="E44" s="6"/>
    </row>
    <row r="45" spans="2:5" x14ac:dyDescent="0.15">
      <c r="B45" s="5" t="s">
        <v>13</v>
      </c>
      <c r="C45" s="5" t="s">
        <v>75</v>
      </c>
      <c r="D45" s="5" t="s">
        <v>76</v>
      </c>
      <c r="E45" s="6"/>
    </row>
    <row r="46" spans="2:5" x14ac:dyDescent="0.15">
      <c r="B46" s="5" t="s">
        <v>13</v>
      </c>
      <c r="C46" s="5" t="s">
        <v>77</v>
      </c>
      <c r="D46" s="5" t="s">
        <v>78</v>
      </c>
      <c r="E46" s="6"/>
    </row>
    <row r="47" spans="2:5" x14ac:dyDescent="0.15">
      <c r="B47" s="5" t="s">
        <v>13</v>
      </c>
      <c r="C47" s="5" t="s">
        <v>79</v>
      </c>
      <c r="D47" s="5" t="s">
        <v>80</v>
      </c>
      <c r="E47" s="6"/>
    </row>
    <row r="48" spans="2:5" x14ac:dyDescent="0.15">
      <c r="B48" s="5" t="s">
        <v>13</v>
      </c>
      <c r="C48" s="5" t="s">
        <v>81</v>
      </c>
      <c r="D48" s="5" t="s">
        <v>76</v>
      </c>
      <c r="E48" s="6"/>
    </row>
    <row r="49" spans="2:5" x14ac:dyDescent="0.15">
      <c r="B49" s="5" t="s">
        <v>13</v>
      </c>
      <c r="C49" s="5" t="s">
        <v>82</v>
      </c>
      <c r="D49" s="5" t="s">
        <v>83</v>
      </c>
      <c r="E49" s="6"/>
    </row>
    <row r="50" spans="2:5" x14ac:dyDescent="0.15">
      <c r="B50" s="5" t="s">
        <v>13</v>
      </c>
      <c r="C50" s="5" t="s">
        <v>84</v>
      </c>
      <c r="D50" s="5" t="s">
        <v>85</v>
      </c>
      <c r="E50" s="6" t="str">
        <f>HYPERLINK("https://www.esco-net.com/wcs/escort/ec/detail?hHinCd=EA764BE-2B","EA764BE-2B")</f>
        <v>EA764BE-2B</v>
      </c>
    </row>
    <row r="51" spans="2:5" x14ac:dyDescent="0.15">
      <c r="B51" s="5" t="s">
        <v>13</v>
      </c>
      <c r="C51" s="5" t="s">
        <v>86</v>
      </c>
      <c r="D51" s="5" t="s">
        <v>87</v>
      </c>
      <c r="E51" s="6"/>
    </row>
    <row r="52" spans="2:5" x14ac:dyDescent="0.15">
      <c r="B52" s="5" t="s">
        <v>13</v>
      </c>
      <c r="C52" s="5" t="s">
        <v>88</v>
      </c>
      <c r="D52" s="5" t="s">
        <v>89</v>
      </c>
      <c r="E52" s="6"/>
    </row>
    <row r="53" spans="2:5" x14ac:dyDescent="0.15">
      <c r="B53" s="5" t="s">
        <v>13</v>
      </c>
      <c r="C53" s="5" t="s">
        <v>90</v>
      </c>
      <c r="D53" s="5" t="s">
        <v>91</v>
      </c>
      <c r="E53" s="6"/>
    </row>
    <row r="54" spans="2:5" x14ac:dyDescent="0.15">
      <c r="B54" s="5" t="s">
        <v>13</v>
      </c>
      <c r="C54" s="5" t="s">
        <v>92</v>
      </c>
      <c r="D54" s="5" t="s">
        <v>93</v>
      </c>
      <c r="E54" s="6"/>
    </row>
    <row r="55" spans="2:5" x14ac:dyDescent="0.15">
      <c r="B55" s="5" t="s">
        <v>13</v>
      </c>
      <c r="C55" s="5" t="s">
        <v>94</v>
      </c>
      <c r="D55" s="5" t="s">
        <v>95</v>
      </c>
      <c r="E55" s="6" t="str">
        <f>HYPERLINK("https://www.esco-net.com/wcs/escort/ec/detail?hHinCd=EA814RE-30","EA814RE-30")</f>
        <v>EA814RE-30</v>
      </c>
    </row>
    <row r="56" spans="2:5" x14ac:dyDescent="0.15">
      <c r="B56" s="5" t="s">
        <v>13</v>
      </c>
      <c r="C56" s="5" t="s">
        <v>96</v>
      </c>
      <c r="D56" s="5" t="s">
        <v>97</v>
      </c>
      <c r="E56" s="6"/>
    </row>
    <row r="57" spans="2:5" x14ac:dyDescent="0.15">
      <c r="B57" s="5" t="s">
        <v>13</v>
      </c>
      <c r="C57" s="5" t="s">
        <v>98</v>
      </c>
      <c r="D57" s="5" t="s">
        <v>99</v>
      </c>
      <c r="E57" s="6" t="str">
        <f>HYPERLINK("https://www.esco-net.com/wcs/escort/ec/detail?hHinCd=EA897ES-25","EA897ES-25")</f>
        <v>EA897ES-25</v>
      </c>
    </row>
    <row r="58" spans="2:5" x14ac:dyDescent="0.15">
      <c r="B58" s="5" t="s">
        <v>13</v>
      </c>
      <c r="C58" s="5" t="s">
        <v>100</v>
      </c>
      <c r="D58" s="5" t="s">
        <v>101</v>
      </c>
      <c r="E58" s="6" t="str">
        <f>HYPERLINK("https://www.esco-net.com/wcs/escort/ec/detail?hHinCd=EA897ES-30A","EA897ES-30A")</f>
        <v>EA897ES-30A</v>
      </c>
    </row>
    <row r="59" spans="2:5" x14ac:dyDescent="0.15">
      <c r="B59" s="5" t="s">
        <v>13</v>
      </c>
      <c r="C59" s="5" t="s">
        <v>102</v>
      </c>
      <c r="D59" s="5" t="s">
        <v>103</v>
      </c>
      <c r="E59" s="6" t="str">
        <f>HYPERLINK("https://www.esco-net.com/wcs/escort/ec/detail?hHinCd=EA897ES-35","EA897ES-35")</f>
        <v>EA897ES-35</v>
      </c>
    </row>
    <row r="60" spans="2:5" x14ac:dyDescent="0.15">
      <c r="B60" s="5" t="s">
        <v>13</v>
      </c>
      <c r="C60" s="5" t="s">
        <v>104</v>
      </c>
      <c r="D60" s="5" t="s">
        <v>105</v>
      </c>
      <c r="E60" s="6" t="str">
        <f>HYPERLINK("https://www.esco-net.com/wcs/escort/ec/detail?hHinCd=EA897ES-35A","EA897ES-35A")</f>
        <v>EA897ES-35A</v>
      </c>
    </row>
    <row r="61" spans="2:5" x14ac:dyDescent="0.15">
      <c r="B61" s="5" t="s">
        <v>13</v>
      </c>
      <c r="C61" s="5" t="s">
        <v>106</v>
      </c>
      <c r="D61" s="5" t="s">
        <v>107</v>
      </c>
      <c r="E61" s="6" t="str">
        <f>HYPERLINK("https://www.esco-net.com/wcs/escort/ec/detail?hHinCd=EA897ES-40B","EA897ES-40B")</f>
        <v>EA897ES-40B</v>
      </c>
    </row>
    <row r="62" spans="2:5" x14ac:dyDescent="0.15">
      <c r="B62" s="5" t="s">
        <v>13</v>
      </c>
      <c r="C62" s="5" t="s">
        <v>108</v>
      </c>
      <c r="D62" s="5" t="s">
        <v>109</v>
      </c>
      <c r="E62" s="6" t="str">
        <f>HYPERLINK("https://www.esco-net.com/wcs/escort/ec/detail?hHinCd=EA897ES-40B","EA897ES-40B")</f>
        <v>EA897ES-40B</v>
      </c>
    </row>
    <row r="63" spans="2:5" x14ac:dyDescent="0.15">
      <c r="B63" s="5" t="s">
        <v>13</v>
      </c>
      <c r="C63" s="5" t="s">
        <v>110</v>
      </c>
      <c r="D63" s="5" t="s">
        <v>111</v>
      </c>
      <c r="E63" s="6" t="str">
        <f>HYPERLINK("https://www.esco-net.com/wcs/escort/ec/detail?hHinCd=EA897ES-40","EA897ES-40")</f>
        <v>EA897ES-40</v>
      </c>
    </row>
    <row r="64" spans="2:5" x14ac:dyDescent="0.15">
      <c r="B64" s="5" t="s">
        <v>13</v>
      </c>
      <c r="C64" s="5" t="s">
        <v>112</v>
      </c>
      <c r="D64" s="5" t="s">
        <v>113</v>
      </c>
      <c r="E64" s="6" t="str">
        <f>HYPERLINK("https://www.esco-net.com/wcs/escort/ec/detail?hHinCd=EA897TE-1C","EA897TE-1C")</f>
        <v>EA897TE-1C</v>
      </c>
    </row>
    <row r="65" spans="2:5" x14ac:dyDescent="0.15">
      <c r="B65" s="5" t="s">
        <v>13</v>
      </c>
      <c r="C65" s="5" t="s">
        <v>114</v>
      </c>
      <c r="D65" s="5" t="s">
        <v>115</v>
      </c>
      <c r="E65" s="6" t="str">
        <f>HYPERLINK("https://www.esco-net.com/wcs/escort/ec/detail?hHinCd=EA897SE-1B","EA897SE-1B")</f>
        <v>EA897SE-1B</v>
      </c>
    </row>
    <row r="66" spans="2:5" x14ac:dyDescent="0.15">
      <c r="B66" s="5" t="s">
        <v>13</v>
      </c>
      <c r="C66" s="5" t="s">
        <v>116</v>
      </c>
      <c r="D66" s="5" t="s">
        <v>117</v>
      </c>
      <c r="E66" s="6" t="str">
        <f>HYPERLINK("https://www.esco-net.com/wcs/escort/ec/detail?hHinCd=EA897SJ-1D","EA897SJ-1D")</f>
        <v>EA897SJ-1D</v>
      </c>
    </row>
    <row r="67" spans="2:5" x14ac:dyDescent="0.15">
      <c r="B67" s="5" t="s">
        <v>13</v>
      </c>
      <c r="C67" s="5" t="s">
        <v>118</v>
      </c>
      <c r="D67" s="5" t="s">
        <v>119</v>
      </c>
      <c r="E67" s="6"/>
    </row>
    <row r="68" spans="2:5" x14ac:dyDescent="0.15">
      <c r="B68" s="5" t="s">
        <v>13</v>
      </c>
      <c r="C68" s="5" t="s">
        <v>120</v>
      </c>
      <c r="D68" s="5" t="s">
        <v>121</v>
      </c>
      <c r="E68" s="6"/>
    </row>
    <row r="69" spans="2:5" x14ac:dyDescent="0.15">
      <c r="B69" s="5" t="s">
        <v>13</v>
      </c>
      <c r="C69" s="5" t="s">
        <v>122</v>
      </c>
      <c r="D69" s="5" t="s">
        <v>123</v>
      </c>
      <c r="E69" s="6" t="str">
        <f>HYPERLINK("https://www.esco-net.com/wcs/escort/ec/detail?hHinCd=EA913VR-14A","EA913VR-14A")</f>
        <v>EA913VR-14A</v>
      </c>
    </row>
    <row r="70" spans="2:5" x14ac:dyDescent="0.15">
      <c r="B70" s="5" t="s">
        <v>13</v>
      </c>
      <c r="C70" s="5" t="s">
        <v>124</v>
      </c>
      <c r="D70" s="5" t="s">
        <v>125</v>
      </c>
      <c r="E70" s="6"/>
    </row>
    <row r="71" spans="2:5" x14ac:dyDescent="0.15">
      <c r="B71" s="5" t="s">
        <v>13</v>
      </c>
      <c r="C71" s="5" t="s">
        <v>126</v>
      </c>
      <c r="D71" s="5" t="s">
        <v>127</v>
      </c>
      <c r="E71" s="6"/>
    </row>
    <row r="72" spans="2:5" x14ac:dyDescent="0.15">
      <c r="B72" s="5" t="s">
        <v>13</v>
      </c>
      <c r="C72" s="5" t="s">
        <v>128</v>
      </c>
      <c r="D72" s="5" t="s">
        <v>129</v>
      </c>
      <c r="E72" s="6"/>
    </row>
    <row r="73" spans="2:5" x14ac:dyDescent="0.15">
      <c r="B73" s="5" t="s">
        <v>13</v>
      </c>
      <c r="C73" s="5" t="s">
        <v>130</v>
      </c>
      <c r="D73" s="5" t="s">
        <v>131</v>
      </c>
      <c r="E73" s="6"/>
    </row>
    <row r="74" spans="2:5" x14ac:dyDescent="0.15">
      <c r="B74" s="5" t="s">
        <v>13</v>
      </c>
      <c r="C74" s="5" t="s">
        <v>132</v>
      </c>
      <c r="D74" s="5" t="s">
        <v>133</v>
      </c>
      <c r="E74" s="6"/>
    </row>
    <row r="75" spans="2:5" x14ac:dyDescent="0.15">
      <c r="B75" s="5" t="s">
        <v>13</v>
      </c>
      <c r="C75" s="5" t="s">
        <v>134</v>
      </c>
      <c r="D75" s="5" t="s">
        <v>135</v>
      </c>
      <c r="E75" s="6" t="str">
        <f>HYPERLINK("https://www.esco-net.com/wcs/escort/ec/detail?hHinCd=EA928AA-106","EA928AA-106")</f>
        <v>EA928AA-106</v>
      </c>
    </row>
    <row r="76" spans="2:5" x14ac:dyDescent="0.15">
      <c r="B76" s="5" t="s">
        <v>13</v>
      </c>
      <c r="C76" s="5" t="s">
        <v>136</v>
      </c>
      <c r="D76" s="5" t="s">
        <v>137</v>
      </c>
      <c r="E76" s="6" t="str">
        <f>HYPERLINK("https://www.esco-net.com/wcs/escort/ec/detail?hHinCd=EA928AA-101","EA928AA-101")</f>
        <v>EA928AA-101</v>
      </c>
    </row>
    <row r="77" spans="2:5" x14ac:dyDescent="0.15">
      <c r="B77" s="5" t="s">
        <v>13</v>
      </c>
      <c r="C77" s="5" t="s">
        <v>138</v>
      </c>
      <c r="D77" s="5" t="s">
        <v>139</v>
      </c>
      <c r="E77" s="6" t="str">
        <f>HYPERLINK("https://www.esco-net.com/wcs/escort/ec/detail?hHinCd=EA928AA-5A","EA928AA-5A")</f>
        <v>EA928AA-5A</v>
      </c>
    </row>
    <row r="78" spans="2:5" x14ac:dyDescent="0.15">
      <c r="B78" s="5" t="s">
        <v>13</v>
      </c>
      <c r="C78" s="5" t="s">
        <v>140</v>
      </c>
      <c r="D78" s="5" t="s">
        <v>141</v>
      </c>
      <c r="E78" s="6"/>
    </row>
    <row r="79" spans="2:5" x14ac:dyDescent="0.15">
      <c r="B79" s="5" t="s">
        <v>13</v>
      </c>
      <c r="C79" s="5" t="s">
        <v>142</v>
      </c>
      <c r="D79" s="5" t="s">
        <v>143</v>
      </c>
      <c r="E79" s="6"/>
    </row>
    <row r="80" spans="2:5" x14ac:dyDescent="0.15">
      <c r="B80" s="5" t="s">
        <v>13</v>
      </c>
      <c r="C80" s="5" t="s">
        <v>144</v>
      </c>
      <c r="D80" s="5" t="s">
        <v>145</v>
      </c>
      <c r="E80" s="6" t="str">
        <f>HYPERLINK("https://www.esco-net.com/wcs/escort/ec/detail?hHinCd=EA928CY-37","EA928CY-37")</f>
        <v>EA928CY-37</v>
      </c>
    </row>
    <row r="81" spans="2:5" x14ac:dyDescent="0.15">
      <c r="B81" s="5" t="s">
        <v>13</v>
      </c>
      <c r="C81" s="5" t="s">
        <v>146</v>
      </c>
      <c r="D81" s="5" t="s">
        <v>147</v>
      </c>
      <c r="E81" s="6" t="str">
        <f>HYPERLINK("https://www.esco-net.com/wcs/escort/ec/detail?hHinCd=EA928CY-37","EA928CY-37")</f>
        <v>EA928CY-37</v>
      </c>
    </row>
    <row r="82" spans="2:5" x14ac:dyDescent="0.15">
      <c r="B82" s="5" t="s">
        <v>13</v>
      </c>
      <c r="C82" s="5" t="s">
        <v>148</v>
      </c>
      <c r="D82" s="5" t="s">
        <v>149</v>
      </c>
      <c r="E82" s="6"/>
    </row>
    <row r="83" spans="2:5" x14ac:dyDescent="0.15">
      <c r="B83" s="5" t="s">
        <v>13</v>
      </c>
      <c r="C83" s="5" t="s">
        <v>150</v>
      </c>
      <c r="D83" s="5" t="s">
        <v>151</v>
      </c>
      <c r="E83" s="6" t="str">
        <f>HYPERLINK("https://www.esco-net.com/wcs/escort/ec/detail?hHinCd=EA940DC-108","EA940DC-108")</f>
        <v>EA940DC-108</v>
      </c>
    </row>
    <row r="84" spans="2:5" x14ac:dyDescent="0.15">
      <c r="B84" s="5" t="s">
        <v>13</v>
      </c>
      <c r="C84" s="5" t="s">
        <v>152</v>
      </c>
      <c r="D84" s="5" t="s">
        <v>153</v>
      </c>
      <c r="E84" s="6"/>
    </row>
    <row r="85" spans="2:5" x14ac:dyDescent="0.15">
      <c r="B85" s="5" t="s">
        <v>13</v>
      </c>
      <c r="C85" s="5" t="s">
        <v>154</v>
      </c>
      <c r="D85" s="5" t="s">
        <v>155</v>
      </c>
      <c r="E85" s="6" t="str">
        <f>HYPERLINK("https://www.esco-net.com/wcs/escort/ec/detail?hHinCd=EA979AB-1","EA979AB-1")</f>
        <v>EA979AB-1</v>
      </c>
    </row>
    <row r="86" spans="2:5" x14ac:dyDescent="0.15">
      <c r="B86" s="5" t="s">
        <v>13</v>
      </c>
      <c r="C86" s="5" t="s">
        <v>156</v>
      </c>
      <c r="D86" s="5" t="s">
        <v>157</v>
      </c>
      <c r="E86" s="6"/>
    </row>
    <row r="87" spans="2:5" x14ac:dyDescent="0.15">
      <c r="B87" s="5" t="s">
        <v>13</v>
      </c>
      <c r="C87" s="5" t="s">
        <v>158</v>
      </c>
      <c r="D87" s="5" t="s">
        <v>159</v>
      </c>
      <c r="E87" s="6"/>
    </row>
    <row r="88" spans="2:5" x14ac:dyDescent="0.15">
      <c r="B88" s="5" t="s">
        <v>13</v>
      </c>
      <c r="C88" s="5" t="s">
        <v>160</v>
      </c>
      <c r="D88" s="5" t="s">
        <v>161</v>
      </c>
      <c r="E88" s="6"/>
    </row>
    <row r="89" spans="2:5" x14ac:dyDescent="0.15">
      <c r="B89" s="5" t="s">
        <v>13</v>
      </c>
      <c r="C89" s="5" t="s">
        <v>162</v>
      </c>
      <c r="D89" s="5" t="s">
        <v>163</v>
      </c>
      <c r="E89" s="6"/>
    </row>
    <row r="90" spans="2:5" x14ac:dyDescent="0.15">
      <c r="B90" s="5" t="s">
        <v>13</v>
      </c>
      <c r="C90" s="5" t="s">
        <v>164</v>
      </c>
      <c r="D90" s="5" t="s">
        <v>165</v>
      </c>
      <c r="E90" s="6"/>
    </row>
    <row r="91" spans="2:5" x14ac:dyDescent="0.15">
      <c r="B91" s="5" t="s">
        <v>13</v>
      </c>
      <c r="C91" s="5" t="s">
        <v>166</v>
      </c>
      <c r="D91" s="5" t="s">
        <v>167</v>
      </c>
      <c r="E91" s="6"/>
    </row>
    <row r="92" spans="2:5" x14ac:dyDescent="0.15">
      <c r="B92" s="5" t="s">
        <v>13</v>
      </c>
      <c r="C92" s="5" t="s">
        <v>168</v>
      </c>
      <c r="D92" s="5" t="s">
        <v>169</v>
      </c>
      <c r="E92" s="6"/>
    </row>
    <row r="93" spans="2:5" x14ac:dyDescent="0.15">
      <c r="B93" s="5" t="s">
        <v>13</v>
      </c>
      <c r="C93" s="5" t="s">
        <v>170</v>
      </c>
      <c r="D93" s="5" t="s">
        <v>171</v>
      </c>
      <c r="E93" s="6"/>
    </row>
    <row r="94" spans="2:5" x14ac:dyDescent="0.15">
      <c r="B94" s="5" t="s">
        <v>13</v>
      </c>
      <c r="C94" s="5" t="s">
        <v>172</v>
      </c>
      <c r="D94" s="5" t="s">
        <v>173</v>
      </c>
      <c r="E94" s="6"/>
    </row>
    <row r="95" spans="2:5" x14ac:dyDescent="0.15">
      <c r="B95" s="5" t="s">
        <v>13</v>
      </c>
      <c r="C95" s="5" t="s">
        <v>174</v>
      </c>
      <c r="D95" s="5" t="s">
        <v>175</v>
      </c>
      <c r="E95" s="6"/>
    </row>
    <row r="96" spans="2:5" x14ac:dyDescent="0.15">
      <c r="B96" s="5" t="s">
        <v>13</v>
      </c>
      <c r="C96" s="5" t="s">
        <v>176</v>
      </c>
      <c r="D96" s="5" t="s">
        <v>177</v>
      </c>
      <c r="E96" s="6"/>
    </row>
    <row r="97" spans="2:5" x14ac:dyDescent="0.15">
      <c r="B97" s="5" t="s">
        <v>13</v>
      </c>
      <c r="C97" s="5" t="s">
        <v>178</v>
      </c>
      <c r="D97" s="5" t="s">
        <v>179</v>
      </c>
      <c r="E97" s="6"/>
    </row>
    <row r="98" spans="2:5" x14ac:dyDescent="0.15">
      <c r="B98" s="5" t="s">
        <v>13</v>
      </c>
      <c r="C98" s="5" t="s">
        <v>180</v>
      </c>
      <c r="D98" s="5" t="s">
        <v>181</v>
      </c>
      <c r="E98" s="6"/>
    </row>
    <row r="99" spans="2:5" x14ac:dyDescent="0.15">
      <c r="B99" s="5" t="s">
        <v>13</v>
      </c>
      <c r="C99" s="5" t="s">
        <v>182</v>
      </c>
      <c r="D99" s="5" t="s">
        <v>183</v>
      </c>
      <c r="E99" s="6"/>
    </row>
    <row r="100" spans="2:5" x14ac:dyDescent="0.15">
      <c r="B100" s="5">
        <v>4</v>
      </c>
      <c r="C100" s="5" t="s">
        <v>184</v>
      </c>
      <c r="D100" s="5" t="s">
        <v>185</v>
      </c>
      <c r="E100" s="6" t="str">
        <f>HYPERLINK("https://www.esco-net.com/wcs/escort/ec/detail?hHinCd=EA612SE-5","EA612SE-5")</f>
        <v>EA612SE-5</v>
      </c>
    </row>
    <row r="101" spans="2:5" x14ac:dyDescent="0.15">
      <c r="B101" s="5">
        <v>12</v>
      </c>
      <c r="C101" s="5" t="s">
        <v>186</v>
      </c>
      <c r="D101" s="5" t="s">
        <v>187</v>
      </c>
      <c r="E101" s="6" t="str">
        <f>HYPERLINK("https://www.esco-net.com/wcs/escort/ec/detail?hHinCd=EA203ST-2","EA203ST-2")</f>
        <v>EA203ST-2</v>
      </c>
    </row>
    <row r="102" spans="2:5" x14ac:dyDescent="0.15">
      <c r="B102" s="5">
        <v>15</v>
      </c>
      <c r="C102" s="5" t="s">
        <v>188</v>
      </c>
      <c r="D102" s="5" t="s">
        <v>189</v>
      </c>
      <c r="E102" s="6" t="str">
        <f>HYPERLINK("https://www.esco-net.com/wcs/escort/ec/detail?hHinCd=EA208D","EA208D")</f>
        <v>EA208D</v>
      </c>
    </row>
    <row r="103" spans="2:5" x14ac:dyDescent="0.15">
      <c r="B103" s="5">
        <v>20</v>
      </c>
      <c r="C103" s="5" t="s">
        <v>190</v>
      </c>
      <c r="D103" s="5" t="s">
        <v>191</v>
      </c>
      <c r="E103" s="6" t="str">
        <f>HYPERLINK("https://www.esco-net.com/wcs/escort/ec/detail?hHinCd=EA443D-102","EA443D-102")</f>
        <v>EA443D-102</v>
      </c>
    </row>
    <row r="104" spans="2:5" x14ac:dyDescent="0.15">
      <c r="B104" s="5">
        <v>20</v>
      </c>
      <c r="C104" s="5" t="s">
        <v>192</v>
      </c>
      <c r="D104" s="5" t="s">
        <v>193</v>
      </c>
      <c r="E104" s="6" t="str">
        <f>HYPERLINK("https://www.esco-net.com/wcs/escort/ec/detail?hHinCd=EA443DC-1","EA443DC-1")</f>
        <v>EA443DC-1</v>
      </c>
    </row>
    <row r="105" spans="2:5" x14ac:dyDescent="0.15">
      <c r="B105" s="5">
        <v>36</v>
      </c>
      <c r="C105" s="5" t="s">
        <v>194</v>
      </c>
      <c r="D105" s="5" t="s">
        <v>195</v>
      </c>
      <c r="E105" s="6" t="str">
        <f>HYPERLINK("https://www.esco-net.com/wcs/escort/ec/detail?hHinCd=EA944TR-3A","EA944TR-3A")</f>
        <v>EA944TR-3A</v>
      </c>
    </row>
    <row r="106" spans="2:5" x14ac:dyDescent="0.15">
      <c r="B106" s="5">
        <v>45</v>
      </c>
      <c r="C106" s="5" t="s">
        <v>196</v>
      </c>
      <c r="D106" s="5" t="s">
        <v>197</v>
      </c>
      <c r="E106" s="6" t="str">
        <f>HYPERLINK("https://www.esco-net.com/wcs/escort/ec/detail?hHinCd=EA119-95","EA119-95")</f>
        <v>EA119-95</v>
      </c>
    </row>
    <row r="107" spans="2:5" x14ac:dyDescent="0.15">
      <c r="B107" s="5">
        <v>56</v>
      </c>
      <c r="C107" s="5" t="s">
        <v>198</v>
      </c>
      <c r="D107" s="5" t="s">
        <v>199</v>
      </c>
      <c r="E107" s="6"/>
    </row>
    <row r="108" spans="2:5" x14ac:dyDescent="0.15">
      <c r="B108" s="5">
        <v>62</v>
      </c>
      <c r="C108" s="5" t="s">
        <v>200</v>
      </c>
      <c r="D108" s="5" t="s">
        <v>201</v>
      </c>
      <c r="E108" s="6" t="str">
        <f>HYPERLINK("https://www.esco-net.com/wcs/escort/ec/detail?hHinCd=EA897AN-1","EA897AN-1")</f>
        <v>EA897AN-1</v>
      </c>
    </row>
    <row r="109" spans="2:5" x14ac:dyDescent="0.15">
      <c r="B109" s="5">
        <v>67</v>
      </c>
      <c r="C109" s="5" t="s">
        <v>202</v>
      </c>
      <c r="D109" s="5" t="s">
        <v>203</v>
      </c>
      <c r="E109" s="6" t="str">
        <f>HYPERLINK("https://www.esco-net.com/wcs/escort/ec/detail?hHinCd=EA897CW-37A","EA897CW-37A")</f>
        <v>EA897CW-37A</v>
      </c>
    </row>
    <row r="110" spans="2:5" x14ac:dyDescent="0.15">
      <c r="B110" s="5">
        <v>68</v>
      </c>
      <c r="C110" s="5" t="s">
        <v>204</v>
      </c>
      <c r="D110" s="5" t="s">
        <v>205</v>
      </c>
      <c r="E110" s="6" t="str">
        <f>HYPERLINK("https://www.esco-net.com/wcs/escort/ec/detail?hHinCd=EA763AD-112","EA763AD-112")</f>
        <v>EA763AD-112</v>
      </c>
    </row>
    <row r="111" spans="2:5" x14ac:dyDescent="0.15">
      <c r="B111" s="5">
        <v>68</v>
      </c>
      <c r="C111" s="5" t="s">
        <v>206</v>
      </c>
      <c r="D111" s="5" t="s">
        <v>207</v>
      </c>
      <c r="E111" s="6" t="str">
        <f>HYPERLINK("https://www.esco-net.com/wcs/escort/ec/detail?hHinCd=EA763AD-71A","EA763AD-71A")</f>
        <v>EA763AD-71A</v>
      </c>
    </row>
    <row r="112" spans="2:5" x14ac:dyDescent="0.15">
      <c r="B112" s="5">
        <v>95</v>
      </c>
      <c r="C112" s="5" t="s">
        <v>208</v>
      </c>
      <c r="D112" s="5" t="s">
        <v>209</v>
      </c>
      <c r="E112" s="6" t="str">
        <f>HYPERLINK("https://www.esco-net.com/wcs/escort/ec/detail?hHinCd=EA526SM-6","EA526SM-6")</f>
        <v>EA526SM-6</v>
      </c>
    </row>
    <row r="113" spans="2:5" x14ac:dyDescent="0.15">
      <c r="B113" s="5">
        <v>95</v>
      </c>
      <c r="C113" s="5" t="s">
        <v>210</v>
      </c>
      <c r="D113" s="5" t="s">
        <v>211</v>
      </c>
      <c r="E113" s="6" t="str">
        <f>HYPERLINK("https://www.esco-net.com/wcs/escort/ec/detail?hHinCd=EA526ST-8A","EA526ST-8A")</f>
        <v>EA526ST-8A</v>
      </c>
    </row>
    <row r="114" spans="2:5" x14ac:dyDescent="0.15">
      <c r="B114" s="5">
        <v>107</v>
      </c>
      <c r="C114" s="5" t="s">
        <v>212</v>
      </c>
      <c r="D114" s="5" t="s">
        <v>213</v>
      </c>
      <c r="E114" s="6" t="str">
        <f>HYPERLINK("https://www.esco-net.com/wcs/escort/ec/detail?hHinCd=EA572MB-10","EA572MB-10")</f>
        <v>EA572MB-10</v>
      </c>
    </row>
    <row r="115" spans="2:5" x14ac:dyDescent="0.15">
      <c r="B115" s="5">
        <v>107</v>
      </c>
      <c r="C115" s="5" t="s">
        <v>214</v>
      </c>
      <c r="D115" s="5" t="s">
        <v>215</v>
      </c>
      <c r="E115" s="6" t="str">
        <f>HYPERLINK("https://www.esco-net.com/wcs/escort/ec/detail?hHinCd=EA572MB-19","EA572MB-19")</f>
        <v>EA572MB-19</v>
      </c>
    </row>
    <row r="116" spans="2:5" x14ac:dyDescent="0.15">
      <c r="B116" s="5">
        <v>109</v>
      </c>
      <c r="C116" s="5" t="s">
        <v>216</v>
      </c>
      <c r="D116" s="5" t="s">
        <v>217</v>
      </c>
      <c r="E116" s="6" t="str">
        <f>HYPERLINK("https://www.esco-net.com/wcs/escort/ec/detail?hHinCd=EA575WE-12","EA575WE-12")</f>
        <v>EA575WE-12</v>
      </c>
    </row>
    <row r="117" spans="2:5" x14ac:dyDescent="0.15">
      <c r="B117" s="5">
        <v>112</v>
      </c>
      <c r="C117" s="5" t="s">
        <v>218</v>
      </c>
      <c r="D117" s="5" t="s">
        <v>219</v>
      </c>
      <c r="E117" s="6" t="str">
        <f>HYPERLINK("https://www.esco-net.com/wcs/escort/ec/detail?hHinCd=EA575WB-61","EA575WB-61")</f>
        <v>EA575WB-61</v>
      </c>
    </row>
    <row r="118" spans="2:5" x14ac:dyDescent="0.15">
      <c r="B118" s="5">
        <v>114</v>
      </c>
      <c r="C118" s="5" t="s">
        <v>220</v>
      </c>
      <c r="D118" s="5" t="s">
        <v>221</v>
      </c>
      <c r="E118" s="6"/>
    </row>
    <row r="119" spans="2:5" x14ac:dyDescent="0.15">
      <c r="B119" s="5">
        <v>117</v>
      </c>
      <c r="C119" s="5" t="s">
        <v>222</v>
      </c>
      <c r="D119" s="5" t="s">
        <v>223</v>
      </c>
      <c r="E119" s="6" t="str">
        <f>HYPERLINK("https://www.esco-net.com/wcs/escort/ec/detail?hHinCd=EA575HE-28","EA575HE-28")</f>
        <v>EA575HE-28</v>
      </c>
    </row>
    <row r="120" spans="2:5" x14ac:dyDescent="0.15">
      <c r="B120" s="5">
        <v>130</v>
      </c>
      <c r="C120" s="5" t="s">
        <v>224</v>
      </c>
      <c r="D120" s="5" t="s">
        <v>225</v>
      </c>
      <c r="E120" s="6" t="str">
        <f>HYPERLINK("https://www.esco-net.com/wcs/escort/ec/detail?hHinCd=EA579BM-2","EA579BM-2")</f>
        <v>EA579BM-2</v>
      </c>
    </row>
    <row r="121" spans="2:5" x14ac:dyDescent="0.15">
      <c r="B121" s="5">
        <v>137</v>
      </c>
      <c r="C121" s="5" t="s">
        <v>226</v>
      </c>
      <c r="D121" s="5" t="s">
        <v>227</v>
      </c>
      <c r="E121" s="6"/>
    </row>
    <row r="122" spans="2:5" x14ac:dyDescent="0.15">
      <c r="B122" s="5">
        <v>138</v>
      </c>
      <c r="C122" s="5" t="s">
        <v>228</v>
      </c>
      <c r="D122" s="5" t="s">
        <v>229</v>
      </c>
      <c r="E122" s="6" t="str">
        <f>HYPERLINK("https://www.esco-net.com/wcs/escort/ec/detail?hHinCd=EA522VD","EA522VD")</f>
        <v>EA522VD</v>
      </c>
    </row>
    <row r="123" spans="2:5" x14ac:dyDescent="0.15">
      <c r="B123" s="5">
        <v>144</v>
      </c>
      <c r="C123" s="5" t="s">
        <v>230</v>
      </c>
      <c r="D123" s="5" t="s">
        <v>231</v>
      </c>
      <c r="E123" s="6" t="str">
        <f>HYPERLINK("https://www.esco-net.com/wcs/escort/ec/detail?hHinCd=EA588GC-31","EA588GC-31")</f>
        <v>EA588GC-31</v>
      </c>
    </row>
    <row r="124" spans="2:5" x14ac:dyDescent="0.15">
      <c r="B124" s="5">
        <v>151</v>
      </c>
      <c r="C124" s="5" t="s">
        <v>232</v>
      </c>
      <c r="D124" s="5" t="s">
        <v>233</v>
      </c>
      <c r="E124" s="6" t="str">
        <f>HYPERLINK("https://www.esco-net.com/wcs/escort/ec/detail?hHinCd=EA109HN-62","EA109HN-62")</f>
        <v>EA109HN-62</v>
      </c>
    </row>
    <row r="125" spans="2:5" x14ac:dyDescent="0.15">
      <c r="B125" s="5">
        <v>152</v>
      </c>
      <c r="C125" s="5" t="s">
        <v>234</v>
      </c>
      <c r="D125" s="5" t="s">
        <v>235</v>
      </c>
      <c r="E125" s="6" t="str">
        <f>HYPERLINK("https://www.esco-net.com/wcs/escort/ec/detail?hHinCd=EA109HN-49","EA109HN-49")</f>
        <v>EA109HN-49</v>
      </c>
    </row>
    <row r="126" spans="2:5" x14ac:dyDescent="0.15">
      <c r="B126" s="5">
        <v>160</v>
      </c>
      <c r="C126" s="5" t="s">
        <v>236</v>
      </c>
      <c r="D126" s="5" t="s">
        <v>237</v>
      </c>
      <c r="E126" s="6" t="str">
        <f>HYPERLINK("https://www.esco-net.com/wcs/escort/ec/detail?hHinCd=EA951BZ-2","EA951BZ-2")</f>
        <v>EA951BZ-2</v>
      </c>
    </row>
    <row r="127" spans="2:5" x14ac:dyDescent="0.15">
      <c r="B127" s="5">
        <v>178</v>
      </c>
      <c r="C127" s="5" t="s">
        <v>238</v>
      </c>
      <c r="D127" s="5" t="s">
        <v>239</v>
      </c>
      <c r="E127" s="6"/>
    </row>
    <row r="128" spans="2:5" x14ac:dyDescent="0.15">
      <c r="B128" s="5">
        <v>182</v>
      </c>
      <c r="C128" s="5" t="s">
        <v>240</v>
      </c>
      <c r="D128" s="5" t="s">
        <v>241</v>
      </c>
      <c r="E128" s="6" t="str">
        <f>HYPERLINK("https://www.esco-net.com/wcs/escort/ec/detail?hHinCd=EA575EW-2","EA575EW-2")</f>
        <v>EA575EW-2</v>
      </c>
    </row>
    <row r="129" spans="2:5" x14ac:dyDescent="0.15">
      <c r="B129" s="5">
        <v>189</v>
      </c>
      <c r="C129" s="5" t="s">
        <v>242</v>
      </c>
      <c r="D129" s="5" t="s">
        <v>243</v>
      </c>
      <c r="E129" s="6"/>
    </row>
    <row r="130" spans="2:5" x14ac:dyDescent="0.15">
      <c r="B130" s="5">
        <v>195</v>
      </c>
      <c r="C130" s="5" t="s">
        <v>244</v>
      </c>
      <c r="D130" s="5" t="s">
        <v>245</v>
      </c>
      <c r="E130" s="6" t="str">
        <f>HYPERLINK("https://www.esco-net.com/wcs/escort/ec/detail?hHinCd=EA348BE-2","EA348BE-2")</f>
        <v>EA348BE-2</v>
      </c>
    </row>
    <row r="131" spans="2:5" x14ac:dyDescent="0.15">
      <c r="B131" s="5">
        <v>196</v>
      </c>
      <c r="C131" s="5" t="s">
        <v>246</v>
      </c>
      <c r="D131" s="5" t="s">
        <v>247</v>
      </c>
      <c r="E131" s="6" t="str">
        <f>HYPERLINK("https://www.esco-net.com/wcs/escort/ec/detail?hHinCd=EA546H-250","EA546H-250")</f>
        <v>EA546H-250</v>
      </c>
    </row>
    <row r="132" spans="2:5" x14ac:dyDescent="0.15">
      <c r="B132" s="5">
        <v>198</v>
      </c>
      <c r="C132" s="5" t="s">
        <v>248</v>
      </c>
      <c r="D132" s="5" t="s">
        <v>249</v>
      </c>
      <c r="E132" s="6" t="str">
        <f>HYPERLINK("https://www.esco-net.com/wcs/escort/ec/detail?hHinCd=EA546YK-2A","EA546YK-2A")</f>
        <v>EA546YK-2A</v>
      </c>
    </row>
    <row r="133" spans="2:5" x14ac:dyDescent="0.15">
      <c r="B133" s="5">
        <v>199</v>
      </c>
      <c r="C133" s="5" t="s">
        <v>250</v>
      </c>
      <c r="D133" s="5" t="s">
        <v>251</v>
      </c>
      <c r="E133" s="6"/>
    </row>
    <row r="134" spans="2:5" x14ac:dyDescent="0.15">
      <c r="B134" s="5">
        <v>213</v>
      </c>
      <c r="C134" s="5" t="s">
        <v>252</v>
      </c>
      <c r="D134" s="5" t="s">
        <v>253</v>
      </c>
      <c r="E134" s="6" t="str">
        <f>HYPERLINK("https://www.esco-net.com/wcs/escort/ec/detail?hHinCd=EA534KB-1","EA534KB-1")</f>
        <v>EA534KB-1</v>
      </c>
    </row>
    <row r="135" spans="2:5" x14ac:dyDescent="0.15">
      <c r="B135" s="5">
        <v>214</v>
      </c>
      <c r="C135" s="5" t="s">
        <v>254</v>
      </c>
      <c r="D135" s="5" t="s">
        <v>255</v>
      </c>
      <c r="E135" s="6" t="str">
        <f>HYPERLINK("https://www.esco-net.com/wcs/escort/ec/detail?hHinCd=EA537KD-160","EA537KD-160")</f>
        <v>EA537KD-160</v>
      </c>
    </row>
    <row r="136" spans="2:5" x14ac:dyDescent="0.15">
      <c r="B136" s="5">
        <v>217</v>
      </c>
      <c r="C136" s="5" t="s">
        <v>256</v>
      </c>
      <c r="D136" s="5" t="s">
        <v>257</v>
      </c>
      <c r="E136" s="6" t="str">
        <f>HYPERLINK("https://www.esco-net.com/wcs/escort/ec/detail?hHinCd=EA530H-300","EA530H-300")</f>
        <v>EA530H-300</v>
      </c>
    </row>
    <row r="137" spans="2:5" x14ac:dyDescent="0.15">
      <c r="B137" s="5">
        <v>233</v>
      </c>
      <c r="C137" s="5" t="s">
        <v>258</v>
      </c>
      <c r="D137" s="5" t="s">
        <v>259</v>
      </c>
      <c r="E137" s="6" t="str">
        <f>HYPERLINK("https://www.esco-net.com/wcs/escort/ec/detail?hHinCd=EA602CZ-34","EA602CZ-34")</f>
        <v>EA602CZ-34</v>
      </c>
    </row>
    <row r="138" spans="2:5" x14ac:dyDescent="0.15">
      <c r="B138" s="5">
        <v>237</v>
      </c>
      <c r="C138" s="5" t="s">
        <v>260</v>
      </c>
      <c r="D138" s="5" t="s">
        <v>261</v>
      </c>
      <c r="E138" s="6" t="str">
        <f>HYPERLINK("https://www.esco-net.com/wcs/escort/ec/detail?hHinCd=EA597BJ-31","EA597BJ-31")</f>
        <v>EA597BJ-31</v>
      </c>
    </row>
    <row r="139" spans="2:5" x14ac:dyDescent="0.15">
      <c r="B139" s="5">
        <v>238</v>
      </c>
      <c r="C139" s="5" t="s">
        <v>262</v>
      </c>
      <c r="D139" s="5" t="s">
        <v>263</v>
      </c>
      <c r="E139" s="6" t="str">
        <f>HYPERLINK("https://www.esco-net.com/wcs/escort/ec/detail?hHinCd=EA597BJ-101","EA597BJ-101")</f>
        <v>EA597BJ-101</v>
      </c>
    </row>
    <row r="140" spans="2:5" x14ac:dyDescent="0.15">
      <c r="B140" s="5">
        <v>241</v>
      </c>
      <c r="C140" s="5" t="s">
        <v>264</v>
      </c>
      <c r="D140" s="5" t="s">
        <v>265</v>
      </c>
      <c r="E140" s="6" t="str">
        <f>HYPERLINK("https://www.esco-net.com/wcs/escort/ec/detail?hHinCd=EA597G-32","EA597G-32")</f>
        <v>EA597G-32</v>
      </c>
    </row>
    <row r="141" spans="2:5" x14ac:dyDescent="0.15">
      <c r="B141" s="5">
        <v>244</v>
      </c>
      <c r="C141" s="5" t="s">
        <v>266</v>
      </c>
      <c r="D141" s="5" t="s">
        <v>267</v>
      </c>
      <c r="E141" s="6" t="str">
        <f>HYPERLINK("https://www.esco-net.com/wcs/escort/ec/detail?hHinCd=EA580RG-1","EA580RG-1")</f>
        <v>EA580RG-1</v>
      </c>
    </row>
    <row r="142" spans="2:5" x14ac:dyDescent="0.15">
      <c r="B142" s="5">
        <v>244</v>
      </c>
      <c r="C142" s="5" t="s">
        <v>268</v>
      </c>
      <c r="D142" s="5" t="s">
        <v>269</v>
      </c>
      <c r="E142" s="6"/>
    </row>
    <row r="143" spans="2:5" x14ac:dyDescent="0.15">
      <c r="B143" s="5">
        <v>250</v>
      </c>
      <c r="C143" s="5" t="s">
        <v>270</v>
      </c>
      <c r="D143" s="5" t="s">
        <v>271</v>
      </c>
      <c r="E143" s="6" t="str">
        <f>HYPERLINK("https://www.esco-net.com/wcs/escort/ec/detail?hHinCd=EA580D","EA580D")</f>
        <v>EA580D</v>
      </c>
    </row>
    <row r="144" spans="2:5" x14ac:dyDescent="0.15">
      <c r="B144" s="5">
        <v>265</v>
      </c>
      <c r="C144" s="5" t="s">
        <v>272</v>
      </c>
      <c r="D144" s="5" t="s">
        <v>273</v>
      </c>
      <c r="E144" s="6" t="str">
        <f>HYPERLINK("https://www.esco-net.com/wcs/escort/ec/detail?hHinCd=EA537BG-150","EA537BG-150")</f>
        <v>EA537BG-150</v>
      </c>
    </row>
    <row r="145" spans="2:5" x14ac:dyDescent="0.15">
      <c r="B145" s="5">
        <v>267</v>
      </c>
      <c r="C145" s="5" t="s">
        <v>274</v>
      </c>
      <c r="D145" s="5" t="s">
        <v>275</v>
      </c>
      <c r="E145" s="6" t="str">
        <f>HYPERLINK("https://www.esco-net.com/wcs/escort/ec/detail?hHinCd=EA537DA-150","EA537DA-150")</f>
        <v>EA537DA-150</v>
      </c>
    </row>
    <row r="146" spans="2:5" x14ac:dyDescent="0.15">
      <c r="B146" s="5">
        <v>271</v>
      </c>
      <c r="C146" s="5" t="s">
        <v>276</v>
      </c>
      <c r="D146" s="5" t="s">
        <v>277</v>
      </c>
      <c r="E146" s="6"/>
    </row>
    <row r="147" spans="2:5" x14ac:dyDescent="0.15">
      <c r="B147" s="5">
        <v>277</v>
      </c>
      <c r="C147" s="5" t="s">
        <v>278</v>
      </c>
      <c r="D147" s="5" t="s">
        <v>279</v>
      </c>
      <c r="E147" s="6" t="str">
        <f>HYPERLINK("https://www.esco-net.com/wcs/escort/ec/detail?hHinCd=EA763AA-402B","EA763AA-402B")</f>
        <v>EA763AA-402B</v>
      </c>
    </row>
    <row r="148" spans="2:5" x14ac:dyDescent="0.15">
      <c r="B148" s="5">
        <v>308</v>
      </c>
      <c r="C148" s="5" t="s">
        <v>280</v>
      </c>
      <c r="D148" s="5" t="s">
        <v>281</v>
      </c>
      <c r="E148" s="6" t="str">
        <f>HYPERLINK("https://www.esco-net.com/wcs/escort/ec/detail?hHinCd=EA123CS-1","EA123CS-1")</f>
        <v>EA123CS-1</v>
      </c>
    </row>
    <row r="149" spans="2:5" x14ac:dyDescent="0.15">
      <c r="B149" s="5">
        <v>315</v>
      </c>
      <c r="C149" s="5" t="s">
        <v>282</v>
      </c>
      <c r="D149" s="5" t="s">
        <v>283</v>
      </c>
      <c r="E149" s="6"/>
    </row>
    <row r="150" spans="2:5" x14ac:dyDescent="0.15">
      <c r="B150" s="5">
        <v>330</v>
      </c>
      <c r="C150" s="5" t="s">
        <v>284</v>
      </c>
      <c r="D150" s="5" t="s">
        <v>285</v>
      </c>
      <c r="E150" s="6" t="str">
        <f>HYPERLINK("https://www.esco-net.com/wcs/escort/ec/detail?hHinCd=EA500CB-1","EA500CB-1")</f>
        <v>EA500CB-1</v>
      </c>
    </row>
    <row r="151" spans="2:5" x14ac:dyDescent="0.15">
      <c r="B151" s="5">
        <v>339</v>
      </c>
      <c r="C151" s="5" t="s">
        <v>286</v>
      </c>
      <c r="D151" s="5" t="s">
        <v>287</v>
      </c>
      <c r="E151" s="6" t="str">
        <f>HYPERLINK("https://www.esco-net.com/wcs/escort/ec/detail?hHinCd=EA590BF-0","EA590BF-0")</f>
        <v>EA590BF-0</v>
      </c>
    </row>
    <row r="152" spans="2:5" x14ac:dyDescent="0.15">
      <c r="B152" s="5">
        <v>354</v>
      </c>
      <c r="C152" s="5" t="s">
        <v>288</v>
      </c>
      <c r="D152" s="5" t="s">
        <v>289</v>
      </c>
      <c r="E152" s="6" t="str">
        <f>HYPERLINK("https://www.esco-net.com/wcs/escort/ec/detail?hHinCd=EA598GF-7","EA598GF-7")</f>
        <v>EA598GF-7</v>
      </c>
    </row>
    <row r="153" spans="2:5" x14ac:dyDescent="0.15">
      <c r="B153" s="5">
        <v>362</v>
      </c>
      <c r="C153" s="5" t="s">
        <v>290</v>
      </c>
      <c r="D153" s="5" t="s">
        <v>291</v>
      </c>
      <c r="E153" s="6" t="str">
        <f>HYPERLINK("https://www.esco-net.com/wcs/escort/ec/detail?hHinCd=EA829AN-13","EA829AN-13")</f>
        <v>EA829AN-13</v>
      </c>
    </row>
    <row r="154" spans="2:5" x14ac:dyDescent="0.15">
      <c r="B154" s="5">
        <v>362</v>
      </c>
      <c r="C154" s="5" t="s">
        <v>292</v>
      </c>
      <c r="D154" s="5" t="s">
        <v>293</v>
      </c>
      <c r="E154" s="6" t="str">
        <f>HYPERLINK("https://www.esco-net.com/wcs/escort/ec/detail?hHinCd=EA829AX-20","EA829AX-20")</f>
        <v>EA829AX-20</v>
      </c>
    </row>
    <row r="155" spans="2:5" x14ac:dyDescent="0.15">
      <c r="B155" s="5">
        <v>366</v>
      </c>
      <c r="C155" s="5" t="s">
        <v>294</v>
      </c>
      <c r="D155" s="5" t="s">
        <v>295</v>
      </c>
      <c r="E155" s="6"/>
    </row>
    <row r="156" spans="2:5" x14ac:dyDescent="0.15">
      <c r="B156" s="5">
        <v>397</v>
      </c>
      <c r="C156" s="5" t="s">
        <v>296</v>
      </c>
      <c r="D156" s="5" t="s">
        <v>297</v>
      </c>
      <c r="E156" s="6"/>
    </row>
    <row r="157" spans="2:5" x14ac:dyDescent="0.15">
      <c r="B157" s="5">
        <v>415</v>
      </c>
      <c r="C157" s="5" t="s">
        <v>298</v>
      </c>
      <c r="D157" s="5" t="s">
        <v>299</v>
      </c>
      <c r="E157" s="6" t="str">
        <f>HYPERLINK("https://www.esco-net.com/wcs/escort/ec/detail?hHinCd=EA617AH-60","EA617AH-60")</f>
        <v>EA617AH-60</v>
      </c>
    </row>
    <row r="158" spans="2:5" x14ac:dyDescent="0.15">
      <c r="B158" s="5">
        <v>420</v>
      </c>
      <c r="C158" s="5" t="s">
        <v>300</v>
      </c>
      <c r="D158" s="5" t="s">
        <v>301</v>
      </c>
      <c r="E158" s="6" t="str">
        <f>HYPERLINK("https://www.esco-net.com/wcs/escort/ec/detail?hHinCd=EA618AT-108","EA618AT-108")</f>
        <v>EA618AT-108</v>
      </c>
    </row>
    <row r="159" spans="2:5" x14ac:dyDescent="0.15">
      <c r="B159" s="5">
        <v>421</v>
      </c>
      <c r="C159" s="5" t="s">
        <v>302</v>
      </c>
      <c r="D159" s="5" t="s">
        <v>303</v>
      </c>
      <c r="E159" s="6" t="str">
        <f>HYPERLINK("https://www.esco-net.com/wcs/escort/ec/detail?hHinCd=EA618PW-200","EA618PW-200")</f>
        <v>EA618PW-200</v>
      </c>
    </row>
    <row r="160" spans="2:5" x14ac:dyDescent="0.15">
      <c r="B160" s="5">
        <v>421</v>
      </c>
      <c r="C160" s="5" t="s">
        <v>304</v>
      </c>
      <c r="D160" s="5" t="s">
        <v>305</v>
      </c>
      <c r="E160" s="6" t="str">
        <f>HYPERLINK("https://www.esco-net.com/wcs/escort/ec/detail?hHinCd=EA687CM-114","EA687CM-114")</f>
        <v>EA687CM-114</v>
      </c>
    </row>
    <row r="161" spans="2:5" x14ac:dyDescent="0.15">
      <c r="B161" s="5">
        <v>425</v>
      </c>
      <c r="C161" s="5" t="s">
        <v>306</v>
      </c>
      <c r="D161" s="5" t="s">
        <v>307</v>
      </c>
      <c r="E161" s="6" t="str">
        <f>HYPERLINK("https://www.esco-net.com/wcs/escort/ec/detail?hHinCd=EA614B-128","EA614B-128")</f>
        <v>EA614B-128</v>
      </c>
    </row>
    <row r="162" spans="2:5" x14ac:dyDescent="0.15">
      <c r="B162" s="5">
        <v>435</v>
      </c>
      <c r="C162" s="5" t="s">
        <v>308</v>
      </c>
      <c r="D162" s="5" t="s">
        <v>309</v>
      </c>
      <c r="E162" s="6" t="str">
        <f>HYPERLINK("https://www.esco-net.com/wcs/escort/ec/detail?hHinCd=EA617CN-103","EA617CN-103")</f>
        <v>EA617CN-103</v>
      </c>
    </row>
    <row r="163" spans="2:5" x14ac:dyDescent="0.15">
      <c r="B163" s="5">
        <v>439</v>
      </c>
      <c r="C163" s="5" t="s">
        <v>310</v>
      </c>
      <c r="D163" s="5" t="s">
        <v>311</v>
      </c>
      <c r="E163" s="6" t="str">
        <f>HYPERLINK("https://www.esco-net.com/wcs/escort/ec/detail?hHinCd=EA617GT-305","EA617GT-305")</f>
        <v>EA617GT-305</v>
      </c>
    </row>
    <row r="164" spans="2:5" x14ac:dyDescent="0.15">
      <c r="B164" s="5">
        <v>439</v>
      </c>
      <c r="C164" s="5" t="s">
        <v>312</v>
      </c>
      <c r="D164" s="5" t="s">
        <v>313</v>
      </c>
      <c r="E164" s="6" t="str">
        <f>HYPERLINK("https://www.esco-net.com/wcs/escort/ec/detail?hHinCd=EA617GT-308","EA617GT-308")</f>
        <v>EA617GT-308</v>
      </c>
    </row>
    <row r="165" spans="2:5" x14ac:dyDescent="0.15">
      <c r="B165" s="5">
        <v>442</v>
      </c>
      <c r="C165" s="5" t="s">
        <v>314</v>
      </c>
      <c r="D165" s="5" t="s">
        <v>315</v>
      </c>
      <c r="E165" s="6" t="str">
        <f>HYPERLINK("https://www.esco-net.com/wcs/escort/ec/detail?hHinCd=EA602DK-1","EA602DK-1")</f>
        <v>EA602DK-1</v>
      </c>
    </row>
    <row r="166" spans="2:5" x14ac:dyDescent="0.15">
      <c r="B166" s="5">
        <v>457</v>
      </c>
      <c r="C166" s="5" t="s">
        <v>316</v>
      </c>
      <c r="D166" s="5" t="s">
        <v>317</v>
      </c>
      <c r="E166" s="6" t="str">
        <f>HYPERLINK("https://www.esco-net.com/wcs/escort/ec/detail?hHinCd=EA618DE-31","EA618DE-31")</f>
        <v>EA618DE-31</v>
      </c>
    </row>
    <row r="167" spans="2:5" x14ac:dyDescent="0.15">
      <c r="B167" s="5">
        <v>458</v>
      </c>
      <c r="C167" s="5" t="s">
        <v>318</v>
      </c>
      <c r="D167" s="5" t="s">
        <v>319</v>
      </c>
      <c r="E167" s="6" t="str">
        <f>HYPERLINK("https://www.esco-net.com/wcs/escort/ec/detail?hHinCd=EA618SL-36A","EA618SL-36A")</f>
        <v>EA618SL-36A</v>
      </c>
    </row>
    <row r="168" spans="2:5" x14ac:dyDescent="0.15">
      <c r="B168" s="5">
        <v>458</v>
      </c>
      <c r="C168" s="5" t="s">
        <v>320</v>
      </c>
      <c r="D168" s="5" t="s">
        <v>321</v>
      </c>
      <c r="E168" s="6" t="str">
        <f>HYPERLINK("https://www.esco-net.com/wcs/escort/ec/detail?hHinCd=EA618SL-41A","EA618SL-41A")</f>
        <v>EA618SL-41A</v>
      </c>
    </row>
    <row r="169" spans="2:5" x14ac:dyDescent="0.15">
      <c r="B169" s="5">
        <v>475</v>
      </c>
      <c r="C169" s="5" t="s">
        <v>322</v>
      </c>
      <c r="D169" s="5" t="s">
        <v>323</v>
      </c>
      <c r="E169" s="6"/>
    </row>
    <row r="170" spans="2:5" x14ac:dyDescent="0.15">
      <c r="B170" s="5">
        <v>479</v>
      </c>
      <c r="C170" s="5" t="s">
        <v>324</v>
      </c>
      <c r="D170" s="5" t="s">
        <v>325</v>
      </c>
      <c r="E170" s="6" t="str">
        <f>HYPERLINK("https://www.esco-net.com/wcs/escort/ec/detail?hHinCd=EA618CB-4","EA618CB-4")</f>
        <v>EA618CB-4</v>
      </c>
    </row>
    <row r="171" spans="2:5" x14ac:dyDescent="0.15">
      <c r="B171" s="5">
        <v>480</v>
      </c>
      <c r="C171" s="5" t="s">
        <v>326</v>
      </c>
      <c r="D171" s="5" t="s">
        <v>327</v>
      </c>
      <c r="E171" s="6" t="str">
        <f>HYPERLINK("https://www.esco-net.com/wcs/escort/ec/detail?hHinCd=EA618CN-25","EA618CN-25")</f>
        <v>EA618CN-25</v>
      </c>
    </row>
    <row r="172" spans="2:5" x14ac:dyDescent="0.15">
      <c r="B172" s="5">
        <v>483</v>
      </c>
      <c r="C172" s="5" t="s">
        <v>328</v>
      </c>
      <c r="D172" s="5" t="s">
        <v>329</v>
      </c>
      <c r="E172" s="6"/>
    </row>
    <row r="173" spans="2:5" x14ac:dyDescent="0.15">
      <c r="B173" s="5">
        <v>483</v>
      </c>
      <c r="C173" s="5" t="s">
        <v>330</v>
      </c>
      <c r="D173" s="5" t="s">
        <v>331</v>
      </c>
      <c r="E173" s="6"/>
    </row>
    <row r="174" spans="2:5" x14ac:dyDescent="0.15">
      <c r="B174" s="5">
        <v>485</v>
      </c>
      <c r="C174" s="5" t="s">
        <v>332</v>
      </c>
      <c r="D174" s="5" t="s">
        <v>333</v>
      </c>
      <c r="E174" s="6" t="str">
        <f>HYPERLINK("https://www.esco-net.com/wcs/escort/ec/detail?hHinCd=EA685A-13","EA685A-13")</f>
        <v>EA685A-13</v>
      </c>
    </row>
    <row r="175" spans="2:5" x14ac:dyDescent="0.15">
      <c r="B175" s="5">
        <v>485</v>
      </c>
      <c r="C175" s="5" t="s">
        <v>334</v>
      </c>
      <c r="D175" s="5" t="s">
        <v>335</v>
      </c>
      <c r="E175" s="6"/>
    </row>
    <row r="176" spans="2:5" x14ac:dyDescent="0.15">
      <c r="B176" s="5">
        <v>485</v>
      </c>
      <c r="C176" s="5" t="s">
        <v>336</v>
      </c>
      <c r="D176" s="5" t="s">
        <v>337</v>
      </c>
      <c r="E176" s="6" t="str">
        <f>HYPERLINK("https://www.esco-net.com/wcs/escort/ec/detail?hHinCd=EA615AN-5","EA615AN-5")</f>
        <v>EA615AN-5</v>
      </c>
    </row>
    <row r="177" spans="2:5" x14ac:dyDescent="0.15">
      <c r="B177" s="5">
        <v>486</v>
      </c>
      <c r="C177" s="5" t="s">
        <v>338</v>
      </c>
      <c r="D177" s="5" t="s">
        <v>339</v>
      </c>
      <c r="E177" s="6"/>
    </row>
    <row r="178" spans="2:5" x14ac:dyDescent="0.15">
      <c r="B178" s="5">
        <v>486</v>
      </c>
      <c r="C178" s="5" t="s">
        <v>340</v>
      </c>
      <c r="D178" s="5" t="s">
        <v>341</v>
      </c>
      <c r="E178" s="6"/>
    </row>
    <row r="179" spans="2:5" x14ac:dyDescent="0.15">
      <c r="B179" s="5">
        <v>487</v>
      </c>
      <c r="C179" s="5" t="s">
        <v>342</v>
      </c>
      <c r="D179" s="5" t="s">
        <v>343</v>
      </c>
      <c r="E179" s="6" t="str">
        <f>HYPERLINK("https://www.esco-net.com/wcs/escort/ec/detail?hHinCd=EA618GB-10","EA618GB-10")</f>
        <v>EA618GB-10</v>
      </c>
    </row>
    <row r="180" spans="2:5" x14ac:dyDescent="0.15">
      <c r="B180" s="5">
        <v>487</v>
      </c>
      <c r="C180" s="5" t="s">
        <v>344</v>
      </c>
      <c r="D180" s="5" t="s">
        <v>345</v>
      </c>
      <c r="E180" s="6" t="str">
        <f>HYPERLINK("https://www.esco-net.com/wcs/escort/ec/detail?hHinCd=EA618GF-17","EA618GF-17")</f>
        <v>EA618GF-17</v>
      </c>
    </row>
    <row r="181" spans="2:5" x14ac:dyDescent="0.15">
      <c r="B181" s="5">
        <v>494</v>
      </c>
      <c r="C181" s="5" t="s">
        <v>346</v>
      </c>
      <c r="D181" s="5" t="s">
        <v>347</v>
      </c>
      <c r="E181" s="6"/>
    </row>
    <row r="182" spans="2:5" x14ac:dyDescent="0.15">
      <c r="B182" s="5">
        <v>495</v>
      </c>
      <c r="C182" s="5" t="s">
        <v>348</v>
      </c>
      <c r="D182" s="5" t="s">
        <v>349</v>
      </c>
      <c r="E182" s="6"/>
    </row>
    <row r="183" spans="2:5" x14ac:dyDescent="0.15">
      <c r="B183" s="5">
        <v>495</v>
      </c>
      <c r="C183" s="5" t="s">
        <v>350</v>
      </c>
      <c r="D183" s="5" t="s">
        <v>351</v>
      </c>
      <c r="E183" s="6"/>
    </row>
    <row r="184" spans="2:5" x14ac:dyDescent="0.15">
      <c r="B184" s="5">
        <v>495</v>
      </c>
      <c r="C184" s="5" t="s">
        <v>352</v>
      </c>
      <c r="D184" s="5" t="s">
        <v>353</v>
      </c>
      <c r="E184" s="6" t="str">
        <f>HYPERLINK("https://www.esco-net.com/wcs/escort/ec/detail?hHinCd=EA687HB-21","EA687HB-21")</f>
        <v>EA687HB-21</v>
      </c>
    </row>
    <row r="185" spans="2:5" x14ac:dyDescent="0.15">
      <c r="B185" s="5">
        <v>498</v>
      </c>
      <c r="C185" s="5" t="s">
        <v>354</v>
      </c>
      <c r="D185" s="5" t="s">
        <v>355</v>
      </c>
      <c r="E185" s="6"/>
    </row>
    <row r="186" spans="2:5" x14ac:dyDescent="0.15">
      <c r="B186" s="5">
        <v>498</v>
      </c>
      <c r="C186" s="5" t="s">
        <v>356</v>
      </c>
      <c r="D186" s="5" t="s">
        <v>357</v>
      </c>
      <c r="E186" s="6"/>
    </row>
    <row r="187" spans="2:5" x14ac:dyDescent="0.15">
      <c r="B187" s="5">
        <v>498</v>
      </c>
      <c r="C187" s="5" t="s">
        <v>358</v>
      </c>
      <c r="D187" s="5" t="s">
        <v>359</v>
      </c>
      <c r="E187" s="6"/>
    </row>
    <row r="188" spans="2:5" x14ac:dyDescent="0.15">
      <c r="B188" s="5">
        <v>504</v>
      </c>
      <c r="C188" s="5" t="s">
        <v>360</v>
      </c>
      <c r="D188" s="5" t="s">
        <v>361</v>
      </c>
      <c r="E188" s="6" t="str">
        <f>HYPERLINK("https://www.esco-net.com/wcs/escort/ec/detail?hHinCd=EA164DB-41","EA164DB-41")</f>
        <v>EA164DB-41</v>
      </c>
    </row>
    <row r="189" spans="2:5" x14ac:dyDescent="0.15">
      <c r="B189" s="5">
        <v>504</v>
      </c>
      <c r="C189" s="5" t="s">
        <v>362</v>
      </c>
      <c r="D189" s="5" t="s">
        <v>363</v>
      </c>
      <c r="E189" s="6"/>
    </row>
    <row r="190" spans="2:5" x14ac:dyDescent="0.15">
      <c r="B190" s="5">
        <v>507</v>
      </c>
      <c r="C190" s="5" t="s">
        <v>364</v>
      </c>
      <c r="D190" s="5" t="s">
        <v>365</v>
      </c>
      <c r="E190" s="6"/>
    </row>
    <row r="191" spans="2:5" x14ac:dyDescent="0.15">
      <c r="B191" s="5">
        <v>507</v>
      </c>
      <c r="C191" s="5" t="s">
        <v>366</v>
      </c>
      <c r="D191" s="5" t="s">
        <v>367</v>
      </c>
      <c r="E191" s="6"/>
    </row>
    <row r="192" spans="2:5" x14ac:dyDescent="0.15">
      <c r="B192" s="5">
        <v>507</v>
      </c>
      <c r="C192" s="5" t="s">
        <v>368</v>
      </c>
      <c r="D192" s="5" t="s">
        <v>369</v>
      </c>
      <c r="E192" s="6"/>
    </row>
    <row r="193" spans="2:5" x14ac:dyDescent="0.15">
      <c r="B193" s="5">
        <v>509</v>
      </c>
      <c r="C193" s="5" t="s">
        <v>370</v>
      </c>
      <c r="D193" s="5" t="s">
        <v>371</v>
      </c>
      <c r="E193" s="6"/>
    </row>
    <row r="194" spans="2:5" x14ac:dyDescent="0.15">
      <c r="B194" s="5">
        <v>510</v>
      </c>
      <c r="C194" s="5" t="s">
        <v>372</v>
      </c>
      <c r="D194" s="5" t="s">
        <v>373</v>
      </c>
      <c r="E194" s="6" t="str">
        <f>HYPERLINK("https://www.esco-net.com/wcs/escort/ec/detail?hHinCd=EA613GL-46","EA613GL-46")</f>
        <v>EA613GL-46</v>
      </c>
    </row>
    <row r="195" spans="2:5" x14ac:dyDescent="0.15">
      <c r="B195" s="5">
        <v>510</v>
      </c>
      <c r="C195" s="5" t="s">
        <v>374</v>
      </c>
      <c r="D195" s="5" t="s">
        <v>375</v>
      </c>
      <c r="E195" s="6"/>
    </row>
    <row r="196" spans="2:5" x14ac:dyDescent="0.15">
      <c r="B196" s="5">
        <v>510</v>
      </c>
      <c r="C196" s="5" t="s">
        <v>376</v>
      </c>
      <c r="D196" s="5" t="s">
        <v>377</v>
      </c>
      <c r="E196" s="6"/>
    </row>
    <row r="197" spans="2:5" x14ac:dyDescent="0.15">
      <c r="B197" s="5">
        <v>510</v>
      </c>
      <c r="C197" s="5" t="s">
        <v>378</v>
      </c>
      <c r="D197" s="5" t="s">
        <v>379</v>
      </c>
      <c r="E197" s="6"/>
    </row>
    <row r="198" spans="2:5" x14ac:dyDescent="0.15">
      <c r="B198" s="5">
        <v>511</v>
      </c>
      <c r="C198" s="5" t="s">
        <v>380</v>
      </c>
      <c r="D198" s="5" t="s">
        <v>381</v>
      </c>
      <c r="E198" s="6" t="str">
        <f>HYPERLINK("https://www.esco-net.com/wcs/escort/ec/detail?hHinCd=EA602AS-26","EA602AS-26")</f>
        <v>EA602AS-26</v>
      </c>
    </row>
    <row r="199" spans="2:5" x14ac:dyDescent="0.15">
      <c r="B199" s="5">
        <v>512</v>
      </c>
      <c r="C199" s="5" t="s">
        <v>382</v>
      </c>
      <c r="D199" s="5" t="s">
        <v>383</v>
      </c>
      <c r="E199" s="6" t="str">
        <f>HYPERLINK("https://www.esco-net.com/wcs/escort/ec/detail?hHinCd=EA530HB-6","EA530HB-6")</f>
        <v>EA530HB-6</v>
      </c>
    </row>
    <row r="200" spans="2:5" x14ac:dyDescent="0.15">
      <c r="B200" s="5">
        <v>513</v>
      </c>
      <c r="C200" s="5" t="s">
        <v>384</v>
      </c>
      <c r="D200" s="5" t="s">
        <v>385</v>
      </c>
      <c r="E200" s="6" t="str">
        <f>HYPERLINK("https://www.esco-net.com/wcs/escort/ec/detail?hHinCd=EA531K-250A","EA531K-250A")</f>
        <v>EA531K-250A</v>
      </c>
    </row>
    <row r="201" spans="2:5" x14ac:dyDescent="0.15">
      <c r="B201" s="5">
        <v>521</v>
      </c>
      <c r="C201" s="5" t="s">
        <v>386</v>
      </c>
      <c r="D201" s="5" t="s">
        <v>387</v>
      </c>
      <c r="E201" s="6"/>
    </row>
    <row r="202" spans="2:5" x14ac:dyDescent="0.15">
      <c r="B202" s="5">
        <v>523</v>
      </c>
      <c r="C202" s="5" t="s">
        <v>388</v>
      </c>
      <c r="D202" s="5" t="s">
        <v>389</v>
      </c>
      <c r="E202" s="6"/>
    </row>
    <row r="203" spans="2:5" x14ac:dyDescent="0.15">
      <c r="B203" s="5">
        <v>523</v>
      </c>
      <c r="C203" s="5" t="s">
        <v>390</v>
      </c>
      <c r="D203" s="5" t="s">
        <v>391</v>
      </c>
      <c r="E203" s="6"/>
    </row>
    <row r="204" spans="2:5" x14ac:dyDescent="0.15">
      <c r="B204" s="5">
        <v>523</v>
      </c>
      <c r="C204" s="5" t="s">
        <v>392</v>
      </c>
      <c r="D204" s="5" t="s">
        <v>393</v>
      </c>
      <c r="E204" s="6"/>
    </row>
    <row r="205" spans="2:5" x14ac:dyDescent="0.15">
      <c r="B205" s="5">
        <v>530</v>
      </c>
      <c r="C205" s="5" t="s">
        <v>394</v>
      </c>
      <c r="D205" s="5" t="s">
        <v>395</v>
      </c>
      <c r="E205" s="6" t="str">
        <f>HYPERLINK("https://www.esco-net.com/wcs/escort/ec/detail?hHinCd=EA723PB-16A","EA723PB-16A")</f>
        <v>EA723PB-16A</v>
      </c>
    </row>
    <row r="206" spans="2:5" x14ac:dyDescent="0.15">
      <c r="B206" s="5">
        <v>539</v>
      </c>
      <c r="C206" s="5" t="s">
        <v>396</v>
      </c>
      <c r="D206" s="5" t="s">
        <v>397</v>
      </c>
      <c r="E206" s="6" t="str">
        <f>HYPERLINK("https://www.esco-net.com/wcs/escort/ec/detail?hHinCd=EA557AV-2","EA557AV-2")</f>
        <v>EA557AV-2</v>
      </c>
    </row>
    <row r="207" spans="2:5" x14ac:dyDescent="0.15">
      <c r="B207" s="5">
        <v>551</v>
      </c>
      <c r="C207" s="5" t="s">
        <v>398</v>
      </c>
      <c r="D207" s="5" t="s">
        <v>399</v>
      </c>
      <c r="E207" s="6" t="str">
        <f>HYPERLINK("https://www.esco-net.com/wcs/escort/ec/detail?hHinCd=EA560E-250","EA560E-250")</f>
        <v>EA560E-250</v>
      </c>
    </row>
    <row r="208" spans="2:5" x14ac:dyDescent="0.15">
      <c r="B208" s="5">
        <v>562</v>
      </c>
      <c r="C208" s="5" t="s">
        <v>400</v>
      </c>
      <c r="D208" s="5" t="s">
        <v>401</v>
      </c>
      <c r="E208" s="6" t="str">
        <f>HYPERLINK("https://www.esco-net.com/wcs/escort/ec/detail?hHinCd=EA611DC-2.5","EA611DC-2.5")</f>
        <v>EA611DC-2.5</v>
      </c>
    </row>
    <row r="209" spans="2:5" x14ac:dyDescent="0.15">
      <c r="B209" s="5">
        <v>583</v>
      </c>
      <c r="C209" s="5" t="s">
        <v>402</v>
      </c>
      <c r="D209" s="5" t="s">
        <v>403</v>
      </c>
      <c r="E209" s="6" t="str">
        <f>HYPERLINK("https://www.esco-net.com/wcs/escort/ec/detail?hHinCd=EA573T","EA573T")</f>
        <v>EA573T</v>
      </c>
    </row>
    <row r="210" spans="2:5" x14ac:dyDescent="0.15">
      <c r="B210" s="5">
        <v>587</v>
      </c>
      <c r="C210" s="5" t="s">
        <v>404</v>
      </c>
      <c r="D210" s="5" t="s">
        <v>405</v>
      </c>
      <c r="E210" s="6" t="str">
        <f>HYPERLINK("https://www.esco-net.com/wcs/escort/ec/detail?hHinCd=EA573KL-3","EA573KL-3")</f>
        <v>EA573KL-3</v>
      </c>
    </row>
    <row r="211" spans="2:5" x14ac:dyDescent="0.15">
      <c r="B211" s="5">
        <v>587</v>
      </c>
      <c r="C211" s="5" t="s">
        <v>406</v>
      </c>
      <c r="D211" s="5" t="s">
        <v>407</v>
      </c>
      <c r="E211" s="6" t="str">
        <f>HYPERLINK("https://www.esco-net.com/wcs/escort/ec/detail?hHinCd=EA573LP-6A","EA573LP-6A")</f>
        <v>EA573LP-6A</v>
      </c>
    </row>
    <row r="212" spans="2:5" x14ac:dyDescent="0.15">
      <c r="B212" s="5">
        <v>587</v>
      </c>
      <c r="C212" s="5" t="s">
        <v>408</v>
      </c>
      <c r="D212" s="5" t="s">
        <v>409</v>
      </c>
      <c r="E212" s="6"/>
    </row>
    <row r="213" spans="2:5" x14ac:dyDescent="0.15">
      <c r="B213" s="5">
        <v>592</v>
      </c>
      <c r="C213" s="5" t="s">
        <v>410</v>
      </c>
      <c r="D213" s="5" t="s">
        <v>411</v>
      </c>
      <c r="E213" s="6" t="str">
        <f>HYPERLINK("https://www.esco-net.com/wcs/escort/ec/detail?hHinCd=EA573RT-25A","EA573RT-25A")</f>
        <v>EA573RT-25A</v>
      </c>
    </row>
    <row r="214" spans="2:5" x14ac:dyDescent="0.15">
      <c r="B214" s="5">
        <v>612</v>
      </c>
      <c r="C214" s="5" t="s">
        <v>412</v>
      </c>
      <c r="D214" s="5" t="s">
        <v>413</v>
      </c>
      <c r="E214" s="6"/>
    </row>
    <row r="215" spans="2:5" x14ac:dyDescent="0.15">
      <c r="B215" s="5">
        <v>612</v>
      </c>
      <c r="C215" s="5" t="s">
        <v>414</v>
      </c>
      <c r="D215" s="5" t="s">
        <v>415</v>
      </c>
      <c r="E215" s="6" t="str">
        <f>HYPERLINK("https://www.esco-net.com/wcs/escort/ec/detail?hHinCd=EA521TV-250BS","EA521TV-250BS")</f>
        <v>EA521TV-250BS</v>
      </c>
    </row>
    <row r="216" spans="2:5" x14ac:dyDescent="0.15">
      <c r="B216" s="5">
        <v>615</v>
      </c>
      <c r="C216" s="5" t="s">
        <v>416</v>
      </c>
      <c r="D216" s="5" t="s">
        <v>417</v>
      </c>
      <c r="E216" s="6" t="str">
        <f>HYPERLINK("https://www.esco-net.com/wcs/escort/ec/detail?hHinCd=EA522G-52","EA522G-52")</f>
        <v>EA522G-52</v>
      </c>
    </row>
    <row r="217" spans="2:5" x14ac:dyDescent="0.15">
      <c r="B217" s="5">
        <v>616</v>
      </c>
      <c r="C217" s="5" t="s">
        <v>418</v>
      </c>
      <c r="D217" s="5" t="s">
        <v>419</v>
      </c>
      <c r="E217" s="6" t="str">
        <f>HYPERLINK("https://www.esco-net.com/wcs/escort/ec/detail?hHinCd=EA522G-95","EA522G-95")</f>
        <v>EA522G-95</v>
      </c>
    </row>
    <row r="218" spans="2:5" x14ac:dyDescent="0.15">
      <c r="B218" s="5">
        <v>616</v>
      </c>
      <c r="C218" s="5" t="s">
        <v>420</v>
      </c>
      <c r="D218" s="5" t="s">
        <v>421</v>
      </c>
      <c r="E218" s="6" t="str">
        <f>HYPERLINK("https://www.esco-net.com/wcs/escort/ec/detail?hHinCd=EA522GD-8","EA522GD-8")</f>
        <v>EA522GD-8</v>
      </c>
    </row>
    <row r="219" spans="2:5" x14ac:dyDescent="0.15">
      <c r="B219" s="5">
        <v>639</v>
      </c>
      <c r="C219" s="5" t="s">
        <v>422</v>
      </c>
      <c r="D219" s="5" t="s">
        <v>423</v>
      </c>
      <c r="E219" s="6" t="str">
        <f>HYPERLINK("https://www.esco-net.com/wcs/escort/ec/detail?hHinCd=EA508SB-104","EA508SB-104")</f>
        <v>EA508SB-104</v>
      </c>
    </row>
    <row r="220" spans="2:5" x14ac:dyDescent="0.15">
      <c r="B220" s="5">
        <v>646</v>
      </c>
      <c r="C220" s="5" t="s">
        <v>424</v>
      </c>
      <c r="D220" s="5" t="s">
        <v>425</v>
      </c>
      <c r="E220" s="6" t="str">
        <f>HYPERLINK("https://www.esco-net.com/wcs/escort/ec/detail?hHinCd=EA991JS-2","EA991JS-2")</f>
        <v>EA991JS-2</v>
      </c>
    </row>
    <row r="221" spans="2:5" x14ac:dyDescent="0.15">
      <c r="B221" s="5">
        <v>649</v>
      </c>
      <c r="C221" s="5" t="s">
        <v>426</v>
      </c>
      <c r="D221" s="5" t="s">
        <v>427</v>
      </c>
      <c r="E221" s="6" t="str">
        <f>HYPERLINK("https://www.esco-net.com/wcs/escort/ec/detail?hHinCd=EA929DM-21","EA929DM-21")</f>
        <v>EA929DM-21</v>
      </c>
    </row>
    <row r="222" spans="2:5" x14ac:dyDescent="0.15">
      <c r="B222" s="5">
        <v>652</v>
      </c>
      <c r="C222" s="5" t="s">
        <v>428</v>
      </c>
      <c r="D222" s="5" t="s">
        <v>429</v>
      </c>
      <c r="E222" s="6" t="str">
        <f>HYPERLINK("https://www.esco-net.com/wcs/escort/ec/detail?hHinCd=EA520W-12","EA520W-12")</f>
        <v>EA520W-12</v>
      </c>
    </row>
    <row r="223" spans="2:5" x14ac:dyDescent="0.15">
      <c r="B223" s="5">
        <v>665</v>
      </c>
      <c r="C223" s="5" t="s">
        <v>430</v>
      </c>
      <c r="D223" s="5" t="s">
        <v>431</v>
      </c>
      <c r="E223" s="6" t="str">
        <f>HYPERLINK("https://www.esco-net.com/wcs/escort/ec/detail?hHinCd=EA992B-2","EA992B-2")</f>
        <v>EA992B-2</v>
      </c>
    </row>
    <row r="224" spans="2:5" x14ac:dyDescent="0.15">
      <c r="B224" s="5">
        <v>668</v>
      </c>
      <c r="C224" s="5" t="s">
        <v>432</v>
      </c>
      <c r="D224" s="5" t="s">
        <v>433</v>
      </c>
      <c r="E224" s="6" t="str">
        <f>HYPERLINK("https://www.esco-net.com/wcs/escort/ec/detail?hHinCd=EA991CU-2A","EA991CU-2A")</f>
        <v>EA991CU-2A</v>
      </c>
    </row>
    <row r="225" spans="2:5" x14ac:dyDescent="0.15">
      <c r="B225" s="5">
        <v>693</v>
      </c>
      <c r="C225" s="5" t="s">
        <v>434</v>
      </c>
      <c r="D225" s="5" t="s">
        <v>435</v>
      </c>
      <c r="E225" s="6" t="str">
        <f>HYPERLINK("https://www.esco-net.com/wcs/escort/ec/detail?hHinCd=EA519SV-13A","EA519SV-13A")</f>
        <v>EA519SV-13A</v>
      </c>
    </row>
    <row r="226" spans="2:5" x14ac:dyDescent="0.15">
      <c r="B226" s="5">
        <v>708</v>
      </c>
      <c r="C226" s="5" t="s">
        <v>436</v>
      </c>
      <c r="D226" s="5" t="s">
        <v>437</v>
      </c>
      <c r="E226" s="6" t="str">
        <f>HYPERLINK("https://www.esco-net.com/wcs/escort/ec/detail?hHinCd=EA756TD-1","EA756TD-1")</f>
        <v>EA756TD-1</v>
      </c>
    </row>
    <row r="227" spans="2:5" x14ac:dyDescent="0.15">
      <c r="B227" s="5">
        <v>708</v>
      </c>
      <c r="C227" s="5" t="s">
        <v>438</v>
      </c>
      <c r="D227" s="5" t="s">
        <v>439</v>
      </c>
      <c r="E227" s="6" t="str">
        <f>HYPERLINK("https://www.esco-net.com/wcs/escort/ec/detail?hHinCd=EA756ZB-32","EA756ZB-32")</f>
        <v>EA756ZB-32</v>
      </c>
    </row>
    <row r="228" spans="2:5" x14ac:dyDescent="0.15">
      <c r="B228" s="5">
        <v>708</v>
      </c>
      <c r="C228" s="5" t="s">
        <v>440</v>
      </c>
      <c r="D228" s="5" t="s">
        <v>441</v>
      </c>
      <c r="E228" s="6"/>
    </row>
    <row r="229" spans="2:5" x14ac:dyDescent="0.15">
      <c r="B229" s="5">
        <v>709</v>
      </c>
      <c r="C229" s="5" t="s">
        <v>442</v>
      </c>
      <c r="D229" s="5" t="s">
        <v>443</v>
      </c>
      <c r="E229" s="6" t="str">
        <f>HYPERLINK("https://www.esco-net.com/wcs/escort/ec/detail?hHinCd=EA756TS-36","EA756TS-36")</f>
        <v>EA756TS-36</v>
      </c>
    </row>
    <row r="230" spans="2:5" x14ac:dyDescent="0.15">
      <c r="B230" s="5">
        <v>712</v>
      </c>
      <c r="C230" s="5" t="s">
        <v>444</v>
      </c>
      <c r="D230" s="5" t="s">
        <v>445</v>
      </c>
      <c r="E230" s="6" t="str">
        <f>HYPERLINK("https://www.esco-net.com/wcs/escort/ec/detail?hHinCd=EA756C-30","EA756C-30")</f>
        <v>EA756C-30</v>
      </c>
    </row>
    <row r="231" spans="2:5" x14ac:dyDescent="0.15">
      <c r="B231" s="5">
        <v>715</v>
      </c>
      <c r="C231" s="5" t="s">
        <v>446</v>
      </c>
      <c r="D231" s="5" t="s">
        <v>447</v>
      </c>
      <c r="E231" s="6"/>
    </row>
    <row r="232" spans="2:5" x14ac:dyDescent="0.15">
      <c r="B232" s="5">
        <v>727</v>
      </c>
      <c r="C232" s="5" t="s">
        <v>448</v>
      </c>
      <c r="D232" s="5" t="s">
        <v>449</v>
      </c>
      <c r="E232" s="6"/>
    </row>
    <row r="233" spans="2:5" x14ac:dyDescent="0.15">
      <c r="B233" s="5">
        <v>727</v>
      </c>
      <c r="C233" s="5" t="s">
        <v>450</v>
      </c>
      <c r="D233" s="5" t="s">
        <v>451</v>
      </c>
      <c r="E233" s="6" t="str">
        <f>HYPERLINK("https://www.esco-net.com/wcs/escort/ec/detail?hHinCd=EA922BA-31A","EA922BA-31A")</f>
        <v>EA922BA-31A</v>
      </c>
    </row>
    <row r="234" spans="2:5" x14ac:dyDescent="0.15">
      <c r="B234" s="5">
        <v>735</v>
      </c>
      <c r="C234" s="5" t="s">
        <v>452</v>
      </c>
      <c r="D234" s="5" t="s">
        <v>453</v>
      </c>
      <c r="E234" s="6" t="str">
        <f>HYPERLINK("https://www.esco-net.com/wcs/escort/ec/detail?hHinCd=EA720MC-83A","EA720MC-83A")</f>
        <v>EA720MC-83A</v>
      </c>
    </row>
    <row r="235" spans="2:5" x14ac:dyDescent="0.15">
      <c r="B235" s="5">
        <v>747</v>
      </c>
      <c r="C235" s="5" t="s">
        <v>454</v>
      </c>
      <c r="D235" s="5" t="s">
        <v>455</v>
      </c>
      <c r="E235" s="6"/>
    </row>
    <row r="236" spans="2:5" x14ac:dyDescent="0.15">
      <c r="B236" s="5">
        <v>749</v>
      </c>
      <c r="C236" s="5" t="s">
        <v>456</v>
      </c>
      <c r="D236" s="5" t="s">
        <v>457</v>
      </c>
      <c r="E236" s="6" t="str">
        <f>HYPERLINK("https://www.esco-net.com/wcs/escort/ec/detail?hHinCd=EA581AD-5","EA581AD-5")</f>
        <v>EA581AD-5</v>
      </c>
    </row>
    <row r="237" spans="2:5" x14ac:dyDescent="0.15">
      <c r="B237" s="5">
        <v>753</v>
      </c>
      <c r="C237" s="5" t="s">
        <v>458</v>
      </c>
      <c r="D237" s="5" t="s">
        <v>459</v>
      </c>
      <c r="E237" s="6" t="str">
        <f>HYPERLINK("https://www.esco-net.com/wcs/escort/ec/detail?hHinCd=EA628AG-5","EA628AG-5")</f>
        <v>EA628AG-5</v>
      </c>
    </row>
    <row r="238" spans="2:5" x14ac:dyDescent="0.15">
      <c r="B238" s="5">
        <v>757</v>
      </c>
      <c r="C238" s="5" t="s">
        <v>460</v>
      </c>
      <c r="D238" s="5" t="s">
        <v>461</v>
      </c>
      <c r="E238" s="6" t="str">
        <f>HYPERLINK("https://www.esco-net.com/wcs/escort/ec/detail?hHinCd=EA735MP-10","EA735MP-10")</f>
        <v>EA735MP-10</v>
      </c>
    </row>
    <row r="239" spans="2:5" x14ac:dyDescent="0.15">
      <c r="B239" s="5">
        <v>760</v>
      </c>
      <c r="C239" s="5" t="s">
        <v>462</v>
      </c>
      <c r="D239" s="5" t="s">
        <v>463</v>
      </c>
      <c r="E239" s="6" t="str">
        <f>HYPERLINK("https://www.esco-net.com/wcs/escort/ec/detail?hHinCd=EA719AD-22","EA719AD-22")</f>
        <v>EA719AD-22</v>
      </c>
    </row>
    <row r="240" spans="2:5" x14ac:dyDescent="0.15">
      <c r="B240" s="5">
        <v>760</v>
      </c>
      <c r="C240" s="5" t="s">
        <v>464</v>
      </c>
      <c r="D240" s="5" t="s">
        <v>465</v>
      </c>
      <c r="E240" s="6" t="str">
        <f>HYPERLINK("https://www.esco-net.com/wcs/escort/ec/detail?hHinCd=EA719AJ-11A","EA719AJ-11A")</f>
        <v>EA719AJ-11A</v>
      </c>
    </row>
    <row r="241" spans="2:5" x14ac:dyDescent="0.15">
      <c r="B241" s="5">
        <v>761</v>
      </c>
      <c r="C241" s="5" t="s">
        <v>466</v>
      </c>
      <c r="D241" s="5" t="s">
        <v>467</v>
      </c>
      <c r="E241" s="6" t="str">
        <f>HYPERLINK("https://www.esco-net.com/wcs/escort/ec/detail?hHinCd=EA720YD-200","EA720YD-200")</f>
        <v>EA720YD-200</v>
      </c>
    </row>
    <row r="242" spans="2:5" x14ac:dyDescent="0.15">
      <c r="B242" s="5">
        <v>771</v>
      </c>
      <c r="C242" s="5" t="s">
        <v>468</v>
      </c>
      <c r="D242" s="5" t="s">
        <v>469</v>
      </c>
      <c r="E242" s="6" t="str">
        <f>HYPERLINK("https://www.esco-net.com/wcs/escort/ec/detail?hHinCd=EA725FK-13","EA725FK-13")</f>
        <v>EA725FK-13</v>
      </c>
    </row>
    <row r="243" spans="2:5" x14ac:dyDescent="0.15">
      <c r="B243" s="5">
        <v>771</v>
      </c>
      <c r="C243" s="5" t="s">
        <v>470</v>
      </c>
      <c r="D243" s="5" t="s">
        <v>471</v>
      </c>
      <c r="E243" s="6"/>
    </row>
    <row r="244" spans="2:5" x14ac:dyDescent="0.15">
      <c r="B244" s="5">
        <v>774</v>
      </c>
      <c r="C244" s="5" t="s">
        <v>472</v>
      </c>
      <c r="D244" s="5" t="s">
        <v>473</v>
      </c>
      <c r="E244" s="6" t="str">
        <f>HYPERLINK("https://www.esco-net.com/wcs/escort/ec/detail?hHinCd=EA725KD-150","EA725KD-150")</f>
        <v>EA725KD-150</v>
      </c>
    </row>
    <row r="245" spans="2:5" x14ac:dyDescent="0.15">
      <c r="B245" s="5">
        <v>775</v>
      </c>
      <c r="C245" s="5" t="s">
        <v>474</v>
      </c>
      <c r="D245" s="5" t="s">
        <v>475</v>
      </c>
      <c r="E245" s="6" t="str">
        <f>HYPERLINK("https://www.esco-net.com/wcs/escort/ec/detail?hHinCd=EA725KE-43","EA725KE-43")</f>
        <v>EA725KE-43</v>
      </c>
    </row>
    <row r="246" spans="2:5" x14ac:dyDescent="0.15">
      <c r="B246" s="5">
        <v>777</v>
      </c>
      <c r="C246" s="5" t="s">
        <v>476</v>
      </c>
      <c r="D246" s="5" t="s">
        <v>477</v>
      </c>
      <c r="E246" s="6" t="str">
        <f>HYPERLINK("https://www.esco-net.com/wcs/escort/ec/detail?hHinCd=EA725RB-116","EA725RB-116")</f>
        <v>EA725RB-116</v>
      </c>
    </row>
    <row r="247" spans="2:5" x14ac:dyDescent="0.15">
      <c r="B247" s="5">
        <v>781</v>
      </c>
      <c r="C247" s="5" t="s">
        <v>478</v>
      </c>
      <c r="D247" s="5" t="s">
        <v>479</v>
      </c>
      <c r="E247" s="6" t="str">
        <f>HYPERLINK("https://www.esco-net.com/wcs/escort/ec/detail?hHinCd=EA729BB-30","EA729BB-30")</f>
        <v>EA729BB-30</v>
      </c>
    </row>
    <row r="248" spans="2:5" x14ac:dyDescent="0.15">
      <c r="B248" s="5">
        <v>782</v>
      </c>
      <c r="C248" s="5" t="s">
        <v>480</v>
      </c>
      <c r="D248" s="5" t="s">
        <v>481</v>
      </c>
      <c r="E248" s="6" t="str">
        <f>HYPERLINK("https://www.esco-net.com/wcs/escort/ec/detail?hHinCd=EA729GD-6","EA729GD-6")</f>
        <v>EA729GD-6</v>
      </c>
    </row>
    <row r="249" spans="2:5" x14ac:dyDescent="0.15">
      <c r="B249" s="5">
        <v>782</v>
      </c>
      <c r="C249" s="5" t="s">
        <v>482</v>
      </c>
      <c r="D249" s="5" t="s">
        <v>483</v>
      </c>
      <c r="E249" s="6" t="str">
        <f>HYPERLINK("https://www.esco-net.com/wcs/escort/ec/detail?hHinCd=EA729GF-50","EA729GF-50")</f>
        <v>EA729GF-50</v>
      </c>
    </row>
    <row r="250" spans="2:5" x14ac:dyDescent="0.15">
      <c r="B250" s="5">
        <v>804</v>
      </c>
      <c r="C250" s="5" t="s">
        <v>484</v>
      </c>
      <c r="D250" s="5" t="s">
        <v>485</v>
      </c>
      <c r="E250" s="6" t="str">
        <f>HYPERLINK("https://www.esco-net.com/wcs/escort/ec/detail?hHinCd=EA707A-101","EA707A-101")</f>
        <v>EA707A-101</v>
      </c>
    </row>
    <row r="251" spans="2:5" x14ac:dyDescent="0.15">
      <c r="B251" s="5">
        <v>816</v>
      </c>
      <c r="C251" s="5" t="s">
        <v>486</v>
      </c>
      <c r="D251" s="5" t="s">
        <v>487</v>
      </c>
      <c r="E251" s="6" t="str">
        <f>HYPERLINK("https://www.esco-net.com/wcs/escort/ec/detail?hHinCd=EA709BB-2","EA709BB-2")</f>
        <v>EA709BB-2</v>
      </c>
    </row>
    <row r="252" spans="2:5" x14ac:dyDescent="0.15">
      <c r="B252" s="5">
        <v>820</v>
      </c>
      <c r="C252" s="5" t="s">
        <v>488</v>
      </c>
      <c r="D252" s="5" t="s">
        <v>489</v>
      </c>
      <c r="E252" s="6" t="str">
        <f>HYPERLINK("https://www.esco-net.com/wcs/escort/ec/detail?hHinCd=EA706C-1B","EA706C-1B")</f>
        <v>EA706C-1B</v>
      </c>
    </row>
    <row r="253" spans="2:5" x14ac:dyDescent="0.15">
      <c r="B253" s="5">
        <v>839</v>
      </c>
      <c r="C253" s="5" t="s">
        <v>490</v>
      </c>
      <c r="D253" s="5" t="s">
        <v>491</v>
      </c>
      <c r="E253" s="6"/>
    </row>
    <row r="254" spans="2:5" x14ac:dyDescent="0.15">
      <c r="B254" s="5">
        <v>844</v>
      </c>
      <c r="C254" s="5" t="s">
        <v>492</v>
      </c>
      <c r="D254" s="5" t="s">
        <v>493</v>
      </c>
      <c r="E254" s="6" t="str">
        <f>HYPERLINK("https://www.esco-net.com/wcs/escort/ec/detail?hHinCd=EA722CA-15B","EA722CA-15B")</f>
        <v>EA722CA-15B</v>
      </c>
    </row>
    <row r="255" spans="2:5" x14ac:dyDescent="0.15">
      <c r="B255" s="5">
        <v>850</v>
      </c>
      <c r="C255" s="5" t="s">
        <v>494</v>
      </c>
      <c r="D255" s="5" t="s">
        <v>495</v>
      </c>
      <c r="E255" s="6" t="str">
        <f>HYPERLINK("https://www.esco-net.com/wcs/escort/ec/detail?hHinCd=EA813BA-3C","EA813BA-3C")</f>
        <v>EA813BA-3C</v>
      </c>
    </row>
    <row r="256" spans="2:5" x14ac:dyDescent="0.15">
      <c r="B256" s="5">
        <v>851</v>
      </c>
      <c r="C256" s="5" t="s">
        <v>496</v>
      </c>
      <c r="D256" s="5" t="s">
        <v>497</v>
      </c>
      <c r="E256" s="6" t="str">
        <f>HYPERLINK("https://www.esco-net.com/wcs/escort/ec/detail?hHinCd=EA813BC-4","EA813BC-4")</f>
        <v>EA813BC-4</v>
      </c>
    </row>
    <row r="257" spans="2:5" x14ac:dyDescent="0.15">
      <c r="B257" s="5">
        <v>852</v>
      </c>
      <c r="C257" s="5" t="s">
        <v>498</v>
      </c>
      <c r="D257" s="5" t="s">
        <v>499</v>
      </c>
      <c r="E257" s="6" t="str">
        <f>HYPERLINK("https://www.esco-net.com/wcs/escort/ec/detail?hHinCd=EA813BV-7","EA813BV-7")</f>
        <v>EA813BV-7</v>
      </c>
    </row>
    <row r="258" spans="2:5" x14ac:dyDescent="0.15">
      <c r="B258" s="5">
        <v>853</v>
      </c>
      <c r="C258" s="5" t="s">
        <v>500</v>
      </c>
      <c r="D258" s="5" t="s">
        <v>501</v>
      </c>
      <c r="E258" s="6"/>
    </row>
    <row r="259" spans="2:5" x14ac:dyDescent="0.15">
      <c r="B259" s="5">
        <v>853</v>
      </c>
      <c r="C259" s="5" t="s">
        <v>502</v>
      </c>
      <c r="D259" s="5" t="s">
        <v>503</v>
      </c>
      <c r="E259" s="6"/>
    </row>
    <row r="260" spans="2:5" x14ac:dyDescent="0.15">
      <c r="B260" s="5">
        <v>860</v>
      </c>
      <c r="C260" s="5" t="s">
        <v>504</v>
      </c>
      <c r="D260" s="5" t="s">
        <v>505</v>
      </c>
      <c r="E260" s="6"/>
    </row>
    <row r="261" spans="2:5" x14ac:dyDescent="0.15">
      <c r="B261" s="5">
        <v>862</v>
      </c>
      <c r="C261" s="5" t="s">
        <v>506</v>
      </c>
      <c r="D261" s="5" t="s">
        <v>507</v>
      </c>
      <c r="E261" s="6"/>
    </row>
    <row r="262" spans="2:5" x14ac:dyDescent="0.15">
      <c r="B262" s="5">
        <v>866</v>
      </c>
      <c r="C262" s="5" t="s">
        <v>508</v>
      </c>
      <c r="D262" s="5" t="s">
        <v>509</v>
      </c>
      <c r="E262" s="6"/>
    </row>
    <row r="263" spans="2:5" x14ac:dyDescent="0.15">
      <c r="B263" s="5">
        <v>869</v>
      </c>
      <c r="C263" s="5" t="s">
        <v>510</v>
      </c>
      <c r="D263" s="5" t="s">
        <v>511</v>
      </c>
      <c r="E263" s="6"/>
    </row>
    <row r="264" spans="2:5" x14ac:dyDescent="0.15">
      <c r="B264" s="5">
        <v>877</v>
      </c>
      <c r="C264" s="5" t="s">
        <v>512</v>
      </c>
      <c r="D264" s="5" t="s">
        <v>513</v>
      </c>
      <c r="E264" s="6"/>
    </row>
    <row r="265" spans="2:5" x14ac:dyDescent="0.15">
      <c r="B265" s="5">
        <v>880</v>
      </c>
      <c r="C265" s="5" t="s">
        <v>514</v>
      </c>
      <c r="D265" s="5" t="s">
        <v>515</v>
      </c>
      <c r="E265" s="6" t="str">
        <f>HYPERLINK("https://www.esco-net.com/wcs/escort/ec/detail?hHinCd=EA813RV-6","EA813RV-6")</f>
        <v>EA813RV-6</v>
      </c>
    </row>
    <row r="266" spans="2:5" x14ac:dyDescent="0.15">
      <c r="B266" s="5">
        <v>883</v>
      </c>
      <c r="C266" s="5" t="s">
        <v>516</v>
      </c>
      <c r="D266" s="5" t="s">
        <v>517</v>
      </c>
      <c r="E266" s="6"/>
    </row>
    <row r="267" spans="2:5" x14ac:dyDescent="0.15">
      <c r="B267" s="5">
        <v>885</v>
      </c>
      <c r="C267" s="5" t="s">
        <v>518</v>
      </c>
      <c r="D267" s="5" t="s">
        <v>519</v>
      </c>
      <c r="E267" s="6" t="str">
        <f>HYPERLINK("https://www.esco-net.com/wcs/escort/ec/detail?hHinCd=EA857PA-11A","EA857PA-11A")</f>
        <v>EA857PA-11A</v>
      </c>
    </row>
    <row r="268" spans="2:5" x14ac:dyDescent="0.15">
      <c r="B268" s="5">
        <v>886</v>
      </c>
      <c r="C268" s="5" t="s">
        <v>520</v>
      </c>
      <c r="D268" s="5" t="s">
        <v>521</v>
      </c>
      <c r="E268" s="6" t="str">
        <f>HYPERLINK("https://www.esco-net.com/wcs/escort/ec/detail?hHinCd=EA897PA-1A","EA897PA-1A")</f>
        <v>EA897PA-1A</v>
      </c>
    </row>
    <row r="269" spans="2:5" x14ac:dyDescent="0.15">
      <c r="B269" s="5">
        <v>897</v>
      </c>
      <c r="C269" s="5" t="s">
        <v>522</v>
      </c>
      <c r="D269" s="5" t="s">
        <v>523</v>
      </c>
      <c r="E269" s="6"/>
    </row>
    <row r="270" spans="2:5" x14ac:dyDescent="0.15">
      <c r="B270" s="5">
        <v>901</v>
      </c>
      <c r="C270" s="5" t="s">
        <v>524</v>
      </c>
      <c r="D270" s="5" t="s">
        <v>525</v>
      </c>
      <c r="E270" s="6"/>
    </row>
    <row r="271" spans="2:5" x14ac:dyDescent="0.15">
      <c r="B271" s="5">
        <v>901</v>
      </c>
      <c r="C271" s="5" t="s">
        <v>526</v>
      </c>
      <c r="D271" s="5" t="s">
        <v>527</v>
      </c>
      <c r="E271" s="6"/>
    </row>
    <row r="272" spans="2:5" x14ac:dyDescent="0.15">
      <c r="B272" s="5">
        <v>901</v>
      </c>
      <c r="C272" s="5" t="s">
        <v>528</v>
      </c>
      <c r="D272" s="5" t="s">
        <v>529</v>
      </c>
      <c r="E272" s="6"/>
    </row>
    <row r="273" spans="2:5" x14ac:dyDescent="0.15">
      <c r="B273" s="5">
        <v>901</v>
      </c>
      <c r="C273" s="5" t="s">
        <v>530</v>
      </c>
      <c r="D273" s="5" t="s">
        <v>531</v>
      </c>
      <c r="E273" s="6"/>
    </row>
    <row r="274" spans="2:5" x14ac:dyDescent="0.15">
      <c r="B274" s="5">
        <v>915</v>
      </c>
      <c r="C274" s="5" t="s">
        <v>532</v>
      </c>
      <c r="D274" s="5" t="s">
        <v>533</v>
      </c>
      <c r="E274" s="6"/>
    </row>
    <row r="275" spans="2:5" x14ac:dyDescent="0.15">
      <c r="B275" s="5">
        <v>916</v>
      </c>
      <c r="C275" s="5" t="s">
        <v>534</v>
      </c>
      <c r="D275" s="5" t="s">
        <v>535</v>
      </c>
      <c r="E275" s="6" t="str">
        <f>HYPERLINK("https://www.esco-net.com/wcs/escort/ec/detail?hHinCd=EA951FY-54","EA951FY-54")</f>
        <v>EA951FY-54</v>
      </c>
    </row>
    <row r="276" spans="2:5" x14ac:dyDescent="0.15">
      <c r="B276" s="5">
        <v>917</v>
      </c>
      <c r="C276" s="5" t="s">
        <v>536</v>
      </c>
      <c r="D276" s="5" t="s">
        <v>537</v>
      </c>
      <c r="E276" s="6" t="str">
        <f>HYPERLINK("https://www.esco-net.com/wcs/escort/ec/detail?hHinCd=EA815GL-198","EA815GL-198")</f>
        <v>EA815GL-198</v>
      </c>
    </row>
    <row r="277" spans="2:5" x14ac:dyDescent="0.15">
      <c r="B277" s="5">
        <v>917</v>
      </c>
      <c r="C277" s="5" t="s">
        <v>538</v>
      </c>
      <c r="D277" s="5" t="s">
        <v>539</v>
      </c>
      <c r="E277" s="6" t="str">
        <f>HYPERLINK("https://www.esco-net.com/wcs/escort/ec/detail?hHinCd=EA815GA-90","EA815GA-90")</f>
        <v>EA815GA-90</v>
      </c>
    </row>
    <row r="278" spans="2:5" x14ac:dyDescent="0.15">
      <c r="B278" s="5">
        <v>918</v>
      </c>
      <c r="C278" s="5" t="s">
        <v>540</v>
      </c>
      <c r="D278" s="5" t="s">
        <v>541</v>
      </c>
      <c r="E278" s="6" t="str">
        <f>HYPERLINK("https://www.esco-net.com/wcs/escort/ec/detail?hHinCd=EA815GN-47","EA815GN-47")</f>
        <v>EA815GN-47</v>
      </c>
    </row>
    <row r="279" spans="2:5" x14ac:dyDescent="0.15">
      <c r="B279" s="5">
        <v>935</v>
      </c>
      <c r="C279" s="5" t="s">
        <v>542</v>
      </c>
      <c r="D279" s="5" t="s">
        <v>543</v>
      </c>
      <c r="E279" s="6"/>
    </row>
    <row r="280" spans="2:5" x14ac:dyDescent="0.15">
      <c r="B280" s="5">
        <v>937</v>
      </c>
      <c r="C280" s="5" t="s">
        <v>544</v>
      </c>
      <c r="D280" s="5" t="s">
        <v>545</v>
      </c>
      <c r="E280" s="6"/>
    </row>
    <row r="281" spans="2:5" x14ac:dyDescent="0.15">
      <c r="B281" s="5">
        <v>942</v>
      </c>
      <c r="C281" s="5" t="s">
        <v>546</v>
      </c>
      <c r="D281" s="5" t="s">
        <v>547</v>
      </c>
      <c r="E281" s="6" t="str">
        <f>HYPERLINK("https://www.esco-net.com/wcs/escort/ec/detail?hHinCd=EA824PG-8.0","EA824PG-8.0")</f>
        <v>EA824PG-8.0</v>
      </c>
    </row>
    <row r="282" spans="2:5" x14ac:dyDescent="0.15">
      <c r="B282" s="5">
        <v>942</v>
      </c>
      <c r="C282" s="5" t="s">
        <v>548</v>
      </c>
      <c r="D282" s="5" t="s">
        <v>549</v>
      </c>
      <c r="E282" s="6" t="str">
        <f>HYPERLINK("https://www.esco-net.com/wcs/escort/ec/detail?hHinCd=EA824PJ-9.0","EA824PJ-9.0")</f>
        <v>EA824PJ-9.0</v>
      </c>
    </row>
    <row r="283" spans="2:5" x14ac:dyDescent="0.15">
      <c r="B283" s="5">
        <v>942</v>
      </c>
      <c r="C283" s="5" t="s">
        <v>550</v>
      </c>
      <c r="D283" s="5" t="s">
        <v>551</v>
      </c>
      <c r="E283" s="6"/>
    </row>
    <row r="284" spans="2:5" x14ac:dyDescent="0.15">
      <c r="B284" s="5">
        <v>966</v>
      </c>
      <c r="C284" s="5" t="s">
        <v>552</v>
      </c>
      <c r="D284" s="5" t="s">
        <v>553</v>
      </c>
      <c r="E284" s="6"/>
    </row>
    <row r="285" spans="2:5" x14ac:dyDescent="0.15">
      <c r="B285" s="5">
        <v>966</v>
      </c>
      <c r="C285" s="5" t="s">
        <v>554</v>
      </c>
      <c r="D285" s="5" t="s">
        <v>555</v>
      </c>
      <c r="E285" s="6"/>
    </row>
    <row r="286" spans="2:5" x14ac:dyDescent="0.15">
      <c r="B286" s="5">
        <v>966</v>
      </c>
      <c r="C286" s="5" t="s">
        <v>556</v>
      </c>
      <c r="D286" s="5" t="s">
        <v>557</v>
      </c>
      <c r="E286" s="6" t="str">
        <f>HYPERLINK("https://www.esco-net.com/wcs/escort/ec/detail?hHinCd=EA591RE-42A","EA591RE-42A")</f>
        <v>EA591RE-42A</v>
      </c>
    </row>
    <row r="287" spans="2:5" x14ac:dyDescent="0.15">
      <c r="B287" s="5">
        <v>967</v>
      </c>
      <c r="C287" s="5" t="s">
        <v>558</v>
      </c>
      <c r="D287" s="5" t="s">
        <v>559</v>
      </c>
      <c r="E287" s="6" t="str">
        <f>HYPERLINK("https://www.esco-net.com/wcs/escort/ec/detail?hHinCd=EA819WM-45","EA819WM-45")</f>
        <v>EA819WM-45</v>
      </c>
    </row>
    <row r="288" spans="2:5" x14ac:dyDescent="0.15">
      <c r="B288" s="5">
        <v>976</v>
      </c>
      <c r="C288" s="5" t="s">
        <v>560</v>
      </c>
      <c r="D288" s="5" t="s">
        <v>561</v>
      </c>
      <c r="E288" s="6" t="str">
        <f>HYPERLINK("https://www.esco-net.com/wcs/escort/ec/detail?hHinCd=EA819-15","EA819-15")</f>
        <v>EA819-15</v>
      </c>
    </row>
    <row r="289" spans="2:5" x14ac:dyDescent="0.15">
      <c r="B289" s="5">
        <v>978</v>
      </c>
      <c r="C289" s="5" t="s">
        <v>562</v>
      </c>
      <c r="D289" s="5" t="s">
        <v>563</v>
      </c>
      <c r="E289" s="6" t="str">
        <f>HYPERLINK("https://www.esco-net.com/wcs/escort/ec/detail?hHinCd=EA819EC-10","EA819EC-10")</f>
        <v>EA819EC-10</v>
      </c>
    </row>
    <row r="290" spans="2:5" x14ac:dyDescent="0.15">
      <c r="B290" s="5">
        <v>998</v>
      </c>
      <c r="C290" s="5" t="s">
        <v>564</v>
      </c>
      <c r="D290" s="5" t="s">
        <v>565</v>
      </c>
      <c r="E290" s="6"/>
    </row>
    <row r="291" spans="2:5" x14ac:dyDescent="0.15">
      <c r="B291" s="5">
        <v>1006</v>
      </c>
      <c r="C291" s="5" t="s">
        <v>566</v>
      </c>
      <c r="D291" s="5" t="s">
        <v>567</v>
      </c>
      <c r="E291" s="6" t="str">
        <f>HYPERLINK("https://www.esco-net.com/wcs/escort/ec/detail?hHinCd=EA865CA-38","EA865CA-38")</f>
        <v>EA865CA-38</v>
      </c>
    </row>
    <row r="292" spans="2:5" x14ac:dyDescent="0.15">
      <c r="B292" s="5">
        <v>1008</v>
      </c>
      <c r="C292" s="5" t="s">
        <v>568</v>
      </c>
      <c r="D292" s="5" t="s">
        <v>569</v>
      </c>
      <c r="E292" s="6" t="str">
        <f>HYPERLINK("https://www.esco-net.com/wcs/escort/ec/detail?hHinCd=EA824DM-200","EA824DM-200")</f>
        <v>EA824DM-200</v>
      </c>
    </row>
    <row r="293" spans="2:5" x14ac:dyDescent="0.15">
      <c r="B293" s="5">
        <v>1010</v>
      </c>
      <c r="C293" s="5" t="s">
        <v>570</v>
      </c>
      <c r="D293" s="5" t="s">
        <v>571</v>
      </c>
      <c r="E293" s="6" t="str">
        <f>HYPERLINK("https://www.esco-net.com/wcs/escort/ec/detail?hHinCd=EA824BZ-3","EA824BZ-3")</f>
        <v>EA824BZ-3</v>
      </c>
    </row>
    <row r="294" spans="2:5" x14ac:dyDescent="0.15">
      <c r="B294" s="5">
        <v>1011</v>
      </c>
      <c r="C294" s="5" t="s">
        <v>572</v>
      </c>
      <c r="D294" s="5" t="s">
        <v>573</v>
      </c>
      <c r="E294" s="6"/>
    </row>
    <row r="295" spans="2:5" x14ac:dyDescent="0.15">
      <c r="B295" s="5">
        <v>1012</v>
      </c>
      <c r="C295" s="5" t="s">
        <v>574</v>
      </c>
      <c r="D295" s="5" t="s">
        <v>575</v>
      </c>
      <c r="E295" s="6" t="str">
        <f>HYPERLINK("https://www.esco-net.com/wcs/escort/ec/detail?hHinCd=EA851CA-26","EA851CA-26")</f>
        <v>EA851CA-26</v>
      </c>
    </row>
    <row r="296" spans="2:5" x14ac:dyDescent="0.15">
      <c r="B296" s="5">
        <v>1014</v>
      </c>
      <c r="C296" s="5" t="s">
        <v>576</v>
      </c>
      <c r="D296" s="5" t="s">
        <v>577</v>
      </c>
      <c r="E296" s="6" t="str">
        <f>HYPERLINK("https://www.esco-net.com/wcs/escort/ec/detail?hHinCd=EA854LA-16A","EA854LA-16A")</f>
        <v>EA854LA-16A</v>
      </c>
    </row>
    <row r="297" spans="2:5" x14ac:dyDescent="0.15">
      <c r="B297" s="5">
        <v>1016</v>
      </c>
      <c r="C297" s="5" t="s">
        <v>578</v>
      </c>
      <c r="D297" s="5" t="s">
        <v>579</v>
      </c>
      <c r="E297" s="6" t="str">
        <f>HYPERLINK("https://www.esco-net.com/wcs/escort/ec/detail?hHinCd=EA857LF-41","EA857LF-41")</f>
        <v>EA857LF-41</v>
      </c>
    </row>
    <row r="298" spans="2:5" x14ac:dyDescent="0.15">
      <c r="B298" s="5">
        <v>1019</v>
      </c>
      <c r="C298" s="5" t="s">
        <v>580</v>
      </c>
      <c r="D298" s="5" t="s">
        <v>581</v>
      </c>
      <c r="E298" s="6" t="str">
        <f>HYPERLINK("https://www.esco-net.com/wcs/escort/ec/detail?hHinCd=EA162RB-8","EA162RB-8")</f>
        <v>EA162RB-8</v>
      </c>
    </row>
    <row r="299" spans="2:5" x14ac:dyDescent="0.15">
      <c r="B299" s="5">
        <v>1021</v>
      </c>
      <c r="C299" s="5" t="s">
        <v>582</v>
      </c>
      <c r="D299" s="5" t="s">
        <v>583</v>
      </c>
      <c r="E299" s="6"/>
    </row>
    <row r="300" spans="2:5" x14ac:dyDescent="0.15">
      <c r="B300" s="5">
        <v>1024</v>
      </c>
      <c r="C300" s="5" t="s">
        <v>584</v>
      </c>
      <c r="D300" s="5" t="s">
        <v>585</v>
      </c>
      <c r="E300" s="6" t="str">
        <f>HYPERLINK("https://www.esco-net.com/wcs/escort/ec/detail?hHinCd=EA809AA-105A","EA809AA-105A")</f>
        <v>EA809AA-105A</v>
      </c>
    </row>
    <row r="301" spans="2:5" x14ac:dyDescent="0.15">
      <c r="B301" s="5">
        <v>1027</v>
      </c>
      <c r="C301" s="5" t="s">
        <v>586</v>
      </c>
      <c r="D301" s="5" t="s">
        <v>587</v>
      </c>
      <c r="E301" s="6" t="str">
        <f>HYPERLINK("https://www.esco-net.com/wcs/escort/ec/detail?hHinCd=EA809-29","EA809-29")</f>
        <v>EA809-29</v>
      </c>
    </row>
    <row r="302" spans="2:5" x14ac:dyDescent="0.15">
      <c r="B302" s="5">
        <v>1027</v>
      </c>
      <c r="C302" s="5" t="s">
        <v>588</v>
      </c>
      <c r="D302" s="5" t="s">
        <v>589</v>
      </c>
      <c r="E302" s="6"/>
    </row>
    <row r="303" spans="2:5" x14ac:dyDescent="0.15">
      <c r="B303" s="5">
        <v>1030</v>
      </c>
      <c r="C303" s="5" t="s">
        <v>590</v>
      </c>
      <c r="D303" s="5" t="s">
        <v>591</v>
      </c>
      <c r="E303" s="6" t="str">
        <f>HYPERLINK("https://www.esco-net.com/wcs/escort/ec/detail?hHinCd=EA818-82","EA818-82")</f>
        <v>EA818-82</v>
      </c>
    </row>
    <row r="304" spans="2:5" x14ac:dyDescent="0.15">
      <c r="B304" s="5">
        <v>1030</v>
      </c>
      <c r="C304" s="5" t="s">
        <v>592</v>
      </c>
      <c r="D304" s="5" t="s">
        <v>593</v>
      </c>
      <c r="E304" s="6"/>
    </row>
    <row r="305" spans="2:5" x14ac:dyDescent="0.15">
      <c r="B305" s="5">
        <v>1033</v>
      </c>
      <c r="C305" s="5" t="s">
        <v>594</v>
      </c>
      <c r="D305" s="5" t="s">
        <v>595</v>
      </c>
      <c r="E305" s="6" t="str">
        <f>HYPERLINK("https://www.esco-net.com/wcs/escort/ec/detail?hHinCd=EA819BJ-71","EA819BJ-71")</f>
        <v>EA819BJ-71</v>
      </c>
    </row>
    <row r="306" spans="2:5" x14ac:dyDescent="0.15">
      <c r="B306" s="5">
        <v>1035</v>
      </c>
      <c r="C306" s="5" t="s">
        <v>596</v>
      </c>
      <c r="D306" s="5" t="s">
        <v>597</v>
      </c>
      <c r="E306" s="6" t="str">
        <f>HYPERLINK("https://www.esco-net.com/wcs/escort/ec/detail?hHinCd=EA819BL-33","EA819BL-33")</f>
        <v>EA819BL-33</v>
      </c>
    </row>
    <row r="307" spans="2:5" x14ac:dyDescent="0.15">
      <c r="B307" s="5">
        <v>1035</v>
      </c>
      <c r="C307" s="5" t="s">
        <v>598</v>
      </c>
      <c r="D307" s="5" t="s">
        <v>599</v>
      </c>
      <c r="E307" s="6" t="str">
        <f>HYPERLINK("https://www.esco-net.com/wcs/escort/ec/detail?hHinCd=EA819BL-12","EA819BL-12")</f>
        <v>EA819BL-12</v>
      </c>
    </row>
    <row r="308" spans="2:5" x14ac:dyDescent="0.15">
      <c r="B308" s="5">
        <v>1036</v>
      </c>
      <c r="C308" s="5" t="s">
        <v>600</v>
      </c>
      <c r="D308" s="5" t="s">
        <v>601</v>
      </c>
      <c r="E308" s="6" t="str">
        <f>HYPERLINK("https://www.esco-net.com/wcs/escort/ec/detail?hHinCd=EA819BT-167","EA819BT-167")</f>
        <v>EA819BT-167</v>
      </c>
    </row>
    <row r="309" spans="2:5" x14ac:dyDescent="0.15">
      <c r="B309" s="5">
        <v>1040</v>
      </c>
      <c r="C309" s="5" t="s">
        <v>602</v>
      </c>
      <c r="D309" s="5" t="s">
        <v>603</v>
      </c>
      <c r="E309" s="6"/>
    </row>
    <row r="310" spans="2:5" x14ac:dyDescent="0.15">
      <c r="B310" s="5">
        <v>1041</v>
      </c>
      <c r="C310" s="5" t="s">
        <v>604</v>
      </c>
      <c r="D310" s="5" t="s">
        <v>605</v>
      </c>
      <c r="E310" s="6" t="str">
        <f>HYPERLINK("https://www.esco-net.com/wcs/escort/ec/detail?hHinCd=EA612AA-17","EA612AA-17")</f>
        <v>EA612AA-17</v>
      </c>
    </row>
    <row r="311" spans="2:5" x14ac:dyDescent="0.15">
      <c r="B311" s="5">
        <v>1043</v>
      </c>
      <c r="C311" s="5" t="s">
        <v>606</v>
      </c>
      <c r="D311" s="5" t="s">
        <v>607</v>
      </c>
      <c r="E311" s="6" t="str">
        <f>HYPERLINK("https://www.esco-net.com/wcs/escort/ec/detail?hHinCd=EA612AE-12A","EA612AE-12A")</f>
        <v>EA612AE-12A</v>
      </c>
    </row>
    <row r="312" spans="2:5" x14ac:dyDescent="0.15">
      <c r="B312" s="5">
        <v>1045</v>
      </c>
      <c r="C312" s="5" t="s">
        <v>608</v>
      </c>
      <c r="D312" s="5" t="s">
        <v>609</v>
      </c>
      <c r="E312" s="6" t="str">
        <f>HYPERLINK("https://www.esco-net.com/wcs/escort/ec/detail?hHinCd=EA116PE","EA116PE")</f>
        <v>EA116PE</v>
      </c>
    </row>
    <row r="313" spans="2:5" x14ac:dyDescent="0.15">
      <c r="B313" s="5">
        <v>1062</v>
      </c>
      <c r="C313" s="5" t="s">
        <v>610</v>
      </c>
      <c r="D313" s="5" t="s">
        <v>611</v>
      </c>
      <c r="E313" s="6" t="str">
        <f>HYPERLINK("https://www.esco-net.com/wcs/escort/ec/detail?hHinCd=EA123AE-34","EA123AE-34")</f>
        <v>EA123AE-34</v>
      </c>
    </row>
    <row r="314" spans="2:5" x14ac:dyDescent="0.15">
      <c r="B314" s="5">
        <v>1067</v>
      </c>
      <c r="C314" s="5" t="s">
        <v>612</v>
      </c>
      <c r="D314" s="5" t="s">
        <v>613</v>
      </c>
      <c r="E314" s="6" t="str">
        <f>HYPERLINK("https://www.esco-net.com/wcs/escort/ec/detail?hHinCd=EA124BK-41","EA124BK-41")</f>
        <v>EA124BK-41</v>
      </c>
    </row>
    <row r="315" spans="2:5" x14ac:dyDescent="0.15">
      <c r="B315" s="5">
        <v>1078</v>
      </c>
      <c r="C315" s="5" t="s">
        <v>614</v>
      </c>
      <c r="D315" s="5" t="s">
        <v>615</v>
      </c>
      <c r="E315" s="6" t="str">
        <f>HYPERLINK("https://www.esco-net.com/wcs/escort/ec/detail?hHinCd=EA125FL-3A","EA125FL-3A")</f>
        <v>EA125FL-3A</v>
      </c>
    </row>
    <row r="316" spans="2:5" x14ac:dyDescent="0.15">
      <c r="B316" s="5">
        <v>1078</v>
      </c>
      <c r="C316" s="5" t="s">
        <v>616</v>
      </c>
      <c r="D316" s="5" t="s">
        <v>617</v>
      </c>
      <c r="E316" s="6" t="str">
        <f>HYPERLINK("https://www.esco-net.com/wcs/escort/ec/detail?hHinCd=EA425K-7BA","EA425K-7BA")</f>
        <v>EA425K-7BA</v>
      </c>
    </row>
    <row r="317" spans="2:5" x14ac:dyDescent="0.15">
      <c r="B317" s="5">
        <v>1095</v>
      </c>
      <c r="C317" s="5" t="s">
        <v>618</v>
      </c>
      <c r="D317" s="5" t="s">
        <v>619</v>
      </c>
      <c r="E317" s="6" t="str">
        <f>HYPERLINK("https://www.esco-net.com/wcs/escort/ec/detail?hHinCd=EA140DC-42","EA140DC-42")</f>
        <v>EA140DC-42</v>
      </c>
    </row>
    <row r="318" spans="2:5" x14ac:dyDescent="0.15">
      <c r="B318" s="5">
        <v>1097</v>
      </c>
      <c r="C318" s="5" t="s">
        <v>620</v>
      </c>
      <c r="D318" s="5" t="s">
        <v>621</v>
      </c>
      <c r="E318" s="6" t="str">
        <f>HYPERLINK("https://www.esco-net.com/wcs/escort/ec/detail?hHinCd=EA141A-71","EA141A-71")</f>
        <v>EA141A-71</v>
      </c>
    </row>
    <row r="319" spans="2:5" x14ac:dyDescent="0.15">
      <c r="B319" s="5">
        <v>1103</v>
      </c>
      <c r="C319" s="5" t="s">
        <v>622</v>
      </c>
      <c r="D319" s="5" t="s">
        <v>623</v>
      </c>
      <c r="E319" s="6" t="str">
        <f>HYPERLINK("https://www.esco-net.com/wcs/escort/ec/detail?hHinCd=EA426CM-422","EA426CM-422")</f>
        <v>EA426CM-422</v>
      </c>
    </row>
    <row r="320" spans="2:5" x14ac:dyDescent="0.15">
      <c r="B320" s="5">
        <v>1104</v>
      </c>
      <c r="C320" s="5" t="s">
        <v>624</v>
      </c>
      <c r="D320" s="5" t="s">
        <v>625</v>
      </c>
      <c r="E320" s="6" t="str">
        <f>HYPERLINK("https://www.esco-net.com/wcs/escort/ec/detail?hHinCd=EA425BZ-2","EA425BZ-2")</f>
        <v>EA425BZ-2</v>
      </c>
    </row>
    <row r="321" spans="2:5" x14ac:dyDescent="0.15">
      <c r="B321" s="5">
        <v>1119</v>
      </c>
      <c r="C321" s="5" t="s">
        <v>626</v>
      </c>
      <c r="D321" s="5" t="s">
        <v>627</v>
      </c>
      <c r="E321" s="6" t="str">
        <f>HYPERLINK("https://www.esco-net.com/wcs/escort/ec/detail?hHinCd=EA470BR-4A","EA470BR-4A")</f>
        <v>EA470BR-4A</v>
      </c>
    </row>
    <row r="322" spans="2:5" x14ac:dyDescent="0.15">
      <c r="B322" s="5">
        <v>1124</v>
      </c>
      <c r="C322" s="5" t="s">
        <v>628</v>
      </c>
      <c r="D322" s="5" t="s">
        <v>629</v>
      </c>
      <c r="E322" s="6" t="str">
        <f>HYPERLINK("https://www.esco-net.com/wcs/escort/ec/detail?hHinCd=EA470A-110","EA470A-110")</f>
        <v>EA470A-110</v>
      </c>
    </row>
    <row r="323" spans="2:5" x14ac:dyDescent="0.15">
      <c r="B323" s="5">
        <v>1124</v>
      </c>
      <c r="C323" s="5" t="s">
        <v>630</v>
      </c>
      <c r="D323" s="5" t="s">
        <v>631</v>
      </c>
      <c r="E323" s="6" t="str">
        <f>HYPERLINK("https://www.esco-net.com/wcs/escort/ec/detail?hHinCd=EA470A-104","EA470A-104")</f>
        <v>EA470A-104</v>
      </c>
    </row>
    <row r="324" spans="2:5" x14ac:dyDescent="0.15">
      <c r="B324" s="5">
        <v>1135</v>
      </c>
      <c r="C324" s="5" t="s">
        <v>632</v>
      </c>
      <c r="D324" s="5" t="s">
        <v>633</v>
      </c>
      <c r="E324" s="6"/>
    </row>
    <row r="325" spans="2:5" x14ac:dyDescent="0.15">
      <c r="B325" s="5">
        <v>1147</v>
      </c>
      <c r="C325" s="5" t="s">
        <v>634</v>
      </c>
      <c r="D325" s="5" t="s">
        <v>635</v>
      </c>
      <c r="E325" s="6"/>
    </row>
    <row r="326" spans="2:5" x14ac:dyDescent="0.15">
      <c r="B326" s="5">
        <v>1148</v>
      </c>
      <c r="C326" s="5" t="s">
        <v>636</v>
      </c>
      <c r="D326" s="5" t="s">
        <v>637</v>
      </c>
      <c r="E326" s="6"/>
    </row>
    <row r="327" spans="2:5" x14ac:dyDescent="0.15">
      <c r="B327" s="5">
        <v>1149</v>
      </c>
      <c r="C327" s="5" t="s">
        <v>638</v>
      </c>
      <c r="D327" s="5" t="s">
        <v>639</v>
      </c>
      <c r="E327" s="6" t="str">
        <f>HYPERLINK("https://www.esco-net.com/wcs/escort/ec/detail?hHinCd=EA468BP-5","EA468BP-5")</f>
        <v>EA468BP-5</v>
      </c>
    </row>
    <row r="328" spans="2:5" x14ac:dyDescent="0.15">
      <c r="B328" s="5">
        <v>1149</v>
      </c>
      <c r="C328" s="5" t="s">
        <v>640</v>
      </c>
      <c r="D328" s="5" t="s">
        <v>641</v>
      </c>
      <c r="E328" s="6" t="str">
        <f>HYPERLINK("https://www.esco-net.com/wcs/escort/ec/detail?hHinCd=EA468C-4","EA468C-4")</f>
        <v>EA468C-4</v>
      </c>
    </row>
    <row r="329" spans="2:5" x14ac:dyDescent="0.15">
      <c r="B329" s="5">
        <v>1156</v>
      </c>
      <c r="C329" s="5" t="s">
        <v>642</v>
      </c>
      <c r="D329" s="5" t="s">
        <v>643</v>
      </c>
      <c r="E329" s="6" t="str">
        <f>HYPERLINK("https://www.esco-net.com/wcs/escort/ec/detail?hHinCd=EA468CX-2","EA468CX-2")</f>
        <v>EA468CX-2</v>
      </c>
    </row>
    <row r="330" spans="2:5" x14ac:dyDescent="0.15">
      <c r="B330" s="5">
        <v>1164</v>
      </c>
      <c r="C330" s="5" t="s">
        <v>644</v>
      </c>
      <c r="D330" s="5" t="s">
        <v>645</v>
      </c>
      <c r="E330" s="6" t="str">
        <f>HYPERLINK("https://www.esco-net.com/wcs/escort/ec/detail?hHinCd=EA472AA-3A","EA472AA-3A")</f>
        <v>EA472AA-3A</v>
      </c>
    </row>
    <row r="331" spans="2:5" x14ac:dyDescent="0.15">
      <c r="B331" s="5">
        <v>1178</v>
      </c>
      <c r="C331" s="5" t="s">
        <v>646</v>
      </c>
      <c r="D331" s="5" t="s">
        <v>647</v>
      </c>
      <c r="E331" s="6" t="str">
        <f>HYPERLINK("https://www.esco-net.com/wcs/escort/ec/detail?hHinCd=EA944BS-25BA","EA944BS-25BA")</f>
        <v>EA944BS-25BA</v>
      </c>
    </row>
    <row r="332" spans="2:5" x14ac:dyDescent="0.15">
      <c r="B332" s="5">
        <v>1188</v>
      </c>
      <c r="C332" s="5" t="s">
        <v>648</v>
      </c>
      <c r="D332" s="5" t="s">
        <v>649</v>
      </c>
      <c r="E332" s="6" t="str">
        <f>HYPERLINK("https://www.esco-net.com/wcs/escort/ec/detail?hHinCd=EA440BY-15A","EA440BY-15A")</f>
        <v>EA440BY-15A</v>
      </c>
    </row>
    <row r="333" spans="2:5" x14ac:dyDescent="0.15">
      <c r="B333" s="5">
        <v>1188</v>
      </c>
      <c r="C333" s="5" t="s">
        <v>650</v>
      </c>
      <c r="D333" s="5" t="s">
        <v>651</v>
      </c>
      <c r="E333" s="6" t="str">
        <f>HYPERLINK("https://www.esco-net.com/wcs/escort/ec/detail?hHinCd=EA440BY-59A","EA440BY-59A")</f>
        <v>EA440BY-59A</v>
      </c>
    </row>
    <row r="334" spans="2:5" x14ac:dyDescent="0.15">
      <c r="B334" s="5">
        <v>1190</v>
      </c>
      <c r="C334" s="5" t="s">
        <v>652</v>
      </c>
      <c r="D334" s="5" t="s">
        <v>653</v>
      </c>
      <c r="E334" s="6" t="str">
        <f>HYPERLINK("https://www.esco-net.com/wcs/escort/ec/detail?hHinCd=EA947EF-4","EA947EF-4")</f>
        <v>EA947EF-4</v>
      </c>
    </row>
    <row r="335" spans="2:5" x14ac:dyDescent="0.15">
      <c r="B335" s="5">
        <v>1191</v>
      </c>
      <c r="C335" s="5" t="s">
        <v>654</v>
      </c>
      <c r="D335" s="5" t="s">
        <v>655</v>
      </c>
      <c r="E335" s="6" t="str">
        <f>HYPERLINK("https://www.esco-net.com/wcs/escort/ec/detail?hHinCd=EA945AD-1","EA945AD-1")</f>
        <v>EA945AD-1</v>
      </c>
    </row>
    <row r="336" spans="2:5" x14ac:dyDescent="0.15">
      <c r="B336" s="5">
        <v>1195</v>
      </c>
      <c r="C336" s="5" t="s">
        <v>656</v>
      </c>
      <c r="D336" s="5" t="s">
        <v>657</v>
      </c>
      <c r="E336" s="6" t="str">
        <f>HYPERLINK("https://www.esco-net.com/wcs/escort/ec/detail?hHinCd=EA940AF-214A","EA940AF-214A")</f>
        <v>EA940AF-214A</v>
      </c>
    </row>
    <row r="337" spans="2:5" x14ac:dyDescent="0.15">
      <c r="B337" s="5">
        <v>1195</v>
      </c>
      <c r="C337" s="5" t="s">
        <v>658</v>
      </c>
      <c r="D337" s="5" t="s">
        <v>659</v>
      </c>
      <c r="E337" s="6" t="str">
        <f>HYPERLINK("https://www.esco-net.com/wcs/escort/ec/detail?hHinCd=EA940AF-414A","EA940AF-414A")</f>
        <v>EA940AF-414A</v>
      </c>
    </row>
    <row r="338" spans="2:5" x14ac:dyDescent="0.15">
      <c r="B338" s="5">
        <v>1195</v>
      </c>
      <c r="C338" s="5" t="s">
        <v>660</v>
      </c>
      <c r="D338" s="5" t="s">
        <v>661</v>
      </c>
      <c r="E338" s="6" t="str">
        <f>HYPERLINK("https://www.esco-net.com/wcs/escort/ec/detail?hHinCd=EA940AV-403","EA940AV-403")</f>
        <v>EA940AV-403</v>
      </c>
    </row>
    <row r="339" spans="2:5" x14ac:dyDescent="0.15">
      <c r="B339" s="5">
        <v>1199</v>
      </c>
      <c r="C339" s="5" t="s">
        <v>662</v>
      </c>
      <c r="D339" s="5" t="s">
        <v>663</v>
      </c>
      <c r="E339" s="6" t="str">
        <f>HYPERLINK("https://www.esco-net.com/wcs/escort/ec/detail?hHinCd=EA940CZ-210","EA940CZ-210")</f>
        <v>EA940CZ-210</v>
      </c>
    </row>
    <row r="340" spans="2:5" x14ac:dyDescent="0.15">
      <c r="B340" s="5">
        <v>1200</v>
      </c>
      <c r="C340" s="5" t="s">
        <v>664</v>
      </c>
      <c r="D340" s="5" t="s">
        <v>665</v>
      </c>
      <c r="E340" s="6" t="str">
        <f>HYPERLINK("https://www.esco-net.com/wcs/escort/ec/detail?hHinCd=EA948HJ-25","EA948HJ-25")</f>
        <v>EA948HJ-25</v>
      </c>
    </row>
    <row r="341" spans="2:5" x14ac:dyDescent="0.15">
      <c r="B341" s="5">
        <v>1256</v>
      </c>
      <c r="C341" s="5" t="s">
        <v>666</v>
      </c>
      <c r="D341" s="5" t="s">
        <v>667</v>
      </c>
      <c r="E341" s="6" t="str">
        <f>HYPERLINK("https://www.esco-net.com/wcs/escort/ec/detail?hHinCd=EA940DH-134A","EA940DH-134A")</f>
        <v>EA940DH-134A</v>
      </c>
    </row>
    <row r="342" spans="2:5" x14ac:dyDescent="0.15">
      <c r="B342" s="5">
        <v>1258</v>
      </c>
      <c r="C342" s="5" t="s">
        <v>668</v>
      </c>
      <c r="D342" s="5" t="s">
        <v>669</v>
      </c>
      <c r="E342" s="6"/>
    </row>
    <row r="343" spans="2:5" x14ac:dyDescent="0.15">
      <c r="B343" s="5">
        <v>1261</v>
      </c>
      <c r="C343" s="5" t="s">
        <v>670</v>
      </c>
      <c r="D343" s="5" t="s">
        <v>671</v>
      </c>
      <c r="E343" s="6"/>
    </row>
    <row r="344" spans="2:5" x14ac:dyDescent="0.15">
      <c r="B344" s="5">
        <v>1262</v>
      </c>
      <c r="C344" s="5" t="s">
        <v>672</v>
      </c>
      <c r="D344" s="5" t="s">
        <v>673</v>
      </c>
      <c r="E344" s="6"/>
    </row>
    <row r="345" spans="2:5" x14ac:dyDescent="0.15">
      <c r="B345" s="5">
        <v>1266</v>
      </c>
      <c r="C345" s="5" t="s">
        <v>674</v>
      </c>
      <c r="D345" s="5" t="s">
        <v>675</v>
      </c>
      <c r="E345" s="6"/>
    </row>
    <row r="346" spans="2:5" x14ac:dyDescent="0.15">
      <c r="B346" s="5">
        <v>1266</v>
      </c>
      <c r="C346" s="5" t="s">
        <v>676</v>
      </c>
      <c r="D346" s="5" t="s">
        <v>677</v>
      </c>
      <c r="E346" s="6"/>
    </row>
    <row r="347" spans="2:5" x14ac:dyDescent="0.15">
      <c r="B347" s="5">
        <v>1267</v>
      </c>
      <c r="C347" s="5" t="s">
        <v>678</v>
      </c>
      <c r="D347" s="5" t="s">
        <v>679</v>
      </c>
      <c r="E347" s="6"/>
    </row>
    <row r="348" spans="2:5" x14ac:dyDescent="0.15">
      <c r="B348" s="5">
        <v>1268</v>
      </c>
      <c r="C348" s="5" t="s">
        <v>680</v>
      </c>
      <c r="D348" s="5" t="s">
        <v>681</v>
      </c>
      <c r="E348" s="6"/>
    </row>
    <row r="349" spans="2:5" x14ac:dyDescent="0.15">
      <c r="B349" s="5">
        <v>1269</v>
      </c>
      <c r="C349" s="5" t="s">
        <v>682</v>
      </c>
      <c r="D349" s="5" t="s">
        <v>683</v>
      </c>
      <c r="E349" s="6"/>
    </row>
    <row r="350" spans="2:5" x14ac:dyDescent="0.15">
      <c r="B350" s="5">
        <v>1270</v>
      </c>
      <c r="C350" s="5" t="s">
        <v>684</v>
      </c>
      <c r="D350" s="5" t="s">
        <v>685</v>
      </c>
      <c r="E350" s="6" t="str">
        <f>HYPERLINK("https://www.esco-net.com/wcs/escort/ec/detail?hHinCd=EA948AD-416","EA948AD-416")</f>
        <v>EA948AD-416</v>
      </c>
    </row>
    <row r="351" spans="2:5" x14ac:dyDescent="0.15">
      <c r="B351" s="5">
        <v>1270</v>
      </c>
      <c r="C351" s="5" t="s">
        <v>686</v>
      </c>
      <c r="D351" s="5" t="s">
        <v>687</v>
      </c>
      <c r="E351" s="6"/>
    </row>
    <row r="352" spans="2:5" x14ac:dyDescent="0.15">
      <c r="B352" s="5">
        <v>1272</v>
      </c>
      <c r="C352" s="5" t="s">
        <v>688</v>
      </c>
      <c r="D352" s="5" t="s">
        <v>689</v>
      </c>
      <c r="E352" s="6"/>
    </row>
    <row r="353" spans="2:5" x14ac:dyDescent="0.15">
      <c r="B353" s="5">
        <v>1274</v>
      </c>
      <c r="C353" s="5" t="s">
        <v>690</v>
      </c>
      <c r="D353" s="5" t="s">
        <v>691</v>
      </c>
      <c r="E353" s="6"/>
    </row>
    <row r="354" spans="2:5" x14ac:dyDescent="0.15">
      <c r="B354" s="5">
        <v>1274</v>
      </c>
      <c r="C354" s="5" t="s">
        <v>692</v>
      </c>
      <c r="D354" s="5" t="s">
        <v>693</v>
      </c>
      <c r="E354" s="6"/>
    </row>
    <row r="355" spans="2:5" x14ac:dyDescent="0.15">
      <c r="B355" s="5">
        <v>1274</v>
      </c>
      <c r="C355" s="5" t="s">
        <v>694</v>
      </c>
      <c r="D355" s="5" t="s">
        <v>695</v>
      </c>
      <c r="E355" s="6"/>
    </row>
    <row r="356" spans="2:5" x14ac:dyDescent="0.15">
      <c r="B356" s="5">
        <v>1276</v>
      </c>
      <c r="C356" s="5" t="s">
        <v>696</v>
      </c>
      <c r="D356" s="5" t="s">
        <v>697</v>
      </c>
      <c r="E356" s="6"/>
    </row>
    <row r="357" spans="2:5" x14ac:dyDescent="0.15">
      <c r="B357" s="5">
        <v>1284</v>
      </c>
      <c r="C357" s="5" t="s">
        <v>698</v>
      </c>
      <c r="D357" s="5" t="s">
        <v>699</v>
      </c>
      <c r="E357" s="6" t="str">
        <f>HYPERLINK("https://www.esco-net.com/wcs/escort/ec/detail?hHinCd=EA966DA-12A","EA966DA-12A")</f>
        <v>EA966DA-12A</v>
      </c>
    </row>
    <row r="358" spans="2:5" x14ac:dyDescent="0.15">
      <c r="B358" s="5">
        <v>1302</v>
      </c>
      <c r="C358" s="5" t="s">
        <v>700</v>
      </c>
      <c r="D358" s="5" t="s">
        <v>701</v>
      </c>
      <c r="E358" s="6" t="str">
        <f>HYPERLINK("https://www.esco-net.com/wcs/escort/ec/detail?hHinCd=EA945NT-8A","EA945NT-8A")</f>
        <v>EA945NT-8A</v>
      </c>
    </row>
    <row r="359" spans="2:5" x14ac:dyDescent="0.15">
      <c r="B359" s="5">
        <v>1309</v>
      </c>
      <c r="C359" s="5" t="s">
        <v>702</v>
      </c>
      <c r="D359" s="5" t="s">
        <v>703</v>
      </c>
      <c r="E359" s="6" t="str">
        <f>HYPERLINK("https://www.esco-net.com/wcs/escort/ec/detail?hHinCd=EA949LA-815A","EA949LA-815A")</f>
        <v>EA949LA-815A</v>
      </c>
    </row>
    <row r="360" spans="2:5" x14ac:dyDescent="0.15">
      <c r="B360" s="5">
        <v>1312</v>
      </c>
      <c r="C360" s="5" t="s">
        <v>704</v>
      </c>
      <c r="D360" s="5" t="s">
        <v>705</v>
      </c>
      <c r="E360" s="6" t="str">
        <f>HYPERLINK("https://www.esco-net.com/wcs/escort/ec/detail?hHinCd=EA949DT-1202","EA949DT-1202")</f>
        <v>EA949DT-1202</v>
      </c>
    </row>
    <row r="361" spans="2:5" x14ac:dyDescent="0.15">
      <c r="B361" s="5">
        <v>1324</v>
      </c>
      <c r="C361" s="5" t="s">
        <v>706</v>
      </c>
      <c r="D361" s="5" t="s">
        <v>707</v>
      </c>
      <c r="E361" s="6" t="str">
        <f>HYPERLINK("https://www.esco-net.com/wcs/escort/ec/detail?hHinCd=EA949MH-615","EA949MH-615")</f>
        <v>EA949MH-615</v>
      </c>
    </row>
    <row r="362" spans="2:5" x14ac:dyDescent="0.15">
      <c r="B362" s="5">
        <v>1330</v>
      </c>
      <c r="C362" s="5" t="s">
        <v>708</v>
      </c>
      <c r="D362" s="5" t="s">
        <v>709</v>
      </c>
      <c r="E362" s="6"/>
    </row>
    <row r="363" spans="2:5" x14ac:dyDescent="0.15">
      <c r="B363" s="5">
        <v>1345</v>
      </c>
      <c r="C363" s="5" t="s">
        <v>710</v>
      </c>
      <c r="D363" s="5" t="s">
        <v>711</v>
      </c>
      <c r="E363" s="6"/>
    </row>
    <row r="364" spans="2:5" x14ac:dyDescent="0.15">
      <c r="B364" s="5">
        <v>1345</v>
      </c>
      <c r="C364" s="5" t="s">
        <v>712</v>
      </c>
      <c r="D364" s="5" t="s">
        <v>713</v>
      </c>
      <c r="E364" s="6"/>
    </row>
    <row r="365" spans="2:5" x14ac:dyDescent="0.15">
      <c r="B365" s="5">
        <v>1345</v>
      </c>
      <c r="C365" s="5" t="s">
        <v>714</v>
      </c>
      <c r="D365" s="5" t="s">
        <v>715</v>
      </c>
      <c r="E365" s="6"/>
    </row>
    <row r="366" spans="2:5" x14ac:dyDescent="0.15">
      <c r="B366" s="5">
        <v>1348</v>
      </c>
      <c r="C366" s="5" t="s">
        <v>716</v>
      </c>
      <c r="D366" s="5" t="s">
        <v>717</v>
      </c>
      <c r="E366" s="6" t="str">
        <f>HYPERLINK("https://www.esco-net.com/wcs/escort/ec/detail?hHinCd=EA949SD-20","EA949SD-20")</f>
        <v>EA949SD-20</v>
      </c>
    </row>
    <row r="367" spans="2:5" x14ac:dyDescent="0.15">
      <c r="B367" s="5">
        <v>1357</v>
      </c>
      <c r="C367" s="5" t="s">
        <v>718</v>
      </c>
      <c r="D367" s="5" t="s">
        <v>719</v>
      </c>
      <c r="E367" s="6" t="str">
        <f>HYPERLINK("https://www.esco-net.com/wcs/escort/ec/detail?hHinCd=EA945SH-51A","EA945SH-51A")</f>
        <v>EA945SH-51A</v>
      </c>
    </row>
    <row r="368" spans="2:5" x14ac:dyDescent="0.15">
      <c r="B368" s="5">
        <v>1362</v>
      </c>
      <c r="C368" s="5" t="s">
        <v>720</v>
      </c>
      <c r="D368" s="5" t="s">
        <v>721</v>
      </c>
      <c r="E368" s="6"/>
    </row>
    <row r="369" spans="2:5" x14ac:dyDescent="0.15">
      <c r="B369" s="5">
        <v>1397</v>
      </c>
      <c r="C369" s="5" t="s">
        <v>722</v>
      </c>
      <c r="D369" s="5" t="s">
        <v>723</v>
      </c>
      <c r="E369" s="6" t="str">
        <f>HYPERLINK("https://www.esco-net.com/wcs/escort/ec/detail?hHinCd=EA951FA-19A","EA951FA-19A")</f>
        <v>EA951FA-19A</v>
      </c>
    </row>
    <row r="370" spans="2:5" x14ac:dyDescent="0.15">
      <c r="B370" s="5">
        <v>1397</v>
      </c>
      <c r="C370" s="5" t="s">
        <v>724</v>
      </c>
      <c r="D370" s="5" t="s">
        <v>725</v>
      </c>
      <c r="E370" s="6"/>
    </row>
    <row r="371" spans="2:5" x14ac:dyDescent="0.15">
      <c r="B371" s="5">
        <v>1401</v>
      </c>
      <c r="C371" s="5" t="s">
        <v>726</v>
      </c>
      <c r="D371" s="5" t="s">
        <v>727</v>
      </c>
      <c r="E371" s="6" t="str">
        <f>HYPERLINK("https://www.esco-net.com/wcs/escort/ec/detail?hHinCd=EA951EB-842","EA951EB-842")</f>
        <v>EA951EB-842</v>
      </c>
    </row>
    <row r="372" spans="2:5" x14ac:dyDescent="0.15">
      <c r="B372" s="5">
        <v>1421</v>
      </c>
      <c r="C372" s="5" t="s">
        <v>728</v>
      </c>
      <c r="D372" s="5" t="s">
        <v>729</v>
      </c>
      <c r="E372" s="6" t="str">
        <f>HYPERLINK("https://www.esco-net.com/wcs/escort/ec/detail?hHinCd=EA951EY-22A","EA951EY-22A")</f>
        <v>EA951EY-22A</v>
      </c>
    </row>
    <row r="373" spans="2:5" x14ac:dyDescent="0.15">
      <c r="B373" s="5">
        <v>1422</v>
      </c>
      <c r="C373" s="5" t="s">
        <v>730</v>
      </c>
      <c r="D373" s="5" t="s">
        <v>731</v>
      </c>
      <c r="E373" s="6"/>
    </row>
    <row r="374" spans="2:5" x14ac:dyDescent="0.15">
      <c r="B374" s="5">
        <v>1429</v>
      </c>
      <c r="C374" s="5" t="s">
        <v>732</v>
      </c>
      <c r="D374" s="5" t="s">
        <v>733</v>
      </c>
      <c r="E374" s="6"/>
    </row>
    <row r="375" spans="2:5" x14ac:dyDescent="0.15">
      <c r="B375" s="5">
        <v>1430</v>
      </c>
      <c r="C375" s="5" t="s">
        <v>734</v>
      </c>
      <c r="D375" s="5" t="s">
        <v>735</v>
      </c>
      <c r="E375" s="6" t="str">
        <f>HYPERLINK("https://www.esco-net.com/wcs/escort/ec/detail?hHinCd=EA951BR-78","EA951BR-78")</f>
        <v>EA951BR-78</v>
      </c>
    </row>
    <row r="376" spans="2:5" x14ac:dyDescent="0.15">
      <c r="B376" s="5">
        <v>1440</v>
      </c>
      <c r="C376" s="5" t="s">
        <v>736</v>
      </c>
      <c r="D376" s="5" t="s">
        <v>737</v>
      </c>
      <c r="E376" s="6" t="str">
        <f>HYPERLINK("https://www.esco-net.com/wcs/escort/ec/detail?hHinCd=EA628SD-15","EA628SD-15")</f>
        <v>EA628SD-15</v>
      </c>
    </row>
    <row r="377" spans="2:5" x14ac:dyDescent="0.15">
      <c r="B377" s="5">
        <v>1445</v>
      </c>
      <c r="C377" s="5" t="s">
        <v>738</v>
      </c>
      <c r="D377" s="5" t="s">
        <v>739</v>
      </c>
      <c r="E377" s="6" t="str">
        <f>HYPERLINK("https://www.esco-net.com/wcs/escort/ec/detail?hHinCd=EA980A-47B","EA980A-47B")</f>
        <v>EA980A-47B</v>
      </c>
    </row>
    <row r="378" spans="2:5" x14ac:dyDescent="0.15">
      <c r="B378" s="5">
        <v>1447</v>
      </c>
      <c r="C378" s="5" t="s">
        <v>740</v>
      </c>
      <c r="D378" s="5" t="s">
        <v>741</v>
      </c>
      <c r="E378" s="6" t="str">
        <f>HYPERLINK("https://www.esco-net.com/wcs/escort/ec/detail?hHinCd=EA638DN-67","EA638DN-67")</f>
        <v>EA638DN-67</v>
      </c>
    </row>
    <row r="379" spans="2:5" x14ac:dyDescent="0.15">
      <c r="B379" s="5">
        <v>1447</v>
      </c>
      <c r="C379" s="5" t="s">
        <v>742</v>
      </c>
      <c r="D379" s="5" t="s">
        <v>743</v>
      </c>
      <c r="E379" s="6" t="str">
        <f>HYPERLINK("https://www.esco-net.com/wcs/escort/ec/detail?hHinCd=EA638DN-62","EA638DN-62")</f>
        <v>EA638DN-62</v>
      </c>
    </row>
    <row r="380" spans="2:5" x14ac:dyDescent="0.15">
      <c r="B380" s="5">
        <v>1449</v>
      </c>
      <c r="C380" s="5" t="s">
        <v>744</v>
      </c>
      <c r="D380" s="5" t="s">
        <v>745</v>
      </c>
      <c r="E380" s="6"/>
    </row>
    <row r="381" spans="2:5" x14ac:dyDescent="0.15">
      <c r="B381" s="5">
        <v>1451</v>
      </c>
      <c r="C381" s="5" t="s">
        <v>746</v>
      </c>
      <c r="D381" s="5" t="s">
        <v>747</v>
      </c>
      <c r="E381" s="6" t="str">
        <f>HYPERLINK("https://www.esco-net.com/wcs/escort/ec/detail?hHinCd=EA638JP-45","EA638JP-45")</f>
        <v>EA638JP-45</v>
      </c>
    </row>
    <row r="382" spans="2:5" x14ac:dyDescent="0.15">
      <c r="B382" s="5">
        <v>1460</v>
      </c>
      <c r="C382" s="5" t="s">
        <v>748</v>
      </c>
      <c r="D382" s="5" t="s">
        <v>749</v>
      </c>
      <c r="E382" s="6" t="str">
        <f>HYPERLINK("https://www.esco-net.com/wcs/escort/ec/detail?hHinCd=EA915CC-4B","EA915CC-4B")</f>
        <v>EA915CC-4B</v>
      </c>
    </row>
    <row r="383" spans="2:5" x14ac:dyDescent="0.15">
      <c r="B383" s="5">
        <v>1460</v>
      </c>
      <c r="C383" s="5" t="s">
        <v>750</v>
      </c>
      <c r="D383" s="5" t="s">
        <v>751</v>
      </c>
      <c r="E383" s="6" t="str">
        <f>HYPERLINK("https://www.esco-net.com/wcs/escort/ec/detail?hHinCd=EA970KG-23A","EA970KG-23A")</f>
        <v>EA970KG-23A</v>
      </c>
    </row>
    <row r="384" spans="2:5" x14ac:dyDescent="0.15">
      <c r="B384" s="5">
        <v>1469</v>
      </c>
      <c r="C384" s="5" t="s">
        <v>752</v>
      </c>
      <c r="D384" s="5" t="s">
        <v>753</v>
      </c>
      <c r="E384" s="6"/>
    </row>
    <row r="385" spans="2:5" x14ac:dyDescent="0.15">
      <c r="B385" s="5">
        <v>1477</v>
      </c>
      <c r="C385" s="5" t="s">
        <v>754</v>
      </c>
      <c r="D385" s="5" t="s">
        <v>755</v>
      </c>
      <c r="E385" s="6" t="str">
        <f>HYPERLINK("https://www.esco-net.com/wcs/escort/ec/detail?hHinCd=EA441BA-28","EA441BA-28")</f>
        <v>EA441BA-28</v>
      </c>
    </row>
    <row r="386" spans="2:5" x14ac:dyDescent="0.15">
      <c r="B386" s="5">
        <v>1478</v>
      </c>
      <c r="C386" s="5" t="s">
        <v>756</v>
      </c>
      <c r="D386" s="5" t="s">
        <v>757</v>
      </c>
      <c r="E386" s="6" t="str">
        <f>HYPERLINK("https://www.esco-net.com/wcs/escort/ec/detail?hHinCd=EA441NA-75","EA441NA-75")</f>
        <v>EA441NA-75</v>
      </c>
    </row>
    <row r="387" spans="2:5" x14ac:dyDescent="0.15">
      <c r="B387" s="5">
        <v>1478</v>
      </c>
      <c r="C387" s="5" t="s">
        <v>758</v>
      </c>
      <c r="D387" s="5" t="s">
        <v>759</v>
      </c>
      <c r="E387" s="6" t="str">
        <f>HYPERLINK("https://www.esco-net.com/wcs/escort/ec/detail?hHinCd=EA441NA-80","EA441NA-80")</f>
        <v>EA441NA-80</v>
      </c>
    </row>
    <row r="388" spans="2:5" x14ac:dyDescent="0.15">
      <c r="B388" s="5">
        <v>1479</v>
      </c>
      <c r="C388" s="5" t="s">
        <v>760</v>
      </c>
      <c r="D388" s="5" t="s">
        <v>761</v>
      </c>
      <c r="E388" s="6" t="str">
        <f>HYPERLINK("https://www.esco-net.com/wcs/escort/ec/detail?hHinCd=EA440GA-658","EA440GA-658")</f>
        <v>EA440GA-658</v>
      </c>
    </row>
    <row r="389" spans="2:5" x14ac:dyDescent="0.15">
      <c r="B389" s="5">
        <v>1479</v>
      </c>
      <c r="C389" s="5" t="s">
        <v>762</v>
      </c>
      <c r="D389" s="5" t="s">
        <v>763</v>
      </c>
      <c r="E389" s="6" t="str">
        <f>HYPERLINK("https://www.esco-net.com/wcs/escort/ec/detail?hHinCd=EA440GB-658","EA440GB-658")</f>
        <v>EA440GB-658</v>
      </c>
    </row>
    <row r="390" spans="2:5" x14ac:dyDescent="0.15">
      <c r="B390" s="5">
        <v>1485</v>
      </c>
      <c r="C390" s="5" t="s">
        <v>764</v>
      </c>
      <c r="D390" s="5" t="s">
        <v>765</v>
      </c>
      <c r="E390" s="6" t="str">
        <f>HYPERLINK("https://www.esco-net.com/wcs/escort/ec/detail?hHinCd=EA440DY-122","EA440DY-122")</f>
        <v>EA440DY-122</v>
      </c>
    </row>
    <row r="391" spans="2:5" x14ac:dyDescent="0.15">
      <c r="B391" s="5">
        <v>1486</v>
      </c>
      <c r="C391" s="5" t="s">
        <v>766</v>
      </c>
      <c r="D391" s="5" t="s">
        <v>767</v>
      </c>
      <c r="E391" s="6"/>
    </row>
    <row r="392" spans="2:5" x14ac:dyDescent="0.15">
      <c r="B392" s="5">
        <v>1487</v>
      </c>
      <c r="C392" s="5" t="s">
        <v>768</v>
      </c>
      <c r="D392" s="5" t="s">
        <v>769</v>
      </c>
      <c r="E392" s="6" t="str">
        <f>HYPERLINK("https://www.esco-net.com/wcs/escort/ec/detail?hHinCd=EA997XH-157","EA997XH-157")</f>
        <v>EA997XH-157</v>
      </c>
    </row>
    <row r="393" spans="2:5" x14ac:dyDescent="0.15">
      <c r="B393" s="5">
        <v>1487</v>
      </c>
      <c r="C393" s="5" t="s">
        <v>770</v>
      </c>
      <c r="D393" s="5" t="s">
        <v>771</v>
      </c>
      <c r="E393" s="6" t="str">
        <f>HYPERLINK("https://www.esco-net.com/wcs/escort/ec/detail?hHinCd=EA997XH-35","EA997XH-35")</f>
        <v>EA997XH-35</v>
      </c>
    </row>
    <row r="394" spans="2:5" x14ac:dyDescent="0.15">
      <c r="B394" s="5">
        <v>1488</v>
      </c>
      <c r="C394" s="5" t="s">
        <v>772</v>
      </c>
      <c r="D394" s="5" t="s">
        <v>773</v>
      </c>
      <c r="E394" s="6" t="str">
        <f>HYPERLINK("https://www.esco-net.com/wcs/escort/ec/detail?hHinCd=EA997XK-20","EA997XK-20")</f>
        <v>EA997XK-20</v>
      </c>
    </row>
    <row r="395" spans="2:5" x14ac:dyDescent="0.15">
      <c r="B395" s="5">
        <v>1488</v>
      </c>
      <c r="C395" s="5" t="s">
        <v>774</v>
      </c>
      <c r="D395" s="5" t="s">
        <v>775</v>
      </c>
      <c r="E395" s="6" t="str">
        <f>HYPERLINK("https://www.esco-net.com/wcs/escort/ec/detail?hHinCd=EA997XK-115","EA997XK-115")</f>
        <v>EA997XK-115</v>
      </c>
    </row>
    <row r="396" spans="2:5" x14ac:dyDescent="0.15">
      <c r="B396" s="5">
        <v>1488</v>
      </c>
      <c r="C396" s="5" t="s">
        <v>776</v>
      </c>
      <c r="D396" s="5" t="s">
        <v>777</v>
      </c>
      <c r="E396" s="6" t="str">
        <f>HYPERLINK("https://www.esco-net.com/wcs/escort/ec/detail?hHinCd=EA997XK-3","EA997XK-3")</f>
        <v>EA997XK-3</v>
      </c>
    </row>
    <row r="397" spans="2:5" x14ac:dyDescent="0.15">
      <c r="B397" s="5">
        <v>1491</v>
      </c>
      <c r="C397" s="5" t="s">
        <v>778</v>
      </c>
      <c r="D397" s="5" t="s">
        <v>779</v>
      </c>
      <c r="E397" s="6" t="str">
        <f>HYPERLINK("https://www.esco-net.com/wcs/escort/ec/detail?hHinCd=EA997RC-81","EA997RC-81")</f>
        <v>EA997RC-81</v>
      </c>
    </row>
    <row r="398" spans="2:5" x14ac:dyDescent="0.15">
      <c r="B398" s="5">
        <v>1504</v>
      </c>
      <c r="C398" s="5" t="s">
        <v>780</v>
      </c>
      <c r="D398" s="5" t="s">
        <v>781</v>
      </c>
      <c r="E398" s="6" t="str">
        <f>HYPERLINK("https://www.esco-net.com/wcs/escort/ec/detail?hHinCd=EA944TR-4","EA944TR-4")</f>
        <v>EA944TR-4</v>
      </c>
    </row>
    <row r="399" spans="2:5" x14ac:dyDescent="0.15">
      <c r="B399" s="5">
        <v>1507</v>
      </c>
      <c r="C399" s="5" t="s">
        <v>782</v>
      </c>
      <c r="D399" s="5" t="s">
        <v>783</v>
      </c>
      <c r="E399" s="6"/>
    </row>
    <row r="400" spans="2:5" x14ac:dyDescent="0.15">
      <c r="B400" s="5">
        <v>1508</v>
      </c>
      <c r="C400" s="5" t="s">
        <v>784</v>
      </c>
      <c r="D400" s="5" t="s">
        <v>785</v>
      </c>
      <c r="E400" s="6" t="str">
        <f>HYPERLINK("https://www.esco-net.com/wcs/escort/ec/detail?hHinCd=EA943VC-5","EA943VC-5")</f>
        <v>EA943VC-5</v>
      </c>
    </row>
    <row r="401" spans="2:5" x14ac:dyDescent="0.15">
      <c r="B401" s="5">
        <v>1508</v>
      </c>
      <c r="C401" s="5" t="s">
        <v>786</v>
      </c>
      <c r="D401" s="5" t="s">
        <v>787</v>
      </c>
      <c r="E401" s="6" t="str">
        <f>HYPERLINK("https://www.esco-net.com/wcs/escort/ec/detail?hHinCd=EA944MF-106","EA944MF-106")</f>
        <v>EA944MF-106</v>
      </c>
    </row>
    <row r="402" spans="2:5" x14ac:dyDescent="0.15">
      <c r="B402" s="5">
        <v>1510</v>
      </c>
      <c r="C402" s="5" t="s">
        <v>788</v>
      </c>
      <c r="D402" s="5" t="s">
        <v>789</v>
      </c>
      <c r="E402" s="6" t="str">
        <f>HYPERLINK("https://www.esco-net.com/wcs/escort/ec/detail?hHinCd=EA943VZ-21A","EA943VZ-21A")</f>
        <v>EA943VZ-21A</v>
      </c>
    </row>
    <row r="403" spans="2:5" x14ac:dyDescent="0.15">
      <c r="B403" s="5">
        <v>1513</v>
      </c>
      <c r="C403" s="5" t="s">
        <v>790</v>
      </c>
      <c r="D403" s="5" t="s">
        <v>791</v>
      </c>
      <c r="E403" s="6" t="str">
        <f>HYPERLINK("https://www.esco-net.com/wcs/escort/ec/detail?hHinCd=EA944MH-50","EA944MH-50")</f>
        <v>EA944MH-50</v>
      </c>
    </row>
    <row r="404" spans="2:5" x14ac:dyDescent="0.15">
      <c r="B404" s="5">
        <v>1513</v>
      </c>
      <c r="C404" s="5" t="s">
        <v>792</v>
      </c>
      <c r="D404" s="5" t="s">
        <v>793</v>
      </c>
      <c r="E404" s="6" t="str">
        <f>HYPERLINK("https://www.esco-net.com/wcs/escort/ec/detail?hHinCd=EA944MJ-100","EA944MJ-100")</f>
        <v>EA944MJ-100</v>
      </c>
    </row>
    <row r="405" spans="2:5" x14ac:dyDescent="0.15">
      <c r="B405" s="5">
        <v>1520</v>
      </c>
      <c r="C405" s="5" t="s">
        <v>794</v>
      </c>
      <c r="D405" s="5" t="s">
        <v>795</v>
      </c>
      <c r="E405" s="6" t="str">
        <f>HYPERLINK("https://www.esco-net.com/wcs/escort/ec/detail?hHinCd=EA944MH-21","EA944MH-21")</f>
        <v>EA944MH-21</v>
      </c>
    </row>
    <row r="406" spans="2:5" x14ac:dyDescent="0.15">
      <c r="B406" s="5">
        <v>1526</v>
      </c>
      <c r="C406" s="5" t="s">
        <v>796</v>
      </c>
      <c r="D406" s="5" t="s">
        <v>797</v>
      </c>
      <c r="E406" s="6" t="str">
        <f>HYPERLINK("https://www.esco-net.com/wcs/escort/ec/detail?hHinCd=EA351BS-3A","EA351BS-3A")</f>
        <v>EA351BS-3A</v>
      </c>
    </row>
    <row r="407" spans="2:5" x14ac:dyDescent="0.15">
      <c r="B407" s="5">
        <v>1527</v>
      </c>
      <c r="C407" s="5" t="s">
        <v>798</v>
      </c>
      <c r="D407" s="5" t="s">
        <v>799</v>
      </c>
      <c r="E407" s="6" t="str">
        <f>HYPERLINK("https://www.esco-net.com/wcs/escort/ec/detail?hHinCd=EA351FZ-80","EA351FZ-80")</f>
        <v>EA351FZ-80</v>
      </c>
    </row>
    <row r="408" spans="2:5" x14ac:dyDescent="0.15">
      <c r="B408" s="5">
        <v>1528</v>
      </c>
      <c r="C408" s="5" t="s">
        <v>800</v>
      </c>
      <c r="D408" s="5" t="s">
        <v>801</v>
      </c>
      <c r="E408" s="6" t="str">
        <f>HYPERLINK("https://www.esco-net.com/wcs/escort/ec/detail?hHinCd=EA351GT-20","EA351GT-20")</f>
        <v>EA351GT-20</v>
      </c>
    </row>
    <row r="409" spans="2:5" x14ac:dyDescent="0.15">
      <c r="B409" s="5">
        <v>1528</v>
      </c>
      <c r="C409" s="5" t="s">
        <v>802</v>
      </c>
      <c r="D409" s="5" t="s">
        <v>803</v>
      </c>
      <c r="E409" s="6" t="str">
        <f>HYPERLINK("https://www.esco-net.com/wcs/escort/ec/detail?hHinCd=EA351GV-20","EA351GV-20")</f>
        <v>EA351GV-20</v>
      </c>
    </row>
    <row r="410" spans="2:5" x14ac:dyDescent="0.15">
      <c r="B410" s="5">
        <v>1528</v>
      </c>
      <c r="C410" s="5" t="s">
        <v>804</v>
      </c>
      <c r="D410" s="5" t="s">
        <v>805</v>
      </c>
      <c r="E410" s="6" t="str">
        <f>HYPERLINK("https://www.esco-net.com/wcs/escort/ec/detail?hHinCd=EA351GW-15","EA351GW-15")</f>
        <v>EA351GW-15</v>
      </c>
    </row>
    <row r="411" spans="2:5" x14ac:dyDescent="0.15">
      <c r="B411" s="5">
        <v>1528</v>
      </c>
      <c r="C411" s="5" t="s">
        <v>806</v>
      </c>
      <c r="D411" s="5" t="s">
        <v>807</v>
      </c>
      <c r="E411" s="6" t="str">
        <f>HYPERLINK("https://www.esco-net.com/wcs/escort/ec/detail?hHinCd=EA351HD-25","EA351HD-25")</f>
        <v>EA351HD-25</v>
      </c>
    </row>
    <row r="412" spans="2:5" x14ac:dyDescent="0.15">
      <c r="B412" s="5">
        <v>1528</v>
      </c>
      <c r="C412" s="5" t="s">
        <v>808</v>
      </c>
      <c r="D412" s="5" t="s">
        <v>809</v>
      </c>
      <c r="E412" s="6" t="str">
        <f>HYPERLINK("https://www.esco-net.com/wcs/escort/ec/detail?hHinCd=EA351HD-65","EA351HD-65")</f>
        <v>EA351HD-65</v>
      </c>
    </row>
    <row r="413" spans="2:5" x14ac:dyDescent="0.15">
      <c r="B413" s="5">
        <v>1528</v>
      </c>
      <c r="C413" s="5" t="s">
        <v>810</v>
      </c>
      <c r="D413" s="5" t="s">
        <v>811</v>
      </c>
      <c r="E413" s="6" t="str">
        <f>HYPERLINK("https://www.esco-net.com/wcs/escort/ec/detail?hHinCd=EA351HE-125","EA351HE-125")</f>
        <v>EA351HE-125</v>
      </c>
    </row>
    <row r="414" spans="2:5" x14ac:dyDescent="0.15">
      <c r="B414" s="5">
        <v>1528</v>
      </c>
      <c r="C414" s="5" t="s">
        <v>812</v>
      </c>
      <c r="D414" s="5" t="s">
        <v>813</v>
      </c>
      <c r="E414" s="6" t="str">
        <f>HYPERLINK("https://www.esco-net.com/wcs/escort/ec/detail?hHinCd=EA351HE-32","EA351HE-32")</f>
        <v>EA351HE-32</v>
      </c>
    </row>
    <row r="415" spans="2:5" x14ac:dyDescent="0.15">
      <c r="B415" s="5">
        <v>1528</v>
      </c>
      <c r="C415" s="5" t="s">
        <v>814</v>
      </c>
      <c r="D415" s="5" t="s">
        <v>815</v>
      </c>
      <c r="E415" s="6" t="str">
        <f>HYPERLINK("https://www.esco-net.com/wcs/escort/ec/detail?hHinCd=EA351HF-125","EA351HF-125")</f>
        <v>EA351HF-125</v>
      </c>
    </row>
    <row r="416" spans="2:5" x14ac:dyDescent="0.15">
      <c r="B416" s="5">
        <v>1530</v>
      </c>
      <c r="C416" s="5" t="s">
        <v>816</v>
      </c>
      <c r="D416" s="5" t="s">
        <v>817</v>
      </c>
      <c r="E416" s="6" t="str">
        <f>HYPERLINK("https://www.esco-net.com/wcs/escort/ec/detail?hHinCd=EA933A-35","EA933A-35")</f>
        <v>EA933A-35</v>
      </c>
    </row>
    <row r="417" spans="2:5" x14ac:dyDescent="0.15">
      <c r="B417" s="5">
        <v>1553</v>
      </c>
      <c r="C417" s="5" t="s">
        <v>818</v>
      </c>
      <c r="D417" s="5" t="s">
        <v>819</v>
      </c>
      <c r="E417" s="6" t="str">
        <f>HYPERLINK("https://www.esco-net.com/wcs/escort/ec/detail?hHinCd=EA920DC-21","EA920DC-21")</f>
        <v>EA920DC-21</v>
      </c>
    </row>
    <row r="418" spans="2:5" x14ac:dyDescent="0.15">
      <c r="B418" s="5">
        <v>1565</v>
      </c>
      <c r="C418" s="5" t="s">
        <v>820</v>
      </c>
      <c r="D418" s="5" t="s">
        <v>821</v>
      </c>
      <c r="E418" s="6"/>
    </row>
    <row r="419" spans="2:5" x14ac:dyDescent="0.15">
      <c r="B419" s="5">
        <v>1565</v>
      </c>
      <c r="C419" s="5" t="s">
        <v>822</v>
      </c>
      <c r="D419" s="5" t="s">
        <v>823</v>
      </c>
      <c r="E419" s="6"/>
    </row>
    <row r="420" spans="2:5" x14ac:dyDescent="0.15">
      <c r="B420" s="5">
        <v>1588</v>
      </c>
      <c r="C420" s="5" t="s">
        <v>824</v>
      </c>
      <c r="D420" s="5" t="s">
        <v>825</v>
      </c>
      <c r="E420" s="6" t="str">
        <f>HYPERLINK("https://www.esco-net.com/wcs/escort/ec/detail?hHinCd=EA925CF-12","EA925CF-12")</f>
        <v>EA925CF-12</v>
      </c>
    </row>
    <row r="421" spans="2:5" x14ac:dyDescent="0.15">
      <c r="B421" s="5">
        <v>1589</v>
      </c>
      <c r="C421" s="5" t="s">
        <v>826</v>
      </c>
      <c r="D421" s="5" t="s">
        <v>827</v>
      </c>
      <c r="E421" s="6"/>
    </row>
    <row r="422" spans="2:5" x14ac:dyDescent="0.15">
      <c r="B422" s="5">
        <v>1589</v>
      </c>
      <c r="C422" s="5" t="s">
        <v>828</v>
      </c>
      <c r="D422" s="5" t="s">
        <v>829</v>
      </c>
      <c r="E422" s="6"/>
    </row>
    <row r="423" spans="2:5" x14ac:dyDescent="0.15">
      <c r="B423" s="5">
        <v>1589</v>
      </c>
      <c r="C423" s="5" t="s">
        <v>830</v>
      </c>
      <c r="D423" s="5" t="s">
        <v>831</v>
      </c>
      <c r="E423" s="6"/>
    </row>
    <row r="424" spans="2:5" x14ac:dyDescent="0.15">
      <c r="B424" s="5">
        <v>1589</v>
      </c>
      <c r="C424" s="5" t="s">
        <v>832</v>
      </c>
      <c r="D424" s="5" t="s">
        <v>833</v>
      </c>
      <c r="E424" s="6"/>
    </row>
    <row r="425" spans="2:5" x14ac:dyDescent="0.15">
      <c r="B425" s="5">
        <v>1594</v>
      </c>
      <c r="C425" s="5" t="s">
        <v>834</v>
      </c>
      <c r="D425" s="5" t="s">
        <v>835</v>
      </c>
      <c r="E425" s="6" t="str">
        <f>HYPERLINK("https://www.esco-net.com/wcs/escort/ec/detail?hHinCd=EA925CE-15","EA925CE-15")</f>
        <v>EA925CE-15</v>
      </c>
    </row>
    <row r="426" spans="2:5" x14ac:dyDescent="0.15">
      <c r="B426" s="5">
        <v>1599</v>
      </c>
      <c r="C426" s="5" t="s">
        <v>836</v>
      </c>
      <c r="D426" s="5" t="s">
        <v>837</v>
      </c>
      <c r="E426" s="6" t="str">
        <f>HYPERLINK("https://www.esco-net.com/wcs/escort/ec/detail?hHinCd=EA927CH-20","EA927CH-20")</f>
        <v>EA927CH-20</v>
      </c>
    </row>
    <row r="427" spans="2:5" x14ac:dyDescent="0.15">
      <c r="B427" s="5">
        <v>1602</v>
      </c>
      <c r="C427" s="5" t="s">
        <v>838</v>
      </c>
      <c r="D427" s="5" t="s">
        <v>839</v>
      </c>
      <c r="E427" s="6" t="str">
        <f>HYPERLINK("https://www.esco-net.com/wcs/escort/ec/detail?hHinCd=EA927CE-54","EA927CE-54")</f>
        <v>EA927CE-54</v>
      </c>
    </row>
    <row r="428" spans="2:5" x14ac:dyDescent="0.15">
      <c r="B428" s="5">
        <v>1603</v>
      </c>
      <c r="C428" s="5" t="s">
        <v>840</v>
      </c>
      <c r="D428" s="5" t="s">
        <v>841</v>
      </c>
      <c r="E428" s="6" t="str">
        <f>HYPERLINK("https://www.esco-net.com/wcs/escort/ec/detail?hHinCd=EA927CK-5","EA927CK-5")</f>
        <v>EA927CK-5</v>
      </c>
    </row>
    <row r="429" spans="2:5" x14ac:dyDescent="0.15">
      <c r="B429" s="5">
        <v>1604</v>
      </c>
      <c r="C429" s="5" t="s">
        <v>842</v>
      </c>
      <c r="D429" s="5" t="s">
        <v>843</v>
      </c>
      <c r="E429" s="6" t="str">
        <f>HYPERLINK("https://www.esco-net.com/wcs/escort/ec/detail?hHinCd=EA509-27","EA509-27")</f>
        <v>EA509-27</v>
      </c>
    </row>
    <row r="430" spans="2:5" x14ac:dyDescent="0.15">
      <c r="B430" s="5">
        <v>1604</v>
      </c>
      <c r="C430" s="5" t="s">
        <v>844</v>
      </c>
      <c r="D430" s="5" t="s">
        <v>845</v>
      </c>
      <c r="E430" s="6" t="str">
        <f>HYPERLINK("https://www.esco-net.com/wcs/escort/ec/detail?hHinCd=EA927CK-23","EA927CK-23")</f>
        <v>EA927CK-23</v>
      </c>
    </row>
    <row r="431" spans="2:5" x14ac:dyDescent="0.15">
      <c r="B431" s="5">
        <v>1606</v>
      </c>
      <c r="C431" s="5" t="s">
        <v>846</v>
      </c>
      <c r="D431" s="5" t="s">
        <v>847</v>
      </c>
      <c r="E431" s="6" t="str">
        <f>HYPERLINK("https://www.esco-net.com/wcs/escort/ec/detail?hHinCd=EA944CC-400","EA944CC-400")</f>
        <v>EA944CC-400</v>
      </c>
    </row>
    <row r="432" spans="2:5" x14ac:dyDescent="0.15">
      <c r="B432" s="5">
        <v>1607</v>
      </c>
      <c r="C432" s="5" t="s">
        <v>848</v>
      </c>
      <c r="D432" s="5" t="s">
        <v>849</v>
      </c>
      <c r="E432" s="6" t="str">
        <f>HYPERLINK("https://www.esco-net.com/wcs/escort/ec/detail?hHinCd=EA944CE-16A","EA944CE-16A")</f>
        <v>EA944CE-16A</v>
      </c>
    </row>
    <row r="433" spans="2:5" x14ac:dyDescent="0.15">
      <c r="B433" s="5">
        <v>1609</v>
      </c>
      <c r="C433" s="5" t="s">
        <v>850</v>
      </c>
      <c r="D433" s="5" t="s">
        <v>851</v>
      </c>
      <c r="E433" s="6" t="str">
        <f>HYPERLINK("https://www.esco-net.com/wcs/escort/ec/detail?hHinCd=EA508AM-66A","EA508AM-66A")</f>
        <v>EA508AM-66A</v>
      </c>
    </row>
    <row r="434" spans="2:5" x14ac:dyDescent="0.15">
      <c r="B434" s="5">
        <v>1610</v>
      </c>
      <c r="C434" s="5" t="s">
        <v>852</v>
      </c>
      <c r="D434" s="5" t="s">
        <v>853</v>
      </c>
      <c r="E434" s="6"/>
    </row>
    <row r="435" spans="2:5" x14ac:dyDescent="0.15">
      <c r="B435" s="5">
        <v>1611</v>
      </c>
      <c r="C435" s="5" t="s">
        <v>854</v>
      </c>
      <c r="D435" s="5" t="s">
        <v>855</v>
      </c>
      <c r="E435" s="6"/>
    </row>
    <row r="436" spans="2:5" x14ac:dyDescent="0.15">
      <c r="B436" s="5">
        <v>1611</v>
      </c>
      <c r="C436" s="5" t="s">
        <v>856</v>
      </c>
      <c r="D436" s="5" t="s">
        <v>857</v>
      </c>
      <c r="E436" s="6"/>
    </row>
    <row r="437" spans="2:5" x14ac:dyDescent="0.15">
      <c r="B437" s="5">
        <v>1611</v>
      </c>
      <c r="C437" s="5" t="s">
        <v>858</v>
      </c>
      <c r="D437" s="5" t="s">
        <v>859</v>
      </c>
      <c r="E437" s="6"/>
    </row>
    <row r="438" spans="2:5" x14ac:dyDescent="0.15">
      <c r="B438" s="5">
        <v>1638</v>
      </c>
      <c r="C438" s="5" t="s">
        <v>860</v>
      </c>
      <c r="D438" s="5" t="s">
        <v>861</v>
      </c>
      <c r="E438" s="6" t="str">
        <f>HYPERLINK("https://www.esco-net.com/wcs/escort/ec/detail?hHinCd=EA997RG-2","EA997RG-2")</f>
        <v>EA997RG-2</v>
      </c>
    </row>
    <row r="439" spans="2:5" x14ac:dyDescent="0.15">
      <c r="B439" s="5">
        <v>1668</v>
      </c>
      <c r="C439" s="5" t="s">
        <v>862</v>
      </c>
      <c r="D439" s="5" t="s">
        <v>863</v>
      </c>
      <c r="E439" s="6"/>
    </row>
    <row r="440" spans="2:5" x14ac:dyDescent="0.15">
      <c r="B440" s="5">
        <v>1679</v>
      </c>
      <c r="C440" s="5" t="s">
        <v>864</v>
      </c>
      <c r="D440" s="5" t="s">
        <v>865</v>
      </c>
      <c r="E440" s="6" t="str">
        <f>HYPERLINK("https://www.esco-net.com/wcs/escort/ec/detail?hHinCd=EA956TE-12A","EA956TE-12A")</f>
        <v>EA956TE-12A</v>
      </c>
    </row>
    <row r="441" spans="2:5" x14ac:dyDescent="0.15">
      <c r="B441" s="5">
        <v>1679</v>
      </c>
      <c r="C441" s="5" t="s">
        <v>866</v>
      </c>
      <c r="D441" s="5" t="s">
        <v>867</v>
      </c>
      <c r="E441" s="6" t="str">
        <f>HYPERLINK("https://www.esco-net.com/wcs/escort/ec/detail?hHinCd=EA956TE-13A","EA956TE-13A")</f>
        <v>EA956TE-13A</v>
      </c>
    </row>
    <row r="442" spans="2:5" x14ac:dyDescent="0.15">
      <c r="B442" s="5">
        <v>1707</v>
      </c>
      <c r="C442" s="5" t="s">
        <v>868</v>
      </c>
      <c r="D442" s="5" t="s">
        <v>869</v>
      </c>
      <c r="E442" s="6" t="str">
        <f>HYPERLINK("https://www.esco-net.com/wcs/escort/ec/detail?hHinCd=EA589CZ-46","EA589CZ-46")</f>
        <v>EA589CZ-46</v>
      </c>
    </row>
    <row r="443" spans="2:5" x14ac:dyDescent="0.15">
      <c r="B443" s="5">
        <v>1717</v>
      </c>
      <c r="C443" s="5" t="s">
        <v>870</v>
      </c>
      <c r="D443" s="5" t="s">
        <v>871</v>
      </c>
      <c r="E443" s="6"/>
    </row>
    <row r="444" spans="2:5" x14ac:dyDescent="0.15">
      <c r="B444" s="5">
        <v>1722</v>
      </c>
      <c r="C444" s="5" t="s">
        <v>872</v>
      </c>
      <c r="D444" s="5" t="s">
        <v>873</v>
      </c>
      <c r="E444" s="6"/>
    </row>
    <row r="445" spans="2:5" x14ac:dyDescent="0.15">
      <c r="B445" s="5">
        <v>1724</v>
      </c>
      <c r="C445" s="5" t="s">
        <v>874</v>
      </c>
      <c r="D445" s="5" t="s">
        <v>875</v>
      </c>
      <c r="E445" s="6" t="str">
        <f>HYPERLINK("https://www.esco-net.com/wcs/escort/ec/detail?hHinCd=EA520BE-61","EA520BE-61")</f>
        <v>EA520BE-61</v>
      </c>
    </row>
    <row r="446" spans="2:5" x14ac:dyDescent="0.15">
      <c r="B446" s="5">
        <v>1725</v>
      </c>
      <c r="C446" s="5" t="s">
        <v>876</v>
      </c>
      <c r="D446" s="5" t="s">
        <v>877</v>
      </c>
      <c r="E446" s="6" t="str">
        <f>HYPERLINK("https://www.esco-net.com/wcs/escort/ec/detail?hHinCd=EA520BL-301A","EA520BL-301A")</f>
        <v>EA520BL-301A</v>
      </c>
    </row>
    <row r="447" spans="2:5" x14ac:dyDescent="0.15">
      <c r="B447" s="5">
        <v>1725</v>
      </c>
      <c r="C447" s="5" t="s">
        <v>878</v>
      </c>
      <c r="D447" s="5" t="s">
        <v>879</v>
      </c>
      <c r="E447" s="6" t="str">
        <f>HYPERLINK("https://www.esco-net.com/wcs/escort/ec/detail?hHinCd=EA520P-31","EA520P-31")</f>
        <v>EA520P-31</v>
      </c>
    </row>
    <row r="448" spans="2:5" x14ac:dyDescent="0.15">
      <c r="B448" s="5">
        <v>1741</v>
      </c>
      <c r="C448" s="5" t="s">
        <v>880</v>
      </c>
      <c r="D448" s="5" t="s">
        <v>881</v>
      </c>
      <c r="E448" s="6"/>
    </row>
    <row r="449" spans="2:5" x14ac:dyDescent="0.15">
      <c r="B449" s="5">
        <v>1769</v>
      </c>
      <c r="C449" s="5" t="s">
        <v>882</v>
      </c>
      <c r="D449" s="5" t="s">
        <v>883</v>
      </c>
      <c r="E449" s="6"/>
    </row>
    <row r="450" spans="2:5" x14ac:dyDescent="0.15">
      <c r="B450" s="5">
        <v>1778</v>
      </c>
      <c r="C450" s="5" t="s">
        <v>884</v>
      </c>
      <c r="D450" s="5" t="s">
        <v>885</v>
      </c>
      <c r="E450" s="6"/>
    </row>
    <row r="451" spans="2:5" x14ac:dyDescent="0.15">
      <c r="B451" s="5">
        <v>1781</v>
      </c>
      <c r="C451" s="5" t="s">
        <v>886</v>
      </c>
      <c r="D451" s="5" t="s">
        <v>887</v>
      </c>
      <c r="E451" s="6" t="str">
        <f>HYPERLINK("https://www.esco-net.com/wcs/escort/ec/detail?hHinCd=EA989RD-2","EA989RD-2")</f>
        <v>EA989RD-2</v>
      </c>
    </row>
    <row r="452" spans="2:5" x14ac:dyDescent="0.15">
      <c r="B452" s="5">
        <v>1787</v>
      </c>
      <c r="C452" s="5" t="s">
        <v>888</v>
      </c>
      <c r="D452" s="5" t="s">
        <v>889</v>
      </c>
      <c r="E452" s="6" t="str">
        <f>HYPERLINK("https://www.esco-net.com/wcs/escort/ec/detail?hHinCd=EA982SB-54A","EA982SB-54A")</f>
        <v>EA982SB-54A</v>
      </c>
    </row>
    <row r="453" spans="2:5" x14ac:dyDescent="0.15">
      <c r="B453" s="5">
        <v>1788</v>
      </c>
      <c r="C453" s="5" t="s">
        <v>890</v>
      </c>
      <c r="D453" s="5" t="s">
        <v>891</v>
      </c>
      <c r="E453" s="6" t="str">
        <f>HYPERLINK("https://www.esco-net.com/wcs/escort/ec/detail?hHinCd=EA982BA-10B","EA982BA-10B")</f>
        <v>EA982BA-10B</v>
      </c>
    </row>
    <row r="454" spans="2:5" x14ac:dyDescent="0.15">
      <c r="B454" s="5">
        <v>1791</v>
      </c>
      <c r="C454" s="5" t="s">
        <v>892</v>
      </c>
      <c r="D454" s="5" t="s">
        <v>893</v>
      </c>
      <c r="E454" s="6"/>
    </row>
    <row r="455" spans="2:5" x14ac:dyDescent="0.15">
      <c r="B455" s="5">
        <v>1792</v>
      </c>
      <c r="C455" s="5" t="s">
        <v>894</v>
      </c>
      <c r="D455" s="5" t="s">
        <v>895</v>
      </c>
      <c r="E455" s="6" t="str">
        <f>HYPERLINK("https://www.esco-net.com/wcs/escort/ec/detail?hHinCd=EA628PT-1","EA628PT-1")</f>
        <v>EA628PT-1</v>
      </c>
    </row>
    <row r="456" spans="2:5" x14ac:dyDescent="0.15">
      <c r="B456" s="5">
        <v>1792</v>
      </c>
      <c r="C456" s="5" t="s">
        <v>896</v>
      </c>
      <c r="D456" s="5" t="s">
        <v>897</v>
      </c>
      <c r="E456" s="6"/>
    </row>
    <row r="457" spans="2:5" x14ac:dyDescent="0.15">
      <c r="B457" s="5">
        <v>1793</v>
      </c>
      <c r="C457" s="5" t="s">
        <v>898</v>
      </c>
      <c r="D457" s="5" t="s">
        <v>899</v>
      </c>
      <c r="E457" s="6" t="str">
        <f>HYPERLINK("https://www.esco-net.com/wcs/escort/ec/detail?hHinCd=EA944M-135","EA944M-135")</f>
        <v>EA944M-135</v>
      </c>
    </row>
    <row r="458" spans="2:5" x14ac:dyDescent="0.15">
      <c r="B458" s="5">
        <v>1796</v>
      </c>
      <c r="C458" s="5" t="s">
        <v>900</v>
      </c>
      <c r="D458" s="5" t="s">
        <v>901</v>
      </c>
      <c r="E458" s="6" t="str">
        <f>HYPERLINK("https://www.esco-net.com/wcs/escort/ec/detail?hHinCd=EA628WJ-51","EA628WJ-51")</f>
        <v>EA628WJ-51</v>
      </c>
    </row>
    <row r="459" spans="2:5" x14ac:dyDescent="0.15">
      <c r="B459" s="5">
        <v>1796</v>
      </c>
      <c r="C459" s="5" t="s">
        <v>902</v>
      </c>
      <c r="D459" s="5" t="s">
        <v>903</v>
      </c>
      <c r="E459" s="6" t="str">
        <f>HYPERLINK("https://www.esco-net.com/wcs/escort/ec/detail?hHinCd=EA628WJ-82","EA628WJ-82")</f>
        <v>EA628WJ-82</v>
      </c>
    </row>
    <row r="460" spans="2:5" x14ac:dyDescent="0.15">
      <c r="B460" s="5">
        <v>1797</v>
      </c>
      <c r="C460" s="5" t="s">
        <v>904</v>
      </c>
      <c r="D460" s="5" t="s">
        <v>905</v>
      </c>
      <c r="E460" s="6" t="str">
        <f>HYPERLINK("https://www.esco-net.com/wcs/escort/ec/detail?hHinCd=EA628PS-14","EA628PS-14")</f>
        <v>EA628PS-14</v>
      </c>
    </row>
    <row r="461" spans="2:5" x14ac:dyDescent="0.15">
      <c r="B461" s="5">
        <v>1797</v>
      </c>
      <c r="C461" s="5" t="s">
        <v>906</v>
      </c>
      <c r="D461" s="5" t="s">
        <v>907</v>
      </c>
      <c r="E461" s="6" t="str">
        <f>HYPERLINK("https://www.esco-net.com/wcs/escort/ec/detail?hHinCd=EA628PS-9","EA628PS-9")</f>
        <v>EA628PS-9</v>
      </c>
    </row>
    <row r="462" spans="2:5" x14ac:dyDescent="0.15">
      <c r="B462" s="5">
        <v>1799</v>
      </c>
      <c r="C462" s="5" t="s">
        <v>908</v>
      </c>
      <c r="D462" s="5" t="s">
        <v>909</v>
      </c>
      <c r="E462" s="6" t="str">
        <f>HYPERLINK("https://www.esco-net.com/wcs/escort/ec/detail?hHinCd=EA628XB-93A","EA628XB-93A")</f>
        <v>EA628XB-93A</v>
      </c>
    </row>
    <row r="463" spans="2:5" x14ac:dyDescent="0.15">
      <c r="B463" s="5">
        <v>1799</v>
      </c>
      <c r="C463" s="5" t="s">
        <v>910</v>
      </c>
      <c r="D463" s="5" t="s">
        <v>911</v>
      </c>
      <c r="E463" s="6" t="str">
        <f>HYPERLINK("https://www.esco-net.com/wcs/escort/ec/detail?hHinCd=EA628AJ-42","EA628AJ-42")</f>
        <v>EA628AJ-42</v>
      </c>
    </row>
    <row r="464" spans="2:5" x14ac:dyDescent="0.15">
      <c r="B464" s="5">
        <v>1802</v>
      </c>
      <c r="C464" s="5" t="s">
        <v>912</v>
      </c>
      <c r="D464" s="5" t="s">
        <v>913</v>
      </c>
      <c r="E464" s="6" t="str">
        <f>HYPERLINK("https://www.esco-net.com/wcs/escort/ec/detail?hHinCd=EA984CD-84","EA984CD-84")</f>
        <v>EA984CD-84</v>
      </c>
    </row>
    <row r="465" spans="2:5" x14ac:dyDescent="0.15">
      <c r="B465" s="5">
        <v>1810</v>
      </c>
      <c r="C465" s="5" t="s">
        <v>914</v>
      </c>
      <c r="D465" s="5" t="s">
        <v>915</v>
      </c>
      <c r="E465" s="6" t="str">
        <f>HYPERLINK("https://www.esco-net.com/wcs/escort/ec/detail?hHinCd=EA981WC-15","EA981WC-15")</f>
        <v>EA981WC-15</v>
      </c>
    </row>
    <row r="466" spans="2:5" x14ac:dyDescent="0.15">
      <c r="B466" s="5">
        <v>1813</v>
      </c>
      <c r="C466" s="5" t="s">
        <v>916</v>
      </c>
      <c r="D466" s="5" t="s">
        <v>917</v>
      </c>
      <c r="E466" s="6" t="str">
        <f>HYPERLINK("https://www.esco-net.com/wcs/escort/ec/detail?hHinCd=EA981FG-2.5A","EA981FG-2.5A")</f>
        <v>EA981FG-2.5A</v>
      </c>
    </row>
    <row r="467" spans="2:5" x14ac:dyDescent="0.15">
      <c r="B467" s="5">
        <v>1813</v>
      </c>
      <c r="C467" s="5" t="s">
        <v>918</v>
      </c>
      <c r="D467" s="5" t="s">
        <v>919</v>
      </c>
      <c r="E467" s="6" t="str">
        <f>HYPERLINK("https://www.esco-net.com/wcs/escort/ec/detail?hHinCd=EA981FH-4A","EA981FH-4A")</f>
        <v>EA981FH-4A</v>
      </c>
    </row>
    <row r="468" spans="2:5" x14ac:dyDescent="0.15">
      <c r="B468" s="5">
        <v>1813</v>
      </c>
      <c r="C468" s="5" t="s">
        <v>920</v>
      </c>
      <c r="D468" s="5" t="s">
        <v>921</v>
      </c>
      <c r="E468" s="6" t="str">
        <f>HYPERLINK("https://www.esco-net.com/wcs/escort/ec/detail?hHinCd=EA981FH-6A","EA981FH-6A")</f>
        <v>EA981FH-6A</v>
      </c>
    </row>
    <row r="469" spans="2:5" x14ac:dyDescent="0.15">
      <c r="B469" s="5">
        <v>1813</v>
      </c>
      <c r="C469" s="5" t="s">
        <v>922</v>
      </c>
      <c r="D469" s="5" t="s">
        <v>923</v>
      </c>
      <c r="E469" s="6" t="str">
        <f>HYPERLINK("https://www.esco-net.com/wcs/escort/ec/detail?hHinCd=EA981FL-2.5A","EA981FL-2.5A")</f>
        <v>EA981FL-2.5A</v>
      </c>
    </row>
    <row r="470" spans="2:5" x14ac:dyDescent="0.15">
      <c r="B470" s="5">
        <v>1813</v>
      </c>
      <c r="C470" s="5" t="s">
        <v>924</v>
      </c>
      <c r="D470" s="5" t="s">
        <v>925</v>
      </c>
      <c r="E470" s="6" t="str">
        <f>HYPERLINK("https://www.esco-net.com/wcs/escort/ec/detail?hHinCd=EA981FN-8A","EA981FN-8A")</f>
        <v>EA981FN-8A</v>
      </c>
    </row>
    <row r="471" spans="2:5" x14ac:dyDescent="0.15">
      <c r="B471" s="5">
        <v>1813</v>
      </c>
      <c r="C471" s="5" t="s">
        <v>926</v>
      </c>
      <c r="D471" s="5" t="s">
        <v>927</v>
      </c>
      <c r="E471" s="6" t="str">
        <f>HYPERLINK("https://www.esco-net.com/wcs/escort/ec/detail?hHinCd=EA981FP-8A","EA981FP-8A")</f>
        <v>EA981FP-8A</v>
      </c>
    </row>
    <row r="472" spans="2:5" x14ac:dyDescent="0.15">
      <c r="B472" s="5">
        <v>1816</v>
      </c>
      <c r="C472" s="5" t="s">
        <v>928</v>
      </c>
      <c r="D472" s="5" t="s">
        <v>929</v>
      </c>
      <c r="E472" s="6" t="str">
        <f>HYPERLINK("https://www.esco-net.com/wcs/escort/ec/detail?hHinCd=EA981VD-27A","EA981VD-27A")</f>
        <v>EA981VD-27A</v>
      </c>
    </row>
    <row r="473" spans="2:5" x14ac:dyDescent="0.15">
      <c r="B473" s="5">
        <v>1821</v>
      </c>
      <c r="C473" s="5" t="s">
        <v>930</v>
      </c>
      <c r="D473" s="5" t="s">
        <v>931</v>
      </c>
      <c r="E473" s="6" t="str">
        <f>HYPERLINK("https://www.esco-net.com/wcs/escort/ec/detail?hHinCd=EA981WM-51A","EA981WM-51A")</f>
        <v>EA981WM-51A</v>
      </c>
    </row>
    <row r="474" spans="2:5" x14ac:dyDescent="0.15">
      <c r="B474" s="5">
        <v>1824</v>
      </c>
      <c r="C474" s="5" t="s">
        <v>932</v>
      </c>
      <c r="D474" s="5" t="s">
        <v>933</v>
      </c>
      <c r="E474" s="6" t="str">
        <f>HYPERLINK("https://www.esco-net.com/wcs/escort/ec/detail?hHinCd=EA638NA-8","EA638NA-8")</f>
        <v>EA638NA-8</v>
      </c>
    </row>
    <row r="475" spans="2:5" x14ac:dyDescent="0.15">
      <c r="B475" s="5">
        <v>1824</v>
      </c>
      <c r="C475" s="5" t="s">
        <v>934</v>
      </c>
      <c r="D475" s="5" t="s">
        <v>935</v>
      </c>
      <c r="E475" s="6" t="str">
        <f>HYPERLINK("https://www.esco-net.com/wcs/escort/ec/detail?hHinCd=EA638NA-9","EA638NA-9")</f>
        <v>EA638NA-9</v>
      </c>
    </row>
    <row r="476" spans="2:5" x14ac:dyDescent="0.15">
      <c r="B476" s="5">
        <v>1826</v>
      </c>
      <c r="C476" s="5" t="s">
        <v>936</v>
      </c>
      <c r="D476" s="5" t="s">
        <v>937</v>
      </c>
      <c r="E476" s="6" t="str">
        <f>HYPERLINK("https://www.esco-net.com/wcs/escort/ec/detail?hHinCd=EA638ST-8","EA638ST-8")</f>
        <v>EA638ST-8</v>
      </c>
    </row>
    <row r="477" spans="2:5" x14ac:dyDescent="0.15">
      <c r="B477" s="5">
        <v>1835</v>
      </c>
      <c r="C477" s="5" t="s">
        <v>938</v>
      </c>
      <c r="D477" s="5" t="s">
        <v>939</v>
      </c>
      <c r="E477" s="6" t="str">
        <f>HYPERLINK("https://www.esco-net.com/wcs/escort/ec/detail?hHinCd=EA903AB-90A","EA903AB-90A")</f>
        <v>EA903AB-90A</v>
      </c>
    </row>
    <row r="478" spans="2:5" x14ac:dyDescent="0.15">
      <c r="B478" s="5">
        <v>1841</v>
      </c>
      <c r="C478" s="5" t="s">
        <v>940</v>
      </c>
      <c r="D478" s="5" t="s">
        <v>941</v>
      </c>
      <c r="E478" s="6" t="str">
        <f>HYPERLINK("https://www.esco-net.com/wcs/escort/ec/detail?hHinCd=EA905ME-100A","EA905ME-100A")</f>
        <v>EA905ME-100A</v>
      </c>
    </row>
    <row r="479" spans="2:5" x14ac:dyDescent="0.15">
      <c r="B479" s="5">
        <v>1841</v>
      </c>
      <c r="C479" s="5" t="s">
        <v>942</v>
      </c>
      <c r="D479" s="5" t="s">
        <v>943</v>
      </c>
      <c r="E479" s="6" t="str">
        <f>HYPERLINK("https://www.esco-net.com/wcs/escort/ec/detail?hHinCd=EA905DG-3A","EA905DG-3A")</f>
        <v>EA905DG-3A</v>
      </c>
    </row>
    <row r="480" spans="2:5" x14ac:dyDescent="0.15">
      <c r="B480" s="5">
        <v>1843</v>
      </c>
      <c r="C480" s="5" t="s">
        <v>944</v>
      </c>
      <c r="D480" s="5" t="s">
        <v>945</v>
      </c>
      <c r="E480" s="6" t="str">
        <f>HYPERLINK("https://www.esco-net.com/wcs/escort/ec/detail?hHinCd=EA765MG-12AA","EA765MG-12AA")</f>
        <v>EA765MG-12AA</v>
      </c>
    </row>
    <row r="481" spans="2:5" x14ac:dyDescent="0.15">
      <c r="B481" s="5">
        <v>1844</v>
      </c>
      <c r="C481" s="5" t="s">
        <v>946</v>
      </c>
      <c r="D481" s="5" t="s">
        <v>947</v>
      </c>
      <c r="E481" s="6" t="str">
        <f>HYPERLINK("https://www.esco-net.com/wcs/escort/ec/detail?hHinCd=EA765MG-2","EA765MG-2")</f>
        <v>EA765MG-2</v>
      </c>
    </row>
    <row r="482" spans="2:5" x14ac:dyDescent="0.15">
      <c r="B482" s="5">
        <v>1844</v>
      </c>
      <c r="C482" s="5" t="s">
        <v>948</v>
      </c>
      <c r="D482" s="5" t="s">
        <v>949</v>
      </c>
      <c r="E482" s="6" t="str">
        <f>HYPERLINK("https://www.esco-net.com/wcs/escort/ec/detail?hHinCd=EA765MG-512","EA765MG-512")</f>
        <v>EA765MG-512</v>
      </c>
    </row>
    <row r="483" spans="2:5" x14ac:dyDescent="0.15">
      <c r="B483" s="5">
        <v>1844</v>
      </c>
      <c r="C483" s="5" t="s">
        <v>950</v>
      </c>
      <c r="D483" s="5" t="s">
        <v>951</v>
      </c>
      <c r="E483" s="6" t="str">
        <f>HYPERLINK("https://www.esco-net.com/wcs/escort/ec/detail?hHinCd=EA765MG-6","EA765MG-6")</f>
        <v>EA765MG-6</v>
      </c>
    </row>
    <row r="484" spans="2:5" x14ac:dyDescent="0.15">
      <c r="B484" s="5">
        <v>1848</v>
      </c>
      <c r="C484" s="5" t="s">
        <v>952</v>
      </c>
      <c r="D484" s="5" t="s">
        <v>953</v>
      </c>
      <c r="E484" s="6" t="str">
        <f>HYPERLINK("https://www.esco-net.com/wcs/escort/ec/detail?hHinCd=EA765MJ-234","EA765MJ-234")</f>
        <v>EA765MJ-234</v>
      </c>
    </row>
    <row r="485" spans="2:5" x14ac:dyDescent="0.15">
      <c r="B485" s="5">
        <v>1852</v>
      </c>
      <c r="C485" s="5" t="s">
        <v>954</v>
      </c>
      <c r="D485" s="5" t="s">
        <v>955</v>
      </c>
      <c r="E485" s="6"/>
    </row>
    <row r="486" spans="2:5" x14ac:dyDescent="0.15">
      <c r="B486" s="5">
        <v>1853</v>
      </c>
      <c r="C486" s="5" t="s">
        <v>956</v>
      </c>
      <c r="D486" s="5" t="s">
        <v>957</v>
      </c>
      <c r="E486" s="6" t="str">
        <f>HYPERLINK("https://www.esco-net.com/wcs/escort/ec/detail?hHinCd=EA509AD-67","EA509AD-67")</f>
        <v>EA509AD-67</v>
      </c>
    </row>
    <row r="487" spans="2:5" x14ac:dyDescent="0.15">
      <c r="B487" s="5">
        <v>1862</v>
      </c>
      <c r="C487" s="5" t="s">
        <v>958</v>
      </c>
      <c r="D487" s="5" t="s">
        <v>959</v>
      </c>
      <c r="E487" s="6" t="str">
        <f>HYPERLINK("https://www.esco-net.com/wcs/escort/ec/detail?hHinCd=EA762EC-109","EA762EC-109")</f>
        <v>EA762EC-109</v>
      </c>
    </row>
    <row r="488" spans="2:5" x14ac:dyDescent="0.15">
      <c r="B488" s="5">
        <v>1863</v>
      </c>
      <c r="C488" s="5" t="s">
        <v>960</v>
      </c>
      <c r="D488" s="5" t="s">
        <v>961</v>
      </c>
      <c r="E488" s="6" t="str">
        <f>HYPERLINK("https://www.esco-net.com/wcs/escort/ec/detail?hHinCd=EA762EC-93","EA762EC-93")</f>
        <v>EA762EC-93</v>
      </c>
    </row>
    <row r="489" spans="2:5" x14ac:dyDescent="0.15">
      <c r="B489" s="5">
        <v>1868</v>
      </c>
      <c r="C489" s="5" t="s">
        <v>962</v>
      </c>
      <c r="D489" s="5" t="s">
        <v>963</v>
      </c>
      <c r="E489" s="6"/>
    </row>
    <row r="490" spans="2:5" x14ac:dyDescent="0.15">
      <c r="B490" s="5">
        <v>1869</v>
      </c>
      <c r="C490" s="5" t="s">
        <v>964</v>
      </c>
      <c r="D490" s="5" t="s">
        <v>965</v>
      </c>
      <c r="E490" s="6" t="str">
        <f>HYPERLINK("https://www.esco-net.com/wcs/escort/ec/detail?hHinCd=EA589AS-5","EA589AS-5")</f>
        <v>EA589AS-5</v>
      </c>
    </row>
    <row r="491" spans="2:5" x14ac:dyDescent="0.15">
      <c r="B491" s="5">
        <v>1870</v>
      </c>
      <c r="C491" s="5" t="s">
        <v>966</v>
      </c>
      <c r="D491" s="5" t="s">
        <v>967</v>
      </c>
      <c r="E491" s="6" t="str">
        <f>HYPERLINK("https://www.esco-net.com/wcs/escort/ec/detail?hHinCd=EA589CA-3","EA589CA-3")</f>
        <v>EA589CA-3</v>
      </c>
    </row>
    <row r="492" spans="2:5" x14ac:dyDescent="0.15">
      <c r="B492" s="5">
        <v>1873</v>
      </c>
      <c r="C492" s="5" t="s">
        <v>968</v>
      </c>
      <c r="D492" s="5" t="s">
        <v>969</v>
      </c>
      <c r="E492" s="6" t="str">
        <f>HYPERLINK("https://www.esco-net.com/wcs/escort/ec/detail?hHinCd=EA765MB-98","EA765MB-98")</f>
        <v>EA765MB-98</v>
      </c>
    </row>
    <row r="493" spans="2:5" x14ac:dyDescent="0.15">
      <c r="B493" s="5">
        <v>1879</v>
      </c>
      <c r="C493" s="5" t="s">
        <v>970</v>
      </c>
      <c r="D493" s="5" t="s">
        <v>971</v>
      </c>
      <c r="E493" s="6" t="str">
        <f>HYPERLINK("https://www.esco-net.com/wcs/escort/ec/detail?hHinCd=EA761LP-111","EA761LP-111")</f>
        <v>EA761LP-111</v>
      </c>
    </row>
    <row r="494" spans="2:5" x14ac:dyDescent="0.15">
      <c r="B494" s="5">
        <v>1879</v>
      </c>
      <c r="C494" s="5" t="s">
        <v>972</v>
      </c>
      <c r="D494" s="5" t="s">
        <v>973</v>
      </c>
      <c r="E494" s="6" t="str">
        <f>HYPERLINK("https://www.esco-net.com/wcs/escort/ec/detail?hHinCd=EA761LP-23","EA761LP-23")</f>
        <v>EA761LP-23</v>
      </c>
    </row>
    <row r="495" spans="2:5" x14ac:dyDescent="0.15">
      <c r="B495" s="5">
        <v>1880</v>
      </c>
      <c r="C495" s="5" t="s">
        <v>974</v>
      </c>
      <c r="D495" s="5" t="s">
        <v>975</v>
      </c>
      <c r="E495" s="6" t="str">
        <f>HYPERLINK("https://www.esco-net.com/wcs/escort/ec/detail?hHinCd=EA762GK-84","EA762GK-84")</f>
        <v>EA762GK-84</v>
      </c>
    </row>
    <row r="496" spans="2:5" x14ac:dyDescent="0.15">
      <c r="B496" s="5">
        <v>1882</v>
      </c>
      <c r="C496" s="5" t="s">
        <v>976</v>
      </c>
      <c r="D496" s="5" t="s">
        <v>977</v>
      </c>
      <c r="E496" s="6" t="str">
        <f>HYPERLINK("https://www.esco-net.com/wcs/escort/ec/detail?hHinCd=EA762CH-11","EA762CH-11")</f>
        <v>EA762CH-11</v>
      </c>
    </row>
    <row r="497" spans="2:5" x14ac:dyDescent="0.15">
      <c r="B497" s="5">
        <v>1882</v>
      </c>
      <c r="C497" s="5" t="s">
        <v>978</v>
      </c>
      <c r="D497" s="5" t="s">
        <v>979</v>
      </c>
      <c r="E497" s="6"/>
    </row>
    <row r="498" spans="2:5" x14ac:dyDescent="0.15">
      <c r="B498" s="5">
        <v>1882</v>
      </c>
      <c r="C498" s="5" t="s">
        <v>980</v>
      </c>
      <c r="D498" s="5" t="s">
        <v>981</v>
      </c>
      <c r="E498" s="6"/>
    </row>
    <row r="499" spans="2:5" x14ac:dyDescent="0.15">
      <c r="B499" s="5">
        <v>1882</v>
      </c>
      <c r="C499" s="5" t="s">
        <v>982</v>
      </c>
      <c r="D499" s="5" t="s">
        <v>983</v>
      </c>
      <c r="E499" s="6" t="str">
        <f>HYPERLINK("https://www.esco-net.com/wcs/escort/ec/detail?hHinCd=EA956VA-218","EA956VA-218")</f>
        <v>EA956VA-218</v>
      </c>
    </row>
    <row r="500" spans="2:5" x14ac:dyDescent="0.15">
      <c r="B500" s="5">
        <v>1882</v>
      </c>
      <c r="C500" s="5" t="s">
        <v>984</v>
      </c>
      <c r="D500" s="5" t="s">
        <v>985</v>
      </c>
      <c r="E500" s="6" t="str">
        <f>HYPERLINK("https://www.esco-net.com/wcs/escort/ec/detail?hHinCd=EA956VA-216","EA956VA-216")</f>
        <v>EA956VA-216</v>
      </c>
    </row>
    <row r="501" spans="2:5" x14ac:dyDescent="0.15">
      <c r="B501" s="5">
        <v>1894</v>
      </c>
      <c r="C501" s="5" t="s">
        <v>986</v>
      </c>
      <c r="D501" s="5" t="s">
        <v>987</v>
      </c>
      <c r="E501" s="6"/>
    </row>
    <row r="502" spans="2:5" x14ac:dyDescent="0.15">
      <c r="B502" s="5">
        <v>1894</v>
      </c>
      <c r="C502" s="5" t="s">
        <v>988</v>
      </c>
      <c r="D502" s="5" t="s">
        <v>989</v>
      </c>
      <c r="E502" s="6" t="str">
        <f>HYPERLINK("https://www.esco-net.com/wcs/escort/ec/detail?hHinCd=EA762CW-53","EA762CW-53")</f>
        <v>EA762CW-53</v>
      </c>
    </row>
    <row r="503" spans="2:5" x14ac:dyDescent="0.15">
      <c r="B503" s="5">
        <v>1896</v>
      </c>
      <c r="C503" s="5" t="s">
        <v>990</v>
      </c>
      <c r="D503" s="5" t="s">
        <v>991</v>
      </c>
      <c r="E503" s="6" t="str">
        <f>HYPERLINK("https://www.esco-net.com/wcs/escort/ec/detail?hHinCd=EA762CB-320","EA762CB-320")</f>
        <v>EA762CB-320</v>
      </c>
    </row>
    <row r="504" spans="2:5" x14ac:dyDescent="0.15">
      <c r="B504" s="5">
        <v>1898</v>
      </c>
      <c r="C504" s="5" t="s">
        <v>992</v>
      </c>
      <c r="D504" s="5" t="s">
        <v>993</v>
      </c>
      <c r="E504" s="6" t="str">
        <f>HYPERLINK("https://www.esco-net.com/wcs/escort/ec/detail?hHinCd=EA762CF-1B","EA762CF-1B")</f>
        <v>EA762CF-1B</v>
      </c>
    </row>
    <row r="505" spans="2:5" x14ac:dyDescent="0.15">
      <c r="B505" s="5">
        <v>1899</v>
      </c>
      <c r="C505" s="5" t="s">
        <v>994</v>
      </c>
      <c r="D505" s="5" t="s">
        <v>995</v>
      </c>
      <c r="E505" s="6" t="str">
        <f>HYPERLINK("https://www.esco-net.com/wcs/escort/ec/detail?hHinCd=EA762CB-14C","EA762CB-14C")</f>
        <v>EA762CB-14C</v>
      </c>
    </row>
    <row r="506" spans="2:5" x14ac:dyDescent="0.15">
      <c r="B506" s="5">
        <v>1903</v>
      </c>
      <c r="C506" s="5" t="s">
        <v>996</v>
      </c>
      <c r="D506" s="5" t="s">
        <v>997</v>
      </c>
      <c r="E506" s="6" t="str">
        <f>HYPERLINK("https://www.esco-net.com/wcs/escort/ec/detail?hHinCd=EA762CF-99","EA762CF-99")</f>
        <v>EA762CF-99</v>
      </c>
    </row>
    <row r="507" spans="2:5" x14ac:dyDescent="0.15">
      <c r="B507" s="5">
        <v>1903</v>
      </c>
      <c r="C507" s="5" t="s">
        <v>998</v>
      </c>
      <c r="D507" s="5" t="s">
        <v>999</v>
      </c>
      <c r="E507" s="6" t="str">
        <f>HYPERLINK("https://www.esco-net.com/wcs/escort/ec/detail?hHinCd=EA762CT-6","EA762CT-6")</f>
        <v>EA762CT-6</v>
      </c>
    </row>
    <row r="508" spans="2:5" x14ac:dyDescent="0.15">
      <c r="B508" s="5">
        <v>1907</v>
      </c>
      <c r="C508" s="5" t="s">
        <v>1000</v>
      </c>
      <c r="D508" s="5" t="s">
        <v>1001</v>
      </c>
      <c r="E508" s="6" t="str">
        <f>HYPERLINK("https://www.esco-net.com/wcs/escort/ec/detail?hHinCd=EA762FA-61","EA762FA-61")</f>
        <v>EA762FA-61</v>
      </c>
    </row>
    <row r="509" spans="2:5" x14ac:dyDescent="0.15">
      <c r="B509" s="5">
        <v>1910</v>
      </c>
      <c r="C509" s="5" t="s">
        <v>1002</v>
      </c>
      <c r="D509" s="5" t="s">
        <v>1003</v>
      </c>
      <c r="E509" s="6" t="str">
        <f>HYPERLINK("https://www.esco-net.com/wcs/escort/ec/detail?hHinCd=EA506AX-11","EA506AX-11")</f>
        <v>EA506AX-11</v>
      </c>
    </row>
    <row r="510" spans="2:5" x14ac:dyDescent="0.15">
      <c r="B510" s="5">
        <v>1915</v>
      </c>
      <c r="C510" s="5" t="s">
        <v>1004</v>
      </c>
      <c r="D510" s="5" t="s">
        <v>1005</v>
      </c>
      <c r="E510" s="6" t="str">
        <f>HYPERLINK("https://www.esco-net.com/wcs/escort/ec/detail?hHinCd=EA761G-34C","EA761G-34C")</f>
        <v>EA761G-34C</v>
      </c>
    </row>
    <row r="511" spans="2:5" x14ac:dyDescent="0.15">
      <c r="B511" s="5">
        <v>1916</v>
      </c>
      <c r="C511" s="5" t="s">
        <v>1006</v>
      </c>
      <c r="D511" s="5" t="s">
        <v>1005</v>
      </c>
      <c r="E511" s="6" t="str">
        <f>HYPERLINK("https://www.esco-net.com/wcs/escort/ec/detail?hHinCd=EA761GA-131","EA761GA-131")</f>
        <v>EA761GA-131</v>
      </c>
    </row>
    <row r="512" spans="2:5" x14ac:dyDescent="0.15">
      <c r="B512" s="5">
        <v>1917</v>
      </c>
      <c r="C512" s="5" t="s">
        <v>1007</v>
      </c>
      <c r="D512" s="5" t="s">
        <v>1008</v>
      </c>
      <c r="E512" s="6" t="str">
        <f>HYPERLINK("https://www.esco-net.com/wcs/escort/ec/detail?hHinCd=EA761GD-16E","EA761GD-16E")</f>
        <v>EA761GD-16E</v>
      </c>
    </row>
    <row r="513" spans="2:5" x14ac:dyDescent="0.15">
      <c r="B513" s="5">
        <v>1923</v>
      </c>
      <c r="C513" s="5" t="s">
        <v>1009</v>
      </c>
      <c r="D513" s="5" t="s">
        <v>1010</v>
      </c>
      <c r="E513" s="6" t="str">
        <f>HYPERLINK("https://www.esco-net.com/wcs/escort/ec/detail?hHinCd=EA766ZB-1","EA766ZB-1")</f>
        <v>EA766ZB-1</v>
      </c>
    </row>
    <row r="514" spans="2:5" x14ac:dyDescent="0.15">
      <c r="B514" s="5">
        <v>1934</v>
      </c>
      <c r="C514" s="5" t="s">
        <v>1011</v>
      </c>
      <c r="D514" s="5" t="s">
        <v>1012</v>
      </c>
      <c r="E514" s="6" t="str">
        <f>HYPERLINK("https://www.esco-net.com/wcs/escort/ec/detail?hHinCd=EA764AG-141A","EA764AG-141A")</f>
        <v>EA764AG-141A</v>
      </c>
    </row>
    <row r="515" spans="2:5" x14ac:dyDescent="0.15">
      <c r="B515" s="5">
        <v>1934</v>
      </c>
      <c r="C515" s="5" t="s">
        <v>1013</v>
      </c>
      <c r="D515" s="5" t="s">
        <v>1014</v>
      </c>
      <c r="E515" s="6" t="str">
        <f>HYPERLINK("https://www.esco-net.com/wcs/escort/ec/detail?hHinCd=EA764TB-3C","EA764TB-3C")</f>
        <v>EA764TB-3C</v>
      </c>
    </row>
    <row r="516" spans="2:5" x14ac:dyDescent="0.15">
      <c r="B516" s="5">
        <v>1940</v>
      </c>
      <c r="C516" s="5" t="s">
        <v>1015</v>
      </c>
      <c r="D516" s="5" t="s">
        <v>1016</v>
      </c>
      <c r="E516" s="6" t="str">
        <f>HYPERLINK("https://www.esco-net.com/wcs/escort/ec/detail?hHinCd=EA764AA-17G","EA764AA-17G")</f>
        <v>EA764AA-17G</v>
      </c>
    </row>
    <row r="517" spans="2:5" x14ac:dyDescent="0.15">
      <c r="B517" s="5">
        <v>1945</v>
      </c>
      <c r="C517" s="5" t="s">
        <v>1017</v>
      </c>
      <c r="D517" s="5" t="s">
        <v>1018</v>
      </c>
      <c r="E517" s="6" t="str">
        <f>HYPERLINK("https://www.esco-net.com/wcs/escort/ec/detail?hHinCd=EA764-213","EA764-213")</f>
        <v>EA764-213</v>
      </c>
    </row>
    <row r="518" spans="2:5" x14ac:dyDescent="0.15">
      <c r="B518" s="5">
        <v>1950</v>
      </c>
      <c r="C518" s="5" t="s">
        <v>1019</v>
      </c>
      <c r="D518" s="5" t="s">
        <v>1020</v>
      </c>
      <c r="E518" s="6" t="str">
        <f>HYPERLINK("https://www.esco-net.com/wcs/escort/ec/detail?hHinCd=EA954JB-42B","EA954JB-42B")</f>
        <v>EA954JB-42B</v>
      </c>
    </row>
    <row r="519" spans="2:5" x14ac:dyDescent="0.15">
      <c r="B519" s="5">
        <v>1952</v>
      </c>
      <c r="C519" s="5" t="s">
        <v>1021</v>
      </c>
      <c r="D519" s="5" t="s">
        <v>1022</v>
      </c>
      <c r="E519" s="6" t="str">
        <f>HYPERLINK("https://www.esco-net.com/wcs/escort/ec/detail?hHinCd=EA764A-91A","EA764A-91A")</f>
        <v>EA764A-91A</v>
      </c>
    </row>
    <row r="520" spans="2:5" x14ac:dyDescent="0.15">
      <c r="B520" s="5">
        <v>1957</v>
      </c>
      <c r="C520" s="5" t="s">
        <v>1023</v>
      </c>
      <c r="D520" s="5" t="s">
        <v>1024</v>
      </c>
      <c r="E520" s="6" t="str">
        <f>HYPERLINK("https://www.esco-net.com/wcs/escort/ec/detail?hHinCd=EA764AJ-113A","EA764AJ-113A")</f>
        <v>EA764AJ-113A</v>
      </c>
    </row>
    <row r="521" spans="2:5" x14ac:dyDescent="0.15">
      <c r="B521" s="5">
        <v>1957</v>
      </c>
      <c r="C521" s="5" t="s">
        <v>1025</v>
      </c>
      <c r="D521" s="5" t="s">
        <v>72</v>
      </c>
      <c r="E521" s="6" t="str">
        <f>HYPERLINK("https://www.esco-net.com/wcs/escort/ec/detail?hHinCd=EA764AJ-181A","EA764AJ-181A")</f>
        <v>EA764AJ-181A</v>
      </c>
    </row>
    <row r="522" spans="2:5" x14ac:dyDescent="0.15">
      <c r="B522" s="5">
        <v>1968</v>
      </c>
      <c r="C522" s="5" t="s">
        <v>1026</v>
      </c>
      <c r="D522" s="5" t="s">
        <v>1027</v>
      </c>
      <c r="E522" s="6" t="str">
        <f>HYPERLINK("https://www.esco-net.com/wcs/escort/ec/detail?hHinCd=EA940PG-34","EA940PG-34")</f>
        <v>EA940PG-34</v>
      </c>
    </row>
    <row r="523" spans="2:5" x14ac:dyDescent="0.15">
      <c r="B523" s="5">
        <v>1971</v>
      </c>
      <c r="C523" s="5" t="s">
        <v>1028</v>
      </c>
      <c r="D523" s="5" t="s">
        <v>1029</v>
      </c>
      <c r="E523" s="6" t="str">
        <f>HYPERLINK("https://www.esco-net.com/wcs/escort/ec/detail?hHinCd=EA940PN-1.5","EA940PN-1.5")</f>
        <v>EA940PN-1.5</v>
      </c>
    </row>
    <row r="524" spans="2:5" x14ac:dyDescent="0.15">
      <c r="B524" s="5">
        <v>1975</v>
      </c>
      <c r="C524" s="5" t="s">
        <v>1030</v>
      </c>
      <c r="D524" s="5" t="s">
        <v>1031</v>
      </c>
      <c r="E524" s="6" t="str">
        <f>HYPERLINK("https://www.esco-net.com/wcs/escort/ec/detail?hHinCd=EA764BC-7B","EA764BC-7B")</f>
        <v>EA764BC-7B</v>
      </c>
    </row>
    <row r="525" spans="2:5" x14ac:dyDescent="0.15">
      <c r="B525" s="5">
        <v>1975</v>
      </c>
      <c r="C525" s="5" t="s">
        <v>1032</v>
      </c>
      <c r="D525" s="5" t="s">
        <v>1033</v>
      </c>
      <c r="E525" s="6" t="str">
        <f>HYPERLINK("https://www.esco-net.com/wcs/escort/ec/detail?hHinCd=EA764BD-10A","EA764BD-10A")</f>
        <v>EA764BD-10A</v>
      </c>
    </row>
    <row r="526" spans="2:5" x14ac:dyDescent="0.15">
      <c r="B526" s="5">
        <v>1976</v>
      </c>
      <c r="C526" s="5" t="s">
        <v>1034</v>
      </c>
      <c r="D526" s="5" t="s">
        <v>1035</v>
      </c>
      <c r="E526" s="6" t="str">
        <f>HYPERLINK("https://www.esco-net.com/wcs/escort/ec/detail?hHinCd=EA764BC-120A","EA764BC-120A")</f>
        <v>EA764BC-120A</v>
      </c>
    </row>
    <row r="527" spans="2:5" x14ac:dyDescent="0.15">
      <c r="B527" s="7">
        <v>1979</v>
      </c>
      <c r="C527" s="7" t="s">
        <v>1036</v>
      </c>
      <c r="D527" s="7" t="s">
        <v>1037</v>
      </c>
      <c r="E527" s="6"/>
    </row>
    <row r="528" spans="2:5" x14ac:dyDescent="0.15">
      <c r="B528" s="7">
        <v>1980</v>
      </c>
      <c r="C528" s="7" t="s">
        <v>1038</v>
      </c>
      <c r="D528" s="7" t="s">
        <v>1039</v>
      </c>
      <c r="E528" s="6" t="str">
        <f>HYPERLINK("https://www.esco-net.com/wcs/escort/ec/detail?hHinCd=EA983TS-244","EA983TS-244")</f>
        <v>EA983TS-244</v>
      </c>
    </row>
    <row r="529" spans="2:5" x14ac:dyDescent="0.15">
      <c r="B529" s="7">
        <v>1988</v>
      </c>
      <c r="C529" s="7" t="s">
        <v>1040</v>
      </c>
      <c r="D529" s="7" t="s">
        <v>1041</v>
      </c>
      <c r="E529" s="6" t="str">
        <f>HYPERLINK("https://www.esco-net.com/wcs/escort/ec/detail?hHinCd=EA764C-107","EA764C-107")</f>
        <v>EA764C-107</v>
      </c>
    </row>
    <row r="530" spans="2:5" x14ac:dyDescent="0.15">
      <c r="B530" s="7">
        <v>1990</v>
      </c>
      <c r="C530" s="7" t="s">
        <v>1042</v>
      </c>
      <c r="D530" s="7" t="s">
        <v>1043</v>
      </c>
      <c r="E530" s="6" t="str">
        <f>HYPERLINK("https://www.esco-net.com/wcs/escort/ec/detail?hHinCd=EA922HB-26","EA922HB-26")</f>
        <v>EA922HB-26</v>
      </c>
    </row>
    <row r="531" spans="2:5" x14ac:dyDescent="0.15">
      <c r="B531" s="7">
        <v>1990</v>
      </c>
      <c r="C531" s="7" t="s">
        <v>1044</v>
      </c>
      <c r="D531" s="7" t="s">
        <v>1045</v>
      </c>
      <c r="E531" s="6" t="str">
        <f>HYPERLINK("https://www.esco-net.com/wcs/escort/ec/detail?hHinCd=EA922HB-27","EA922HB-27")</f>
        <v>EA922HB-27</v>
      </c>
    </row>
    <row r="532" spans="2:5" x14ac:dyDescent="0.15">
      <c r="B532" s="7">
        <v>1990</v>
      </c>
      <c r="C532" s="7" t="s">
        <v>1046</v>
      </c>
      <c r="D532" s="7" t="s">
        <v>1047</v>
      </c>
      <c r="E532" s="6" t="str">
        <f>HYPERLINK("https://www.esco-net.com/wcs/escort/ec/detail?hHinCd=EA922HB-26","EA922HB-26")</f>
        <v>EA922HB-26</v>
      </c>
    </row>
    <row r="533" spans="2:5" x14ac:dyDescent="0.15">
      <c r="B533" s="7">
        <v>1993</v>
      </c>
      <c r="C533" s="7" t="s">
        <v>1048</v>
      </c>
      <c r="D533" s="7" t="s">
        <v>1049</v>
      </c>
      <c r="E533" s="6" t="str">
        <f>HYPERLINK("https://www.esco-net.com/wcs/escort/ec/detail?hHinCd=EA759XE-72","EA759XE-72")</f>
        <v>EA759XE-72</v>
      </c>
    </row>
    <row r="534" spans="2:5" x14ac:dyDescent="0.15">
      <c r="B534" s="7">
        <v>1994</v>
      </c>
      <c r="C534" s="7" t="s">
        <v>1050</v>
      </c>
      <c r="D534" s="7" t="s">
        <v>1051</v>
      </c>
      <c r="E534" s="6"/>
    </row>
    <row r="535" spans="2:5" x14ac:dyDescent="0.15">
      <c r="B535" s="7">
        <v>1994</v>
      </c>
      <c r="C535" s="7" t="s">
        <v>1052</v>
      </c>
      <c r="D535" s="7" t="s">
        <v>1053</v>
      </c>
      <c r="E535" s="6"/>
    </row>
    <row r="536" spans="2:5" x14ac:dyDescent="0.15">
      <c r="B536" s="7">
        <v>1999</v>
      </c>
      <c r="C536" s="7" t="s">
        <v>1054</v>
      </c>
      <c r="D536" s="7" t="s">
        <v>1055</v>
      </c>
      <c r="E536" s="6" t="str">
        <f>HYPERLINK("https://www.esco-net.com/wcs/escort/ec/detail?hHinCd=EA759GV-131","EA759GV-131")</f>
        <v>EA759GV-131</v>
      </c>
    </row>
    <row r="537" spans="2:5" x14ac:dyDescent="0.15">
      <c r="B537" s="7">
        <v>2000</v>
      </c>
      <c r="C537" s="7" t="s">
        <v>1056</v>
      </c>
      <c r="D537" s="7" t="s">
        <v>1057</v>
      </c>
      <c r="E537" s="6" t="str">
        <f>HYPERLINK("https://www.esco-net.com/wcs/escort/ec/detail?hHinCd=EA759GS-82","EA759GS-82")</f>
        <v>EA759GS-82</v>
      </c>
    </row>
    <row r="538" spans="2:5" x14ac:dyDescent="0.15">
      <c r="B538" s="7">
        <v>2000</v>
      </c>
      <c r="C538" s="7" t="s">
        <v>1058</v>
      </c>
      <c r="D538" s="7" t="s">
        <v>1059</v>
      </c>
      <c r="E538" s="6" t="str">
        <f>HYPERLINK("https://www.esco-net.com/wcs/escort/ec/detail?hHinCd=EA759GS-92A","EA759GS-92A")</f>
        <v>EA759GS-92A</v>
      </c>
    </row>
    <row r="539" spans="2:5" x14ac:dyDescent="0.15">
      <c r="B539" s="7">
        <v>2000</v>
      </c>
      <c r="C539" s="7" t="s">
        <v>1060</v>
      </c>
      <c r="D539" s="7" t="s">
        <v>1061</v>
      </c>
      <c r="E539" s="6" t="str">
        <f>HYPERLINK("https://www.esco-net.com/wcs/escort/ec/detail?hHinCd=EA759Z-121A","EA759Z-121A")</f>
        <v>EA759Z-121A</v>
      </c>
    </row>
    <row r="540" spans="2:5" x14ac:dyDescent="0.15">
      <c r="B540" s="7">
        <v>2012</v>
      </c>
      <c r="C540" s="7" t="s">
        <v>1062</v>
      </c>
      <c r="D540" s="7" t="s">
        <v>1063</v>
      </c>
      <c r="E540" s="6" t="str">
        <f>HYPERLINK("https://www.esco-net.com/wcs/escort/ec/detail?hHinCd=EA798CC-119","EA798CC-119")</f>
        <v>EA798CC-119</v>
      </c>
    </row>
    <row r="541" spans="2:5" x14ac:dyDescent="0.15">
      <c r="B541" s="7">
        <v>2012</v>
      </c>
      <c r="C541" s="7" t="s">
        <v>1064</v>
      </c>
      <c r="D541" s="7" t="s">
        <v>1065</v>
      </c>
      <c r="E541" s="6" t="str">
        <f>HYPERLINK("https://www.esco-net.com/wcs/escort/ec/detail?hHinCd=EA798CB-80C","EA798CB-80C")</f>
        <v>EA798CB-80C</v>
      </c>
    </row>
    <row r="542" spans="2:5" x14ac:dyDescent="0.15">
      <c r="B542" s="7">
        <v>2012</v>
      </c>
      <c r="C542" s="7" t="s">
        <v>1066</v>
      </c>
      <c r="D542" s="7" t="s">
        <v>1067</v>
      </c>
      <c r="E542" s="6" t="str">
        <f>HYPERLINK("https://www.esco-net.com/wcs/escort/ec/detail?hHinCd=EA798CB-15B","EA798CB-15B")</f>
        <v>EA798CB-15B</v>
      </c>
    </row>
    <row r="543" spans="2:5" x14ac:dyDescent="0.15">
      <c r="B543" s="7">
        <v>2015</v>
      </c>
      <c r="C543" s="7" t="s">
        <v>1068</v>
      </c>
      <c r="D543" s="7" t="s">
        <v>1069</v>
      </c>
      <c r="E543" s="6" t="str">
        <f>HYPERLINK("https://www.esco-net.com/wcs/escort/ec/detail?hHinCd=EA798CB-40","EA798CB-40")</f>
        <v>EA798CB-40</v>
      </c>
    </row>
    <row r="544" spans="2:5" x14ac:dyDescent="0.15">
      <c r="B544" s="7">
        <v>2020</v>
      </c>
      <c r="C544" s="7" t="s">
        <v>1070</v>
      </c>
      <c r="D544" s="7" t="s">
        <v>1071</v>
      </c>
      <c r="E544" s="6" t="str">
        <f>HYPERLINK("https://www.esco-net.com/wcs/escort/ec/detail?hHinCd=EA790AK-31A","EA790AK-31A")</f>
        <v>EA790AK-31A</v>
      </c>
    </row>
    <row r="545" spans="2:5" x14ac:dyDescent="0.15">
      <c r="B545" s="7">
        <v>2028</v>
      </c>
      <c r="C545" s="7" t="s">
        <v>1072</v>
      </c>
      <c r="D545" s="7" t="s">
        <v>1073</v>
      </c>
      <c r="E545" s="6" t="str">
        <f>HYPERLINK("https://www.esco-net.com/wcs/escort/ec/detail?hHinCd=EA759EX-86","EA759EX-86")</f>
        <v>EA759EX-86</v>
      </c>
    </row>
    <row r="546" spans="2:5" x14ac:dyDescent="0.15">
      <c r="B546" s="7">
        <v>2029</v>
      </c>
      <c r="C546" s="7" t="s">
        <v>1074</v>
      </c>
      <c r="D546" s="7" t="s">
        <v>1075</v>
      </c>
      <c r="E546" s="6"/>
    </row>
    <row r="547" spans="2:5" x14ac:dyDescent="0.15">
      <c r="B547" s="7">
        <v>2035</v>
      </c>
      <c r="C547" s="7" t="s">
        <v>1076</v>
      </c>
      <c r="D547" s="7" t="s">
        <v>1077</v>
      </c>
      <c r="E547" s="6" t="str">
        <f>HYPERLINK("https://www.esco-net.com/wcs/escort/ec/detail?hHinCd=EA757AD-42A","EA757AD-42A")</f>
        <v>EA757AD-42A</v>
      </c>
    </row>
    <row r="548" spans="2:5" x14ac:dyDescent="0.15">
      <c r="B548" s="7">
        <v>2039</v>
      </c>
      <c r="C548" s="7" t="s">
        <v>1078</v>
      </c>
      <c r="D548" s="7" t="s">
        <v>1079</v>
      </c>
      <c r="E548" s="6" t="str">
        <f>HYPERLINK("https://www.esco-net.com/wcs/escort/ec/detail?hHinCd=EA954HG-35","EA954HG-35")</f>
        <v>EA954HG-35</v>
      </c>
    </row>
    <row r="549" spans="2:5" x14ac:dyDescent="0.15">
      <c r="B549" s="7">
        <v>2043</v>
      </c>
      <c r="C549" s="7" t="s">
        <v>1080</v>
      </c>
      <c r="D549" s="7" t="s">
        <v>1081</v>
      </c>
      <c r="E549" s="6"/>
    </row>
    <row r="550" spans="2:5" x14ac:dyDescent="0.15">
      <c r="B550" s="7">
        <v>2058</v>
      </c>
      <c r="C550" s="7" t="s">
        <v>1082</v>
      </c>
      <c r="D550" s="7" t="s">
        <v>1083</v>
      </c>
      <c r="E550" s="6" t="str">
        <f>HYPERLINK("https://www.esco-net.com/wcs/escort/ec/detail?hHinCd=EA956XA-261","EA956XA-261")</f>
        <v>EA956XA-261</v>
      </c>
    </row>
    <row r="551" spans="2:5" x14ac:dyDescent="0.15">
      <c r="B551" s="7">
        <v>2072</v>
      </c>
      <c r="C551" s="7" t="s">
        <v>1084</v>
      </c>
      <c r="D551" s="7" t="s">
        <v>1085</v>
      </c>
      <c r="E551" s="6" t="str">
        <f>HYPERLINK("https://www.esco-net.com/wcs/escort/ec/detail?hHinCd=EA954HE-26","EA954HE-26")</f>
        <v>EA954HE-26</v>
      </c>
    </row>
    <row r="552" spans="2:5" x14ac:dyDescent="0.15">
      <c r="B552" s="7">
        <v>2079</v>
      </c>
      <c r="C552" s="7" t="s">
        <v>1086</v>
      </c>
      <c r="D552" s="7" t="s">
        <v>1087</v>
      </c>
      <c r="E552" s="6" t="str">
        <f>HYPERLINK("https://www.esco-net.com/wcs/escort/ec/detail?hHinCd=EA954EA-21","EA954EA-21")</f>
        <v>EA954EA-21</v>
      </c>
    </row>
    <row r="553" spans="2:5" x14ac:dyDescent="0.15">
      <c r="B553" s="7">
        <v>2079</v>
      </c>
      <c r="C553" s="7" t="s">
        <v>1088</v>
      </c>
      <c r="D553" s="7" t="s">
        <v>1089</v>
      </c>
      <c r="E553" s="6" t="str">
        <f>HYPERLINK("https://www.esco-net.com/wcs/escort/ec/detail?hHinCd=EA954EA-30","EA954EA-30")</f>
        <v>EA954EA-30</v>
      </c>
    </row>
    <row r="554" spans="2:5" x14ac:dyDescent="0.15">
      <c r="B554" s="7">
        <v>2081</v>
      </c>
      <c r="C554" s="7" t="s">
        <v>1090</v>
      </c>
      <c r="D554" s="7" t="s">
        <v>1091</v>
      </c>
      <c r="E554" s="6" t="str">
        <f>HYPERLINK("https://www.esco-net.com/wcs/escort/ec/detail?hHinCd=EA913YH-61A","EA913YH-61A")</f>
        <v>EA913YH-61A</v>
      </c>
    </row>
    <row r="555" spans="2:5" x14ac:dyDescent="0.15">
      <c r="B555" s="7">
        <v>2086</v>
      </c>
      <c r="C555" s="7" t="s">
        <v>1092</v>
      </c>
      <c r="D555" s="7" t="s">
        <v>1093</v>
      </c>
      <c r="E555" s="6" t="str">
        <f>HYPERLINK("https://www.esco-net.com/wcs/escort/ec/detail?hHinCd=EA927-216","EA927-216")</f>
        <v>EA927-216</v>
      </c>
    </row>
    <row r="556" spans="2:5" x14ac:dyDescent="0.15">
      <c r="B556" s="7">
        <v>2087</v>
      </c>
      <c r="C556" s="7" t="s">
        <v>1094</v>
      </c>
      <c r="D556" s="7" t="s">
        <v>1095</v>
      </c>
      <c r="E556" s="6" t="str">
        <f>HYPERLINK("https://www.esco-net.com/wcs/escort/ec/detail?hHinCd=EA927SG-21","EA927SG-21")</f>
        <v>EA927SG-21</v>
      </c>
    </row>
    <row r="557" spans="2:5" x14ac:dyDescent="0.15">
      <c r="B557" s="7">
        <v>2089</v>
      </c>
      <c r="C557" s="7" t="s">
        <v>1096</v>
      </c>
      <c r="D557" s="7" t="s">
        <v>1097</v>
      </c>
      <c r="E557" s="6"/>
    </row>
    <row r="558" spans="2:5" x14ac:dyDescent="0.15">
      <c r="B558" s="7">
        <v>2122</v>
      </c>
      <c r="C558" s="7" t="s">
        <v>1098</v>
      </c>
      <c r="D558" s="7" t="s">
        <v>1099</v>
      </c>
      <c r="E558" s="6" t="str">
        <f>HYPERLINK("https://www.esco-net.com/wcs/escort/ec/detail?hHinCd=EA758CR-11","EA758CR-11")</f>
        <v>EA758CR-11</v>
      </c>
    </row>
    <row r="559" spans="2:5" x14ac:dyDescent="0.15">
      <c r="B559" s="7">
        <v>2122</v>
      </c>
      <c r="C559" s="7" t="s">
        <v>1100</v>
      </c>
      <c r="D559" s="7" t="s">
        <v>1101</v>
      </c>
      <c r="E559" s="6" t="str">
        <f>HYPERLINK("https://www.esco-net.com/wcs/escort/ec/detail?hHinCd=EA758CS-13B","EA758CS-13B")</f>
        <v>EA758CS-13B</v>
      </c>
    </row>
    <row r="560" spans="2:5" x14ac:dyDescent="0.15">
      <c r="B560" s="7">
        <v>2126</v>
      </c>
      <c r="C560" s="7" t="s">
        <v>1102</v>
      </c>
      <c r="D560" s="7" t="s">
        <v>1103</v>
      </c>
      <c r="E560" s="6" t="str">
        <f>HYPERLINK("https://www.esco-net.com/wcs/escort/ec/detail?hHinCd=EA758TL-2","EA758TL-2")</f>
        <v>EA758TL-2</v>
      </c>
    </row>
    <row r="561" spans="2:5" x14ac:dyDescent="0.15">
      <c r="B561" s="7">
        <v>2126</v>
      </c>
      <c r="C561" s="7" t="s">
        <v>1104</v>
      </c>
      <c r="D561" s="7" t="s">
        <v>1105</v>
      </c>
      <c r="E561" s="6" t="str">
        <f>HYPERLINK("https://www.esco-net.com/wcs/escort/ec/detail?hHinCd=EA758RX-10B","EA758RX-10B")</f>
        <v>EA758RX-10B</v>
      </c>
    </row>
    <row r="562" spans="2:5" x14ac:dyDescent="0.15">
      <c r="B562" s="7">
        <v>2126</v>
      </c>
      <c r="C562" s="7" t="s">
        <v>1106</v>
      </c>
      <c r="D562" s="7" t="s">
        <v>1107</v>
      </c>
      <c r="E562" s="6" t="str">
        <f>HYPERLINK("https://www.esco-net.com/wcs/escort/ec/detail?hHinCd=EA758RX-4C","EA758RX-4C")</f>
        <v>EA758RX-4C</v>
      </c>
    </row>
    <row r="563" spans="2:5" x14ac:dyDescent="0.15">
      <c r="B563" s="7">
        <v>2126</v>
      </c>
      <c r="C563" s="7" t="s">
        <v>1108</v>
      </c>
      <c r="D563" s="7" t="s">
        <v>1109</v>
      </c>
      <c r="E563" s="6" t="str">
        <f>HYPERLINK("https://www.esco-net.com/wcs/escort/ec/detail?hHinCd=EA758RX-807E","EA758RX-807E")</f>
        <v>EA758RX-807E</v>
      </c>
    </row>
    <row r="564" spans="2:5" x14ac:dyDescent="0.15">
      <c r="B564" s="7">
        <v>2132</v>
      </c>
      <c r="C564" s="7" t="s">
        <v>1110</v>
      </c>
      <c r="D564" s="7" t="s">
        <v>1111</v>
      </c>
      <c r="E564" s="6" t="str">
        <f>HYPERLINK("https://www.esco-net.com/wcs/escort/ec/detail?hHinCd=EA815LN-62A","EA815LN-62A")</f>
        <v>EA815LN-62A</v>
      </c>
    </row>
    <row r="565" spans="2:5" x14ac:dyDescent="0.15">
      <c r="B565" s="7">
        <v>2135</v>
      </c>
      <c r="C565" s="7" t="s">
        <v>1112</v>
      </c>
      <c r="D565" s="7" t="s">
        <v>1113</v>
      </c>
      <c r="E565" s="6" t="str">
        <f>HYPERLINK("https://www.esco-net.com/wcs/escort/ec/detail?hHinCd=EA814RE-330","EA814RE-330")</f>
        <v>EA814RE-330</v>
      </c>
    </row>
    <row r="566" spans="2:5" x14ac:dyDescent="0.15">
      <c r="B566" s="7">
        <v>2137</v>
      </c>
      <c r="C566" s="7" t="s">
        <v>1114</v>
      </c>
      <c r="D566" s="7" t="s">
        <v>1115</v>
      </c>
      <c r="E566" s="6" t="str">
        <f>HYPERLINK("https://www.esco-net.com/wcs/escort/ec/detail?hHinCd=EA815LA-57A","EA815LA-57A")</f>
        <v>EA815LA-57A</v>
      </c>
    </row>
    <row r="567" spans="2:5" x14ac:dyDescent="0.15">
      <c r="B567" s="7">
        <v>2144</v>
      </c>
      <c r="C567" s="7" t="s">
        <v>1116</v>
      </c>
      <c r="D567" s="7" t="s">
        <v>1117</v>
      </c>
      <c r="E567" s="6"/>
    </row>
    <row r="568" spans="2:5" x14ac:dyDescent="0.15">
      <c r="B568" s="7">
        <v>2144</v>
      </c>
      <c r="C568" s="7" t="s">
        <v>1118</v>
      </c>
      <c r="D568" s="7" t="s">
        <v>1119</v>
      </c>
      <c r="E568" s="6"/>
    </row>
    <row r="569" spans="2:5" x14ac:dyDescent="0.15">
      <c r="B569" s="7">
        <v>2152</v>
      </c>
      <c r="C569" s="7" t="s">
        <v>1120</v>
      </c>
      <c r="D569" s="7" t="s">
        <v>1121</v>
      </c>
      <c r="E569" s="6"/>
    </row>
    <row r="570" spans="2:5" x14ac:dyDescent="0.15">
      <c r="B570" s="7">
        <v>2155</v>
      </c>
      <c r="C570" s="7" t="s">
        <v>1122</v>
      </c>
      <c r="D570" s="7" t="s">
        <v>1123</v>
      </c>
      <c r="E570" s="6" t="str">
        <f>HYPERLINK("https://www.esco-net.com/wcs/escort/ec/detail?hHinCd=EA758YK-3K","EA758YK-3K")</f>
        <v>EA758YK-3K</v>
      </c>
    </row>
    <row r="571" spans="2:5" x14ac:dyDescent="0.15">
      <c r="B571" s="7">
        <v>2164</v>
      </c>
      <c r="C571" s="7" t="s">
        <v>1124</v>
      </c>
      <c r="D571" s="7" t="s">
        <v>1125</v>
      </c>
      <c r="E571" s="6" t="str">
        <f>HYPERLINK("https://www.esco-net.com/wcs/escort/ec/detail?hHinCd=EA763AL-44A","EA763AL-44A")</f>
        <v>EA763AL-44A</v>
      </c>
    </row>
    <row r="572" spans="2:5" x14ac:dyDescent="0.15">
      <c r="B572" s="7">
        <v>2169</v>
      </c>
      <c r="C572" s="7" t="s">
        <v>1126</v>
      </c>
      <c r="D572" s="7" t="s">
        <v>1127</v>
      </c>
      <c r="E572" s="6" t="str">
        <f>HYPERLINK("https://www.esco-net.com/wcs/escort/ec/detail?hHinCd=EA763AS-8","EA763AS-8")</f>
        <v>EA763AS-8</v>
      </c>
    </row>
    <row r="573" spans="2:5" x14ac:dyDescent="0.15">
      <c r="B573" s="7">
        <v>2175</v>
      </c>
      <c r="C573" s="7" t="s">
        <v>1128</v>
      </c>
      <c r="D573" s="7" t="s">
        <v>1129</v>
      </c>
      <c r="E573" s="6" t="str">
        <f>HYPERLINK("https://www.esco-net.com/wcs/escort/ec/detail?hHinCd=EA540ME-17","EA540ME-17")</f>
        <v>EA540ME-17</v>
      </c>
    </row>
    <row r="574" spans="2:5" x14ac:dyDescent="0.15">
      <c r="B574" s="7">
        <v>2176</v>
      </c>
      <c r="C574" s="7" t="s">
        <v>1130</v>
      </c>
      <c r="D574" s="7" t="s">
        <v>1131</v>
      </c>
      <c r="E574" s="6" t="str">
        <f>HYPERLINK("https://www.esco-net.com/wcs/escort/ec/detail?hHinCd=EA540GA-13","EA540GA-13")</f>
        <v>EA540GA-13</v>
      </c>
    </row>
    <row r="575" spans="2:5" x14ac:dyDescent="0.15">
      <c r="B575" s="7">
        <v>2188</v>
      </c>
      <c r="C575" s="7" t="s">
        <v>1132</v>
      </c>
      <c r="D575" s="7" t="s">
        <v>1133</v>
      </c>
      <c r="E575" s="6"/>
    </row>
    <row r="576" spans="2:5" x14ac:dyDescent="0.15">
      <c r="B576" s="7">
        <v>2189</v>
      </c>
      <c r="C576" s="7" t="s">
        <v>1134</v>
      </c>
      <c r="D576" s="7" t="s">
        <v>1135</v>
      </c>
      <c r="E576" s="6"/>
    </row>
    <row r="577" spans="2:5" x14ac:dyDescent="0.15">
      <c r="B577" s="7">
        <v>2194</v>
      </c>
      <c r="C577" s="7" t="s">
        <v>1136</v>
      </c>
      <c r="D577" s="7" t="s">
        <v>1137</v>
      </c>
      <c r="E577" s="6"/>
    </row>
    <row r="578" spans="2:5" x14ac:dyDescent="0.15">
      <c r="B578" s="7">
        <v>2197</v>
      </c>
      <c r="C578" s="7" t="s">
        <v>1138</v>
      </c>
      <c r="D578" s="7" t="s">
        <v>1139</v>
      </c>
      <c r="E578" s="6" t="str">
        <f>HYPERLINK("https://www.esco-net.com/wcs/escort/ec/detail?hHinCd=EA928CX-33","EA928CX-33")</f>
        <v>EA928CX-33</v>
      </c>
    </row>
    <row r="579" spans="2:5" x14ac:dyDescent="0.15">
      <c r="B579" s="7">
        <v>2197</v>
      </c>
      <c r="C579" s="7" t="s">
        <v>1140</v>
      </c>
      <c r="D579" s="7" t="s">
        <v>1141</v>
      </c>
      <c r="E579" s="6" t="str">
        <f>HYPERLINK("https://www.esco-net.com/wcs/escort/ec/detail?hHinCd=EA928CY-38A","EA928CY-38A")</f>
        <v>EA928CY-38A</v>
      </c>
    </row>
    <row r="580" spans="2:5" x14ac:dyDescent="0.15">
      <c r="B580" s="7">
        <v>2197</v>
      </c>
      <c r="C580" s="7" t="s">
        <v>1142</v>
      </c>
      <c r="D580" s="7" t="s">
        <v>1143</v>
      </c>
      <c r="E580" s="6" t="str">
        <f>HYPERLINK("https://www.esco-net.com/wcs/escort/ec/detail?hHinCd=EA928CY-39A","EA928CY-39A")</f>
        <v>EA928CY-39A</v>
      </c>
    </row>
    <row r="581" spans="2:5" x14ac:dyDescent="0.15">
      <c r="B581" s="7">
        <v>2197</v>
      </c>
      <c r="C581" s="7" t="s">
        <v>1144</v>
      </c>
      <c r="D581" s="7" t="s">
        <v>1145</v>
      </c>
      <c r="E581" s="6" t="str">
        <f>HYPERLINK("https://www.esco-net.com/wcs/escort/ec/detail?hHinCd=EA951FD-62","EA951FD-62")</f>
        <v>EA951FD-62</v>
      </c>
    </row>
    <row r="582" spans="2:5" x14ac:dyDescent="0.15">
      <c r="B582" s="7">
        <v>2204</v>
      </c>
      <c r="C582" s="7" t="s">
        <v>1146</v>
      </c>
      <c r="D582" s="7" t="s">
        <v>1147</v>
      </c>
      <c r="E582" s="6" t="str">
        <f>HYPERLINK("https://www.esco-net.com/wcs/escort/ec/detail?hHinCd=EA995A-222","EA995A-222")</f>
        <v>EA995A-222</v>
      </c>
    </row>
    <row r="583" spans="2:5" x14ac:dyDescent="0.15">
      <c r="B583" s="7">
        <v>2213</v>
      </c>
      <c r="C583" s="7" t="s">
        <v>1148</v>
      </c>
      <c r="D583" s="7" t="s">
        <v>1149</v>
      </c>
      <c r="E583" s="6" t="str">
        <f>HYPERLINK("https://www.esco-net.com/wcs/escort/ec/detail?hHinCd=EA913VR-14A","EA913VR-14A")</f>
        <v>EA913VR-14A</v>
      </c>
    </row>
    <row r="584" spans="2:5" x14ac:dyDescent="0.15">
      <c r="B584" s="7">
        <v>2215</v>
      </c>
      <c r="C584" s="7" t="s">
        <v>1150</v>
      </c>
      <c r="D584" s="7" t="s">
        <v>1151</v>
      </c>
      <c r="E584" s="6"/>
    </row>
    <row r="585" spans="2:5" x14ac:dyDescent="0.15">
      <c r="B585" s="7">
        <v>2215</v>
      </c>
      <c r="C585" s="7" t="s">
        <v>1152</v>
      </c>
      <c r="D585" s="7" t="s">
        <v>1153</v>
      </c>
      <c r="E585" s="6"/>
    </row>
    <row r="586" spans="2:5" x14ac:dyDescent="0.15">
      <c r="B586" s="7">
        <v>2215</v>
      </c>
      <c r="C586" s="7" t="s">
        <v>1154</v>
      </c>
      <c r="D586" s="7" t="s">
        <v>1155</v>
      </c>
      <c r="E586" s="6"/>
    </row>
    <row r="587" spans="2:5" x14ac:dyDescent="0.15">
      <c r="B587" s="7">
        <v>2225</v>
      </c>
      <c r="C587" s="7" t="s">
        <v>1156</v>
      </c>
      <c r="D587" s="7" t="s">
        <v>1157</v>
      </c>
      <c r="E587" s="6" t="str">
        <f>HYPERLINK("https://www.esco-net.com/wcs/escort/ec/detail?hHinCd=EA109DZ-31B","EA109DZ-31B")</f>
        <v>EA109DZ-31B</v>
      </c>
    </row>
    <row r="588" spans="2:5" x14ac:dyDescent="0.15">
      <c r="B588" s="7">
        <v>2227</v>
      </c>
      <c r="C588" s="7" t="s">
        <v>1158</v>
      </c>
      <c r="D588" s="7" t="s">
        <v>1159</v>
      </c>
      <c r="E588" s="6" t="str">
        <f>HYPERLINK("https://www.esco-net.com/wcs/escort/ec/detail?hHinCd=EA916HC-41","EA916HC-41")</f>
        <v>EA916HC-41</v>
      </c>
    </row>
    <row r="589" spans="2:5" x14ac:dyDescent="0.15">
      <c r="B589" s="7">
        <v>2228</v>
      </c>
      <c r="C589" s="7" t="s">
        <v>1160</v>
      </c>
      <c r="D589" s="7" t="s">
        <v>1161</v>
      </c>
      <c r="E589" s="6" t="str">
        <f>HYPERLINK("https://www.esco-net.com/wcs/escort/ec/detail?hHinCd=EA916HD-34","EA916HD-34")</f>
        <v>EA916HD-34</v>
      </c>
    </row>
    <row r="590" spans="2:5" x14ac:dyDescent="0.15">
      <c r="B590" s="7">
        <v>2231</v>
      </c>
      <c r="C590" s="7" t="s">
        <v>1162</v>
      </c>
      <c r="D590" s="7" t="s">
        <v>1163</v>
      </c>
      <c r="E590" s="6" t="str">
        <f>HYPERLINK("https://www.esco-net.com/wcs/escort/ec/detail?hHinCd=EA638LF-22","EA638LF-22")</f>
        <v>EA638LF-22</v>
      </c>
    </row>
    <row r="591" spans="2:5" x14ac:dyDescent="0.15">
      <c r="B591" s="7">
        <v>2234</v>
      </c>
      <c r="C591" s="7" t="s">
        <v>1164</v>
      </c>
      <c r="D591" s="7" t="s">
        <v>1165</v>
      </c>
      <c r="E591" s="6"/>
    </row>
    <row r="592" spans="2:5" x14ac:dyDescent="0.15">
      <c r="B592" s="7">
        <v>2234</v>
      </c>
      <c r="C592" s="7" t="s">
        <v>1166</v>
      </c>
      <c r="D592" s="7" t="s">
        <v>1167</v>
      </c>
      <c r="E592" s="6" t="str">
        <f>HYPERLINK("https://www.esco-net.com/wcs/escort/ec/detail?hHinCd=EA922CG-2A","EA922CG-2A")</f>
        <v>EA922CG-2A</v>
      </c>
    </row>
    <row r="593" spans="2:5" x14ac:dyDescent="0.15">
      <c r="B593" s="7">
        <v>2236</v>
      </c>
      <c r="C593" s="7" t="s">
        <v>1168</v>
      </c>
      <c r="D593" s="7" t="s">
        <v>1169</v>
      </c>
      <c r="E593" s="6" t="str">
        <f>HYPERLINK("https://www.esco-net.com/wcs/escort/ec/detail?hHinCd=EA922KR-8A","EA922KR-8A")</f>
        <v>EA922KR-8A</v>
      </c>
    </row>
    <row r="594" spans="2:5" x14ac:dyDescent="0.15">
      <c r="B594" s="7">
        <v>2239</v>
      </c>
      <c r="C594" s="7" t="s">
        <v>1170</v>
      </c>
      <c r="D594" s="7" t="s">
        <v>1171</v>
      </c>
      <c r="E594" s="6" t="str">
        <f>HYPERLINK("https://www.esco-net.com/wcs/escort/ec/detail?hHinCd=EA922AG-3","EA922AG-3")</f>
        <v>EA922AG-3</v>
      </c>
    </row>
    <row r="595" spans="2:5" x14ac:dyDescent="0.15">
      <c r="B595" s="7">
        <v>2241</v>
      </c>
      <c r="C595" s="7" t="s">
        <v>1172</v>
      </c>
      <c r="D595" s="7" t="s">
        <v>1173</v>
      </c>
      <c r="E595" s="6" t="str">
        <f>HYPERLINK("https://www.esco-net.com/wcs/escort/ec/detail?hHinCd=EA922AJ-78","EA922AJ-78")</f>
        <v>EA922AJ-78</v>
      </c>
    </row>
    <row r="596" spans="2:5" x14ac:dyDescent="0.15">
      <c r="B596" s="7">
        <v>2247</v>
      </c>
      <c r="C596" s="7" t="s">
        <v>1174</v>
      </c>
      <c r="D596" s="7" t="s">
        <v>1175</v>
      </c>
      <c r="E596" s="6" t="str">
        <f>HYPERLINK("https://www.esco-net.com/wcs/escort/ec/detail?hHinCd=EA864AG-12A","EA864AG-12A")</f>
        <v>EA864AG-12A</v>
      </c>
    </row>
    <row r="597" spans="2:5" x14ac:dyDescent="0.15">
      <c r="B597" s="7">
        <v>2247</v>
      </c>
      <c r="C597" s="7" t="s">
        <v>1176</v>
      </c>
      <c r="D597" s="7" t="s">
        <v>1177</v>
      </c>
      <c r="E597" s="6" t="str">
        <f>HYPERLINK("https://www.esco-net.com/wcs/escort/ec/detail?hHinCd=EA941E-71A","EA941E-71A")</f>
        <v>EA941E-71A</v>
      </c>
    </row>
    <row r="598" spans="2:5" x14ac:dyDescent="0.15">
      <c r="B598" s="7">
        <v>2249</v>
      </c>
      <c r="C598" s="7" t="s">
        <v>1178</v>
      </c>
      <c r="D598" s="7" t="s">
        <v>1179</v>
      </c>
      <c r="E598" s="6" t="str">
        <f>HYPERLINK("https://www.esco-net.com/wcs/escort/ec/detail?hHinCd=EA941B-1A","EA941B-1A")</f>
        <v>EA941B-1A</v>
      </c>
    </row>
    <row r="599" spans="2:5" x14ac:dyDescent="0.15">
      <c r="B599" s="7">
        <v>2250</v>
      </c>
      <c r="C599" s="7" t="s">
        <v>1180</v>
      </c>
      <c r="D599" s="7" t="s">
        <v>1181</v>
      </c>
      <c r="E599" s="6" t="str">
        <f>HYPERLINK("https://www.esco-net.com/wcs/escort/ec/detail?hHinCd=EA941C-8A","EA941C-8A")</f>
        <v>EA941C-8A</v>
      </c>
    </row>
    <row r="600" spans="2:5" x14ac:dyDescent="0.15">
      <c r="B600" s="7">
        <v>2260</v>
      </c>
      <c r="C600" s="7" t="s">
        <v>1182</v>
      </c>
      <c r="D600" s="7" t="s">
        <v>1183</v>
      </c>
      <c r="E600" s="6" t="str">
        <f>HYPERLINK("https://www.esco-net.com/wcs/escort/ec/detail?hHinCd=EA998AX-21A","EA998AX-21A")</f>
        <v>EA998AX-21A</v>
      </c>
    </row>
    <row r="601" spans="2:5" x14ac:dyDescent="0.15">
      <c r="B601" s="7">
        <v>2279</v>
      </c>
      <c r="C601" s="7" t="s">
        <v>1184</v>
      </c>
      <c r="D601" s="7" t="s">
        <v>1185</v>
      </c>
      <c r="E601" s="6" t="str">
        <f>HYPERLINK("https://www.esco-net.com/wcs/escort/ec/detail?hHinCd=EA354KA-26","EA354KA-26")</f>
        <v>EA354KA-26</v>
      </c>
    </row>
    <row r="602" spans="2:5" x14ac:dyDescent="0.15">
      <c r="B602" s="7">
        <v>2285</v>
      </c>
      <c r="C602" s="7" t="s">
        <v>1186</v>
      </c>
      <c r="D602" s="7" t="s">
        <v>1187</v>
      </c>
      <c r="E602" s="6" t="str">
        <f>HYPERLINK("https://www.esco-net.com/wcs/escort/ec/detail?hHinCd=EA354HD-12","EA354HD-12")</f>
        <v>EA354HD-12</v>
      </c>
    </row>
    <row r="603" spans="2:5" x14ac:dyDescent="0.15">
      <c r="B603" s="7">
        <v>2290</v>
      </c>
      <c r="C603" s="7" t="s">
        <v>1188</v>
      </c>
      <c r="D603" s="7" t="s">
        <v>1189</v>
      </c>
      <c r="E603" s="6"/>
    </row>
    <row r="604" spans="2:5" x14ac:dyDescent="0.15">
      <c r="B604" s="7">
        <v>2291</v>
      </c>
      <c r="C604" s="7" t="s">
        <v>1190</v>
      </c>
      <c r="D604" s="7" t="s">
        <v>1191</v>
      </c>
      <c r="E604" s="6" t="str">
        <f>HYPERLINK("https://www.esco-net.com/wcs/escort/ec/detail?hHinCd=EA353BT-78","EA353BT-78")</f>
        <v>EA353BT-78</v>
      </c>
    </row>
    <row r="605" spans="2:5" x14ac:dyDescent="0.15">
      <c r="B605" s="7">
        <v>2295</v>
      </c>
      <c r="C605" s="7" t="s">
        <v>1192</v>
      </c>
      <c r="D605" s="7" t="s">
        <v>1193</v>
      </c>
      <c r="E605" s="6" t="str">
        <f>HYPERLINK("https://www.esco-net.com/wcs/escort/ec/detail?hHinCd=EA353BE-43","EA353BE-43")</f>
        <v>EA353BE-43</v>
      </c>
    </row>
    <row r="606" spans="2:5" x14ac:dyDescent="0.15">
      <c r="B606" s="7">
        <v>2300</v>
      </c>
      <c r="C606" s="7" t="s">
        <v>1194</v>
      </c>
      <c r="D606" s="7" t="s">
        <v>1195</v>
      </c>
      <c r="E606" s="6" t="str">
        <f>HYPERLINK("https://www.esco-net.com/wcs/escort/ec/detail?hHinCd=EA354GH-22A","EA354GH-22A")</f>
        <v>EA354GH-22A</v>
      </c>
    </row>
    <row r="607" spans="2:5" x14ac:dyDescent="0.15">
      <c r="B607" s="7">
        <v>2305</v>
      </c>
      <c r="C607" s="7" t="s">
        <v>1196</v>
      </c>
      <c r="D607" s="7" t="s">
        <v>1197</v>
      </c>
      <c r="E607" s="6" t="str">
        <f>HYPERLINK("https://www.esco-net.com/wcs/escort/ec/detail?hHinCd=EA355AB-14B","EA355AB-14B")</f>
        <v>EA355AB-14B</v>
      </c>
    </row>
    <row r="608" spans="2:5" x14ac:dyDescent="0.15">
      <c r="B608" s="7">
        <v>2305</v>
      </c>
      <c r="C608" s="7" t="s">
        <v>1198</v>
      </c>
      <c r="D608" s="7" t="s">
        <v>1199</v>
      </c>
      <c r="E608" s="6"/>
    </row>
    <row r="609" spans="2:5" x14ac:dyDescent="0.15">
      <c r="B609" s="7">
        <v>2305</v>
      </c>
      <c r="C609" s="7" t="s">
        <v>1200</v>
      </c>
      <c r="D609" s="7" t="s">
        <v>1201</v>
      </c>
      <c r="E609" s="6"/>
    </row>
    <row r="610" spans="2:5" x14ac:dyDescent="0.15">
      <c r="B610" s="7">
        <v>2305</v>
      </c>
      <c r="C610" s="7" t="s">
        <v>1202</v>
      </c>
      <c r="D610" s="7" t="s">
        <v>1203</v>
      </c>
      <c r="E610" s="6"/>
    </row>
    <row r="611" spans="2:5" x14ac:dyDescent="0.15">
      <c r="B611" s="7">
        <v>2305</v>
      </c>
      <c r="C611" s="7" t="s">
        <v>1204</v>
      </c>
      <c r="D611" s="7" t="s">
        <v>1205</v>
      </c>
      <c r="E611" s="6"/>
    </row>
    <row r="612" spans="2:5" x14ac:dyDescent="0.15">
      <c r="B612" s="7">
        <v>2305</v>
      </c>
      <c r="C612" s="7" t="s">
        <v>1206</v>
      </c>
      <c r="D612" s="7" t="s">
        <v>1207</v>
      </c>
      <c r="E612" s="6"/>
    </row>
    <row r="613" spans="2:5" x14ac:dyDescent="0.15">
      <c r="B613" s="7">
        <v>2305</v>
      </c>
      <c r="C613" s="7" t="s">
        <v>1208</v>
      </c>
      <c r="D613" s="7" t="s">
        <v>1209</v>
      </c>
      <c r="E613" s="6"/>
    </row>
    <row r="614" spans="2:5" x14ac:dyDescent="0.15">
      <c r="B614" s="7">
        <v>2307</v>
      </c>
      <c r="C614" s="7" t="s">
        <v>1210</v>
      </c>
      <c r="D614" s="7" t="s">
        <v>1211</v>
      </c>
      <c r="E614" s="6" t="str">
        <f>HYPERLINK("https://www.esco-net.com/wcs/escort/ec/detail?hHinCd=EA926AG-2A","EA926AG-2A")</f>
        <v>EA926AG-2A</v>
      </c>
    </row>
    <row r="615" spans="2:5" x14ac:dyDescent="0.15">
      <c r="B615" s="7">
        <v>2310</v>
      </c>
      <c r="C615" s="7" t="s">
        <v>1212</v>
      </c>
      <c r="D615" s="7" t="s">
        <v>1213</v>
      </c>
      <c r="E615" s="6" t="str">
        <f>HYPERLINK("https://www.esco-net.com/wcs/escort/ec/detail?hHinCd=EA998WG-28.0","EA998WG-28.0")</f>
        <v>EA998WG-28.0</v>
      </c>
    </row>
    <row r="616" spans="2:5" x14ac:dyDescent="0.15">
      <c r="B616" s="7">
        <v>2310</v>
      </c>
      <c r="C616" s="7" t="s">
        <v>1214</v>
      </c>
      <c r="D616" s="7" t="s">
        <v>1215</v>
      </c>
      <c r="E616" s="6" t="str">
        <f>HYPERLINK("https://www.esco-net.com/wcs/escort/ec/detail?hHinCd=EA910FA-26.5","EA910FA-26.5")</f>
        <v>EA910FA-26.5</v>
      </c>
    </row>
    <row r="617" spans="2:5" x14ac:dyDescent="0.15">
      <c r="B617" s="7">
        <v>2310</v>
      </c>
      <c r="C617" s="7" t="s">
        <v>1216</v>
      </c>
      <c r="D617" s="7" t="s">
        <v>1217</v>
      </c>
      <c r="E617" s="6" t="str">
        <f>HYPERLINK("https://www.esco-net.com/wcs/escort/ec/detail?hHinCd=EA998VM-23A","EA998VM-23A")</f>
        <v>EA998VM-23A</v>
      </c>
    </row>
    <row r="618" spans="2:5" x14ac:dyDescent="0.15">
      <c r="B618" s="7">
        <v>2310</v>
      </c>
      <c r="C618" s="7" t="s">
        <v>1218</v>
      </c>
      <c r="D618" s="7" t="s">
        <v>1219</v>
      </c>
      <c r="E618" s="6" t="str">
        <f>HYPERLINK("https://www.esco-net.com/wcs/escort/ec/detail?hHinCd=EA998WG-25.0","EA998WG-25.0")</f>
        <v>EA998WG-25.0</v>
      </c>
    </row>
    <row r="619" spans="2:5" x14ac:dyDescent="0.15">
      <c r="B619" s="7">
        <v>2314</v>
      </c>
      <c r="C619" s="7" t="s">
        <v>1220</v>
      </c>
      <c r="D619" s="7" t="s">
        <v>1221</v>
      </c>
      <c r="E619" s="6" t="str">
        <f>HYPERLINK("https://www.esco-net.com/wcs/escort/ec/detail?hHinCd=EA910LG-25","EA910LG-25")</f>
        <v>EA910LG-25</v>
      </c>
    </row>
    <row r="620" spans="2:5" x14ac:dyDescent="0.15">
      <c r="B620" s="7">
        <v>2314</v>
      </c>
      <c r="C620" s="7" t="s">
        <v>1222</v>
      </c>
      <c r="D620" s="7" t="s">
        <v>1223</v>
      </c>
      <c r="E620" s="6" t="str">
        <f>HYPERLINK("https://www.esco-net.com/wcs/escort/ec/detail?hHinCd=EA910LF-25","EA910LF-25")</f>
        <v>EA910LF-25</v>
      </c>
    </row>
    <row r="621" spans="2:5" x14ac:dyDescent="0.15">
      <c r="B621" s="7">
        <v>2314</v>
      </c>
      <c r="C621" s="7" t="s">
        <v>1224</v>
      </c>
      <c r="D621" s="7" t="s">
        <v>1225</v>
      </c>
      <c r="E621" s="6"/>
    </row>
    <row r="622" spans="2:5" x14ac:dyDescent="0.15">
      <c r="B622" s="7">
        <v>2316</v>
      </c>
      <c r="C622" s="7" t="s">
        <v>1226</v>
      </c>
      <c r="D622" s="7" t="s">
        <v>1227</v>
      </c>
      <c r="E622" s="6" t="str">
        <f>HYPERLINK("https://www.esco-net.com/wcs/escort/ec/detail?hHinCd=EA996XB-45A","EA996XB-45A")</f>
        <v>EA996XB-45A</v>
      </c>
    </row>
    <row r="623" spans="2:5" x14ac:dyDescent="0.15">
      <c r="B623" s="7">
        <v>2319</v>
      </c>
      <c r="C623" s="7" t="s">
        <v>1228</v>
      </c>
      <c r="D623" s="7" t="s">
        <v>1229</v>
      </c>
      <c r="E623" s="6" t="str">
        <f>HYPERLINK("https://www.esco-net.com/wcs/escort/ec/detail?hHinCd=EA996AA-82","EA996AA-82")</f>
        <v>EA996AA-82</v>
      </c>
    </row>
    <row r="624" spans="2:5" x14ac:dyDescent="0.15">
      <c r="B624" s="7">
        <v>2319</v>
      </c>
      <c r="C624" s="7" t="s">
        <v>1230</v>
      </c>
      <c r="D624" s="7" t="s">
        <v>1231</v>
      </c>
      <c r="E624" s="6" t="str">
        <f>HYPERLINK("https://www.esco-net.com/wcs/escort/ec/detail?hHinCd=EA996AA-84","EA996AA-84")</f>
        <v>EA996AA-84</v>
      </c>
    </row>
    <row r="625" spans="2:5" x14ac:dyDescent="0.15">
      <c r="B625" s="7">
        <v>2324</v>
      </c>
      <c r="C625" s="7" t="s">
        <v>1232</v>
      </c>
      <c r="D625" s="7" t="s">
        <v>1233</v>
      </c>
      <c r="E625" s="6"/>
    </row>
    <row r="626" spans="2:5" x14ac:dyDescent="0.15">
      <c r="B626" s="7">
        <v>2332</v>
      </c>
      <c r="C626" s="7" t="s">
        <v>1234</v>
      </c>
      <c r="D626" s="7" t="s">
        <v>1235</v>
      </c>
      <c r="E626" s="6" t="str">
        <f>HYPERLINK("https://www.esco-net.com/wcs/escort/ec/detail?hHinCd=EA983R-67","EA983R-67")</f>
        <v>EA983R-67</v>
      </c>
    </row>
    <row r="627" spans="2:5" x14ac:dyDescent="0.15">
      <c r="B627" s="7">
        <v>2334</v>
      </c>
      <c r="C627" s="7" t="s">
        <v>1236</v>
      </c>
      <c r="D627" s="7" t="s">
        <v>1237</v>
      </c>
      <c r="E627" s="6" t="str">
        <f>HYPERLINK("https://www.esco-net.com/wcs/escort/ec/detail?hHinCd=EA983R-182","EA983R-182")</f>
        <v>EA983R-182</v>
      </c>
    </row>
    <row r="628" spans="2:5" x14ac:dyDescent="0.15">
      <c r="B628" s="7">
        <v>2335</v>
      </c>
      <c r="C628" s="7" t="s">
        <v>1238</v>
      </c>
      <c r="D628" s="7" t="s">
        <v>1239</v>
      </c>
      <c r="E628" s="6" t="str">
        <f>HYPERLINK("https://www.esco-net.com/wcs/escort/ec/detail?hHinCd=EA983RE-2A","EA983RE-2A")</f>
        <v>EA983RE-2A</v>
      </c>
    </row>
    <row r="629" spans="2:5" x14ac:dyDescent="0.15">
      <c r="B629" s="7">
        <v>2346</v>
      </c>
      <c r="C629" s="7" t="s">
        <v>1240</v>
      </c>
      <c r="D629" s="7" t="s">
        <v>1241</v>
      </c>
      <c r="E629" s="6" t="str">
        <f>HYPERLINK("https://www.esco-net.com/wcs/escort/ec/detail?hHinCd=EA983SL-46","EA983SL-46")</f>
        <v>EA983SL-46</v>
      </c>
    </row>
    <row r="630" spans="2:5" x14ac:dyDescent="0.15">
      <c r="B630" s="7">
        <v>2351</v>
      </c>
      <c r="C630" s="7" t="s">
        <v>1242</v>
      </c>
      <c r="D630" s="7" t="s">
        <v>1243</v>
      </c>
      <c r="E630" s="6" t="str">
        <f>HYPERLINK("https://www.esco-net.com/wcs/escort/ec/detail?hHinCd=EA983FR-46","EA983FR-46")</f>
        <v>EA983FR-46</v>
      </c>
    </row>
    <row r="631" spans="2:5" x14ac:dyDescent="0.15">
      <c r="B631" s="7">
        <v>2352</v>
      </c>
      <c r="C631" s="7" t="s">
        <v>1244</v>
      </c>
      <c r="D631" s="7" t="s">
        <v>1245</v>
      </c>
      <c r="E631" s="6" t="str">
        <f>HYPERLINK("https://www.esco-net.com/wcs/escort/ec/detail?hHinCd=EA983FT-187","EA983FT-187")</f>
        <v>EA983FT-187</v>
      </c>
    </row>
    <row r="632" spans="2:5" x14ac:dyDescent="0.15">
      <c r="B632" s="7">
        <v>2370</v>
      </c>
      <c r="C632" s="7" t="s">
        <v>1246</v>
      </c>
      <c r="D632" s="7" t="s">
        <v>1247</v>
      </c>
      <c r="E632" s="6"/>
    </row>
    <row r="633" spans="2:5" x14ac:dyDescent="0.15">
      <c r="B633" s="7">
        <v>2372</v>
      </c>
      <c r="C633" s="7" t="s">
        <v>1248</v>
      </c>
      <c r="D633" s="7" t="s">
        <v>1249</v>
      </c>
      <c r="E633" s="6"/>
    </row>
    <row r="634" spans="2:5" x14ac:dyDescent="0.15">
      <c r="B634" s="7">
        <v>2372</v>
      </c>
      <c r="C634" s="7" t="s">
        <v>1250</v>
      </c>
      <c r="D634" s="7" t="s">
        <v>1251</v>
      </c>
      <c r="E634" s="6"/>
    </row>
    <row r="635" spans="2:5" x14ac:dyDescent="0.15">
      <c r="B635" s="7">
        <v>2377</v>
      </c>
      <c r="C635" s="7" t="s">
        <v>1252</v>
      </c>
      <c r="D635" s="7" t="s">
        <v>1253</v>
      </c>
      <c r="E635" s="6" t="str">
        <f>HYPERLINK("https://www.esco-net.com/wcs/escort/ec/detail?hHinCd=EA983AT-28","EA983AT-28")</f>
        <v>EA983AT-28</v>
      </c>
    </row>
    <row r="636" spans="2:5" x14ac:dyDescent="0.15">
      <c r="B636" s="7">
        <v>2385</v>
      </c>
      <c r="C636" s="7" t="s">
        <v>1254</v>
      </c>
      <c r="D636" s="7" t="s">
        <v>1255</v>
      </c>
      <c r="E636" s="6"/>
    </row>
    <row r="637" spans="2:5" x14ac:dyDescent="0.15">
      <c r="B637" s="7">
        <v>2385</v>
      </c>
      <c r="C637" s="7" t="s">
        <v>1256</v>
      </c>
      <c r="D637" s="7" t="s">
        <v>1257</v>
      </c>
      <c r="E637" s="6"/>
    </row>
    <row r="638" spans="2:5" x14ac:dyDescent="0.15">
      <c r="B638" s="7">
        <v>2385</v>
      </c>
      <c r="C638" s="7" t="s">
        <v>1258</v>
      </c>
      <c r="D638" s="7" t="s">
        <v>1259</v>
      </c>
      <c r="E638" s="6"/>
    </row>
    <row r="639" spans="2:5" x14ac:dyDescent="0.15">
      <c r="B639" s="7">
        <v>2385</v>
      </c>
      <c r="C639" s="7" t="s">
        <v>1260</v>
      </c>
      <c r="D639" s="7" t="s">
        <v>1261</v>
      </c>
      <c r="E639" s="6"/>
    </row>
    <row r="640" spans="2:5" x14ac:dyDescent="0.15">
      <c r="B640" s="7">
        <v>2390</v>
      </c>
      <c r="C640" s="7" t="s">
        <v>1262</v>
      </c>
      <c r="D640" s="7" t="s">
        <v>1263</v>
      </c>
      <c r="E640" s="6"/>
    </row>
    <row r="641" spans="2:5" x14ac:dyDescent="0.15">
      <c r="B641" s="7">
        <v>2400</v>
      </c>
      <c r="C641" s="7" t="s">
        <v>1264</v>
      </c>
      <c r="D641" s="7" t="s">
        <v>1265</v>
      </c>
      <c r="E641" s="6" t="str">
        <f>HYPERLINK("https://www.esco-net.com/wcs/escort/ec/detail?hHinCd=EA983FE-92B","EA983FE-92B")</f>
        <v>EA983FE-92B</v>
      </c>
    </row>
    <row r="642" spans="2:5" x14ac:dyDescent="0.15">
      <c r="B642" s="7">
        <v>2412</v>
      </c>
      <c r="C642" s="7" t="s">
        <v>1266</v>
      </c>
      <c r="D642" s="7" t="s">
        <v>1267</v>
      </c>
      <c r="E642" s="6" t="str">
        <f>HYPERLINK("https://www.esco-net.com/wcs/escort/ec/detail?hHinCd=EA944SG-41","EA944SG-41")</f>
        <v>EA944SG-41</v>
      </c>
    </row>
    <row r="643" spans="2:5" x14ac:dyDescent="0.15">
      <c r="B643" s="7">
        <v>2417</v>
      </c>
      <c r="C643" s="7" t="s">
        <v>1268</v>
      </c>
      <c r="D643" s="7" t="s">
        <v>1269</v>
      </c>
      <c r="E643" s="6" t="str">
        <f>HYPERLINK("https://www.esco-net.com/wcs/escort/ec/detail?hHinCd=EA864CD-205D","EA864CD-205D")</f>
        <v>EA864CD-205D</v>
      </c>
    </row>
    <row r="644" spans="2:5" x14ac:dyDescent="0.15">
      <c r="B644" s="7">
        <v>2421</v>
      </c>
      <c r="C644" s="7" t="s">
        <v>1270</v>
      </c>
      <c r="D644" s="7" t="s">
        <v>1271</v>
      </c>
      <c r="E644" s="6" t="str">
        <f>HYPERLINK("https://www.esco-net.com/wcs/escort/ec/detail?hHinCd=EA864CB-242A","EA864CB-242A")</f>
        <v>EA864CB-242A</v>
      </c>
    </row>
    <row r="645" spans="2:5" x14ac:dyDescent="0.15">
      <c r="B645" s="7">
        <v>2425</v>
      </c>
      <c r="C645" s="7" t="s">
        <v>1272</v>
      </c>
      <c r="D645" s="7" t="s">
        <v>1273</v>
      </c>
      <c r="E645" s="6"/>
    </row>
    <row r="646" spans="2:5" x14ac:dyDescent="0.15">
      <c r="B646" s="7">
        <v>2430</v>
      </c>
      <c r="C646" s="7" t="s">
        <v>1274</v>
      </c>
      <c r="D646" s="7" t="s">
        <v>1275</v>
      </c>
      <c r="E646" s="6" t="str">
        <f>HYPERLINK("https://www.esco-net.com/wcs/escort/ec/detail?hHinCd=EA983SD-35","EA983SD-35")</f>
        <v>EA983SD-35</v>
      </c>
    </row>
    <row r="647" spans="2:5" x14ac:dyDescent="0.15">
      <c r="B647" s="7">
        <v>2431</v>
      </c>
      <c r="C647" s="7" t="s">
        <v>1276</v>
      </c>
      <c r="D647" s="7" t="s">
        <v>1277</v>
      </c>
      <c r="E647" s="6" t="str">
        <f>HYPERLINK("https://www.esco-net.com/wcs/escort/ec/detail?hHinCd=EA983SF-2","EA983SF-2")</f>
        <v>EA983SF-2</v>
      </c>
    </row>
    <row r="648" spans="2:5" x14ac:dyDescent="0.15">
      <c r="B648" s="7">
        <v>2431</v>
      </c>
      <c r="C648" s="7" t="s">
        <v>1278</v>
      </c>
      <c r="D648" s="7" t="s">
        <v>1279</v>
      </c>
      <c r="E648" s="6" t="str">
        <f>HYPERLINK("https://www.esco-net.com/wcs/escort/ec/detail?hHinCd=EA983TT-44","EA983TT-44")</f>
        <v>EA983TT-44</v>
      </c>
    </row>
    <row r="649" spans="2:5" x14ac:dyDescent="0.15">
      <c r="B649" s="7">
        <v>2435</v>
      </c>
      <c r="C649" s="7" t="s">
        <v>1280</v>
      </c>
      <c r="D649" s="7" t="s">
        <v>1281</v>
      </c>
      <c r="E649" s="6" t="str">
        <f>HYPERLINK("https://www.esco-net.com/wcs/escort/ec/detail?hHinCd=EA916ZL-92","EA916ZL-92")</f>
        <v>EA916ZL-92</v>
      </c>
    </row>
    <row r="650" spans="2:5" x14ac:dyDescent="0.15">
      <c r="B650" s="7">
        <v>2436</v>
      </c>
      <c r="C650" s="7" t="s">
        <v>1282</v>
      </c>
      <c r="D650" s="7" t="s">
        <v>1283</v>
      </c>
      <c r="E650" s="6" t="str">
        <f>HYPERLINK("https://www.esco-net.com/wcs/escort/ec/detail?hHinCd=EA916ZL-126","EA916ZL-126")</f>
        <v>EA916ZL-126</v>
      </c>
    </row>
    <row r="651" spans="2:5" x14ac:dyDescent="0.15">
      <c r="B651" s="7">
        <v>2443</v>
      </c>
      <c r="C651" s="7" t="s">
        <v>1284</v>
      </c>
      <c r="D651" s="7" t="s">
        <v>1285</v>
      </c>
      <c r="E651" s="6" t="str">
        <f>HYPERLINK("https://www.esco-net.com/wcs/escort/ec/detail?hHinCd=EA591HC-33B","EA591HC-33B")</f>
        <v>EA591HC-33B</v>
      </c>
    </row>
    <row r="652" spans="2:5" x14ac:dyDescent="0.15">
      <c r="B652" s="7">
        <v>2460</v>
      </c>
      <c r="C652" s="7" t="s">
        <v>1286</v>
      </c>
      <c r="D652" s="7" t="s">
        <v>1287</v>
      </c>
      <c r="E652" s="6" t="str">
        <f>HYPERLINK("https://www.esco-net.com/wcs/escort/ec/detail?hHinCd=EA812HB-31B","EA812HB-31B")</f>
        <v>EA812HB-31B</v>
      </c>
    </row>
    <row r="653" spans="2:5" x14ac:dyDescent="0.15">
      <c r="B653" s="7">
        <v>2462</v>
      </c>
      <c r="C653" s="7" t="s">
        <v>1288</v>
      </c>
      <c r="D653" s="7" t="s">
        <v>1289</v>
      </c>
      <c r="E653" s="6"/>
    </row>
    <row r="654" spans="2:5" x14ac:dyDescent="0.15">
      <c r="B654" s="7">
        <v>2463</v>
      </c>
      <c r="C654" s="7" t="s">
        <v>1290</v>
      </c>
      <c r="D654" s="7" t="s">
        <v>1291</v>
      </c>
      <c r="E654" s="6" t="str">
        <f>HYPERLINK("https://www.esco-net.com/wcs/escort/ec/detail?hHinCd=EA724ZK-22A","EA724ZK-22A")</f>
        <v>EA724ZK-22A</v>
      </c>
    </row>
    <row r="655" spans="2:5" x14ac:dyDescent="0.15">
      <c r="B655" s="7">
        <v>2468</v>
      </c>
      <c r="C655" s="7" t="s">
        <v>1292</v>
      </c>
      <c r="D655" s="7" t="s">
        <v>1293</v>
      </c>
      <c r="E655" s="6" t="str">
        <f>HYPERLINK("https://www.esco-net.com/wcs/escort/ec/detail?hHinCd=EA928AG-146","EA928AG-146")</f>
        <v>EA928AG-146</v>
      </c>
    </row>
    <row r="656" spans="2:5" x14ac:dyDescent="0.15">
      <c r="B656" s="7">
        <v>2471</v>
      </c>
      <c r="C656" s="7" t="s">
        <v>1294</v>
      </c>
      <c r="D656" s="7" t="s">
        <v>1295</v>
      </c>
      <c r="E656" s="6"/>
    </row>
    <row r="657" spans="2:5" x14ac:dyDescent="0.15">
      <c r="B657" s="7">
        <v>2471</v>
      </c>
      <c r="C657" s="7" t="s">
        <v>1296</v>
      </c>
      <c r="D657" s="7" t="s">
        <v>1297</v>
      </c>
      <c r="E657" s="6" t="str">
        <f>HYPERLINK("https://www.esco-net.com/wcs/escort/ec/detail?hHinCd=EA928AJ-258","EA928AJ-258")</f>
        <v>EA928AJ-258</v>
      </c>
    </row>
    <row r="658" spans="2:5" x14ac:dyDescent="0.15">
      <c r="B658" s="7">
        <v>2472</v>
      </c>
      <c r="C658" s="7" t="s">
        <v>1298</v>
      </c>
      <c r="D658" s="7" t="s">
        <v>1299</v>
      </c>
      <c r="E658" s="6" t="str">
        <f>HYPERLINK("https://www.esco-net.com/wcs/escort/ec/detail?hHinCd=EA928AJ-273","EA928AJ-273")</f>
        <v>EA928AJ-273</v>
      </c>
    </row>
    <row r="659" spans="2:5" x14ac:dyDescent="0.15">
      <c r="B659" s="7">
        <v>2486</v>
      </c>
      <c r="C659" s="7" t="s">
        <v>1300</v>
      </c>
      <c r="D659" s="7" t="s">
        <v>1301</v>
      </c>
      <c r="E659" s="6" t="str">
        <f>HYPERLINK("https://www.esco-net.com/wcs/escort/ec/detail?hHinCd=EA922B-223","EA922B-223")</f>
        <v>EA922B-223</v>
      </c>
    </row>
    <row r="660" spans="2:5" x14ac:dyDescent="0.15">
      <c r="B660" s="7">
        <v>2502</v>
      </c>
      <c r="C660" s="7" t="s">
        <v>1302</v>
      </c>
      <c r="D660" s="7" t="s">
        <v>1303</v>
      </c>
      <c r="E660" s="6"/>
    </row>
    <row r="661" spans="2:5" x14ac:dyDescent="0.15">
      <c r="B661" s="7">
        <v>2517</v>
      </c>
      <c r="C661" s="7" t="s">
        <v>1304</v>
      </c>
      <c r="D661" s="7" t="s">
        <v>1305</v>
      </c>
      <c r="E661" s="6" t="str">
        <f>HYPERLINK("https://www.esco-net.com/wcs/escort/ec/detail?hHinCd=EA995AA-804","EA995AA-804")</f>
        <v>EA995AA-804</v>
      </c>
    </row>
    <row r="662" spans="2:5" x14ac:dyDescent="0.15">
      <c r="B662" s="7">
        <v>2517</v>
      </c>
      <c r="C662" s="7" t="s">
        <v>1306</v>
      </c>
      <c r="D662" s="7" t="s">
        <v>1307</v>
      </c>
      <c r="E662" s="6" t="str">
        <f>HYPERLINK("https://www.esco-net.com/wcs/escort/ec/detail?hHinCd=EA995CC-57","EA995CC-57")</f>
        <v>EA995CC-57</v>
      </c>
    </row>
    <row r="663" spans="2:5" x14ac:dyDescent="0.15">
      <c r="B663" s="7">
        <v>2528</v>
      </c>
      <c r="C663" s="7" t="s">
        <v>1308</v>
      </c>
      <c r="D663" s="7" t="s">
        <v>1309</v>
      </c>
      <c r="E663" s="6" t="str">
        <f>HYPERLINK("https://www.esco-net.com/wcs/escort/ec/detail?hHinCd=EA899KP-7","EA899KP-7")</f>
        <v>EA899KP-7</v>
      </c>
    </row>
    <row r="664" spans="2:5" x14ac:dyDescent="0.15">
      <c r="B664" s="7">
        <v>2528</v>
      </c>
      <c r="C664" s="7" t="s">
        <v>1310</v>
      </c>
      <c r="D664" s="7" t="s">
        <v>1311</v>
      </c>
      <c r="E664" s="6"/>
    </row>
    <row r="665" spans="2:5" x14ac:dyDescent="0.15">
      <c r="B665" s="7">
        <v>2537</v>
      </c>
      <c r="C665" s="7" t="s">
        <v>1312</v>
      </c>
      <c r="D665" s="7" t="s">
        <v>1313</v>
      </c>
      <c r="E665" s="6" t="str">
        <f>HYPERLINK("https://www.esco-net.com/wcs/escort/ec/detail?hHinCd=EA115TH-11B","EA115TH-11B")</f>
        <v>EA115TH-11B</v>
      </c>
    </row>
    <row r="666" spans="2:5" x14ac:dyDescent="0.15">
      <c r="B666" s="7">
        <v>2544</v>
      </c>
      <c r="C666" s="7" t="s">
        <v>1314</v>
      </c>
      <c r="D666" s="7" t="s">
        <v>1315</v>
      </c>
      <c r="E666" s="6" t="str">
        <f>HYPERLINK("https://www.esco-net.com/wcs/escort/ec/detail?hHinCd=EA915-18A","EA915-18A")</f>
        <v>EA915-18A</v>
      </c>
    </row>
    <row r="667" spans="2:5" x14ac:dyDescent="0.15">
      <c r="B667" s="7">
        <v>2548</v>
      </c>
      <c r="C667" s="7" t="s">
        <v>1316</v>
      </c>
      <c r="D667" s="7" t="s">
        <v>1317</v>
      </c>
      <c r="E667" s="6" t="str">
        <f>HYPERLINK("https://www.esco-net.com/wcs/escort/ec/detail?hHinCd=EA915DB-11","EA915DB-11")</f>
        <v>EA915DB-11</v>
      </c>
    </row>
    <row r="668" spans="2:5" x14ac:dyDescent="0.15">
      <c r="B668" s="7">
        <v>2548</v>
      </c>
      <c r="C668" s="7" t="s">
        <v>1318</v>
      </c>
      <c r="D668" s="7" t="s">
        <v>1319</v>
      </c>
      <c r="E668" s="6" t="str">
        <f>HYPERLINK("https://www.esco-net.com/wcs/escort/ec/detail?hHinCd=EA915DB-11","EA915DB-11")</f>
        <v>EA915DB-11</v>
      </c>
    </row>
    <row r="669" spans="2:5" x14ac:dyDescent="0.15">
      <c r="B669" s="7">
        <v>2548</v>
      </c>
      <c r="C669" s="7" t="s">
        <v>1320</v>
      </c>
      <c r="D669" s="7" t="s">
        <v>1321</v>
      </c>
      <c r="E669" s="6" t="str">
        <f>HYPERLINK("https://www.esco-net.com/wcs/escort/ec/detail?hHinCd=EA915DB-11","EA915DB-11")</f>
        <v>EA915DB-11</v>
      </c>
    </row>
    <row r="670" spans="2:5" x14ac:dyDescent="0.15">
      <c r="B670" s="7">
        <v>2554</v>
      </c>
      <c r="C670" s="7" t="s">
        <v>1322</v>
      </c>
      <c r="D670" s="7" t="s">
        <v>1323</v>
      </c>
      <c r="E670" s="6"/>
    </row>
    <row r="671" spans="2:5" x14ac:dyDescent="0.15">
      <c r="B671" s="7">
        <v>2562</v>
      </c>
      <c r="C671" s="7" t="s">
        <v>1324</v>
      </c>
      <c r="D671" s="7" t="s">
        <v>1325</v>
      </c>
      <c r="E671" s="6" t="str">
        <f>HYPERLINK("https://www.esco-net.com/wcs/escort/ec/detail?hHinCd=EA917AJ-47","EA917AJ-47")</f>
        <v>EA917AJ-47</v>
      </c>
    </row>
    <row r="672" spans="2:5" x14ac:dyDescent="0.15">
      <c r="B672" s="7">
        <v>2562</v>
      </c>
      <c r="C672" s="7" t="s">
        <v>1326</v>
      </c>
      <c r="D672" s="7" t="s">
        <v>1327</v>
      </c>
      <c r="E672" s="6" t="str">
        <f>HYPERLINK("https://www.esco-net.com/wcs/escort/ec/detail?hHinCd=EA927AM-27","EA927AM-27")</f>
        <v>EA927AM-27</v>
      </c>
    </row>
    <row r="673" spans="2:5" x14ac:dyDescent="0.15">
      <c r="B673" s="7">
        <v>2567</v>
      </c>
      <c r="C673" s="7" t="s">
        <v>1328</v>
      </c>
      <c r="D673" s="7" t="s">
        <v>1329</v>
      </c>
      <c r="E673" s="6" t="str">
        <f>HYPERLINK("https://www.esco-net.com/wcs/escort/ec/detail?hHinCd=EA764A-69A","EA764A-69A")</f>
        <v>EA764A-69A</v>
      </c>
    </row>
    <row r="674" spans="2:5" x14ac:dyDescent="0.15">
      <c r="B674" s="7">
        <v>2574</v>
      </c>
      <c r="C674" s="7" t="s">
        <v>1330</v>
      </c>
      <c r="D674" s="7" t="s">
        <v>1331</v>
      </c>
      <c r="E674" s="6" t="str">
        <f>HYPERLINK("https://www.esco-net.com/wcs/escort/ec/detail?hHinCd=EA915-161","EA915-161")</f>
        <v>EA915-161</v>
      </c>
    </row>
    <row r="675" spans="2:5" x14ac:dyDescent="0.15">
      <c r="B675" s="7">
        <v>2576</v>
      </c>
      <c r="C675" s="7" t="s">
        <v>1332</v>
      </c>
      <c r="D675" s="7" t="s">
        <v>1333</v>
      </c>
      <c r="E675" s="6" t="str">
        <f>HYPERLINK("https://www.esco-net.com/wcs/escort/ec/detail?hHinCd=EA919SD-16","EA919SD-16")</f>
        <v>EA919SD-16</v>
      </c>
    </row>
    <row r="676" spans="2:5" x14ac:dyDescent="0.15">
      <c r="B676" s="7">
        <v>2583</v>
      </c>
      <c r="C676" s="7" t="s">
        <v>1334</v>
      </c>
      <c r="D676" s="7" t="s">
        <v>1335</v>
      </c>
      <c r="E676" s="6" t="str">
        <f>HYPERLINK("https://www.esco-net.com/wcs/escort/ec/detail?hHinCd=EA991XB-1","EA991XB-1")</f>
        <v>EA991XB-1</v>
      </c>
    </row>
    <row r="677" spans="2:5" x14ac:dyDescent="0.15">
      <c r="B677" s="7">
        <v>2607</v>
      </c>
      <c r="C677" s="7" t="s">
        <v>1336</v>
      </c>
      <c r="D677" s="7" t="s">
        <v>1337</v>
      </c>
      <c r="E677" s="6" t="str">
        <f>HYPERLINK("https://www.esco-net.com/wcs/escort/ec/detail?hHinCd=EA650BA-98","EA650BA-98")</f>
        <v>EA650BA-98</v>
      </c>
    </row>
    <row r="678" spans="2:5" x14ac:dyDescent="0.15">
      <c r="B678" s="7">
        <v>2612</v>
      </c>
      <c r="C678" s="7" t="s">
        <v>1338</v>
      </c>
      <c r="D678" s="7" t="s">
        <v>1339</v>
      </c>
      <c r="E678" s="6" t="str">
        <f>HYPERLINK("https://www.esco-net.com/wcs/escort/ec/detail?hHinCd=EA898RC-25SB","EA898RC-25SB")</f>
        <v>EA898RC-25SB</v>
      </c>
    </row>
    <row r="679" spans="2:5" x14ac:dyDescent="0.15">
      <c r="B679" s="7">
        <v>2614</v>
      </c>
      <c r="C679" s="7" t="s">
        <v>1340</v>
      </c>
      <c r="D679" s="7" t="s">
        <v>1341</v>
      </c>
      <c r="E679" s="6" t="str">
        <f>HYPERLINK("https://www.esco-net.com/wcs/escort/ec/detail?hHinCd=EA898R-21","EA898R-21")</f>
        <v>EA898R-21</v>
      </c>
    </row>
    <row r="680" spans="2:5" x14ac:dyDescent="0.15">
      <c r="B680" s="7">
        <v>2618</v>
      </c>
      <c r="C680" s="7" t="s">
        <v>1342</v>
      </c>
      <c r="D680" s="7" t="s">
        <v>1343</v>
      </c>
      <c r="E680" s="6" t="str">
        <f>HYPERLINK("https://www.esco-net.com/wcs/escort/ec/detail?hHinCd=EA899GH-1","EA899GH-1")</f>
        <v>EA899GH-1</v>
      </c>
    </row>
    <row r="681" spans="2:5" x14ac:dyDescent="0.15">
      <c r="B681" s="7">
        <v>2622</v>
      </c>
      <c r="C681" s="7" t="s">
        <v>1344</v>
      </c>
      <c r="D681" s="7" t="s">
        <v>1345</v>
      </c>
      <c r="E681" s="6"/>
    </row>
    <row r="682" spans="2:5" x14ac:dyDescent="0.15">
      <c r="B682" s="7">
        <v>2622</v>
      </c>
      <c r="C682" s="7" t="s">
        <v>1346</v>
      </c>
      <c r="D682" s="7" t="s">
        <v>1347</v>
      </c>
      <c r="E682" s="6" t="str">
        <f>HYPERLINK("https://www.esco-net.com/wcs/escort/ec/detail?hHinCd=EA991CR-46","EA991CR-46")</f>
        <v>EA991CR-46</v>
      </c>
    </row>
    <row r="683" spans="2:5" x14ac:dyDescent="0.15">
      <c r="B683" s="7">
        <v>2637</v>
      </c>
      <c r="C683" s="7" t="s">
        <v>1348</v>
      </c>
      <c r="D683" s="7" t="s">
        <v>1349</v>
      </c>
      <c r="E683" s="6" t="str">
        <f>HYPERLINK("https://www.esco-net.com/wcs/escort/ec/detail?hHinCd=EA650AB-9","EA650AB-9")</f>
        <v>EA650AB-9</v>
      </c>
    </row>
    <row r="684" spans="2:5" x14ac:dyDescent="0.15">
      <c r="B684" s="7"/>
      <c r="C684" s="7"/>
      <c r="D684" s="7"/>
      <c r="E684" s="6"/>
    </row>
    <row r="685" spans="2:5" x14ac:dyDescent="0.15">
      <c r="B685" s="7"/>
      <c r="C685" s="7"/>
      <c r="D685" s="7"/>
      <c r="E685" s="6"/>
    </row>
    <row r="686" spans="2:5" x14ac:dyDescent="0.15">
      <c r="B686" s="7"/>
      <c r="C686" s="7"/>
      <c r="D686" s="7"/>
      <c r="E686" s="6"/>
    </row>
    <row r="687" spans="2:5" x14ac:dyDescent="0.15">
      <c r="B687" s="7"/>
      <c r="C687" s="7"/>
      <c r="D687" s="7"/>
      <c r="E687" s="6"/>
    </row>
    <row r="688" spans="2:5" x14ac:dyDescent="0.15">
      <c r="B688" s="7"/>
      <c r="C688" s="7"/>
      <c r="D688" s="7"/>
      <c r="E688" s="6"/>
    </row>
    <row r="689" spans="2:5" x14ac:dyDescent="0.15">
      <c r="B689" s="7"/>
      <c r="C689" s="7"/>
      <c r="D689" s="7"/>
      <c r="E689" s="6"/>
    </row>
    <row r="690" spans="2:5" x14ac:dyDescent="0.15">
      <c r="B690" s="7"/>
      <c r="C690" s="7"/>
      <c r="D690" s="7"/>
      <c r="E690" s="6"/>
    </row>
    <row r="691" spans="2:5" x14ac:dyDescent="0.15">
      <c r="B691" s="7"/>
      <c r="C691" s="7"/>
      <c r="D691" s="7"/>
      <c r="E691" s="6"/>
    </row>
    <row r="692" spans="2:5" x14ac:dyDescent="0.15">
      <c r="B692" s="7"/>
      <c r="C692" s="7"/>
      <c r="D692" s="7"/>
      <c r="E692" s="6"/>
    </row>
    <row r="693" spans="2:5" x14ac:dyDescent="0.15">
      <c r="B693" s="7"/>
      <c r="C693" s="7"/>
      <c r="D693" s="7"/>
      <c r="E693" s="6"/>
    </row>
    <row r="694" spans="2:5" x14ac:dyDescent="0.15">
      <c r="B694" s="7"/>
      <c r="C694" s="7"/>
      <c r="D694" s="7"/>
      <c r="E694" s="6"/>
    </row>
    <row r="695" spans="2:5" x14ac:dyDescent="0.15">
      <c r="B695" s="7"/>
      <c r="C695" s="7"/>
      <c r="D695" s="7"/>
      <c r="E695" s="6"/>
    </row>
    <row r="696" spans="2:5" x14ac:dyDescent="0.15">
      <c r="B696" s="7"/>
      <c r="C696" s="7"/>
      <c r="D696" s="7"/>
      <c r="E696" s="6"/>
    </row>
    <row r="697" spans="2:5" x14ac:dyDescent="0.15">
      <c r="B697" s="7"/>
      <c r="C697" s="7"/>
      <c r="D697" s="7"/>
      <c r="E697" s="6"/>
    </row>
    <row r="698" spans="2:5" x14ac:dyDescent="0.15">
      <c r="B698" s="7"/>
      <c r="C698" s="7"/>
      <c r="D698" s="7"/>
      <c r="E698" s="6"/>
    </row>
    <row r="699" spans="2:5" x14ac:dyDescent="0.15">
      <c r="B699" s="7"/>
      <c r="C699" s="7"/>
      <c r="D699" s="7"/>
      <c r="E699" s="6"/>
    </row>
    <row r="700" spans="2:5" x14ac:dyDescent="0.15">
      <c r="B700" s="7"/>
      <c r="C700" s="7"/>
      <c r="D700" s="7"/>
      <c r="E700" s="6"/>
    </row>
    <row r="701" spans="2:5" x14ac:dyDescent="0.15">
      <c r="B701" s="7"/>
      <c r="C701" s="7"/>
      <c r="D701" s="7"/>
      <c r="E701" s="6"/>
    </row>
    <row r="702" spans="2:5" x14ac:dyDescent="0.15">
      <c r="B702" s="7"/>
      <c r="C702" s="7"/>
      <c r="D702" s="7"/>
      <c r="E702" s="6"/>
    </row>
    <row r="703" spans="2:5" x14ac:dyDescent="0.15">
      <c r="B703" s="7"/>
      <c r="C703" s="7"/>
      <c r="D703" s="7"/>
      <c r="E703" s="6"/>
    </row>
    <row r="704" spans="2:5" x14ac:dyDescent="0.15">
      <c r="B704" s="7"/>
      <c r="C704" s="7"/>
      <c r="D704" s="7"/>
      <c r="E704" s="6"/>
    </row>
    <row r="705" spans="2:5" x14ac:dyDescent="0.15">
      <c r="B705" s="7"/>
      <c r="C705" s="7"/>
      <c r="D705" s="7"/>
      <c r="E705" s="6"/>
    </row>
    <row r="706" spans="2:5" x14ac:dyDescent="0.15">
      <c r="B706" s="7"/>
      <c r="C706" s="7"/>
      <c r="D706" s="7"/>
      <c r="E706" s="6"/>
    </row>
    <row r="707" spans="2:5" x14ac:dyDescent="0.15">
      <c r="B707" s="7"/>
      <c r="C707" s="7"/>
      <c r="D707" s="7"/>
      <c r="E707" s="6"/>
    </row>
    <row r="708" spans="2:5" x14ac:dyDescent="0.15">
      <c r="B708" s="7"/>
      <c r="C708" s="7"/>
      <c r="D708" s="7"/>
      <c r="E708" s="6"/>
    </row>
    <row r="709" spans="2:5" x14ac:dyDescent="0.15">
      <c r="B709" s="7"/>
      <c r="C709" s="7"/>
      <c r="D709" s="7"/>
      <c r="E709" s="6"/>
    </row>
    <row r="710" spans="2:5" x14ac:dyDescent="0.15">
      <c r="B710" s="7"/>
      <c r="C710" s="7"/>
      <c r="D710" s="7"/>
      <c r="E710" s="6"/>
    </row>
    <row r="711" spans="2:5" x14ac:dyDescent="0.15">
      <c r="B711" s="7"/>
      <c r="C711" s="7"/>
      <c r="D711" s="7"/>
      <c r="E711" s="6"/>
    </row>
    <row r="712" spans="2:5" x14ac:dyDescent="0.15">
      <c r="B712" s="7"/>
      <c r="C712" s="7"/>
      <c r="D712" s="7"/>
      <c r="E712" s="6"/>
    </row>
    <row r="713" spans="2:5" x14ac:dyDescent="0.15">
      <c r="B713" s="7"/>
      <c r="C713" s="7"/>
      <c r="D713" s="7"/>
      <c r="E713" s="6"/>
    </row>
    <row r="714" spans="2:5" x14ac:dyDescent="0.15">
      <c r="B714" s="7"/>
      <c r="C714" s="7"/>
      <c r="D714" s="7"/>
      <c r="E714" s="6"/>
    </row>
    <row r="715" spans="2:5" x14ac:dyDescent="0.15">
      <c r="B715" s="7"/>
      <c r="C715" s="7"/>
      <c r="D715" s="7"/>
      <c r="E715" s="6"/>
    </row>
    <row r="716" spans="2:5" x14ac:dyDescent="0.15">
      <c r="B716" s="7"/>
      <c r="C716" s="7"/>
      <c r="D716" s="7"/>
      <c r="E716" s="6"/>
    </row>
    <row r="717" spans="2:5" x14ac:dyDescent="0.15">
      <c r="B717" s="7"/>
      <c r="C717" s="7"/>
      <c r="D717" s="7"/>
      <c r="E717" s="6"/>
    </row>
    <row r="718" spans="2:5" x14ac:dyDescent="0.15">
      <c r="B718" s="7"/>
      <c r="C718" s="7"/>
      <c r="D718" s="7"/>
      <c r="E718" s="6"/>
    </row>
    <row r="719" spans="2:5" x14ac:dyDescent="0.15">
      <c r="B719" s="7"/>
      <c r="C719" s="7"/>
      <c r="D719" s="7"/>
      <c r="E719" s="6"/>
    </row>
    <row r="720" spans="2:5" x14ac:dyDescent="0.15">
      <c r="B720" s="7"/>
      <c r="C720" s="7"/>
      <c r="D720" s="7"/>
      <c r="E720" s="6"/>
    </row>
    <row r="721" spans="2:5" x14ac:dyDescent="0.15">
      <c r="B721" s="7"/>
      <c r="C721" s="7"/>
      <c r="D721" s="7"/>
      <c r="E721" s="6"/>
    </row>
    <row r="722" spans="2:5" x14ac:dyDescent="0.15">
      <c r="B722" s="7"/>
      <c r="C722" s="7"/>
      <c r="D722" s="7"/>
      <c r="E722" s="6"/>
    </row>
    <row r="723" spans="2:5" x14ac:dyDescent="0.15">
      <c r="B723" s="7"/>
      <c r="C723" s="7"/>
      <c r="D723" s="7"/>
      <c r="E723" s="6"/>
    </row>
    <row r="724" spans="2:5" x14ac:dyDescent="0.15">
      <c r="B724" s="7"/>
      <c r="C724" s="7"/>
      <c r="D724" s="7"/>
      <c r="E724" s="6"/>
    </row>
    <row r="725" spans="2:5" x14ac:dyDescent="0.15">
      <c r="B725" s="7"/>
      <c r="C725" s="7"/>
      <c r="D725" s="7"/>
      <c r="E725" s="6"/>
    </row>
    <row r="726" spans="2:5" x14ac:dyDescent="0.15">
      <c r="B726" s="7"/>
      <c r="C726" s="7"/>
      <c r="D726" s="7"/>
      <c r="E726" s="6"/>
    </row>
    <row r="727" spans="2:5" x14ac:dyDescent="0.15">
      <c r="B727" s="7"/>
      <c r="C727" s="7"/>
      <c r="D727" s="7"/>
      <c r="E727" s="6"/>
    </row>
    <row r="728" spans="2:5" x14ac:dyDescent="0.15">
      <c r="B728" s="7"/>
      <c r="C728" s="7"/>
      <c r="D728" s="7"/>
      <c r="E728" s="6"/>
    </row>
    <row r="729" spans="2:5" x14ac:dyDescent="0.15">
      <c r="B729" s="7"/>
      <c r="C729" s="7"/>
      <c r="D729" s="7"/>
      <c r="E729" s="6"/>
    </row>
    <row r="730" spans="2:5" x14ac:dyDescent="0.15">
      <c r="B730" s="7"/>
      <c r="C730" s="7"/>
      <c r="D730" s="7"/>
      <c r="E730" s="6"/>
    </row>
    <row r="731" spans="2:5" x14ac:dyDescent="0.15">
      <c r="B731" s="7"/>
      <c r="C731" s="7"/>
      <c r="D731" s="7"/>
      <c r="E731" s="6"/>
    </row>
    <row r="732" spans="2:5" x14ac:dyDescent="0.15">
      <c r="B732" s="7"/>
      <c r="C732" s="7"/>
      <c r="D732" s="7"/>
      <c r="E732" s="6"/>
    </row>
    <row r="733" spans="2:5" x14ac:dyDescent="0.15">
      <c r="B733" s="7"/>
      <c r="C733" s="7"/>
      <c r="D733" s="7"/>
      <c r="E733" s="6"/>
    </row>
    <row r="734" spans="2:5" x14ac:dyDescent="0.15">
      <c r="B734" s="7"/>
      <c r="C734" s="7"/>
      <c r="D734" s="7"/>
      <c r="E734" s="6"/>
    </row>
    <row r="735" spans="2:5" x14ac:dyDescent="0.15">
      <c r="B735" s="7"/>
      <c r="C735" s="7"/>
      <c r="D735" s="7"/>
      <c r="E735" s="6"/>
    </row>
    <row r="736" spans="2:5" x14ac:dyDescent="0.15">
      <c r="B736" s="7"/>
      <c r="C736" s="7"/>
      <c r="D736" s="7"/>
      <c r="E736" s="6"/>
    </row>
    <row r="737" spans="2:5" x14ac:dyDescent="0.15">
      <c r="B737" s="7"/>
      <c r="C737" s="7"/>
      <c r="D737" s="7"/>
      <c r="E737" s="6"/>
    </row>
    <row r="738" spans="2:5" x14ac:dyDescent="0.15">
      <c r="B738" s="7"/>
      <c r="C738" s="7"/>
      <c r="D738" s="7"/>
      <c r="E738" s="6"/>
    </row>
    <row r="739" spans="2:5" x14ac:dyDescent="0.15">
      <c r="B739" s="7"/>
      <c r="C739" s="7"/>
      <c r="D739" s="7"/>
      <c r="E739" s="6"/>
    </row>
    <row r="740" spans="2:5" x14ac:dyDescent="0.15">
      <c r="B740" s="7"/>
      <c r="C740" s="7"/>
      <c r="D740" s="7"/>
      <c r="E740" s="6"/>
    </row>
    <row r="741" spans="2:5" x14ac:dyDescent="0.15">
      <c r="B741" s="7"/>
      <c r="C741" s="7"/>
      <c r="D741" s="7"/>
      <c r="E741" s="6"/>
    </row>
    <row r="742" spans="2:5" x14ac:dyDescent="0.15">
      <c r="B742" s="7"/>
      <c r="C742" s="7"/>
      <c r="D742" s="7"/>
      <c r="E742" s="6"/>
    </row>
    <row r="743" spans="2:5" x14ac:dyDescent="0.15">
      <c r="B743" s="7"/>
      <c r="C743" s="7"/>
      <c r="D743" s="7"/>
      <c r="E743" s="6"/>
    </row>
    <row r="744" spans="2:5" x14ac:dyDescent="0.15">
      <c r="B744" s="7"/>
      <c r="C744" s="7"/>
      <c r="D744" s="7"/>
      <c r="E744" s="6"/>
    </row>
    <row r="745" spans="2:5" x14ac:dyDescent="0.15">
      <c r="B745" s="7"/>
      <c r="C745" s="7"/>
      <c r="D745" s="7"/>
      <c r="E745" s="6"/>
    </row>
    <row r="746" spans="2:5" x14ac:dyDescent="0.15">
      <c r="B746" s="7"/>
      <c r="C746" s="7"/>
      <c r="D746" s="7"/>
      <c r="E746" s="6"/>
    </row>
    <row r="747" spans="2:5" x14ac:dyDescent="0.15">
      <c r="B747" s="7"/>
      <c r="C747" s="7"/>
      <c r="D747" s="7"/>
      <c r="E747" s="6"/>
    </row>
    <row r="748" spans="2:5" x14ac:dyDescent="0.15">
      <c r="B748" s="7"/>
      <c r="C748" s="7"/>
      <c r="D748" s="7"/>
      <c r="E748" s="6"/>
    </row>
    <row r="749" spans="2:5" x14ac:dyDescent="0.15">
      <c r="B749" s="7"/>
      <c r="C749" s="7"/>
      <c r="D749" s="7"/>
      <c r="E749" s="6"/>
    </row>
    <row r="750" spans="2:5" x14ac:dyDescent="0.15">
      <c r="B750" s="7"/>
      <c r="C750" s="7"/>
      <c r="D750" s="7"/>
      <c r="E750" s="6"/>
    </row>
    <row r="751" spans="2:5" x14ac:dyDescent="0.15">
      <c r="B751" s="7"/>
      <c r="C751" s="7"/>
      <c r="D751" s="7"/>
      <c r="E751" s="6"/>
    </row>
    <row r="752" spans="2:5" x14ac:dyDescent="0.15">
      <c r="B752" s="7"/>
      <c r="C752" s="7"/>
      <c r="D752" s="7"/>
      <c r="E752" s="6"/>
    </row>
    <row r="753" spans="2:5" x14ac:dyDescent="0.15">
      <c r="B753" s="7"/>
      <c r="C753" s="7"/>
      <c r="D753" s="7"/>
      <c r="E753" s="6"/>
    </row>
    <row r="754" spans="2:5" x14ac:dyDescent="0.15">
      <c r="B754" s="7"/>
      <c r="C754" s="7"/>
      <c r="D754" s="7"/>
      <c r="E754" s="6"/>
    </row>
    <row r="755" spans="2:5" x14ac:dyDescent="0.15">
      <c r="B755" s="7"/>
      <c r="C755" s="7"/>
      <c r="D755" s="7"/>
      <c r="E755" s="6"/>
    </row>
    <row r="756" spans="2:5" x14ac:dyDescent="0.15">
      <c r="B756" s="7"/>
      <c r="C756" s="7"/>
      <c r="D756" s="7"/>
      <c r="E756" s="6"/>
    </row>
    <row r="757" spans="2:5" x14ac:dyDescent="0.15">
      <c r="B757" s="7"/>
      <c r="C757" s="7"/>
      <c r="D757" s="7"/>
      <c r="E757" s="6"/>
    </row>
    <row r="758" spans="2:5" x14ac:dyDescent="0.15">
      <c r="B758" s="7"/>
      <c r="C758" s="7"/>
      <c r="D758" s="7"/>
      <c r="E758" s="6"/>
    </row>
    <row r="759" spans="2:5" x14ac:dyDescent="0.15">
      <c r="B759" s="7"/>
      <c r="C759" s="7"/>
      <c r="D759" s="7"/>
      <c r="E759" s="6"/>
    </row>
    <row r="760" spans="2:5" x14ac:dyDescent="0.15">
      <c r="B760" s="7"/>
      <c r="C760" s="7"/>
      <c r="D760" s="7"/>
      <c r="E760" s="6"/>
    </row>
    <row r="761" spans="2:5" x14ac:dyDescent="0.15">
      <c r="B761" s="7"/>
      <c r="C761" s="7"/>
      <c r="D761" s="7"/>
      <c r="E761" s="6"/>
    </row>
    <row r="762" spans="2:5" x14ac:dyDescent="0.15">
      <c r="B762" s="7"/>
      <c r="C762" s="7"/>
      <c r="D762" s="7"/>
      <c r="E762" s="6"/>
    </row>
    <row r="763" spans="2:5" x14ac:dyDescent="0.15">
      <c r="B763" s="7"/>
      <c r="C763" s="7"/>
      <c r="D763" s="7"/>
      <c r="E763" s="6"/>
    </row>
    <row r="764" spans="2:5" x14ac:dyDescent="0.15">
      <c r="B764" s="7"/>
      <c r="C764" s="7"/>
      <c r="D764" s="7"/>
      <c r="E764" s="6"/>
    </row>
    <row r="765" spans="2:5" x14ac:dyDescent="0.15">
      <c r="B765" s="7"/>
      <c r="C765" s="7"/>
      <c r="D765" s="7"/>
      <c r="E765" s="6"/>
    </row>
    <row r="766" spans="2:5" x14ac:dyDescent="0.15">
      <c r="B766" s="7"/>
      <c r="C766" s="7"/>
      <c r="D766" s="7"/>
      <c r="E766" s="6"/>
    </row>
    <row r="767" spans="2:5" x14ac:dyDescent="0.15">
      <c r="B767" s="7"/>
      <c r="C767" s="7"/>
      <c r="D767" s="7"/>
      <c r="E767" s="6"/>
    </row>
    <row r="768" spans="2:5" x14ac:dyDescent="0.15">
      <c r="B768" s="7"/>
      <c r="C768" s="7"/>
      <c r="D768" s="7"/>
      <c r="E768" s="6"/>
    </row>
    <row r="769" spans="2:5" x14ac:dyDescent="0.15">
      <c r="B769" s="7"/>
      <c r="C769" s="7"/>
      <c r="D769" s="7"/>
      <c r="E769" s="6"/>
    </row>
    <row r="770" spans="2:5" x14ac:dyDescent="0.15">
      <c r="B770" s="7"/>
      <c r="C770" s="7"/>
      <c r="D770" s="7"/>
      <c r="E770" s="6"/>
    </row>
    <row r="771" spans="2:5" x14ac:dyDescent="0.15">
      <c r="B771" s="7"/>
      <c r="C771" s="7"/>
      <c r="D771" s="7"/>
      <c r="E771" s="6"/>
    </row>
    <row r="772" spans="2:5" x14ac:dyDescent="0.15">
      <c r="B772" s="7"/>
      <c r="C772" s="7"/>
      <c r="D772" s="7"/>
      <c r="E772" s="6"/>
    </row>
    <row r="773" spans="2:5" x14ac:dyDescent="0.15">
      <c r="B773" s="7"/>
      <c r="C773" s="7"/>
      <c r="D773" s="7"/>
      <c r="E773" s="6"/>
    </row>
    <row r="774" spans="2:5" x14ac:dyDescent="0.15">
      <c r="B774" s="7"/>
      <c r="C774" s="7"/>
      <c r="D774" s="7"/>
      <c r="E774" s="6"/>
    </row>
    <row r="775" spans="2:5" x14ac:dyDescent="0.15">
      <c r="B775" s="7"/>
      <c r="C775" s="7"/>
      <c r="D775" s="7"/>
      <c r="E775" s="6"/>
    </row>
    <row r="776" spans="2:5" x14ac:dyDescent="0.15">
      <c r="B776" s="7"/>
      <c r="C776" s="7"/>
      <c r="D776" s="7"/>
      <c r="E776" s="6"/>
    </row>
    <row r="777" spans="2:5" x14ac:dyDescent="0.15">
      <c r="B777" s="7"/>
      <c r="C777" s="7"/>
      <c r="D777" s="7"/>
      <c r="E777" s="6"/>
    </row>
    <row r="778" spans="2:5" x14ac:dyDescent="0.15">
      <c r="B778" s="7"/>
      <c r="C778" s="7"/>
      <c r="D778" s="7"/>
      <c r="E778" s="6"/>
    </row>
    <row r="779" spans="2:5" x14ac:dyDescent="0.15">
      <c r="B779" s="7"/>
      <c r="C779" s="7"/>
      <c r="D779" s="7"/>
      <c r="E779" s="6"/>
    </row>
    <row r="780" spans="2:5" x14ac:dyDescent="0.15">
      <c r="B780" s="7"/>
      <c r="C780" s="7"/>
      <c r="D780" s="7"/>
      <c r="E780" s="6"/>
    </row>
    <row r="781" spans="2:5" x14ac:dyDescent="0.15">
      <c r="B781" s="7"/>
      <c r="C781" s="7"/>
      <c r="D781" s="7"/>
      <c r="E781" s="6"/>
    </row>
    <row r="782" spans="2:5" x14ac:dyDescent="0.15">
      <c r="B782" s="7"/>
      <c r="C782" s="7"/>
      <c r="D782" s="7"/>
      <c r="E782" s="6"/>
    </row>
    <row r="783" spans="2:5" x14ac:dyDescent="0.15">
      <c r="B783" s="7"/>
      <c r="C783" s="7"/>
      <c r="D783" s="7"/>
      <c r="E783" s="6"/>
    </row>
    <row r="784" spans="2:5" x14ac:dyDescent="0.15">
      <c r="B784" s="7"/>
      <c r="C784" s="7"/>
      <c r="D784" s="7"/>
      <c r="E784" s="6"/>
    </row>
    <row r="785" spans="2:5" x14ac:dyDescent="0.15">
      <c r="B785" s="7"/>
      <c r="C785" s="7"/>
      <c r="D785" s="7"/>
      <c r="E785" s="6"/>
    </row>
    <row r="786" spans="2:5" x14ac:dyDescent="0.15">
      <c r="B786" s="7"/>
      <c r="C786" s="7"/>
      <c r="D786" s="7"/>
      <c r="E786" s="6"/>
    </row>
    <row r="787" spans="2:5" x14ac:dyDescent="0.15">
      <c r="B787" s="7"/>
      <c r="C787" s="7"/>
      <c r="D787" s="7"/>
      <c r="E787" s="6"/>
    </row>
    <row r="788" spans="2:5" x14ac:dyDescent="0.15">
      <c r="B788" s="7"/>
      <c r="C788" s="7"/>
      <c r="D788" s="7"/>
      <c r="E788" s="6"/>
    </row>
    <row r="789" spans="2:5" x14ac:dyDescent="0.15">
      <c r="B789" s="7"/>
      <c r="C789" s="7"/>
      <c r="D789" s="7"/>
      <c r="E789" s="6"/>
    </row>
    <row r="790" spans="2:5" x14ac:dyDescent="0.15">
      <c r="B790" s="7"/>
      <c r="C790" s="7"/>
      <c r="D790" s="7"/>
      <c r="E790" s="6"/>
    </row>
    <row r="791" spans="2:5" x14ac:dyDescent="0.15">
      <c r="B791" s="7"/>
      <c r="C791" s="7"/>
      <c r="D791" s="7"/>
      <c r="E791" s="6"/>
    </row>
    <row r="792" spans="2:5" x14ac:dyDescent="0.15">
      <c r="B792" s="7"/>
      <c r="C792" s="7"/>
      <c r="D792" s="7"/>
      <c r="E792" s="6"/>
    </row>
    <row r="793" spans="2:5" x14ac:dyDescent="0.15">
      <c r="B793" s="7"/>
      <c r="C793" s="7"/>
      <c r="D793" s="7"/>
      <c r="E793" s="6"/>
    </row>
    <row r="794" spans="2:5" x14ac:dyDescent="0.15">
      <c r="B794" s="7"/>
      <c r="C794" s="7"/>
      <c r="D794" s="7"/>
      <c r="E794" s="6"/>
    </row>
    <row r="795" spans="2:5" x14ac:dyDescent="0.15">
      <c r="B795" s="7"/>
      <c r="C795" s="7"/>
      <c r="D795" s="7"/>
      <c r="E795" s="6"/>
    </row>
    <row r="796" spans="2:5" x14ac:dyDescent="0.15">
      <c r="B796" s="7"/>
      <c r="C796" s="7"/>
      <c r="D796" s="7"/>
      <c r="E796" s="6"/>
    </row>
    <row r="797" spans="2:5" x14ac:dyDescent="0.15">
      <c r="B797" s="7"/>
      <c r="C797" s="7"/>
      <c r="D797" s="7"/>
      <c r="E797" s="6"/>
    </row>
    <row r="798" spans="2:5" x14ac:dyDescent="0.15">
      <c r="B798" s="7"/>
      <c r="C798" s="7"/>
      <c r="D798" s="7"/>
      <c r="E798" s="6"/>
    </row>
    <row r="799" spans="2:5" x14ac:dyDescent="0.15">
      <c r="B799" s="7"/>
      <c r="C799" s="7"/>
      <c r="D799" s="7"/>
      <c r="E799" s="6"/>
    </row>
    <row r="800" spans="2:5" x14ac:dyDescent="0.15">
      <c r="B800" s="7"/>
      <c r="C800" s="7"/>
      <c r="D800" s="7"/>
      <c r="E800" s="6"/>
    </row>
    <row r="801" spans="2:5" x14ac:dyDescent="0.15">
      <c r="B801" s="7"/>
      <c r="C801" s="7"/>
      <c r="D801" s="7"/>
      <c r="E801" s="6"/>
    </row>
    <row r="802" spans="2:5" x14ac:dyDescent="0.15">
      <c r="B802" s="7"/>
      <c r="C802" s="7"/>
      <c r="D802" s="7"/>
      <c r="E802" s="6"/>
    </row>
    <row r="803" spans="2:5" x14ac:dyDescent="0.15">
      <c r="B803" s="7"/>
      <c r="C803" s="7"/>
      <c r="D803" s="7"/>
      <c r="E803" s="6"/>
    </row>
    <row r="804" spans="2:5" x14ac:dyDescent="0.15">
      <c r="B804" s="7"/>
      <c r="C804" s="7"/>
      <c r="D804" s="7"/>
      <c r="E804" s="6"/>
    </row>
    <row r="805" spans="2:5" x14ac:dyDescent="0.15">
      <c r="B805" s="7"/>
      <c r="C805" s="7"/>
      <c r="D805" s="7"/>
      <c r="E805" s="6"/>
    </row>
    <row r="806" spans="2:5" x14ac:dyDescent="0.15">
      <c r="B806" s="7"/>
      <c r="C806" s="7"/>
      <c r="D806" s="7"/>
      <c r="E806" s="6"/>
    </row>
    <row r="807" spans="2:5" x14ac:dyDescent="0.15">
      <c r="B807" s="7"/>
      <c r="C807" s="7"/>
      <c r="D807" s="7"/>
      <c r="E807" s="6"/>
    </row>
    <row r="808" spans="2:5" x14ac:dyDescent="0.15">
      <c r="B808" s="7"/>
      <c r="C808" s="7"/>
      <c r="D808" s="7"/>
      <c r="E808" s="6"/>
    </row>
    <row r="809" spans="2:5" x14ac:dyDescent="0.15">
      <c r="B809" s="7"/>
      <c r="C809" s="7"/>
      <c r="D809" s="7"/>
      <c r="E809" s="6"/>
    </row>
    <row r="810" spans="2:5" x14ac:dyDescent="0.15">
      <c r="B810" s="7"/>
      <c r="C810" s="7"/>
      <c r="D810" s="7"/>
      <c r="E810" s="6"/>
    </row>
    <row r="811" spans="2:5" x14ac:dyDescent="0.15">
      <c r="B811" s="7"/>
      <c r="C811" s="7"/>
      <c r="D811" s="7"/>
      <c r="E811" s="6"/>
    </row>
    <row r="812" spans="2:5" x14ac:dyDescent="0.15">
      <c r="B812" s="7"/>
      <c r="C812" s="7"/>
      <c r="D812" s="7"/>
      <c r="E812" s="6"/>
    </row>
    <row r="813" spans="2:5" x14ac:dyDescent="0.15">
      <c r="B813" s="7"/>
      <c r="C813" s="7"/>
      <c r="D813" s="7"/>
      <c r="E813" s="6"/>
    </row>
    <row r="814" spans="2:5" x14ac:dyDescent="0.15">
      <c r="B814" s="7"/>
      <c r="C814" s="7"/>
      <c r="D814" s="7"/>
      <c r="E814" s="6"/>
    </row>
    <row r="815" spans="2:5" x14ac:dyDescent="0.15">
      <c r="B815" s="7"/>
      <c r="C815" s="7"/>
      <c r="D815" s="7"/>
      <c r="E815" s="6"/>
    </row>
    <row r="816" spans="2:5" x14ac:dyDescent="0.15">
      <c r="B816" s="7"/>
      <c r="C816" s="7"/>
      <c r="D816" s="7"/>
      <c r="E816" s="6"/>
    </row>
    <row r="817" spans="2:5" x14ac:dyDescent="0.15">
      <c r="B817" s="7"/>
      <c r="C817" s="7"/>
      <c r="D817" s="7"/>
      <c r="E817" s="6"/>
    </row>
    <row r="818" spans="2:5" x14ac:dyDescent="0.15">
      <c r="B818" s="7"/>
      <c r="C818" s="7"/>
      <c r="D818" s="7"/>
      <c r="E818" s="6"/>
    </row>
    <row r="819" spans="2:5" x14ac:dyDescent="0.15">
      <c r="B819" s="7"/>
      <c r="C819" s="7"/>
      <c r="D819" s="7"/>
      <c r="E819" s="6"/>
    </row>
    <row r="820" spans="2:5" x14ac:dyDescent="0.15">
      <c r="B820" s="7"/>
      <c r="C820" s="7"/>
      <c r="D820" s="7"/>
      <c r="E820" s="6"/>
    </row>
    <row r="821" spans="2:5" x14ac:dyDescent="0.15">
      <c r="B821" s="7"/>
      <c r="C821" s="7"/>
      <c r="D821" s="7"/>
      <c r="E821" s="6"/>
    </row>
    <row r="822" spans="2:5" x14ac:dyDescent="0.15">
      <c r="B822" s="7"/>
      <c r="C822" s="7"/>
      <c r="D822" s="7"/>
      <c r="E822" s="6"/>
    </row>
    <row r="823" spans="2:5" x14ac:dyDescent="0.15">
      <c r="B823" s="7"/>
      <c r="C823" s="7"/>
      <c r="D823" s="7"/>
      <c r="E823" s="6"/>
    </row>
    <row r="824" spans="2:5" x14ac:dyDescent="0.15">
      <c r="B824" s="7"/>
      <c r="C824" s="7"/>
      <c r="D824" s="7"/>
      <c r="E824" s="6"/>
    </row>
    <row r="825" spans="2:5" x14ac:dyDescent="0.15">
      <c r="B825" s="7"/>
      <c r="C825" s="7"/>
      <c r="D825" s="7"/>
      <c r="E825" s="6"/>
    </row>
    <row r="826" spans="2:5" x14ac:dyDescent="0.15">
      <c r="B826" s="7"/>
      <c r="C826" s="7"/>
      <c r="D826" s="7"/>
      <c r="E826" s="6"/>
    </row>
    <row r="827" spans="2:5" x14ac:dyDescent="0.15">
      <c r="B827" s="7"/>
      <c r="C827" s="7"/>
      <c r="D827" s="7"/>
      <c r="E827" s="6"/>
    </row>
    <row r="828" spans="2:5" x14ac:dyDescent="0.15">
      <c r="B828" s="7"/>
      <c r="C828" s="7"/>
      <c r="D828" s="7"/>
      <c r="E828" s="6"/>
    </row>
    <row r="829" spans="2:5" x14ac:dyDescent="0.15">
      <c r="B829" s="7"/>
      <c r="C829" s="7"/>
      <c r="D829" s="7"/>
      <c r="E829" s="6"/>
    </row>
    <row r="830" spans="2:5" x14ac:dyDescent="0.15">
      <c r="B830" s="7"/>
      <c r="C830" s="7"/>
      <c r="D830" s="7"/>
      <c r="E830" s="6"/>
    </row>
    <row r="831" spans="2:5" x14ac:dyDescent="0.15">
      <c r="B831" s="7"/>
      <c r="C831" s="7"/>
      <c r="D831" s="7"/>
      <c r="E831" s="6"/>
    </row>
    <row r="832" spans="2:5" x14ac:dyDescent="0.15">
      <c r="B832" s="7"/>
      <c r="C832" s="7"/>
      <c r="D832" s="7"/>
      <c r="E832" s="6"/>
    </row>
    <row r="833" spans="2:5" x14ac:dyDescent="0.15">
      <c r="B833" s="7"/>
      <c r="C833" s="7"/>
      <c r="D833" s="7"/>
      <c r="E833" s="6"/>
    </row>
    <row r="834" spans="2:5" x14ac:dyDescent="0.15">
      <c r="B834" s="7"/>
      <c r="C834" s="7"/>
      <c r="D834" s="7"/>
      <c r="E834" s="6"/>
    </row>
    <row r="835" spans="2:5" x14ac:dyDescent="0.15">
      <c r="B835" s="7"/>
      <c r="C835" s="7"/>
      <c r="D835" s="7"/>
      <c r="E835" s="6"/>
    </row>
    <row r="836" spans="2:5" x14ac:dyDescent="0.15">
      <c r="B836" s="7"/>
      <c r="C836" s="7"/>
      <c r="D836" s="7"/>
      <c r="E836" s="6"/>
    </row>
    <row r="837" spans="2:5" x14ac:dyDescent="0.15">
      <c r="B837" s="7"/>
      <c r="C837" s="7"/>
      <c r="D837" s="7"/>
      <c r="E837" s="6"/>
    </row>
    <row r="838" spans="2:5" x14ac:dyDescent="0.15">
      <c r="B838" s="7"/>
      <c r="C838" s="7"/>
      <c r="D838" s="7"/>
      <c r="E838" s="6"/>
    </row>
    <row r="839" spans="2:5" x14ac:dyDescent="0.15">
      <c r="B839" s="7"/>
      <c r="C839" s="7"/>
      <c r="D839" s="7"/>
      <c r="E839" s="6"/>
    </row>
    <row r="840" spans="2:5" x14ac:dyDescent="0.15">
      <c r="B840" s="7"/>
      <c r="C840" s="7"/>
      <c r="D840" s="7"/>
      <c r="E840" s="6"/>
    </row>
    <row r="841" spans="2:5" x14ac:dyDescent="0.15">
      <c r="B841" s="7"/>
      <c r="C841" s="7"/>
      <c r="D841" s="7"/>
      <c r="E841" s="6"/>
    </row>
    <row r="842" spans="2:5" x14ac:dyDescent="0.15">
      <c r="B842" s="7"/>
      <c r="C842" s="7"/>
      <c r="D842" s="7"/>
      <c r="E842" s="6"/>
    </row>
    <row r="843" spans="2:5" x14ac:dyDescent="0.15">
      <c r="B843" s="7"/>
      <c r="C843" s="7"/>
      <c r="D843" s="7"/>
      <c r="E843" s="6"/>
    </row>
    <row r="844" spans="2:5" x14ac:dyDescent="0.15">
      <c r="B844" s="7"/>
      <c r="C844" s="7"/>
      <c r="D844" s="7"/>
      <c r="E844" s="6"/>
    </row>
    <row r="845" spans="2:5" x14ac:dyDescent="0.15">
      <c r="B845" s="7"/>
      <c r="C845" s="7"/>
      <c r="D845" s="7"/>
      <c r="E845" s="6"/>
    </row>
    <row r="846" spans="2:5" x14ac:dyDescent="0.15">
      <c r="B846" s="7"/>
      <c r="C846" s="7"/>
      <c r="D846" s="7"/>
      <c r="E846" s="6"/>
    </row>
    <row r="847" spans="2:5" x14ac:dyDescent="0.15">
      <c r="B847" s="7"/>
      <c r="C847" s="7"/>
      <c r="D847" s="7"/>
      <c r="E847" s="6"/>
    </row>
    <row r="848" spans="2:5" x14ac:dyDescent="0.15">
      <c r="B848" s="7"/>
      <c r="C848" s="7"/>
      <c r="D848" s="7"/>
      <c r="E848" s="6"/>
    </row>
    <row r="849" spans="2:5" x14ac:dyDescent="0.15">
      <c r="B849" s="7"/>
      <c r="C849" s="7"/>
      <c r="D849" s="7"/>
      <c r="E849" s="6"/>
    </row>
    <row r="850" spans="2:5" x14ac:dyDescent="0.15">
      <c r="B850" s="7"/>
      <c r="C850" s="7"/>
      <c r="D850" s="7"/>
      <c r="E850" s="6"/>
    </row>
    <row r="851" spans="2:5" x14ac:dyDescent="0.15">
      <c r="B851" s="7"/>
      <c r="C851" s="7"/>
      <c r="D851" s="7"/>
      <c r="E851" s="6"/>
    </row>
    <row r="852" spans="2:5" x14ac:dyDescent="0.15">
      <c r="B852" s="7"/>
      <c r="C852" s="7"/>
      <c r="D852" s="7"/>
      <c r="E852" s="6"/>
    </row>
    <row r="853" spans="2:5" x14ac:dyDescent="0.15">
      <c r="B853" s="7"/>
      <c r="C853" s="7"/>
      <c r="D853" s="7"/>
      <c r="E853" s="6"/>
    </row>
    <row r="854" spans="2:5" x14ac:dyDescent="0.15">
      <c r="B854" s="7"/>
      <c r="C854" s="7"/>
      <c r="D854" s="7"/>
      <c r="E854" s="6"/>
    </row>
    <row r="855" spans="2:5" x14ac:dyDescent="0.15">
      <c r="B855" s="7"/>
      <c r="C855" s="7"/>
      <c r="D855" s="7"/>
      <c r="E855" s="6"/>
    </row>
    <row r="856" spans="2:5" x14ac:dyDescent="0.15">
      <c r="B856" s="7"/>
      <c r="C856" s="7"/>
      <c r="D856" s="7"/>
      <c r="E856" s="6"/>
    </row>
    <row r="857" spans="2:5" x14ac:dyDescent="0.15">
      <c r="B857" s="7"/>
      <c r="C857" s="7"/>
      <c r="D857" s="7"/>
      <c r="E857" s="6"/>
    </row>
    <row r="858" spans="2:5" x14ac:dyDescent="0.15">
      <c r="B858" s="7"/>
      <c r="C858" s="7"/>
      <c r="D858" s="7"/>
      <c r="E858" s="6"/>
    </row>
    <row r="859" spans="2:5" x14ac:dyDescent="0.15">
      <c r="B859" s="7"/>
      <c r="C859" s="7"/>
      <c r="D859" s="7"/>
      <c r="E859" s="6"/>
    </row>
    <row r="860" spans="2:5" x14ac:dyDescent="0.15">
      <c r="B860" s="7"/>
      <c r="C860" s="7"/>
      <c r="D860" s="7"/>
      <c r="E860" s="6"/>
    </row>
    <row r="861" spans="2:5" x14ac:dyDescent="0.15">
      <c r="B861" s="7"/>
      <c r="C861" s="7"/>
      <c r="D861" s="7"/>
      <c r="E861" s="6"/>
    </row>
    <row r="862" spans="2:5" x14ac:dyDescent="0.15">
      <c r="B862" s="7"/>
      <c r="C862" s="7"/>
      <c r="D862" s="7"/>
      <c r="E862" s="6"/>
    </row>
    <row r="863" spans="2:5" x14ac:dyDescent="0.15">
      <c r="B863" s="7"/>
      <c r="C863" s="7"/>
      <c r="D863" s="7"/>
      <c r="E863" s="6"/>
    </row>
    <row r="864" spans="2:5" x14ac:dyDescent="0.15">
      <c r="B864" s="7"/>
      <c r="C864" s="7"/>
      <c r="D864" s="7"/>
      <c r="E864" s="6"/>
    </row>
    <row r="865" spans="2:5" x14ac:dyDescent="0.15">
      <c r="B865" s="7"/>
      <c r="C865" s="7"/>
      <c r="D865" s="7"/>
      <c r="E865" s="6"/>
    </row>
    <row r="866" spans="2:5" x14ac:dyDescent="0.15">
      <c r="B866" s="7"/>
      <c r="C866" s="7"/>
      <c r="D866" s="7"/>
      <c r="E866" s="6"/>
    </row>
    <row r="867" spans="2:5" x14ac:dyDescent="0.15">
      <c r="B867" s="7"/>
      <c r="C867" s="7"/>
      <c r="D867" s="7"/>
      <c r="E867" s="6"/>
    </row>
    <row r="868" spans="2:5" x14ac:dyDescent="0.15">
      <c r="B868" s="7"/>
      <c r="C868" s="7"/>
      <c r="D868" s="7"/>
      <c r="E868" s="6"/>
    </row>
    <row r="869" spans="2:5" x14ac:dyDescent="0.15">
      <c r="B869" s="7"/>
      <c r="C869" s="7"/>
      <c r="D869" s="7"/>
      <c r="E869" s="6"/>
    </row>
    <row r="870" spans="2:5" x14ac:dyDescent="0.15">
      <c r="B870" s="7"/>
      <c r="C870" s="7"/>
      <c r="D870" s="7"/>
      <c r="E870" s="6"/>
    </row>
    <row r="871" spans="2:5" x14ac:dyDescent="0.15">
      <c r="B871" s="7"/>
      <c r="C871" s="7"/>
      <c r="D871" s="7"/>
      <c r="E871" s="6"/>
    </row>
    <row r="872" spans="2:5" x14ac:dyDescent="0.15">
      <c r="B872" s="7"/>
      <c r="C872" s="7"/>
      <c r="D872" s="7"/>
      <c r="E872" s="6"/>
    </row>
    <row r="873" spans="2:5" x14ac:dyDescent="0.15">
      <c r="B873" s="7"/>
      <c r="C873" s="7"/>
      <c r="D873" s="7"/>
      <c r="E873" s="6"/>
    </row>
    <row r="874" spans="2:5" x14ac:dyDescent="0.15">
      <c r="B874" s="7"/>
      <c r="C874" s="7"/>
      <c r="D874" s="7"/>
      <c r="E874" s="6"/>
    </row>
    <row r="875" spans="2:5" x14ac:dyDescent="0.15">
      <c r="B875" s="7"/>
      <c r="C875" s="7"/>
      <c r="D875" s="7"/>
      <c r="E875" s="6"/>
    </row>
    <row r="876" spans="2:5" x14ac:dyDescent="0.15">
      <c r="B876" s="7"/>
      <c r="C876" s="7"/>
      <c r="D876" s="7"/>
      <c r="E876" s="6"/>
    </row>
    <row r="877" spans="2:5" x14ac:dyDescent="0.15">
      <c r="B877" s="7"/>
      <c r="C877" s="7"/>
      <c r="D877" s="7"/>
      <c r="E877" s="6"/>
    </row>
    <row r="878" spans="2:5" x14ac:dyDescent="0.15">
      <c r="B878" s="7"/>
      <c r="C878" s="7"/>
      <c r="D878" s="7"/>
      <c r="E878" s="6"/>
    </row>
    <row r="879" spans="2:5" x14ac:dyDescent="0.15">
      <c r="B879" s="7"/>
      <c r="C879" s="7"/>
      <c r="D879" s="7"/>
      <c r="E879" s="6"/>
    </row>
    <row r="880" spans="2:5" x14ac:dyDescent="0.15">
      <c r="B880" s="7"/>
      <c r="C880" s="7"/>
      <c r="D880" s="7"/>
      <c r="E880" s="6"/>
    </row>
    <row r="881" spans="2:5" x14ac:dyDescent="0.15">
      <c r="B881" s="7"/>
      <c r="C881" s="7"/>
      <c r="D881" s="7"/>
      <c r="E881" s="6"/>
    </row>
    <row r="882" spans="2:5" x14ac:dyDescent="0.15">
      <c r="B882" s="7"/>
      <c r="C882" s="7"/>
      <c r="D882" s="7"/>
      <c r="E882" s="6"/>
    </row>
    <row r="883" spans="2:5" x14ac:dyDescent="0.15">
      <c r="B883" s="7"/>
      <c r="C883" s="7"/>
      <c r="D883" s="7"/>
      <c r="E883" s="6"/>
    </row>
    <row r="884" spans="2:5" x14ac:dyDescent="0.15">
      <c r="B884" s="7"/>
      <c r="C884" s="7"/>
      <c r="D884" s="7"/>
      <c r="E884" s="6"/>
    </row>
    <row r="885" spans="2:5" x14ac:dyDescent="0.15">
      <c r="B885" s="7"/>
      <c r="C885" s="7"/>
      <c r="D885" s="7"/>
      <c r="E885" s="6"/>
    </row>
    <row r="886" spans="2:5" x14ac:dyDescent="0.15">
      <c r="B886" s="7"/>
      <c r="C886" s="7"/>
      <c r="D886" s="7"/>
      <c r="E886" s="6"/>
    </row>
    <row r="887" spans="2:5" x14ac:dyDescent="0.15">
      <c r="B887" s="7"/>
      <c r="C887" s="7"/>
      <c r="D887" s="7"/>
      <c r="E887" s="6"/>
    </row>
    <row r="888" spans="2:5" x14ac:dyDescent="0.15">
      <c r="B888" s="7"/>
      <c r="C888" s="7"/>
      <c r="D888" s="7"/>
      <c r="E888" s="6"/>
    </row>
    <row r="889" spans="2:5" x14ac:dyDescent="0.15">
      <c r="B889" s="7"/>
      <c r="C889" s="7"/>
      <c r="D889" s="7"/>
      <c r="E889" s="6"/>
    </row>
    <row r="890" spans="2:5" x14ac:dyDescent="0.15">
      <c r="B890" s="7"/>
      <c r="C890" s="7"/>
      <c r="D890" s="7"/>
      <c r="E890" s="6"/>
    </row>
    <row r="891" spans="2:5" x14ac:dyDescent="0.15">
      <c r="B891" s="7"/>
      <c r="C891" s="7"/>
      <c r="D891" s="7"/>
      <c r="E891" s="6"/>
    </row>
    <row r="892" spans="2:5" x14ac:dyDescent="0.15">
      <c r="B892" s="7"/>
      <c r="C892" s="7"/>
      <c r="D892" s="7"/>
      <c r="E892" s="6"/>
    </row>
    <row r="893" spans="2:5" x14ac:dyDescent="0.15">
      <c r="B893" s="7"/>
      <c r="C893" s="7"/>
      <c r="D893" s="7"/>
      <c r="E893" s="6"/>
    </row>
    <row r="894" spans="2:5" x14ac:dyDescent="0.15">
      <c r="B894" s="7"/>
      <c r="C894" s="7"/>
      <c r="D894" s="7"/>
      <c r="E894" s="6"/>
    </row>
    <row r="895" spans="2:5" x14ac:dyDescent="0.15">
      <c r="B895" s="7"/>
      <c r="C895" s="7"/>
      <c r="D895" s="7"/>
      <c r="E895" s="6"/>
    </row>
    <row r="896" spans="2:5" x14ac:dyDescent="0.15">
      <c r="B896" s="7"/>
      <c r="C896" s="7"/>
      <c r="D896" s="7"/>
      <c r="E896" s="6"/>
    </row>
    <row r="897" spans="2:5" x14ac:dyDescent="0.15">
      <c r="B897" s="7"/>
      <c r="C897" s="7"/>
      <c r="D897" s="7"/>
      <c r="E897" s="6"/>
    </row>
    <row r="898" spans="2:5" x14ac:dyDescent="0.15">
      <c r="B898" s="7"/>
      <c r="C898" s="7"/>
      <c r="D898" s="7"/>
      <c r="E898" s="6"/>
    </row>
    <row r="899" spans="2:5" x14ac:dyDescent="0.15">
      <c r="B899" s="7"/>
      <c r="C899" s="7"/>
      <c r="D899" s="7"/>
      <c r="E899" s="6"/>
    </row>
    <row r="900" spans="2:5" x14ac:dyDescent="0.15">
      <c r="B900" s="7"/>
      <c r="C900" s="7"/>
      <c r="D900" s="7"/>
      <c r="E900" s="6"/>
    </row>
    <row r="901" spans="2:5" x14ac:dyDescent="0.15">
      <c r="B901" s="7"/>
      <c r="C901" s="7"/>
      <c r="D901" s="7"/>
      <c r="E901" s="6"/>
    </row>
    <row r="902" spans="2:5" x14ac:dyDescent="0.15">
      <c r="B902" s="7"/>
      <c r="C902" s="7"/>
      <c r="D902" s="7"/>
      <c r="E902" s="6"/>
    </row>
    <row r="903" spans="2:5" x14ac:dyDescent="0.15">
      <c r="B903" s="7"/>
      <c r="C903" s="7"/>
      <c r="D903" s="7"/>
      <c r="E903" s="6"/>
    </row>
    <row r="904" spans="2:5" x14ac:dyDescent="0.15">
      <c r="B904" s="7"/>
      <c r="C904" s="7"/>
      <c r="D904" s="7"/>
      <c r="E904" s="6"/>
    </row>
    <row r="905" spans="2:5" x14ac:dyDescent="0.15">
      <c r="B905" s="7"/>
      <c r="C905" s="7"/>
      <c r="D905" s="7"/>
      <c r="E905" s="6"/>
    </row>
    <row r="906" spans="2:5" x14ac:dyDescent="0.15">
      <c r="B906" s="7"/>
      <c r="C906" s="7"/>
      <c r="D906" s="7"/>
      <c r="E906" s="6"/>
    </row>
    <row r="907" spans="2:5" x14ac:dyDescent="0.15">
      <c r="B907" s="7"/>
      <c r="C907" s="7"/>
      <c r="D907" s="7"/>
      <c r="E907" s="6"/>
    </row>
    <row r="908" spans="2:5" x14ac:dyDescent="0.15">
      <c r="B908" s="7"/>
      <c r="C908" s="7"/>
      <c r="D908" s="7"/>
      <c r="E908" s="6"/>
    </row>
    <row r="909" spans="2:5" x14ac:dyDescent="0.15">
      <c r="B909" s="7"/>
      <c r="C909" s="7"/>
      <c r="D909" s="7"/>
      <c r="E909" s="6"/>
    </row>
    <row r="910" spans="2:5" x14ac:dyDescent="0.15">
      <c r="B910" s="7"/>
      <c r="C910" s="7"/>
      <c r="D910" s="7"/>
      <c r="E910" s="6"/>
    </row>
    <row r="911" spans="2:5" x14ac:dyDescent="0.15">
      <c r="B911" s="7"/>
      <c r="C911" s="7"/>
      <c r="D911" s="7"/>
      <c r="E911" s="6"/>
    </row>
    <row r="912" spans="2:5" x14ac:dyDescent="0.15">
      <c r="B912" s="7"/>
      <c r="C912" s="7"/>
      <c r="D912" s="7"/>
      <c r="E912" s="6"/>
    </row>
    <row r="913" spans="2:5" x14ac:dyDescent="0.15">
      <c r="B913" s="7"/>
      <c r="C913" s="7"/>
      <c r="D913" s="7"/>
      <c r="E913" s="6"/>
    </row>
    <row r="914" spans="2:5" x14ac:dyDescent="0.15">
      <c r="B914" s="7"/>
      <c r="C914" s="7"/>
      <c r="D914" s="7"/>
      <c r="E914" s="6"/>
    </row>
    <row r="915" spans="2:5" x14ac:dyDescent="0.15">
      <c r="B915" s="7"/>
      <c r="C915" s="7"/>
      <c r="D915" s="7"/>
      <c r="E915" s="6"/>
    </row>
    <row r="916" spans="2:5" x14ac:dyDescent="0.15">
      <c r="B916" s="7"/>
      <c r="C916" s="7"/>
      <c r="D916" s="7"/>
      <c r="E916" s="6"/>
    </row>
    <row r="917" spans="2:5" x14ac:dyDescent="0.15">
      <c r="B917" s="7"/>
      <c r="C917" s="7"/>
      <c r="D917" s="7"/>
      <c r="E917" s="6"/>
    </row>
    <row r="918" spans="2:5" x14ac:dyDescent="0.15">
      <c r="B918" s="7"/>
      <c r="C918" s="7"/>
      <c r="D918" s="7"/>
      <c r="E918" s="6"/>
    </row>
    <row r="919" spans="2:5" x14ac:dyDescent="0.15">
      <c r="B919" s="7"/>
      <c r="C919" s="7"/>
      <c r="D919" s="7"/>
      <c r="E919" s="6"/>
    </row>
    <row r="920" spans="2:5" x14ac:dyDescent="0.15">
      <c r="B920" s="7"/>
      <c r="C920" s="7"/>
      <c r="D920" s="7"/>
      <c r="E920" s="6"/>
    </row>
    <row r="921" spans="2:5" x14ac:dyDescent="0.15">
      <c r="B921" s="7"/>
      <c r="C921" s="7"/>
      <c r="D921" s="7"/>
      <c r="E921" s="6"/>
    </row>
    <row r="922" spans="2:5" x14ac:dyDescent="0.15">
      <c r="B922" s="7"/>
      <c r="C922" s="7"/>
      <c r="D922" s="7"/>
      <c r="E922" s="6"/>
    </row>
    <row r="923" spans="2:5" x14ac:dyDescent="0.15">
      <c r="B923" s="7"/>
      <c r="C923" s="7"/>
      <c r="D923" s="7"/>
      <c r="E923" s="6"/>
    </row>
    <row r="924" spans="2:5" x14ac:dyDescent="0.15">
      <c r="B924" s="7"/>
      <c r="C924" s="7"/>
      <c r="D924" s="7"/>
      <c r="E924" s="6"/>
    </row>
    <row r="925" spans="2:5" x14ac:dyDescent="0.15">
      <c r="B925" s="7"/>
      <c r="C925" s="7"/>
      <c r="D925" s="7"/>
      <c r="E925" s="6"/>
    </row>
    <row r="926" spans="2:5" x14ac:dyDescent="0.15">
      <c r="B926" s="7"/>
      <c r="C926" s="7"/>
      <c r="D926" s="7"/>
      <c r="E926" s="6"/>
    </row>
    <row r="927" spans="2:5" x14ac:dyDescent="0.15">
      <c r="B927" s="7"/>
      <c r="C927" s="7"/>
      <c r="D927" s="7"/>
      <c r="E927" s="6"/>
    </row>
    <row r="928" spans="2:5" x14ac:dyDescent="0.15">
      <c r="B928" s="7"/>
      <c r="C928" s="7"/>
      <c r="D928" s="7"/>
      <c r="E928" s="6"/>
    </row>
    <row r="929" spans="2:5" x14ac:dyDescent="0.15">
      <c r="B929" s="7"/>
      <c r="C929" s="7"/>
      <c r="D929" s="7"/>
      <c r="E929" s="6"/>
    </row>
    <row r="930" spans="2:5" x14ac:dyDescent="0.15">
      <c r="B930" s="7"/>
      <c r="C930" s="7"/>
      <c r="D930" s="7"/>
      <c r="E930" s="6"/>
    </row>
    <row r="931" spans="2:5" x14ac:dyDescent="0.15">
      <c r="B931" s="7"/>
      <c r="C931" s="7"/>
      <c r="D931" s="7"/>
      <c r="E931" s="6"/>
    </row>
    <row r="932" spans="2:5" x14ac:dyDescent="0.15">
      <c r="B932" s="7"/>
      <c r="C932" s="7"/>
      <c r="D932" s="7"/>
      <c r="E932" s="6"/>
    </row>
    <row r="933" spans="2:5" x14ac:dyDescent="0.15">
      <c r="B933" s="7"/>
      <c r="C933" s="7"/>
      <c r="D933" s="7"/>
      <c r="E933" s="6"/>
    </row>
    <row r="934" spans="2:5" x14ac:dyDescent="0.15">
      <c r="B934" s="7"/>
      <c r="C934" s="7"/>
      <c r="D934" s="7"/>
      <c r="E934" s="6"/>
    </row>
    <row r="935" spans="2:5" x14ac:dyDescent="0.15">
      <c r="B935" s="7"/>
      <c r="C935" s="7"/>
      <c r="D935" s="7"/>
      <c r="E935" s="6"/>
    </row>
    <row r="936" spans="2:5" x14ac:dyDescent="0.15">
      <c r="B936" s="7"/>
      <c r="C936" s="7"/>
      <c r="D936" s="7"/>
      <c r="E936" s="6"/>
    </row>
    <row r="937" spans="2:5" x14ac:dyDescent="0.15">
      <c r="B937" s="7"/>
      <c r="C937" s="7"/>
      <c r="D937" s="7"/>
      <c r="E937" s="6"/>
    </row>
    <row r="938" spans="2:5" x14ac:dyDescent="0.15">
      <c r="B938" s="7"/>
      <c r="C938" s="7"/>
      <c r="D938" s="7"/>
      <c r="E938" s="6"/>
    </row>
    <row r="939" spans="2:5" x14ac:dyDescent="0.15">
      <c r="B939" s="7"/>
      <c r="C939" s="7"/>
      <c r="D939" s="7"/>
      <c r="E939" s="6"/>
    </row>
    <row r="940" spans="2:5" x14ac:dyDescent="0.15">
      <c r="B940" s="7"/>
      <c r="C940" s="7"/>
      <c r="D940" s="7"/>
      <c r="E940" s="6"/>
    </row>
    <row r="941" spans="2:5" x14ac:dyDescent="0.15">
      <c r="B941" s="7"/>
      <c r="C941" s="7"/>
      <c r="D941" s="7"/>
      <c r="E941" s="6"/>
    </row>
    <row r="942" spans="2:5" x14ac:dyDescent="0.15">
      <c r="B942" s="7"/>
      <c r="C942" s="7"/>
      <c r="D942" s="7"/>
      <c r="E942" s="6"/>
    </row>
    <row r="943" spans="2:5" x14ac:dyDescent="0.15">
      <c r="B943" s="7"/>
      <c r="C943" s="7"/>
      <c r="D943" s="7"/>
      <c r="E943" s="6"/>
    </row>
    <row r="944" spans="2:5" x14ac:dyDescent="0.15">
      <c r="B944" s="7"/>
      <c r="C944" s="7"/>
      <c r="D944" s="7"/>
      <c r="E944" s="6"/>
    </row>
    <row r="945" spans="2:5" x14ac:dyDescent="0.15">
      <c r="B945" s="7"/>
      <c r="C945" s="7"/>
      <c r="D945" s="7"/>
      <c r="E945" s="6"/>
    </row>
    <row r="946" spans="2:5" x14ac:dyDescent="0.15">
      <c r="B946" s="7"/>
      <c r="C946" s="7"/>
      <c r="D946" s="7"/>
      <c r="E946" s="6"/>
    </row>
    <row r="947" spans="2:5" x14ac:dyDescent="0.15">
      <c r="B947" s="7"/>
      <c r="C947" s="7"/>
      <c r="D947" s="7"/>
      <c r="E947" s="6"/>
    </row>
    <row r="948" spans="2:5" x14ac:dyDescent="0.15">
      <c r="B948" s="7"/>
      <c r="C948" s="7"/>
      <c r="D948" s="7"/>
      <c r="E948" s="6"/>
    </row>
    <row r="949" spans="2:5" x14ac:dyDescent="0.15">
      <c r="B949" s="7"/>
      <c r="C949" s="7"/>
      <c r="D949" s="7"/>
      <c r="E949" s="6"/>
    </row>
    <row r="950" spans="2:5" x14ac:dyDescent="0.15">
      <c r="B950" s="7"/>
      <c r="C950" s="7"/>
      <c r="D950" s="7"/>
      <c r="E950" s="6"/>
    </row>
    <row r="951" spans="2:5" x14ac:dyDescent="0.15">
      <c r="B951" s="7"/>
      <c r="C951" s="7"/>
      <c r="D951" s="7"/>
      <c r="E951" s="6"/>
    </row>
    <row r="952" spans="2:5" x14ac:dyDescent="0.15">
      <c r="B952" s="7"/>
      <c r="C952" s="7"/>
      <c r="D952" s="7"/>
      <c r="E952" s="6"/>
    </row>
    <row r="953" spans="2:5" x14ac:dyDescent="0.15">
      <c r="B953" s="7"/>
      <c r="C953" s="7"/>
      <c r="D953" s="7"/>
      <c r="E953" s="6"/>
    </row>
    <row r="954" spans="2:5" x14ac:dyDescent="0.15">
      <c r="B954" s="7"/>
      <c r="C954" s="7"/>
      <c r="D954" s="7"/>
      <c r="E954" s="6"/>
    </row>
    <row r="955" spans="2:5" x14ac:dyDescent="0.15">
      <c r="B955" s="7"/>
      <c r="C955" s="7"/>
      <c r="D955" s="7"/>
      <c r="E955" s="6"/>
    </row>
    <row r="956" spans="2:5" x14ac:dyDescent="0.15">
      <c r="B956" s="7"/>
      <c r="C956" s="7"/>
      <c r="D956" s="7"/>
      <c r="E956" s="6"/>
    </row>
    <row r="957" spans="2:5" x14ac:dyDescent="0.15">
      <c r="B957" s="7"/>
      <c r="C957" s="7"/>
      <c r="D957" s="7"/>
      <c r="E957" s="6"/>
    </row>
    <row r="958" spans="2:5" x14ac:dyDescent="0.15">
      <c r="B958" s="7"/>
      <c r="C958" s="7"/>
      <c r="D958" s="7"/>
      <c r="E958" s="6"/>
    </row>
    <row r="959" spans="2:5" x14ac:dyDescent="0.15">
      <c r="B959" s="7"/>
      <c r="C959" s="7"/>
      <c r="D959" s="7"/>
      <c r="E959" s="6"/>
    </row>
    <row r="960" spans="2:5" x14ac:dyDescent="0.15">
      <c r="B960" s="7"/>
      <c r="C960" s="7"/>
      <c r="D960" s="7"/>
      <c r="E960" s="6"/>
    </row>
    <row r="961" spans="2:5" x14ac:dyDescent="0.15">
      <c r="B961" s="7"/>
      <c r="C961" s="7"/>
      <c r="D961" s="7"/>
      <c r="E961" s="6"/>
    </row>
    <row r="962" spans="2:5" x14ac:dyDescent="0.15">
      <c r="B962" s="7"/>
      <c r="C962" s="7"/>
      <c r="D962" s="7"/>
      <c r="E962" s="6"/>
    </row>
    <row r="963" spans="2:5" x14ac:dyDescent="0.15">
      <c r="B963" s="7"/>
      <c r="C963" s="7"/>
      <c r="D963" s="7"/>
      <c r="E963" s="6"/>
    </row>
    <row r="964" spans="2:5" x14ac:dyDescent="0.15">
      <c r="B964" s="7"/>
      <c r="C964" s="7"/>
      <c r="D964" s="7"/>
      <c r="E964" s="6"/>
    </row>
    <row r="965" spans="2:5" x14ac:dyDescent="0.15">
      <c r="B965" s="7"/>
      <c r="C965" s="7"/>
      <c r="D965" s="7"/>
      <c r="E965" s="6"/>
    </row>
    <row r="966" spans="2:5" x14ac:dyDescent="0.15">
      <c r="B966" s="7"/>
      <c r="C966" s="7"/>
      <c r="D966" s="7"/>
      <c r="E966" s="6"/>
    </row>
    <row r="967" spans="2:5" x14ac:dyDescent="0.15">
      <c r="B967" s="7"/>
      <c r="C967" s="7"/>
      <c r="D967" s="7"/>
      <c r="E967" s="6"/>
    </row>
    <row r="968" spans="2:5" x14ac:dyDescent="0.15">
      <c r="B968" s="7"/>
      <c r="C968" s="7"/>
      <c r="D968" s="7"/>
      <c r="E968" s="6"/>
    </row>
    <row r="969" spans="2:5" x14ac:dyDescent="0.15">
      <c r="B969" s="7"/>
      <c r="C969" s="7"/>
      <c r="D969" s="7"/>
      <c r="E969" s="6"/>
    </row>
    <row r="970" spans="2:5" x14ac:dyDescent="0.15">
      <c r="B970" s="7"/>
      <c r="C970" s="7"/>
      <c r="D970" s="7"/>
      <c r="E970" s="6"/>
    </row>
    <row r="971" spans="2:5" x14ac:dyDescent="0.15">
      <c r="B971" s="7"/>
      <c r="C971" s="7"/>
      <c r="D971" s="7"/>
      <c r="E971" s="6"/>
    </row>
    <row r="972" spans="2:5" x14ac:dyDescent="0.15">
      <c r="B972" s="7"/>
      <c r="C972" s="7"/>
      <c r="D972" s="7"/>
      <c r="E972" s="6"/>
    </row>
    <row r="973" spans="2:5" x14ac:dyDescent="0.15">
      <c r="B973" s="7"/>
      <c r="C973" s="7"/>
      <c r="D973" s="7"/>
      <c r="E973" s="6"/>
    </row>
    <row r="974" spans="2:5" x14ac:dyDescent="0.15">
      <c r="B974" s="7"/>
      <c r="C974" s="7"/>
      <c r="D974" s="7"/>
      <c r="E974" s="6"/>
    </row>
    <row r="975" spans="2:5" x14ac:dyDescent="0.15">
      <c r="B975" s="7"/>
      <c r="C975" s="7"/>
      <c r="D975" s="7"/>
      <c r="E975" s="6"/>
    </row>
    <row r="976" spans="2:5" x14ac:dyDescent="0.15">
      <c r="B976" s="7"/>
      <c r="C976" s="7"/>
      <c r="D976" s="7"/>
      <c r="E976" s="6"/>
    </row>
    <row r="977" spans="2:5" x14ac:dyDescent="0.15">
      <c r="B977" s="7"/>
      <c r="C977" s="7"/>
      <c r="D977" s="7"/>
      <c r="E977" s="6"/>
    </row>
    <row r="978" spans="2:5" x14ac:dyDescent="0.15">
      <c r="B978" s="7"/>
      <c r="C978" s="7"/>
      <c r="D978" s="7"/>
      <c r="E978" s="6"/>
    </row>
    <row r="979" spans="2:5" x14ac:dyDescent="0.15">
      <c r="B979" s="7"/>
      <c r="C979" s="7"/>
      <c r="D979" s="7"/>
      <c r="E979" s="6"/>
    </row>
    <row r="980" spans="2:5" x14ac:dyDescent="0.15">
      <c r="B980" s="7"/>
      <c r="C980" s="7"/>
      <c r="D980" s="7"/>
      <c r="E980" s="6"/>
    </row>
    <row r="981" spans="2:5" x14ac:dyDescent="0.15">
      <c r="B981" s="7"/>
      <c r="C981" s="7"/>
      <c r="D981" s="7"/>
      <c r="E981" s="6"/>
    </row>
    <row r="982" spans="2:5" x14ac:dyDescent="0.15">
      <c r="B982" s="7"/>
      <c r="C982" s="7"/>
      <c r="D982" s="7"/>
      <c r="E982" s="6"/>
    </row>
    <row r="983" spans="2:5" x14ac:dyDescent="0.15">
      <c r="B983" s="7"/>
      <c r="C983" s="7"/>
      <c r="D983" s="7"/>
      <c r="E983" s="6"/>
    </row>
    <row r="984" spans="2:5" x14ac:dyDescent="0.15">
      <c r="B984" s="7"/>
      <c r="C984" s="7"/>
      <c r="D984" s="7"/>
      <c r="E984" s="6"/>
    </row>
    <row r="985" spans="2:5" x14ac:dyDescent="0.15">
      <c r="B985" s="7"/>
      <c r="C985" s="7"/>
      <c r="D985" s="7"/>
      <c r="E985" s="6"/>
    </row>
    <row r="986" spans="2:5" x14ac:dyDescent="0.15">
      <c r="B986" s="7"/>
      <c r="C986" s="7"/>
      <c r="D986" s="7"/>
      <c r="E986" s="6"/>
    </row>
    <row r="987" spans="2:5" x14ac:dyDescent="0.15">
      <c r="B987" s="7"/>
      <c r="C987" s="7"/>
      <c r="D987" s="7"/>
      <c r="E987" s="6"/>
    </row>
    <row r="988" spans="2:5" x14ac:dyDescent="0.15">
      <c r="B988" s="7"/>
      <c r="C988" s="7"/>
      <c r="D988" s="7"/>
      <c r="E988" s="6"/>
    </row>
    <row r="989" spans="2:5" x14ac:dyDescent="0.15">
      <c r="B989" s="7"/>
      <c r="C989" s="7"/>
      <c r="D989" s="7"/>
      <c r="E989" s="6"/>
    </row>
    <row r="990" spans="2:5" x14ac:dyDescent="0.15">
      <c r="B990" s="7"/>
      <c r="C990" s="7"/>
      <c r="D990" s="7"/>
      <c r="E990" s="6"/>
    </row>
    <row r="991" spans="2:5" x14ac:dyDescent="0.15">
      <c r="B991" s="7"/>
      <c r="C991" s="7"/>
      <c r="D991" s="7"/>
      <c r="E991" s="6"/>
    </row>
    <row r="992" spans="2:5" x14ac:dyDescent="0.15">
      <c r="B992" s="7"/>
      <c r="C992" s="7"/>
      <c r="D992" s="7"/>
      <c r="E992" s="6"/>
    </row>
    <row r="993" spans="2:5" x14ac:dyDescent="0.15">
      <c r="B993" s="7"/>
      <c r="C993" s="7"/>
      <c r="D993" s="7"/>
      <c r="E993" s="6"/>
    </row>
    <row r="994" spans="2:5" x14ac:dyDescent="0.15">
      <c r="B994" s="7"/>
      <c r="C994" s="7"/>
      <c r="D994" s="7"/>
      <c r="E994" s="6"/>
    </row>
    <row r="995" spans="2:5" x14ac:dyDescent="0.15">
      <c r="B995" s="7"/>
      <c r="C995" s="7"/>
      <c r="D995" s="7"/>
      <c r="E995" s="6"/>
    </row>
    <row r="996" spans="2:5" x14ac:dyDescent="0.15">
      <c r="B996" s="7"/>
      <c r="C996" s="7"/>
      <c r="D996" s="7"/>
      <c r="E996" s="6"/>
    </row>
    <row r="997" spans="2:5" x14ac:dyDescent="0.15">
      <c r="B997" s="7"/>
      <c r="C997" s="7"/>
      <c r="D997" s="7"/>
      <c r="E997" s="6"/>
    </row>
    <row r="998" spans="2:5" x14ac:dyDescent="0.15">
      <c r="B998" s="7"/>
      <c r="C998" s="7"/>
      <c r="D998" s="7"/>
      <c r="E998" s="6"/>
    </row>
    <row r="999" spans="2:5" x14ac:dyDescent="0.15">
      <c r="B999" s="7"/>
      <c r="C999" s="7"/>
      <c r="D999" s="7"/>
      <c r="E999" s="6"/>
    </row>
    <row r="1000" spans="2:5" x14ac:dyDescent="0.15">
      <c r="B1000" s="7"/>
      <c r="C1000" s="7"/>
      <c r="D1000" s="7"/>
      <c r="E1000" s="6"/>
    </row>
    <row r="1001" spans="2:5" x14ac:dyDescent="0.15">
      <c r="B1001" s="7"/>
      <c r="C1001" s="7"/>
      <c r="D1001" s="7"/>
      <c r="E1001" s="6"/>
    </row>
    <row r="1002" spans="2:5" x14ac:dyDescent="0.15">
      <c r="B1002" s="7"/>
      <c r="C1002" s="7"/>
      <c r="D1002" s="7"/>
      <c r="E1002" s="6"/>
    </row>
    <row r="1003" spans="2:5" x14ac:dyDescent="0.15">
      <c r="B1003" s="7"/>
      <c r="C1003" s="7"/>
      <c r="D1003" s="7"/>
      <c r="E1003" s="6"/>
    </row>
    <row r="1004" spans="2:5" x14ac:dyDescent="0.15">
      <c r="B1004" s="7"/>
      <c r="C1004" s="7"/>
      <c r="D1004" s="7"/>
      <c r="E1004" s="6"/>
    </row>
    <row r="1005" spans="2:5" x14ac:dyDescent="0.15">
      <c r="B1005" s="7"/>
      <c r="C1005" s="7"/>
      <c r="D1005" s="7"/>
      <c r="E1005" s="6"/>
    </row>
    <row r="1006" spans="2:5" x14ac:dyDescent="0.15">
      <c r="B1006" s="7"/>
      <c r="C1006" s="7"/>
      <c r="D1006" s="7"/>
      <c r="E1006" s="6"/>
    </row>
    <row r="1007" spans="2:5" x14ac:dyDescent="0.15">
      <c r="B1007" s="7"/>
      <c r="C1007" s="7"/>
      <c r="D1007" s="7"/>
      <c r="E1007" s="6"/>
    </row>
    <row r="1008" spans="2:5" x14ac:dyDescent="0.15">
      <c r="B1008" s="7"/>
      <c r="C1008" s="7"/>
      <c r="D1008" s="7"/>
      <c r="E1008" s="6"/>
    </row>
    <row r="1009" spans="2:5" x14ac:dyDescent="0.15">
      <c r="B1009" s="7"/>
      <c r="C1009" s="7"/>
      <c r="D1009" s="7"/>
      <c r="E1009" s="6"/>
    </row>
    <row r="1010" spans="2:5" x14ac:dyDescent="0.15">
      <c r="B1010" s="7"/>
      <c r="C1010" s="7"/>
      <c r="D1010" s="7"/>
      <c r="E1010" s="6"/>
    </row>
    <row r="1011" spans="2:5" x14ac:dyDescent="0.15">
      <c r="B1011" s="7"/>
      <c r="C1011" s="7"/>
      <c r="D1011" s="7"/>
      <c r="E1011" s="6"/>
    </row>
    <row r="1012" spans="2:5" x14ac:dyDescent="0.15">
      <c r="B1012" s="7"/>
      <c r="C1012" s="7"/>
      <c r="D1012" s="7"/>
      <c r="E1012" s="6"/>
    </row>
    <row r="1013" spans="2:5" x14ac:dyDescent="0.15">
      <c r="B1013" s="7"/>
      <c r="C1013" s="7"/>
      <c r="D1013" s="7"/>
      <c r="E1013" s="6"/>
    </row>
    <row r="1014" spans="2:5" x14ac:dyDescent="0.15">
      <c r="B1014" s="7"/>
      <c r="C1014" s="7"/>
      <c r="D1014" s="7"/>
      <c r="E1014" s="6"/>
    </row>
    <row r="1015" spans="2:5" x14ac:dyDescent="0.15">
      <c r="B1015" s="7"/>
      <c r="C1015" s="7"/>
      <c r="D1015" s="7"/>
      <c r="E1015" s="6"/>
    </row>
    <row r="1016" spans="2:5" x14ac:dyDescent="0.15">
      <c r="B1016" s="7"/>
      <c r="C1016" s="7"/>
      <c r="D1016" s="7"/>
      <c r="E1016" s="6"/>
    </row>
    <row r="1017" spans="2:5" x14ac:dyDescent="0.15">
      <c r="B1017" s="7"/>
      <c r="C1017" s="7"/>
      <c r="D1017" s="7"/>
      <c r="E1017" s="6"/>
    </row>
    <row r="1018" spans="2:5" x14ac:dyDescent="0.15">
      <c r="B1018" s="7"/>
      <c r="C1018" s="7"/>
      <c r="D1018" s="7"/>
      <c r="E1018" s="6"/>
    </row>
    <row r="1019" spans="2:5" x14ac:dyDescent="0.15">
      <c r="B1019" s="7"/>
      <c r="C1019" s="7"/>
      <c r="D1019" s="7"/>
      <c r="E1019" s="6"/>
    </row>
    <row r="1020" spans="2:5" x14ac:dyDescent="0.15">
      <c r="B1020" s="7"/>
      <c r="C1020" s="7"/>
      <c r="D1020" s="7"/>
      <c r="E1020" s="6"/>
    </row>
    <row r="1021" spans="2:5" x14ac:dyDescent="0.15">
      <c r="B1021" s="7"/>
      <c r="C1021" s="7"/>
      <c r="D1021" s="7"/>
      <c r="E1021" s="6"/>
    </row>
    <row r="1022" spans="2:5" x14ac:dyDescent="0.15">
      <c r="B1022" s="7"/>
      <c r="C1022" s="7"/>
      <c r="D1022" s="7"/>
      <c r="E1022" s="6"/>
    </row>
    <row r="1023" spans="2:5" x14ac:dyDescent="0.15">
      <c r="B1023" s="7"/>
      <c r="C1023" s="7"/>
      <c r="D1023" s="7"/>
      <c r="E1023" s="6"/>
    </row>
    <row r="1024" spans="2:5" x14ac:dyDescent="0.15">
      <c r="B1024" s="7"/>
      <c r="C1024" s="7"/>
      <c r="D1024" s="7"/>
      <c r="E1024" s="6"/>
    </row>
    <row r="1025" spans="2:5" x14ac:dyDescent="0.15">
      <c r="B1025" s="7"/>
      <c r="C1025" s="7"/>
      <c r="D1025" s="7"/>
      <c r="E1025" s="6"/>
    </row>
    <row r="1026" spans="2:5" x14ac:dyDescent="0.15">
      <c r="B1026" s="7"/>
      <c r="C1026" s="7"/>
      <c r="D1026" s="7"/>
      <c r="E1026" s="6"/>
    </row>
    <row r="1027" spans="2:5" x14ac:dyDescent="0.15">
      <c r="B1027" s="7"/>
      <c r="C1027" s="7"/>
      <c r="D1027" s="7"/>
      <c r="E1027" s="6"/>
    </row>
    <row r="1028" spans="2:5" x14ac:dyDescent="0.15">
      <c r="B1028" s="7"/>
      <c r="C1028" s="7"/>
      <c r="D1028" s="7"/>
      <c r="E1028" s="6"/>
    </row>
    <row r="1029" spans="2:5" x14ac:dyDescent="0.15">
      <c r="B1029" s="7"/>
      <c r="C1029" s="7"/>
      <c r="D1029" s="7"/>
      <c r="E1029" s="6"/>
    </row>
    <row r="1030" spans="2:5" x14ac:dyDescent="0.15">
      <c r="B1030" s="7"/>
      <c r="C1030" s="7"/>
      <c r="D1030" s="7"/>
      <c r="E1030" s="6"/>
    </row>
    <row r="1031" spans="2:5" x14ac:dyDescent="0.15">
      <c r="B1031" s="7"/>
      <c r="C1031" s="7"/>
      <c r="D1031" s="7"/>
      <c r="E1031" s="6"/>
    </row>
    <row r="1032" spans="2:5" x14ac:dyDescent="0.15">
      <c r="B1032" s="7"/>
      <c r="C1032" s="7"/>
      <c r="D1032" s="7"/>
      <c r="E1032" s="6"/>
    </row>
    <row r="1033" spans="2:5" x14ac:dyDescent="0.15">
      <c r="B1033" s="7"/>
      <c r="C1033" s="7"/>
      <c r="D1033" s="7"/>
      <c r="E1033" s="6"/>
    </row>
    <row r="1034" spans="2:5" x14ac:dyDescent="0.15">
      <c r="B1034" s="7"/>
      <c r="C1034" s="7"/>
      <c r="D1034" s="7"/>
      <c r="E1034" s="6"/>
    </row>
    <row r="1035" spans="2:5" x14ac:dyDescent="0.15">
      <c r="B1035" s="7"/>
      <c r="C1035" s="7"/>
      <c r="D1035" s="7"/>
      <c r="E1035" s="6"/>
    </row>
    <row r="1036" spans="2:5" x14ac:dyDescent="0.15">
      <c r="B1036" s="7"/>
      <c r="C1036" s="7"/>
      <c r="D1036" s="7"/>
      <c r="E1036" s="6"/>
    </row>
    <row r="1037" spans="2:5" x14ac:dyDescent="0.15">
      <c r="B1037" s="7"/>
      <c r="C1037" s="7"/>
      <c r="D1037" s="7"/>
      <c r="E1037" s="6"/>
    </row>
    <row r="1038" spans="2:5" x14ac:dyDescent="0.15">
      <c r="B1038" s="7"/>
      <c r="C1038" s="7"/>
      <c r="D1038" s="7"/>
      <c r="E1038" s="6"/>
    </row>
    <row r="1039" spans="2:5" x14ac:dyDescent="0.15">
      <c r="B1039" s="7"/>
      <c r="C1039" s="7"/>
      <c r="D1039" s="7"/>
      <c r="E1039" s="6"/>
    </row>
    <row r="1040" spans="2:5" x14ac:dyDescent="0.15">
      <c r="B1040" s="7"/>
      <c r="C1040" s="7"/>
      <c r="D1040" s="7"/>
      <c r="E1040" s="6"/>
    </row>
    <row r="1041" spans="2:5" x14ac:dyDescent="0.15">
      <c r="B1041" s="7"/>
      <c r="C1041" s="7"/>
      <c r="D1041" s="7"/>
      <c r="E1041" s="6"/>
    </row>
    <row r="1042" spans="2:5" x14ac:dyDescent="0.15">
      <c r="B1042" s="7"/>
      <c r="C1042" s="7"/>
      <c r="D1042" s="7"/>
      <c r="E1042" s="6"/>
    </row>
    <row r="1043" spans="2:5" x14ac:dyDescent="0.15">
      <c r="B1043" s="7"/>
      <c r="C1043" s="7"/>
      <c r="D1043" s="7"/>
      <c r="E1043" s="6"/>
    </row>
    <row r="1044" spans="2:5" x14ac:dyDescent="0.15">
      <c r="B1044" s="7"/>
      <c r="C1044" s="7"/>
      <c r="D1044" s="7"/>
      <c r="E1044" s="6"/>
    </row>
    <row r="1045" spans="2:5" x14ac:dyDescent="0.15">
      <c r="B1045" s="7"/>
      <c r="C1045" s="7"/>
      <c r="D1045" s="7"/>
      <c r="E1045" s="6"/>
    </row>
    <row r="1046" spans="2:5" x14ac:dyDescent="0.15">
      <c r="B1046" s="7"/>
      <c r="C1046" s="7"/>
      <c r="D1046" s="7"/>
      <c r="E1046" s="6"/>
    </row>
    <row r="1047" spans="2:5" x14ac:dyDescent="0.15">
      <c r="B1047" s="7"/>
      <c r="C1047" s="7"/>
      <c r="D1047" s="7"/>
      <c r="E1047" s="6"/>
    </row>
    <row r="1048" spans="2:5" x14ac:dyDescent="0.15">
      <c r="B1048" s="7"/>
      <c r="C1048" s="7"/>
      <c r="D1048" s="7"/>
      <c r="E1048" s="6"/>
    </row>
    <row r="1049" spans="2:5" x14ac:dyDescent="0.15">
      <c r="B1049" s="7"/>
      <c r="C1049" s="7"/>
      <c r="D1049" s="7"/>
      <c r="E1049" s="6"/>
    </row>
    <row r="1050" spans="2:5" x14ac:dyDescent="0.15">
      <c r="B1050" s="7"/>
      <c r="C1050" s="7"/>
      <c r="D1050" s="7"/>
      <c r="E1050" s="6"/>
    </row>
    <row r="1051" spans="2:5" x14ac:dyDescent="0.15">
      <c r="B1051" s="7"/>
      <c r="C1051" s="7"/>
      <c r="D1051" s="7"/>
      <c r="E1051" s="6"/>
    </row>
    <row r="1052" spans="2:5" x14ac:dyDescent="0.15">
      <c r="B1052" s="7"/>
      <c r="C1052" s="7"/>
      <c r="D1052" s="7"/>
      <c r="E1052" s="6"/>
    </row>
    <row r="1053" spans="2:5" x14ac:dyDescent="0.15">
      <c r="B1053" s="7"/>
      <c r="C1053" s="7"/>
      <c r="D1053" s="7"/>
      <c r="E1053" s="6"/>
    </row>
    <row r="1054" spans="2:5" x14ac:dyDescent="0.15">
      <c r="B1054" s="7"/>
      <c r="C1054" s="7"/>
      <c r="D1054" s="7"/>
      <c r="E1054" s="6"/>
    </row>
    <row r="1055" spans="2:5" x14ac:dyDescent="0.15">
      <c r="B1055" s="7"/>
      <c r="C1055" s="7"/>
      <c r="D1055" s="7"/>
      <c r="E1055" s="6"/>
    </row>
    <row r="1056" spans="2:5" x14ac:dyDescent="0.15">
      <c r="B1056" s="7"/>
      <c r="C1056" s="7"/>
      <c r="D1056" s="7"/>
      <c r="E1056" s="6"/>
    </row>
    <row r="1057" spans="2:5" x14ac:dyDescent="0.15">
      <c r="B1057" s="7"/>
      <c r="C1057" s="7"/>
      <c r="D1057" s="7"/>
      <c r="E1057" s="6"/>
    </row>
    <row r="1058" spans="2:5" x14ac:dyDescent="0.15">
      <c r="B1058" s="7"/>
      <c r="C1058" s="7"/>
      <c r="D1058" s="7"/>
      <c r="E1058" s="6"/>
    </row>
    <row r="1059" spans="2:5" x14ac:dyDescent="0.15">
      <c r="B1059" s="7"/>
      <c r="C1059" s="7"/>
      <c r="D1059" s="7"/>
      <c r="E1059" s="6"/>
    </row>
    <row r="1060" spans="2:5" x14ac:dyDescent="0.15">
      <c r="B1060" s="7"/>
      <c r="C1060" s="7"/>
      <c r="D1060" s="7"/>
      <c r="E1060" s="6"/>
    </row>
    <row r="1061" spans="2:5" x14ac:dyDescent="0.15">
      <c r="B1061" s="7"/>
      <c r="C1061" s="7"/>
      <c r="D1061" s="7"/>
      <c r="E1061" s="6"/>
    </row>
    <row r="1062" spans="2:5" x14ac:dyDescent="0.15">
      <c r="B1062" s="7"/>
      <c r="C1062" s="7"/>
      <c r="D1062" s="7"/>
      <c r="E1062" s="6"/>
    </row>
    <row r="1063" spans="2:5" x14ac:dyDescent="0.15">
      <c r="B1063" s="7"/>
      <c r="C1063" s="7"/>
      <c r="D1063" s="7"/>
      <c r="E1063" s="6"/>
    </row>
    <row r="1064" spans="2:5" x14ac:dyDescent="0.15">
      <c r="B1064" s="7"/>
      <c r="C1064" s="7"/>
      <c r="D1064" s="7"/>
      <c r="E1064" s="6"/>
    </row>
    <row r="1065" spans="2:5" x14ac:dyDescent="0.15">
      <c r="B1065" s="7"/>
      <c r="C1065" s="7"/>
      <c r="D1065" s="7"/>
      <c r="E1065" s="6"/>
    </row>
    <row r="1066" spans="2:5" x14ac:dyDescent="0.15">
      <c r="B1066" s="7"/>
      <c r="C1066" s="7"/>
      <c r="D1066" s="7"/>
      <c r="E1066" s="6"/>
    </row>
    <row r="1067" spans="2:5" x14ac:dyDescent="0.15">
      <c r="B1067" s="7"/>
      <c r="C1067" s="7"/>
      <c r="D1067" s="7"/>
      <c r="E1067" s="6"/>
    </row>
    <row r="1068" spans="2:5" x14ac:dyDescent="0.15">
      <c r="B1068" s="7"/>
      <c r="C1068" s="7"/>
      <c r="D1068" s="7"/>
      <c r="E1068" s="6"/>
    </row>
    <row r="1069" spans="2:5" x14ac:dyDescent="0.15">
      <c r="B1069" s="7"/>
      <c r="C1069" s="7"/>
      <c r="D1069" s="7"/>
      <c r="E1069" s="6"/>
    </row>
    <row r="1070" spans="2:5" x14ac:dyDescent="0.15">
      <c r="B1070" s="7"/>
      <c r="C1070" s="7"/>
      <c r="D1070" s="7"/>
      <c r="E1070" s="6"/>
    </row>
    <row r="1071" spans="2:5" x14ac:dyDescent="0.15">
      <c r="B1071" s="7"/>
      <c r="C1071" s="7"/>
      <c r="D1071" s="7"/>
      <c r="E1071" s="6"/>
    </row>
    <row r="1072" spans="2:5" x14ac:dyDescent="0.15">
      <c r="B1072" s="7"/>
      <c r="C1072" s="7"/>
      <c r="D1072" s="7"/>
      <c r="E1072" s="6"/>
    </row>
    <row r="1073" spans="2:5" x14ac:dyDescent="0.15">
      <c r="B1073" s="7"/>
      <c r="C1073" s="7"/>
      <c r="D1073" s="7"/>
      <c r="E1073" s="6"/>
    </row>
    <row r="1074" spans="2:5" x14ac:dyDescent="0.15">
      <c r="B1074" s="7"/>
      <c r="C1074" s="7"/>
      <c r="D1074" s="7"/>
      <c r="E1074" s="6"/>
    </row>
    <row r="1075" spans="2:5" x14ac:dyDescent="0.15">
      <c r="B1075" s="7"/>
      <c r="C1075" s="7"/>
      <c r="D1075" s="7"/>
      <c r="E1075" s="6"/>
    </row>
    <row r="1076" spans="2:5" x14ac:dyDescent="0.15">
      <c r="B1076" s="7"/>
      <c r="C1076" s="7"/>
      <c r="D1076" s="7"/>
      <c r="E1076" s="6"/>
    </row>
    <row r="1077" spans="2:5" x14ac:dyDescent="0.15">
      <c r="B1077" s="7"/>
      <c r="C1077" s="7"/>
      <c r="D1077" s="7"/>
      <c r="E1077" s="6"/>
    </row>
    <row r="1078" spans="2:5" x14ac:dyDescent="0.15">
      <c r="B1078" s="7"/>
      <c r="C1078" s="7"/>
      <c r="D1078" s="7"/>
      <c r="E1078" s="6"/>
    </row>
    <row r="1079" spans="2:5" x14ac:dyDescent="0.15">
      <c r="B1079" s="7"/>
      <c r="C1079" s="7"/>
      <c r="D1079" s="7"/>
      <c r="E1079" s="6"/>
    </row>
    <row r="1080" spans="2:5" x14ac:dyDescent="0.15">
      <c r="B1080" s="7"/>
      <c r="C1080" s="7"/>
      <c r="D1080" s="7"/>
      <c r="E1080" s="6"/>
    </row>
    <row r="1081" spans="2:5" x14ac:dyDescent="0.15">
      <c r="B1081" s="7"/>
      <c r="C1081" s="7"/>
      <c r="D1081" s="7"/>
      <c r="E1081" s="6"/>
    </row>
    <row r="1082" spans="2:5" x14ac:dyDescent="0.15">
      <c r="B1082" s="7"/>
      <c r="C1082" s="7"/>
      <c r="D1082" s="7"/>
      <c r="E1082" s="6"/>
    </row>
    <row r="1083" spans="2:5" x14ac:dyDescent="0.15">
      <c r="B1083" s="7"/>
      <c r="C1083" s="7"/>
      <c r="D1083" s="7"/>
      <c r="E1083" s="6"/>
    </row>
    <row r="1084" spans="2:5" x14ac:dyDescent="0.15">
      <c r="B1084" s="7"/>
      <c r="C1084" s="7"/>
      <c r="D1084" s="7"/>
      <c r="E1084" s="6"/>
    </row>
    <row r="1085" spans="2:5" x14ac:dyDescent="0.15">
      <c r="B1085" s="7"/>
      <c r="C1085" s="7"/>
      <c r="D1085" s="7"/>
      <c r="E1085" s="6"/>
    </row>
    <row r="1086" spans="2:5" x14ac:dyDescent="0.15">
      <c r="B1086" s="7"/>
      <c r="C1086" s="7"/>
      <c r="D1086" s="7"/>
      <c r="E1086" s="6"/>
    </row>
    <row r="1087" spans="2:5" x14ac:dyDescent="0.15">
      <c r="B1087" s="7"/>
      <c r="C1087" s="7"/>
      <c r="D1087" s="7"/>
      <c r="E1087" s="6"/>
    </row>
    <row r="1088" spans="2:5" x14ac:dyDescent="0.15">
      <c r="B1088" s="7"/>
      <c r="C1088" s="7"/>
      <c r="D1088" s="7"/>
      <c r="E1088" s="6"/>
    </row>
    <row r="1089" spans="2:5" x14ac:dyDescent="0.15">
      <c r="B1089" s="7"/>
      <c r="C1089" s="7"/>
      <c r="D1089" s="7"/>
      <c r="E1089" s="6"/>
    </row>
    <row r="1090" spans="2:5" x14ac:dyDescent="0.15">
      <c r="B1090" s="7"/>
      <c r="C1090" s="7"/>
      <c r="D1090" s="7"/>
      <c r="E1090" s="6"/>
    </row>
    <row r="1091" spans="2:5" x14ac:dyDescent="0.15">
      <c r="B1091" s="7"/>
      <c r="C1091" s="7"/>
      <c r="D1091" s="7"/>
      <c r="E1091" s="6"/>
    </row>
    <row r="1092" spans="2:5" x14ac:dyDescent="0.15">
      <c r="B1092" s="7"/>
      <c r="C1092" s="7"/>
      <c r="D1092" s="7"/>
      <c r="E1092" s="6"/>
    </row>
    <row r="1093" spans="2:5" x14ac:dyDescent="0.15">
      <c r="B1093" s="7"/>
      <c r="C1093" s="7"/>
      <c r="D1093" s="7"/>
      <c r="E1093" s="6"/>
    </row>
    <row r="1094" spans="2:5" x14ac:dyDescent="0.15">
      <c r="B1094" s="7"/>
      <c r="C1094" s="7"/>
      <c r="D1094" s="7"/>
      <c r="E1094" s="6"/>
    </row>
    <row r="1095" spans="2:5" x14ac:dyDescent="0.15">
      <c r="B1095" s="7"/>
      <c r="C1095" s="7"/>
      <c r="D1095" s="7"/>
      <c r="E1095" s="6"/>
    </row>
    <row r="1096" spans="2:5" x14ac:dyDescent="0.15">
      <c r="B1096" s="7"/>
      <c r="C1096" s="7"/>
      <c r="D1096" s="7"/>
      <c r="E1096" s="6"/>
    </row>
    <row r="1097" spans="2:5" x14ac:dyDescent="0.15">
      <c r="B1097" s="7"/>
      <c r="C1097" s="7"/>
      <c r="D1097" s="7"/>
      <c r="E1097" s="6"/>
    </row>
    <row r="1098" spans="2:5" x14ac:dyDescent="0.15">
      <c r="B1098" s="7"/>
      <c r="C1098" s="7"/>
      <c r="D1098" s="7"/>
      <c r="E1098" s="6"/>
    </row>
    <row r="1099" spans="2:5" x14ac:dyDescent="0.15">
      <c r="B1099" s="7"/>
      <c r="C1099" s="7"/>
      <c r="D1099" s="7"/>
      <c r="E1099" s="6"/>
    </row>
    <row r="1100" spans="2:5" x14ac:dyDescent="0.15">
      <c r="B1100" s="7"/>
      <c r="C1100" s="7"/>
      <c r="D1100" s="7"/>
      <c r="E1100" s="6"/>
    </row>
    <row r="1101" spans="2:5" x14ac:dyDescent="0.15">
      <c r="B1101" s="7"/>
      <c r="C1101" s="7"/>
      <c r="D1101" s="7"/>
      <c r="E1101" s="6"/>
    </row>
    <row r="1102" spans="2:5" x14ac:dyDescent="0.15">
      <c r="B1102" s="7"/>
      <c r="C1102" s="7"/>
      <c r="D1102" s="7"/>
      <c r="E1102" s="6"/>
    </row>
    <row r="1103" spans="2:5" x14ac:dyDescent="0.15">
      <c r="B1103" s="7"/>
      <c r="C1103" s="7"/>
      <c r="D1103" s="7"/>
      <c r="E1103" s="6"/>
    </row>
    <row r="1104" spans="2:5" x14ac:dyDescent="0.15">
      <c r="B1104" s="7"/>
      <c r="C1104" s="7"/>
      <c r="D1104" s="7"/>
      <c r="E1104" s="6"/>
    </row>
    <row r="1105" spans="2:5" x14ac:dyDescent="0.15">
      <c r="B1105" s="7"/>
      <c r="C1105" s="7"/>
      <c r="D1105" s="7"/>
      <c r="E1105" s="6"/>
    </row>
    <row r="1106" spans="2:5" x14ac:dyDescent="0.15">
      <c r="B1106" s="7"/>
      <c r="C1106" s="7"/>
      <c r="D1106" s="7"/>
      <c r="E1106" s="6"/>
    </row>
    <row r="1107" spans="2:5" x14ac:dyDescent="0.15">
      <c r="B1107" s="7"/>
      <c r="C1107" s="7"/>
      <c r="D1107" s="7"/>
      <c r="E1107" s="6"/>
    </row>
    <row r="1108" spans="2:5" x14ac:dyDescent="0.15">
      <c r="B1108" s="7"/>
      <c r="C1108" s="7"/>
      <c r="D1108" s="7"/>
      <c r="E1108" s="6"/>
    </row>
    <row r="1109" spans="2:5" x14ac:dyDescent="0.15">
      <c r="B1109" s="7"/>
      <c r="C1109" s="7"/>
      <c r="D1109" s="7"/>
      <c r="E1109" s="6"/>
    </row>
    <row r="1110" spans="2:5" x14ac:dyDescent="0.15">
      <c r="B1110" s="7"/>
      <c r="C1110" s="7"/>
      <c r="D1110" s="7"/>
      <c r="E1110" s="6"/>
    </row>
    <row r="1111" spans="2:5" x14ac:dyDescent="0.15">
      <c r="B1111" s="7"/>
      <c r="C1111" s="7"/>
      <c r="D1111" s="7"/>
      <c r="E1111" s="6"/>
    </row>
    <row r="1112" spans="2:5" x14ac:dyDescent="0.15">
      <c r="B1112" s="7"/>
      <c r="C1112" s="7"/>
      <c r="D1112" s="7"/>
      <c r="E1112" s="6"/>
    </row>
    <row r="1113" spans="2:5" x14ac:dyDescent="0.15">
      <c r="B1113" s="7"/>
      <c r="C1113" s="7"/>
      <c r="D1113" s="7"/>
      <c r="E1113" s="6"/>
    </row>
    <row r="1114" spans="2:5" x14ac:dyDescent="0.15">
      <c r="B1114" s="7"/>
      <c r="C1114" s="7"/>
      <c r="D1114" s="7"/>
      <c r="E1114" s="6"/>
    </row>
    <row r="1115" spans="2:5" x14ac:dyDescent="0.15">
      <c r="B1115" s="7"/>
      <c r="C1115" s="7"/>
      <c r="D1115" s="7"/>
      <c r="E1115" s="6"/>
    </row>
    <row r="1116" spans="2:5" x14ac:dyDescent="0.15">
      <c r="B1116" s="7"/>
      <c r="C1116" s="7"/>
      <c r="D1116" s="7"/>
      <c r="E1116" s="6"/>
    </row>
    <row r="1117" spans="2:5" x14ac:dyDescent="0.15">
      <c r="B1117" s="7"/>
      <c r="C1117" s="7"/>
      <c r="D1117" s="7"/>
      <c r="E1117" s="6"/>
    </row>
    <row r="1118" spans="2:5" x14ac:dyDescent="0.15">
      <c r="B1118" s="7"/>
      <c r="C1118" s="7"/>
      <c r="D1118" s="7"/>
      <c r="E1118" s="6"/>
    </row>
    <row r="1119" spans="2:5" x14ac:dyDescent="0.15">
      <c r="B1119" s="7"/>
      <c r="C1119" s="7"/>
      <c r="D1119" s="7"/>
      <c r="E1119" s="6"/>
    </row>
    <row r="1120" spans="2:5" x14ac:dyDescent="0.15">
      <c r="B1120" s="7"/>
      <c r="C1120" s="7"/>
      <c r="D1120" s="7"/>
      <c r="E1120" s="6"/>
    </row>
    <row r="1121" spans="2:5" x14ac:dyDescent="0.15">
      <c r="B1121" s="7"/>
      <c r="C1121" s="7"/>
      <c r="D1121" s="7"/>
      <c r="E1121" s="6"/>
    </row>
    <row r="1122" spans="2:5" x14ac:dyDescent="0.15">
      <c r="B1122" s="7"/>
      <c r="C1122" s="7"/>
      <c r="D1122" s="7"/>
      <c r="E1122" s="6"/>
    </row>
    <row r="1123" spans="2:5" x14ac:dyDescent="0.15">
      <c r="B1123" s="7"/>
      <c r="C1123" s="7"/>
      <c r="D1123" s="7"/>
      <c r="E1123" s="6"/>
    </row>
    <row r="1124" spans="2:5" x14ac:dyDescent="0.15">
      <c r="B1124" s="7"/>
      <c r="C1124" s="7"/>
      <c r="D1124" s="7"/>
      <c r="E1124" s="6"/>
    </row>
    <row r="1125" spans="2:5" x14ac:dyDescent="0.15">
      <c r="B1125" s="7"/>
      <c r="C1125" s="7"/>
      <c r="D1125" s="7"/>
      <c r="E1125" s="6"/>
    </row>
    <row r="1126" spans="2:5" x14ac:dyDescent="0.15">
      <c r="B1126" s="7"/>
      <c r="C1126" s="7"/>
      <c r="D1126" s="7"/>
      <c r="E1126" s="6"/>
    </row>
    <row r="1127" spans="2:5" x14ac:dyDescent="0.15">
      <c r="B1127" s="7"/>
      <c r="C1127" s="7"/>
      <c r="D1127" s="7"/>
      <c r="E1127" s="6"/>
    </row>
    <row r="1128" spans="2:5" x14ac:dyDescent="0.15">
      <c r="B1128" s="7"/>
      <c r="C1128" s="7"/>
      <c r="D1128" s="7"/>
      <c r="E1128" s="6"/>
    </row>
    <row r="1129" spans="2:5" x14ac:dyDescent="0.15">
      <c r="B1129" s="7"/>
      <c r="C1129" s="7"/>
      <c r="D1129" s="7"/>
      <c r="E1129" s="6"/>
    </row>
    <row r="1130" spans="2:5" x14ac:dyDescent="0.15">
      <c r="B1130" s="7"/>
      <c r="C1130" s="7"/>
      <c r="D1130" s="7"/>
      <c r="E1130" s="6"/>
    </row>
    <row r="1131" spans="2:5" x14ac:dyDescent="0.15">
      <c r="B1131" s="7"/>
      <c r="C1131" s="7"/>
      <c r="D1131" s="7"/>
      <c r="E1131" s="6"/>
    </row>
    <row r="1132" spans="2:5" x14ac:dyDescent="0.15">
      <c r="B1132" s="7"/>
      <c r="C1132" s="7"/>
      <c r="D1132" s="7"/>
      <c r="E1132" s="6"/>
    </row>
    <row r="1133" spans="2:5" x14ac:dyDescent="0.15">
      <c r="B1133" s="7"/>
      <c r="C1133" s="7"/>
      <c r="D1133" s="7"/>
      <c r="E1133" s="6"/>
    </row>
    <row r="1134" spans="2:5" x14ac:dyDescent="0.15">
      <c r="B1134" s="7"/>
      <c r="C1134" s="7"/>
      <c r="D1134" s="7"/>
      <c r="E1134" s="6"/>
    </row>
    <row r="1135" spans="2:5" x14ac:dyDescent="0.15">
      <c r="B1135" s="7"/>
      <c r="C1135" s="7"/>
      <c r="D1135" s="7"/>
      <c r="E1135" s="6"/>
    </row>
    <row r="1136" spans="2:5" x14ac:dyDescent="0.15">
      <c r="B1136" s="7"/>
      <c r="C1136" s="7"/>
      <c r="D1136" s="7"/>
      <c r="E1136" s="6"/>
    </row>
    <row r="1137" spans="2:5" x14ac:dyDescent="0.15">
      <c r="B1137" s="7"/>
      <c r="C1137" s="7"/>
      <c r="D1137" s="7"/>
      <c r="E1137" s="6"/>
    </row>
    <row r="1138" spans="2:5" x14ac:dyDescent="0.15">
      <c r="B1138" s="7"/>
      <c r="C1138" s="7"/>
      <c r="D1138" s="7"/>
      <c r="E1138" s="6"/>
    </row>
    <row r="1139" spans="2:5" x14ac:dyDescent="0.15">
      <c r="B1139" s="7"/>
      <c r="C1139" s="7"/>
      <c r="D1139" s="7"/>
      <c r="E1139" s="6"/>
    </row>
    <row r="1140" spans="2:5" x14ac:dyDescent="0.15">
      <c r="B1140" s="7"/>
      <c r="C1140" s="7"/>
      <c r="D1140" s="7"/>
      <c r="E1140" s="6"/>
    </row>
    <row r="1141" spans="2:5" x14ac:dyDescent="0.15">
      <c r="B1141" s="7"/>
      <c r="C1141" s="7"/>
      <c r="D1141" s="7"/>
      <c r="E1141" s="6"/>
    </row>
    <row r="1142" spans="2:5" x14ac:dyDescent="0.15">
      <c r="B1142" s="7"/>
      <c r="C1142" s="7"/>
      <c r="D1142" s="7"/>
      <c r="E1142" s="6"/>
    </row>
    <row r="1143" spans="2:5" x14ac:dyDescent="0.15">
      <c r="B1143" s="7"/>
      <c r="C1143" s="7"/>
      <c r="D1143" s="7"/>
      <c r="E1143" s="6"/>
    </row>
    <row r="1144" spans="2:5" x14ac:dyDescent="0.15">
      <c r="B1144" s="7"/>
      <c r="C1144" s="7"/>
      <c r="D1144" s="7"/>
      <c r="E1144" s="6"/>
    </row>
    <row r="1145" spans="2:5" x14ac:dyDescent="0.15">
      <c r="B1145" s="7"/>
      <c r="C1145" s="7"/>
      <c r="D1145" s="7"/>
      <c r="E1145" s="6"/>
    </row>
    <row r="1146" spans="2:5" x14ac:dyDescent="0.15">
      <c r="B1146" s="7"/>
      <c r="C1146" s="7"/>
      <c r="D1146" s="7"/>
      <c r="E1146" s="6"/>
    </row>
    <row r="1147" spans="2:5" x14ac:dyDescent="0.15">
      <c r="B1147" s="7"/>
      <c r="C1147" s="7"/>
      <c r="D1147" s="7"/>
      <c r="E1147" s="6"/>
    </row>
    <row r="1148" spans="2:5" x14ac:dyDescent="0.15">
      <c r="B1148" s="7"/>
      <c r="C1148" s="7"/>
      <c r="D1148" s="7"/>
      <c r="E1148" s="6"/>
    </row>
    <row r="1149" spans="2:5" x14ac:dyDescent="0.15">
      <c r="B1149" s="7"/>
      <c r="C1149" s="7"/>
      <c r="D1149" s="7"/>
      <c r="E1149" s="6"/>
    </row>
    <row r="1150" spans="2:5" x14ac:dyDescent="0.15">
      <c r="B1150" s="7"/>
      <c r="C1150" s="7"/>
      <c r="D1150" s="7"/>
      <c r="E1150" s="6"/>
    </row>
    <row r="1151" spans="2:5" x14ac:dyDescent="0.15">
      <c r="B1151" s="7"/>
      <c r="C1151" s="7"/>
      <c r="D1151" s="7"/>
      <c r="E1151" s="6"/>
    </row>
    <row r="1152" spans="2:5" x14ac:dyDescent="0.15">
      <c r="B1152" s="7"/>
      <c r="C1152" s="7"/>
      <c r="D1152" s="7"/>
      <c r="E1152" s="6"/>
    </row>
    <row r="1153" spans="2:5" x14ac:dyDescent="0.15">
      <c r="B1153" s="7"/>
      <c r="C1153" s="7"/>
      <c r="D1153" s="7"/>
      <c r="E1153" s="6"/>
    </row>
    <row r="1154" spans="2:5" x14ac:dyDescent="0.15">
      <c r="B1154" s="7"/>
      <c r="C1154" s="7"/>
      <c r="D1154" s="7"/>
      <c r="E1154" s="6"/>
    </row>
    <row r="1155" spans="2:5" x14ac:dyDescent="0.15">
      <c r="B1155" s="7"/>
      <c r="C1155" s="7"/>
      <c r="D1155" s="7"/>
      <c r="E1155" s="6"/>
    </row>
    <row r="1156" spans="2:5" x14ac:dyDescent="0.15">
      <c r="B1156" s="7"/>
      <c r="C1156" s="7"/>
      <c r="D1156" s="7"/>
      <c r="E1156" s="6"/>
    </row>
    <row r="1157" spans="2:5" x14ac:dyDescent="0.15">
      <c r="B1157" s="7"/>
      <c r="C1157" s="7"/>
      <c r="D1157" s="7"/>
      <c r="E1157" s="6"/>
    </row>
    <row r="1158" spans="2:5" x14ac:dyDescent="0.15">
      <c r="B1158" s="7"/>
      <c r="C1158" s="7"/>
      <c r="D1158" s="7"/>
      <c r="E1158" s="6"/>
    </row>
    <row r="1159" spans="2:5" x14ac:dyDescent="0.15">
      <c r="B1159" s="7"/>
      <c r="C1159" s="7"/>
      <c r="D1159" s="7"/>
      <c r="E1159" s="6"/>
    </row>
    <row r="1160" spans="2:5" x14ac:dyDescent="0.15">
      <c r="B1160" s="7"/>
      <c r="C1160" s="7"/>
      <c r="D1160" s="7"/>
      <c r="E1160" s="6"/>
    </row>
    <row r="1161" spans="2:5" x14ac:dyDescent="0.15">
      <c r="B1161" s="7"/>
      <c r="C1161" s="7"/>
      <c r="D1161" s="7"/>
      <c r="E1161" s="6"/>
    </row>
    <row r="1162" spans="2:5" x14ac:dyDescent="0.15">
      <c r="B1162" s="7"/>
      <c r="C1162" s="7"/>
      <c r="D1162" s="7"/>
      <c r="E1162" s="6"/>
    </row>
    <row r="1163" spans="2:5" x14ac:dyDescent="0.15">
      <c r="B1163" s="7"/>
      <c r="C1163" s="7"/>
      <c r="D1163" s="7"/>
      <c r="E1163" s="6"/>
    </row>
    <row r="1164" spans="2:5" x14ac:dyDescent="0.15">
      <c r="B1164" s="7"/>
      <c r="C1164" s="7"/>
      <c r="D1164" s="7"/>
      <c r="E1164" s="6"/>
    </row>
    <row r="1165" spans="2:5" x14ac:dyDescent="0.15">
      <c r="B1165" s="7"/>
      <c r="C1165" s="7"/>
      <c r="D1165" s="7"/>
      <c r="E1165" s="6"/>
    </row>
    <row r="1166" spans="2:5" x14ac:dyDescent="0.15">
      <c r="B1166" s="7"/>
      <c r="C1166" s="7"/>
      <c r="D1166" s="7"/>
      <c r="E1166" s="6"/>
    </row>
    <row r="1167" spans="2:5" x14ac:dyDescent="0.15">
      <c r="B1167" s="7"/>
      <c r="C1167" s="7"/>
      <c r="D1167" s="7"/>
      <c r="E1167" s="6"/>
    </row>
    <row r="1168" spans="2:5" x14ac:dyDescent="0.15">
      <c r="B1168" s="7"/>
      <c r="C1168" s="7"/>
      <c r="D1168" s="7"/>
      <c r="E1168" s="6"/>
    </row>
    <row r="1169" spans="2:5" x14ac:dyDescent="0.15">
      <c r="B1169" s="7"/>
      <c r="C1169" s="7"/>
      <c r="D1169" s="7"/>
      <c r="E1169" s="6"/>
    </row>
    <row r="1170" spans="2:5" x14ac:dyDescent="0.15">
      <c r="B1170" s="7"/>
      <c r="C1170" s="7"/>
      <c r="D1170" s="7"/>
      <c r="E1170" s="6"/>
    </row>
    <row r="1171" spans="2:5" x14ac:dyDescent="0.15">
      <c r="B1171" s="7"/>
      <c r="C1171" s="7"/>
      <c r="D1171" s="7"/>
      <c r="E1171" s="6"/>
    </row>
    <row r="1172" spans="2:5" x14ac:dyDescent="0.15">
      <c r="B1172" s="7"/>
      <c r="C1172" s="7"/>
      <c r="D1172" s="7"/>
      <c r="E1172" s="6"/>
    </row>
    <row r="1173" spans="2:5" x14ac:dyDescent="0.15">
      <c r="B1173" s="7"/>
      <c r="C1173" s="7"/>
      <c r="D1173" s="7"/>
      <c r="E1173" s="6"/>
    </row>
    <row r="1174" spans="2:5" x14ac:dyDescent="0.15">
      <c r="B1174" s="7"/>
      <c r="C1174" s="7"/>
      <c r="D1174" s="7"/>
      <c r="E1174" s="6"/>
    </row>
    <row r="1175" spans="2:5" x14ac:dyDescent="0.15">
      <c r="B1175" s="7"/>
      <c r="C1175" s="7"/>
      <c r="D1175" s="7"/>
      <c r="E1175" s="6"/>
    </row>
    <row r="1176" spans="2:5" x14ac:dyDescent="0.15">
      <c r="B1176" s="7"/>
      <c r="C1176" s="7"/>
      <c r="D1176" s="7"/>
      <c r="E1176" s="6"/>
    </row>
    <row r="1177" spans="2:5" x14ac:dyDescent="0.15">
      <c r="B1177" s="7"/>
      <c r="C1177" s="7"/>
      <c r="D1177" s="7"/>
      <c r="E1177" s="6"/>
    </row>
    <row r="1178" spans="2:5" x14ac:dyDescent="0.15">
      <c r="B1178" s="7"/>
      <c r="C1178" s="7"/>
      <c r="D1178" s="7"/>
      <c r="E1178" s="6"/>
    </row>
    <row r="1179" spans="2:5" x14ac:dyDescent="0.15">
      <c r="B1179" s="7"/>
      <c r="C1179" s="7"/>
      <c r="D1179" s="7"/>
      <c r="E1179" s="6"/>
    </row>
    <row r="1180" spans="2:5" x14ac:dyDescent="0.15">
      <c r="B1180" s="7"/>
      <c r="C1180" s="7"/>
      <c r="D1180" s="7"/>
      <c r="E1180" s="6"/>
    </row>
    <row r="1181" spans="2:5" x14ac:dyDescent="0.15">
      <c r="B1181" s="7"/>
      <c r="C1181" s="7"/>
      <c r="D1181" s="7"/>
      <c r="E1181" s="6"/>
    </row>
    <row r="1182" spans="2:5" x14ac:dyDescent="0.15">
      <c r="B1182" s="7"/>
      <c r="C1182" s="7"/>
      <c r="D1182" s="7"/>
      <c r="E1182" s="6"/>
    </row>
    <row r="1183" spans="2:5" x14ac:dyDescent="0.15">
      <c r="B1183" s="7"/>
      <c r="C1183" s="7"/>
      <c r="D1183" s="7"/>
      <c r="E1183" s="6"/>
    </row>
    <row r="1184" spans="2:5" x14ac:dyDescent="0.15">
      <c r="B1184" s="7"/>
      <c r="C1184" s="7"/>
      <c r="D1184" s="7"/>
      <c r="E1184" s="6"/>
    </row>
    <row r="1185" spans="2:5" x14ac:dyDescent="0.15">
      <c r="B1185" s="7"/>
      <c r="C1185" s="7"/>
      <c r="D1185" s="7"/>
      <c r="E1185" s="6"/>
    </row>
    <row r="1186" spans="2:5" x14ac:dyDescent="0.15">
      <c r="B1186" s="7"/>
      <c r="C1186" s="7"/>
      <c r="D1186" s="7"/>
      <c r="E1186" s="6"/>
    </row>
    <row r="1187" spans="2:5" x14ac:dyDescent="0.15">
      <c r="B1187" s="7"/>
      <c r="C1187" s="7"/>
      <c r="D1187" s="7"/>
      <c r="E1187" s="6"/>
    </row>
    <row r="1188" spans="2:5" x14ac:dyDescent="0.15">
      <c r="B1188" s="7"/>
      <c r="C1188" s="7"/>
      <c r="D1188" s="7"/>
      <c r="E1188" s="6"/>
    </row>
    <row r="1189" spans="2:5" x14ac:dyDescent="0.15">
      <c r="B1189" s="7"/>
      <c r="C1189" s="7"/>
      <c r="D1189" s="7"/>
      <c r="E1189" s="6"/>
    </row>
    <row r="1190" spans="2:5" x14ac:dyDescent="0.15">
      <c r="B1190" s="7"/>
      <c r="C1190" s="7"/>
      <c r="D1190" s="7"/>
      <c r="E1190" s="6"/>
    </row>
    <row r="1191" spans="2:5" x14ac:dyDescent="0.15">
      <c r="B1191" s="7"/>
      <c r="C1191" s="7"/>
      <c r="D1191" s="7"/>
      <c r="E1191" s="6"/>
    </row>
    <row r="1192" spans="2:5" x14ac:dyDescent="0.15">
      <c r="B1192" s="7"/>
      <c r="C1192" s="7"/>
      <c r="D1192" s="7"/>
      <c r="E1192" s="6"/>
    </row>
    <row r="1193" spans="2:5" x14ac:dyDescent="0.15">
      <c r="B1193" s="7"/>
      <c r="C1193" s="7"/>
      <c r="D1193" s="7"/>
      <c r="E1193" s="6"/>
    </row>
    <row r="1194" spans="2:5" x14ac:dyDescent="0.15">
      <c r="B1194" s="7"/>
      <c r="C1194" s="7"/>
      <c r="D1194" s="7"/>
      <c r="E1194" s="6"/>
    </row>
    <row r="1195" spans="2:5" x14ac:dyDescent="0.15">
      <c r="B1195" s="7"/>
      <c r="C1195" s="7"/>
      <c r="D1195" s="7"/>
      <c r="E1195" s="6"/>
    </row>
    <row r="1196" spans="2:5" x14ac:dyDescent="0.15">
      <c r="B1196" s="7"/>
      <c r="C1196" s="7"/>
      <c r="D1196" s="7"/>
      <c r="E1196" s="6"/>
    </row>
    <row r="1197" spans="2:5" x14ac:dyDescent="0.15">
      <c r="B1197" s="7"/>
      <c r="C1197" s="7"/>
      <c r="D1197" s="7"/>
      <c r="E1197" s="6"/>
    </row>
    <row r="1198" spans="2:5" x14ac:dyDescent="0.15">
      <c r="B1198" s="7"/>
      <c r="C1198" s="7"/>
      <c r="D1198" s="7"/>
      <c r="E1198" s="6"/>
    </row>
    <row r="1199" spans="2:5" x14ac:dyDescent="0.15">
      <c r="B1199" s="7"/>
      <c r="C1199" s="7"/>
      <c r="D1199" s="7"/>
      <c r="E1199" s="6"/>
    </row>
    <row r="1200" spans="2:5" x14ac:dyDescent="0.15">
      <c r="B1200" s="7"/>
      <c r="C1200" s="7"/>
      <c r="D1200" s="7"/>
      <c r="E1200" s="6"/>
    </row>
    <row r="1201" spans="2:5" x14ac:dyDescent="0.15">
      <c r="B1201" s="7"/>
      <c r="C1201" s="7"/>
      <c r="D1201" s="7"/>
      <c r="E1201" s="6"/>
    </row>
    <row r="1202" spans="2:5" x14ac:dyDescent="0.15">
      <c r="B1202" s="7"/>
      <c r="C1202" s="7"/>
      <c r="D1202" s="7"/>
      <c r="E1202" s="6"/>
    </row>
    <row r="1203" spans="2:5" x14ac:dyDescent="0.15">
      <c r="B1203" s="7"/>
      <c r="C1203" s="7"/>
      <c r="D1203" s="7"/>
      <c r="E1203" s="6"/>
    </row>
    <row r="1204" spans="2:5" x14ac:dyDescent="0.15">
      <c r="B1204" s="7"/>
      <c r="C1204" s="7"/>
      <c r="D1204" s="7"/>
      <c r="E1204" s="6"/>
    </row>
    <row r="1205" spans="2:5" x14ac:dyDescent="0.15">
      <c r="B1205" s="7"/>
      <c r="C1205" s="7"/>
      <c r="D1205" s="7"/>
      <c r="E1205" s="6"/>
    </row>
    <row r="1206" spans="2:5" x14ac:dyDescent="0.15">
      <c r="B1206" s="7"/>
      <c r="C1206" s="7"/>
      <c r="D1206" s="7"/>
      <c r="E1206" s="6"/>
    </row>
    <row r="1207" spans="2:5" x14ac:dyDescent="0.15">
      <c r="B1207" s="7"/>
      <c r="C1207" s="7"/>
      <c r="D1207" s="7"/>
      <c r="E1207" s="6"/>
    </row>
    <row r="1208" spans="2:5" x14ac:dyDescent="0.15">
      <c r="B1208" s="7"/>
      <c r="C1208" s="7"/>
      <c r="D1208" s="7"/>
      <c r="E1208" s="6"/>
    </row>
    <row r="1209" spans="2:5" x14ac:dyDescent="0.15">
      <c r="B1209" s="7"/>
      <c r="C1209" s="7"/>
      <c r="D1209" s="7"/>
      <c r="E1209" s="6"/>
    </row>
    <row r="1210" spans="2:5" x14ac:dyDescent="0.15">
      <c r="B1210" s="7"/>
      <c r="C1210" s="7"/>
      <c r="D1210" s="7"/>
      <c r="E1210" s="6"/>
    </row>
    <row r="1211" spans="2:5" x14ac:dyDescent="0.15">
      <c r="B1211" s="7"/>
      <c r="C1211" s="7"/>
      <c r="D1211" s="7"/>
      <c r="E1211" s="6"/>
    </row>
    <row r="1212" spans="2:5" x14ac:dyDescent="0.15">
      <c r="B1212" s="7"/>
      <c r="C1212" s="7"/>
      <c r="D1212" s="7"/>
      <c r="E1212" s="6"/>
    </row>
    <row r="1213" spans="2:5" x14ac:dyDescent="0.15">
      <c r="B1213" s="7"/>
      <c r="C1213" s="7"/>
      <c r="D1213" s="7"/>
      <c r="E1213" s="6"/>
    </row>
    <row r="1214" spans="2:5" x14ac:dyDescent="0.15">
      <c r="B1214" s="7"/>
      <c r="C1214" s="7"/>
      <c r="D1214" s="7"/>
      <c r="E1214" s="6"/>
    </row>
    <row r="1215" spans="2:5" x14ac:dyDescent="0.15">
      <c r="B1215" s="7"/>
      <c r="C1215" s="7"/>
      <c r="D1215" s="7"/>
      <c r="E1215" s="6"/>
    </row>
    <row r="1216" spans="2:5" x14ac:dyDescent="0.15">
      <c r="B1216" s="7"/>
      <c r="C1216" s="7"/>
      <c r="D1216" s="7"/>
      <c r="E1216" s="6"/>
    </row>
    <row r="1217" spans="2:5" x14ac:dyDescent="0.15">
      <c r="B1217" s="7"/>
      <c r="C1217" s="7"/>
      <c r="D1217" s="7"/>
      <c r="E1217" s="6"/>
    </row>
    <row r="1218" spans="2:5" x14ac:dyDescent="0.15">
      <c r="B1218" s="7"/>
      <c r="C1218" s="7"/>
      <c r="D1218" s="7"/>
      <c r="E1218" s="6"/>
    </row>
    <row r="1219" spans="2:5" x14ac:dyDescent="0.15">
      <c r="B1219" s="7"/>
      <c r="C1219" s="7"/>
      <c r="D1219" s="7"/>
      <c r="E1219" s="6"/>
    </row>
    <row r="1220" spans="2:5" x14ac:dyDescent="0.15">
      <c r="B1220" s="7"/>
      <c r="C1220" s="7"/>
      <c r="D1220" s="7"/>
      <c r="E1220" s="6"/>
    </row>
    <row r="1221" spans="2:5" x14ac:dyDescent="0.15">
      <c r="B1221" s="7"/>
      <c r="C1221" s="7"/>
      <c r="D1221" s="7"/>
      <c r="E1221" s="6"/>
    </row>
    <row r="1222" spans="2:5" x14ac:dyDescent="0.15">
      <c r="B1222" s="7"/>
      <c r="C1222" s="7"/>
      <c r="D1222" s="7"/>
      <c r="E1222" s="6"/>
    </row>
    <row r="1223" spans="2:5" x14ac:dyDescent="0.15">
      <c r="B1223" s="7"/>
      <c r="C1223" s="7"/>
      <c r="D1223" s="7"/>
      <c r="E1223" s="6"/>
    </row>
    <row r="1224" spans="2:5" x14ac:dyDescent="0.15">
      <c r="B1224" s="7"/>
      <c r="C1224" s="7"/>
      <c r="D1224" s="7"/>
      <c r="E1224" s="6"/>
    </row>
    <row r="1225" spans="2:5" x14ac:dyDescent="0.15">
      <c r="B1225" s="7"/>
      <c r="C1225" s="7"/>
      <c r="D1225" s="7"/>
      <c r="E1225" s="6"/>
    </row>
    <row r="1226" spans="2:5" x14ac:dyDescent="0.15">
      <c r="B1226" s="7"/>
      <c r="C1226" s="7"/>
      <c r="D1226" s="7"/>
      <c r="E1226" s="6"/>
    </row>
    <row r="1227" spans="2:5" x14ac:dyDescent="0.15">
      <c r="B1227" s="7"/>
      <c r="C1227" s="7"/>
      <c r="D1227" s="7"/>
      <c r="E1227" s="6"/>
    </row>
    <row r="1228" spans="2:5" x14ac:dyDescent="0.15">
      <c r="B1228" s="7"/>
      <c r="C1228" s="7"/>
      <c r="D1228" s="7"/>
      <c r="E1228" s="6"/>
    </row>
    <row r="1229" spans="2:5" x14ac:dyDescent="0.15">
      <c r="B1229" s="7"/>
      <c r="C1229" s="7"/>
      <c r="D1229" s="7"/>
      <c r="E1229" s="6"/>
    </row>
    <row r="1230" spans="2:5" x14ac:dyDescent="0.15">
      <c r="B1230" s="7"/>
      <c r="C1230" s="7"/>
      <c r="D1230" s="7"/>
      <c r="E1230" s="6"/>
    </row>
    <row r="1231" spans="2:5" x14ac:dyDescent="0.15">
      <c r="B1231" s="7"/>
      <c r="C1231" s="7"/>
      <c r="D1231" s="7"/>
      <c r="E1231" s="6"/>
    </row>
    <row r="1232" spans="2:5" x14ac:dyDescent="0.15">
      <c r="B1232" s="7"/>
      <c r="C1232" s="7"/>
      <c r="D1232" s="7"/>
      <c r="E1232" s="6"/>
    </row>
    <row r="1233" spans="2:5" x14ac:dyDescent="0.15">
      <c r="B1233" s="7"/>
      <c r="C1233" s="7"/>
      <c r="D1233" s="7"/>
      <c r="E1233" s="6"/>
    </row>
    <row r="1234" spans="2:5" x14ac:dyDescent="0.15">
      <c r="B1234" s="7"/>
      <c r="C1234" s="7"/>
      <c r="D1234" s="7"/>
      <c r="E1234" s="6"/>
    </row>
    <row r="1235" spans="2:5" x14ac:dyDescent="0.15">
      <c r="B1235" s="7"/>
      <c r="C1235" s="7"/>
      <c r="D1235" s="7"/>
      <c r="E1235" s="6"/>
    </row>
    <row r="1236" spans="2:5" x14ac:dyDescent="0.15">
      <c r="B1236" s="7"/>
      <c r="C1236" s="7"/>
      <c r="D1236" s="7"/>
      <c r="E1236" s="6"/>
    </row>
    <row r="1237" spans="2:5" x14ac:dyDescent="0.15">
      <c r="B1237" s="7"/>
      <c r="C1237" s="7"/>
      <c r="D1237" s="7"/>
      <c r="E1237" s="6"/>
    </row>
    <row r="1238" spans="2:5" x14ac:dyDescent="0.15">
      <c r="B1238" s="7"/>
      <c r="C1238" s="7"/>
      <c r="D1238" s="7"/>
      <c r="E1238" s="6"/>
    </row>
    <row r="1239" spans="2:5" x14ac:dyDescent="0.15">
      <c r="B1239" s="7"/>
      <c r="C1239" s="7"/>
      <c r="D1239" s="7"/>
      <c r="E1239" s="6"/>
    </row>
    <row r="1240" spans="2:5" x14ac:dyDescent="0.15">
      <c r="B1240" s="7"/>
      <c r="C1240" s="7"/>
      <c r="D1240" s="7"/>
      <c r="E1240" s="6"/>
    </row>
    <row r="1241" spans="2:5" x14ac:dyDescent="0.15">
      <c r="B1241" s="7"/>
      <c r="C1241" s="7"/>
      <c r="D1241" s="7"/>
      <c r="E1241" s="6"/>
    </row>
    <row r="1242" spans="2:5" x14ac:dyDescent="0.15">
      <c r="B1242" s="7"/>
      <c r="C1242" s="7"/>
      <c r="D1242" s="7"/>
      <c r="E1242" s="6"/>
    </row>
    <row r="1243" spans="2:5" x14ac:dyDescent="0.15">
      <c r="B1243" s="7"/>
      <c r="C1243" s="7"/>
      <c r="D1243" s="7"/>
      <c r="E1243" s="6"/>
    </row>
    <row r="1244" spans="2:5" x14ac:dyDescent="0.15">
      <c r="B1244" s="7"/>
      <c r="C1244" s="7"/>
      <c r="D1244" s="7"/>
      <c r="E1244" s="6"/>
    </row>
    <row r="1245" spans="2:5" x14ac:dyDescent="0.15">
      <c r="B1245" s="7"/>
      <c r="C1245" s="7"/>
      <c r="D1245" s="7"/>
      <c r="E1245" s="6"/>
    </row>
    <row r="1246" spans="2:5" x14ac:dyDescent="0.15">
      <c r="B1246" s="7"/>
      <c r="C1246" s="7"/>
      <c r="D1246" s="7"/>
      <c r="E1246" s="6"/>
    </row>
    <row r="1247" spans="2:5" x14ac:dyDescent="0.15">
      <c r="B1247" s="7"/>
      <c r="C1247" s="7"/>
      <c r="D1247" s="7"/>
      <c r="E1247" s="6"/>
    </row>
    <row r="1248" spans="2:5" x14ac:dyDescent="0.15">
      <c r="B1248" s="7"/>
      <c r="C1248" s="7"/>
      <c r="D1248" s="7"/>
      <c r="E1248" s="6"/>
    </row>
    <row r="1249" spans="2:5" x14ac:dyDescent="0.15">
      <c r="B1249" s="7"/>
      <c r="C1249" s="7"/>
      <c r="D1249" s="7"/>
      <c r="E1249" s="6"/>
    </row>
    <row r="1250" spans="2:5" x14ac:dyDescent="0.15">
      <c r="B1250" s="7"/>
      <c r="C1250" s="7"/>
      <c r="D1250" s="7"/>
      <c r="E1250" s="6"/>
    </row>
    <row r="1251" spans="2:5" x14ac:dyDescent="0.15">
      <c r="B1251" s="7"/>
      <c r="C1251" s="7"/>
      <c r="D1251" s="7"/>
      <c r="E1251" s="6"/>
    </row>
    <row r="1252" spans="2:5" x14ac:dyDescent="0.15">
      <c r="B1252" s="7"/>
      <c r="C1252" s="7"/>
      <c r="D1252" s="7"/>
      <c r="E1252" s="6"/>
    </row>
    <row r="1253" spans="2:5" x14ac:dyDescent="0.15">
      <c r="B1253" s="7"/>
      <c r="C1253" s="7"/>
      <c r="D1253" s="7"/>
      <c r="E1253" s="6"/>
    </row>
    <row r="1254" spans="2:5" x14ac:dyDescent="0.15">
      <c r="B1254" s="7"/>
      <c r="C1254" s="7"/>
      <c r="D1254" s="7"/>
      <c r="E1254" s="6"/>
    </row>
    <row r="1255" spans="2:5" x14ac:dyDescent="0.15">
      <c r="B1255" s="7"/>
      <c r="C1255" s="7"/>
      <c r="D1255" s="7"/>
      <c r="E1255" s="6"/>
    </row>
    <row r="1256" spans="2:5" x14ac:dyDescent="0.15">
      <c r="B1256" s="7"/>
      <c r="C1256" s="7"/>
      <c r="D1256" s="7"/>
      <c r="E1256" s="6"/>
    </row>
    <row r="1257" spans="2:5" x14ac:dyDescent="0.15">
      <c r="B1257" s="7"/>
      <c r="C1257" s="7"/>
      <c r="D1257" s="7"/>
      <c r="E1257" s="6"/>
    </row>
    <row r="1258" spans="2:5" x14ac:dyDescent="0.15">
      <c r="B1258" s="7"/>
      <c r="C1258" s="7"/>
      <c r="D1258" s="7"/>
      <c r="E1258" s="6"/>
    </row>
    <row r="1259" spans="2:5" x14ac:dyDescent="0.15">
      <c r="B1259" s="7"/>
      <c r="C1259" s="7"/>
      <c r="D1259" s="7"/>
      <c r="E1259" s="6"/>
    </row>
    <row r="1260" spans="2:5" x14ac:dyDescent="0.15">
      <c r="B1260" s="7"/>
      <c r="C1260" s="7"/>
      <c r="D1260" s="7"/>
      <c r="E1260" s="6"/>
    </row>
    <row r="1261" spans="2:5" x14ac:dyDescent="0.15">
      <c r="B1261" s="7"/>
      <c r="C1261" s="7"/>
      <c r="D1261" s="7"/>
      <c r="E1261" s="6"/>
    </row>
    <row r="1262" spans="2:5" x14ac:dyDescent="0.15">
      <c r="B1262" s="7"/>
      <c r="C1262" s="7"/>
      <c r="D1262" s="7"/>
      <c r="E1262" s="6"/>
    </row>
    <row r="1263" spans="2:5" x14ac:dyDescent="0.15">
      <c r="B1263" s="7"/>
      <c r="C1263" s="7"/>
      <c r="D1263" s="7"/>
      <c r="E1263" s="6"/>
    </row>
    <row r="1264" spans="2:5" x14ac:dyDescent="0.15">
      <c r="B1264" s="7"/>
      <c r="C1264" s="7"/>
      <c r="D1264" s="7"/>
      <c r="E1264" s="6"/>
    </row>
    <row r="1265" spans="2:5" x14ac:dyDescent="0.15">
      <c r="B1265" s="7"/>
      <c r="C1265" s="7"/>
      <c r="D1265" s="7"/>
      <c r="E1265" s="6"/>
    </row>
    <row r="1266" spans="2:5" x14ac:dyDescent="0.15">
      <c r="B1266" s="7"/>
      <c r="C1266" s="7"/>
      <c r="D1266" s="7"/>
      <c r="E1266" s="6"/>
    </row>
    <row r="1267" spans="2:5" x14ac:dyDescent="0.15">
      <c r="B1267" s="7"/>
      <c r="C1267" s="7"/>
      <c r="D1267" s="7"/>
      <c r="E1267" s="6"/>
    </row>
    <row r="1268" spans="2:5" x14ac:dyDescent="0.15">
      <c r="B1268" s="7"/>
      <c r="C1268" s="7"/>
      <c r="D1268" s="7"/>
      <c r="E1268" s="6"/>
    </row>
    <row r="1269" spans="2:5" x14ac:dyDescent="0.15">
      <c r="B1269" s="7"/>
      <c r="C1269" s="7"/>
      <c r="D1269" s="7"/>
      <c r="E1269" s="6"/>
    </row>
    <row r="1270" spans="2:5" x14ac:dyDescent="0.15">
      <c r="B1270" s="7"/>
      <c r="C1270" s="7"/>
      <c r="D1270" s="7"/>
      <c r="E1270" s="6"/>
    </row>
    <row r="1271" spans="2:5" x14ac:dyDescent="0.15">
      <c r="B1271" s="7"/>
      <c r="C1271" s="7"/>
      <c r="D1271" s="7"/>
      <c r="E1271" s="6"/>
    </row>
    <row r="1272" spans="2:5" x14ac:dyDescent="0.15">
      <c r="B1272" s="7"/>
      <c r="C1272" s="7"/>
      <c r="D1272" s="7"/>
      <c r="E1272" s="6"/>
    </row>
    <row r="1273" spans="2:5" x14ac:dyDescent="0.15">
      <c r="B1273" s="7"/>
      <c r="C1273" s="7"/>
      <c r="D1273" s="7"/>
      <c r="E1273" s="6"/>
    </row>
    <row r="1274" spans="2:5" x14ac:dyDescent="0.15">
      <c r="B1274" s="7"/>
      <c r="C1274" s="7"/>
      <c r="D1274" s="7"/>
      <c r="E1274" s="6"/>
    </row>
    <row r="1275" spans="2:5" x14ac:dyDescent="0.15">
      <c r="B1275" s="7"/>
      <c r="C1275" s="7"/>
      <c r="D1275" s="7"/>
      <c r="E1275" s="6"/>
    </row>
    <row r="1276" spans="2:5" x14ac:dyDescent="0.15">
      <c r="B1276" s="7"/>
      <c r="C1276" s="7"/>
      <c r="D1276" s="7"/>
      <c r="E1276" s="6"/>
    </row>
    <row r="1277" spans="2:5" x14ac:dyDescent="0.15">
      <c r="B1277" s="7"/>
      <c r="C1277" s="7"/>
      <c r="D1277" s="7"/>
      <c r="E1277" s="6"/>
    </row>
    <row r="1278" spans="2:5" x14ac:dyDescent="0.15">
      <c r="B1278" s="7"/>
      <c r="C1278" s="7"/>
      <c r="D1278" s="7"/>
      <c r="E1278" s="6"/>
    </row>
    <row r="1279" spans="2:5" x14ac:dyDescent="0.15">
      <c r="B1279" s="7"/>
      <c r="C1279" s="7"/>
      <c r="D1279" s="7"/>
      <c r="E1279" s="6"/>
    </row>
    <row r="1280" spans="2:5" x14ac:dyDescent="0.15">
      <c r="B1280" s="7"/>
      <c r="C1280" s="7"/>
      <c r="D1280" s="7"/>
      <c r="E1280" s="6"/>
    </row>
    <row r="1281" spans="2:5" x14ac:dyDescent="0.15">
      <c r="B1281" s="7"/>
      <c r="C1281" s="7"/>
      <c r="D1281" s="7"/>
      <c r="E1281" s="6"/>
    </row>
    <row r="1282" spans="2:5" x14ac:dyDescent="0.15">
      <c r="B1282" s="7"/>
      <c r="C1282" s="7"/>
      <c r="D1282" s="7"/>
      <c r="E1282" s="6"/>
    </row>
    <row r="1283" spans="2:5" x14ac:dyDescent="0.15">
      <c r="B1283" s="7"/>
      <c r="C1283" s="7"/>
      <c r="D1283" s="7"/>
      <c r="E1283" s="6"/>
    </row>
    <row r="1284" spans="2:5" x14ac:dyDescent="0.15">
      <c r="B1284" s="7"/>
      <c r="C1284" s="7"/>
      <c r="D1284" s="7"/>
      <c r="E1284" s="6"/>
    </row>
    <row r="1285" spans="2:5" x14ac:dyDescent="0.15">
      <c r="B1285" s="7"/>
      <c r="C1285" s="7"/>
      <c r="D1285" s="7"/>
      <c r="E1285" s="6"/>
    </row>
    <row r="1286" spans="2:5" x14ac:dyDescent="0.15">
      <c r="B1286" s="7"/>
      <c r="C1286" s="7"/>
      <c r="D1286" s="7"/>
      <c r="E1286" s="6"/>
    </row>
    <row r="1287" spans="2:5" x14ac:dyDescent="0.15">
      <c r="B1287" s="7"/>
      <c r="C1287" s="7"/>
      <c r="D1287" s="7"/>
      <c r="E1287" s="6"/>
    </row>
    <row r="1288" spans="2:5" x14ac:dyDescent="0.15">
      <c r="B1288" s="7"/>
      <c r="C1288" s="7"/>
      <c r="D1288" s="7"/>
      <c r="E1288" s="6"/>
    </row>
    <row r="1289" spans="2:5" x14ac:dyDescent="0.15">
      <c r="B1289" s="7"/>
      <c r="C1289" s="7"/>
      <c r="D1289" s="7"/>
      <c r="E1289" s="6"/>
    </row>
    <row r="1290" spans="2:5" x14ac:dyDescent="0.15">
      <c r="B1290" s="7"/>
      <c r="C1290" s="7"/>
      <c r="D1290" s="7"/>
      <c r="E1290" s="6"/>
    </row>
    <row r="1291" spans="2:5" x14ac:dyDescent="0.15">
      <c r="B1291" s="7"/>
      <c r="C1291" s="7"/>
      <c r="D1291" s="7"/>
      <c r="E1291" s="6"/>
    </row>
    <row r="1292" spans="2:5" x14ac:dyDescent="0.15">
      <c r="B1292" s="7"/>
      <c r="C1292" s="7"/>
      <c r="D1292" s="7"/>
      <c r="E1292" s="6"/>
    </row>
    <row r="1293" spans="2:5" x14ac:dyDescent="0.15">
      <c r="B1293" s="7"/>
      <c r="C1293" s="7"/>
      <c r="D1293" s="7"/>
      <c r="E1293" s="6"/>
    </row>
    <row r="1294" spans="2:5" x14ac:dyDescent="0.15">
      <c r="B1294" s="7"/>
      <c r="C1294" s="7"/>
      <c r="D1294" s="7"/>
      <c r="E1294" s="6"/>
    </row>
    <row r="1295" spans="2:5" x14ac:dyDescent="0.15">
      <c r="B1295" s="7"/>
      <c r="C1295" s="7"/>
      <c r="D1295" s="7"/>
      <c r="E1295" s="6"/>
    </row>
    <row r="1296" spans="2:5" x14ac:dyDescent="0.15">
      <c r="B1296" s="7"/>
      <c r="C1296" s="7"/>
      <c r="D1296" s="7"/>
      <c r="E1296" s="6"/>
    </row>
    <row r="1297" spans="2:5" x14ac:dyDescent="0.15">
      <c r="B1297" s="7"/>
      <c r="C1297" s="7"/>
      <c r="D1297" s="7"/>
      <c r="E1297" s="6"/>
    </row>
    <row r="1298" spans="2:5" x14ac:dyDescent="0.15">
      <c r="B1298" s="7"/>
      <c r="C1298" s="7"/>
      <c r="D1298" s="7"/>
      <c r="E1298" s="6"/>
    </row>
    <row r="1299" spans="2:5" x14ac:dyDescent="0.15">
      <c r="B1299" s="7"/>
      <c r="C1299" s="7"/>
      <c r="D1299" s="7"/>
      <c r="E1299" s="6"/>
    </row>
    <row r="1300" spans="2:5" x14ac:dyDescent="0.15">
      <c r="B1300" s="7"/>
      <c r="C1300" s="7"/>
      <c r="D1300" s="7"/>
      <c r="E1300" s="6"/>
    </row>
    <row r="1301" spans="2:5" x14ac:dyDescent="0.15">
      <c r="B1301" s="7"/>
      <c r="C1301" s="7"/>
      <c r="D1301" s="7"/>
      <c r="E1301" s="6"/>
    </row>
    <row r="1302" spans="2:5" x14ac:dyDescent="0.15">
      <c r="B1302" s="7"/>
      <c r="C1302" s="7"/>
      <c r="D1302" s="7"/>
      <c r="E1302" s="6"/>
    </row>
    <row r="1303" spans="2:5" x14ac:dyDescent="0.15">
      <c r="B1303" s="7"/>
      <c r="C1303" s="7"/>
      <c r="D1303" s="7"/>
      <c r="E1303" s="6"/>
    </row>
    <row r="1304" spans="2:5" x14ac:dyDescent="0.15">
      <c r="B1304" s="7"/>
      <c r="C1304" s="7"/>
      <c r="D1304" s="7"/>
      <c r="E1304" s="6"/>
    </row>
    <row r="1305" spans="2:5" x14ac:dyDescent="0.15">
      <c r="B1305" s="7"/>
      <c r="C1305" s="7"/>
      <c r="D1305" s="7"/>
      <c r="E1305" s="6"/>
    </row>
    <row r="1306" spans="2:5" x14ac:dyDescent="0.15">
      <c r="B1306" s="7"/>
      <c r="C1306" s="7"/>
      <c r="D1306" s="7"/>
      <c r="E1306" s="6"/>
    </row>
    <row r="1307" spans="2:5" x14ac:dyDescent="0.15">
      <c r="B1307" s="7"/>
      <c r="C1307" s="7"/>
      <c r="D1307" s="7"/>
      <c r="E1307" s="6"/>
    </row>
    <row r="1308" spans="2:5" x14ac:dyDescent="0.15">
      <c r="B1308" s="7"/>
      <c r="C1308" s="7"/>
      <c r="D1308" s="7"/>
      <c r="E1308" s="6"/>
    </row>
    <row r="1309" spans="2:5" x14ac:dyDescent="0.15">
      <c r="B1309" s="7"/>
      <c r="C1309" s="7"/>
      <c r="D1309" s="7"/>
      <c r="E1309" s="6"/>
    </row>
    <row r="1310" spans="2:5" x14ac:dyDescent="0.15">
      <c r="B1310" s="7"/>
      <c r="C1310" s="7"/>
      <c r="D1310" s="7"/>
      <c r="E1310" s="6"/>
    </row>
    <row r="1311" spans="2:5" x14ac:dyDescent="0.15">
      <c r="B1311" s="7"/>
      <c r="C1311" s="7"/>
      <c r="D1311" s="7"/>
      <c r="E1311" s="6"/>
    </row>
    <row r="1312" spans="2:5" x14ac:dyDescent="0.15">
      <c r="B1312" s="7"/>
      <c r="C1312" s="7"/>
      <c r="D1312" s="7"/>
      <c r="E1312" s="6"/>
    </row>
    <row r="1313" spans="2:5" x14ac:dyDescent="0.15">
      <c r="B1313" s="7"/>
      <c r="C1313" s="7"/>
      <c r="D1313" s="7"/>
      <c r="E1313" s="6"/>
    </row>
    <row r="1314" spans="2:5" x14ac:dyDescent="0.15">
      <c r="B1314" s="7"/>
      <c r="C1314" s="7"/>
      <c r="D1314" s="7"/>
      <c r="E1314" s="6"/>
    </row>
    <row r="1315" spans="2:5" x14ac:dyDescent="0.15">
      <c r="B1315" s="7"/>
      <c r="C1315" s="7"/>
      <c r="D1315" s="7"/>
      <c r="E1315" s="6"/>
    </row>
    <row r="1316" spans="2:5" x14ac:dyDescent="0.15">
      <c r="B1316" s="7"/>
      <c r="C1316" s="7"/>
      <c r="D1316" s="7"/>
      <c r="E1316" s="6"/>
    </row>
    <row r="1317" spans="2:5" x14ac:dyDescent="0.15">
      <c r="B1317" s="7"/>
      <c r="C1317" s="7"/>
      <c r="D1317" s="7"/>
      <c r="E1317" s="6"/>
    </row>
    <row r="1318" spans="2:5" x14ac:dyDescent="0.15">
      <c r="B1318" s="7"/>
      <c r="C1318" s="7"/>
      <c r="D1318" s="7"/>
      <c r="E1318" s="6"/>
    </row>
    <row r="1319" spans="2:5" x14ac:dyDescent="0.15">
      <c r="B1319" s="7"/>
      <c r="C1319" s="7"/>
      <c r="D1319" s="7"/>
      <c r="E1319" s="6"/>
    </row>
    <row r="1320" spans="2:5" x14ac:dyDescent="0.15">
      <c r="B1320" s="7"/>
      <c r="C1320" s="7"/>
      <c r="D1320" s="7"/>
      <c r="E1320" s="6"/>
    </row>
    <row r="1321" spans="2:5" x14ac:dyDescent="0.15">
      <c r="B1321" s="7"/>
      <c r="C1321" s="7"/>
      <c r="D1321" s="7"/>
      <c r="E1321" s="6"/>
    </row>
    <row r="1322" spans="2:5" x14ac:dyDescent="0.15">
      <c r="B1322" s="7"/>
      <c r="C1322" s="7"/>
      <c r="D1322" s="7"/>
      <c r="E1322" s="6"/>
    </row>
    <row r="1323" spans="2:5" x14ac:dyDescent="0.15">
      <c r="B1323" s="7"/>
      <c r="C1323" s="7"/>
      <c r="D1323" s="7"/>
      <c r="E1323" s="6"/>
    </row>
    <row r="1324" spans="2:5" x14ac:dyDescent="0.15">
      <c r="B1324" s="7"/>
      <c r="C1324" s="7"/>
      <c r="D1324" s="7"/>
      <c r="E1324" s="6"/>
    </row>
    <row r="1325" spans="2:5" x14ac:dyDescent="0.15">
      <c r="B1325" s="7"/>
      <c r="C1325" s="7"/>
      <c r="D1325" s="7"/>
      <c r="E1325" s="6"/>
    </row>
    <row r="1326" spans="2:5" x14ac:dyDescent="0.15">
      <c r="B1326" s="7"/>
      <c r="C1326" s="7"/>
      <c r="D1326" s="7"/>
      <c r="E1326" s="6"/>
    </row>
    <row r="1327" spans="2:5" x14ac:dyDescent="0.15">
      <c r="B1327" s="7"/>
      <c r="C1327" s="7"/>
      <c r="D1327" s="7"/>
      <c r="E1327" s="6"/>
    </row>
    <row r="1328" spans="2:5" x14ac:dyDescent="0.15">
      <c r="B1328" s="7"/>
      <c r="C1328" s="7"/>
      <c r="D1328" s="7"/>
      <c r="E1328" s="6"/>
    </row>
    <row r="1329" spans="2:5" x14ac:dyDescent="0.15">
      <c r="B1329" s="7"/>
      <c r="C1329" s="7"/>
      <c r="D1329" s="7"/>
      <c r="E1329" s="6"/>
    </row>
    <row r="1330" spans="2:5" x14ac:dyDescent="0.15">
      <c r="B1330" s="7"/>
      <c r="C1330" s="7"/>
      <c r="D1330" s="7"/>
      <c r="E1330" s="6"/>
    </row>
    <row r="1331" spans="2:5" x14ac:dyDescent="0.15">
      <c r="B1331" s="7"/>
      <c r="C1331" s="7"/>
      <c r="D1331" s="7"/>
      <c r="E1331" s="6"/>
    </row>
    <row r="1332" spans="2:5" x14ac:dyDescent="0.15">
      <c r="B1332" s="7"/>
      <c r="C1332" s="7"/>
      <c r="D1332" s="7"/>
      <c r="E1332" s="6"/>
    </row>
    <row r="1333" spans="2:5" x14ac:dyDescent="0.15">
      <c r="B1333" s="7"/>
      <c r="C1333" s="7"/>
      <c r="D1333" s="7"/>
      <c r="E1333" s="6"/>
    </row>
    <row r="1334" spans="2:5" x14ac:dyDescent="0.15">
      <c r="B1334" s="7"/>
      <c r="C1334" s="7"/>
      <c r="D1334" s="7"/>
      <c r="E1334" s="6"/>
    </row>
    <row r="1335" spans="2:5" x14ac:dyDescent="0.15">
      <c r="B1335" s="7"/>
      <c r="C1335" s="7"/>
      <c r="D1335" s="7"/>
      <c r="E1335" s="6"/>
    </row>
    <row r="1336" spans="2:5" x14ac:dyDescent="0.15">
      <c r="B1336" s="7"/>
      <c r="C1336" s="7"/>
      <c r="D1336" s="7"/>
      <c r="E1336" s="6"/>
    </row>
    <row r="1337" spans="2:5" x14ac:dyDescent="0.15">
      <c r="B1337" s="7"/>
      <c r="C1337" s="7"/>
      <c r="D1337" s="7"/>
      <c r="E1337" s="6"/>
    </row>
    <row r="1338" spans="2:5" x14ac:dyDescent="0.15">
      <c r="B1338" s="7"/>
      <c r="C1338" s="7"/>
      <c r="D1338" s="7"/>
      <c r="E1338" s="6"/>
    </row>
    <row r="1339" spans="2:5" x14ac:dyDescent="0.15">
      <c r="B1339" s="7"/>
      <c r="C1339" s="7"/>
      <c r="D1339" s="7"/>
      <c r="E1339" s="6"/>
    </row>
    <row r="1340" spans="2:5" x14ac:dyDescent="0.15">
      <c r="B1340" s="7"/>
      <c r="C1340" s="7"/>
      <c r="D1340" s="7"/>
      <c r="E1340" s="6"/>
    </row>
    <row r="1341" spans="2:5" x14ac:dyDescent="0.15">
      <c r="B1341" s="7"/>
      <c r="C1341" s="7"/>
      <c r="D1341" s="7"/>
      <c r="E1341" s="6"/>
    </row>
    <row r="1342" spans="2:5" x14ac:dyDescent="0.15">
      <c r="B1342" s="7"/>
      <c r="C1342" s="7"/>
      <c r="D1342" s="7"/>
      <c r="E1342" s="6"/>
    </row>
    <row r="1343" spans="2:5" x14ac:dyDescent="0.15">
      <c r="B1343" s="7"/>
      <c r="C1343" s="7"/>
      <c r="D1343" s="7"/>
      <c r="E1343" s="6"/>
    </row>
    <row r="1344" spans="2:5" x14ac:dyDescent="0.15">
      <c r="B1344" s="7"/>
      <c r="C1344" s="7"/>
      <c r="D1344" s="7"/>
      <c r="E1344" s="6"/>
    </row>
    <row r="1345" spans="2:5" x14ac:dyDescent="0.15">
      <c r="B1345" s="7"/>
      <c r="C1345" s="7"/>
      <c r="D1345" s="7"/>
      <c r="E1345" s="6"/>
    </row>
    <row r="1346" spans="2:5" x14ac:dyDescent="0.15">
      <c r="B1346" s="7"/>
      <c r="C1346" s="7"/>
      <c r="D1346" s="7"/>
      <c r="E1346" s="6"/>
    </row>
    <row r="1347" spans="2:5" x14ac:dyDescent="0.15">
      <c r="B1347" s="7"/>
      <c r="C1347" s="7"/>
      <c r="D1347" s="7"/>
      <c r="E1347" s="6"/>
    </row>
    <row r="1348" spans="2:5" x14ac:dyDescent="0.15">
      <c r="B1348" s="7"/>
      <c r="C1348" s="7"/>
      <c r="D1348" s="7"/>
      <c r="E1348" s="6"/>
    </row>
    <row r="1349" spans="2:5" x14ac:dyDescent="0.15">
      <c r="B1349" s="7"/>
      <c r="C1349" s="7"/>
      <c r="D1349" s="7"/>
      <c r="E1349" s="6"/>
    </row>
    <row r="1350" spans="2:5" x14ac:dyDescent="0.15">
      <c r="B1350" s="7"/>
      <c r="C1350" s="7"/>
      <c r="D1350" s="7"/>
      <c r="E1350" s="6"/>
    </row>
    <row r="1351" spans="2:5" x14ac:dyDescent="0.15">
      <c r="B1351" s="7"/>
      <c r="C1351" s="7"/>
      <c r="D1351" s="7"/>
      <c r="E1351" s="6"/>
    </row>
    <row r="1352" spans="2:5" x14ac:dyDescent="0.15">
      <c r="B1352" s="7"/>
      <c r="C1352" s="7"/>
      <c r="D1352" s="7"/>
      <c r="E1352" s="6"/>
    </row>
    <row r="1353" spans="2:5" x14ac:dyDescent="0.15">
      <c r="B1353" s="7"/>
      <c r="C1353" s="7"/>
      <c r="D1353" s="7"/>
      <c r="E1353" s="6"/>
    </row>
    <row r="1354" spans="2:5" x14ac:dyDescent="0.15">
      <c r="B1354" s="7"/>
      <c r="C1354" s="7"/>
      <c r="D1354" s="7"/>
      <c r="E1354" s="6"/>
    </row>
    <row r="1355" spans="2:5" x14ac:dyDescent="0.15">
      <c r="B1355" s="7"/>
      <c r="C1355" s="7"/>
      <c r="D1355" s="7"/>
      <c r="E1355" s="6"/>
    </row>
    <row r="1356" spans="2:5" x14ac:dyDescent="0.15">
      <c r="B1356" s="7"/>
      <c r="C1356" s="7"/>
      <c r="D1356" s="7"/>
      <c r="E1356" s="6"/>
    </row>
    <row r="1357" spans="2:5" x14ac:dyDescent="0.15">
      <c r="B1357" s="7"/>
      <c r="C1357" s="7"/>
      <c r="D1357" s="7"/>
      <c r="E1357" s="6"/>
    </row>
    <row r="1358" spans="2:5" x14ac:dyDescent="0.15">
      <c r="B1358" s="7"/>
      <c r="C1358" s="7"/>
      <c r="D1358" s="7"/>
      <c r="E1358" s="6"/>
    </row>
    <row r="1359" spans="2:5" x14ac:dyDescent="0.15">
      <c r="B1359" s="7"/>
      <c r="C1359" s="7"/>
      <c r="D1359" s="7"/>
      <c r="E1359" s="6"/>
    </row>
    <row r="1360" spans="2:5" x14ac:dyDescent="0.15">
      <c r="B1360" s="7"/>
      <c r="C1360" s="7"/>
      <c r="D1360" s="7"/>
      <c r="E1360" s="6"/>
    </row>
    <row r="1361" spans="2:5" x14ac:dyDescent="0.15">
      <c r="B1361" s="7"/>
      <c r="C1361" s="7"/>
      <c r="D1361" s="7"/>
      <c r="E1361" s="6"/>
    </row>
    <row r="1362" spans="2:5" x14ac:dyDescent="0.15">
      <c r="B1362" s="7"/>
      <c r="C1362" s="7"/>
      <c r="D1362" s="7"/>
      <c r="E1362" s="6"/>
    </row>
    <row r="1363" spans="2:5" x14ac:dyDescent="0.15">
      <c r="B1363" s="7"/>
      <c r="C1363" s="7"/>
      <c r="D1363" s="7"/>
      <c r="E1363" s="6"/>
    </row>
    <row r="1364" spans="2:5" x14ac:dyDescent="0.15">
      <c r="B1364" s="7"/>
      <c r="C1364" s="7"/>
      <c r="D1364" s="7"/>
      <c r="E1364" s="6"/>
    </row>
    <row r="1365" spans="2:5" x14ac:dyDescent="0.15">
      <c r="B1365" s="7"/>
      <c r="C1365" s="7"/>
      <c r="D1365" s="7"/>
      <c r="E1365" s="6"/>
    </row>
    <row r="1366" spans="2:5" x14ac:dyDescent="0.15">
      <c r="B1366" s="7"/>
      <c r="C1366" s="7"/>
      <c r="D1366" s="7"/>
      <c r="E1366" s="6"/>
    </row>
    <row r="1367" spans="2:5" x14ac:dyDescent="0.15">
      <c r="B1367" s="7"/>
      <c r="C1367" s="7"/>
      <c r="D1367" s="7"/>
      <c r="E1367" s="6"/>
    </row>
    <row r="1368" spans="2:5" x14ac:dyDescent="0.15">
      <c r="B1368" s="7"/>
      <c r="C1368" s="7"/>
      <c r="D1368" s="7"/>
      <c r="E1368" s="6"/>
    </row>
    <row r="1369" spans="2:5" x14ac:dyDescent="0.15">
      <c r="B1369" s="7"/>
      <c r="C1369" s="7"/>
      <c r="D1369" s="7"/>
      <c r="E1369" s="6"/>
    </row>
    <row r="1370" spans="2:5" x14ac:dyDescent="0.15">
      <c r="B1370" s="7"/>
      <c r="C1370" s="7"/>
      <c r="D1370" s="7"/>
      <c r="E1370" s="6"/>
    </row>
    <row r="1371" spans="2:5" x14ac:dyDescent="0.15">
      <c r="B1371" s="7"/>
      <c r="C1371" s="7"/>
      <c r="D1371" s="7"/>
      <c r="E1371" s="6"/>
    </row>
    <row r="1372" spans="2:5" x14ac:dyDescent="0.15">
      <c r="B1372" s="7"/>
      <c r="C1372" s="7"/>
      <c r="D1372" s="7"/>
      <c r="E1372" s="6"/>
    </row>
    <row r="1373" spans="2:5" x14ac:dyDescent="0.15">
      <c r="B1373" s="7"/>
      <c r="C1373" s="7"/>
      <c r="D1373" s="7"/>
      <c r="E1373" s="6"/>
    </row>
    <row r="1374" spans="2:5" x14ac:dyDescent="0.15">
      <c r="B1374" s="7"/>
      <c r="C1374" s="7"/>
      <c r="D1374" s="7"/>
      <c r="E1374" s="6"/>
    </row>
    <row r="1375" spans="2:5" x14ac:dyDescent="0.15">
      <c r="B1375" s="7"/>
      <c r="C1375" s="7"/>
      <c r="D1375" s="7"/>
      <c r="E1375" s="6"/>
    </row>
    <row r="1376" spans="2:5" x14ac:dyDescent="0.15">
      <c r="B1376" s="7"/>
      <c r="C1376" s="7"/>
      <c r="D1376" s="7"/>
      <c r="E1376" s="6"/>
    </row>
    <row r="1377" spans="2:5" x14ac:dyDescent="0.15">
      <c r="B1377" s="7"/>
      <c r="C1377" s="7"/>
      <c r="D1377" s="7"/>
      <c r="E1377" s="6"/>
    </row>
    <row r="1378" spans="2:5" x14ac:dyDescent="0.15">
      <c r="B1378" s="7"/>
      <c r="C1378" s="7"/>
      <c r="D1378" s="7"/>
      <c r="E1378" s="6"/>
    </row>
    <row r="1379" spans="2:5" x14ac:dyDescent="0.15">
      <c r="B1379" s="7"/>
      <c r="C1379" s="7"/>
      <c r="D1379" s="7"/>
      <c r="E1379" s="6"/>
    </row>
    <row r="1380" spans="2:5" x14ac:dyDescent="0.15">
      <c r="B1380" s="7"/>
      <c r="C1380" s="7"/>
      <c r="D1380" s="7"/>
      <c r="E1380" s="6"/>
    </row>
    <row r="1381" spans="2:5" x14ac:dyDescent="0.15">
      <c r="B1381" s="7"/>
      <c r="C1381" s="7"/>
      <c r="D1381" s="7"/>
      <c r="E1381" s="6"/>
    </row>
    <row r="1382" spans="2:5" x14ac:dyDescent="0.15">
      <c r="B1382" s="7"/>
      <c r="C1382" s="7"/>
      <c r="D1382" s="7"/>
      <c r="E1382" s="6"/>
    </row>
    <row r="1383" spans="2:5" x14ac:dyDescent="0.15">
      <c r="B1383" s="7"/>
      <c r="C1383" s="7"/>
      <c r="D1383" s="7"/>
      <c r="E1383" s="6"/>
    </row>
    <row r="1384" spans="2:5" x14ac:dyDescent="0.15">
      <c r="B1384" s="7"/>
      <c r="C1384" s="7"/>
      <c r="D1384" s="7"/>
      <c r="E1384" s="6"/>
    </row>
    <row r="1385" spans="2:5" x14ac:dyDescent="0.15">
      <c r="B1385" s="7"/>
      <c r="C1385" s="7"/>
      <c r="D1385" s="7"/>
      <c r="E1385" s="6"/>
    </row>
    <row r="1386" spans="2:5" x14ac:dyDescent="0.15">
      <c r="B1386" s="7"/>
      <c r="C1386" s="7"/>
      <c r="D1386" s="7"/>
      <c r="E1386" s="6"/>
    </row>
    <row r="1387" spans="2:5" x14ac:dyDescent="0.15">
      <c r="B1387" s="7"/>
      <c r="C1387" s="7"/>
      <c r="D1387" s="7"/>
      <c r="E1387" s="6"/>
    </row>
    <row r="1388" spans="2:5" x14ac:dyDescent="0.15">
      <c r="B1388" s="7"/>
      <c r="C1388" s="7"/>
      <c r="D1388" s="7"/>
      <c r="E1388" s="6"/>
    </row>
    <row r="1389" spans="2:5" x14ac:dyDescent="0.15">
      <c r="B1389" s="7"/>
      <c r="C1389" s="7"/>
      <c r="D1389" s="7"/>
      <c r="E1389" s="6"/>
    </row>
    <row r="1390" spans="2:5" x14ac:dyDescent="0.15">
      <c r="B1390" s="7"/>
      <c r="C1390" s="7"/>
      <c r="D1390" s="7"/>
      <c r="E1390" s="6"/>
    </row>
    <row r="1391" spans="2:5" x14ac:dyDescent="0.15">
      <c r="B1391" s="7"/>
      <c r="C1391" s="7"/>
      <c r="D1391" s="7"/>
      <c r="E1391" s="6"/>
    </row>
    <row r="1392" spans="2:5" x14ac:dyDescent="0.15">
      <c r="B1392" s="7"/>
      <c r="C1392" s="7"/>
      <c r="D1392" s="7"/>
      <c r="E1392" s="6"/>
    </row>
    <row r="1393" spans="2:5" x14ac:dyDescent="0.15">
      <c r="B1393" s="7"/>
      <c r="C1393" s="7"/>
      <c r="D1393" s="7"/>
      <c r="E1393" s="6"/>
    </row>
    <row r="1394" spans="2:5" x14ac:dyDescent="0.15">
      <c r="B1394" s="7"/>
      <c r="C1394" s="7"/>
      <c r="D1394" s="7"/>
      <c r="E1394" s="6"/>
    </row>
    <row r="1395" spans="2:5" x14ac:dyDescent="0.15">
      <c r="B1395" s="7"/>
      <c r="C1395" s="7"/>
      <c r="D1395" s="7"/>
      <c r="E1395" s="6"/>
    </row>
    <row r="1396" spans="2:5" x14ac:dyDescent="0.15">
      <c r="B1396" s="7"/>
      <c r="C1396" s="7"/>
      <c r="D1396" s="7"/>
      <c r="E1396" s="6"/>
    </row>
    <row r="1397" spans="2:5" x14ac:dyDescent="0.15">
      <c r="B1397" s="7"/>
      <c r="C1397" s="7"/>
      <c r="D1397" s="7"/>
      <c r="E1397" s="6"/>
    </row>
    <row r="1398" spans="2:5" x14ac:dyDescent="0.15">
      <c r="B1398" s="7"/>
      <c r="C1398" s="7"/>
      <c r="D1398" s="7"/>
      <c r="E1398" s="6"/>
    </row>
    <row r="1399" spans="2:5" x14ac:dyDescent="0.15">
      <c r="B1399" s="7"/>
      <c r="C1399" s="7"/>
      <c r="D1399" s="7"/>
      <c r="E1399" s="6"/>
    </row>
    <row r="1400" spans="2:5" x14ac:dyDescent="0.15">
      <c r="B1400" s="7"/>
      <c r="C1400" s="7"/>
      <c r="D1400" s="7"/>
      <c r="E1400" s="6"/>
    </row>
    <row r="1401" spans="2:5" x14ac:dyDescent="0.15">
      <c r="B1401" s="7"/>
      <c r="C1401" s="7"/>
      <c r="D1401" s="7"/>
      <c r="E1401" s="6"/>
    </row>
    <row r="1402" spans="2:5" x14ac:dyDescent="0.15">
      <c r="B1402" s="7"/>
      <c r="C1402" s="7"/>
      <c r="D1402" s="7"/>
      <c r="E1402" s="6"/>
    </row>
    <row r="1403" spans="2:5" x14ac:dyDescent="0.15">
      <c r="B1403" s="7"/>
      <c r="C1403" s="7"/>
      <c r="D1403" s="7"/>
      <c r="E1403" s="6"/>
    </row>
    <row r="1404" spans="2:5" x14ac:dyDescent="0.15">
      <c r="B1404" s="7"/>
      <c r="C1404" s="7"/>
      <c r="D1404" s="7"/>
      <c r="E1404" s="6"/>
    </row>
    <row r="1405" spans="2:5" x14ac:dyDescent="0.15">
      <c r="B1405" s="7"/>
      <c r="C1405" s="7"/>
      <c r="D1405" s="7"/>
      <c r="E1405" s="6"/>
    </row>
    <row r="1406" spans="2:5" x14ac:dyDescent="0.15">
      <c r="B1406" s="7"/>
      <c r="C1406" s="7"/>
      <c r="D1406" s="7"/>
      <c r="E1406" s="6"/>
    </row>
    <row r="1407" spans="2:5" x14ac:dyDescent="0.15">
      <c r="B1407" s="7"/>
      <c r="C1407" s="7"/>
      <c r="D1407" s="7"/>
      <c r="E1407" s="6"/>
    </row>
    <row r="1408" spans="2:5" x14ac:dyDescent="0.15">
      <c r="B1408" s="7"/>
      <c r="C1408" s="7"/>
      <c r="D1408" s="7"/>
      <c r="E1408" s="6"/>
    </row>
    <row r="1409" spans="2:5" x14ac:dyDescent="0.15">
      <c r="B1409" s="7"/>
      <c r="C1409" s="7"/>
      <c r="D1409" s="7"/>
      <c r="E1409" s="6"/>
    </row>
    <row r="1410" spans="2:5" x14ac:dyDescent="0.15">
      <c r="B1410" s="7"/>
      <c r="C1410" s="7"/>
      <c r="D1410" s="7"/>
      <c r="E1410" s="6"/>
    </row>
    <row r="1411" spans="2:5" x14ac:dyDescent="0.15">
      <c r="B1411" s="7"/>
      <c r="C1411" s="7"/>
      <c r="D1411" s="7"/>
      <c r="E1411" s="6"/>
    </row>
    <row r="1412" spans="2:5" x14ac:dyDescent="0.15">
      <c r="B1412" s="7"/>
      <c r="C1412" s="7"/>
      <c r="D1412" s="7"/>
      <c r="E1412" s="6"/>
    </row>
    <row r="1413" spans="2:5" x14ac:dyDescent="0.15">
      <c r="B1413" s="7"/>
      <c r="C1413" s="7"/>
      <c r="D1413" s="7"/>
      <c r="E1413" s="6"/>
    </row>
    <row r="1414" spans="2:5" x14ac:dyDescent="0.15">
      <c r="B1414" s="7"/>
      <c r="C1414" s="7"/>
      <c r="D1414" s="7"/>
      <c r="E1414" s="6"/>
    </row>
    <row r="1415" spans="2:5" x14ac:dyDescent="0.15">
      <c r="B1415" s="7"/>
      <c r="C1415" s="7"/>
      <c r="D1415" s="7"/>
      <c r="E1415" s="6"/>
    </row>
    <row r="1416" spans="2:5" x14ac:dyDescent="0.15">
      <c r="B1416" s="7"/>
      <c r="C1416" s="7"/>
      <c r="D1416" s="7"/>
      <c r="E1416" s="6"/>
    </row>
    <row r="1417" spans="2:5" x14ac:dyDescent="0.15">
      <c r="B1417" s="7"/>
      <c r="C1417" s="7"/>
      <c r="D1417" s="7"/>
      <c r="E1417" s="6"/>
    </row>
    <row r="1418" spans="2:5" x14ac:dyDescent="0.15">
      <c r="B1418" s="7"/>
      <c r="C1418" s="7"/>
      <c r="D1418" s="7"/>
      <c r="E1418" s="6"/>
    </row>
    <row r="1419" spans="2:5" x14ac:dyDescent="0.15">
      <c r="B1419" s="7"/>
      <c r="C1419" s="7"/>
      <c r="D1419" s="7"/>
      <c r="E1419" s="6"/>
    </row>
    <row r="1420" spans="2:5" x14ac:dyDescent="0.15">
      <c r="B1420" s="7"/>
      <c r="C1420" s="7"/>
      <c r="D1420" s="7"/>
      <c r="E1420" s="6"/>
    </row>
    <row r="1421" spans="2:5" x14ac:dyDescent="0.15">
      <c r="B1421" s="7"/>
      <c r="C1421" s="7"/>
      <c r="D1421" s="7"/>
      <c r="E1421" s="6"/>
    </row>
    <row r="1422" spans="2:5" x14ac:dyDescent="0.15">
      <c r="B1422" s="7"/>
      <c r="C1422" s="7"/>
      <c r="D1422" s="7"/>
      <c r="E1422" s="6"/>
    </row>
    <row r="1423" spans="2:5" x14ac:dyDescent="0.15">
      <c r="B1423" s="7"/>
      <c r="C1423" s="7"/>
      <c r="D1423" s="7"/>
      <c r="E1423" s="6"/>
    </row>
    <row r="1424" spans="2:5" x14ac:dyDescent="0.15">
      <c r="B1424" s="7"/>
      <c r="C1424" s="7"/>
      <c r="D1424" s="7"/>
      <c r="E1424" s="6"/>
    </row>
    <row r="1425" spans="2:5" x14ac:dyDescent="0.15">
      <c r="B1425" s="7"/>
      <c r="C1425" s="7"/>
      <c r="D1425" s="7"/>
      <c r="E1425" s="6"/>
    </row>
    <row r="1426" spans="2:5" x14ac:dyDescent="0.15">
      <c r="B1426" s="7"/>
      <c r="C1426" s="7"/>
      <c r="D1426" s="7"/>
      <c r="E1426" s="6"/>
    </row>
    <row r="1427" spans="2:5" x14ac:dyDescent="0.15">
      <c r="B1427" s="7"/>
      <c r="C1427" s="7"/>
      <c r="D1427" s="7"/>
      <c r="E1427" s="6"/>
    </row>
    <row r="1428" spans="2:5" x14ac:dyDescent="0.15">
      <c r="B1428" s="7"/>
      <c r="C1428" s="7"/>
      <c r="D1428" s="7"/>
      <c r="E1428" s="6"/>
    </row>
    <row r="1429" spans="2:5" x14ac:dyDescent="0.15">
      <c r="B1429" s="7"/>
      <c r="C1429" s="7"/>
      <c r="D1429" s="7"/>
      <c r="E1429" s="6"/>
    </row>
    <row r="1430" spans="2:5" x14ac:dyDescent="0.15">
      <c r="B1430" s="7"/>
      <c r="C1430" s="7"/>
      <c r="D1430" s="7"/>
      <c r="E1430" s="6"/>
    </row>
    <row r="1431" spans="2:5" x14ac:dyDescent="0.15">
      <c r="B1431" s="7"/>
      <c r="C1431" s="7"/>
      <c r="D1431" s="7"/>
      <c r="E1431" s="6"/>
    </row>
    <row r="1432" spans="2:5" x14ac:dyDescent="0.15">
      <c r="B1432" s="7"/>
      <c r="C1432" s="7"/>
      <c r="D1432" s="7"/>
      <c r="E1432" s="6"/>
    </row>
    <row r="1433" spans="2:5" x14ac:dyDescent="0.15">
      <c r="B1433" s="7"/>
      <c r="C1433" s="7"/>
      <c r="D1433" s="7"/>
      <c r="E1433" s="6"/>
    </row>
    <row r="1434" spans="2:5" x14ac:dyDescent="0.15">
      <c r="B1434" s="7"/>
      <c r="C1434" s="7"/>
      <c r="D1434" s="7"/>
      <c r="E1434" s="6"/>
    </row>
    <row r="1435" spans="2:5" x14ac:dyDescent="0.15">
      <c r="B1435" s="7"/>
      <c r="C1435" s="7"/>
      <c r="D1435" s="7"/>
      <c r="E1435" s="6"/>
    </row>
    <row r="1436" spans="2:5" x14ac:dyDescent="0.15">
      <c r="B1436" s="7"/>
      <c r="C1436" s="7"/>
      <c r="D1436" s="7"/>
      <c r="E1436" s="6"/>
    </row>
    <row r="1437" spans="2:5" x14ac:dyDescent="0.15">
      <c r="B1437" s="7"/>
      <c r="C1437" s="7"/>
      <c r="D1437" s="7"/>
      <c r="E1437" s="6"/>
    </row>
    <row r="1438" spans="2:5" x14ac:dyDescent="0.15">
      <c r="B1438" s="7"/>
      <c r="C1438" s="7"/>
      <c r="D1438" s="7"/>
      <c r="E1438" s="6"/>
    </row>
    <row r="1439" spans="2:5" x14ac:dyDescent="0.15">
      <c r="B1439" s="7"/>
      <c r="C1439" s="7"/>
      <c r="D1439" s="7"/>
      <c r="E1439" s="6"/>
    </row>
    <row r="1440" spans="2:5" x14ac:dyDescent="0.15">
      <c r="B1440" s="7"/>
      <c r="C1440" s="7"/>
      <c r="D1440" s="7"/>
      <c r="E1440" s="6"/>
    </row>
    <row r="1441" spans="2:5" x14ac:dyDescent="0.15">
      <c r="B1441" s="7"/>
      <c r="C1441" s="7"/>
      <c r="D1441" s="7"/>
      <c r="E1441" s="6"/>
    </row>
    <row r="1442" spans="2:5" x14ac:dyDescent="0.15">
      <c r="B1442" s="7"/>
      <c r="C1442" s="7"/>
      <c r="D1442" s="7"/>
      <c r="E1442" s="6"/>
    </row>
    <row r="1443" spans="2:5" x14ac:dyDescent="0.15">
      <c r="B1443" s="7"/>
      <c r="C1443" s="7"/>
      <c r="D1443" s="7"/>
      <c r="E1443" s="6"/>
    </row>
    <row r="1444" spans="2:5" x14ac:dyDescent="0.15">
      <c r="B1444" s="7"/>
      <c r="C1444" s="7"/>
      <c r="D1444" s="7"/>
      <c r="E1444" s="6"/>
    </row>
    <row r="1445" spans="2:5" x14ac:dyDescent="0.15">
      <c r="B1445" s="7"/>
      <c r="C1445" s="7"/>
      <c r="D1445" s="7"/>
      <c r="E1445" s="6"/>
    </row>
    <row r="1446" spans="2:5" x14ac:dyDescent="0.15">
      <c r="B1446" s="7"/>
      <c r="C1446" s="7"/>
      <c r="D1446" s="7"/>
      <c r="E1446" s="6"/>
    </row>
    <row r="1447" spans="2:5" x14ac:dyDescent="0.15">
      <c r="B1447" s="7"/>
      <c r="C1447" s="7"/>
      <c r="D1447" s="7"/>
      <c r="E1447" s="6"/>
    </row>
    <row r="1448" spans="2:5" x14ac:dyDescent="0.15">
      <c r="B1448" s="7"/>
      <c r="C1448" s="7"/>
      <c r="D1448" s="7"/>
      <c r="E1448" s="6"/>
    </row>
    <row r="1449" spans="2:5" x14ac:dyDescent="0.15">
      <c r="B1449" s="7"/>
      <c r="C1449" s="7"/>
      <c r="D1449" s="7"/>
      <c r="E1449" s="6"/>
    </row>
    <row r="1450" spans="2:5" x14ac:dyDescent="0.15">
      <c r="B1450" s="7"/>
      <c r="C1450" s="7"/>
      <c r="D1450" s="7"/>
      <c r="E1450" s="6"/>
    </row>
    <row r="1451" spans="2:5" x14ac:dyDescent="0.15">
      <c r="B1451" s="7"/>
      <c r="C1451" s="7"/>
      <c r="D1451" s="7"/>
      <c r="E1451" s="6"/>
    </row>
    <row r="1452" spans="2:5" x14ac:dyDescent="0.15">
      <c r="B1452" s="7"/>
      <c r="C1452" s="7"/>
      <c r="D1452" s="7"/>
      <c r="E1452" s="6"/>
    </row>
    <row r="1453" spans="2:5" x14ac:dyDescent="0.15">
      <c r="B1453" s="7"/>
      <c r="C1453" s="7"/>
      <c r="D1453" s="7"/>
      <c r="E1453" s="6"/>
    </row>
    <row r="1454" spans="2:5" x14ac:dyDescent="0.15">
      <c r="B1454" s="7"/>
      <c r="C1454" s="7"/>
      <c r="D1454" s="7"/>
      <c r="E1454" s="6"/>
    </row>
    <row r="1455" spans="2:5" x14ac:dyDescent="0.15">
      <c r="B1455" s="7"/>
      <c r="C1455" s="7"/>
      <c r="D1455" s="7"/>
      <c r="E1455" s="6"/>
    </row>
    <row r="1456" spans="2:5" x14ac:dyDescent="0.15">
      <c r="B1456" s="7"/>
      <c r="C1456" s="7"/>
      <c r="D1456" s="7"/>
      <c r="E1456" s="6"/>
    </row>
    <row r="1457" spans="2:5" x14ac:dyDescent="0.15">
      <c r="B1457" s="7"/>
      <c r="C1457" s="7"/>
      <c r="D1457" s="7"/>
      <c r="E1457" s="6"/>
    </row>
    <row r="1458" spans="2:5" x14ac:dyDescent="0.15">
      <c r="B1458" s="7"/>
      <c r="C1458" s="7"/>
      <c r="D1458" s="7"/>
      <c r="E1458" s="6"/>
    </row>
    <row r="1459" spans="2:5" x14ac:dyDescent="0.15">
      <c r="B1459" s="7"/>
      <c r="C1459" s="7"/>
      <c r="D1459" s="7"/>
      <c r="E1459" s="6"/>
    </row>
    <row r="1460" spans="2:5" x14ac:dyDescent="0.15">
      <c r="B1460" s="7"/>
      <c r="C1460" s="7"/>
      <c r="D1460" s="7"/>
      <c r="E1460" s="6"/>
    </row>
    <row r="1461" spans="2:5" x14ac:dyDescent="0.15">
      <c r="B1461" s="7"/>
      <c r="C1461" s="7"/>
      <c r="D1461" s="7"/>
      <c r="E1461" s="6"/>
    </row>
    <row r="1462" spans="2:5" x14ac:dyDescent="0.15">
      <c r="B1462" s="7"/>
      <c r="C1462" s="7"/>
      <c r="D1462" s="7"/>
      <c r="E1462" s="6"/>
    </row>
    <row r="1463" spans="2:5" x14ac:dyDescent="0.15">
      <c r="B1463" s="7"/>
      <c r="C1463" s="7"/>
      <c r="D1463" s="7"/>
      <c r="E1463" s="6"/>
    </row>
    <row r="1464" spans="2:5" x14ac:dyDescent="0.15">
      <c r="B1464" s="7"/>
      <c r="C1464" s="7"/>
      <c r="D1464" s="7"/>
      <c r="E1464" s="6"/>
    </row>
    <row r="1465" spans="2:5" x14ac:dyDescent="0.15">
      <c r="B1465" s="7"/>
      <c r="C1465" s="7"/>
      <c r="D1465" s="7"/>
      <c r="E1465" s="6"/>
    </row>
    <row r="1466" spans="2:5" x14ac:dyDescent="0.15">
      <c r="B1466" s="7"/>
      <c r="C1466" s="7"/>
      <c r="D1466" s="7"/>
      <c r="E1466" s="6"/>
    </row>
    <row r="1467" spans="2:5" x14ac:dyDescent="0.15">
      <c r="B1467" s="7"/>
      <c r="C1467" s="7"/>
      <c r="D1467" s="7"/>
      <c r="E1467" s="6"/>
    </row>
    <row r="1468" spans="2:5" x14ac:dyDescent="0.15">
      <c r="B1468" s="7"/>
      <c r="C1468" s="7"/>
      <c r="D1468" s="7"/>
      <c r="E1468" s="6"/>
    </row>
    <row r="1469" spans="2:5" x14ac:dyDescent="0.15">
      <c r="B1469" s="7"/>
      <c r="C1469" s="7"/>
      <c r="D1469" s="7"/>
      <c r="E1469" s="6"/>
    </row>
    <row r="1470" spans="2:5" x14ac:dyDescent="0.15">
      <c r="B1470" s="7"/>
      <c r="C1470" s="7"/>
      <c r="D1470" s="7"/>
      <c r="E1470" s="6"/>
    </row>
    <row r="1471" spans="2:5" x14ac:dyDescent="0.15">
      <c r="B1471" s="7"/>
      <c r="C1471" s="7"/>
      <c r="D1471" s="7"/>
      <c r="E1471" s="6"/>
    </row>
    <row r="1472" spans="2:5" x14ac:dyDescent="0.15">
      <c r="B1472" s="7"/>
      <c r="C1472" s="7"/>
      <c r="D1472" s="7"/>
      <c r="E1472" s="6"/>
    </row>
    <row r="1473" spans="2:5" x14ac:dyDescent="0.15">
      <c r="B1473" s="7"/>
      <c r="C1473" s="7"/>
      <c r="D1473" s="7"/>
      <c r="E1473" s="6"/>
    </row>
    <row r="1474" spans="2:5" x14ac:dyDescent="0.15">
      <c r="B1474" s="7"/>
      <c r="C1474" s="7"/>
      <c r="D1474" s="7"/>
      <c r="E1474" s="6"/>
    </row>
    <row r="1475" spans="2:5" x14ac:dyDescent="0.15">
      <c r="B1475" s="7"/>
      <c r="C1475" s="7"/>
      <c r="D1475" s="7"/>
      <c r="E1475" s="6"/>
    </row>
    <row r="1476" spans="2:5" x14ac:dyDescent="0.15">
      <c r="B1476" s="7"/>
      <c r="C1476" s="7"/>
      <c r="D1476" s="7"/>
      <c r="E1476" s="6"/>
    </row>
    <row r="1477" spans="2:5" x14ac:dyDescent="0.15">
      <c r="B1477" s="7"/>
      <c r="C1477" s="7"/>
      <c r="D1477" s="7"/>
      <c r="E1477" s="6"/>
    </row>
    <row r="1478" spans="2:5" x14ac:dyDescent="0.15">
      <c r="B1478" s="7"/>
      <c r="C1478" s="7"/>
      <c r="D1478" s="7"/>
      <c r="E1478" s="6"/>
    </row>
    <row r="1479" spans="2:5" x14ac:dyDescent="0.15">
      <c r="B1479" s="7"/>
      <c r="C1479" s="7"/>
      <c r="D1479" s="7"/>
      <c r="E1479" s="6"/>
    </row>
    <row r="1480" spans="2:5" x14ac:dyDescent="0.15">
      <c r="B1480" s="7"/>
      <c r="C1480" s="7"/>
      <c r="D1480" s="7"/>
      <c r="E1480" s="6"/>
    </row>
    <row r="1481" spans="2:5" x14ac:dyDescent="0.15">
      <c r="B1481" s="7"/>
      <c r="C1481" s="7"/>
      <c r="D1481" s="7"/>
      <c r="E1481" s="6"/>
    </row>
    <row r="1482" spans="2:5" x14ac:dyDescent="0.15">
      <c r="B1482" s="7"/>
      <c r="C1482" s="7"/>
      <c r="D1482" s="7"/>
      <c r="E1482" s="6"/>
    </row>
    <row r="1483" spans="2:5" x14ac:dyDescent="0.15">
      <c r="B1483" s="7"/>
      <c r="C1483" s="7"/>
      <c r="D1483" s="7"/>
      <c r="E1483" s="6"/>
    </row>
    <row r="1484" spans="2:5" x14ac:dyDescent="0.15">
      <c r="B1484" s="7"/>
      <c r="C1484" s="7"/>
      <c r="D1484" s="7"/>
      <c r="E1484" s="6"/>
    </row>
    <row r="1485" spans="2:5" x14ac:dyDescent="0.15">
      <c r="B1485" s="7"/>
      <c r="C1485" s="7"/>
      <c r="D1485" s="7"/>
      <c r="E1485" s="6"/>
    </row>
    <row r="1486" spans="2:5" x14ac:dyDescent="0.15">
      <c r="B1486" s="7"/>
      <c r="C1486" s="7"/>
      <c r="D1486" s="7"/>
      <c r="E1486" s="6"/>
    </row>
    <row r="1487" spans="2:5" x14ac:dyDescent="0.15">
      <c r="B1487" s="7"/>
      <c r="C1487" s="7"/>
      <c r="D1487" s="7"/>
      <c r="E1487" s="6"/>
    </row>
    <row r="1488" spans="2:5" x14ac:dyDescent="0.15">
      <c r="B1488" s="7"/>
      <c r="C1488" s="7"/>
      <c r="D1488" s="7"/>
      <c r="E1488" s="6"/>
    </row>
    <row r="1489" spans="2:5" x14ac:dyDescent="0.15">
      <c r="B1489" s="7"/>
      <c r="C1489" s="7"/>
      <c r="D1489" s="7"/>
      <c r="E1489" s="6"/>
    </row>
    <row r="1490" spans="2:5" x14ac:dyDescent="0.15">
      <c r="B1490" s="7"/>
      <c r="C1490" s="7"/>
      <c r="D1490" s="7"/>
      <c r="E1490" s="6"/>
    </row>
    <row r="1491" spans="2:5" x14ac:dyDescent="0.15">
      <c r="B1491" s="7"/>
      <c r="C1491" s="7"/>
      <c r="D1491" s="7"/>
      <c r="E1491" s="6"/>
    </row>
    <row r="1492" spans="2:5" x14ac:dyDescent="0.15">
      <c r="B1492" s="7"/>
      <c r="C1492" s="7"/>
      <c r="D1492" s="7"/>
      <c r="E1492" s="6"/>
    </row>
    <row r="1493" spans="2:5" x14ac:dyDescent="0.15">
      <c r="B1493" s="7"/>
      <c r="C1493" s="7"/>
      <c r="D1493" s="7"/>
      <c r="E1493" s="6"/>
    </row>
    <row r="1494" spans="2:5" x14ac:dyDescent="0.15">
      <c r="B1494" s="7"/>
      <c r="C1494" s="7"/>
      <c r="D1494" s="7"/>
      <c r="E1494" s="6"/>
    </row>
    <row r="1495" spans="2:5" x14ac:dyDescent="0.15">
      <c r="B1495" s="7"/>
      <c r="C1495" s="7"/>
      <c r="D1495" s="7"/>
      <c r="E1495" s="6"/>
    </row>
    <row r="1496" spans="2:5" x14ac:dyDescent="0.15">
      <c r="B1496" s="7"/>
      <c r="C1496" s="7"/>
      <c r="D1496" s="7"/>
      <c r="E1496" s="6"/>
    </row>
    <row r="1497" spans="2:5" x14ac:dyDescent="0.15">
      <c r="B1497" s="7"/>
      <c r="C1497" s="7"/>
      <c r="D1497" s="7"/>
      <c r="E1497" s="6"/>
    </row>
    <row r="1498" spans="2:5" x14ac:dyDescent="0.15">
      <c r="B1498" s="7"/>
      <c r="C1498" s="7"/>
      <c r="D1498" s="7"/>
      <c r="E1498" s="6"/>
    </row>
    <row r="1499" spans="2:5" x14ac:dyDescent="0.15">
      <c r="B1499" s="7"/>
      <c r="C1499" s="7"/>
      <c r="D1499" s="7"/>
      <c r="E1499" s="6"/>
    </row>
    <row r="1500" spans="2:5" x14ac:dyDescent="0.15">
      <c r="B1500" s="7"/>
      <c r="C1500" s="7"/>
      <c r="D1500" s="7"/>
      <c r="E1500" s="6"/>
    </row>
    <row r="1501" spans="2:5" x14ac:dyDescent="0.15">
      <c r="B1501" s="7"/>
      <c r="C1501" s="7"/>
      <c r="D1501" s="7"/>
      <c r="E1501" s="6"/>
    </row>
    <row r="1502" spans="2:5" x14ac:dyDescent="0.15">
      <c r="B1502" s="7"/>
      <c r="C1502" s="7"/>
      <c r="D1502" s="7"/>
      <c r="E1502" s="6"/>
    </row>
    <row r="1503" spans="2:5" x14ac:dyDescent="0.15">
      <c r="B1503" s="7"/>
      <c r="C1503" s="7"/>
      <c r="D1503" s="7"/>
      <c r="E1503" s="6"/>
    </row>
    <row r="1504" spans="2:5" x14ac:dyDescent="0.15">
      <c r="B1504" s="7"/>
      <c r="C1504" s="7"/>
      <c r="D1504" s="7"/>
      <c r="E1504" s="6"/>
    </row>
    <row r="1505" spans="2:5" x14ac:dyDescent="0.15">
      <c r="B1505" s="7"/>
      <c r="C1505" s="7"/>
      <c r="D1505" s="7"/>
      <c r="E1505" s="6"/>
    </row>
    <row r="1506" spans="2:5" x14ac:dyDescent="0.15">
      <c r="B1506" s="7"/>
      <c r="C1506" s="7"/>
      <c r="D1506" s="7"/>
      <c r="E1506" s="6"/>
    </row>
    <row r="1507" spans="2:5" x14ac:dyDescent="0.15">
      <c r="B1507" s="7"/>
      <c r="C1507" s="7"/>
      <c r="D1507" s="7"/>
      <c r="E1507" s="6"/>
    </row>
    <row r="1508" spans="2:5" x14ac:dyDescent="0.15">
      <c r="B1508" s="7"/>
      <c r="C1508" s="7"/>
      <c r="D1508" s="7"/>
      <c r="E1508" s="6"/>
    </row>
    <row r="1509" spans="2:5" x14ac:dyDescent="0.15">
      <c r="B1509" s="7"/>
      <c r="C1509" s="7"/>
      <c r="D1509" s="7"/>
      <c r="E1509" s="6"/>
    </row>
    <row r="1510" spans="2:5" x14ac:dyDescent="0.15">
      <c r="B1510" s="7"/>
      <c r="C1510" s="7"/>
      <c r="D1510" s="7"/>
      <c r="E1510" s="6"/>
    </row>
    <row r="1511" spans="2:5" x14ac:dyDescent="0.15">
      <c r="B1511" s="7"/>
      <c r="C1511" s="7"/>
      <c r="D1511" s="7"/>
      <c r="E1511" s="6"/>
    </row>
    <row r="1512" spans="2:5" x14ac:dyDescent="0.15">
      <c r="B1512" s="7"/>
      <c r="C1512" s="7"/>
      <c r="D1512" s="7"/>
      <c r="E1512" s="6"/>
    </row>
    <row r="1513" spans="2:5" x14ac:dyDescent="0.15">
      <c r="B1513" s="7"/>
      <c r="C1513" s="7"/>
      <c r="D1513" s="7"/>
      <c r="E1513" s="6"/>
    </row>
    <row r="1514" spans="2:5" x14ac:dyDescent="0.15">
      <c r="B1514" s="7"/>
      <c r="C1514" s="7"/>
      <c r="D1514" s="7"/>
      <c r="E1514" s="6"/>
    </row>
    <row r="1515" spans="2:5" x14ac:dyDescent="0.15">
      <c r="B1515" s="7"/>
      <c r="C1515" s="7"/>
      <c r="D1515" s="7"/>
      <c r="E1515" s="6"/>
    </row>
    <row r="1516" spans="2:5" x14ac:dyDescent="0.15">
      <c r="B1516" s="7"/>
      <c r="C1516" s="7"/>
      <c r="D1516" s="7"/>
      <c r="E1516" s="6"/>
    </row>
    <row r="1517" spans="2:5" x14ac:dyDescent="0.15">
      <c r="B1517" s="7"/>
      <c r="C1517" s="7"/>
      <c r="D1517" s="7"/>
      <c r="E1517" s="6"/>
    </row>
    <row r="1518" spans="2:5" x14ac:dyDescent="0.15">
      <c r="B1518" s="7"/>
      <c r="C1518" s="7"/>
      <c r="D1518" s="7"/>
      <c r="E1518" s="6"/>
    </row>
    <row r="1519" spans="2:5" x14ac:dyDescent="0.15">
      <c r="B1519" s="7"/>
      <c r="C1519" s="7"/>
      <c r="D1519" s="7"/>
      <c r="E1519" s="6"/>
    </row>
    <row r="1520" spans="2:5" x14ac:dyDescent="0.15">
      <c r="B1520" s="7"/>
      <c r="C1520" s="7"/>
      <c r="D1520" s="7"/>
      <c r="E1520" s="6"/>
    </row>
    <row r="1521" spans="2:5" x14ac:dyDescent="0.15">
      <c r="B1521" s="7"/>
      <c r="C1521" s="7"/>
      <c r="D1521" s="7"/>
      <c r="E1521" s="6"/>
    </row>
    <row r="1522" spans="2:5" x14ac:dyDescent="0.15">
      <c r="B1522" s="7"/>
      <c r="C1522" s="7"/>
      <c r="D1522" s="7"/>
      <c r="E1522" s="6"/>
    </row>
    <row r="1523" spans="2:5" x14ac:dyDescent="0.15">
      <c r="B1523" s="7"/>
      <c r="C1523" s="7"/>
      <c r="D1523" s="7"/>
      <c r="E1523" s="6"/>
    </row>
    <row r="1524" spans="2:5" x14ac:dyDescent="0.15">
      <c r="B1524" s="7"/>
      <c r="C1524" s="7"/>
      <c r="D1524" s="7"/>
      <c r="E1524" s="6"/>
    </row>
    <row r="1525" spans="2:5" x14ac:dyDescent="0.15">
      <c r="B1525" s="7"/>
      <c r="C1525" s="7"/>
      <c r="D1525" s="7"/>
      <c r="E1525" s="6"/>
    </row>
    <row r="1526" spans="2:5" x14ac:dyDescent="0.15">
      <c r="B1526" s="7"/>
      <c r="C1526" s="7"/>
      <c r="D1526" s="7"/>
      <c r="E1526" s="6"/>
    </row>
    <row r="1527" spans="2:5" x14ac:dyDescent="0.15">
      <c r="B1527" s="7"/>
      <c r="C1527" s="7"/>
      <c r="D1527" s="7"/>
      <c r="E1527" s="6"/>
    </row>
    <row r="1528" spans="2:5" x14ac:dyDescent="0.15">
      <c r="B1528" s="7"/>
      <c r="C1528" s="7"/>
      <c r="D1528" s="7"/>
      <c r="E1528" s="6"/>
    </row>
    <row r="1529" spans="2:5" x14ac:dyDescent="0.15">
      <c r="B1529" s="7"/>
      <c r="C1529" s="7"/>
      <c r="D1529" s="7"/>
      <c r="E1529" s="6"/>
    </row>
    <row r="1530" spans="2:5" x14ac:dyDescent="0.15">
      <c r="B1530" s="7"/>
      <c r="C1530" s="7"/>
      <c r="D1530" s="7"/>
      <c r="E1530" s="6"/>
    </row>
    <row r="1531" spans="2:5" x14ac:dyDescent="0.15">
      <c r="B1531" s="7"/>
      <c r="C1531" s="7"/>
      <c r="D1531" s="7"/>
      <c r="E1531" s="6"/>
    </row>
    <row r="1532" spans="2:5" x14ac:dyDescent="0.15">
      <c r="B1532" s="7"/>
      <c r="C1532" s="7"/>
      <c r="D1532" s="7"/>
      <c r="E1532" s="6"/>
    </row>
    <row r="1533" spans="2:5" x14ac:dyDescent="0.15">
      <c r="B1533" s="7"/>
      <c r="C1533" s="7"/>
      <c r="D1533" s="7"/>
      <c r="E1533" s="6"/>
    </row>
    <row r="1534" spans="2:5" x14ac:dyDescent="0.15">
      <c r="B1534" s="7"/>
      <c r="C1534" s="7"/>
      <c r="D1534" s="7"/>
      <c r="E1534" s="6"/>
    </row>
    <row r="1535" spans="2:5" x14ac:dyDescent="0.15">
      <c r="B1535" s="7"/>
      <c r="C1535" s="7"/>
      <c r="D1535" s="7"/>
      <c r="E1535" s="6"/>
    </row>
    <row r="1536" spans="2:5" x14ac:dyDescent="0.15">
      <c r="B1536" s="7"/>
      <c r="C1536" s="7"/>
      <c r="D1536" s="7"/>
      <c r="E1536" s="6"/>
    </row>
    <row r="1537" spans="2:5" x14ac:dyDescent="0.15">
      <c r="B1537" s="7"/>
      <c r="C1537" s="7"/>
      <c r="D1537" s="7"/>
      <c r="E1537" s="6"/>
    </row>
    <row r="1538" spans="2:5" x14ac:dyDescent="0.15">
      <c r="B1538" s="7"/>
      <c r="C1538" s="7"/>
      <c r="D1538" s="7"/>
      <c r="E1538" s="6"/>
    </row>
    <row r="1539" spans="2:5" x14ac:dyDescent="0.15">
      <c r="B1539" s="7"/>
      <c r="C1539" s="7"/>
      <c r="D1539" s="7"/>
      <c r="E1539" s="6"/>
    </row>
    <row r="1540" spans="2:5" x14ac:dyDescent="0.15">
      <c r="B1540" s="7"/>
      <c r="C1540" s="7"/>
      <c r="D1540" s="7"/>
      <c r="E1540" s="6"/>
    </row>
    <row r="1541" spans="2:5" x14ac:dyDescent="0.15">
      <c r="B1541" s="7"/>
      <c r="C1541" s="7"/>
      <c r="D1541" s="7"/>
      <c r="E1541" s="6"/>
    </row>
    <row r="1542" spans="2:5" x14ac:dyDescent="0.15">
      <c r="B1542" s="7"/>
      <c r="C1542" s="7"/>
      <c r="D1542" s="7"/>
      <c r="E1542" s="6"/>
    </row>
    <row r="1543" spans="2:5" x14ac:dyDescent="0.15">
      <c r="B1543" s="7"/>
      <c r="C1543" s="7"/>
      <c r="D1543" s="7"/>
      <c r="E1543" s="6"/>
    </row>
    <row r="1544" spans="2:5" x14ac:dyDescent="0.15">
      <c r="B1544" s="7"/>
      <c r="C1544" s="7"/>
      <c r="D1544" s="7"/>
      <c r="E1544" s="6"/>
    </row>
    <row r="1545" spans="2:5" x14ac:dyDescent="0.15">
      <c r="B1545" s="7"/>
      <c r="C1545" s="7"/>
      <c r="D1545" s="7"/>
      <c r="E1545" s="6"/>
    </row>
    <row r="1546" spans="2:5" x14ac:dyDescent="0.15">
      <c r="B1546" s="7"/>
      <c r="C1546" s="7"/>
      <c r="D1546" s="7"/>
      <c r="E1546" s="6"/>
    </row>
    <row r="1547" spans="2:5" x14ac:dyDescent="0.15">
      <c r="B1547" s="7"/>
      <c r="C1547" s="7"/>
      <c r="D1547" s="7"/>
      <c r="E1547" s="6"/>
    </row>
    <row r="1548" spans="2:5" x14ac:dyDescent="0.15">
      <c r="B1548" s="7"/>
      <c r="C1548" s="7"/>
      <c r="D1548" s="7"/>
      <c r="E1548" s="6"/>
    </row>
    <row r="1549" spans="2:5" x14ac:dyDescent="0.15">
      <c r="B1549" s="7"/>
      <c r="C1549" s="7"/>
      <c r="D1549" s="7"/>
      <c r="E1549" s="6"/>
    </row>
    <row r="1550" spans="2:5" x14ac:dyDescent="0.15">
      <c r="B1550" s="7"/>
      <c r="C1550" s="7"/>
      <c r="D1550" s="7"/>
      <c r="E1550" s="6"/>
    </row>
    <row r="1551" spans="2:5" x14ac:dyDescent="0.15">
      <c r="B1551" s="7"/>
      <c r="C1551" s="7"/>
      <c r="D1551" s="7"/>
      <c r="E1551" s="6"/>
    </row>
    <row r="1552" spans="2:5" x14ac:dyDescent="0.15">
      <c r="B1552" s="7"/>
      <c r="C1552" s="7"/>
      <c r="D1552" s="7"/>
      <c r="E1552" s="6"/>
    </row>
    <row r="1553" spans="2:5" x14ac:dyDescent="0.15">
      <c r="B1553" s="7"/>
      <c r="C1553" s="7"/>
      <c r="D1553" s="7"/>
      <c r="E1553" s="6"/>
    </row>
    <row r="1554" spans="2:5" x14ac:dyDescent="0.15">
      <c r="B1554" s="7"/>
      <c r="C1554" s="7"/>
      <c r="D1554" s="7"/>
      <c r="E1554" s="6"/>
    </row>
    <row r="1555" spans="2:5" x14ac:dyDescent="0.15">
      <c r="B1555" s="7"/>
      <c r="C1555" s="7"/>
      <c r="D1555" s="7"/>
      <c r="E1555" s="6"/>
    </row>
    <row r="1556" spans="2:5" x14ac:dyDescent="0.15">
      <c r="B1556" s="7"/>
      <c r="C1556" s="7"/>
      <c r="D1556" s="7"/>
      <c r="E1556" s="6"/>
    </row>
    <row r="1557" spans="2:5" x14ac:dyDescent="0.15">
      <c r="B1557" s="7"/>
      <c r="C1557" s="7"/>
      <c r="D1557" s="7"/>
      <c r="E1557" s="6"/>
    </row>
    <row r="1558" spans="2:5" x14ac:dyDescent="0.15">
      <c r="B1558" s="7"/>
      <c r="C1558" s="7"/>
      <c r="D1558" s="7"/>
      <c r="E1558" s="6"/>
    </row>
    <row r="1559" spans="2:5" x14ac:dyDescent="0.15">
      <c r="B1559" s="7"/>
      <c r="C1559" s="7"/>
      <c r="D1559" s="7"/>
      <c r="E1559" s="6"/>
    </row>
    <row r="1560" spans="2:5" x14ac:dyDescent="0.15">
      <c r="B1560" s="7"/>
      <c r="C1560" s="7"/>
      <c r="D1560" s="7"/>
      <c r="E1560" s="6"/>
    </row>
    <row r="1561" spans="2:5" x14ac:dyDescent="0.15">
      <c r="B1561" s="7"/>
      <c r="C1561" s="7"/>
      <c r="D1561" s="7"/>
      <c r="E1561" s="6"/>
    </row>
    <row r="1562" spans="2:5" x14ac:dyDescent="0.15">
      <c r="B1562" s="7"/>
      <c r="C1562" s="7"/>
      <c r="D1562" s="7"/>
      <c r="E1562" s="6"/>
    </row>
    <row r="1563" spans="2:5" x14ac:dyDescent="0.15">
      <c r="B1563" s="7"/>
      <c r="C1563" s="7"/>
      <c r="D1563" s="7"/>
      <c r="E1563" s="6"/>
    </row>
    <row r="1564" spans="2:5" x14ac:dyDescent="0.15">
      <c r="B1564" s="7"/>
      <c r="C1564" s="7"/>
      <c r="D1564" s="7"/>
      <c r="E1564" s="6"/>
    </row>
    <row r="1565" spans="2:5" x14ac:dyDescent="0.15">
      <c r="B1565" s="7"/>
      <c r="C1565" s="7"/>
      <c r="D1565" s="7"/>
      <c r="E1565" s="6"/>
    </row>
    <row r="1566" spans="2:5" x14ac:dyDescent="0.15">
      <c r="B1566" s="7"/>
      <c r="C1566" s="7"/>
      <c r="D1566" s="7"/>
      <c r="E1566" s="6"/>
    </row>
    <row r="1567" spans="2:5" x14ac:dyDescent="0.15">
      <c r="B1567" s="7"/>
      <c r="C1567" s="7"/>
      <c r="D1567" s="7"/>
      <c r="E1567" s="6"/>
    </row>
    <row r="1568" spans="2:5" x14ac:dyDescent="0.15">
      <c r="B1568" s="7"/>
      <c r="C1568" s="7"/>
      <c r="D1568" s="7"/>
      <c r="E1568" s="6"/>
    </row>
    <row r="1569" spans="2:5" x14ac:dyDescent="0.15">
      <c r="B1569" s="7"/>
      <c r="C1569" s="7"/>
      <c r="D1569" s="7"/>
      <c r="E1569" s="6"/>
    </row>
    <row r="1570" spans="2:5" x14ac:dyDescent="0.15">
      <c r="B1570" s="7"/>
      <c r="C1570" s="7"/>
      <c r="D1570" s="7"/>
      <c r="E1570" s="6"/>
    </row>
    <row r="1571" spans="2:5" x14ac:dyDescent="0.15">
      <c r="B1571" s="7"/>
      <c r="C1571" s="7"/>
      <c r="D1571" s="7"/>
      <c r="E1571" s="6"/>
    </row>
    <row r="1572" spans="2:5" x14ac:dyDescent="0.15">
      <c r="B1572" s="7"/>
      <c r="C1572" s="7"/>
      <c r="D1572" s="7"/>
      <c r="E1572" s="6"/>
    </row>
    <row r="1573" spans="2:5" x14ac:dyDescent="0.15">
      <c r="B1573" s="7"/>
      <c r="C1573" s="7"/>
      <c r="D1573" s="7"/>
      <c r="E1573" s="6"/>
    </row>
    <row r="1574" spans="2:5" x14ac:dyDescent="0.15">
      <c r="B1574" s="7"/>
      <c r="C1574" s="7"/>
      <c r="D1574" s="7"/>
      <c r="E1574" s="6"/>
    </row>
    <row r="1575" spans="2:5" x14ac:dyDescent="0.15">
      <c r="B1575" s="7"/>
      <c r="C1575" s="7"/>
      <c r="D1575" s="7"/>
      <c r="E1575" s="6"/>
    </row>
    <row r="1576" spans="2:5" x14ac:dyDescent="0.15">
      <c r="B1576" s="7"/>
      <c r="C1576" s="7"/>
      <c r="D1576" s="7"/>
      <c r="E1576" s="6"/>
    </row>
    <row r="1577" spans="2:5" x14ac:dyDescent="0.15">
      <c r="B1577" s="7"/>
      <c r="C1577" s="7"/>
      <c r="D1577" s="7"/>
      <c r="E1577" s="6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002</cp:lastModifiedBy>
  <cp:lastPrinted>2024-04-15T06:39:28Z</cp:lastPrinted>
  <dcterms:created xsi:type="dcterms:W3CDTF">2015-03-02T01:12:59Z</dcterms:created>
  <dcterms:modified xsi:type="dcterms:W3CDTF">2024-05-21T04:09:29Z</dcterms:modified>
</cp:coreProperties>
</file>