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2E0018FE-D35A-4026-91A2-B0B22B312006}" xr6:coauthVersionLast="47" xr6:coauthVersionMax="47" xr10:uidLastSave="{00000000-0000-0000-0000-000000000000}"/>
  <bookViews>
    <workbookView xWindow="1785" yWindow="945" windowWidth="20865" windowHeight="14085" xr2:uid="{00000000-000D-0000-FFFF-FFFF00000000}"/>
  </bookViews>
  <sheets>
    <sheet name="Sheet1" sheetId="1" r:id="rId1"/>
  </sheets>
  <definedNames>
    <definedName name="_xlnm._FilterDatabase" localSheetId="0" hidden="1">Sheet1!$B$10:$E$1577</definedName>
    <definedName name="_xlnm.Print_Area" localSheetId="0">Sheet1!$A$1:$E$887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87" i="1" l="1"/>
  <c r="E886" i="1"/>
  <c r="E884" i="1"/>
  <c r="E883" i="1"/>
  <c r="E882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1" i="1"/>
  <c r="E850" i="1"/>
  <c r="E849" i="1"/>
  <c r="E848" i="1"/>
  <c r="E847" i="1"/>
  <c r="E844" i="1"/>
  <c r="E843" i="1"/>
  <c r="E842" i="1"/>
  <c r="E841" i="1"/>
  <c r="E840" i="1"/>
  <c r="E839" i="1"/>
  <c r="E838" i="1"/>
  <c r="E837" i="1"/>
  <c r="E836" i="1"/>
  <c r="E833" i="1"/>
  <c r="E827" i="1"/>
  <c r="E826" i="1"/>
  <c r="E824" i="1"/>
  <c r="E823" i="1"/>
  <c r="E822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4" i="1"/>
  <c r="E803" i="1"/>
  <c r="E800" i="1"/>
  <c r="E799" i="1"/>
  <c r="E796" i="1"/>
  <c r="E795" i="1"/>
  <c r="E794" i="1"/>
  <c r="E793" i="1"/>
  <c r="E792" i="1"/>
  <c r="E791" i="1"/>
  <c r="E790" i="1"/>
  <c r="E789" i="1"/>
  <c r="E788" i="1"/>
  <c r="E786" i="1"/>
  <c r="E785" i="1"/>
  <c r="E784" i="1"/>
  <c r="E783" i="1"/>
  <c r="E780" i="1"/>
  <c r="E778" i="1"/>
  <c r="E777" i="1"/>
  <c r="E776" i="1"/>
  <c r="E774" i="1"/>
  <c r="E773" i="1"/>
  <c r="E772" i="1"/>
  <c r="E771" i="1"/>
  <c r="E770" i="1"/>
  <c r="E769" i="1"/>
  <c r="E768" i="1"/>
  <c r="E767" i="1"/>
  <c r="E766" i="1"/>
  <c r="E765" i="1"/>
  <c r="E764" i="1"/>
  <c r="E762" i="1"/>
  <c r="E761" i="1"/>
  <c r="E760" i="1"/>
  <c r="E759" i="1"/>
  <c r="E758" i="1"/>
  <c r="E757" i="1"/>
  <c r="E756" i="1"/>
  <c r="E755" i="1"/>
  <c r="E754" i="1"/>
  <c r="E753" i="1"/>
  <c r="E752" i="1"/>
  <c r="E750" i="1"/>
  <c r="E748" i="1"/>
  <c r="E747" i="1"/>
  <c r="E746" i="1"/>
  <c r="E745" i="1"/>
  <c r="E742" i="1"/>
  <c r="E741" i="1"/>
  <c r="E740" i="1"/>
  <c r="E739" i="1"/>
  <c r="E738" i="1"/>
  <c r="E737" i="1"/>
  <c r="E736" i="1"/>
  <c r="E734" i="1"/>
  <c r="E733" i="1"/>
  <c r="E732" i="1"/>
  <c r="E731" i="1"/>
  <c r="E730" i="1"/>
  <c r="E729" i="1"/>
  <c r="E728" i="1"/>
  <c r="E727" i="1"/>
  <c r="E726" i="1"/>
  <c r="E725" i="1"/>
  <c r="E724" i="1"/>
  <c r="E722" i="1"/>
  <c r="E721" i="1"/>
  <c r="E720" i="1"/>
  <c r="E719" i="1"/>
  <c r="E717" i="1"/>
  <c r="E716" i="1"/>
  <c r="E715" i="1"/>
  <c r="E714" i="1"/>
  <c r="E713" i="1"/>
  <c r="E711" i="1"/>
  <c r="E708" i="1"/>
  <c r="E706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6" i="1"/>
  <c r="E684" i="1"/>
  <c r="E683" i="1"/>
  <c r="E682" i="1"/>
  <c r="E681" i="1"/>
  <c r="E680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6" i="1"/>
  <c r="E655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4" i="1"/>
  <c r="E603" i="1"/>
  <c r="E602" i="1"/>
  <c r="E599" i="1"/>
  <c r="E598" i="1"/>
  <c r="E597" i="1"/>
  <c r="E596" i="1"/>
  <c r="E595" i="1"/>
  <c r="E594" i="1"/>
  <c r="E593" i="1"/>
  <c r="E592" i="1"/>
  <c r="E591" i="1"/>
  <c r="E590" i="1"/>
  <c r="E588" i="1"/>
  <c r="E587" i="1"/>
  <c r="E582" i="1"/>
  <c r="E581" i="1"/>
  <c r="E578" i="1"/>
  <c r="E577" i="1"/>
  <c r="E576" i="1"/>
  <c r="E575" i="1"/>
  <c r="E574" i="1"/>
  <c r="E573" i="1"/>
  <c r="E572" i="1"/>
  <c r="E571" i="1"/>
  <c r="E570" i="1"/>
  <c r="E569" i="1"/>
  <c r="E566" i="1"/>
  <c r="E565" i="1"/>
  <c r="E564" i="1"/>
  <c r="E562" i="1"/>
  <c r="E561" i="1"/>
  <c r="E560" i="1"/>
  <c r="E559" i="1"/>
  <c r="E558" i="1"/>
  <c r="E556" i="1"/>
  <c r="E555" i="1"/>
  <c r="E554" i="1"/>
  <c r="E552" i="1"/>
  <c r="E551" i="1"/>
  <c r="E550" i="1"/>
  <c r="E549" i="1"/>
  <c r="E548" i="1"/>
  <c r="E547" i="1"/>
  <c r="E546" i="1"/>
  <c r="E544" i="1"/>
  <c r="E543" i="1"/>
  <c r="E538" i="1"/>
  <c r="E537" i="1"/>
  <c r="E536" i="1"/>
  <c r="E535" i="1"/>
  <c r="E534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5" i="1"/>
  <c r="E514" i="1"/>
  <c r="E510" i="1"/>
  <c r="E509" i="1"/>
  <c r="E508" i="1"/>
  <c r="E507" i="1"/>
  <c r="E506" i="1"/>
  <c r="E504" i="1"/>
  <c r="E502" i="1"/>
  <c r="E501" i="1"/>
  <c r="E500" i="1"/>
  <c r="E499" i="1"/>
  <c r="E498" i="1"/>
  <c r="E496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64" i="1"/>
  <c r="E463" i="1"/>
  <c r="E462" i="1"/>
  <c r="E461" i="1"/>
  <c r="E460" i="1"/>
  <c r="E459" i="1"/>
  <c r="E458" i="1"/>
  <c r="E456" i="1"/>
  <c r="E453" i="1"/>
  <c r="E452" i="1"/>
  <c r="E451" i="1"/>
  <c r="E450" i="1"/>
  <c r="E449" i="1"/>
  <c r="E448" i="1"/>
  <c r="E447" i="1"/>
  <c r="E446" i="1"/>
  <c r="E445" i="1"/>
  <c r="E444" i="1"/>
  <c r="E443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7" i="1"/>
  <c r="E426" i="1"/>
  <c r="E425" i="1"/>
  <c r="E423" i="1"/>
  <c r="E422" i="1"/>
  <c r="E418" i="1"/>
  <c r="E417" i="1"/>
  <c r="E416" i="1"/>
  <c r="E415" i="1"/>
  <c r="E414" i="1"/>
  <c r="E413" i="1"/>
  <c r="E412" i="1"/>
  <c r="E407" i="1"/>
  <c r="E406" i="1"/>
  <c r="E402" i="1"/>
  <c r="E399" i="1"/>
  <c r="E398" i="1"/>
  <c r="E397" i="1"/>
  <c r="E396" i="1"/>
  <c r="E395" i="1"/>
  <c r="E393" i="1"/>
  <c r="E392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2" i="1"/>
  <c r="E371" i="1"/>
  <c r="E369" i="1"/>
  <c r="E368" i="1"/>
  <c r="E367" i="1"/>
  <c r="E366" i="1"/>
  <c r="E364" i="1"/>
  <c r="E363" i="1"/>
  <c r="E361" i="1"/>
  <c r="E360" i="1"/>
  <c r="E359" i="1"/>
  <c r="E357" i="1"/>
  <c r="E356" i="1"/>
  <c r="E355" i="1"/>
  <c r="E354" i="1"/>
  <c r="E353" i="1"/>
  <c r="E352" i="1"/>
  <c r="E350" i="1"/>
  <c r="E349" i="1"/>
  <c r="E348" i="1"/>
  <c r="E347" i="1"/>
  <c r="E346" i="1"/>
  <c r="E342" i="1"/>
  <c r="E340" i="1"/>
  <c r="E339" i="1"/>
  <c r="E338" i="1"/>
  <c r="E337" i="1"/>
  <c r="E336" i="1"/>
  <c r="E335" i="1"/>
  <c r="E333" i="1"/>
  <c r="E332" i="1"/>
  <c r="E329" i="1"/>
  <c r="E326" i="1"/>
  <c r="E325" i="1"/>
  <c r="E324" i="1"/>
  <c r="E323" i="1"/>
  <c r="E322" i="1"/>
  <c r="E321" i="1"/>
  <c r="E320" i="1"/>
  <c r="E319" i="1"/>
  <c r="E317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2" i="1"/>
  <c r="E301" i="1"/>
  <c r="E300" i="1"/>
  <c r="E299" i="1"/>
  <c r="E295" i="1"/>
  <c r="E294" i="1"/>
  <c r="E293" i="1"/>
  <c r="E292" i="1"/>
  <c r="E291" i="1"/>
  <c r="E290" i="1"/>
  <c r="E289" i="1"/>
  <c r="E288" i="1"/>
  <c r="E282" i="1"/>
  <c r="E281" i="1"/>
  <c r="E280" i="1"/>
  <c r="E279" i="1"/>
  <c r="E277" i="1"/>
  <c r="E276" i="1"/>
  <c r="E275" i="1"/>
  <c r="E274" i="1"/>
  <c r="E273" i="1"/>
  <c r="E272" i="1"/>
  <c r="E270" i="1"/>
  <c r="E268" i="1"/>
  <c r="E267" i="1"/>
  <c r="E260" i="1"/>
  <c r="E259" i="1"/>
  <c r="E258" i="1"/>
  <c r="E256" i="1"/>
  <c r="E255" i="1"/>
  <c r="E254" i="1"/>
  <c r="E253" i="1"/>
  <c r="E250" i="1"/>
  <c r="E248" i="1"/>
  <c r="E247" i="1"/>
  <c r="E246" i="1"/>
  <c r="E245" i="1"/>
  <c r="E244" i="1"/>
  <c r="E243" i="1"/>
  <c r="E242" i="1"/>
  <c r="E241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1" i="1"/>
  <c r="E219" i="1"/>
  <c r="E218" i="1"/>
  <c r="E217" i="1"/>
  <c r="E216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0" i="1"/>
  <c r="E199" i="1"/>
  <c r="E198" i="1"/>
  <c r="E197" i="1"/>
  <c r="E196" i="1"/>
  <c r="E190" i="1"/>
  <c r="E189" i="1"/>
  <c r="E188" i="1"/>
  <c r="E187" i="1"/>
  <c r="E186" i="1"/>
  <c r="E185" i="1"/>
  <c r="E184" i="1"/>
  <c r="E182" i="1"/>
  <c r="E180" i="1"/>
  <c r="E179" i="1"/>
  <c r="E178" i="1"/>
  <c r="E177" i="1"/>
  <c r="E176" i="1"/>
  <c r="E172" i="1"/>
  <c r="E170" i="1"/>
  <c r="E169" i="1"/>
  <c r="E166" i="1"/>
  <c r="E165" i="1"/>
  <c r="E164" i="1"/>
  <c r="E163" i="1"/>
  <c r="E162" i="1"/>
  <c r="E161" i="1"/>
  <c r="E160" i="1"/>
  <c r="E159" i="1"/>
  <c r="E158" i="1"/>
  <c r="E155" i="1"/>
  <c r="E140" i="1"/>
  <c r="E137" i="1"/>
  <c r="E132" i="1"/>
  <c r="E131" i="1"/>
  <c r="E107" i="1"/>
  <c r="E103" i="1"/>
  <c r="E101" i="1"/>
  <c r="E98" i="1"/>
  <c r="E96" i="1"/>
  <c r="E91" i="1"/>
  <c r="E89" i="1"/>
  <c r="E88" i="1"/>
  <c r="E76" i="1"/>
  <c r="E74" i="1"/>
  <c r="E73" i="1"/>
  <c r="E69" i="1"/>
  <c r="E68" i="1"/>
  <c r="E59" i="1"/>
  <c r="E58" i="1"/>
  <c r="E47" i="1"/>
  <c r="E39" i="1"/>
  <c r="E38" i="1"/>
  <c r="E32" i="1"/>
  <c r="E29" i="1"/>
  <c r="E28" i="1"/>
  <c r="E16" i="1"/>
  <c r="E13" i="1"/>
  <c r="E12" i="1"/>
</calcChain>
</file>

<file path=xl/sharedStrings.xml><?xml version="1.0" encoding="utf-8"?>
<sst xmlns="http://schemas.openxmlformats.org/spreadsheetml/2006/main" count="2483" uniqueCount="2254">
  <si>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</si>
  <si>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</si>
  <si>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</si>
  <si>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</si>
  <si>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</si>
  <si>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</si>
  <si>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</si>
  <si>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</si>
  <si>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</si>
  <si>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NO55
ｶﾀﾛｸﾞﾍﾟｰｼﾞ</t>
    <phoneticPr fontId="3"/>
  </si>
  <si>
    <t>*但し、下記商品は2024年6月現在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</si>
  <si>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EA115MA-3A</t>
  </si>
  <si>
    <t>800ml 容器(設備洗剤用)</t>
  </si>
  <si>
    <t>EA115YF-3</t>
  </si>
  <si>
    <t>1.2L ハンドスプレー(ｽﾃﾝﾚｽ製ﾀﾝｸ)</t>
  </si>
  <si>
    <t>EA425PH-120</t>
  </si>
  <si>
    <t>φ20mm 真空パッド(ｼﾘｺﾝ製/ｽﾀﾝﾀﾞｰﾄﾞﾀｲﾌﾟ)</t>
  </si>
  <si>
    <t>EA425PK-115A</t>
  </si>
  <si>
    <t>φ15mm 真空パッド(ｼﾘｺﾝ製/ｿﾌﾄﾀｲﾌﾟ)</t>
  </si>
  <si>
    <t>EA432XA-2B</t>
  </si>
  <si>
    <t>銅管ソケットセット</t>
  </si>
  <si>
    <t>EA440BK-215</t>
  </si>
  <si>
    <t>15Ax35mm Ｔ型バンド(銅管用/組式)</t>
  </si>
  <si>
    <t>EA440BK-215H</t>
  </si>
  <si>
    <t>15Ax50mm Ｔ型バンド(銅管用/組式)</t>
  </si>
  <si>
    <t>EA440BK-220H</t>
  </si>
  <si>
    <t>20Ax50mm Ｔ型バンド(銅管用/組式)</t>
  </si>
  <si>
    <t>EA440BY-12A</t>
  </si>
  <si>
    <t>11.8-14.3mm クリックバンド(5個)</t>
  </si>
  <si>
    <t>EA440BY-15A</t>
  </si>
  <si>
    <t>14.3-16.8mm クリックバンド(5個)</t>
  </si>
  <si>
    <t>EA440BY-17A</t>
  </si>
  <si>
    <t>16.8-19.5mm クリックバンド(5個)</t>
  </si>
  <si>
    <t>EA440BY-20A</t>
  </si>
  <si>
    <t>19.5-21.8mm クリックバンド(5個)</t>
  </si>
  <si>
    <t>EA440BY-32A</t>
  </si>
  <si>
    <t>31.2-35.5mm クリックバンド(5個)</t>
  </si>
  <si>
    <t>EA440BY-36A</t>
  </si>
  <si>
    <t>35.5-39.5mm クリックバンド(5個)</t>
  </si>
  <si>
    <t>EA440BY-59A</t>
  </si>
  <si>
    <t>58.5-64.0mm クリックバンド</t>
  </si>
  <si>
    <t>EA466MA-50</t>
  </si>
  <si>
    <t>50A 排水通気弁(屋内用)</t>
  </si>
  <si>
    <t>EA475GB-4A</t>
  </si>
  <si>
    <t>38.1x38.1mm結束ﾊﾞﾝﾄﾞ用ﾍﾞｰｽ(粘着付/50個)</t>
  </si>
  <si>
    <t>EA508S-20B</t>
  </si>
  <si>
    <t>20L バケツ(ｽﾃﾝﾚｽ製/ふた付)</t>
  </si>
  <si>
    <t>EA508SB-205</t>
  </si>
  <si>
    <t>400x240x 66mm ﾊﾟｰﾂﾄﾚｰ(浅長型/ｽﾃﾝﾚｽ製)</t>
  </si>
  <si>
    <t>EA508SB-207</t>
  </si>
  <si>
    <t>480x288x 77mm ﾊﾟｰﾂﾄﾚｰ(浅長型/ｽﾃﾝﾚｽ製)</t>
  </si>
  <si>
    <t>EA522VA-31A</t>
  </si>
  <si>
    <t>125x 75mm 糸鋸弦</t>
  </si>
  <si>
    <t>EA531DE-250B</t>
  </si>
  <si>
    <t>43mm/250mm ウォーターポンププライヤー</t>
  </si>
  <si>
    <t>EA538SC-1</t>
  </si>
  <si>
    <t>1.25･2m㎡/黄 [発熱監視用]絶縁端子キャｯプ</t>
  </si>
  <si>
    <t>EA538SC-2</t>
  </si>
  <si>
    <t>3.5･5.5m㎡/黄[発熱監視用]絶縁端子キャｯプ</t>
  </si>
  <si>
    <t>EA538SC-6</t>
  </si>
  <si>
    <t>38m㎡/黄 [発熱監視用]絶縁端子キャップ</t>
  </si>
  <si>
    <t>EA538SC-7</t>
  </si>
  <si>
    <t>60m㎡/黄 [発熱監視用]絶縁端子キャップ</t>
  </si>
  <si>
    <t>EA573LS-14</t>
  </si>
  <si>
    <t>4.0x150mm [Hexagon]ドライバー(Tﾊﾝﾄﾞﾙ)</t>
  </si>
  <si>
    <t>EA573LS-3A</t>
  </si>
  <si>
    <t>3.0x100mm [Hexagon]ドライバー(Tﾊﾝﾄﾞﾙ)</t>
  </si>
  <si>
    <t>EA573MA-15A</t>
  </si>
  <si>
    <t>T15x 60mm [TORX]Ｔ型レンチ</t>
  </si>
  <si>
    <t>EA573MA-20B</t>
  </si>
  <si>
    <t>T20x 80mm [TORX]Ｔ型レンチ</t>
  </si>
  <si>
    <t>EA573MA-25A</t>
  </si>
  <si>
    <t>T25x 80mm [TORX]Ｔ型レンチ</t>
  </si>
  <si>
    <t>EA573MA-7A</t>
  </si>
  <si>
    <t>T7x 60mm [TORX]Ｔ型レンチ</t>
  </si>
  <si>
    <t>EA573MA-9A</t>
  </si>
  <si>
    <t>T9x 60mm [TORX]Ｔ型レンチ</t>
  </si>
  <si>
    <t>EA612AJ-17L</t>
  </si>
  <si>
    <t>17x210mm 電ドルソケット(ﾛﾝｸﾞ/ｼｬﾝｸ交換式)</t>
  </si>
  <si>
    <t>EA612AJ-18</t>
  </si>
  <si>
    <t>6.35mm 六角軸替シャンク(2本)</t>
  </si>
  <si>
    <t>EA614SN-3A</t>
  </si>
  <si>
    <t>３本組/10 -14mm 片目片口ｽﾊﾟﾅｾｯﾄ(ｽﾃﾝﾚｽ製)</t>
  </si>
  <si>
    <t>EA628PL-60</t>
  </si>
  <si>
    <t>1254x609x1404mm 自動梱包機</t>
  </si>
  <si>
    <t>EA628PM-202</t>
  </si>
  <si>
    <t>20-44mm ベルト締機</t>
  </si>
  <si>
    <t>EA628ZZ-31B</t>
  </si>
  <si>
    <t>φ 8x 750mm  ネット用支柱(ｲﾎﾞ付/25本)</t>
  </si>
  <si>
    <t>EA628ZZ-32B</t>
  </si>
  <si>
    <t>φ 8x900mm  ネット用支柱(ｲﾎﾞ付/25本)</t>
  </si>
  <si>
    <t>EA628ZZ-52B</t>
  </si>
  <si>
    <t>φ16x1200mm  ネット用支柱(ｲﾎﾞ付/25本)</t>
  </si>
  <si>
    <t>EA628ZZ-54B</t>
  </si>
  <si>
    <t>φ16x1800mm  ネット用支柱(ｲﾎﾞ付/25本)</t>
  </si>
  <si>
    <t>EA628ZZ-61B</t>
  </si>
  <si>
    <t>φ20x1200mm  ネット用支柱(ｲﾎﾞ付/25本)</t>
  </si>
  <si>
    <t>EA628ZZ-62B</t>
  </si>
  <si>
    <t>φ20x1500mm  ネット用支柱(ｲﾎﾞ付/25本)</t>
  </si>
  <si>
    <t>EA628ZZ-71B</t>
  </si>
  <si>
    <t>φ26x1200mm  ネット用支柱(ｲﾎﾞ付/25本)</t>
  </si>
  <si>
    <t>EA628ZZ-72B</t>
  </si>
  <si>
    <t>φ26x1500mm  ネット用支柱(ｲﾎﾞ付/25本)</t>
  </si>
  <si>
    <t>EA684AX-17</t>
  </si>
  <si>
    <t>17mm 片目片口スパナ(Xﾋﾞｰﾑ)</t>
  </si>
  <si>
    <t>EA687ES-107</t>
  </si>
  <si>
    <t>3/4"DRx1･1/8 " ソケット</t>
  </si>
  <si>
    <t>EA723PB-10A</t>
  </si>
  <si>
    <t>10-50cNm ﾄﾙｸﾄﾞﾗｲﾊﾞｰ(3.5mmHex軸ﾋﾞｯﾄ用)</t>
  </si>
  <si>
    <t>EA725MC-1A</t>
  </si>
  <si>
    <t>4-  6mm デジタル内径測シリンダーゲージ</t>
  </si>
  <si>
    <t>EA725MC-2A</t>
  </si>
  <si>
    <t>6- 10mm デジタル内径測シリンダーゲージ</t>
  </si>
  <si>
    <t>EA725MC-3A</t>
  </si>
  <si>
    <t>10- 18mm デジタル内径測シリンダーゲージ</t>
  </si>
  <si>
    <t>EA758YK-37A</t>
  </si>
  <si>
    <t>21W モバイルソーラー充電器</t>
  </si>
  <si>
    <t>EA758YK-608A</t>
  </si>
  <si>
    <t>30000mAh ﾓﾊﾞｲﾙﾊﾞｯﾃﾘｰ</t>
  </si>
  <si>
    <t>EA761DD-242</t>
  </si>
  <si>
    <t>24mm テープカセット(ﾏｸﾞﾈｯﾄ/緑)</t>
  </si>
  <si>
    <t>EA761DD-243</t>
  </si>
  <si>
    <t>24mm テープカセット(ﾏｸﾞﾈｯﾄ/青)</t>
  </si>
  <si>
    <t>EA761DD-366</t>
  </si>
  <si>
    <t>36mm テープカセット(ﾏｸﾞﾈｯﾄ/ﾋﾟﾝｸ)</t>
  </si>
  <si>
    <t>EA761DG-94</t>
  </si>
  <si>
    <t>9mm テープカセット(ｷﾚｲにはがせる/白)</t>
  </si>
  <si>
    <t>EA762C-1</t>
  </si>
  <si>
    <t>625x 871mm/A1 カードホルダー(軟質)</t>
  </si>
  <si>
    <t>EA762C-2</t>
  </si>
  <si>
    <t>437x 618mm/A2 カードホルダー(軟質)</t>
  </si>
  <si>
    <t>EA762FB-76A</t>
  </si>
  <si>
    <t>75mm ペーパークリップ(20個)</t>
  </si>
  <si>
    <t>EA763AA-127A</t>
  </si>
  <si>
    <t>【7V型】 ﾊﾞｯｸｶﾒﾗﾓﾆﾀｰｾｯﾄ(平ﾎﾞﾃﾞｨ用)</t>
  </si>
  <si>
    <t>EA763AJ-59D</t>
  </si>
  <si>
    <t>1.0升 ＩＨ炊飯ｼﾞｬｰ(極め炊き)</t>
  </si>
  <si>
    <t>EA763AJ-61C</t>
  </si>
  <si>
    <t>5.5合 圧力ＩＨ炊飯ジャー(炎舞炊き/ﾌﾞﾗｯｸ)</t>
  </si>
  <si>
    <t>EA763AZ-174A</t>
  </si>
  <si>
    <t>0.35L[ｽﾃﾝﾚｽ製]ﾏｸﾞﾎﾞﾄﾙ(ﾀﾞﾘｱﾋﾟﾝｸ)</t>
  </si>
  <si>
    <t>EA764AG-401</t>
  </si>
  <si>
    <t>220x93x5mm ﾉｰﾄPCｽﾀﾝﾄﾞ(取付ﾀｲﾌﾟ)</t>
  </si>
  <si>
    <t>EA765MJ-64</t>
  </si>
  <si>
    <t>[緑] ホワイトボードマーカー(10本)</t>
  </si>
  <si>
    <t>EA765MM-51</t>
  </si>
  <si>
    <t>[ﾗｲﾄﾋﾟﾝｸ/ﾋﾟﾝｸ]  ペン付き水性マーカー</t>
  </si>
  <si>
    <t>EA765MV-41B</t>
  </si>
  <si>
    <t>[黒/中字] 油性マーカー(速乾ﾀｲﾌﾟ/10本)</t>
  </si>
  <si>
    <t>EA765MV-42B</t>
  </si>
  <si>
    <t>[赤/中字] 油性マーカー(速乾ﾀｲﾌﾟ/10本)</t>
  </si>
  <si>
    <t>EA765MV-43B</t>
  </si>
  <si>
    <t>[青/中字] 油性マーカー(速乾ﾀｲﾌﾟ/10本)</t>
  </si>
  <si>
    <t>EA765MV-87</t>
  </si>
  <si>
    <t>[青/太･中字] アルカリ洗浄マーカー(10本)</t>
  </si>
  <si>
    <t>EA766ZC-3</t>
  </si>
  <si>
    <t>1800x900mm 予定表ボード(縦書き)</t>
  </si>
  <si>
    <t>EA791AB-11</t>
  </si>
  <si>
    <t>139x140x289mm カウンタースタンド</t>
  </si>
  <si>
    <t>EA791AB-12</t>
  </si>
  <si>
    <t>φ252x825～1238mm フロアスタンド</t>
  </si>
  <si>
    <t>EA791AB-2</t>
  </si>
  <si>
    <t>4.3ｲﾝﾁ 顔認証型AIサーマルカメラ(小型)</t>
  </si>
  <si>
    <t>EA813RV-6A</t>
  </si>
  <si>
    <t>DC18.0V インパクトドライバー(充電式)</t>
  </si>
  <si>
    <t>EA825V-3B</t>
  </si>
  <si>
    <t>6.0-19.0mm バリビット(六角軸)</t>
  </si>
  <si>
    <t>EA851YN-1</t>
  </si>
  <si>
    <t>165mm [充電式]卓上型スライド丸鋸</t>
  </si>
  <si>
    <t>EA860KD-60A</t>
  </si>
  <si>
    <t>AC100V/850W(60Hz)  発電機</t>
  </si>
  <si>
    <t>EA864CD-551A</t>
  </si>
  <si>
    <t>ネットワークカメラセット(屋外用)</t>
  </si>
  <si>
    <t>EA864CD-552A</t>
  </si>
  <si>
    <t>ネットワークカメラ(屋外用)</t>
  </si>
  <si>
    <t>EA864CD-561A</t>
  </si>
  <si>
    <t>EA864CD-562A</t>
  </si>
  <si>
    <t>ネットワークカメラ(高画質)</t>
  </si>
  <si>
    <t>EA897SA-100E</t>
  </si>
  <si>
    <t>AC100V スポットクーラー(一口型)</t>
  </si>
  <si>
    <t>EA897SC-1B</t>
  </si>
  <si>
    <t>AC100V スポットクーラー(ﾎﾟｰﾀﾌﾞﾙ型)</t>
  </si>
  <si>
    <t>EA898RB-11A</t>
  </si>
  <si>
    <t>AC100V/560W 草刈機(電動)</t>
  </si>
  <si>
    <t>EA898RM-31</t>
  </si>
  <si>
    <t>DC18.0V 草刈機(充電式/樹脂刃)</t>
  </si>
  <si>
    <t>EA898S-32</t>
  </si>
  <si>
    <t>AC100V/245W ガーデンミキサー(120L)</t>
  </si>
  <si>
    <t>EA912MH-26A</t>
  </si>
  <si>
    <t>150x150mm トレー(木製)</t>
  </si>
  <si>
    <t>EA927AH-152C</t>
  </si>
  <si>
    <t>97x37x182mm スマートフォンケース(2ﾎﾟｹｯﾄ)</t>
  </si>
  <si>
    <t>EA927BA-32F</t>
  </si>
  <si>
    <t>430x130x330mm ビジネスバッグ</t>
  </si>
  <si>
    <t>EA928AG-8</t>
  </si>
  <si>
    <t>45x185mm ハードブラシ</t>
  </si>
  <si>
    <t>EA928CE-73A</t>
  </si>
  <si>
    <t>[EA928CE-70用]15L バケツ</t>
  </si>
  <si>
    <t>EA929AP-151</t>
  </si>
  <si>
    <t>113.5x110mm マスクケース(ﾋﾟﾝｸ/不織布用)</t>
  </si>
  <si>
    <t>EA934WH-2A</t>
  </si>
  <si>
    <t>50ml アクリル接着剤(5分型)</t>
  </si>
  <si>
    <t>EA944CT-3A</t>
  </si>
  <si>
    <t>450mmx 50m ラップ</t>
  </si>
  <si>
    <t>EA944ML-161</t>
  </si>
  <si>
    <t>38mmx50m 養生ﾃｰﾌﾟ(ﾌﾛｰﾘﾝｸﾞ用/紙基材)</t>
  </si>
  <si>
    <t>EA944ML-161B</t>
  </si>
  <si>
    <t>38mmx50m 養生ﾃｰﾌﾟ(ﾌﾛｰﾘﾝｸﾞ用/紙基材/30巻)</t>
  </si>
  <si>
    <t>EA944ML-162</t>
  </si>
  <si>
    <t>50mmx50m 養生ﾃｰﾌﾟ(ﾌﾛｰﾘﾝｸﾞ用/紙基材)</t>
  </si>
  <si>
    <t>EA944ML-162B</t>
  </si>
  <si>
    <t>50mmx50m 養生ﾃｰﾌﾟ(ﾌﾛｰﾘﾝｸﾞ用/紙基材/24巻)</t>
  </si>
  <si>
    <t>EA947AL-132</t>
  </si>
  <si>
    <t>M20x300mm/SUS 寸切ﾎﾞﾙﾄ･ﾅｯﾄ付ｹﾐｶﾙｱﾝｶｰ</t>
  </si>
  <si>
    <t>EA947AL-201</t>
  </si>
  <si>
    <t>M10x120mm/ﾕﾆｸﾛ寸切ﾎﾞﾙﾄ･ﾅｯﾄ付ｹﾐｶﾙｱﾝｶｰ</t>
  </si>
  <si>
    <t>EA947AL-301</t>
  </si>
  <si>
    <t>M10x120mm/どぶ寸切ﾎﾞﾙﾄ･ﾅｯﾄ付ｹﾐｶﾙｱﾝｶｰ</t>
  </si>
  <si>
    <t>EA947AL-332</t>
  </si>
  <si>
    <t>M20x300mm/どぶ寸切ﾎﾞﾙﾄ･ﾅｯﾄ付ｹﾐｶﾙｱﾝｶｰ</t>
  </si>
  <si>
    <t>EA949RL-38</t>
  </si>
  <si>
    <t>10x40x10.5mm スペーサーワッシャー</t>
  </si>
  <si>
    <t>EA949RL-39</t>
  </si>
  <si>
    <t>5x40x13.0mm スペーサーワッシャー</t>
  </si>
  <si>
    <t>EA951DG-30A</t>
  </si>
  <si>
    <t>29x46x64mm フック(ABS樹脂)</t>
  </si>
  <si>
    <t>EA954DE-45D</t>
  </si>
  <si>
    <t>1000x700x700mm デスク(片袖)</t>
  </si>
  <si>
    <t>EA954DE-46D</t>
  </si>
  <si>
    <t>1100x700x700mm デスク(片袖)</t>
  </si>
  <si>
    <t>EA954DE-47D</t>
  </si>
  <si>
    <t>1400x700x700mm デスク(片袖)</t>
  </si>
  <si>
    <t>EA956VA-606A</t>
  </si>
  <si>
    <t>ＩＤカードホルダー(ｽﾄﾗｯﾌﾟ付/ｺﾞｰﾙﾄﾞ)</t>
  </si>
  <si>
    <t>EA956XA-242</t>
  </si>
  <si>
    <t>ビジネスチェアー(肘付/ﾌﾞﾙｰ)</t>
  </si>
  <si>
    <t>EA966PB-305</t>
  </si>
  <si>
    <t>H305- 20 軸受用アダプタ</t>
  </si>
  <si>
    <t>EA966PB-306</t>
  </si>
  <si>
    <t>H306- 25 軸受用アダプタ</t>
  </si>
  <si>
    <t>EA966PB-307</t>
  </si>
  <si>
    <t>H307- 30 軸受用アダプタ</t>
  </si>
  <si>
    <t>EA966PB-308</t>
  </si>
  <si>
    <t>H308- 35 軸受用アダプタ</t>
  </si>
  <si>
    <t>EA966PB-309</t>
  </si>
  <si>
    <t>H309- 40 軸受用アダプタ</t>
  </si>
  <si>
    <t>EA966PB-310</t>
  </si>
  <si>
    <t>H310- 45 軸受用アダプタ</t>
  </si>
  <si>
    <t>EA983JP-4A</t>
  </si>
  <si>
    <t>9000x1800mm[5間] 紅白幕(綿)</t>
  </si>
  <si>
    <t>EA985EG-43</t>
  </si>
  <si>
    <t>2.0ton/1,150mm ハンドパレットトラック</t>
  </si>
  <si>
    <t>EA985EG-62</t>
  </si>
  <si>
    <t>3.0ton/1,220mm ハンドパレットトラック</t>
  </si>
  <si>
    <t>EA985EL-13</t>
  </si>
  <si>
    <t>1.5ton/1,070mm ﾊﾝﾄﾞﾊﾟﾚｯﾄﾄﾗｯｸ(ｽﾃﾝﾚｽ製)</t>
  </si>
  <si>
    <t>EA985EL-3</t>
  </si>
  <si>
    <t>1.0ton/1,000mm ﾊﾝﾄﾞﾊﾟﾚｯﾄﾄﾗｯｸ(ｽﾃﾝﾚｽ製)</t>
  </si>
  <si>
    <t>EA985EL-31</t>
  </si>
  <si>
    <t>2.0ton/1,070mm ﾊﾝﾄﾞﾊﾟﾚｯﾄﾄﾗｯｸ(ｽﾃﾝﾚｽ製)</t>
  </si>
  <si>
    <t>EA987FZ-130</t>
  </si>
  <si>
    <t>3.2 ton 鍛造アイフック(安全ﾚﾊﾞｰ付)</t>
  </si>
  <si>
    <t>EA987GL-41A</t>
  </si>
  <si>
    <t>0.4 ton/M10x15mm 回転アイボルト(ｷｰ付)</t>
  </si>
  <si>
    <t>EA987GN-12</t>
  </si>
  <si>
    <t>1.3 ton/M16x24mm ベアリング入吊環</t>
  </si>
  <si>
    <t>EA991X-112</t>
  </si>
  <si>
    <t>4.0L ひしゃくし(ｽﾃﾝﾚｽ製)</t>
  </si>
  <si>
    <t>EA997JA-101</t>
  </si>
  <si>
    <t>68x58x800mm/70型 フリーコーナー(ｱｲﾎﾞﾘｰ)</t>
  </si>
  <si>
    <t>EA997JA-102</t>
  </si>
  <si>
    <t>68x58x800mm/70型 フリーコーナー(ﾎﾜｲﾄ)</t>
  </si>
  <si>
    <t>EA997JA-103</t>
  </si>
  <si>
    <t>68x58x800mm/70型 フリーコーナー(ﾌﾞﾗｯｸ)</t>
  </si>
  <si>
    <t>EA997JA-81</t>
  </si>
  <si>
    <t>74.5x62mm/70型 ジョイント継手(ｱｲﾎﾞﾘｰ)</t>
  </si>
  <si>
    <t>EA997JA-82</t>
  </si>
  <si>
    <t>74.5x62mm/70型 ジョイント継手(ﾎﾜｲﾄ)</t>
  </si>
  <si>
    <t>EA997JA-83</t>
  </si>
  <si>
    <t>74.5x62mm/70型 ジョイント継手(ﾌﾞﾗｯｸ)</t>
  </si>
  <si>
    <t>EA997JA-86</t>
  </si>
  <si>
    <t>74.5x62mm/70型 端末カバー(ｱｲﾎﾞﾘｰ)</t>
  </si>
  <si>
    <t>EA997JA-87</t>
  </si>
  <si>
    <t>74.5x62mm/70型 端末カバー(ﾎﾜｲﾄ)</t>
  </si>
  <si>
    <t>EA997JA-88</t>
  </si>
  <si>
    <t>74.5x62mm/70型 端末カバー(ﾌﾞﾗｯｸ)</t>
  </si>
  <si>
    <t>EA997JA-91</t>
  </si>
  <si>
    <t>74.5x62.5mm/70型 壁面取出用継手(ｱｲﾎﾞﾘｰ)</t>
  </si>
  <si>
    <t>EA997JA-92</t>
  </si>
  <si>
    <t>74.5x62.5mm/70型 壁面取出用継手(ﾎﾜｲﾄ)</t>
  </si>
  <si>
    <t>EA997JA-93</t>
  </si>
  <si>
    <t>74.5x62.5mm/70型 壁面取出用継手(ﾌﾞﾗｯｸ)</t>
  </si>
  <si>
    <t>EA997PR-1A</t>
  </si>
  <si>
    <t>換気扇用ﾌｨﾙﾀｰ(ﾌﾚｰﾑ付羽根径φ20･25cm用3枚</t>
  </si>
  <si>
    <t>EA997PR-24A</t>
  </si>
  <si>
    <t>300x300mm 換気口用フィルター(2枚)</t>
  </si>
  <si>
    <t>EA997RB-142</t>
  </si>
  <si>
    <t>1.0x 10m/ 10mm ゴムマット</t>
  </si>
  <si>
    <t>EA997RJ-51</t>
  </si>
  <si>
    <t>300x 300mm 連結マット(緑)</t>
  </si>
  <si>
    <t>EA997RJ-53</t>
  </si>
  <si>
    <t>300x 300mm 連結マット(灰)</t>
  </si>
  <si>
    <t>EA998TD-23.5A</t>
  </si>
  <si>
    <t>23.5cm 安全靴(防災用/踏抜き防止)</t>
  </si>
  <si>
    <t>EA998TD-24A</t>
  </si>
  <si>
    <t>24.0cm 安全靴(防災用/踏抜き防止)</t>
  </si>
  <si>
    <t>EA998TD-27A</t>
  </si>
  <si>
    <t>27.0cm 安全靴(防災用/踏抜き防止)</t>
  </si>
  <si>
    <t>EA998WF-22.0A</t>
  </si>
  <si>
    <t>22.0cm プロスニーカー(黒)</t>
  </si>
  <si>
    <t>EA998WF-23.0A</t>
  </si>
  <si>
    <t>23.0cm プロスニーカー(黒)</t>
  </si>
  <si>
    <t>EA998WF-23.5A</t>
  </si>
  <si>
    <t>23.5cm プロスニーカー(黒)</t>
  </si>
  <si>
    <t>EA998WF-24.5A</t>
  </si>
  <si>
    <t>24.5cm プロスニーカー(黒)</t>
  </si>
  <si>
    <t>EA998WF-28.0A</t>
  </si>
  <si>
    <t>28.0cm プロスニーカー(黒)</t>
  </si>
  <si>
    <t>EA998WF-29.0A</t>
  </si>
  <si>
    <t>29.0cm プロスニーカー(黒)</t>
  </si>
  <si>
    <t>EB720F-10A</t>
  </si>
  <si>
    <t>(EA720FA-1用) 伸縮ハンドル</t>
  </si>
  <si>
    <t>0030</t>
  </si>
  <si>
    <t>EA432BA-2.5</t>
  </si>
  <si>
    <t>8.00mm 銅管ソケット(10個)</t>
  </si>
  <si>
    <t>0032</t>
  </si>
  <si>
    <t>EA705BF-2</t>
  </si>
  <si>
    <t>[ﾌﾛﾝｶﾞｽ] ガスリークディテクター</t>
  </si>
  <si>
    <t>0033</t>
  </si>
  <si>
    <t>EA130-2</t>
  </si>
  <si>
    <t>4.0L 冷凍機オイル(ｽﾆｿ 4GS)</t>
  </si>
  <si>
    <t>0035</t>
  </si>
  <si>
    <t>EA997E-32</t>
  </si>
  <si>
    <t>32mmx2m/ 6mm厚 断熱チューブ(4本)</t>
  </si>
  <si>
    <t>EA997NK-1</t>
  </si>
  <si>
    <t>170ml 冷媒管保温材用ボンド</t>
  </si>
  <si>
    <t>0045</t>
  </si>
  <si>
    <t>EA997PS-94</t>
  </si>
  <si>
    <t>500x 500mm エアフィルター(粘着式/10枚)</t>
  </si>
  <si>
    <t>EA997PS-95</t>
  </si>
  <si>
    <t>600x 600mm エアフィルター(粘着式/10枚)</t>
  </si>
  <si>
    <t>EA997PS-98</t>
  </si>
  <si>
    <t>1000x1000mm エアフィルター(粘着式/10枚)</t>
  </si>
  <si>
    <t>0049</t>
  </si>
  <si>
    <t>EA119A-4</t>
  </si>
  <si>
    <t>300x450x80mm アオコ除去剤(ﾈｯﾄ入/10個)</t>
  </si>
  <si>
    <t>0060</t>
  </si>
  <si>
    <t>EA897SA-100D</t>
  </si>
  <si>
    <t>EA897SB-100D</t>
  </si>
  <si>
    <t>AC100V スポットクーラー(一口型/ｽｲﾝｸﾞ付)</t>
  </si>
  <si>
    <t>0063</t>
  </si>
  <si>
    <t>EA763F-55</t>
  </si>
  <si>
    <t>AC100V/32W ｻｰｷｭﾚｰﾀｰ扇風機(30畳用/3D送風)</t>
  </si>
  <si>
    <t>EA763FB-9</t>
  </si>
  <si>
    <t>AC100V/33W サーキュレーター</t>
  </si>
  <si>
    <t>EA897PA-21</t>
  </si>
  <si>
    <t>AC100V/DC14.4-18V 送風機(充電式)</t>
  </si>
  <si>
    <t>EA897PA-22</t>
  </si>
  <si>
    <t>[EA897PA-21用] ＡＣアダプター</t>
  </si>
  <si>
    <t>0085</t>
  </si>
  <si>
    <t>EA800KA-12</t>
  </si>
  <si>
    <t>#3/8/10 ﾍﾙﾒｯﾄ取付型溶接面(二重ﾚﾝｽﾞ/ﾐｿﾞ付</t>
  </si>
  <si>
    <t>0095</t>
  </si>
  <si>
    <t>EA526SR-3</t>
  </si>
  <si>
    <t>0- 75mm/ 60mm シャコ万力</t>
  </si>
  <si>
    <t>EA526ST-3A</t>
  </si>
  <si>
    <t>0- 75mm/ 60mm シャコ万力(安全色/熔接用)</t>
  </si>
  <si>
    <t>EA526ST-6A</t>
  </si>
  <si>
    <t>0-150mm/ 92mm シャコ万力(安全色/熔接用)</t>
  </si>
  <si>
    <t>0103</t>
  </si>
  <si>
    <t>EA545BA-6</t>
  </si>
  <si>
    <t>5mm/ 300mm ﾎﾞﾙﾄｶｯﾀｰ(ｱﾙﾐﾊﾝﾄﾞﾙ/ｵﾌｾｯﾄ)</t>
  </si>
  <si>
    <t>EA545MD-3</t>
  </si>
  <si>
    <t>215mm ミニクリッパー</t>
  </si>
  <si>
    <t>0108</t>
  </si>
  <si>
    <t>EA575-51</t>
  </si>
  <si>
    <t>190- 740mm 打診棒(ｶﾎﾞﾁｬ玉)</t>
  </si>
  <si>
    <t>0111</t>
  </si>
  <si>
    <t>EA575WL-31</t>
  </si>
  <si>
    <t>φ31mm/ 850g 両頭ハンマー(ｾｰﾌﾃｨﾁｪｰﾝ付)</t>
  </si>
  <si>
    <t>EA575WL-33</t>
  </si>
  <si>
    <t>φ38mm/1350g 両頭ハンマー(ｾｰﾌﾃｨﾁｪｰﾝ付)</t>
  </si>
  <si>
    <t>0114</t>
  </si>
  <si>
    <t>EA575BP-15</t>
  </si>
  <si>
    <t>38mm ハンマーヘッド(黄/ｴｸｽﾄﾗﾊｰﾄﾞ)</t>
  </si>
  <si>
    <t>EA575BP-24</t>
  </si>
  <si>
    <t>50mm ハンマーヘッド(緑/ﾀﾌ)</t>
  </si>
  <si>
    <t>EA575BP-25</t>
  </si>
  <si>
    <t>50mm ハンマーヘッド(黄/ｴｸｽﾄﾗﾊｰﾄﾞ)</t>
  </si>
  <si>
    <t>EA575BP-3</t>
  </si>
  <si>
    <t>25mm ハンマーヘッド(赤/ﾐﾃﾞｨｱﾑ)</t>
  </si>
  <si>
    <t>0115</t>
  </si>
  <si>
    <t>EA575WX-14</t>
  </si>
  <si>
    <t>55mmx900g 無反動ハンマー(ｳﾚﾀﾝ)</t>
  </si>
  <si>
    <t>0127</t>
  </si>
  <si>
    <t>EA579BH-303</t>
  </si>
  <si>
    <t>25x254mm ヘラ</t>
  </si>
  <si>
    <t>0132</t>
  </si>
  <si>
    <t>EA524AM-32</t>
  </si>
  <si>
    <t>50x368mm スクレーパー(貫通柄)</t>
  </si>
  <si>
    <t>0134</t>
  </si>
  <si>
    <t>EA526B-33</t>
  </si>
  <si>
    <t>0- 300mm/140mm Ｌ型ｸｲｯｸｸﾗﾝﾌﾟ[強力型]</t>
  </si>
  <si>
    <t>EA526DE-30</t>
  </si>
  <si>
    <t>300/129mm Ｌ型クランプ</t>
  </si>
  <si>
    <t>0135</t>
  </si>
  <si>
    <t>EA526CA-12</t>
  </si>
  <si>
    <t>200mm コーナークランプ(自動調整式)</t>
  </si>
  <si>
    <t>0145</t>
  </si>
  <si>
    <t>EA523BA-3</t>
  </si>
  <si>
    <t>25mm ウッドスクレーパー(超硬刃付)</t>
  </si>
  <si>
    <t>EA524LM-6</t>
  </si>
  <si>
    <t>220mm    スクレーパー(柄付･替刃付)</t>
  </si>
  <si>
    <t>0151</t>
  </si>
  <si>
    <t>EA109LP-32</t>
  </si>
  <si>
    <t>20mm 目地刷毛(油･水性/熱溶着式)</t>
  </si>
  <si>
    <t>0160</t>
  </si>
  <si>
    <t>EA109LP-12</t>
  </si>
  <si>
    <t>150cc 容器付刷毛(高粘度用)</t>
  </si>
  <si>
    <t>0164</t>
  </si>
  <si>
    <t>EA944ML-46</t>
  </si>
  <si>
    <t>50mmx30m 養生テープ(鉄鋼用)</t>
  </si>
  <si>
    <t>0173</t>
  </si>
  <si>
    <t>EA758HA-39</t>
  </si>
  <si>
    <t>3W/ 600lm [充電式]作業灯/ＬＥＤ(防爆型)</t>
  </si>
  <si>
    <t>0179</t>
  </si>
  <si>
    <t>EA642LM-32</t>
  </si>
  <si>
    <t>1/2"sqx32mm ソケット(ﾉﾝｽﾊﾟｰｷﾝｸﾞ)</t>
  </si>
  <si>
    <t>0189</t>
  </si>
  <si>
    <t>EA205PE-12</t>
  </si>
  <si>
    <t>替刃(EA205PE-1,-2用・1枚)</t>
  </si>
  <si>
    <t>EA205PE-13</t>
  </si>
  <si>
    <t>替刃(EA205PE-3用・1枚)</t>
  </si>
  <si>
    <t>EA205PE-2</t>
  </si>
  <si>
    <t>1/4" - 2"  パイプカッター(PE管用)</t>
  </si>
  <si>
    <t>EA205PE-3</t>
  </si>
  <si>
    <t>1･1/2"- 4"  パイプカッター(PE管用)</t>
  </si>
  <si>
    <t>0194</t>
  </si>
  <si>
    <t>EA350EA</t>
  </si>
  <si>
    <t>3/8"-2" ねじ切セット(ﾗﾁｪｯﾄ式)</t>
  </si>
  <si>
    <t>0204</t>
  </si>
  <si>
    <t>EA750FX-70</t>
  </si>
  <si>
    <t>φ23mmx 30m 配管内視鏡スコープ</t>
  </si>
  <si>
    <t>0218</t>
  </si>
  <si>
    <t>EA640MC-13B</t>
  </si>
  <si>
    <t>3/8"DRx13mm 絶縁ソケット(薄肉)</t>
  </si>
  <si>
    <t>0220</t>
  </si>
  <si>
    <t>EA560PN-54</t>
  </si>
  <si>
    <t>3.5x0.6mm/100mm [-]ドライバー(絶縁)</t>
  </si>
  <si>
    <t>0223</t>
  </si>
  <si>
    <t>EA557SA-0</t>
  </si>
  <si>
    <t>#0x 60mm [+]ドライバー(絶縁)</t>
  </si>
  <si>
    <t>EA560-200</t>
  </si>
  <si>
    <t>15本組 ドライバー･絶縁(差替式)</t>
  </si>
  <si>
    <t>0224</t>
  </si>
  <si>
    <t>EA723PB-6B</t>
  </si>
  <si>
    <t>1.0-5.0Nm/#2 [Pozi]ﾄﾙｸﾄﾞﾗｲﾊﾞｰ(ﾀﾞｲﾔﾙ式)</t>
  </si>
  <si>
    <t>0228</t>
  </si>
  <si>
    <t>EA650BX-17</t>
  </si>
  <si>
    <t>スプレー缶ホルダー(角度調整式)</t>
  </si>
  <si>
    <t>0250</t>
  </si>
  <si>
    <t>EA580DC</t>
  </si>
  <si>
    <t>0.75- 6.0mm ワイヤーストリッパー(圧着付)</t>
  </si>
  <si>
    <t>0251</t>
  </si>
  <si>
    <t>EA580SW-1</t>
  </si>
  <si>
    <t>0.5-5.0mm  ワイヤーストリッパー</t>
  </si>
  <si>
    <t>0266</t>
  </si>
  <si>
    <t>EA534BA-170</t>
  </si>
  <si>
    <t>170mm ペンチ(ｽﾃﾝﾚｽ製)</t>
  </si>
  <si>
    <t>0267</t>
  </si>
  <si>
    <t>EA536AJ-160</t>
  </si>
  <si>
    <t>160mm ニッパー･電工型(ｽﾃﾝﾚｽ製)</t>
  </si>
  <si>
    <t>0278</t>
  </si>
  <si>
    <t>EA763AA-127</t>
  </si>
  <si>
    <t>[7V型] バックカメラﾓﾆﾀーｾｯﾄ(平ﾎﾞﾃﾞｨｰ用)</t>
  </si>
  <si>
    <t>0295</t>
  </si>
  <si>
    <t>EA984VA-15</t>
  </si>
  <si>
    <t>270x120x150mm タイヤストッパー(2個組)</t>
  </si>
  <si>
    <t>0296</t>
  </si>
  <si>
    <t>EA983FK-54</t>
  </si>
  <si>
    <t>550x160x100mm カーストッパー(石目)</t>
  </si>
  <si>
    <t>0298</t>
  </si>
  <si>
    <t>EA993LB-2L</t>
  </si>
  <si>
    <t>2.0ton/ 85-370mm トロリージャッキ(低床)</t>
  </si>
  <si>
    <t>0304</t>
  </si>
  <si>
    <t>EA934YD-11B</t>
  </si>
  <si>
    <t>95mm パーマキュア(釘穴用/50本)</t>
  </si>
  <si>
    <t>0305</t>
  </si>
  <si>
    <t>EA934YE-3</t>
  </si>
  <si>
    <t>3.0mm ユニシール(14個)</t>
  </si>
  <si>
    <t>EA934YF-11</t>
  </si>
  <si>
    <t>45x 75mm ラジアルパッチ(20枚)</t>
  </si>
  <si>
    <t>EA934YF-60</t>
  </si>
  <si>
    <t>60mm チューブパッチ(30枚)</t>
  </si>
  <si>
    <t>0317</t>
  </si>
  <si>
    <t>EA463PH-2</t>
  </si>
  <si>
    <t>240mm ホースクランプ プライヤー</t>
  </si>
  <si>
    <t>0320</t>
  </si>
  <si>
    <t>EA604AV-22</t>
  </si>
  <si>
    <t>ｶｯﾌﾟ型ｵｲﾙﾌｨﾙﾀｰﾚﾝﾁ((74C)輪入車用)</t>
  </si>
  <si>
    <t>0328</t>
  </si>
  <si>
    <t>EA604FD-2</t>
  </si>
  <si>
    <t>ﾊﾟｰｷﾝｸﾞﾌﾞﾚｰｷｽﾌﾟﾘﾝｸﾞﾌﾟﾗｲﾔｰ</t>
  </si>
  <si>
    <t>0339</t>
  </si>
  <si>
    <t>EA590SH-11</t>
  </si>
  <si>
    <t>3- 10mm 軸用ｽﾅｯﾌﾟﾘﾝｸﾞﾌﾟﾗｲﾔｰ(90ﾟ)</t>
  </si>
  <si>
    <t>0347</t>
  </si>
  <si>
    <t>EA525ZZ-7</t>
  </si>
  <si>
    <t>150x100mm/4.8Kg  金床</t>
  </si>
  <si>
    <t>0360</t>
  </si>
  <si>
    <t>EA584A-10</t>
  </si>
  <si>
    <t>M5-M10/６本組 ｽｸﾘｭｰｴｷｽﾄﾗｸﾀｰ(左回転)</t>
  </si>
  <si>
    <t>0363</t>
  </si>
  <si>
    <t>EA603AC-40A</t>
  </si>
  <si>
    <t>8-32mm ねじ山修正ツールセット(内ねじ)</t>
  </si>
  <si>
    <t>0365</t>
  </si>
  <si>
    <t>EA949VS-16</t>
  </si>
  <si>
    <t>M16-2.0  ﾘｺｲﾙｲﾝｻｰﾄﾈｼﾞ用工具(ﾀﾝｸﾞﾚｽ用)</t>
  </si>
  <si>
    <t>0374</t>
  </si>
  <si>
    <t>EA922AB-67</t>
  </si>
  <si>
    <t>500ml ホイールクリーナー</t>
  </si>
  <si>
    <t>EA928AG-261</t>
  </si>
  <si>
    <t>110x80x35mm カーワックススポンジ</t>
  </si>
  <si>
    <t>0380</t>
  </si>
  <si>
    <t>EA615GS-4</t>
  </si>
  <si>
    <t>12x14mm 両口スパナ(ｽﾃﾝﾚｽ製)</t>
  </si>
  <si>
    <t>0400</t>
  </si>
  <si>
    <t>EA617CC-3</t>
  </si>
  <si>
    <t>3/8"DR ソケットレンチセット</t>
  </si>
  <si>
    <t>0404</t>
  </si>
  <si>
    <t>EA617ZA</t>
  </si>
  <si>
    <t>1/2"DR ソケットセット</t>
  </si>
  <si>
    <t>0420</t>
  </si>
  <si>
    <t>EA614DB-19</t>
  </si>
  <si>
    <t>19mm コンビネーションレンチ(ﾃﾞｭｱﾙﾗﾁｪｯﾄ)</t>
  </si>
  <si>
    <t>0421</t>
  </si>
  <si>
    <t>EA617GH-300</t>
  </si>
  <si>
    <t>3/8"DR/3-12mm/150mm [INHEX]ﾋﾞｯﾄｿｹｯﾄｾｯﾄ</t>
  </si>
  <si>
    <t>0426</t>
  </si>
  <si>
    <t>EA684RA-103A</t>
  </si>
  <si>
    <t>7/16" ダブルラチェット片目片口スパナ</t>
  </si>
  <si>
    <t>0429</t>
  </si>
  <si>
    <t>EA687BN</t>
  </si>
  <si>
    <t>3/8"DR  ソケットレンチセット</t>
  </si>
  <si>
    <t>0434</t>
  </si>
  <si>
    <t>EA614LH-12</t>
  </si>
  <si>
    <t>12mm コンビネーションギアレンチ</t>
  </si>
  <si>
    <t>EA614LP</t>
  </si>
  <si>
    <t>６本組   ギアレンチ(ﾛﾝｸﾞｻｲｽﾞ)</t>
  </si>
  <si>
    <t>0439</t>
  </si>
  <si>
    <t>EA617DY-224</t>
  </si>
  <si>
    <t>1/2"DRxE24 [Hexlobe]ソケット</t>
  </si>
  <si>
    <t>EA617DZ-106</t>
  </si>
  <si>
    <t>1/2"DR/ 6x120mm [INHEX]ビットソケット</t>
  </si>
  <si>
    <t>0442</t>
  </si>
  <si>
    <t>EA602C-20</t>
  </si>
  <si>
    <t>14x17mm ラチェットメガネレンチ</t>
  </si>
  <si>
    <t>EA602KA-2</t>
  </si>
  <si>
    <t>3/8" x 7/16" ラチェットめがねレンチ</t>
  </si>
  <si>
    <t>0447</t>
  </si>
  <si>
    <t>EA616C-3B</t>
  </si>
  <si>
    <t>5/8" x 3/4"  両口めがねレンチ</t>
  </si>
  <si>
    <t>0457</t>
  </si>
  <si>
    <t>EA618SD-24A</t>
  </si>
  <si>
    <t>3/4"DRx24mm ソケット</t>
  </si>
  <si>
    <t>EA618SE-36A</t>
  </si>
  <si>
    <t>3/4"DRx36mm ディープソケット</t>
  </si>
  <si>
    <t>0458</t>
  </si>
  <si>
    <t>EA618SL-38</t>
  </si>
  <si>
    <t>1"DRx 38mm ソケット</t>
  </si>
  <si>
    <t>EA618SL-46</t>
  </si>
  <si>
    <t>1"DRx 46mm ソケット</t>
  </si>
  <si>
    <t>0471</t>
  </si>
  <si>
    <t>EA619MA-2</t>
  </si>
  <si>
    <t>1/2"DR ソケットレンチセット(Z-EAL)</t>
  </si>
  <si>
    <t>0472</t>
  </si>
  <si>
    <t>EA619MB-24</t>
  </si>
  <si>
    <t>1/2"DRx24mm [Z-EAL]ソケット</t>
  </si>
  <si>
    <t>0475</t>
  </si>
  <si>
    <t>EA618BG-10</t>
  </si>
  <si>
    <t>3/8"DRx10mm セミディープソケット</t>
  </si>
  <si>
    <t>EA618BG-12</t>
  </si>
  <si>
    <t>3/8"DRx12mm セミディープソケット</t>
  </si>
  <si>
    <t>EA618BG-13</t>
  </si>
  <si>
    <t>3/8"DRx13mm セミディープソケット</t>
  </si>
  <si>
    <t>EA618BG-14</t>
  </si>
  <si>
    <t>3/8"DRx14mm セミディープソケット</t>
  </si>
  <si>
    <t>0479</t>
  </si>
  <si>
    <t>EA618CC-3</t>
  </si>
  <si>
    <t>1/2"DRx280mm フリーターンクロスレンチ</t>
  </si>
  <si>
    <t>0480</t>
  </si>
  <si>
    <t>EA618CG-122</t>
  </si>
  <si>
    <t>1/2"DRx1･5/16" ソケット</t>
  </si>
  <si>
    <t>0481</t>
  </si>
  <si>
    <t>EA618CM-208</t>
  </si>
  <si>
    <t>1/2"DR/ E8 [TORX]ディープソケット</t>
  </si>
  <si>
    <t>0483</t>
  </si>
  <si>
    <t>EA618DF-130</t>
  </si>
  <si>
    <t>3/4"DRx2･1/4"  ソケット(ｲﾝﾁ)</t>
  </si>
  <si>
    <t>EA618DF-132</t>
  </si>
  <si>
    <t>3/4"DRx2･3/8"  ソケット(ｲﾝﾁ)</t>
  </si>
  <si>
    <t>0484</t>
  </si>
  <si>
    <t>EA614AB-17</t>
  </si>
  <si>
    <t>17mm 片目片口スパナ</t>
  </si>
  <si>
    <t>EA618DH-32</t>
  </si>
  <si>
    <t>3/4"DRx32mm ディープソケット</t>
  </si>
  <si>
    <t>EA618DH-35</t>
  </si>
  <si>
    <t>3/4"DRx35mm ディープソケット</t>
  </si>
  <si>
    <t>EA618DH-46</t>
  </si>
  <si>
    <t>3/4"DRx46mm ディープソケット</t>
  </si>
  <si>
    <t>0486</t>
  </si>
  <si>
    <t>EA618GB-210</t>
  </si>
  <si>
    <t>10x355mm Ｔ型ＢＯＸレンチ(ﾛﾝｸﾞ)</t>
  </si>
  <si>
    <t>0491</t>
  </si>
  <si>
    <t>EA164DV-71</t>
  </si>
  <si>
    <t>1/2"DR インパクトソケットセット</t>
  </si>
  <si>
    <t>0492</t>
  </si>
  <si>
    <t>EA164DV-750</t>
  </si>
  <si>
    <t>1/2"DR/100mm1/4"-3/4"ｲﾝﾊﾟｸﾄ[Hexagon]ｿｹｯﾄ</t>
  </si>
  <si>
    <t>0495</t>
  </si>
  <si>
    <t>EA687HG-17</t>
  </si>
  <si>
    <t>1/2"DRx17mm ﾃﾞｨｰﾌﾟｲﾝﾊﾟｸﾄｿｹｯﾄ(薄肉)</t>
  </si>
  <si>
    <t>EA687HG-26</t>
  </si>
  <si>
    <t>1/2"DRx26mm ﾃﾞｨｰﾌﾟｲﾝﾊﾟｸﾄｿｹｯﾄ(薄肉)</t>
  </si>
  <si>
    <t>0504</t>
  </si>
  <si>
    <t>EA164DH-126</t>
  </si>
  <si>
    <t>1/2"DR/26mm ｲﾝﾊﾟｸﾄｿｹｯﾄ(薄肉/十二角)</t>
  </si>
  <si>
    <t>0505</t>
  </si>
  <si>
    <t>EA164DJ-19</t>
  </si>
  <si>
    <t>1/2"DRx19mm ﾎｲﾙﾅｯﾄ用インパクトソケット</t>
  </si>
  <si>
    <t>EA164DM-230</t>
  </si>
  <si>
    <t>1/2"DR/T30 [Torx]ｲﾝﾊﾟｸﾄビットソケット</t>
  </si>
  <si>
    <t>EA618CZ-306</t>
  </si>
  <si>
    <t>1/2"DR/ 6mm(1.0) ｲﾝﾊﾟｸﾄｽﾀｯﾄﾞﾎﾞﾙﾄｾｯﾀｰ</t>
  </si>
  <si>
    <t>EA618CZ-310A</t>
  </si>
  <si>
    <t>1/2"DR/10mm(1.25) ｲﾝﾊﾟｸﾄｽﾀｯﾄﾞﾎﾞﾙﾄｾｯﾀｰ</t>
  </si>
  <si>
    <t>EA618CZ-314A</t>
  </si>
  <si>
    <t>1/2"DR/14mm(1.5) ｲﾝﾊﾟｸﾄｽﾀｯﾄﾞﾎﾞﾙﾄｾｯﾀｰ</t>
  </si>
  <si>
    <t>0506</t>
  </si>
  <si>
    <t>EA164EC-32</t>
  </si>
  <si>
    <t>3/4"DRx 3/16" ｲﾝﾊﾟｸﾄｿｹｯﾄ(ｲﾝﾁ/十二角)</t>
  </si>
  <si>
    <t>0509</t>
  </si>
  <si>
    <t>EA164-20</t>
  </si>
  <si>
    <t>1･1/2"DR/90mm～ Cﾘﾝｸﾞ(ｲﾝﾊﾟｸﾄｿｹｯﾄ用/1個)</t>
  </si>
  <si>
    <t>0510</t>
  </si>
  <si>
    <t>EA613GB-95</t>
  </si>
  <si>
    <t>95mm 打撃スパナ</t>
  </si>
  <si>
    <t>0511</t>
  </si>
  <si>
    <t>EA602AC-14</t>
  </si>
  <si>
    <t>14mm/235mm ラチェットレンチ(ｼﾉ付)</t>
  </si>
  <si>
    <t>0522</t>
  </si>
  <si>
    <t>EA723JH-62</t>
  </si>
  <si>
    <t>2- 30N･m(1/4"DR) ﾃﾞｼﾞﾀﾙﾄﾙｸﾚﾝﾝﾁ(USBﾀｲﾌﾟ)</t>
  </si>
  <si>
    <t>EA723JH-64</t>
  </si>
  <si>
    <t>12- 60N･m(3/8"DR) ﾃﾞｼﾞﾀﾙﾄﾙｸﾚﾝﾝﾁ(USBﾀｲﾌﾟ)</t>
  </si>
  <si>
    <t>EA723JH-65</t>
  </si>
  <si>
    <t>17- 85N･m(3/8"DR) ﾃﾞｼﾞﾀﾙﾄﾙｸﾚﾝﾝﾁ(USBﾀｲﾌﾟ)</t>
  </si>
  <si>
    <t>EA723JH-66</t>
  </si>
  <si>
    <t>17- 85N･m(1/2"DR) ﾃﾞｼﾞﾀﾙﾄﾙｸﾚﾝﾝﾁ(USBﾀｲﾌﾟ)</t>
  </si>
  <si>
    <t>EA723JH-68</t>
  </si>
  <si>
    <t>40-200N･m(1/2"DR) ﾃﾞｼﾞﾀﾙﾄﾙｸﾚﾝﾝﾁ(USBﾀｲﾌﾟ)</t>
  </si>
  <si>
    <t>EA723JH-69</t>
  </si>
  <si>
    <t>10-36mm/17- 85N･m ﾃﾞｼﾞﾀﾙﾄﾙｸﾚﾝﾝﾁ(USBﾀｲﾌﾟ)</t>
  </si>
  <si>
    <t>EA723JH-71</t>
  </si>
  <si>
    <t>10-36mm/40-200N･m ﾃﾞｼﾞﾀﾙﾄﾙｸﾚﾝﾝﾁ(USBﾀｲﾌﾟ)</t>
  </si>
  <si>
    <t>0523</t>
  </si>
  <si>
    <t>EA723J-2</t>
  </si>
  <si>
    <t>17- 85N･m/3/8"DR [ﾃﾞｼﾞﾀﾙ]ﾄﾙｸﾚﾝﾁｾｯﾄ</t>
  </si>
  <si>
    <t>EA723JB-21</t>
  </si>
  <si>
    <t>8-40N･m/1/4"DR [ﾃﾞｼﾞﾀﾙ]ﾗﾁｪｯﾄﾍｯﾄﾞ･ﾄﾙｸﾚﾝﾁ</t>
  </si>
  <si>
    <t>EA723JK-11</t>
  </si>
  <si>
    <t>2 - 30N･m(1/4"DR) [ﾃﾞｼﾞﾀﾙ]ﾄﾙｸﾚﾝﾁ(充電式</t>
  </si>
  <si>
    <t>EA723JK-13</t>
  </si>
  <si>
    <t>2 - 30N･m(3/8"DR) [ﾃﾞｼﾞﾀﾙ]ﾄﾙｸﾚﾝﾁ(充電式</t>
  </si>
  <si>
    <t>EA723JK-17</t>
  </si>
  <si>
    <t>17- 85N･m(1/2"DR) [ﾃﾞｼﾞﾀﾙ]ﾄﾙｸﾚﾝﾁ(充電式</t>
  </si>
  <si>
    <t>EA723JL-85</t>
  </si>
  <si>
    <t>10-36mm/17- 85N･m [ﾃﾞｼﾞﾀﾙ]ﾄﾙｸﾚﾝﾁ(充電式)</t>
  </si>
  <si>
    <t>0538</t>
  </si>
  <si>
    <t>EA557AY-30</t>
  </si>
  <si>
    <t>２本組/100mm [+ -]ﾄﾞﾗｲﾊﾞｰ(落下防止付)</t>
  </si>
  <si>
    <t>0541</t>
  </si>
  <si>
    <t>EA557AN-10</t>
  </si>
  <si>
    <t>２本組 [+ -]ドライバー(ｼｮｰﾄﾊﾟﾜｰG 電工)</t>
  </si>
  <si>
    <t>0542</t>
  </si>
  <si>
    <t>EA557WC-2</t>
  </si>
  <si>
    <t>#2x100mm [+]ブレイクビスドライバー</t>
  </si>
  <si>
    <t>0546</t>
  </si>
  <si>
    <t>EA573MF-125</t>
  </si>
  <si>
    <t>T25x120mm [Torx]ドライバー</t>
  </si>
  <si>
    <t>0553</t>
  </si>
  <si>
    <t>EA557DM-2</t>
  </si>
  <si>
    <t>#2 x100mm [+]ドライバー(貫通型･木柄)</t>
  </si>
  <si>
    <t>0565</t>
  </si>
  <si>
    <t>EA550BP-12</t>
  </si>
  <si>
    <t>[+ - Pozi Torx] ドライバーセット(差替式)</t>
  </si>
  <si>
    <t>0571</t>
  </si>
  <si>
    <t>EA611ET-1</t>
  </si>
  <si>
    <t>#1x25mm [Mor Torq]ドライバービット</t>
  </si>
  <si>
    <t>0575</t>
  </si>
  <si>
    <t>EA813A-62</t>
  </si>
  <si>
    <t>#1x100mm ドライバービット(ﾏｸﾞﾈｯﾄ付)2本組</t>
  </si>
  <si>
    <t>0580</t>
  </si>
  <si>
    <t>EA573CD-1.3</t>
  </si>
  <si>
    <t>1.27x45㎜ [Ball Hexagon]キーレンチ</t>
  </si>
  <si>
    <t>EA573LB-7</t>
  </si>
  <si>
    <t>7.0x192mm [Hexagon]キーレンチ</t>
  </si>
  <si>
    <t>0587</t>
  </si>
  <si>
    <t>EA573LS-5</t>
  </si>
  <si>
    <t>5.0x100mm [Hexagon]ドライバー(Tﾊﾝﾄﾞﾙ)</t>
  </si>
  <si>
    <t>0590</t>
  </si>
  <si>
    <t>EA573MA-6</t>
  </si>
  <si>
    <t>T6x 60mm [TORX]Ｔ型レンチ</t>
  </si>
  <si>
    <t>EA573MA-8A</t>
  </si>
  <si>
    <t>T8x 60mm [TORX]Ｔ型レンチ</t>
  </si>
  <si>
    <t>0592</t>
  </si>
  <si>
    <t>EA573RT-27</t>
  </si>
  <si>
    <t>T27x110mm [TORX]Ｔ型ドライバー</t>
  </si>
  <si>
    <t>0593</t>
  </si>
  <si>
    <t>EA566AC-30</t>
  </si>
  <si>
    <t>165mm プローブ・ボール(精密用)</t>
  </si>
  <si>
    <t>0601</t>
  </si>
  <si>
    <t>EA576AC-1</t>
  </si>
  <si>
    <t>0-200mm パッキンカッター</t>
  </si>
  <si>
    <t>0604</t>
  </si>
  <si>
    <t>EA521VX-12C</t>
  </si>
  <si>
    <t>160mm 精密やすり(半丸/油目)</t>
  </si>
  <si>
    <t>0605</t>
  </si>
  <si>
    <t>EA521SD-1</t>
  </si>
  <si>
    <t>150mm 鏝やすり(6本組/細目)</t>
  </si>
  <si>
    <t>EA521VX-61B</t>
  </si>
  <si>
    <t>140mm 精密やすり(丸/中目)</t>
  </si>
  <si>
    <t>0608</t>
  </si>
  <si>
    <t>EA826VP-104</t>
  </si>
  <si>
    <t>100x10mm/# 600 ﾀﾞｲﾔﾓﾝﾄﾞｼｰﾄ(ﾎﾙﾀﾞｰ付)</t>
  </si>
  <si>
    <t>0612</t>
  </si>
  <si>
    <t>EA521VA-21</t>
  </si>
  <si>
    <t>200mm 鉄工やすり(丸/中目)</t>
  </si>
  <si>
    <t>0613</t>
  </si>
  <si>
    <t>EA521AB-3</t>
  </si>
  <si>
    <t>300mm やすり(ﾏｼﾞｶｯﾄ 平)</t>
  </si>
  <si>
    <t>0616</t>
  </si>
  <si>
    <t>EA522G-22D</t>
  </si>
  <si>
    <t>210x70x10mm/#1000 砥石(台付)</t>
  </si>
  <si>
    <t>EA522GD-1</t>
  </si>
  <si>
    <t>100x 6x 1mm/# 180 スティック砥石</t>
  </si>
  <si>
    <t>EA522GD-2</t>
  </si>
  <si>
    <t>100x 6x 1mm/# 250 スティック砥石</t>
  </si>
  <si>
    <t>0619</t>
  </si>
  <si>
    <t>EA366ME-12</t>
  </si>
  <si>
    <t># 120 耐水ペーパー(5枚)</t>
  </si>
  <si>
    <t>EA366RG-8</t>
  </si>
  <si>
    <t>230x280mm/#  80 ｳｪｯﾄ&amp;ﾄﾞﾗｲﾍﾟｰﾊﾟｰ(5枚)</t>
  </si>
  <si>
    <t>EA366RT-8</t>
  </si>
  <si>
    <t>230x280mm/#  80 ｳｪｯﾄ&amp;ﾄﾞﾗｲﾍﾟｰﾊﾟｰ(50枚)</t>
  </si>
  <si>
    <t>EA366RW-800</t>
  </si>
  <si>
    <t>230x280mm/# 800 空研ぎペーパー(5枚)</t>
  </si>
  <si>
    <t>0620</t>
  </si>
  <si>
    <t>EA366SG-180</t>
  </si>
  <si>
    <t>100x160mm/# 180 ガリガリパット(12枚)</t>
  </si>
  <si>
    <t>0634</t>
  </si>
  <si>
    <t>EA992CR-2</t>
  </si>
  <si>
    <t>390x285x90/0.7mm/ 4ﾒｯｼｭ ろ過網(ｽﾃﾝﾚｽ製)</t>
  </si>
  <si>
    <t>0644</t>
  </si>
  <si>
    <t>EA929AE-28</t>
  </si>
  <si>
    <t>250x250mm 工業用ワイパー(ﾌﾞﾙｰ/100枚)</t>
  </si>
  <si>
    <t>0656</t>
  </si>
  <si>
    <t>EA990KT-23</t>
  </si>
  <si>
    <t>[AC100V] 電動式ドラムポンプ</t>
  </si>
  <si>
    <t>0668</t>
  </si>
  <si>
    <t>EA991CT-1B</t>
  </si>
  <si>
    <t>250ml グリース自動給油器(ﾘﾁｳﾑ系)</t>
  </si>
  <si>
    <t>EA991CT-22</t>
  </si>
  <si>
    <t>交換用ガスジェネレーター(125ml用)</t>
  </si>
  <si>
    <t>0672</t>
  </si>
  <si>
    <t>EA991C-40</t>
  </si>
  <si>
    <t>400g/-25ﾟC～190ﾟC ｶｰﾄﾘｯｼﾞｸﾞﾘｰｽ(高温用)</t>
  </si>
  <si>
    <t>0675</t>
  </si>
  <si>
    <t>EA991CG-7</t>
  </si>
  <si>
    <t>グリースポンプ(16kg缶用)</t>
  </si>
  <si>
    <t>0691</t>
  </si>
  <si>
    <t>EA525MH-2</t>
  </si>
  <si>
    <t>25mm 精密バイスアダプター</t>
  </si>
  <si>
    <t>0693</t>
  </si>
  <si>
    <t>EA550SB-1.0</t>
  </si>
  <si>
    <t>1.0x100mm [-] 精密ドライバー(ｽﾃﾝﾚｽ製)</t>
  </si>
  <si>
    <t>0704</t>
  </si>
  <si>
    <t>EA595GG-1</t>
  </si>
  <si>
    <t>0.48x125mm ピンセット(ｽﾃﾝﾚｽ製)</t>
  </si>
  <si>
    <t>EA595GG-2</t>
  </si>
  <si>
    <t>0.51x125mm ピンセット(ｽﾃﾝﾚｽ製/ﾌｯ素ｺｰﾄ)</t>
  </si>
  <si>
    <t>EA595GG-3</t>
  </si>
  <si>
    <t>0.51x125mm ピンセット(ｽﾃﾝﾚｽ製/ﾁﾀﾝｺｰﾄ)</t>
  </si>
  <si>
    <t>0705</t>
  </si>
  <si>
    <t>EA595GC-62</t>
  </si>
  <si>
    <t>2.8x 97mm ピンセット(直･平型)</t>
  </si>
  <si>
    <t>0710</t>
  </si>
  <si>
    <t>EA800LX-1</t>
  </si>
  <si>
    <t>＋1.5 シニアグラス</t>
  </si>
  <si>
    <t>EA800LX-2</t>
  </si>
  <si>
    <t>＋2.0 シニアグラス</t>
  </si>
  <si>
    <t>0712</t>
  </si>
  <si>
    <t>EA756BA-6</t>
  </si>
  <si>
    <t>x20/17mm  精密ルーペ</t>
  </si>
  <si>
    <t>0713</t>
  </si>
  <si>
    <t>EA756BR-5</t>
  </si>
  <si>
    <t>x3.0/75x100mm ﾃﾞｽｸﾄｯﾌﾟルーペ(LEDﾗｲﾄ付)</t>
  </si>
  <si>
    <t>0714</t>
  </si>
  <si>
    <t>EA304ZF-2</t>
  </si>
  <si>
    <t>3.2mm チップ(EA304ZD.ZD-100.ZF.ZF-100用)</t>
  </si>
  <si>
    <t>0716</t>
  </si>
  <si>
    <t>EA304AL-23</t>
  </si>
  <si>
    <t>φ2.4mm 交換用こて先 (EA304AL用)</t>
  </si>
  <si>
    <t>0719</t>
  </si>
  <si>
    <t>EA310D-1.0</t>
  </si>
  <si>
    <t>1.0mm/15g 鉛フリー半田</t>
  </si>
  <si>
    <t>0721</t>
  </si>
  <si>
    <t>EA321A-7</t>
  </si>
  <si>
    <t>3.0m 静電気除去リストストラップ(ｺｰﾄﾞ付)</t>
  </si>
  <si>
    <t>0727</t>
  </si>
  <si>
    <t>EA922BA-11</t>
  </si>
  <si>
    <t>φ54x100mm ﾛｰﾙｸﾘｰﾅｰ(ｳﾚﾀﾝ/手袋･掌用)</t>
  </si>
  <si>
    <t>EA997RE-95</t>
  </si>
  <si>
    <t>1000x500x1.0mm 壁面用粘着シート(ｳﾚﾀﾝ)</t>
  </si>
  <si>
    <t>0729</t>
  </si>
  <si>
    <t>EA996DC-4</t>
  </si>
  <si>
    <t>[3L] ｸﾘｰﾝﾙｰﾑ用ﾌｰﾄﾞ付継ぎ服(白/ｻｲﾄﾞﾌｧｽﾅｰ)</t>
  </si>
  <si>
    <t>0735</t>
  </si>
  <si>
    <t>EA720MC-82</t>
  </si>
  <si>
    <t>60mmx 2m 測量テープ(横目盛20cm赤白）</t>
  </si>
  <si>
    <t>0736</t>
  </si>
  <si>
    <t>EA757ZA-14C</t>
  </si>
  <si>
    <t>5- 730m/X6 レーザー距離計</t>
  </si>
  <si>
    <t>0739</t>
  </si>
  <si>
    <t>EA720JT-120</t>
  </si>
  <si>
    <t>13mmx 20m 巻尺(ﾌｧｲﾊﾞｰｸﾞﾗｽﾃｰﾌﾟ)</t>
  </si>
  <si>
    <t>0744</t>
  </si>
  <si>
    <t>EA720HP-35</t>
  </si>
  <si>
    <t>6mmx3.5m メジャー</t>
  </si>
  <si>
    <t>0750</t>
  </si>
  <si>
    <t>EA780BA-21</t>
  </si>
  <si>
    <t>レーザーライン</t>
  </si>
  <si>
    <t>0753</t>
  </si>
  <si>
    <t>EA628AS-11</t>
  </si>
  <si>
    <t>φ1.5mmx64.5m ナイロン糸(金)</t>
  </si>
  <si>
    <t>EA628AS-12</t>
  </si>
  <si>
    <t>φ1.5mmx67.5m ナイロン糸(ﾋﾟﾝｸ)</t>
  </si>
  <si>
    <t>0756</t>
  </si>
  <si>
    <t>EA721K-94</t>
  </si>
  <si>
    <t>φ16x 9.7mm 目玉レベル</t>
  </si>
  <si>
    <t>0760</t>
  </si>
  <si>
    <t>EA719AE-41</t>
  </si>
  <si>
    <t>50x 40mm スクエアー･平型(ｽﾃﾝﾚｽ製)</t>
  </si>
  <si>
    <t>0761</t>
  </si>
  <si>
    <t>EA720YN-45</t>
  </si>
  <si>
    <t>450mm 鋼製ｽﾄﾚｰﾄｴｯｼﾞ(ﾍﾞﾍﾞﾙ型A級)</t>
  </si>
  <si>
    <t>0763</t>
  </si>
  <si>
    <t>EA720WS-46</t>
  </si>
  <si>
    <t>300mm プロトラクター(丸形)</t>
  </si>
  <si>
    <t>EA725T-10</t>
  </si>
  <si>
    <t>マグネティックスタンド</t>
  </si>
  <si>
    <t>0766</t>
  </si>
  <si>
    <t>EA725MA-41</t>
  </si>
  <si>
    <t>0.5-1.4mm ダイヤルゲージ用チャック</t>
  </si>
  <si>
    <t>0768</t>
  </si>
  <si>
    <t>EA725C-10</t>
  </si>
  <si>
    <t>150mm ノギス(自動ｽﾄｯﾌﾟ付)</t>
  </si>
  <si>
    <t>EA725C-11</t>
  </si>
  <si>
    <t>200mm ノギス(自動ｽﾄｯﾌﾟ付)</t>
  </si>
  <si>
    <t>EA725C-6</t>
  </si>
  <si>
    <t>1000mm ノギス</t>
  </si>
  <si>
    <t>0770</t>
  </si>
  <si>
    <t>EA725EJ-24</t>
  </si>
  <si>
    <t>75-100mm インサイドマイクロメーター</t>
  </si>
  <si>
    <t>0772</t>
  </si>
  <si>
    <t>EA725MC-150</t>
  </si>
  <si>
    <t>105.0mm シリンダーゲージ用替ロッド</t>
  </si>
  <si>
    <t>EA725MC-33A</t>
  </si>
  <si>
    <t>18- 35mm 内径測シリンダーゲージ</t>
  </si>
  <si>
    <t>EA725SF-22</t>
  </si>
  <si>
    <t>4-15mm 円筒テーパーゲージ</t>
  </si>
  <si>
    <t>0773</t>
  </si>
  <si>
    <t>EA725SG-230</t>
  </si>
  <si>
    <t>15-30mm テーパーゲージ</t>
  </si>
  <si>
    <t>0775</t>
  </si>
  <si>
    <t>EA725KM-21</t>
  </si>
  <si>
    <t>100mm ディバイダー</t>
  </si>
  <si>
    <t>0780</t>
  </si>
  <si>
    <t>EA716DK-4</t>
  </si>
  <si>
    <t>0-100 硬度計(ｺﾞﾑ用/置針型)</t>
  </si>
  <si>
    <t>0781</t>
  </si>
  <si>
    <t>EA729D-20</t>
  </si>
  <si>
    <t>G 1/4"/ 50mm/ 0-2.0MPa 圧力計</t>
  </si>
  <si>
    <t>EA729D-50</t>
  </si>
  <si>
    <t>G 1/4"/ 50mm/ 0-5.0MPa 圧力計</t>
  </si>
  <si>
    <t>0782</t>
  </si>
  <si>
    <t>EA729DG-10</t>
  </si>
  <si>
    <t>G 3/8"/ 75mm/0-1.0MPa つば付圧力計</t>
  </si>
  <si>
    <t>EA729DG-20</t>
  </si>
  <si>
    <t>G 3/8"/ 75mm/0-2.0MPa つば付圧力計</t>
  </si>
  <si>
    <t>EA729DG-30</t>
  </si>
  <si>
    <t>G 3/8"/ 75mm/0-3.0MPa つば付圧力計</t>
  </si>
  <si>
    <t>EA729DH-16</t>
  </si>
  <si>
    <t>G 3/8"/100mm/0-1.6MPa つば付圧力計</t>
  </si>
  <si>
    <t>EA729GD-1</t>
  </si>
  <si>
    <t>60mm/0-0.1MPa 圧力計(ｸﾞﾘｾﾘﾝ入)</t>
  </si>
  <si>
    <t>0783</t>
  </si>
  <si>
    <t>EA729PA-4</t>
  </si>
  <si>
    <t>0- 120℃/0-0.3MPa/φ100mm 水高計(横型)</t>
  </si>
  <si>
    <t>EA729PA-8</t>
  </si>
  <si>
    <t>0- 120℃/0-0.6MPa/φ150mm 水高計(横型)</t>
  </si>
  <si>
    <t>0795</t>
  </si>
  <si>
    <t>EA702GC-10</t>
  </si>
  <si>
    <t>[ﾒﾀﾝ･都市ｶﾞｽ]可燃性ガス検知器</t>
  </si>
  <si>
    <t>0797</t>
  </si>
  <si>
    <t>EA733EB</t>
  </si>
  <si>
    <t>グリース鉄粉濃度計</t>
  </si>
  <si>
    <t>0809</t>
  </si>
  <si>
    <t>EA708SM-1</t>
  </si>
  <si>
    <t>ﾕﾆﾊﾞｰｻﾙﾐﾆﾃﾞｼﾞﾀﾙｸﾗﾝﾌﾟﾒｰﾀｰ</t>
  </si>
  <si>
    <t>0812</t>
  </si>
  <si>
    <t>EA707NC-12</t>
  </si>
  <si>
    <t>テストリード</t>
  </si>
  <si>
    <t>0822</t>
  </si>
  <si>
    <t>EA701BF</t>
  </si>
  <si>
    <t>-50/ +400ﾟC デジタル温度計(T熱電対)</t>
  </si>
  <si>
    <t>0839</t>
  </si>
  <si>
    <t>EA728AF-3A</t>
  </si>
  <si>
    <t>デジタル温度湿度計(熱中症ﾚﾍﾞﾙ付)</t>
  </si>
  <si>
    <t>0849</t>
  </si>
  <si>
    <t>EA809DV-10</t>
  </si>
  <si>
    <t>125mm/ 720W ディスクグラインダーセット</t>
  </si>
  <si>
    <t>EA857DR-101</t>
  </si>
  <si>
    <t># 40 マルチツール用サンドペーパー(5枚)</t>
  </si>
  <si>
    <t>EA857DR-107</t>
  </si>
  <si>
    <t>#240 マルチツール用サンドペーパー(5枚)</t>
  </si>
  <si>
    <t>0857</t>
  </si>
  <si>
    <t>EA809BG-20B</t>
  </si>
  <si>
    <t>100mm/ 720W ディスクグラインダーセット</t>
  </si>
  <si>
    <t>0858</t>
  </si>
  <si>
    <t>EA851EP</t>
  </si>
  <si>
    <t>φ185mm チップソーカッター</t>
  </si>
  <si>
    <t>0866</t>
  </si>
  <si>
    <t>EA810CH-5</t>
  </si>
  <si>
    <t>DC18.0V/18mm ハンマードリル(充電式)</t>
  </si>
  <si>
    <t>EA810DN-51</t>
  </si>
  <si>
    <t>DC36.0V  ハンマードリル</t>
  </si>
  <si>
    <t>0868</t>
  </si>
  <si>
    <t>EA858A-14</t>
  </si>
  <si>
    <t>M 6 トリマー(EA858A-1C･858AB用)</t>
  </si>
  <si>
    <t>EA858A-15</t>
  </si>
  <si>
    <t>M 8 トリマー(EA858A-1C･858AB用)</t>
  </si>
  <si>
    <t>0869</t>
  </si>
  <si>
    <t>EA851EX-7</t>
  </si>
  <si>
    <t>φ185mm/36V [充電式]チップソーカッター</t>
  </si>
  <si>
    <t>0878</t>
  </si>
  <si>
    <t>EA802K-6</t>
  </si>
  <si>
    <t>AC100V/610W パワーミキサー(中速型)</t>
  </si>
  <si>
    <t>0879</t>
  </si>
  <si>
    <t>EA813RB-14CA</t>
  </si>
  <si>
    <t>[14.4V･3000mAh]交換用バッテリー</t>
  </si>
  <si>
    <t>0889</t>
  </si>
  <si>
    <t>EA809XV-121</t>
  </si>
  <si>
    <t>#240 [EA809XV-1用] サンドペーパー(3枚)</t>
  </si>
  <si>
    <t>0893</t>
  </si>
  <si>
    <t>EA870A-5</t>
  </si>
  <si>
    <t>AC100V/2000w-260mm ダイモドリル</t>
  </si>
  <si>
    <t>0898</t>
  </si>
  <si>
    <t>EA818EA-1A</t>
  </si>
  <si>
    <t>AC100V /5000-32000rpm ﾊﾝﾄﾞｸﾞﾗｲﾝﾀﾞｰｾｯﾄ</t>
  </si>
  <si>
    <t>0905</t>
  </si>
  <si>
    <t>EA896HA-62</t>
  </si>
  <si>
    <t>300x400mm/720W シリコンラバーヒーター</t>
  </si>
  <si>
    <t>0909</t>
  </si>
  <si>
    <t>EA815SS-7A</t>
  </si>
  <si>
    <t>AC125V/ 6Ax 15m コードリール(自動巻)</t>
  </si>
  <si>
    <t>EA815SS-8A</t>
  </si>
  <si>
    <t>AC125V/ 6Ax 20m コードリール(自動巻)</t>
  </si>
  <si>
    <t>0910</t>
  </si>
  <si>
    <t>EA815D-8</t>
  </si>
  <si>
    <t>290x230x363mm 空リール(ｺﾝｾﾝﾄ付)</t>
  </si>
  <si>
    <t>0917</t>
  </si>
  <si>
    <t>EA815GL-63</t>
  </si>
  <si>
    <t>AC125V/15A/10m タップ(3口/白)</t>
  </si>
  <si>
    <t>0921</t>
  </si>
  <si>
    <t>EA815GM-303</t>
  </si>
  <si>
    <t>AC125V/15Ax3m ﾀｯﾌﾟ(7口/3P/一括ｽｲｯﾁ付)</t>
  </si>
  <si>
    <t>0925</t>
  </si>
  <si>
    <t>EA940BA-21</t>
  </si>
  <si>
    <t>AC125V/15A 防水変換アダプタ-(逆接地型)</t>
  </si>
  <si>
    <t>0934</t>
  </si>
  <si>
    <t>EA824NA-3.6S</t>
  </si>
  <si>
    <t>3.6x 76mm ｽﾄﾚｰﾄﾄﾞﾘﾙ(ｼﾝﾆﾝｸﾞ･HSS/2本)</t>
  </si>
  <si>
    <t>0935</t>
  </si>
  <si>
    <t>EA824PD-1.0</t>
  </si>
  <si>
    <t>1.0x100mm ﾄﾞﾘﾙﾋﾞｯﾄ(TiAlN coat･Co-HSS)</t>
  </si>
  <si>
    <t>0937</t>
  </si>
  <si>
    <t>EA824PB-0.9</t>
  </si>
  <si>
    <t>0.90x38mm ﾄﾞﾘﾙﾋﾞｯﾄ(TiAlN coat･超硬/ﾏｲｸﾛ)</t>
  </si>
  <si>
    <t>EA824PC-3</t>
  </si>
  <si>
    <t>3.0x 48mm/ 60ﾟ ﾄﾞﾘﾙ(TiAlN coat･Co-HSS)</t>
  </si>
  <si>
    <t>0952</t>
  </si>
  <si>
    <t>EA829HA-14K</t>
  </si>
  <si>
    <t>M14x 1.0/  9P ハンドタップ(HSS)</t>
  </si>
  <si>
    <t>0971</t>
  </si>
  <si>
    <t>EA819DJ-35</t>
  </si>
  <si>
    <t>4.0x 12x50mm ＣＢＮバー(3mm軸)</t>
  </si>
  <si>
    <t>EA819DJ-83</t>
  </si>
  <si>
    <t>4.0x 10x50mm ＣＢＮバー(3mm軸)</t>
  </si>
  <si>
    <t>0976</t>
  </si>
  <si>
    <t>EA819EB-29</t>
  </si>
  <si>
    <t>10x20mm 軸付フェルトバフ(3mm軸)</t>
  </si>
  <si>
    <t>0993</t>
  </si>
  <si>
    <t>EA819BH-23</t>
  </si>
  <si>
    <t>30x35mm/6mm軸 フェルトバフ(ﾊｰﾄﾞ)</t>
  </si>
  <si>
    <t>EA819BH-26</t>
  </si>
  <si>
    <t>15x30mm/6mm軸 フェルトバフ(ｿﾌﾄ)</t>
  </si>
  <si>
    <t>1006</t>
  </si>
  <si>
    <t>EA865CH-35</t>
  </si>
  <si>
    <t>35mm [乾式]ﾄﾞﾗｲﾓﾝﾄﾞｺｱﾄﾞﾘﾙ(SDSｼｬﾝｸ)</t>
  </si>
  <si>
    <t>EA865CH-70</t>
  </si>
  <si>
    <t>70mm [乾式]ﾄﾞﾗｲﾓﾝﾄﾞｺｱﾄﾞﾘﾙ(SDSｼｬﾝｸ)</t>
  </si>
  <si>
    <t>EA865CH-75</t>
  </si>
  <si>
    <t>75mm [乾式]ﾄﾞﾗｲﾓﾝﾄﾞｺｱﾄﾞﾘﾙ(SDSｼｬﾝｸ)</t>
  </si>
  <si>
    <t>1010</t>
  </si>
  <si>
    <t>EA824W-21A</t>
  </si>
  <si>
    <t>21x210mm オーガービット</t>
  </si>
  <si>
    <t>EA824W-24A</t>
  </si>
  <si>
    <t>24x210mm オーガービット</t>
  </si>
  <si>
    <t>1011</t>
  </si>
  <si>
    <t>EA828AA-12A</t>
  </si>
  <si>
    <t>8x 8mm ルーター用ストレートビット</t>
  </si>
  <si>
    <t>1012</t>
  </si>
  <si>
    <t>EA851CA-52</t>
  </si>
  <si>
    <t>φ125x1.3x20mm/42T 超硬チップソー</t>
  </si>
  <si>
    <t>EA851CD-7A</t>
  </si>
  <si>
    <t>φ147x1.3x20mm/52T 超硬チップソー</t>
  </si>
  <si>
    <t>1013</t>
  </si>
  <si>
    <t>EA851CB-24</t>
  </si>
  <si>
    <t>φ160x18x20mm/32T 超硬チップソー</t>
  </si>
  <si>
    <t>1015</t>
  </si>
  <si>
    <t>EA857L-63</t>
  </si>
  <si>
    <t>250㎜x10/14T ﾚｼﾌﾟﾛｿｰﾌﾞﾚｰﾄﾞ(木金工用/5枚)</t>
  </si>
  <si>
    <t>1016</t>
  </si>
  <si>
    <t>EA857LF-21</t>
  </si>
  <si>
    <t>225mmx10T ﾚｼﾌﾟﾛｿｰﾌﾞﾚｰﾄﾞ(ﾁﾀﾝｺｰﾄ/5枚)</t>
  </si>
  <si>
    <t>1019</t>
  </si>
  <si>
    <t>EA809XE-40</t>
  </si>
  <si>
    <t>φ150mm/# 40 ｻﾝﾄﾞﾍﾟｰﾊﾟｰ(ﾏｼﾞｯｸ式･20枚)</t>
  </si>
  <si>
    <t>1022</t>
  </si>
  <si>
    <t>EA809YM-36</t>
  </si>
  <si>
    <t>100x4.2mm/#36 オフセット砥石(1枚)</t>
  </si>
  <si>
    <t>1025</t>
  </si>
  <si>
    <t>EA809YR-72</t>
  </si>
  <si>
    <t>100mm/M16 ワイヤーブラシ(ｶｯﾌﾟ型/ｽﾃﾝﾚｽ製)</t>
  </si>
  <si>
    <t>1026</t>
  </si>
  <si>
    <t>EA809PZ-3</t>
  </si>
  <si>
    <t>#240/100mm ゴムディスク</t>
  </si>
  <si>
    <t>1030</t>
  </si>
  <si>
    <t>EA818AZ-21</t>
  </si>
  <si>
    <t>205x19x15.88mm/GC #80  平砥石</t>
  </si>
  <si>
    <t>1036</t>
  </si>
  <si>
    <t>EA819BT-167</t>
  </si>
  <si>
    <t>50mm 6角軸 ワイヤーブラシ(ｶｯﾌﾟ型/G線)</t>
  </si>
  <si>
    <t>1037</t>
  </si>
  <si>
    <t>EA819EJ-10</t>
  </si>
  <si>
    <t>20.6x90mm パワーブラシ(ﾊｲｶｰﾎﾞﾝｽﾁｰﾙ)</t>
  </si>
  <si>
    <t>1041</t>
  </si>
  <si>
    <t>EA612AB-22A</t>
  </si>
  <si>
    <t>22mm 電ドルソケット</t>
  </si>
  <si>
    <t>EA612AM-113</t>
  </si>
  <si>
    <t>13mm 電ドルソケット</t>
  </si>
  <si>
    <t>EA612AM-208</t>
  </si>
  <si>
    <t>8mm 電ドルソケット(固定･首振)</t>
  </si>
  <si>
    <t>EA612AM-210</t>
  </si>
  <si>
    <t>10mm 電ドルソケット(固定･首振)</t>
  </si>
  <si>
    <t>EA612AM-213</t>
  </si>
  <si>
    <t>13mm 電ドルソケット(固定･首振)</t>
  </si>
  <si>
    <t>1050</t>
  </si>
  <si>
    <t>EA157DC-3</t>
  </si>
  <si>
    <t>3/8"DR/95.0N･m ｴｱｰﾗﾁｪｯﾄﾚﾝﾁ(無反動)</t>
  </si>
  <si>
    <t>1063</t>
  </si>
  <si>
    <t>EA123AS-300</t>
  </si>
  <si>
    <t>2.0穴x300mm ノズル(ｴｱｰﾌﾞﾛｰｶﾞﾝ用/ｽﾃﾝﾚｽ製)</t>
  </si>
  <si>
    <t>1069</t>
  </si>
  <si>
    <t>EA125AH-2</t>
  </si>
  <si>
    <t>6.5㎜x20m ｿﾌﾄｳﾚﾀﾝｴｱｰﾎｰｽ(ｶﾌﾟﾗｰ付)</t>
  </si>
  <si>
    <t>1080</t>
  </si>
  <si>
    <t>EA425WB-101</t>
  </si>
  <si>
    <t>R1/8"x10mm 六角穴付ユニオン(ﾊｰﾌ/ｽﾃﾝﾚｽ製)</t>
  </si>
  <si>
    <t>EA425WB-61</t>
  </si>
  <si>
    <t>R1/8"x 6mm 六角穴付ユニオン(ﾊｰﾌ/ｽﾃﾝﾚｽ製)</t>
  </si>
  <si>
    <t>1085</t>
  </si>
  <si>
    <t>EA425PJ-110</t>
  </si>
  <si>
    <t>φ10mm 真空パッド(ｼﾘｺﾝ製/ｿﾌﾄﾍﾞﾛｰｽﾞﾀｲﾌﾟ)</t>
  </si>
  <si>
    <t>EA425PJ-120</t>
  </si>
  <si>
    <t>φ20mm 真空パッド(ｼﾘｺﾝ製/ｿﾌﾄﾍﾞﾛｰｽﾞﾀｲﾌﾟ)</t>
  </si>
  <si>
    <t>1095</t>
  </si>
  <si>
    <t>EA140FL-2</t>
  </si>
  <si>
    <t>R 1/4" 雄ねじカップリング(超軽量)</t>
  </si>
  <si>
    <t>1099</t>
  </si>
  <si>
    <t>EA141ED-9</t>
  </si>
  <si>
    <t>8.0mm ホースジョイント</t>
  </si>
  <si>
    <t>1103</t>
  </si>
  <si>
    <t>EA426CS-22</t>
  </si>
  <si>
    <t>R 1/4"xR 1/4" ニードルバルブ</t>
  </si>
  <si>
    <t>EA426CY-329</t>
  </si>
  <si>
    <t>R 1/4"xφ 9.0mm ニードルバルブ(ｽﾃﾑ型)</t>
  </si>
  <si>
    <t>1127</t>
  </si>
  <si>
    <t>EA466-3BA</t>
  </si>
  <si>
    <t>12.0L ｳｫｰﾀｰﾊﾝﾏｰ ｼｮｯｸｱﾌﾞｿｰﾊﾞｰ(ｽﾃﾝﾚｽ製)</t>
  </si>
  <si>
    <t>1128</t>
  </si>
  <si>
    <t>EA997KF-7</t>
  </si>
  <si>
    <t>250mm 工業用ｶｰﾄﾘｯｼﾞフィルター(50μm)</t>
  </si>
  <si>
    <t>1137</t>
  </si>
  <si>
    <t>EA468BX-106</t>
  </si>
  <si>
    <t>シャワーヘッド</t>
  </si>
  <si>
    <t>1139</t>
  </si>
  <si>
    <t>EA468DR-2</t>
  </si>
  <si>
    <t>小便器用目皿</t>
  </si>
  <si>
    <t>1143</t>
  </si>
  <si>
    <t>EA468HA-74</t>
  </si>
  <si>
    <t>交換用浄水カートリッジ(標準ﾀｲﾌﾟ/6個)</t>
  </si>
  <si>
    <t>1146</t>
  </si>
  <si>
    <t>EA638LH-6</t>
  </si>
  <si>
    <t>350ml 石鹸水入れ</t>
  </si>
  <si>
    <t>1148</t>
  </si>
  <si>
    <t>EA472CC-32</t>
  </si>
  <si>
    <t>フラッシュバルブ用ピストンバルブ</t>
  </si>
  <si>
    <t>1150</t>
  </si>
  <si>
    <t>EA468BZ-45</t>
  </si>
  <si>
    <t>W26-20T/210-335mm 伸縮水栓ノズル</t>
  </si>
  <si>
    <t>1151</t>
  </si>
  <si>
    <t>EA468BN-104</t>
  </si>
  <si>
    <t>Rc1/2" 止水栓(着脱式ﾊﾝﾄﾞﾙ)</t>
  </si>
  <si>
    <t>1155</t>
  </si>
  <si>
    <t>EA468BN-87</t>
  </si>
  <si>
    <t>G 3/4" 分水継手セット</t>
  </si>
  <si>
    <t>EA468CD-6A</t>
  </si>
  <si>
    <t>PJ 3/4" 自動接手付横水栓(寒冷地共用)</t>
  </si>
  <si>
    <t>1156</t>
  </si>
  <si>
    <t>EA468BX-1B</t>
  </si>
  <si>
    <t>シャワーホースセット</t>
  </si>
  <si>
    <t>EA468BX-7</t>
  </si>
  <si>
    <t>G 1/2" [ﾌﾟｯｼｭｵﾌ ]シャワーホースセット</t>
  </si>
  <si>
    <t>1164</t>
  </si>
  <si>
    <t>EA472AA-21A</t>
  </si>
  <si>
    <t>PJ 1/2" 横型ボールタップ(ﾎﾟﾘ玉)</t>
  </si>
  <si>
    <t>1166</t>
  </si>
  <si>
    <t>EA463A-50B</t>
  </si>
  <si>
    <t>35- 50mm ホースクランプ(1個)</t>
  </si>
  <si>
    <t>1167</t>
  </si>
  <si>
    <t>EA463AP-174</t>
  </si>
  <si>
    <t>60- 74mm 手締めﾎｰｽｸﾗﾝﾌﾟ(ﾀﾞﾌﾞﾙﾜｲﾔｰ/10個)</t>
  </si>
  <si>
    <t>1170</t>
  </si>
  <si>
    <t>EA463BC-177</t>
  </si>
  <si>
    <t>660mm フリーエンドクランプ(ｽﾃﾝﾚｽ製/10本)</t>
  </si>
  <si>
    <t>EA463BC-228</t>
  </si>
  <si>
    <t>863mm フリーエンドクランプ(ｽﾃﾝﾚｽ製/10本)</t>
  </si>
  <si>
    <t>EA463FF-3</t>
  </si>
  <si>
    <t>6.4x305mm 結束バンド(ｽﾃﾝﾚｽ製/10本)</t>
  </si>
  <si>
    <t>1174</t>
  </si>
  <si>
    <t>EA475FT-30</t>
  </si>
  <si>
    <t>300x 4.8mm 結束バンド(高耐候性/10本)</t>
  </si>
  <si>
    <t>1175</t>
  </si>
  <si>
    <t>EA475HD-82</t>
  </si>
  <si>
    <t>26x50mm 線名札(角形/透明/10枚)</t>
  </si>
  <si>
    <t>1178</t>
  </si>
  <si>
    <t>EA944BS-20A</t>
  </si>
  <si>
    <t>20mmx 30m スリットチューブ(白)</t>
  </si>
  <si>
    <t>EA944BS-20BA</t>
  </si>
  <si>
    <t>20mmx30m スリットチューブ(黒)</t>
  </si>
  <si>
    <t>1179</t>
  </si>
  <si>
    <t>EA439AB-94</t>
  </si>
  <si>
    <t>44.4x25x900mm チャンネル(穴付)</t>
  </si>
  <si>
    <t>1182</t>
  </si>
  <si>
    <t>EA475GF-3</t>
  </si>
  <si>
    <t>201x4.8mm プッシュマウントタイ(100本)</t>
  </si>
  <si>
    <t>1188</t>
  </si>
  <si>
    <t>EA440BY-8</t>
  </si>
  <si>
    <t>7.8- 9.5mm クリックバンド(5個)</t>
  </si>
  <si>
    <t>1189</t>
  </si>
  <si>
    <t>EA947BR-11</t>
  </si>
  <si>
    <t>21 - 23mm 片サドル(ｽﾁｰﾙ製/5個)</t>
  </si>
  <si>
    <t>1190</t>
  </si>
  <si>
    <t>EA947F-16A</t>
  </si>
  <si>
    <t>16mm  ケーブルクランプ( 10個)</t>
  </si>
  <si>
    <t>EA947F-19A</t>
  </si>
  <si>
    <t>19mm  ケーブルクランプ( 10個)</t>
  </si>
  <si>
    <t>1193</t>
  </si>
  <si>
    <t>EA940AJ-21</t>
  </si>
  <si>
    <t>125V/12A/ 5m ビニール平行線(白)</t>
  </si>
  <si>
    <t>EA940AL-5KA</t>
  </si>
  <si>
    <t>0.5m㎡x 50m 電子機器用ビニル電線[KV](黒)</t>
  </si>
  <si>
    <t>1200</t>
  </si>
  <si>
    <t>EA948HE-109</t>
  </si>
  <si>
    <t>5.5- 7.0mm/M9  ｹｰﾌﾞﾙｸﾗﾝﾌﾟ(防水型/1個)</t>
  </si>
  <si>
    <t>1214</t>
  </si>
  <si>
    <t>EA940CF-112</t>
  </si>
  <si>
    <t>250V/20A スイッチ付コンセント(ｴｱｺﾝ用)</t>
  </si>
  <si>
    <t>1217</t>
  </si>
  <si>
    <t>EA940CN-222A</t>
  </si>
  <si>
    <t>300V/10A 押しボタンスイッチ(B接点)</t>
  </si>
  <si>
    <t>1219</t>
  </si>
  <si>
    <t>EA940CE-173</t>
  </si>
  <si>
    <t>モジュラージャック(ISDN用)</t>
  </si>
  <si>
    <t>EA940CE-497</t>
  </si>
  <si>
    <t>φ35.5mm プレート(大型/樹脂製)</t>
  </si>
  <si>
    <t>1223</t>
  </si>
  <si>
    <t>EA940CJ-2A</t>
  </si>
  <si>
    <t>125V/15A 接地形コンセント(2口/接地2P)</t>
  </si>
  <si>
    <t>EA940CJ-46</t>
  </si>
  <si>
    <t>125V/15A コンセント(角型・2口)</t>
  </si>
  <si>
    <t>1229</t>
  </si>
  <si>
    <t>EA758XZ-1</t>
  </si>
  <si>
    <t>E26→E17 電球口金変換アダプター</t>
  </si>
  <si>
    <t>1247</t>
  </si>
  <si>
    <t>EA940DG-36</t>
  </si>
  <si>
    <t>500mm アルミＤＩＮレール</t>
  </si>
  <si>
    <t>1256</t>
  </si>
  <si>
    <t>EA940DH-109</t>
  </si>
  <si>
    <t>125V/6A ２極双投/トグルスイッチ</t>
  </si>
  <si>
    <t>1262</t>
  </si>
  <si>
    <t>EA940DS-4</t>
  </si>
  <si>
    <t>120x120x24mm (DC12V/0.1A)ケース用ファン</t>
  </si>
  <si>
    <t>1263</t>
  </si>
  <si>
    <t>EA940DS-22</t>
  </si>
  <si>
    <t>[ 80mmﾌｧﾝ用] ファンガード</t>
  </si>
  <si>
    <t>1266</t>
  </si>
  <si>
    <t>EA948BM-74</t>
  </si>
  <si>
    <t>M 8/160mm 取手(強化ﾅｲﾛﾝ製)</t>
  </si>
  <si>
    <t>1268</t>
  </si>
  <si>
    <t>EA948AM-14</t>
  </si>
  <si>
    <t>M8x25mm 雌ねじプラスチックボール(ﾚｯﾄﾞ)</t>
  </si>
  <si>
    <t>EA948BR-22</t>
  </si>
  <si>
    <t>55mm/ M6 真鍮雌ねじノブ(ｵﾚﾝｼﾞ)</t>
  </si>
  <si>
    <t>1270</t>
  </si>
  <si>
    <t>EA948AA-112</t>
  </si>
  <si>
    <t>M6x16mm/3N･m 雄ねじトルクノブ</t>
  </si>
  <si>
    <t>EA948AD-108</t>
  </si>
  <si>
    <t>M6x16mm 雄ねじノブ</t>
  </si>
  <si>
    <t>EA948AD-119</t>
  </si>
  <si>
    <t>M8x45mm 雄ねじノブ</t>
  </si>
  <si>
    <t>EA948AD-125</t>
  </si>
  <si>
    <t>M10x20mm 雄ねじノブ</t>
  </si>
  <si>
    <t>EA948AD-412</t>
  </si>
  <si>
    <t>M8x25mm 雄ねじノブ</t>
  </si>
  <si>
    <t>1271</t>
  </si>
  <si>
    <t>EA948BX-21</t>
  </si>
  <si>
    <t>M6x32mm [ｽﾃﾝﾚｽ製]雌ねじノブ</t>
  </si>
  <si>
    <t>1272</t>
  </si>
  <si>
    <t>EA948BY-60</t>
  </si>
  <si>
    <t>30x M8x30mm [ｽﾃﾝﾚｽ製]雄ねじノブ</t>
  </si>
  <si>
    <t>EA948CF-23</t>
  </si>
  <si>
    <t>M6x100mm フェノールグリップ(ｽﾃﾝﾚｽ製)</t>
  </si>
  <si>
    <t>1273</t>
  </si>
  <si>
    <t>EA948AR-11</t>
  </si>
  <si>
    <t>M6x11mm 回転グリップ(ﾌｪﾉｰﾙ樹脂)</t>
  </si>
  <si>
    <t>EA948AR-14</t>
  </si>
  <si>
    <t>M12x21mm 回転グリップ(ﾌｪﾉｰﾙ樹脂)</t>
  </si>
  <si>
    <t>EA948CC-2</t>
  </si>
  <si>
    <t>M6 雌ねじクランプレバー(ｼﾙﾊﾞｰｸﾞﾚｰ)</t>
  </si>
  <si>
    <t>1274</t>
  </si>
  <si>
    <t>EA948CB-502</t>
  </si>
  <si>
    <t>M4x15mm 雄ねじミニクランプレバー(ｵﾚﾝｼﾞ)</t>
  </si>
  <si>
    <t>1275</t>
  </si>
  <si>
    <t>EA948C-34</t>
  </si>
  <si>
    <t>M10x40mm クランプレバー(ｼﾙﾊﾞｰｸﾞﾚｰ)</t>
  </si>
  <si>
    <t>EA949RH-8</t>
  </si>
  <si>
    <t>12 x102mm Ｔ型差し込みピン</t>
  </si>
  <si>
    <t>1293</t>
  </si>
  <si>
    <t>EA966-28</t>
  </si>
  <si>
    <t>[6208] ベアリング</t>
  </si>
  <si>
    <t>1308</t>
  </si>
  <si>
    <t>EA949LB-1065</t>
  </si>
  <si>
    <t>M10x65mm [細目]六角頭全ねじボルト(5本)</t>
  </si>
  <si>
    <t>1318</t>
  </si>
  <si>
    <t>EA949PW-310</t>
  </si>
  <si>
    <t>M10 ゆるみ止めナット(ｽﾃﾝﾚｽ/2個)</t>
  </si>
  <si>
    <t>EA949PX-10</t>
  </si>
  <si>
    <t>M10 ゆるみ止めナット(ｵﾒｶﾞﾛｯｸ)</t>
  </si>
  <si>
    <t>1327</t>
  </si>
  <si>
    <t>EA949DH-184</t>
  </si>
  <si>
    <t>M8x30mm [低頭]六角穴付ﾎﾞﾙﾄ(ｽﾃﾝﾚｽ/ 8本)</t>
  </si>
  <si>
    <t>1333</t>
  </si>
  <si>
    <t>EA949DY-82</t>
  </si>
  <si>
    <t>M 8x 10mm 六角穴付止めねじ(平先/SUS/2本)</t>
  </si>
  <si>
    <t>1340</t>
  </si>
  <si>
    <t>EA949GA-412</t>
  </si>
  <si>
    <t>M4x12mm 皿頭小ねじパック(150本)</t>
  </si>
  <si>
    <t>EA949GA-420</t>
  </si>
  <si>
    <t>M4x20mm 皿頭小ねじパック(110本)</t>
  </si>
  <si>
    <t>1341</t>
  </si>
  <si>
    <t>EA949AE-255</t>
  </si>
  <si>
    <t>M5x20mm 皿頭小ねじ(ｽﾃﾝﾚｽ/有磁性/20本)</t>
  </si>
  <si>
    <t>1343</t>
  </si>
  <si>
    <t>EA949AE-137</t>
  </si>
  <si>
    <t>M3x20mm ナベ頭小ねじ(ｽﾃﾝﾚｽ/有磁性/30本)</t>
  </si>
  <si>
    <t>EA949AE-143</t>
  </si>
  <si>
    <t>M4x10mm ナベ頭小ねじ(ｽﾃﾝﾚｽ/有磁性/30本)</t>
  </si>
  <si>
    <t>1345</t>
  </si>
  <si>
    <t>EA949NU-406</t>
  </si>
  <si>
    <t>M4  x20mm 皿頭小ねじ(真鍮/23本)</t>
  </si>
  <si>
    <t>1358</t>
  </si>
  <si>
    <t>EA945SH-70</t>
  </si>
  <si>
    <t>カラー真鍮釘セット</t>
  </si>
  <si>
    <t>1384</t>
  </si>
  <si>
    <t>EA781BX-11</t>
  </si>
  <si>
    <t>12.7x1.5mm/1m 粘着付ゴムマグネット</t>
  </si>
  <si>
    <t>EA781BX-13</t>
  </si>
  <si>
    <t>25.4x1.5mm/1m 粘着付ゴムマグネット</t>
  </si>
  <si>
    <t>1398</t>
  </si>
  <si>
    <t>EA864B-11</t>
  </si>
  <si>
    <t>マンションチャイム(ﾌﾞﾛﾝｽﾞ)</t>
  </si>
  <si>
    <t>1426</t>
  </si>
  <si>
    <t>EA638AC-18</t>
  </si>
  <si>
    <t>62x  6mm Sフック(ｽﾃﾝﾚｽ製/1個)</t>
  </si>
  <si>
    <t>1428</t>
  </si>
  <si>
    <t>EA951FX-3</t>
  </si>
  <si>
    <t>254x228x38mm ウォールハンガー(ﾀﾞﾌﾞﾙｱｰﾑ)</t>
  </si>
  <si>
    <t>EA951FY-16</t>
  </si>
  <si>
    <t>25x152x101mm スプリンググリップ(2個)</t>
  </si>
  <si>
    <t>1429</t>
  </si>
  <si>
    <t>EA951FX-16</t>
  </si>
  <si>
    <t>76x171x114mm  ツールハンガー(2個)</t>
  </si>
  <si>
    <t>EA951FX-6</t>
  </si>
  <si>
    <t>275x260x190mm  ウォールハンガー</t>
  </si>
  <si>
    <t>1440</t>
  </si>
  <si>
    <t>EA628SD-4A</t>
  </si>
  <si>
    <t>4.0mm ワイヤーロープスリーブ(ｱﾙﾐ/10個)</t>
  </si>
  <si>
    <t>1441</t>
  </si>
  <si>
    <t>EA628SS-54</t>
  </si>
  <si>
    <t>0.54mmx2m/7x7 ワイヤーロープ(ｽﾃﾝﾚｽ/5本)</t>
  </si>
  <si>
    <t>1443</t>
  </si>
  <si>
    <t>EA980SB-34</t>
  </si>
  <si>
    <t>4.0mmx30m リンクチェーン(ｽﾃﾝﾚｽ製)</t>
  </si>
  <si>
    <t>1445</t>
  </si>
  <si>
    <t>EA980AG-50</t>
  </si>
  <si>
    <t>6.0mmx50m ﾌﾟﾗｽﾁｯｸﾁｪｰﾝ(蓄光/ｹｰｽ入)</t>
  </si>
  <si>
    <t>1448</t>
  </si>
  <si>
    <t>EA638FX-10</t>
  </si>
  <si>
    <t>38.0x14.0x10.0mm Ｃ型リング(ｽﾃﾝﾚｽ製)</t>
  </si>
  <si>
    <t>EA638FX-13</t>
  </si>
  <si>
    <t>50.8x19.0x12.7mm Ｃ型リング(ｽﾃﾝﾚｽ製)</t>
  </si>
  <si>
    <t>EA638JP-191</t>
  </si>
  <si>
    <t>85mm スイベルアイスナップ(ｽﾃﾝﾚｽ製)</t>
  </si>
  <si>
    <t>EA638JP-192</t>
  </si>
  <si>
    <t>98mm スイベルアイスナップ(ｽﾃﾝﾚｽ製)</t>
  </si>
  <si>
    <t>1450</t>
  </si>
  <si>
    <t>EA638HE-10</t>
  </si>
  <si>
    <t>85.5x20.5x10.0mm クイックリング(ｽﾃﾝﾚｽ製)</t>
  </si>
  <si>
    <t>1451</t>
  </si>
  <si>
    <t>EA638JG-6</t>
  </si>
  <si>
    <t>76mm カラビナフック(ｽﾁｰﾙ)</t>
  </si>
  <si>
    <t>1452</t>
  </si>
  <si>
    <t>EA638DC-10</t>
  </si>
  <si>
    <t>90x10mm カラビナ(ﾘﾝｸﾞ付/ｽﾃﾝﾚｽ製)</t>
  </si>
  <si>
    <t>1460</t>
  </si>
  <si>
    <t>EA970KG-22</t>
  </si>
  <si>
    <t>900x2000mm ロールスクリーン</t>
  </si>
  <si>
    <t>EA970KG-26</t>
  </si>
  <si>
    <t>1800x2000mm ロールスクリーン(ｸﾞﾘｰﾝ)</t>
  </si>
  <si>
    <t>1463</t>
  </si>
  <si>
    <t>EA951EN-42</t>
  </si>
  <si>
    <t>φ48.6mm Ｃ型ジョイント(単管接続用)</t>
  </si>
  <si>
    <t>1464</t>
  </si>
  <si>
    <t>EA983DH-65</t>
  </si>
  <si>
    <t>350x155mm 単管ﾊﾟｲﾌﾟ用標識(頭上に注意)</t>
  </si>
  <si>
    <t>1479</t>
  </si>
  <si>
    <t>EA983FP-42B</t>
  </si>
  <si>
    <t>20x 20mm 角型保護キャップ(ｸﾛ/2個)</t>
  </si>
  <si>
    <t>1481</t>
  </si>
  <si>
    <t>EA441PE-3</t>
  </si>
  <si>
    <t>1000x300x 2mm ポリカーボネイト板 (透明)</t>
  </si>
  <si>
    <t>1482</t>
  </si>
  <si>
    <t>EA440DY-63</t>
  </si>
  <si>
    <t>980x565x 0.6mm ＰＰ板(透明/5枚)</t>
  </si>
  <si>
    <t>EA441MD-1.5</t>
  </si>
  <si>
    <t>500x1000x1.5mm ポリアセタールシート</t>
  </si>
  <si>
    <t>1488</t>
  </si>
  <si>
    <t>EA997XD-113</t>
  </si>
  <si>
    <t>200x200x10mm 発泡ポリエチレン(灰/5枚)</t>
  </si>
  <si>
    <t>1491</t>
  </si>
  <si>
    <t>EA997RC-82</t>
  </si>
  <si>
    <t>900x1200mm/10mm ﾉﾝｽﾘｯﾌﾟﾏｯﾄ(通路･ｸﾞﾚｰ)</t>
  </si>
  <si>
    <t>1508</t>
  </si>
  <si>
    <t>EA943VB-5</t>
  </si>
  <si>
    <t>20mmx15m 両面テープ(ﾎﾟﾘｴﾁﾚﾝﾌｫｰﾑ)</t>
  </si>
  <si>
    <t>1510</t>
  </si>
  <si>
    <t>EA944ME-50</t>
  </si>
  <si>
    <t>50mmx20m 両面テープ(壁紙･ﾎﾟｽﾀｰ用)</t>
  </si>
  <si>
    <t>1518</t>
  </si>
  <si>
    <t>EA944NJ-111</t>
  </si>
  <si>
    <t>13x0.15mm/10m 粘着ﾃｰﾌﾟ(ﾃﾌﾛﾝ[TM]PTFE製/</t>
  </si>
  <si>
    <t>1523</t>
  </si>
  <si>
    <t>EA930AE-83</t>
  </si>
  <si>
    <t>320ml 変成シリコンコーク(ｱｲﾎﾞﾘｰ)</t>
  </si>
  <si>
    <t>EA930AE-85</t>
  </si>
  <si>
    <t>320ml 変成シリコンコーク(ﾍﾞｰｼﾞｭ)</t>
  </si>
  <si>
    <t>EA933AF-2</t>
  </si>
  <si>
    <t>100ml [嫌気性接着剤用]硬化促進剤</t>
  </si>
  <si>
    <t>1525</t>
  </si>
  <si>
    <t>EA935K-11</t>
  </si>
  <si>
    <t>125ml 車止め用接着剤(屋外用)</t>
  </si>
  <si>
    <t>1526</t>
  </si>
  <si>
    <t>EA351BS-10</t>
  </si>
  <si>
    <t>1000x1000x1.0mm ｶﾞｽｹｯﾄｼｰﾄ(中面圧用/5枚)</t>
  </si>
  <si>
    <t>EA351DG-20</t>
  </si>
  <si>
    <t>[JIS 5K] 20A/1.6mm 全面フランジパッキン</t>
  </si>
  <si>
    <t>EA351NA-0.5</t>
  </si>
  <si>
    <t>635x635x0.5mm 耐熱･耐蒸気性ｼﾞｮｲﾝﾄｼｰﾄ</t>
  </si>
  <si>
    <t>EA351NA-1</t>
  </si>
  <si>
    <t>635x 635x1.0mm ｶﾞｽｹｯﾄｼｰﾄ(耐熱･耐蒸気)</t>
  </si>
  <si>
    <t>1528</t>
  </si>
  <si>
    <t>EA351HC-150</t>
  </si>
  <si>
    <t>150A/3.0mm 全面ﾌﾗﾝｼﾞﾊﾟｯｷﾝ(耐薬品/5K)</t>
  </si>
  <si>
    <t>1529</t>
  </si>
  <si>
    <t>EA351CB-3</t>
  </si>
  <si>
    <t>3x1.5mmx30m コードシール(ｵｰﾊﾞﾙ)</t>
  </si>
  <si>
    <t>1532</t>
  </si>
  <si>
    <t>EA936-50</t>
  </si>
  <si>
    <t>50g 瞬間接着剤</t>
  </si>
  <si>
    <t>1557</t>
  </si>
  <si>
    <t>EA942EL-1</t>
  </si>
  <si>
    <t>250ml 速乾水性･木部ニス(透明つやあり)</t>
  </si>
  <si>
    <t>EA942EN-21</t>
  </si>
  <si>
    <t>2.0㎏ [油性塗料]上部構造物(白)</t>
  </si>
  <si>
    <t>EA942EN-34</t>
  </si>
  <si>
    <t>4.0㎏ [油性塗料]上部構造物(ｵｰｼｬﾝｸﾞﾘｰﾝ)</t>
  </si>
  <si>
    <t>1562</t>
  </si>
  <si>
    <t>EA942EW-31</t>
  </si>
  <si>
    <t>4.0kg 油性蛍光塗料(ﾚﾓﾝ) [屋内外用]</t>
  </si>
  <si>
    <t>1566</t>
  </si>
  <si>
    <t>EA765MV-64</t>
  </si>
  <si>
    <t>[黒] 油性クレヨンマーカー(工業用)</t>
  </si>
  <si>
    <t>EA765MV-64B</t>
  </si>
  <si>
    <t>[黒] 油性クレヨンマーカー(工業用/10本)</t>
  </si>
  <si>
    <t>EA765MV-70</t>
  </si>
  <si>
    <t>４本組 水溶性マーカーセット(工業用)</t>
  </si>
  <si>
    <t>1568</t>
  </si>
  <si>
    <t>EA765MP-451</t>
  </si>
  <si>
    <t>[白] 加圧式ケガキボールペン(10本)</t>
  </si>
  <si>
    <t>EA765MP-461</t>
  </si>
  <si>
    <t>[白] 加圧式ケガキボールペン(1本)</t>
  </si>
  <si>
    <t>1582</t>
  </si>
  <si>
    <t>EA925TD-11</t>
  </si>
  <si>
    <t>205x120x255mm 着脱式腰袋</t>
  </si>
  <si>
    <t>1585</t>
  </si>
  <si>
    <t>EA923NB-2</t>
  </si>
  <si>
    <t>125x190mm ペンチホルダー(二丁用)</t>
  </si>
  <si>
    <t>1589</t>
  </si>
  <si>
    <t>EA925TC-31</t>
  </si>
  <si>
    <t>51x 83x110mm 着脱式ﾂｰﾙﾎﾙﾀﾞｰ(ｶﾗﾋﾞﾅ/折畳)</t>
  </si>
  <si>
    <t>1595</t>
  </si>
  <si>
    <t>EA925GH-1</t>
  </si>
  <si>
    <t>440x148x350mm 角型オープンバッグ</t>
  </si>
  <si>
    <t>1600</t>
  </si>
  <si>
    <t>EA927GA-53</t>
  </si>
  <si>
    <t>500x350x200mm/35L ﾛｰﾙﾄｯﾌﾟﾘｭｯｸ(防水/ﾌﾞﾗｯｸ</t>
  </si>
  <si>
    <t>1604</t>
  </si>
  <si>
    <t>EA927AG-99</t>
  </si>
  <si>
    <t>160x120x 55mm シザーバッグ</t>
  </si>
  <si>
    <t>1605</t>
  </si>
  <si>
    <t>EA509AD-102</t>
  </si>
  <si>
    <t>230x150mm 小物工具袋(ﾃﾞﾆﾑ)</t>
  </si>
  <si>
    <t>1607</t>
  </si>
  <si>
    <t>EA944CD-22A</t>
  </si>
  <si>
    <t>220x300mm ナイロン袋(ﾁｬｯｸ付/50枚)</t>
  </si>
  <si>
    <t>EA944CG-100</t>
  </si>
  <si>
    <t>100x 70mm ポリ袋(ﾁｬｯｸ付/100枚)</t>
  </si>
  <si>
    <t>1612</t>
  </si>
  <si>
    <t>EA508TC-95</t>
  </si>
  <si>
    <t>205x138mmx 68mm/ 1000ml保存容器(2個)</t>
  </si>
  <si>
    <t>1624</t>
  </si>
  <si>
    <t>EA505LA-26</t>
  </si>
  <si>
    <t>700x320x210mm 工具箱(中皿付)</t>
  </si>
  <si>
    <t>1627</t>
  </si>
  <si>
    <t>EA505TD-6</t>
  </si>
  <si>
    <t>549x366x410mm クーラーボックス</t>
  </si>
  <si>
    <t>1629</t>
  </si>
  <si>
    <t>EA504A-470</t>
  </si>
  <si>
    <t>470x200x180mm 工具箱(ｽﾁｰﾙ製)</t>
  </si>
  <si>
    <t>1667</t>
  </si>
  <si>
    <t>EA956AD-51</t>
  </si>
  <si>
    <t>510x740x876-1210mm ツールトレー</t>
  </si>
  <si>
    <t>1687</t>
  </si>
  <si>
    <t>EA976AJ-131</t>
  </si>
  <si>
    <t>740x330㎜ メタルラック軟質クリアシート</t>
  </si>
  <si>
    <t>1729</t>
  </si>
  <si>
    <t>EA520LB-11</t>
  </si>
  <si>
    <t>800x600x1700mm イージーコンテナ(ｽﾁｰﾙ製)</t>
  </si>
  <si>
    <t>1731</t>
  </si>
  <si>
    <t>EA520ED-42</t>
  </si>
  <si>
    <t>580x980mm/60kg ｷｬﾘｰｶｰﾄ(折畳式/ｽﾄｯﾊﾟｰ付)</t>
  </si>
  <si>
    <t>1739</t>
  </si>
  <si>
    <t>EA520XB-2B</t>
  </si>
  <si>
    <t>500x 800mm/230kg ﾃｰﾌﾞﾙﾘﾌﾄ(ﾛｰﾗｰｺﾝﾍﾞｱ-付)</t>
  </si>
  <si>
    <t>EA520XB-4A</t>
  </si>
  <si>
    <t>600x 900mm/450kg ﾃｰﾌﾞﾙﾘﾌﾄ(ﾛｰﾗｰｺﾝﾍﾞｱｰ付)</t>
  </si>
  <si>
    <t>EA520XL-1</t>
  </si>
  <si>
    <t>600x1050mm/250kg テーブルリフト(電動式)</t>
  </si>
  <si>
    <t>EA520XL-2</t>
  </si>
  <si>
    <t>600x1050mm/350kg テーブルリフト(電動式)</t>
  </si>
  <si>
    <t>EA520XP-1</t>
  </si>
  <si>
    <t>520x850mm/150kg ﾃｰﾌﾞﾙﾘﾌﾄ(ｼﾞｬﾊﾞﾗｶﾊﾞｰ付)</t>
  </si>
  <si>
    <t>EA520XP-2</t>
  </si>
  <si>
    <t>600x950mm/250kg ﾃｰﾌﾞﾙﾘﾌﾄ(ｼﾞｬﾊﾞﾗｶﾊﾞｰ付)</t>
  </si>
  <si>
    <t>EA520XS-1</t>
  </si>
  <si>
    <t>400x720mm/150kg ﾃ-ﾌﾞﾙﾘﾌﾄ(ｵｰﾙｽﾃﾝﾚｽ)</t>
  </si>
  <si>
    <t>EA520XS-2</t>
  </si>
  <si>
    <t>500x800mm/250kg ﾃ-ﾌﾞﾙﾘﾌﾄ(ｵｰﾙｽﾃﾝﾚｽ)</t>
  </si>
  <si>
    <t>1743</t>
  </si>
  <si>
    <t>EA986PN-101</t>
  </si>
  <si>
    <t>50mm キャスター(ｱﾝｸﾞﾙ用)</t>
  </si>
  <si>
    <t>EA986PN-108</t>
  </si>
  <si>
    <t>75mm キャスター(ｱﾝｸﾞﾙ用・ﾌﾞﾚｰｷ付)</t>
  </si>
  <si>
    <t>1744</t>
  </si>
  <si>
    <t>EA986FA-2</t>
  </si>
  <si>
    <t>60mm キャスター(固定金具)</t>
  </si>
  <si>
    <t>1769</t>
  </si>
  <si>
    <t>EA986SP-3</t>
  </si>
  <si>
    <t>18x5mm ガイドローラー(F型)</t>
  </si>
  <si>
    <t>EA986SP-4</t>
  </si>
  <si>
    <t>19x5mm ガイドローラー(F型)</t>
  </si>
  <si>
    <t>1775</t>
  </si>
  <si>
    <t>EA993KC-5A</t>
  </si>
  <si>
    <t>5.0ton/22-85mm 爪付ジャッキ(低床)</t>
  </si>
  <si>
    <t>1783</t>
  </si>
  <si>
    <t>EA982CC-8B</t>
  </si>
  <si>
    <t>50mmx8.0m/2500Kg ベルト荷締機(ﾗﾁｪｯﾄ式)</t>
  </si>
  <si>
    <t>1785</t>
  </si>
  <si>
    <t>EA982SA-37</t>
  </si>
  <si>
    <t>50mmx 7.0m/ 764kg ﾍﾞﾙﾄ荷締機(両端ｱｲ型)</t>
  </si>
  <si>
    <t>EA982SA-50</t>
  </si>
  <si>
    <t>50mmx10.0m/1274kg ﾍﾞﾙﾄ荷締機(両端ｱｲ型)</t>
  </si>
  <si>
    <t>EA982SD-23</t>
  </si>
  <si>
    <t>50mmx 3.0m/ 764kg ﾍﾞﾙﾄ荷締機(両端ｱｲ/SUS)</t>
  </si>
  <si>
    <t>EA982SD-26</t>
  </si>
  <si>
    <t>50mmx 6.0m/ 764kg ﾍﾞﾙﾄ荷締機(両端ｱｲ/SUS)</t>
  </si>
  <si>
    <t>EA982SD-27</t>
  </si>
  <si>
    <t>50mmx 7.0m/ 764kg ﾍﾞﾙﾄ荷締機(両端ｱｲ/SUS)</t>
  </si>
  <si>
    <t>EA982SD-28</t>
  </si>
  <si>
    <t>50mmx 8.0m/ 764kg ﾍﾞﾙﾄ荷締機(両端ｱｲ/SUS)</t>
  </si>
  <si>
    <t>EA982SD-6</t>
  </si>
  <si>
    <t>25mmx 6.0m/ 254kg ﾍﾞﾙﾄ荷締機(両端ｱｲ/SUS)</t>
  </si>
  <si>
    <t>EA982SF-23</t>
  </si>
  <si>
    <t>50mmx 3.0m/ 764kg ﾍﾞﾙﾄ荷締機(両端ﾌｯｸ/SUS</t>
  </si>
  <si>
    <t>EA982SF-27</t>
  </si>
  <si>
    <t>50mmx 7.0m/ 764kg ﾍﾞﾙﾄ荷締機(両端ﾌｯｸ/SUS</t>
  </si>
  <si>
    <t>1787</t>
  </si>
  <si>
    <t>EA982SB-27</t>
  </si>
  <si>
    <t>35mmx 7.0m/1010kg ベルト荷締機(ｴﾝﾄﾞﾚｽ)</t>
  </si>
  <si>
    <t>EA982SB-45</t>
  </si>
  <si>
    <t>50mmx 5.0m/2030kg ベルト荷締機(ｴﾝﾄﾞﾚｽ)</t>
  </si>
  <si>
    <t>EA982SE-25</t>
  </si>
  <si>
    <t>50mmx 5.0m/1520kg ﾍﾞﾙﾄ荷締機(ｴﾝﾄﾞﾚｽ/SUS)</t>
  </si>
  <si>
    <t>EA982SE-26</t>
  </si>
  <si>
    <t>50mmx 6.0m/1520kg ﾍﾞﾙﾄ荷締機(ｴﾝﾄﾞﾚｽ/SUS)</t>
  </si>
  <si>
    <t>EA982SE-32</t>
  </si>
  <si>
    <t>50mmx12.0m/1520kg ﾍﾞﾙﾄ荷締機(ｴﾝﾄﾞﾚｽ/SUS)</t>
  </si>
  <si>
    <t>EA982SE-4</t>
  </si>
  <si>
    <t>25mmx 4.0m/ 509kg ﾍﾞﾙﾄ荷締機(ｴﾝﾄﾞﾚｽ/SUS)</t>
  </si>
  <si>
    <t>1788</t>
  </si>
  <si>
    <t>EA982BA-53</t>
  </si>
  <si>
    <t>25mmx2.0m 荷締ストラップ(OD)</t>
  </si>
  <si>
    <t>1790</t>
  </si>
  <si>
    <t>EA982B-120</t>
  </si>
  <si>
    <t>20mm カムバックル(5個)</t>
  </si>
  <si>
    <t>1791</t>
  </si>
  <si>
    <t>EA628RC-138</t>
  </si>
  <si>
    <t>38mm バックル(ｻｲﾄﾞﾘﾘｰｽ/ﾌﾟﾗｽﾁｯｸ製)</t>
  </si>
  <si>
    <t>1795</t>
  </si>
  <si>
    <t>EA628WL-305</t>
  </si>
  <si>
    <t>φ7.0mmx5.0m 丸ゴムロープ</t>
  </si>
  <si>
    <t>1797</t>
  </si>
  <si>
    <t>EA628BS-52</t>
  </si>
  <si>
    <t>φ4.0mmx15.2m 軽量ﾊﾟﾗｼｭｰﾄｺｰﾄﾞ(黒)</t>
  </si>
  <si>
    <t>1798</t>
  </si>
  <si>
    <t>EA628-41</t>
  </si>
  <si>
    <t>13mmx15m ポリロープ</t>
  </si>
  <si>
    <t>EA628AD-52</t>
  </si>
  <si>
    <t>4.8mmx30m ナイロンロープ</t>
  </si>
  <si>
    <t>1800</t>
  </si>
  <si>
    <t>EA628ZB-2</t>
  </si>
  <si>
    <t>9.5-13.0mm ロープクランプ(2個)</t>
  </si>
  <si>
    <t>1807</t>
  </si>
  <si>
    <t>EA840BH-3</t>
  </si>
  <si>
    <t>プレーントロリー (EA840BH・BH-6用)</t>
  </si>
  <si>
    <t>EA987-5</t>
  </si>
  <si>
    <t>150kgx5.0m チェーンブロック</t>
  </si>
  <si>
    <t>EA987D-200</t>
  </si>
  <si>
    <t>200kgx5.0m パワーチェーンブロック</t>
  </si>
  <si>
    <t>1810</t>
  </si>
  <si>
    <t>EA981WA-1.5</t>
  </si>
  <si>
    <t>9mmx1.5m 玉掛ワイヤー</t>
  </si>
  <si>
    <t>1811</t>
  </si>
  <si>
    <t>EA981WD-63</t>
  </si>
  <si>
    <t>9mmx2.0m ワイヤースリング(ｽﾃﾝﾚｽ製)</t>
  </si>
  <si>
    <t>1813</t>
  </si>
  <si>
    <t>EA981FH-1</t>
  </si>
  <si>
    <t>35mmx1.0m/ 1.6ton ベルトスリング(ｼｸﾞﾅﾙ)</t>
  </si>
  <si>
    <t>EA981FK-8</t>
  </si>
  <si>
    <t>75mmx8.0m/ 3.2ton ベルトスリング(ｼｸﾞﾅﾙ)</t>
  </si>
  <si>
    <t>1816</t>
  </si>
  <si>
    <t>EA981VE-13A</t>
  </si>
  <si>
    <t>2.5tonx3.0m スリングチェーン(４本懸け)</t>
  </si>
  <si>
    <t>1821</t>
  </si>
  <si>
    <t>EA981WM-21</t>
  </si>
  <si>
    <t>509L  丸型フレコンバッグ[排出口付]</t>
  </si>
  <si>
    <t>1823</t>
  </si>
  <si>
    <t>EA987FZ-110A</t>
  </si>
  <si>
    <t>1.0 ton 鍛造アイフック(安全ﾚﾊﾞｰ付)</t>
  </si>
  <si>
    <t>1824</t>
  </si>
  <si>
    <t>EA638NR-9</t>
  </si>
  <si>
    <t>6.2Ton 沈みシャックル</t>
  </si>
  <si>
    <t>1828</t>
  </si>
  <si>
    <t>EA987GJ-1</t>
  </si>
  <si>
    <t>0.25ton/M 8x15mm スイベル吊り環</t>
  </si>
  <si>
    <t>EA987GP-43A</t>
  </si>
  <si>
    <t>1.5 ton/M16x24mm ロードリング</t>
  </si>
  <si>
    <t>1831</t>
  </si>
  <si>
    <t>EA903A-3</t>
  </si>
  <si>
    <t>1.99m はしご兼用脚立(ﾜｲﾄﾞｽﾃｯﾌﾟ/伸縮脚)</t>
  </si>
  <si>
    <t>1844</t>
  </si>
  <si>
    <t>EA765MG-371</t>
  </si>
  <si>
    <t>0.5mm ボールペン(黒)</t>
  </si>
  <si>
    <t>EA765MG-431</t>
  </si>
  <si>
    <t>0.5mm 消せる3色ﾎﾞｰﾙﾍﾟﾝ(黒･赤･青/ﾌﾞﾗｯｸ)</t>
  </si>
  <si>
    <t>EA765MG-434</t>
  </si>
  <si>
    <t>0.5mm 消せる3色ﾎﾞｰﾙﾍﾟﾝ(黒･赤･青/ﾀｰｺｲｽﾞ)</t>
  </si>
  <si>
    <t>EA765MG-435</t>
  </si>
  <si>
    <t>0.5mm 消せる3色ﾎﾞｰﾙﾍﾟﾝ(黒･赤･青/ﾎﾜｲﾄ)</t>
  </si>
  <si>
    <t>1845</t>
  </si>
  <si>
    <t>EA765MV-261</t>
  </si>
  <si>
    <t>0.5/0.4mm ｼｬｰﾌﾟ･ﾎﾞｰﾙﾍﾟﾝ(黒･赤/ﾌﾞﾗｯｸ)</t>
  </si>
  <si>
    <t>1846</t>
  </si>
  <si>
    <t>EA765MV-316B</t>
  </si>
  <si>
    <t>0.5mm シャープペンシル(10本)</t>
  </si>
  <si>
    <t>1860</t>
  </si>
  <si>
    <t>EA762AF-3</t>
  </si>
  <si>
    <t>３号 回転日付印</t>
  </si>
  <si>
    <t>1862</t>
  </si>
  <si>
    <t>EA762EC-14A</t>
  </si>
  <si>
    <t>1390x690mm デスクマット</t>
  </si>
  <si>
    <t>EA762EC-22</t>
  </si>
  <si>
    <t>990x690mm デスクマット(光学ﾏｳｽ対応)</t>
  </si>
  <si>
    <t>1865</t>
  </si>
  <si>
    <t>EA589AS-51</t>
  </si>
  <si>
    <t>160mm アートナイフ</t>
  </si>
  <si>
    <t>1868</t>
  </si>
  <si>
    <t>EA589AH-28</t>
  </si>
  <si>
    <t>160mm カッターナイフ</t>
  </si>
  <si>
    <t>1869</t>
  </si>
  <si>
    <t>EA589AT-10</t>
  </si>
  <si>
    <t>170mm カッターナイフ(ｱﾙﾐ製/ﾌﾞﾙｰ)</t>
  </si>
  <si>
    <t>1873</t>
  </si>
  <si>
    <t>EA765MB-78</t>
  </si>
  <si>
    <t>8.4mmx22m ﾃｰﾌﾟのり(ﾉﾘﾌﾟﾛ/ｷﾚｲにはがせる)</t>
  </si>
  <si>
    <t>1878</t>
  </si>
  <si>
    <t>EA762FB-81</t>
  </si>
  <si>
    <t>290x32mm ダブルクリップ(透明)</t>
  </si>
  <si>
    <t>1879</t>
  </si>
  <si>
    <t>EA761LH-16</t>
  </si>
  <si>
    <t>320x233mm/ A4判      賞状額</t>
  </si>
  <si>
    <t>1881</t>
  </si>
  <si>
    <t>EA956VA-162</t>
  </si>
  <si>
    <t>名札用クリップ(両面ﾃｰﾌﾟﾀｲﾌﾟ/6個)</t>
  </si>
  <si>
    <t>1889</t>
  </si>
  <si>
    <t>EA638LA-16</t>
  </si>
  <si>
    <t>φ66mm 吸盤フック(白)</t>
  </si>
  <si>
    <t>1890</t>
  </si>
  <si>
    <t>EA638LA-18</t>
  </si>
  <si>
    <t>φ58mm 吸盤フック</t>
  </si>
  <si>
    <t>1895</t>
  </si>
  <si>
    <t>EA762CM-41</t>
  </si>
  <si>
    <t>Ａ４/Ｓ型 リングファイル(270枚)</t>
  </si>
  <si>
    <t>1901</t>
  </si>
  <si>
    <t>EA762C-17</t>
  </si>
  <si>
    <t>531x 758mm/B2 カードホルダー(軟質)</t>
  </si>
  <si>
    <t>EA762CB-611</t>
  </si>
  <si>
    <t>314x220mm ｲﾝﾃﾞｯｸｽﾎﾙﾀﾞｰ(6ﾎﾟｹｯﾄ/ﾌﾞﾙｰ)</t>
  </si>
  <si>
    <t>EA762CB-612</t>
  </si>
  <si>
    <t>314x220mm ｲﾝﾃﾞｯｸｽﾎﾙﾀﾞｰ(6ﾎﾟｹｯﾄ/ｺﾊﾞﾙﾄﾌﾞﾙｰ)</t>
  </si>
  <si>
    <t>EA762CE-14</t>
  </si>
  <si>
    <t>Ｂ５/192x271mm ハンガーフォルダー(20冊)</t>
  </si>
  <si>
    <t>EA762CF-224</t>
  </si>
  <si>
    <t>A4/16x313x235mm ﾄﾞｷｭﾒﾝﾄﾎﾙﾀﾞｰ(ﾌﾞﾗｯｸ)</t>
  </si>
  <si>
    <t>1903</t>
  </si>
  <si>
    <t>EA762CT-3</t>
  </si>
  <si>
    <t>38x26mm ｲﾝﾃﾞｯｸｽﾗﾍﾞﾙ(赤/15ｼｰﾄ/150片)</t>
  </si>
  <si>
    <t>EA762CT-4</t>
  </si>
  <si>
    <t>38x26mm ｲﾝﾃﾞｯｸｽﾗﾍﾞﾙ(青/15ｼｰﾄ/150片)</t>
  </si>
  <si>
    <t>1908</t>
  </si>
  <si>
    <t>EA954TD-142</t>
  </si>
  <si>
    <t>20-330x260x325mm ﾌｧｲﾙｽﾀﾝﾄﾞ(伸縮式/ﾚｯﾄﾞ)</t>
  </si>
  <si>
    <t>EA954TD-144</t>
  </si>
  <si>
    <t>20-330x260x325mm ﾌｧｲﾙｽﾀﾝﾄﾞ(伸縮式/ﾎﾜｲﾄ)</t>
  </si>
  <si>
    <t>1916</t>
  </si>
  <si>
    <t>EA761GA-117</t>
  </si>
  <si>
    <t>12桁 計算機(防水)</t>
  </si>
  <si>
    <t>1919</t>
  </si>
  <si>
    <t>EA761DW-124</t>
  </si>
  <si>
    <t>24mm ｾｷｭﾘﾃｨﾃｰﾌﾟｶｰﾄﾘｯｼﾞ(銀に黒文字)</t>
  </si>
  <si>
    <t>EA761DW-1A</t>
  </si>
  <si>
    <t>3.5-24mm パソコン用ラベルライター</t>
  </si>
  <si>
    <t>1920</t>
  </si>
  <si>
    <t>EA761DD-1</t>
  </si>
  <si>
    <t>9mm テープカセット(備品管理ﾗﾍﾞﾙ/銀)</t>
  </si>
  <si>
    <t>EA761DF-3</t>
  </si>
  <si>
    <t>24mm テープカセット(ｲﾝﾃﾞｯｸｽﾗﾍﾞﾙ/緑)</t>
  </si>
  <si>
    <t>1921</t>
  </si>
  <si>
    <t>EA761DG-65</t>
  </si>
  <si>
    <t>6mm テープカセット(ｷﾚｲにはがせる/黄)</t>
  </si>
  <si>
    <t>EA761DG-91</t>
  </si>
  <si>
    <t>9mm テープカセット(ｷﾚｲにはがせる/赤)</t>
  </si>
  <si>
    <t>1925</t>
  </si>
  <si>
    <t>EA761LA-81</t>
  </si>
  <si>
    <t>762x1003mm ミーティング用ボード</t>
  </si>
  <si>
    <t>1934</t>
  </si>
  <si>
    <t>EA764AG-143</t>
  </si>
  <si>
    <t>27.0インチ 液晶ディスプレイ</t>
  </si>
  <si>
    <t>EA764AG-155</t>
  </si>
  <si>
    <t>15.6インチ ポータブルモニター</t>
  </si>
  <si>
    <t>EA764TB-2A</t>
  </si>
  <si>
    <t>10.1インチ タブレット(Wi-Fiﾓﾃﾞﾙ)</t>
  </si>
  <si>
    <t>1936</t>
  </si>
  <si>
    <t>EA764A-204</t>
  </si>
  <si>
    <t>クリップ式ヘッドセット</t>
  </si>
  <si>
    <t>1939</t>
  </si>
  <si>
    <t>EA763BC-123</t>
  </si>
  <si>
    <t>1m ﾍｯﾄﾞﾎﾝ用延長ｺｰﾄﾞ(φ3.5ｽﾃﾚｵﾐﾆﾌﾟﾗｸﾞ用)</t>
  </si>
  <si>
    <t>1941</t>
  </si>
  <si>
    <t>EA764AA-35</t>
  </si>
  <si>
    <t>[USB] ワイヤレスマウス(3ﾎﾞﾀﾝ/ﾎﾜｲﾄ)</t>
  </si>
  <si>
    <t>1943</t>
  </si>
  <si>
    <t>EA764AA-195</t>
  </si>
  <si>
    <t>[単4x2] ワイヤレスマウス(ﾏﾙﾁﾍﾞｱﾘﾝｸﾞ)</t>
  </si>
  <si>
    <t>1944</t>
  </si>
  <si>
    <t>EA764-142</t>
  </si>
  <si>
    <t>180x230x  2mm マウスパッド(大型/ﾌﾞﾙｰ)</t>
  </si>
  <si>
    <t>1949</t>
  </si>
  <si>
    <t>EA764AB-269</t>
  </si>
  <si>
    <t>89x135x 27mm ワイヤレスキーボード(静音)</t>
  </si>
  <si>
    <t>1953</t>
  </si>
  <si>
    <t>EA764AD-57</t>
  </si>
  <si>
    <t>[20ポート] USB Type-Cﾊﾌﾞ(ﾀﾌﾞﾚｯﾄ充電用/黒</t>
  </si>
  <si>
    <t>1959</t>
  </si>
  <si>
    <t>EA764AC-110</t>
  </si>
  <si>
    <t>USB変換ﾏﾙﾁｱﾀﾞﾌﾟﾀｰ(TypeC-/DPaltﾓｰﾄﾞ対応)</t>
  </si>
  <si>
    <t>1963</t>
  </si>
  <si>
    <t>EA759GW-17</t>
  </si>
  <si>
    <t>1TB スマートホン用ハードディスク</t>
  </si>
  <si>
    <t>1975</t>
  </si>
  <si>
    <t>EA764BE-2B</t>
  </si>
  <si>
    <t>2 m ｿﾌﾄLANケーブル(CAT6準拠)[ﾌﾞﾗｯｸ]</t>
  </si>
  <si>
    <t>1976</t>
  </si>
  <si>
    <t>EA764BC-101A</t>
  </si>
  <si>
    <t>1 m ﾌﾗｯﾄLANケーブル(CAT6A準拠)[ﾌﾞﾙｰ]</t>
  </si>
  <si>
    <t>1984</t>
  </si>
  <si>
    <t>EA764AG-201</t>
  </si>
  <si>
    <t>1360mm 床置きﾀﾌﾞﾚｯﾄｽﾀﾝﾄﾞ(ﾌﾚｷｼﾌﾞﾙｱｰﾑ)</t>
  </si>
  <si>
    <t>EA764AG-87</t>
  </si>
  <si>
    <t>115x40x155mm 三脚用タブレットホルダー</t>
  </si>
  <si>
    <t>1985</t>
  </si>
  <si>
    <t>EA764AG-112</t>
  </si>
  <si>
    <t>558mm タブレットアーム(壁面用)</t>
  </si>
  <si>
    <t>1988</t>
  </si>
  <si>
    <t>EA954HC-491</t>
  </si>
  <si>
    <t>1000x110x100mm ｹｰﾌﾞﾙ収納ﾎﾞｯｸｽ(片掛ﾀｲﾌﾟ)</t>
  </si>
  <si>
    <t>EA954HC-492</t>
  </si>
  <si>
    <t>1200x110x100mm ｹｰﾌﾞﾙ収納ﾎﾞｯｸｽ(片掛ﾀｲﾌﾟ)</t>
  </si>
  <si>
    <t>1990</t>
  </si>
  <si>
    <t>EA922HB-121</t>
  </si>
  <si>
    <t>140x180mm ウェットＯＡクリーナー(70枚)</t>
  </si>
  <si>
    <t>1994</t>
  </si>
  <si>
    <t>EA759XE-144</t>
  </si>
  <si>
    <t>A4判/18面  70 x 42.3mm ﾌﾟﾘﾝﾀｰﾗﾍﾞﾙ(20枚)</t>
  </si>
  <si>
    <t>2001</t>
  </si>
  <si>
    <t>EA762EE-21A</t>
  </si>
  <si>
    <t>24枚用 ＣＤ/ＤＶＤケース</t>
  </si>
  <si>
    <t>2002</t>
  </si>
  <si>
    <t>EA759GS-128A</t>
  </si>
  <si>
    <t>ＣＤ/ＤＶＤ用 スリムケース(30枚)</t>
  </si>
  <si>
    <t>2010</t>
  </si>
  <si>
    <t>EA763AC-36J</t>
  </si>
  <si>
    <t>16ＧＢ/ 636時間 ＩＣレコーダー</t>
  </si>
  <si>
    <t>2012</t>
  </si>
  <si>
    <t>EA798CB-96</t>
  </si>
  <si>
    <t>φ380mm [電波]掛時計</t>
  </si>
  <si>
    <t>2017</t>
  </si>
  <si>
    <t>EA798CA-143</t>
  </si>
  <si>
    <t>76x 61x 77mm 置時計(ﾃﾞｼﾞﾀﾙ)</t>
  </si>
  <si>
    <t>2023</t>
  </si>
  <si>
    <t>EA763CS-10</t>
  </si>
  <si>
    <t>6W スピーカー(天井埋込形)</t>
  </si>
  <si>
    <t>2030</t>
  </si>
  <si>
    <t>EA759EX-164</t>
  </si>
  <si>
    <t>30x 54mm 自由雲台(1/4"ｵｽx1/4"ﾒｽ)</t>
  </si>
  <si>
    <t>2034</t>
  </si>
  <si>
    <t>EA757AD-57C</t>
  </si>
  <si>
    <t>x 8/25mm 双眼鏡</t>
  </si>
  <si>
    <t>2038</t>
  </si>
  <si>
    <t>EA954EG-2</t>
  </si>
  <si>
    <t>1552x380x880mm/6列･4段 ｼｭｰｽﾞﾎﾞｯｸｽ(D錠付)</t>
  </si>
  <si>
    <t>EA954EG-3</t>
  </si>
  <si>
    <t>1050x380x1437mm/4列･5段 ｼｭｰｽﾞﾎﾞｯｸｽ(D錠付</t>
  </si>
  <si>
    <t>2039</t>
  </si>
  <si>
    <t>EA954HE-48</t>
  </si>
  <si>
    <t>320x440x510mm ワゴン(ｷｬｽﾀｰ付)</t>
  </si>
  <si>
    <t>2041</t>
  </si>
  <si>
    <t>EA954HC-290</t>
  </si>
  <si>
    <t>660x720x1088mm 移動式機器設置カート</t>
  </si>
  <si>
    <t>2044</t>
  </si>
  <si>
    <t>EA954HC-440</t>
  </si>
  <si>
    <t>590x450x630mm プリンタースタンド</t>
  </si>
  <si>
    <t>2045</t>
  </si>
  <si>
    <t>EA954HE-131</t>
  </si>
  <si>
    <t>500x286x 600mm 引出し付ワゴン(ｷｬｽﾀｰ付)</t>
  </si>
  <si>
    <t>2053</t>
  </si>
  <si>
    <t>EA954HC-633</t>
  </si>
  <si>
    <t>1200x1200x720mm ﾐｰﾃｨﾝｸﾞﾃｰﾌﾞﾙ(ﾎﾜｲﾄ)</t>
  </si>
  <si>
    <t>2056</t>
  </si>
  <si>
    <t>EA956XN-16</t>
  </si>
  <si>
    <t>ビジネスチェアー(ﾌﾞﾙｰ)</t>
  </si>
  <si>
    <t>2075</t>
  </si>
  <si>
    <t>EA954DG-5</t>
  </si>
  <si>
    <t>900x500x 900mm 収納庫(ｽﾃﾝﾚｽ製)</t>
  </si>
  <si>
    <t>2088</t>
  </si>
  <si>
    <t>EA927-24</t>
  </si>
  <si>
    <t>282x201x 41mm/内寸 防水ケース(ｳﾚﾀﾝ入)</t>
  </si>
  <si>
    <t>2089</t>
  </si>
  <si>
    <t>EA927-131</t>
  </si>
  <si>
    <t>70x135x15mm スマートフォンケース</t>
  </si>
  <si>
    <t>2093</t>
  </si>
  <si>
    <t>EA927BA-31D</t>
  </si>
  <si>
    <t>420x 80x320mm ビジネスバッグ</t>
  </si>
  <si>
    <t>2097</t>
  </si>
  <si>
    <t>EA927BH-76</t>
  </si>
  <si>
    <t>500x190x310mm ボストンバッグ</t>
  </si>
  <si>
    <t>2099</t>
  </si>
  <si>
    <t>EA927-89</t>
  </si>
  <si>
    <t>290x150x425mm バックパック(ｸﾞﾚｰ)</t>
  </si>
  <si>
    <t>2102</t>
  </si>
  <si>
    <t>EA939AF-6</t>
  </si>
  <si>
    <t>75ml 靴クリーム(全色用)</t>
  </si>
  <si>
    <t>2104</t>
  </si>
  <si>
    <t>EA939AG-35</t>
  </si>
  <si>
    <t>180ml 靴用冷却・消臭スプレー(ﾒﾝﾄｰﾙ配合)</t>
  </si>
  <si>
    <t>2105</t>
  </si>
  <si>
    <t>EA910S-13</t>
  </si>
  <si>
    <t>[LL] サンダル(抗菌衛生/ﾌﾞﾗｯｸ)</t>
  </si>
  <si>
    <t>EA910SV-57</t>
  </si>
  <si>
    <t>[LL] サンダル(ﾌﾞﾗｳﾝ)</t>
  </si>
  <si>
    <t>2112</t>
  </si>
  <si>
    <t>EA997RG-122</t>
  </si>
  <si>
    <t>600x900mm ノンストップマット(耐油/ﾌﾞﾗｯｸ)</t>
  </si>
  <si>
    <t>2116</t>
  </si>
  <si>
    <t>EA758RN-53A</t>
  </si>
  <si>
    <t>[単3x2本] フラッシュライト/LED(防水･黒)</t>
  </si>
  <si>
    <t>2118</t>
  </si>
  <si>
    <t>EA758RJ-1</t>
  </si>
  <si>
    <t>[単2x2本] フラッシュライト/ＬＥＤ(黒)</t>
  </si>
  <si>
    <t>2126</t>
  </si>
  <si>
    <t>EA758RT-1</t>
  </si>
  <si>
    <t>[単4x3本] ヘッドライト/ＬＥＤ</t>
  </si>
  <si>
    <t>2132</t>
  </si>
  <si>
    <t>EA815LD-97</t>
  </si>
  <si>
    <t>φ50mm 作業灯･ホルダー(ﾏｸﾞﾈｯﾄ付)</t>
  </si>
  <si>
    <t>2134</t>
  </si>
  <si>
    <t>EA814DF-102</t>
  </si>
  <si>
    <t>AC110V/200W レフ電球</t>
  </si>
  <si>
    <t>2135</t>
  </si>
  <si>
    <t>EA814EC-31</t>
  </si>
  <si>
    <t>[充電式] 12W 作業灯/ＬＥＤ</t>
  </si>
  <si>
    <t>EA814EC-36</t>
  </si>
  <si>
    <t>[充電式] 12W 作業灯/ＬＥＤ(ﾏｸﾞﾈｯﾄ付)</t>
  </si>
  <si>
    <t>EA814EC-46</t>
  </si>
  <si>
    <t>[充電式] 12W 作業灯/LED(吊り下げﾌｯｸ付)</t>
  </si>
  <si>
    <t>2152</t>
  </si>
  <si>
    <t>EA758ZM-37</t>
  </si>
  <si>
    <t>12V/ 50W/EZ10 電球/ハロゲン(ﾋﾞｰﾑ角20ﾟ)</t>
  </si>
  <si>
    <t>2158</t>
  </si>
  <si>
    <t>EA763AA-21</t>
  </si>
  <si>
    <t>50x20x140mm リモコンカバー</t>
  </si>
  <si>
    <t>2159</t>
  </si>
  <si>
    <t>EA758-5B</t>
  </si>
  <si>
    <t>非常用ライト/ＬＥＤ(手廻し発電/ﾗｼﾞｵ付)</t>
  </si>
  <si>
    <t>2166</t>
  </si>
  <si>
    <t>EA763AJ-54D</t>
  </si>
  <si>
    <t>5.5合 圧力ＩＨ炊飯ジャー(炎舞炊き)</t>
  </si>
  <si>
    <t>EA763AJ-55D</t>
  </si>
  <si>
    <t>1.0升 圧力ＩＨ炊飯ジャー(炎舞炊き)</t>
  </si>
  <si>
    <t>EA763AJ-63C</t>
  </si>
  <si>
    <t>1.0升 圧力ＩＨ炊飯ジャー(炎舞炊き/ﾌﾞﾗｯｸ)</t>
  </si>
  <si>
    <t>2169</t>
  </si>
  <si>
    <t>EA763AS-7A</t>
  </si>
  <si>
    <t>浄水器</t>
  </si>
  <si>
    <t>EA763AV-51A</t>
  </si>
  <si>
    <t>700+400+400ml ランチジャー(ｽﾃﾝﾚｽ製)</t>
  </si>
  <si>
    <t>2176</t>
  </si>
  <si>
    <t>EA540HB-2</t>
  </si>
  <si>
    <t>175mm はさみ・事務用(ﾌｯ素ｺｰﾄ/ｽﾃﾝﾚｽ製)</t>
  </si>
  <si>
    <t>2177</t>
  </si>
  <si>
    <t>EA540K-33</t>
  </si>
  <si>
    <t>160mm はさみ・ゴム板用(ｿﾘ刃)</t>
  </si>
  <si>
    <t>2178</t>
  </si>
  <si>
    <t>EA540K-128</t>
  </si>
  <si>
    <t>200mm はさみ・精密(左手用/ｽﾃﾝﾚｽ製)</t>
  </si>
  <si>
    <t>2181</t>
  </si>
  <si>
    <t>EA540MB-1</t>
  </si>
  <si>
    <t>287mm はさみ・万能</t>
  </si>
  <si>
    <t>2182</t>
  </si>
  <si>
    <t>EA540AC-1</t>
  </si>
  <si>
    <t>210mm 裁ちばさみ(ｷｬｯﾌﾟ付)</t>
  </si>
  <si>
    <t>2190</t>
  </si>
  <si>
    <t>EA595GD-42</t>
  </si>
  <si>
    <t>75mm ピンセット(ｽﾃﾝﾚｽ製)</t>
  </si>
  <si>
    <t>2201</t>
  </si>
  <si>
    <t>EA951FE-54A</t>
  </si>
  <si>
    <t>750-1150x270mm 伸縮突っ張りメッシュ棚</t>
  </si>
  <si>
    <t>2202</t>
  </si>
  <si>
    <t>EA951FE-76A</t>
  </si>
  <si>
    <t>450x395x395-435mm マルチ伸縮棚</t>
  </si>
  <si>
    <t>2206</t>
  </si>
  <si>
    <t>EA912MH-22</t>
  </si>
  <si>
    <t>440x320mm トレー(木製)</t>
  </si>
  <si>
    <t>2211</t>
  </si>
  <si>
    <t>EA912J-15</t>
  </si>
  <si>
    <t>360x180x 30mm まな板(ｽﾌﾟﾙｰｽ製)</t>
  </si>
  <si>
    <t>EA913VA-1</t>
  </si>
  <si>
    <t>1.1L ドリップポット(ｽﾃﾝﾚｽ製)</t>
  </si>
  <si>
    <t>2217</t>
  </si>
  <si>
    <t>EA922HA-102</t>
  </si>
  <si>
    <t>235x600mm からだふきタオル(大判/50本)</t>
  </si>
  <si>
    <t>2219</t>
  </si>
  <si>
    <t>EA763YB-31</t>
  </si>
  <si>
    <t>75x 87x 31mm 流水音発生器</t>
  </si>
  <si>
    <t>EA763YB-36</t>
  </si>
  <si>
    <t>85x 30x182mm 流水音発生器</t>
  </si>
  <si>
    <t>2226</t>
  </si>
  <si>
    <t>EA763AH-111C</t>
  </si>
  <si>
    <t>AC100-110V [充電式]音波電動ブラシ</t>
  </si>
  <si>
    <t>2229</t>
  </si>
  <si>
    <t>EA638LE-102</t>
  </si>
  <si>
    <t>600mm タオル掛け</t>
  </si>
  <si>
    <t>2232</t>
  </si>
  <si>
    <t>EA922AJ-97</t>
  </si>
  <si>
    <t>400g キッチンクリーナー(つけかえ用)</t>
  </si>
  <si>
    <t>2238</t>
  </si>
  <si>
    <t>EA922KB-13A</t>
  </si>
  <si>
    <t>2.0kg 衣類用洗剤(ｱﾀｯｸZero)</t>
  </si>
  <si>
    <t>2247</t>
  </si>
  <si>
    <t>EA864AA-1A</t>
  </si>
  <si>
    <t>AC100V/27W 電撃殺虫器(屋内用)</t>
  </si>
  <si>
    <t>2248</t>
  </si>
  <si>
    <t>EA941-26</t>
  </si>
  <si>
    <t>虫よけリストバンド(2本)</t>
  </si>
  <si>
    <t>2249</t>
  </si>
  <si>
    <t>EA941B-1</t>
  </si>
  <si>
    <t>蚊・殺虫剤(ｱｰｽﾉｰﾏｯﾄ 60日用)</t>
  </si>
  <si>
    <t>2251</t>
  </si>
  <si>
    <t>EA941E-1</t>
  </si>
  <si>
    <t>コバエ誘引剤(ｺﾊﾞｴﾎﾟｯﾄﾝ/3個)</t>
  </si>
  <si>
    <t>2252</t>
  </si>
  <si>
    <t>EA941A-87</t>
  </si>
  <si>
    <t>100㎝ 衣類カバー(ｽｰﾂ･ｼﾞｬｹｯﾄ用/8枚)</t>
  </si>
  <si>
    <t>EA944CR-100</t>
  </si>
  <si>
    <t>50x70mm ﾀﾞﾆ駆除ﾏｯﾄ(ふとん圧縮袋用/2枚)</t>
  </si>
  <si>
    <t>2263</t>
  </si>
  <si>
    <t>EA800KK-6</t>
  </si>
  <si>
    <t>保護めがね (ｽﾁｰﾙﾒｯｼｭ)</t>
  </si>
  <si>
    <t>2264</t>
  </si>
  <si>
    <t>EA800AR-2</t>
  </si>
  <si>
    <t>保護めがね(ｽﾓｰｸ)</t>
  </si>
  <si>
    <t>2266</t>
  </si>
  <si>
    <t>EA800CA-10</t>
  </si>
  <si>
    <t>保護めがね(ｸﾘｱｰ･屋内外用)</t>
  </si>
  <si>
    <t>2268</t>
  </si>
  <si>
    <t>EA800C-240</t>
  </si>
  <si>
    <t>159x 60x35mm めがねケース(ﾌﾞﾗｯｸ)</t>
  </si>
  <si>
    <t>2269</t>
  </si>
  <si>
    <t>EA800MF-49</t>
  </si>
  <si>
    <t>簡易防臭マスク(ﾌﾟﾘｰﾂ型/20枚)</t>
  </si>
  <si>
    <t>2271</t>
  </si>
  <si>
    <t>EA800MJ-6A</t>
  </si>
  <si>
    <t>[N 99] マスク(10枚)</t>
  </si>
  <si>
    <t>2275</t>
  </si>
  <si>
    <t>EA800VH-36A</t>
  </si>
  <si>
    <t>耳栓(保湿･10組)</t>
  </si>
  <si>
    <t>EA800VJ-3</t>
  </si>
  <si>
    <t>耳栓(ﾛｯﾄﾞ付)</t>
  </si>
  <si>
    <t>2284</t>
  </si>
  <si>
    <t>EA354DC-82A</t>
  </si>
  <si>
    <t>[Ｍ/260mm] 手袋(ﾆﾄﾘﾙｺﾞﾑｺｰﾃｨﾝｸﾞ)</t>
  </si>
  <si>
    <t>EA354DC-83A</t>
  </si>
  <si>
    <t>[Ｌ/270mm] 手袋(ﾆﾄﾘﾙｺﾞﾑｺｰﾃｨﾝｸﾞ)</t>
  </si>
  <si>
    <t>2290</t>
  </si>
  <si>
    <t>EA353BG-102</t>
  </si>
  <si>
    <t>[Ｌ] 手袋(ﾎﾟﾘｳﾚﾀﾝ･当付/黒･黄)</t>
  </si>
  <si>
    <t>EA353BJ-106</t>
  </si>
  <si>
    <t>[Ｍ] 手袋(合成革/ｶﾓﾌﾗｰｼﾞｭ)</t>
  </si>
  <si>
    <t>2294</t>
  </si>
  <si>
    <t>EA353BB-66</t>
  </si>
  <si>
    <t>[Ｍ] 手袋(牛革/防水防汚加工革)</t>
  </si>
  <si>
    <t>EA353BB-68</t>
  </si>
  <si>
    <t>[LL] 手袋(牛革/防水防汚加工革)</t>
  </si>
  <si>
    <t>EA353BE-101</t>
  </si>
  <si>
    <t>[Ｍ] 革手袋(豚革/当手付)</t>
  </si>
  <si>
    <t>2295</t>
  </si>
  <si>
    <t>EA353CC-63</t>
  </si>
  <si>
    <t>[LL] 手袋(牛革/白)</t>
  </si>
  <si>
    <t>2297</t>
  </si>
  <si>
    <t>EA354GE-72</t>
  </si>
  <si>
    <t>[Ｌ] 手袋･耐油(ﾋﾞﾆｰﾙ)</t>
  </si>
  <si>
    <t>2299</t>
  </si>
  <si>
    <t>EA354BF-25</t>
  </si>
  <si>
    <t>[Ｌ/550mm] 手袋(耐溶剤･ﾎﾟﾘｳﾚﾀﾝ･ﾒﾘﾔｽ裏)</t>
  </si>
  <si>
    <t>EA354BG-5</t>
  </si>
  <si>
    <t>[Ｓ/300mm] 手袋･耐溶剤(0.1mmﾎﾟﾘｳﾚﾀﾝ/5双)</t>
  </si>
  <si>
    <t>2303</t>
  </si>
  <si>
    <t>EA354GA-88</t>
  </si>
  <si>
    <t>[Ｌ] 手袋(熱可塑性ｴﾗｽﾄﾏｰ/100枚)</t>
  </si>
  <si>
    <t>EA354GA-8C</t>
  </si>
  <si>
    <t>[Ｌ] 手袋(塩化ﾋﾞﾆｰﾙ･ﾊﾟｳﾀﾞｰ無/50枚)</t>
  </si>
  <si>
    <t>2305</t>
  </si>
  <si>
    <t>EA926CE-1</t>
  </si>
  <si>
    <t>[Ｓ]  サポーター(手首右用)</t>
  </si>
  <si>
    <t>EA926CE-22</t>
  </si>
  <si>
    <t>[Ｍ]  サポーター(親指用)</t>
  </si>
  <si>
    <t>2309</t>
  </si>
  <si>
    <t>EA354VA-5</t>
  </si>
  <si>
    <t>24-27cm 靴下(純綿/6足)</t>
  </si>
  <si>
    <t>EA354VE-5A</t>
  </si>
  <si>
    <t>24-27cm 靴下(備長炭入･抗菌･脱臭/綿･PU)</t>
  </si>
  <si>
    <t>EA354VF</t>
  </si>
  <si>
    <t>24-27cm 靴下(抗菌･防臭･綿･ﾅｲﾛﾝ･5本指)4足</t>
  </si>
  <si>
    <t>2310</t>
  </si>
  <si>
    <t>EA998RX-275</t>
  </si>
  <si>
    <t>27.5cm プロスニーカー (白)</t>
  </si>
  <si>
    <t>EA998RX-290</t>
  </si>
  <si>
    <t>29.0cm プロスニーカー (白)</t>
  </si>
  <si>
    <t>EA998RX-300</t>
  </si>
  <si>
    <t>30.0cm プロスニーカー (白)</t>
  </si>
  <si>
    <t>2311</t>
  </si>
  <si>
    <t>EA998VH-25</t>
  </si>
  <si>
    <t>25.0cm 安全靴(耐油底/ﾏｼﾞｯｸ式)</t>
  </si>
  <si>
    <t>2314</t>
  </si>
  <si>
    <t>EA910ME-25</t>
  </si>
  <si>
    <t>25.0cm 防寒長靴(ｽﾊﾟｲｸ底)</t>
  </si>
  <si>
    <t>EA910ME-26</t>
  </si>
  <si>
    <t>26.0cm 防寒長靴(ｽﾊﾟｲｸ底)</t>
  </si>
  <si>
    <t>2316</t>
  </si>
  <si>
    <t>EA996XB-41</t>
  </si>
  <si>
    <t>[Ｍ] 透湿型レインウェアー(ﾌﾞﾙｰ)</t>
  </si>
  <si>
    <t>EA996XB-43</t>
  </si>
  <si>
    <t>[LL] 透湿型レインウェアー(ﾌﾞﾙｰ)</t>
  </si>
  <si>
    <t>EA996XB-52</t>
  </si>
  <si>
    <t>[Ｌ] 透湿型レインウェアー(ｸﾞﾚｰ)</t>
  </si>
  <si>
    <t>EA996XB-53</t>
  </si>
  <si>
    <t>[LL] 透湿型レインウェアー(ｸﾞﾚｰ)</t>
  </si>
  <si>
    <t>EA996XB-55</t>
  </si>
  <si>
    <t>[4L] 透湿型レインウェアー(ｸﾞﾚｰ)</t>
  </si>
  <si>
    <t>2318</t>
  </si>
  <si>
    <t>EA355AC-3</t>
  </si>
  <si>
    <t>83x 76cm エプロン(作業用･ﾈｲﾋﾞｰ)</t>
  </si>
  <si>
    <t>2323</t>
  </si>
  <si>
    <t>EA915EM-182</t>
  </si>
  <si>
    <t>210x690mm 吸水速乾タオル</t>
  </si>
  <si>
    <t>2344</t>
  </si>
  <si>
    <t>EA925KD-102</t>
  </si>
  <si>
    <t>サスペンダー</t>
  </si>
  <si>
    <t>EA998JB-42</t>
  </si>
  <si>
    <t>700x160x15mm ベルトサポーター</t>
  </si>
  <si>
    <t>2347</t>
  </si>
  <si>
    <t>EA983RG-33B</t>
  </si>
  <si>
    <t>400x 90mm 腕章(ﾌｪﾙﾄ/安全衛生推進者)</t>
  </si>
  <si>
    <t>2351</t>
  </si>
  <si>
    <t>EA983FS-164</t>
  </si>
  <si>
    <t>DC12～24V ＬＥＤ小型回転灯(緑)</t>
  </si>
  <si>
    <t>2353</t>
  </si>
  <si>
    <t>EA983FT-832</t>
  </si>
  <si>
    <t>270x660mm 折畳式ｺｰﾝ(立入禁止ﾃｰﾌﾟ/ｳｴｲﾄ付)</t>
  </si>
  <si>
    <t>2356</t>
  </si>
  <si>
    <t>EA983FT-816</t>
  </si>
  <si>
    <t>300x650-975mm ﾊﾞﾘｹｰﾄﾞｽﾀﾝﾄﾞ(ﾁｪｰﾝ付/黄/2本</t>
  </si>
  <si>
    <t>2357</t>
  </si>
  <si>
    <t>EA983DE-33</t>
  </si>
  <si>
    <t>370x1240mm ﾎﾟｯﾌﾟスタンド(身障者用ｽﾍﾟｰｽ)</t>
  </si>
  <si>
    <t>2358</t>
  </si>
  <si>
    <t>EA983DB-3</t>
  </si>
  <si>
    <t>75mmx50m バリケードテープ</t>
  </si>
  <si>
    <t>2359</t>
  </si>
  <si>
    <t>EA983DB-134</t>
  </si>
  <si>
    <t>50mmx2.7m ﾘｰﾙ型標識ﾃｰﾌﾟ(ﾏｸﾞﾈｯﾄ付･自動巻)</t>
  </si>
  <si>
    <t>2361</t>
  </si>
  <si>
    <t>EA952BL-11</t>
  </si>
  <si>
    <t>500-5204mm キャスターゲート(伸縮式/ｱﾙﾐ製</t>
  </si>
  <si>
    <t>EA952BL-3</t>
  </si>
  <si>
    <t>351-3002mm キャスターゲート(伸縮式/ｱﾙﾐ製</t>
  </si>
  <si>
    <t>2368</t>
  </si>
  <si>
    <t>EA983BM-106</t>
  </si>
  <si>
    <t>450x600mm ﾜﾝﾀｯﾁ取付標識(二丁掛け墜落制止</t>
  </si>
  <si>
    <t>EA983BM-3</t>
  </si>
  <si>
    <t>600x300mm 安全帯使用標識(墜落防止)</t>
  </si>
  <si>
    <t>EA983BT-71</t>
  </si>
  <si>
    <t>600x 450mm 有機溶剤標識</t>
  </si>
  <si>
    <t>2370</t>
  </si>
  <si>
    <t>EA983BR-16</t>
  </si>
  <si>
    <t>450x600mm 工事用看板(ご協力をお願いしま</t>
  </si>
  <si>
    <t>EA983BT-56</t>
  </si>
  <si>
    <t>600x300mm 立入禁止標識(あぶないからはい</t>
  </si>
  <si>
    <t>2373</t>
  </si>
  <si>
    <t>EA983BK-17</t>
  </si>
  <si>
    <t>240x80mm 室名板(男子更衣室)</t>
  </si>
  <si>
    <t>2374</t>
  </si>
  <si>
    <t>EA766ZE-33</t>
  </si>
  <si>
    <t>450x600mm 工事用黒板(耐水)</t>
  </si>
  <si>
    <t>EA766ZE-51</t>
  </si>
  <si>
    <t>600x450mm 工事用黒板(耐水)</t>
  </si>
  <si>
    <t>EA983BR-31</t>
  </si>
  <si>
    <t>900x900mm 作業予定看板</t>
  </si>
  <si>
    <t>2385</t>
  </si>
  <si>
    <t>EA983CC-231</t>
  </si>
  <si>
    <t>70x 70mm ＧＨＳラベル(炎)</t>
  </si>
  <si>
    <t>EA983CC-234</t>
  </si>
  <si>
    <t>70x 70mm ＧＨＳラベル(腐食性)</t>
  </si>
  <si>
    <t>EA983CC-236</t>
  </si>
  <si>
    <t>70x 70mm ＧＨＳラベル(どくろﾏｰｸ)</t>
  </si>
  <si>
    <t>EA983CC-237</t>
  </si>
  <si>
    <t>70x 70mm ＧＨＳラベル(「！」)</t>
  </si>
  <si>
    <t>EA983CC-238</t>
  </si>
  <si>
    <t>70x 70mm ＧＨＳラベル(環境)</t>
  </si>
  <si>
    <t>EA983CC-239</t>
  </si>
  <si>
    <t>70x 70mm ＧＨＳラベル(健康有害性)</t>
  </si>
  <si>
    <t>2391</t>
  </si>
  <si>
    <t>EA983AJ-10A</t>
  </si>
  <si>
    <t>300x450mm 英文字入サイン標識</t>
  </si>
  <si>
    <t>EA983BB-33</t>
  </si>
  <si>
    <t>300x300mm 車両警戒標識[指定可燃物]</t>
  </si>
  <si>
    <t>2397</t>
  </si>
  <si>
    <t>EA983BG-112</t>
  </si>
  <si>
    <t>928-1268mm/A3 標識スタンド</t>
  </si>
  <si>
    <t>2407</t>
  </si>
  <si>
    <t>EA983G-44</t>
  </si>
  <si>
    <t>50mmx9.1m ハイレベル反射テープ(青)</t>
  </si>
  <si>
    <t>2416</t>
  </si>
  <si>
    <t>EA864CD-552</t>
  </si>
  <si>
    <t>2420</t>
  </si>
  <si>
    <t>EA864CD-110</t>
  </si>
  <si>
    <t>防犯用ステッカー(防犯ｶﾒﾗ設置)</t>
  </si>
  <si>
    <t>2430</t>
  </si>
  <si>
    <t>EA983S-21</t>
  </si>
  <si>
    <t>50mm ダイアル錠(ﾂﾙ長)</t>
  </si>
  <si>
    <t>2432</t>
  </si>
  <si>
    <t>EA983SG-1</t>
  </si>
  <si>
    <t>150x200mm Ｕ型ロック</t>
  </si>
  <si>
    <t>2444</t>
  </si>
  <si>
    <t>EA591-4</t>
  </si>
  <si>
    <t>4mm 英字刻印セット</t>
  </si>
  <si>
    <t>EA591BB-2</t>
  </si>
  <si>
    <t>2.0mm 英字刻印セット</t>
  </si>
  <si>
    <t>2455</t>
  </si>
  <si>
    <t>EA999LC-2S</t>
  </si>
  <si>
    <t>10.0L 消火用ポリバケツ(1個)</t>
  </si>
  <si>
    <t>2459</t>
  </si>
  <si>
    <t>EA812HG-19A</t>
  </si>
  <si>
    <t>68W ﾎﾟｰﾀﾌﾞﾙｿｰﾗｰﾊﾟﾈﾙ(EA812HG-11A～15用)</t>
  </si>
  <si>
    <t>2463</t>
  </si>
  <si>
    <t>EA724ZK-2</t>
  </si>
  <si>
    <t>φ690x311mm ドーム型防犯ミラー(ｱｸﾘﾙ製)</t>
  </si>
  <si>
    <t>2468</t>
  </si>
  <si>
    <t>EA928AG-151</t>
  </si>
  <si>
    <t>75x45x10mm スポンジ(ﾀﾞｲﾔﾓﾝﾄﾞ粒子付)</t>
  </si>
  <si>
    <t>2486</t>
  </si>
  <si>
    <t>EA922B-17D</t>
  </si>
  <si>
    <t>160mm 交換用ロール(ｶｰﾍﾟｯﾄ用/3巻)</t>
  </si>
  <si>
    <t>2491</t>
  </si>
  <si>
    <t>EA928CC-38S</t>
  </si>
  <si>
    <t>210x 710-1100mm ﾃﾞｯｷﾌﾞﾗｼ(通水伸縮ﾊﾝﾄﾞﾙ)</t>
  </si>
  <si>
    <t>2512</t>
  </si>
  <si>
    <t>EA995CA-8</t>
  </si>
  <si>
    <t>45L 透明ダストボックス(ﾋﾞﾝ用)</t>
  </si>
  <si>
    <t>2519</t>
  </si>
  <si>
    <t>EA899PA-25</t>
  </si>
  <si>
    <t>[EA899PA-3A･3SB･6･6S用] 延長管(ｼｮｰﾄﾀｲﾌﾟ)</t>
  </si>
  <si>
    <t>2520</t>
  </si>
  <si>
    <t>EA899AR-18</t>
  </si>
  <si>
    <t>DC18.0V 掃除機(充電式/ｻｲｸﾛﾝ式/紙ﾊﾟｯｸ)</t>
  </si>
  <si>
    <t>2526</t>
  </si>
  <si>
    <t>EA899SF-2</t>
  </si>
  <si>
    <t>AC100V/1100W/58.0L 乾湿両用掃除機</t>
  </si>
  <si>
    <t>2541</t>
  </si>
  <si>
    <t>EA115TR-32</t>
  </si>
  <si>
    <t>フォームノズル</t>
  </si>
  <si>
    <t>2551</t>
  </si>
  <si>
    <t>EA913YD-91</t>
  </si>
  <si>
    <t>650x400x600mm チェアー(ﾎﾟｰﾀﾌﾞﾙ/ﾍﾞｰｼﾞｭ)</t>
  </si>
  <si>
    <t>2554</t>
  </si>
  <si>
    <t>EA913LF-1</t>
  </si>
  <si>
    <t>125x125x 82mm/2700kcal ｺﾝﾛ(ｶﾞｽｶｰﾄﾘｯｼﾞ式)</t>
  </si>
  <si>
    <t>2555</t>
  </si>
  <si>
    <t>EA913LF-17</t>
  </si>
  <si>
    <t>20g  着火剤(3個x10ﾊﾟｯｸ)</t>
  </si>
  <si>
    <t>2561</t>
  </si>
  <si>
    <t>EA917AE-1A</t>
  </si>
  <si>
    <t>643x470x483mm/28L クーラーボックス</t>
  </si>
  <si>
    <t>2565</t>
  </si>
  <si>
    <t>EA739CB-66</t>
  </si>
  <si>
    <t>76x27x58mm コンパス</t>
  </si>
  <si>
    <t>2571</t>
  </si>
  <si>
    <t>EA986YD-1</t>
  </si>
  <si>
    <t>26型 折りたたみ式自転車</t>
  </si>
  <si>
    <t>2572</t>
  </si>
  <si>
    <t>EA986YE-11</t>
  </si>
  <si>
    <t>ペダル(2個)</t>
  </si>
  <si>
    <t>2574</t>
  </si>
  <si>
    <t>EA986YH-15</t>
  </si>
  <si>
    <t>340x240x230mm カゴカバー(前用/厚手)</t>
  </si>
  <si>
    <t>2577</t>
  </si>
  <si>
    <t>EA911AB-13</t>
  </si>
  <si>
    <t>3.6x5.4m/ 0.3mm ブルーシート(#2000/5枚)</t>
  </si>
  <si>
    <t>2581</t>
  </si>
  <si>
    <t>EA928AG-611</t>
  </si>
  <si>
    <t>880-1520mm スノーブラシ(伸縮型)</t>
  </si>
  <si>
    <t>2594</t>
  </si>
  <si>
    <t>EA898CD-1A</t>
  </si>
  <si>
    <t>350mm チェーンソー(電動)</t>
  </si>
  <si>
    <t>EA898CD-3</t>
  </si>
  <si>
    <t>400mm チェーンソー(電動)</t>
  </si>
  <si>
    <t>2605</t>
  </si>
  <si>
    <t>EA540AA-8</t>
  </si>
  <si>
    <t>200mm はさみ・野菜収穫用</t>
  </si>
  <si>
    <t>2608</t>
  </si>
  <si>
    <t>EA650BC-21</t>
  </si>
  <si>
    <t>170mm/ 970mm 長柄草刈鍬</t>
  </si>
  <si>
    <t>2612</t>
  </si>
  <si>
    <t>EA898RC-37B</t>
  </si>
  <si>
    <t>φ230mm 草刈機(ｴﾝｼﾞﾝ付)</t>
  </si>
  <si>
    <t>2613</t>
  </si>
  <si>
    <t>EA898BA-1</t>
  </si>
  <si>
    <t>230mm 草刈回転刃(ｺﾝｸﾘｰﾄ･ｱｽﾌｧﾙﾄ用)</t>
  </si>
  <si>
    <t>2630</t>
  </si>
  <si>
    <t>EA124LA-1A</t>
  </si>
  <si>
    <t>200mm スプレーガン(15/18mmﾎｰｽ用)</t>
  </si>
  <si>
    <t>EA124LA-24A</t>
  </si>
  <si>
    <t>105mm スプレーガン(11-15mmﾎｰｽ用・3ﾊﾟﾀｰﾝ)</t>
  </si>
  <si>
    <t>EA124LA-2A</t>
  </si>
  <si>
    <t>EA124LB-21</t>
  </si>
  <si>
    <t>呼 13 ネジ口金[逆止弁付]</t>
  </si>
  <si>
    <t>EA124LH-3A</t>
  </si>
  <si>
    <t>内径15･18mm ホースステム</t>
  </si>
  <si>
    <t>2637</t>
  </si>
  <si>
    <t>EA650AB-10</t>
  </si>
  <si>
    <t>178x1219mm 根切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</si>
</sst>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7"/>
  <sheetViews>
    <sheetView tabSelected="1" defaultGridColor="0" colorId="8" zoomScaleNormal="100" zoomScaleSheetLayoutView="100" workbookViewId="0">
      <selection sqref="A1:B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</cols>
  <sheetData>
    <row r="1" spans="1:6" s="1" customFormat="1" ht="12" x14ac:dyDescent="0.15">
      <c r="A1" s="7" t="s">
        <v>3</v>
      </c>
      <c r="B1" s="7"/>
      <c r="E1" s="2">
        <v>45444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10</v>
      </c>
    </row>
    <row r="9" spans="1:6" s="1" customFormat="1" ht="12" x14ac:dyDescent="0.15"/>
    <row r="10" spans="1:6" s="1" customFormat="1" ht="12" x14ac:dyDescent="0.15">
      <c r="B10" s="10" t="s">
        <v>9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15">
      <c r="B12" s="6"/>
      <c r="C12" s="6" t="s">
        <v>11</v>
      </c>
      <c r="D12" s="6" t="s">
        <v>12</v>
      </c>
      <c r="E12" s="5" t="str">
        <f>HYPERLINK("https://www.esco-net.com/wcs/escort/ec/detail?hHinCd=EA115MA-13A","EA115MA-13A")</f>
        <v>EA115MA-13A</v>
      </c>
    </row>
    <row r="13" spans="1:6" x14ac:dyDescent="0.15">
      <c r="B13" s="6"/>
      <c r="C13" s="6" t="s">
        <v>13</v>
      </c>
      <c r="D13" s="6" t="s">
        <v>14</v>
      </c>
      <c r="E13" s="5" t="str">
        <f>HYPERLINK("https://www.esco-net.com/wcs/escort/ec/detail?hHinCd=EA115MH-112","EA115MH-112")</f>
        <v>EA115MH-112</v>
      </c>
    </row>
    <row r="14" spans="1:6" x14ac:dyDescent="0.15">
      <c r="B14" s="6"/>
      <c r="C14" s="6" t="s">
        <v>15</v>
      </c>
      <c r="D14" s="6" t="s">
        <v>16</v>
      </c>
      <c r="E14" s="5"/>
    </row>
    <row r="15" spans="1:6" x14ac:dyDescent="0.15">
      <c r="B15" s="6"/>
      <c r="C15" s="6" t="s">
        <v>17</v>
      </c>
      <c r="D15" s="6" t="s">
        <v>18</v>
      </c>
      <c r="E15" s="5"/>
    </row>
    <row r="16" spans="1:6" x14ac:dyDescent="0.15">
      <c r="B16" s="6"/>
      <c r="C16" s="6" t="s">
        <v>19</v>
      </c>
      <c r="D16" s="6" t="s">
        <v>20</v>
      </c>
      <c r="E16" s="5" t="str">
        <f>HYPERLINK("https://www.esco-net.com/wcs/escort/ec/detail?hHinCd=EA432XA-2C","EA432XA-2C")</f>
        <v>EA432XA-2C</v>
      </c>
    </row>
    <row r="17" spans="2:5" x14ac:dyDescent="0.15">
      <c r="B17" s="6"/>
      <c r="C17" s="6" t="s">
        <v>21</v>
      </c>
      <c r="D17" s="6" t="s">
        <v>22</v>
      </c>
      <c r="E17" s="5"/>
    </row>
    <row r="18" spans="2:5" x14ac:dyDescent="0.15">
      <c r="B18" s="6"/>
      <c r="C18" s="6" t="s">
        <v>23</v>
      </c>
      <c r="D18" s="6" t="s">
        <v>24</v>
      </c>
      <c r="E18" s="5"/>
    </row>
    <row r="19" spans="2:5" x14ac:dyDescent="0.15">
      <c r="B19" s="6"/>
      <c r="C19" s="6" t="s">
        <v>25</v>
      </c>
      <c r="D19" s="6" t="s">
        <v>26</v>
      </c>
      <c r="E19" s="5"/>
    </row>
    <row r="20" spans="2:5" x14ac:dyDescent="0.15">
      <c r="B20" s="6"/>
      <c r="C20" s="6" t="s">
        <v>27</v>
      </c>
      <c r="D20" s="6" t="s">
        <v>28</v>
      </c>
      <c r="E20" s="5"/>
    </row>
    <row r="21" spans="2:5" x14ac:dyDescent="0.15">
      <c r="B21" s="6"/>
      <c r="C21" s="6" t="s">
        <v>29</v>
      </c>
      <c r="D21" s="6" t="s">
        <v>30</v>
      </c>
      <c r="E21" s="5"/>
    </row>
    <row r="22" spans="2:5" x14ac:dyDescent="0.15">
      <c r="B22" s="6"/>
      <c r="C22" s="6" t="s">
        <v>31</v>
      </c>
      <c r="D22" s="6" t="s">
        <v>32</v>
      </c>
      <c r="E22" s="5"/>
    </row>
    <row r="23" spans="2:5" x14ac:dyDescent="0.15">
      <c r="B23" s="6"/>
      <c r="C23" s="6" t="s">
        <v>33</v>
      </c>
      <c r="D23" s="6" t="s">
        <v>34</v>
      </c>
      <c r="E23" s="5"/>
    </row>
    <row r="24" spans="2:5" x14ac:dyDescent="0.15">
      <c r="B24" s="6"/>
      <c r="C24" s="6" t="s">
        <v>35</v>
      </c>
      <c r="D24" s="6" t="s">
        <v>36</v>
      </c>
      <c r="E24" s="5"/>
    </row>
    <row r="25" spans="2:5" x14ac:dyDescent="0.15">
      <c r="B25" s="6"/>
      <c r="C25" s="6" t="s">
        <v>37</v>
      </c>
      <c r="D25" s="6" t="s">
        <v>38</v>
      </c>
      <c r="E25" s="5"/>
    </row>
    <row r="26" spans="2:5" x14ac:dyDescent="0.15">
      <c r="B26" s="6"/>
      <c r="C26" s="6" t="s">
        <v>39</v>
      </c>
      <c r="D26" s="6" t="s">
        <v>40</v>
      </c>
      <c r="E26" s="5"/>
    </row>
    <row r="27" spans="2:5" x14ac:dyDescent="0.15">
      <c r="B27" s="6"/>
      <c r="C27" s="6" t="s">
        <v>41</v>
      </c>
      <c r="D27" s="6" t="s">
        <v>42</v>
      </c>
      <c r="E27" s="5"/>
    </row>
    <row r="28" spans="2:5" x14ac:dyDescent="0.15">
      <c r="B28" s="6"/>
      <c r="C28" s="6" t="s">
        <v>43</v>
      </c>
      <c r="D28" s="6" t="s">
        <v>44</v>
      </c>
      <c r="E28" s="5" t="str">
        <f>HYPERLINK("https://www.esco-net.com/wcs/escort/ec/detail?hHinCd=EA475EZ-38","EA475EZ-38")</f>
        <v>EA475EZ-38</v>
      </c>
    </row>
    <row r="29" spans="2:5" x14ac:dyDescent="0.15">
      <c r="B29" s="6"/>
      <c r="C29" s="6" t="s">
        <v>45</v>
      </c>
      <c r="D29" s="6" t="s">
        <v>46</v>
      </c>
      <c r="E29" s="5" t="str">
        <f>HYPERLINK("https://www.esco-net.com/wcs/escort/ec/detail?hHinCd=EA508S-14","EA508S-14")</f>
        <v>EA508S-14</v>
      </c>
    </row>
    <row r="30" spans="2:5" x14ac:dyDescent="0.15">
      <c r="B30" s="6"/>
      <c r="C30" s="6" t="s">
        <v>47</v>
      </c>
      <c r="D30" s="6" t="s">
        <v>48</v>
      </c>
      <c r="E30" s="5"/>
    </row>
    <row r="31" spans="2:5" x14ac:dyDescent="0.15">
      <c r="B31" s="6"/>
      <c r="C31" s="6" t="s">
        <v>49</v>
      </c>
      <c r="D31" s="6" t="s">
        <v>50</v>
      </c>
      <c r="E31" s="5"/>
    </row>
    <row r="32" spans="2:5" x14ac:dyDescent="0.15">
      <c r="B32" s="6"/>
      <c r="C32" s="6" t="s">
        <v>51</v>
      </c>
      <c r="D32" s="6" t="s">
        <v>52</v>
      </c>
      <c r="E32" s="5" t="str">
        <f>HYPERLINK("https://www.esco-net.com/wcs/escort/ec/detail?hHinCd=EA522VD","EA522VD")</f>
        <v>EA522VD</v>
      </c>
    </row>
    <row r="33" spans="2:5" x14ac:dyDescent="0.15">
      <c r="B33" s="6"/>
      <c r="C33" s="6" t="s">
        <v>53</v>
      </c>
      <c r="D33" s="6" t="s">
        <v>54</v>
      </c>
      <c r="E33" s="5"/>
    </row>
    <row r="34" spans="2:5" x14ac:dyDescent="0.15">
      <c r="B34" s="6"/>
      <c r="C34" s="6" t="s">
        <v>55</v>
      </c>
      <c r="D34" s="6" t="s">
        <v>56</v>
      </c>
      <c r="E34" s="5"/>
    </row>
    <row r="35" spans="2:5" x14ac:dyDescent="0.15">
      <c r="B35" s="6"/>
      <c r="C35" s="6" t="s">
        <v>57</v>
      </c>
      <c r="D35" s="6" t="s">
        <v>58</v>
      </c>
      <c r="E35" s="5"/>
    </row>
    <row r="36" spans="2:5" x14ac:dyDescent="0.15">
      <c r="B36" s="6"/>
      <c r="C36" s="6" t="s">
        <v>59</v>
      </c>
      <c r="D36" s="6" t="s">
        <v>60</v>
      </c>
      <c r="E36" s="5"/>
    </row>
    <row r="37" spans="2:5" x14ac:dyDescent="0.15">
      <c r="B37" s="6"/>
      <c r="C37" s="6" t="s">
        <v>61</v>
      </c>
      <c r="D37" s="6" t="s">
        <v>62</v>
      </c>
      <c r="E37" s="5"/>
    </row>
    <row r="38" spans="2:5" x14ac:dyDescent="0.15">
      <c r="B38" s="6"/>
      <c r="C38" s="6" t="s">
        <v>63</v>
      </c>
      <c r="D38" s="6" t="s">
        <v>64</v>
      </c>
      <c r="E38" s="5" t="str">
        <f>HYPERLINK("https://www.esco-net.com/wcs/escort/ec/detail?hHinCd=EA573KL-14","EA573KL-14")</f>
        <v>EA573KL-14</v>
      </c>
    </row>
    <row r="39" spans="2:5" x14ac:dyDescent="0.15">
      <c r="B39" s="6"/>
      <c r="C39" s="6" t="s">
        <v>65</v>
      </c>
      <c r="D39" s="6" t="s">
        <v>66</v>
      </c>
      <c r="E39" s="5" t="str">
        <f>HYPERLINK("https://www.esco-net.com/wcs/escort/ec/detail?hHinCd=EA573KL-3","EA573KL-3")</f>
        <v>EA573KL-3</v>
      </c>
    </row>
    <row r="40" spans="2:5" x14ac:dyDescent="0.15">
      <c r="B40" s="6"/>
      <c r="C40" s="6" t="s">
        <v>67</v>
      </c>
      <c r="D40" s="6" t="s">
        <v>68</v>
      </c>
      <c r="E40" s="5"/>
    </row>
    <row r="41" spans="2:5" x14ac:dyDescent="0.15">
      <c r="B41" s="6"/>
      <c r="C41" s="6" t="s">
        <v>69</v>
      </c>
      <c r="D41" s="6" t="s">
        <v>70</v>
      </c>
      <c r="E41" s="5"/>
    </row>
    <row r="42" spans="2:5" x14ac:dyDescent="0.15">
      <c r="B42" s="6"/>
      <c r="C42" s="6" t="s">
        <v>71</v>
      </c>
      <c r="D42" s="6" t="s">
        <v>72</v>
      </c>
      <c r="E42" s="5"/>
    </row>
    <row r="43" spans="2:5" x14ac:dyDescent="0.15">
      <c r="B43" s="6"/>
      <c r="C43" s="6" t="s">
        <v>73</v>
      </c>
      <c r="D43" s="6" t="s">
        <v>74</v>
      </c>
      <c r="E43" s="5"/>
    </row>
    <row r="44" spans="2:5" x14ac:dyDescent="0.15">
      <c r="B44" s="6"/>
      <c r="C44" s="6" t="s">
        <v>75</v>
      </c>
      <c r="D44" s="6" t="s">
        <v>76</v>
      </c>
      <c r="E44" s="5"/>
    </row>
    <row r="45" spans="2:5" x14ac:dyDescent="0.15">
      <c r="B45" s="6"/>
      <c r="C45" s="6" t="s">
        <v>77</v>
      </c>
      <c r="D45" s="6" t="s">
        <v>78</v>
      </c>
      <c r="E45" s="5"/>
    </row>
    <row r="46" spans="2:5" x14ac:dyDescent="0.15">
      <c r="B46" s="6"/>
      <c r="C46" s="6" t="s">
        <v>79</v>
      </c>
      <c r="D46" s="6" t="s">
        <v>80</v>
      </c>
      <c r="E46" s="5"/>
    </row>
    <row r="47" spans="2:5" x14ac:dyDescent="0.15">
      <c r="B47" s="6"/>
      <c r="C47" s="6" t="s">
        <v>81</v>
      </c>
      <c r="D47" s="6" t="s">
        <v>82</v>
      </c>
      <c r="E47" s="5" t="str">
        <f>HYPERLINK("https://www.esco-net.com/wcs/escort/ec/detail?hHinCd=EA614SN-70","EA614SN-70")</f>
        <v>EA614SN-70</v>
      </c>
    </row>
    <row r="48" spans="2:5" x14ac:dyDescent="0.15">
      <c r="B48" s="6"/>
      <c r="C48" s="6" t="s">
        <v>83</v>
      </c>
      <c r="D48" s="6" t="s">
        <v>84</v>
      </c>
      <c r="E48" s="5"/>
    </row>
    <row r="49" spans="2:5" x14ac:dyDescent="0.15">
      <c r="B49" s="6"/>
      <c r="C49" s="6" t="s">
        <v>85</v>
      </c>
      <c r="D49" s="6" t="s">
        <v>86</v>
      </c>
      <c r="E49" s="5"/>
    </row>
    <row r="50" spans="2:5" x14ac:dyDescent="0.15">
      <c r="B50" s="6"/>
      <c r="C50" s="6" t="s">
        <v>87</v>
      </c>
      <c r="D50" s="6" t="s">
        <v>88</v>
      </c>
      <c r="E50" s="5"/>
    </row>
    <row r="51" spans="2:5" x14ac:dyDescent="0.15">
      <c r="B51" s="6"/>
      <c r="C51" s="6" t="s">
        <v>89</v>
      </c>
      <c r="D51" s="6" t="s">
        <v>90</v>
      </c>
      <c r="E51" s="5"/>
    </row>
    <row r="52" spans="2:5" x14ac:dyDescent="0.15">
      <c r="B52" s="6"/>
      <c r="C52" s="6" t="s">
        <v>91</v>
      </c>
      <c r="D52" s="6" t="s">
        <v>92</v>
      </c>
      <c r="E52" s="5"/>
    </row>
    <row r="53" spans="2:5" x14ac:dyDescent="0.15">
      <c r="B53" s="6"/>
      <c r="C53" s="6" t="s">
        <v>93</v>
      </c>
      <c r="D53" s="6" t="s">
        <v>94</v>
      </c>
      <c r="E53" s="5"/>
    </row>
    <row r="54" spans="2:5" x14ac:dyDescent="0.15">
      <c r="B54" s="6"/>
      <c r="C54" s="6" t="s">
        <v>95</v>
      </c>
      <c r="D54" s="6" t="s">
        <v>96</v>
      </c>
      <c r="E54" s="5"/>
    </row>
    <row r="55" spans="2:5" x14ac:dyDescent="0.15">
      <c r="B55" s="6"/>
      <c r="C55" s="6" t="s">
        <v>97</v>
      </c>
      <c r="D55" s="6" t="s">
        <v>98</v>
      </c>
      <c r="E55" s="5"/>
    </row>
    <row r="56" spans="2:5" x14ac:dyDescent="0.15">
      <c r="B56" s="6"/>
      <c r="C56" s="6" t="s">
        <v>99</v>
      </c>
      <c r="D56" s="6" t="s">
        <v>100</v>
      </c>
      <c r="E56" s="5"/>
    </row>
    <row r="57" spans="2:5" x14ac:dyDescent="0.15">
      <c r="B57" s="6"/>
      <c r="C57" s="6" t="s">
        <v>101</v>
      </c>
      <c r="D57" s="6" t="s">
        <v>102</v>
      </c>
      <c r="E57" s="5"/>
    </row>
    <row r="58" spans="2:5" x14ac:dyDescent="0.15">
      <c r="B58" s="6"/>
      <c r="C58" s="6" t="s">
        <v>103</v>
      </c>
      <c r="D58" s="6" t="s">
        <v>104</v>
      </c>
      <c r="E58" s="5" t="str">
        <f>HYPERLINK("https://www.esco-net.com/wcs/escort/ec/detail?hHinCd=EA684A-17","EA684A-17")</f>
        <v>EA684A-17</v>
      </c>
    </row>
    <row r="59" spans="2:5" x14ac:dyDescent="0.15">
      <c r="B59" s="6"/>
      <c r="C59" s="6" t="s">
        <v>105</v>
      </c>
      <c r="D59" s="6" t="s">
        <v>106</v>
      </c>
      <c r="E59" s="5" t="str">
        <f>HYPERLINK("https://www.esco-net.com/wcs/escort/ec/detail?hHinCd=EA618DF-10","EA618DF-10")</f>
        <v>EA618DF-10</v>
      </c>
    </row>
    <row r="60" spans="2:5" x14ac:dyDescent="0.15">
      <c r="B60" s="6"/>
      <c r="C60" s="6" t="s">
        <v>107</v>
      </c>
      <c r="D60" s="6" t="s">
        <v>108</v>
      </c>
      <c r="E60" s="5"/>
    </row>
    <row r="61" spans="2:5" x14ac:dyDescent="0.15">
      <c r="B61" s="6"/>
      <c r="C61" s="6" t="s">
        <v>109</v>
      </c>
      <c r="D61" s="6" t="s">
        <v>110</v>
      </c>
      <c r="E61" s="5"/>
    </row>
    <row r="62" spans="2:5" x14ac:dyDescent="0.15">
      <c r="B62" s="6"/>
      <c r="C62" s="6" t="s">
        <v>111</v>
      </c>
      <c r="D62" s="6" t="s">
        <v>112</v>
      </c>
      <c r="E62" s="5"/>
    </row>
    <row r="63" spans="2:5" x14ac:dyDescent="0.15">
      <c r="B63" s="6"/>
      <c r="C63" s="6" t="s">
        <v>113</v>
      </c>
      <c r="D63" s="6" t="s">
        <v>114</v>
      </c>
      <c r="E63" s="5"/>
    </row>
    <row r="64" spans="2:5" x14ac:dyDescent="0.15">
      <c r="B64" s="6"/>
      <c r="C64" s="6" t="s">
        <v>115</v>
      </c>
      <c r="D64" s="6" t="s">
        <v>116</v>
      </c>
      <c r="E64" s="5"/>
    </row>
    <row r="65" spans="2:5" x14ac:dyDescent="0.15">
      <c r="B65" s="6"/>
      <c r="C65" s="6" t="s">
        <v>117</v>
      </c>
      <c r="D65" s="6" t="s">
        <v>118</v>
      </c>
      <c r="E65" s="5"/>
    </row>
    <row r="66" spans="2:5" x14ac:dyDescent="0.15">
      <c r="B66" s="6"/>
      <c r="C66" s="6" t="s">
        <v>119</v>
      </c>
      <c r="D66" s="6" t="s">
        <v>120</v>
      </c>
      <c r="E66" s="5"/>
    </row>
    <row r="67" spans="2:5" x14ac:dyDescent="0.15">
      <c r="B67" s="6"/>
      <c r="C67" s="6" t="s">
        <v>121</v>
      </c>
      <c r="D67" s="6" t="s">
        <v>122</v>
      </c>
      <c r="E67" s="5"/>
    </row>
    <row r="68" spans="2:5" x14ac:dyDescent="0.15">
      <c r="B68" s="6"/>
      <c r="C68" s="6" t="s">
        <v>123</v>
      </c>
      <c r="D68" s="6" t="s">
        <v>124</v>
      </c>
      <c r="E68" s="5" t="str">
        <f>HYPERLINK("https://www.esco-net.com/wcs/escort/ec/detail?hHinCd=EA761DD-365","EA761DD-365")</f>
        <v>EA761DD-365</v>
      </c>
    </row>
    <row r="69" spans="2:5" x14ac:dyDescent="0.15">
      <c r="B69" s="6"/>
      <c r="C69" s="6" t="s">
        <v>125</v>
      </c>
      <c r="D69" s="6" t="s">
        <v>126</v>
      </c>
      <c r="E69" s="5" t="str">
        <f>HYPERLINK("https://www.esco-net.com/wcs/escort/ec/detail?hHinCd=EA761DK-94","EA761DK-94")</f>
        <v>EA761DK-94</v>
      </c>
    </row>
    <row r="70" spans="2:5" x14ac:dyDescent="0.15">
      <c r="B70" s="6"/>
      <c r="C70" s="6" t="s">
        <v>127</v>
      </c>
      <c r="D70" s="6" t="s">
        <v>128</v>
      </c>
      <c r="E70" s="5"/>
    </row>
    <row r="71" spans="2:5" x14ac:dyDescent="0.15">
      <c r="B71" s="6"/>
      <c r="C71" s="6" t="s">
        <v>129</v>
      </c>
      <c r="D71" s="6" t="s">
        <v>130</v>
      </c>
      <c r="E71" s="5"/>
    </row>
    <row r="72" spans="2:5" x14ac:dyDescent="0.15">
      <c r="B72" s="6"/>
      <c r="C72" s="6" t="s">
        <v>131</v>
      </c>
      <c r="D72" s="6" t="s">
        <v>132</v>
      </c>
      <c r="E72" s="5"/>
    </row>
    <row r="73" spans="2:5" x14ac:dyDescent="0.15">
      <c r="B73" s="6"/>
      <c r="C73" s="6" t="s">
        <v>133</v>
      </c>
      <c r="D73" s="6" t="s">
        <v>134</v>
      </c>
      <c r="E73" s="5" t="str">
        <f>HYPERLINK("https://www.esco-net.com/wcs/escort/ec/detail?hHinCd=EA763AA-127B","EA763AA-127B")</f>
        <v>EA763AA-127B</v>
      </c>
    </row>
    <row r="74" spans="2:5" x14ac:dyDescent="0.15">
      <c r="B74" s="6"/>
      <c r="C74" s="6" t="s">
        <v>135</v>
      </c>
      <c r="D74" s="6" t="s">
        <v>136</v>
      </c>
      <c r="E74" s="5" t="str">
        <f>HYPERLINK("https://www.esco-net.com/wcs/escort/ec/detail?hHinCd=EA763AJ-58D","EA763AJ-58D")</f>
        <v>EA763AJ-58D</v>
      </c>
    </row>
    <row r="75" spans="2:5" x14ac:dyDescent="0.15">
      <c r="B75" s="6"/>
      <c r="C75" s="6" t="s">
        <v>137</v>
      </c>
      <c r="D75" s="6" t="s">
        <v>138</v>
      </c>
      <c r="E75" s="5"/>
    </row>
    <row r="76" spans="2:5" x14ac:dyDescent="0.15">
      <c r="B76" s="6"/>
      <c r="C76" s="6" t="s">
        <v>139</v>
      </c>
      <c r="D76" s="6" t="s">
        <v>140</v>
      </c>
      <c r="E76" s="5" t="str">
        <f>HYPERLINK("https://www.esco-net.com/wcs/escort/ec/detail?hHinCd=EA763AZ-162A","EA763AZ-162A")</f>
        <v>EA763AZ-162A</v>
      </c>
    </row>
    <row r="77" spans="2:5" x14ac:dyDescent="0.15">
      <c r="B77" s="6"/>
      <c r="C77" s="6" t="s">
        <v>141</v>
      </c>
      <c r="D77" s="6" t="s">
        <v>142</v>
      </c>
      <c r="E77" s="5"/>
    </row>
    <row r="78" spans="2:5" x14ac:dyDescent="0.15">
      <c r="B78" s="6"/>
      <c r="C78" s="6" t="s">
        <v>143</v>
      </c>
      <c r="D78" s="6" t="s">
        <v>144</v>
      </c>
      <c r="E78" s="5"/>
    </row>
    <row r="79" spans="2:5" x14ac:dyDescent="0.15">
      <c r="B79" s="6"/>
      <c r="C79" s="6" t="s">
        <v>145</v>
      </c>
      <c r="D79" s="6" t="s">
        <v>146</v>
      </c>
      <c r="E79" s="5"/>
    </row>
    <row r="80" spans="2:5" x14ac:dyDescent="0.15">
      <c r="B80" s="6"/>
      <c r="C80" s="6" t="s">
        <v>147</v>
      </c>
      <c r="D80" s="6" t="s">
        <v>148</v>
      </c>
      <c r="E80" s="5"/>
    </row>
    <row r="81" spans="2:5" x14ac:dyDescent="0.15">
      <c r="B81" s="6"/>
      <c r="C81" s="6" t="s">
        <v>149</v>
      </c>
      <c r="D81" s="6" t="s">
        <v>150</v>
      </c>
      <c r="E81" s="5"/>
    </row>
    <row r="82" spans="2:5" x14ac:dyDescent="0.15">
      <c r="B82" s="6"/>
      <c r="C82" s="6" t="s">
        <v>151</v>
      </c>
      <c r="D82" s="6" t="s">
        <v>152</v>
      </c>
      <c r="E82" s="5"/>
    </row>
    <row r="83" spans="2:5" x14ac:dyDescent="0.15">
      <c r="B83" s="6"/>
      <c r="C83" s="6" t="s">
        <v>153</v>
      </c>
      <c r="D83" s="6" t="s">
        <v>154</v>
      </c>
      <c r="E83" s="5"/>
    </row>
    <row r="84" spans="2:5" x14ac:dyDescent="0.15">
      <c r="B84" s="6"/>
      <c r="C84" s="6" t="s">
        <v>155</v>
      </c>
      <c r="D84" s="6" t="s">
        <v>156</v>
      </c>
      <c r="E84" s="5"/>
    </row>
    <row r="85" spans="2:5" x14ac:dyDescent="0.15">
      <c r="B85" s="6"/>
      <c r="C85" s="6" t="s">
        <v>157</v>
      </c>
      <c r="D85" s="6" t="s">
        <v>158</v>
      </c>
      <c r="E85" s="5"/>
    </row>
    <row r="86" spans="2:5" x14ac:dyDescent="0.15">
      <c r="B86" s="6"/>
      <c r="C86" s="6" t="s">
        <v>159</v>
      </c>
      <c r="D86" s="6" t="s">
        <v>160</v>
      </c>
      <c r="E86" s="5"/>
    </row>
    <row r="87" spans="2:5" x14ac:dyDescent="0.15">
      <c r="B87" s="6"/>
      <c r="C87" s="6" t="s">
        <v>161</v>
      </c>
      <c r="D87" s="6" t="s">
        <v>162</v>
      </c>
      <c r="E87" s="5"/>
    </row>
    <row r="88" spans="2:5" x14ac:dyDescent="0.15">
      <c r="B88" s="6"/>
      <c r="C88" s="6" t="s">
        <v>163</v>
      </c>
      <c r="D88" s="6" t="s">
        <v>164</v>
      </c>
      <c r="E88" s="5" t="str">
        <f>HYPERLINK("https://www.esco-net.com/wcs/escort/ec/detail?hHinCd=EA813RV-2B","EA813RV-2B")</f>
        <v>EA813RV-2B</v>
      </c>
    </row>
    <row r="89" spans="2:5" x14ac:dyDescent="0.15">
      <c r="B89" s="6"/>
      <c r="C89" s="6" t="s">
        <v>165</v>
      </c>
      <c r="D89" s="6" t="s">
        <v>166</v>
      </c>
      <c r="E89" s="5" t="str">
        <f>HYPERLINK("https://www.esco-net.com/wcs/escort/ec/detail?hHinCd=EA825G-3","EA825G-3")</f>
        <v>EA825G-3</v>
      </c>
    </row>
    <row r="90" spans="2:5" x14ac:dyDescent="0.15">
      <c r="B90" s="6"/>
      <c r="C90" s="6" t="s">
        <v>167</v>
      </c>
      <c r="D90" s="6" t="s">
        <v>168</v>
      </c>
      <c r="E90" s="5"/>
    </row>
    <row r="91" spans="2:5" x14ac:dyDescent="0.15">
      <c r="B91" s="6"/>
      <c r="C91" s="6" t="s">
        <v>169</v>
      </c>
      <c r="D91" s="6" t="s">
        <v>170</v>
      </c>
      <c r="E91" s="5" t="str">
        <f>HYPERLINK("https://www.esco-net.com/wcs/escort/ec/detail?hHinCd=EA860JA-1","EA860JA-1")</f>
        <v>EA860JA-1</v>
      </c>
    </row>
    <row r="92" spans="2:5" x14ac:dyDescent="0.15">
      <c r="B92" s="6"/>
      <c r="C92" s="6" t="s">
        <v>171</v>
      </c>
      <c r="D92" s="6" t="s">
        <v>172</v>
      </c>
      <c r="E92" s="5"/>
    </row>
    <row r="93" spans="2:5" x14ac:dyDescent="0.15">
      <c r="B93" s="6"/>
      <c r="C93" s="6" t="s">
        <v>173</v>
      </c>
      <c r="D93" s="6" t="s">
        <v>174</v>
      </c>
      <c r="E93" s="5"/>
    </row>
    <row r="94" spans="2:5" x14ac:dyDescent="0.15">
      <c r="B94" s="6"/>
      <c r="C94" s="6" t="s">
        <v>175</v>
      </c>
      <c r="D94" s="6" t="s">
        <v>172</v>
      </c>
      <c r="E94" s="5"/>
    </row>
    <row r="95" spans="2:5" x14ac:dyDescent="0.15">
      <c r="B95" s="6"/>
      <c r="C95" s="6" t="s">
        <v>176</v>
      </c>
      <c r="D95" s="6" t="s">
        <v>177</v>
      </c>
      <c r="E95" s="5"/>
    </row>
    <row r="96" spans="2:5" x14ac:dyDescent="0.15">
      <c r="B96" s="6"/>
      <c r="C96" s="6" t="s">
        <v>178</v>
      </c>
      <c r="D96" s="6" t="s">
        <v>179</v>
      </c>
      <c r="E96" s="5" t="str">
        <f>HYPERLINK("https://www.esco-net.com/wcs/escort/ec/detail?hHinCd=EA897SA-100F","EA897SA-100F")</f>
        <v>EA897SA-100F</v>
      </c>
    </row>
    <row r="97" spans="2:5" x14ac:dyDescent="0.15">
      <c r="B97" s="6"/>
      <c r="C97" s="6" t="s">
        <v>180</v>
      </c>
      <c r="D97" s="6" t="s">
        <v>181</v>
      </c>
      <c r="E97" s="5"/>
    </row>
    <row r="98" spans="2:5" x14ac:dyDescent="0.15">
      <c r="B98" s="6"/>
      <c r="C98" s="6" t="s">
        <v>182</v>
      </c>
      <c r="D98" s="6" t="s">
        <v>183</v>
      </c>
      <c r="E98" s="5" t="str">
        <f>HYPERLINK("https://www.esco-net.com/wcs/escort/ec/detail?hHinCd=EA898RB-1A","EA898RB-1A")</f>
        <v>EA898RB-1A</v>
      </c>
    </row>
    <row r="99" spans="2:5" x14ac:dyDescent="0.15">
      <c r="B99" s="6"/>
      <c r="C99" s="6" t="s">
        <v>184</v>
      </c>
      <c r="D99" s="6" t="s">
        <v>185</v>
      </c>
      <c r="E99" s="5"/>
    </row>
    <row r="100" spans="2:5" x14ac:dyDescent="0.15">
      <c r="B100" s="6"/>
      <c r="C100" s="6" t="s">
        <v>186</v>
      </c>
      <c r="D100" s="6" t="s">
        <v>187</v>
      </c>
      <c r="E100" s="5"/>
    </row>
    <row r="101" spans="2:5" x14ac:dyDescent="0.15">
      <c r="B101" s="6"/>
      <c r="C101" s="6" t="s">
        <v>188</v>
      </c>
      <c r="D101" s="6" t="s">
        <v>189</v>
      </c>
      <c r="E101" s="5" t="str">
        <f>HYPERLINK("https://www.esco-net.com/wcs/escort/ec/detail?hHinCd=EA912MH-26","EA912MH-26")</f>
        <v>EA912MH-26</v>
      </c>
    </row>
    <row r="102" spans="2:5" x14ac:dyDescent="0.15">
      <c r="B102" s="6"/>
      <c r="C102" s="6" t="s">
        <v>190</v>
      </c>
      <c r="D102" s="6" t="s">
        <v>191</v>
      </c>
      <c r="E102" s="5"/>
    </row>
    <row r="103" spans="2:5" x14ac:dyDescent="0.15">
      <c r="B103" s="6"/>
      <c r="C103" s="6" t="s">
        <v>192</v>
      </c>
      <c r="D103" s="6" t="s">
        <v>193</v>
      </c>
      <c r="E103" s="5" t="str">
        <f>HYPERLINK("https://www.esco-net.com/wcs/escort/ec/detail?hHinCd=EA927-74","EA927-74")</f>
        <v>EA927-74</v>
      </c>
    </row>
    <row r="104" spans="2:5" x14ac:dyDescent="0.15">
      <c r="B104" s="6"/>
      <c r="C104" s="6" t="s">
        <v>194</v>
      </c>
      <c r="D104" s="6" t="s">
        <v>195</v>
      </c>
      <c r="E104" s="5"/>
    </row>
    <row r="105" spans="2:5" x14ac:dyDescent="0.15">
      <c r="B105" s="6"/>
      <c r="C105" s="6" t="s">
        <v>196</v>
      </c>
      <c r="D105" s="6" t="s">
        <v>197</v>
      </c>
      <c r="E105" s="5"/>
    </row>
    <row r="106" spans="2:5" x14ac:dyDescent="0.15">
      <c r="B106" s="6"/>
      <c r="C106" s="6" t="s">
        <v>198</v>
      </c>
      <c r="D106" s="6" t="s">
        <v>199</v>
      </c>
      <c r="E106" s="5"/>
    </row>
    <row r="107" spans="2:5" x14ac:dyDescent="0.15">
      <c r="B107" s="6"/>
      <c r="C107" s="6" t="s">
        <v>200</v>
      </c>
      <c r="D107" s="6" t="s">
        <v>201</v>
      </c>
      <c r="E107" s="5" t="str">
        <f>HYPERLINK("https://www.esco-net.com/wcs/escort/ec/detail?hHinCd=EA934WH-1","EA934WH-1")</f>
        <v>EA934WH-1</v>
      </c>
    </row>
    <row r="108" spans="2:5" x14ac:dyDescent="0.15">
      <c r="B108" s="6"/>
      <c r="C108" s="6" t="s">
        <v>202</v>
      </c>
      <c r="D108" s="6" t="s">
        <v>203</v>
      </c>
      <c r="E108" s="5"/>
    </row>
    <row r="109" spans="2:5" x14ac:dyDescent="0.15">
      <c r="B109" s="6"/>
      <c r="C109" s="6" t="s">
        <v>204</v>
      </c>
      <c r="D109" s="6" t="s">
        <v>205</v>
      </c>
      <c r="E109" s="5"/>
    </row>
    <row r="110" spans="2:5" x14ac:dyDescent="0.15">
      <c r="B110" s="6"/>
      <c r="C110" s="6" t="s">
        <v>206</v>
      </c>
      <c r="D110" s="6" t="s">
        <v>207</v>
      </c>
      <c r="E110" s="5"/>
    </row>
    <row r="111" spans="2:5" x14ac:dyDescent="0.15">
      <c r="B111" s="6"/>
      <c r="C111" s="6" t="s">
        <v>208</v>
      </c>
      <c r="D111" s="6" t="s">
        <v>209</v>
      </c>
      <c r="E111" s="5"/>
    </row>
    <row r="112" spans="2:5" x14ac:dyDescent="0.15">
      <c r="B112" s="6"/>
      <c r="C112" s="6" t="s">
        <v>210</v>
      </c>
      <c r="D112" s="6" t="s">
        <v>211</v>
      </c>
      <c r="E112" s="5"/>
    </row>
    <row r="113" spans="2:5" x14ac:dyDescent="0.15">
      <c r="B113" s="6"/>
      <c r="C113" s="6" t="s">
        <v>212</v>
      </c>
      <c r="D113" s="6" t="s">
        <v>213</v>
      </c>
      <c r="E113" s="5"/>
    </row>
    <row r="114" spans="2:5" x14ac:dyDescent="0.15">
      <c r="B114" s="6"/>
      <c r="C114" s="6" t="s">
        <v>214</v>
      </c>
      <c r="D114" s="6" t="s">
        <v>215</v>
      </c>
      <c r="E114" s="5"/>
    </row>
    <row r="115" spans="2:5" x14ac:dyDescent="0.15">
      <c r="B115" s="6"/>
      <c r="C115" s="6" t="s">
        <v>216</v>
      </c>
      <c r="D115" s="6" t="s">
        <v>217</v>
      </c>
      <c r="E115" s="5"/>
    </row>
    <row r="116" spans="2:5" x14ac:dyDescent="0.15">
      <c r="B116" s="6"/>
      <c r="C116" s="6" t="s">
        <v>218</v>
      </c>
      <c r="D116" s="6" t="s">
        <v>219</v>
      </c>
      <c r="E116" s="5"/>
    </row>
    <row r="117" spans="2:5" x14ac:dyDescent="0.15">
      <c r="B117" s="6"/>
      <c r="C117" s="6" t="s">
        <v>220</v>
      </c>
      <c r="D117" s="6" t="s">
        <v>221</v>
      </c>
      <c r="E117" s="5"/>
    </row>
    <row r="118" spans="2:5" x14ac:dyDescent="0.15">
      <c r="B118" s="6"/>
      <c r="C118" s="6" t="s">
        <v>222</v>
      </c>
      <c r="D118" s="6" t="s">
        <v>223</v>
      </c>
      <c r="E118" s="5"/>
    </row>
    <row r="119" spans="2:5" x14ac:dyDescent="0.15">
      <c r="B119" s="6"/>
      <c r="C119" s="6" t="s">
        <v>224</v>
      </c>
      <c r="D119" s="6" t="s">
        <v>225</v>
      </c>
      <c r="E119" s="5"/>
    </row>
    <row r="120" spans="2:5" x14ac:dyDescent="0.15">
      <c r="B120" s="6"/>
      <c r="C120" s="6" t="s">
        <v>226</v>
      </c>
      <c r="D120" s="6" t="s">
        <v>227</v>
      </c>
      <c r="E120" s="5"/>
    </row>
    <row r="121" spans="2:5" x14ac:dyDescent="0.15">
      <c r="B121" s="6"/>
      <c r="C121" s="6" t="s">
        <v>228</v>
      </c>
      <c r="D121" s="6" t="s">
        <v>229</v>
      </c>
      <c r="E121" s="5"/>
    </row>
    <row r="122" spans="2:5" x14ac:dyDescent="0.15">
      <c r="B122" s="6"/>
      <c r="C122" s="6" t="s">
        <v>230</v>
      </c>
      <c r="D122" s="6" t="s">
        <v>231</v>
      </c>
      <c r="E122" s="5"/>
    </row>
    <row r="123" spans="2:5" x14ac:dyDescent="0.15">
      <c r="B123" s="6"/>
      <c r="C123" s="6" t="s">
        <v>232</v>
      </c>
      <c r="D123" s="6" t="s">
        <v>233</v>
      </c>
      <c r="E123" s="5"/>
    </row>
    <row r="124" spans="2:5" x14ac:dyDescent="0.15">
      <c r="B124" s="6"/>
      <c r="C124" s="6" t="s">
        <v>234</v>
      </c>
      <c r="D124" s="6" t="s">
        <v>235</v>
      </c>
      <c r="E124" s="5"/>
    </row>
    <row r="125" spans="2:5" x14ac:dyDescent="0.15">
      <c r="B125" s="6"/>
      <c r="C125" s="6" t="s">
        <v>236</v>
      </c>
      <c r="D125" s="6" t="s">
        <v>237</v>
      </c>
      <c r="E125" s="5"/>
    </row>
    <row r="126" spans="2:5" x14ac:dyDescent="0.15">
      <c r="B126" s="6"/>
      <c r="C126" s="6" t="s">
        <v>238</v>
      </c>
      <c r="D126" s="6" t="s">
        <v>239</v>
      </c>
      <c r="E126" s="5"/>
    </row>
    <row r="127" spans="2:5" x14ac:dyDescent="0.15">
      <c r="B127" s="6"/>
      <c r="C127" s="6" t="s">
        <v>240</v>
      </c>
      <c r="D127" s="6" t="s">
        <v>241</v>
      </c>
      <c r="E127" s="5"/>
    </row>
    <row r="128" spans="2:5" x14ac:dyDescent="0.15">
      <c r="B128" s="6"/>
      <c r="C128" s="6" t="s">
        <v>242</v>
      </c>
      <c r="D128" s="6" t="s">
        <v>243</v>
      </c>
      <c r="E128" s="5"/>
    </row>
    <row r="129" spans="2:5" x14ac:dyDescent="0.15">
      <c r="B129" s="6"/>
      <c r="C129" s="6" t="s">
        <v>244</v>
      </c>
      <c r="D129" s="6" t="s">
        <v>245</v>
      </c>
      <c r="E129" s="5"/>
    </row>
    <row r="130" spans="2:5" x14ac:dyDescent="0.15">
      <c r="B130" s="6"/>
      <c r="C130" s="6" t="s">
        <v>246</v>
      </c>
      <c r="D130" s="6" t="s">
        <v>247</v>
      </c>
      <c r="E130" s="5"/>
    </row>
    <row r="131" spans="2:5" x14ac:dyDescent="0.15">
      <c r="B131" s="6"/>
      <c r="C131" s="6" t="s">
        <v>248</v>
      </c>
      <c r="D131" s="6" t="s">
        <v>249</v>
      </c>
      <c r="E131" s="5" t="str">
        <f>HYPERLINK("https://www.esco-net.com/wcs/escort/ec/detail?hHinCd=EA983JP-4","EA983JP-4")</f>
        <v>EA983JP-4</v>
      </c>
    </row>
    <row r="132" spans="2:5" x14ac:dyDescent="0.15">
      <c r="B132" s="6"/>
      <c r="C132" s="6" t="s">
        <v>250</v>
      </c>
      <c r="D132" s="6" t="s">
        <v>251</v>
      </c>
      <c r="E132" s="5" t="str">
        <f>HYPERLINK("https://www.esco-net.com/wcs/escort/ec/detail?hHinCd=EA985EG-46","EA985EG-46")</f>
        <v>EA985EG-46</v>
      </c>
    </row>
    <row r="133" spans="2:5" x14ac:dyDescent="0.15">
      <c r="B133" s="6"/>
      <c r="C133" s="6" t="s">
        <v>252</v>
      </c>
      <c r="D133" s="6" t="s">
        <v>253</v>
      </c>
      <c r="E133" s="5"/>
    </row>
    <row r="134" spans="2:5" x14ac:dyDescent="0.15">
      <c r="B134" s="6"/>
      <c r="C134" s="6" t="s">
        <v>254</v>
      </c>
      <c r="D134" s="6" t="s">
        <v>255</v>
      </c>
      <c r="E134" s="5"/>
    </row>
    <row r="135" spans="2:5" x14ac:dyDescent="0.15">
      <c r="B135" s="6"/>
      <c r="C135" s="6" t="s">
        <v>256</v>
      </c>
      <c r="D135" s="6" t="s">
        <v>257</v>
      </c>
      <c r="E135" s="5"/>
    </row>
    <row r="136" spans="2:5" x14ac:dyDescent="0.15">
      <c r="B136" s="6"/>
      <c r="C136" s="6" t="s">
        <v>258</v>
      </c>
      <c r="D136" s="6" t="s">
        <v>259</v>
      </c>
      <c r="E136" s="5"/>
    </row>
    <row r="137" spans="2:5" x14ac:dyDescent="0.15">
      <c r="B137" s="6"/>
      <c r="C137" s="6" t="s">
        <v>260</v>
      </c>
      <c r="D137" s="6" t="s">
        <v>261</v>
      </c>
      <c r="E137" s="5" t="str">
        <f>HYPERLINK("https://www.esco-net.com/wcs/escort/ec/detail?hHinCd=EA987FZ-130A","EA987FZ-130A")</f>
        <v>EA987FZ-130A</v>
      </c>
    </row>
    <row r="138" spans="2:5" x14ac:dyDescent="0.15">
      <c r="B138" s="6"/>
      <c r="C138" s="6" t="s">
        <v>262</v>
      </c>
      <c r="D138" s="6" t="s">
        <v>263</v>
      </c>
      <c r="E138" s="5"/>
    </row>
    <row r="139" spans="2:5" x14ac:dyDescent="0.15">
      <c r="B139" s="6"/>
      <c r="C139" s="6" t="s">
        <v>264</v>
      </c>
      <c r="D139" s="6" t="s">
        <v>265</v>
      </c>
      <c r="E139" s="5"/>
    </row>
    <row r="140" spans="2:5" x14ac:dyDescent="0.15">
      <c r="B140" s="6"/>
      <c r="C140" s="6" t="s">
        <v>266</v>
      </c>
      <c r="D140" s="6" t="s">
        <v>267</v>
      </c>
      <c r="E140" s="5" t="str">
        <f>HYPERLINK("https://www.esco-net.com/wcs/escort/ec/detail?hHinCd=EA991X-14","EA991X-14")</f>
        <v>EA991X-14</v>
      </c>
    </row>
    <row r="141" spans="2:5" x14ac:dyDescent="0.15">
      <c r="B141" s="6"/>
      <c r="C141" s="6" t="s">
        <v>268</v>
      </c>
      <c r="D141" s="6" t="s">
        <v>269</v>
      </c>
      <c r="E141" s="5"/>
    </row>
    <row r="142" spans="2:5" x14ac:dyDescent="0.15">
      <c r="B142" s="6"/>
      <c r="C142" s="6" t="s">
        <v>270</v>
      </c>
      <c r="D142" s="6" t="s">
        <v>271</v>
      </c>
      <c r="E142" s="5"/>
    </row>
    <row r="143" spans="2:5" x14ac:dyDescent="0.15">
      <c r="B143" s="6"/>
      <c r="C143" s="6" t="s">
        <v>272</v>
      </c>
      <c r="D143" s="6" t="s">
        <v>273</v>
      </c>
      <c r="E143" s="5"/>
    </row>
    <row r="144" spans="2:5" x14ac:dyDescent="0.15">
      <c r="B144" s="6"/>
      <c r="C144" s="6" t="s">
        <v>274</v>
      </c>
      <c r="D144" s="6" t="s">
        <v>275</v>
      </c>
      <c r="E144" s="5"/>
    </row>
    <row r="145" spans="2:5" x14ac:dyDescent="0.15">
      <c r="B145" s="6"/>
      <c r="C145" s="6" t="s">
        <v>276</v>
      </c>
      <c r="D145" s="6" t="s">
        <v>277</v>
      </c>
      <c r="E145" s="5"/>
    </row>
    <row r="146" spans="2:5" x14ac:dyDescent="0.15">
      <c r="B146" s="6"/>
      <c r="C146" s="6" t="s">
        <v>278</v>
      </c>
      <c r="D146" s="6" t="s">
        <v>279</v>
      </c>
      <c r="E146" s="5"/>
    </row>
    <row r="147" spans="2:5" x14ac:dyDescent="0.15">
      <c r="B147" s="6"/>
      <c r="C147" s="6" t="s">
        <v>280</v>
      </c>
      <c r="D147" s="6" t="s">
        <v>281</v>
      </c>
      <c r="E147" s="5"/>
    </row>
    <row r="148" spans="2:5" x14ac:dyDescent="0.15">
      <c r="B148" s="6"/>
      <c r="C148" s="6" t="s">
        <v>282</v>
      </c>
      <c r="D148" s="6" t="s">
        <v>283</v>
      </c>
      <c r="E148" s="5"/>
    </row>
    <row r="149" spans="2:5" x14ac:dyDescent="0.15">
      <c r="B149" s="6"/>
      <c r="C149" s="6" t="s">
        <v>284</v>
      </c>
      <c r="D149" s="6" t="s">
        <v>285</v>
      </c>
      <c r="E149" s="5"/>
    </row>
    <row r="150" spans="2:5" x14ac:dyDescent="0.15">
      <c r="B150" s="6"/>
      <c r="C150" s="6" t="s">
        <v>286</v>
      </c>
      <c r="D150" s="6" t="s">
        <v>287</v>
      </c>
      <c r="E150" s="5"/>
    </row>
    <row r="151" spans="2:5" x14ac:dyDescent="0.15">
      <c r="B151" s="6"/>
      <c r="C151" s="6" t="s">
        <v>288</v>
      </c>
      <c r="D151" s="6" t="s">
        <v>289</v>
      </c>
      <c r="E151" s="5"/>
    </row>
    <row r="152" spans="2:5" x14ac:dyDescent="0.15">
      <c r="B152" s="6"/>
      <c r="C152" s="6" t="s">
        <v>290</v>
      </c>
      <c r="D152" s="6" t="s">
        <v>291</v>
      </c>
      <c r="E152" s="5"/>
    </row>
    <row r="153" spans="2:5" x14ac:dyDescent="0.15">
      <c r="B153" s="6"/>
      <c r="C153" s="6" t="s">
        <v>292</v>
      </c>
      <c r="D153" s="6" t="s">
        <v>293</v>
      </c>
      <c r="E153" s="5"/>
    </row>
    <row r="154" spans="2:5" x14ac:dyDescent="0.15">
      <c r="B154" s="6"/>
      <c r="C154" s="6" t="s">
        <v>294</v>
      </c>
      <c r="D154" s="6" t="s">
        <v>295</v>
      </c>
      <c r="E154" s="5"/>
    </row>
    <row r="155" spans="2:5" x14ac:dyDescent="0.15">
      <c r="B155" s="6"/>
      <c r="C155" s="6" t="s">
        <v>296</v>
      </c>
      <c r="D155" s="6" t="s">
        <v>297</v>
      </c>
      <c r="E155" s="5" t="str">
        <f>HYPERLINK("https://www.esco-net.com/wcs/escort/ec/detail?hHinCd=EA997RB-123","EA997RB-123")</f>
        <v>EA997RB-123</v>
      </c>
    </row>
    <row r="156" spans="2:5" x14ac:dyDescent="0.15">
      <c r="B156" s="6"/>
      <c r="C156" s="6" t="s">
        <v>298</v>
      </c>
      <c r="D156" s="6" t="s">
        <v>299</v>
      </c>
      <c r="E156" s="5"/>
    </row>
    <row r="157" spans="2:5" x14ac:dyDescent="0.15">
      <c r="B157" s="6"/>
      <c r="C157" s="6" t="s">
        <v>300</v>
      </c>
      <c r="D157" s="6" t="s">
        <v>301</v>
      </c>
      <c r="E157" s="5"/>
    </row>
    <row r="158" spans="2:5" x14ac:dyDescent="0.15">
      <c r="B158" s="6"/>
      <c r="C158" s="6" t="s">
        <v>302</v>
      </c>
      <c r="D158" s="6" t="s">
        <v>303</v>
      </c>
      <c r="E158" s="5" t="str">
        <f>HYPERLINK("https://www.esco-net.com/wcs/escort/ec/detail?hHinCd=EA998TZ-24","EA998TZ-24")</f>
        <v>EA998TZ-24</v>
      </c>
    </row>
    <row r="159" spans="2:5" x14ac:dyDescent="0.15">
      <c r="B159" s="6"/>
      <c r="C159" s="6" t="s">
        <v>304</v>
      </c>
      <c r="D159" s="6" t="s">
        <v>305</v>
      </c>
      <c r="E159" s="5" t="str">
        <f>HYPERLINK("https://www.esco-net.com/wcs/escort/ec/detail?hHinCd=EA998TZ-24","EA998TZ-24")</f>
        <v>EA998TZ-24</v>
      </c>
    </row>
    <row r="160" spans="2:5" x14ac:dyDescent="0.15">
      <c r="B160" s="6"/>
      <c r="C160" s="6" t="s">
        <v>306</v>
      </c>
      <c r="D160" s="6" t="s">
        <v>307</v>
      </c>
      <c r="E160" s="5" t="str">
        <f>HYPERLINK("https://www.esco-net.com/wcs/escort/ec/detail?hHinCd=EA998TZ-27","EA998TZ-27")</f>
        <v>EA998TZ-27</v>
      </c>
    </row>
    <row r="161" spans="2:5" x14ac:dyDescent="0.15">
      <c r="B161" s="6"/>
      <c r="C161" s="6" t="s">
        <v>308</v>
      </c>
      <c r="D161" s="6" t="s">
        <v>309</v>
      </c>
      <c r="E161" s="5" t="str">
        <f>HYPERLINK("https://www.esco-net.com/wcs/escort/ec/detail?hHinCd=EA998VM-22A","EA998VM-22A")</f>
        <v>EA998VM-22A</v>
      </c>
    </row>
    <row r="162" spans="2:5" x14ac:dyDescent="0.15">
      <c r="B162" s="6"/>
      <c r="C162" s="6" t="s">
        <v>310</v>
      </c>
      <c r="D162" s="6" t="s">
        <v>311</v>
      </c>
      <c r="E162" s="5" t="str">
        <f>HYPERLINK("https://www.esco-net.com/wcs/escort/ec/detail?hHinCd=EA998VM-23A","EA998VM-23A")</f>
        <v>EA998VM-23A</v>
      </c>
    </row>
    <row r="163" spans="2:5" x14ac:dyDescent="0.15">
      <c r="B163" s="6"/>
      <c r="C163" s="6" t="s">
        <v>312</v>
      </c>
      <c r="D163" s="6" t="s">
        <v>313</v>
      </c>
      <c r="E163" s="5" t="str">
        <f>HYPERLINK("https://www.esco-net.com/wcs/escort/ec/detail?hHinCd=EA998VM-23.5A","EA998VM-23.5A")</f>
        <v>EA998VM-23.5A</v>
      </c>
    </row>
    <row r="164" spans="2:5" x14ac:dyDescent="0.15">
      <c r="B164" s="6"/>
      <c r="C164" s="6" t="s">
        <v>314</v>
      </c>
      <c r="D164" s="6" t="s">
        <v>315</v>
      </c>
      <c r="E164" s="5" t="str">
        <f>HYPERLINK("https://www.esco-net.com/wcs/escort/ec/detail?hHinCd=EA998YA-24.5B","EA998YA-24.5B")</f>
        <v>EA998YA-24.5B</v>
      </c>
    </row>
    <row r="165" spans="2:5" x14ac:dyDescent="0.15">
      <c r="B165" s="6"/>
      <c r="C165" s="6" t="s">
        <v>316</v>
      </c>
      <c r="D165" s="6" t="s">
        <v>317</v>
      </c>
      <c r="E165" s="5" t="str">
        <f>HYPERLINK("https://www.esco-net.com/wcs/escort/ec/detail?hHinCd=EA998WG-28.0","EA998WG-28.0")</f>
        <v>EA998WG-28.0</v>
      </c>
    </row>
    <row r="166" spans="2:5" x14ac:dyDescent="0.15">
      <c r="B166" s="6"/>
      <c r="C166" s="6" t="s">
        <v>318</v>
      </c>
      <c r="D166" s="6" t="s">
        <v>319</v>
      </c>
      <c r="E166" s="5" t="str">
        <f>HYPERLINK("https://www.esco-net.com/wcs/escort/ec/detail?hHinCd=EA998WG-29.0","EA998WG-29.0")</f>
        <v>EA998WG-29.0</v>
      </c>
    </row>
    <row r="167" spans="2:5" x14ac:dyDescent="0.15">
      <c r="B167" s="6"/>
      <c r="C167" s="6" t="s">
        <v>320</v>
      </c>
      <c r="D167" s="6" t="s">
        <v>321</v>
      </c>
      <c r="E167" s="5"/>
    </row>
    <row r="168" spans="2:5" x14ac:dyDescent="0.15">
      <c r="B168" s="6" t="s">
        <v>322</v>
      </c>
      <c r="C168" s="6" t="s">
        <v>323</v>
      </c>
      <c r="D168" s="6" t="s">
        <v>324</v>
      </c>
      <c r="E168" s="5"/>
    </row>
    <row r="169" spans="2:5" x14ac:dyDescent="0.15">
      <c r="B169" s="6" t="s">
        <v>325</v>
      </c>
      <c r="C169" s="6" t="s">
        <v>326</v>
      </c>
      <c r="D169" s="6" t="s">
        <v>327</v>
      </c>
      <c r="E169" s="5" t="str">
        <f>HYPERLINK("https://www.esco-net.com/wcs/escort/ec/detail?hHinCd=EA705BF-5","EA705BF-5")</f>
        <v>EA705BF-5</v>
      </c>
    </row>
    <row r="170" spans="2:5" x14ac:dyDescent="0.15">
      <c r="B170" s="6" t="s">
        <v>328</v>
      </c>
      <c r="C170" s="6" t="s">
        <v>329</v>
      </c>
      <c r="D170" s="6" t="s">
        <v>330</v>
      </c>
      <c r="E170" s="5" t="str">
        <f>HYPERLINK("https://www.esco-net.com/wcs/escort/ec/detail?hHinCd=EA130-2A","EA130-2A")</f>
        <v>EA130-2A</v>
      </c>
    </row>
    <row r="171" spans="2:5" x14ac:dyDescent="0.15">
      <c r="B171" s="6" t="s">
        <v>331</v>
      </c>
      <c r="C171" s="6" t="s">
        <v>332</v>
      </c>
      <c r="D171" s="6" t="s">
        <v>333</v>
      </c>
      <c r="E171" s="5"/>
    </row>
    <row r="172" spans="2:5" x14ac:dyDescent="0.15">
      <c r="B172" s="6" t="s">
        <v>331</v>
      </c>
      <c r="C172" s="6" t="s">
        <v>334</v>
      </c>
      <c r="D172" s="6" t="s">
        <v>335</v>
      </c>
      <c r="E172" s="5" t="str">
        <f>HYPERLINK("https://www.esco-net.com/wcs/escort/ec/detail?hHinCd=EA997ND","EA997ND")</f>
        <v>EA997ND</v>
      </c>
    </row>
    <row r="173" spans="2:5" x14ac:dyDescent="0.15">
      <c r="B173" s="6" t="s">
        <v>336</v>
      </c>
      <c r="C173" s="6" t="s">
        <v>337</v>
      </c>
      <c r="D173" s="6" t="s">
        <v>338</v>
      </c>
      <c r="E173" s="5"/>
    </row>
    <row r="174" spans="2:5" x14ac:dyDescent="0.15">
      <c r="B174" s="6" t="s">
        <v>336</v>
      </c>
      <c r="C174" s="6" t="s">
        <v>339</v>
      </c>
      <c r="D174" s="6" t="s">
        <v>340</v>
      </c>
      <c r="E174" s="5"/>
    </row>
    <row r="175" spans="2:5" x14ac:dyDescent="0.15">
      <c r="B175" s="6" t="s">
        <v>336</v>
      </c>
      <c r="C175" s="6" t="s">
        <v>341</v>
      </c>
      <c r="D175" s="6" t="s">
        <v>342</v>
      </c>
      <c r="E175" s="5"/>
    </row>
    <row r="176" spans="2:5" x14ac:dyDescent="0.15">
      <c r="B176" s="6" t="s">
        <v>343</v>
      </c>
      <c r="C176" s="6" t="s">
        <v>344</v>
      </c>
      <c r="D176" s="6" t="s">
        <v>345</v>
      </c>
      <c r="E176" s="5" t="str">
        <f>HYPERLINK("https://www.esco-net.com/wcs/escort/ec/detail?hHinCd=EA119A-3A","EA119A-3A")</f>
        <v>EA119A-3A</v>
      </c>
    </row>
    <row r="177" spans="2:5" x14ac:dyDescent="0.15">
      <c r="B177" s="6" t="s">
        <v>346</v>
      </c>
      <c r="C177" s="6" t="s">
        <v>347</v>
      </c>
      <c r="D177" s="6" t="s">
        <v>179</v>
      </c>
      <c r="E177" s="5" t="str">
        <f>HYPERLINK("https://www.esco-net.com/wcs/escort/ec/detail?hHinCd=EA897SA-100F","EA897SA-100F")</f>
        <v>EA897SA-100F</v>
      </c>
    </row>
    <row r="178" spans="2:5" x14ac:dyDescent="0.15">
      <c r="B178" s="6" t="s">
        <v>346</v>
      </c>
      <c r="C178" s="6" t="s">
        <v>348</v>
      </c>
      <c r="D178" s="6" t="s">
        <v>349</v>
      </c>
      <c r="E178" s="5" t="str">
        <f>HYPERLINK("https://www.esco-net.com/wcs/escort/ec/detail?hHinCd=EA897TE-1C","EA897TE-1C")</f>
        <v>EA897TE-1C</v>
      </c>
    </row>
    <row r="179" spans="2:5" x14ac:dyDescent="0.15">
      <c r="B179" s="6" t="s">
        <v>350</v>
      </c>
      <c r="C179" s="6" t="s">
        <v>351</v>
      </c>
      <c r="D179" s="6" t="s">
        <v>352</v>
      </c>
      <c r="E179" s="5" t="str">
        <f>HYPERLINK("https://www.esco-net.com/wcs/escort/ec/detail?hHinCd=EA763F-55A","EA763F-55A")</f>
        <v>EA763F-55A</v>
      </c>
    </row>
    <row r="180" spans="2:5" x14ac:dyDescent="0.15">
      <c r="B180" s="6" t="s">
        <v>350</v>
      </c>
      <c r="C180" s="6" t="s">
        <v>353</v>
      </c>
      <c r="D180" s="6" t="s">
        <v>354</v>
      </c>
      <c r="E180" s="5" t="str">
        <f>HYPERLINK("https://www.esco-net.com/wcs/escort/ec/detail?hHinCd=EA763FB-9A","EA763FB-9A")</f>
        <v>EA763FB-9A</v>
      </c>
    </row>
    <row r="181" spans="2:5" x14ac:dyDescent="0.15">
      <c r="B181" s="6" t="s">
        <v>350</v>
      </c>
      <c r="C181" s="6" t="s">
        <v>355</v>
      </c>
      <c r="D181" s="6" t="s">
        <v>356</v>
      </c>
      <c r="E181" s="5"/>
    </row>
    <row r="182" spans="2:5" x14ac:dyDescent="0.15">
      <c r="B182" s="6" t="s">
        <v>350</v>
      </c>
      <c r="C182" s="6" t="s">
        <v>357</v>
      </c>
      <c r="D182" s="6" t="s">
        <v>358</v>
      </c>
      <c r="E182" s="5" t="str">
        <f>HYPERLINK("https://www.esco-net.com/wcs/escort/ec/detail?hHinCd=EA897PA-22A","EA897PA-22A")</f>
        <v>EA897PA-22A</v>
      </c>
    </row>
    <row r="183" spans="2:5" x14ac:dyDescent="0.15">
      <c r="B183" s="6" t="s">
        <v>359</v>
      </c>
      <c r="C183" s="6" t="s">
        <v>360</v>
      </c>
      <c r="D183" s="6" t="s">
        <v>361</v>
      </c>
      <c r="E183" s="5"/>
    </row>
    <row r="184" spans="2:5" x14ac:dyDescent="0.15">
      <c r="B184" s="6" t="s">
        <v>362</v>
      </c>
      <c r="C184" s="6" t="s">
        <v>363</v>
      </c>
      <c r="D184" s="6" t="s">
        <v>364</v>
      </c>
      <c r="E184" s="5" t="str">
        <f>HYPERLINK("https://www.esco-net.com/wcs/escort/ec/detail?hHinCd=EA526SM-3","EA526SM-3")</f>
        <v>EA526SM-3</v>
      </c>
    </row>
    <row r="185" spans="2:5" x14ac:dyDescent="0.15">
      <c r="B185" s="6" t="s">
        <v>362</v>
      </c>
      <c r="C185" s="6" t="s">
        <v>365</v>
      </c>
      <c r="D185" s="6" t="s">
        <v>366</v>
      </c>
      <c r="E185" s="5" t="str">
        <f>HYPERLINK("https://www.esco-net.com/wcs/escort/ec/detail?hHinCd=EA526ST-8A","EA526ST-8A")</f>
        <v>EA526ST-8A</v>
      </c>
    </row>
    <row r="186" spans="2:5" x14ac:dyDescent="0.15">
      <c r="B186" s="6" t="s">
        <v>362</v>
      </c>
      <c r="C186" s="6" t="s">
        <v>367</v>
      </c>
      <c r="D186" s="6" t="s">
        <v>368</v>
      </c>
      <c r="E186" s="5" t="str">
        <f>HYPERLINK("https://www.esco-net.com/wcs/escort/ec/detail?hHinCd=EA526ST-8A","EA526ST-8A")</f>
        <v>EA526ST-8A</v>
      </c>
    </row>
    <row r="187" spans="2:5" x14ac:dyDescent="0.15">
      <c r="B187" s="6" t="s">
        <v>369</v>
      </c>
      <c r="C187" s="6" t="s">
        <v>370</v>
      </c>
      <c r="D187" s="6" t="s">
        <v>371</v>
      </c>
      <c r="E187" s="5" t="str">
        <f>HYPERLINK("https://www.esco-net.com/wcs/escort/ec/detail?hHinCd=EA545KS-11","EA545KS-11")</f>
        <v>EA545KS-11</v>
      </c>
    </row>
    <row r="188" spans="2:5" x14ac:dyDescent="0.15">
      <c r="B188" s="6" t="s">
        <v>369</v>
      </c>
      <c r="C188" s="6" t="s">
        <v>372</v>
      </c>
      <c r="D188" s="6" t="s">
        <v>373</v>
      </c>
      <c r="E188" s="5" t="str">
        <f>HYPERLINK("https://www.esco-net.com/wcs/escort/ec/detail?hHinCd=EA545MB","EA545MB")</f>
        <v>EA545MB</v>
      </c>
    </row>
    <row r="189" spans="2:5" x14ac:dyDescent="0.15">
      <c r="B189" s="6" t="s">
        <v>374</v>
      </c>
      <c r="C189" s="6" t="s">
        <v>375</v>
      </c>
      <c r="D189" s="6" t="s">
        <v>376</v>
      </c>
      <c r="E189" s="5" t="str">
        <f>HYPERLINK("https://www.esco-net.com/wcs/escort/ec/detail?hHinCd=EA575-52","EA575-52")</f>
        <v>EA575-52</v>
      </c>
    </row>
    <row r="190" spans="2:5" x14ac:dyDescent="0.15">
      <c r="B190" s="6" t="s">
        <v>377</v>
      </c>
      <c r="C190" s="6" t="s">
        <v>378</v>
      </c>
      <c r="D190" s="6" t="s">
        <v>379</v>
      </c>
      <c r="E190" s="5" t="str">
        <f>HYPERLINK("https://www.esco-net.com/wcs/escort/ec/detail?hHinCd=EA575XC-0.7","EA575XC-0.7")</f>
        <v>EA575XC-0.7</v>
      </c>
    </row>
    <row r="191" spans="2:5" x14ac:dyDescent="0.15">
      <c r="B191" s="6" t="s">
        <v>377</v>
      </c>
      <c r="C191" s="6" t="s">
        <v>380</v>
      </c>
      <c r="D191" s="6" t="s">
        <v>381</v>
      </c>
      <c r="E191" s="5"/>
    </row>
    <row r="192" spans="2:5" x14ac:dyDescent="0.15">
      <c r="B192" s="6" t="s">
        <v>382</v>
      </c>
      <c r="C192" s="6" t="s">
        <v>383</v>
      </c>
      <c r="D192" s="6" t="s">
        <v>384</v>
      </c>
      <c r="E192" s="5"/>
    </row>
    <row r="193" spans="2:5" x14ac:dyDescent="0.15">
      <c r="B193" s="6" t="s">
        <v>382</v>
      </c>
      <c r="C193" s="6" t="s">
        <v>385</v>
      </c>
      <c r="D193" s="6" t="s">
        <v>386</v>
      </c>
      <c r="E193" s="5"/>
    </row>
    <row r="194" spans="2:5" x14ac:dyDescent="0.15">
      <c r="B194" s="6" t="s">
        <v>382</v>
      </c>
      <c r="C194" s="6" t="s">
        <v>387</v>
      </c>
      <c r="D194" s="6" t="s">
        <v>388</v>
      </c>
      <c r="E194" s="5"/>
    </row>
    <row r="195" spans="2:5" x14ac:dyDescent="0.15">
      <c r="B195" s="6" t="s">
        <v>382</v>
      </c>
      <c r="C195" s="6" t="s">
        <v>389</v>
      </c>
      <c r="D195" s="6" t="s">
        <v>390</v>
      </c>
      <c r="E195" s="5"/>
    </row>
    <row r="196" spans="2:5" x14ac:dyDescent="0.15">
      <c r="B196" s="6" t="s">
        <v>391</v>
      </c>
      <c r="C196" s="6" t="s">
        <v>392</v>
      </c>
      <c r="D196" s="6" t="s">
        <v>393</v>
      </c>
      <c r="E196" s="5" t="str">
        <f>HYPERLINK("https://www.esco-net.com/wcs/escort/ec/detail?hHinCd=EA575WX-12","EA575WX-12")</f>
        <v>EA575WX-12</v>
      </c>
    </row>
    <row r="197" spans="2:5" x14ac:dyDescent="0.15">
      <c r="B197" s="6" t="s">
        <v>394</v>
      </c>
      <c r="C197" s="6" t="s">
        <v>395</v>
      </c>
      <c r="D197" s="6" t="s">
        <v>396</v>
      </c>
      <c r="E197" s="5" t="str">
        <f>HYPERLINK("https://www.esco-net.com/wcs/escort/ec/detail?hHinCd=EA579AA-2","EA579AA-2")</f>
        <v>EA579AA-2</v>
      </c>
    </row>
    <row r="198" spans="2:5" x14ac:dyDescent="0.15">
      <c r="B198" s="6" t="s">
        <v>397</v>
      </c>
      <c r="C198" s="6" t="s">
        <v>398</v>
      </c>
      <c r="D198" s="6" t="s">
        <v>399</v>
      </c>
      <c r="E198" s="5" t="str">
        <f>HYPERLINK("https://www.esco-net.com/wcs/escort/ec/detail?hHinCd=EA524AM-32A","EA524AM-32A")</f>
        <v>EA524AM-32A</v>
      </c>
    </row>
    <row r="199" spans="2:5" x14ac:dyDescent="0.15">
      <c r="B199" s="6" t="s">
        <v>400</v>
      </c>
      <c r="C199" s="6" t="s">
        <v>401</v>
      </c>
      <c r="D199" s="6" t="s">
        <v>402</v>
      </c>
      <c r="E199" s="5" t="str">
        <f>HYPERLINK("https://www.esco-net.com/wcs/escort/ec/detail?hHinCd=EA526B-34","EA526B-34")</f>
        <v>EA526B-34</v>
      </c>
    </row>
    <row r="200" spans="2:5" x14ac:dyDescent="0.15">
      <c r="B200" s="6" t="s">
        <v>400</v>
      </c>
      <c r="C200" s="6" t="s">
        <v>403</v>
      </c>
      <c r="D200" s="6" t="s">
        <v>404</v>
      </c>
      <c r="E200" s="5" t="str">
        <f>HYPERLINK("https://www.esco-net.com/wcs/escort/ec/detail?hHinCd=EA526DE-40","EA526DE-40")</f>
        <v>EA526DE-40</v>
      </c>
    </row>
    <row r="201" spans="2:5" x14ac:dyDescent="0.15">
      <c r="B201" s="6" t="s">
        <v>405</v>
      </c>
      <c r="C201" s="6" t="s">
        <v>406</v>
      </c>
      <c r="D201" s="6" t="s">
        <v>407</v>
      </c>
      <c r="E201" s="5"/>
    </row>
    <row r="202" spans="2:5" x14ac:dyDescent="0.15">
      <c r="B202" s="6" t="s">
        <v>408</v>
      </c>
      <c r="C202" s="6" t="s">
        <v>409</v>
      </c>
      <c r="D202" s="6" t="s">
        <v>410</v>
      </c>
      <c r="E202" s="5" t="str">
        <f>HYPERLINK("https://www.esco-net.com/wcs/escort/ec/detail?hHinCd=EA523BA-3A","EA523BA-3A")</f>
        <v>EA523BA-3A</v>
      </c>
    </row>
    <row r="203" spans="2:5" x14ac:dyDescent="0.15">
      <c r="B203" s="6" t="s">
        <v>408</v>
      </c>
      <c r="C203" s="6" t="s">
        <v>411</v>
      </c>
      <c r="D203" s="6" t="s">
        <v>412</v>
      </c>
      <c r="E203" s="5" t="str">
        <f>HYPERLINK("https://www.esco-net.com/wcs/escort/ec/detail?hHinCd=EA524LR-2","EA524LR-2")</f>
        <v>EA524LR-2</v>
      </c>
    </row>
    <row r="204" spans="2:5" x14ac:dyDescent="0.15">
      <c r="B204" s="6" t="s">
        <v>413</v>
      </c>
      <c r="C204" s="6" t="s">
        <v>414</v>
      </c>
      <c r="D204" s="6" t="s">
        <v>415</v>
      </c>
      <c r="E204" s="5" t="str">
        <f>HYPERLINK("https://www.esco-net.com/wcs/escort/ec/detail?hHinCd=EA109HN-62","EA109HN-62")</f>
        <v>EA109HN-62</v>
      </c>
    </row>
    <row r="205" spans="2:5" x14ac:dyDescent="0.15">
      <c r="B205" s="6" t="s">
        <v>416</v>
      </c>
      <c r="C205" s="6" t="s">
        <v>417</v>
      </c>
      <c r="D205" s="6" t="s">
        <v>418</v>
      </c>
      <c r="E205" s="5" t="str">
        <f>HYPERLINK("https://www.esco-net.com/wcs/escort/ec/detail?hHinCd=EA109LP-13","EA109LP-13")</f>
        <v>EA109LP-13</v>
      </c>
    </row>
    <row r="206" spans="2:5" x14ac:dyDescent="0.15">
      <c r="B206" s="6" t="s">
        <v>419</v>
      </c>
      <c r="C206" s="6" t="s">
        <v>420</v>
      </c>
      <c r="D206" s="6" t="s">
        <v>421</v>
      </c>
      <c r="E206" s="5" t="str">
        <f>HYPERLINK("https://www.esco-net.com/wcs/escort/ec/detail?hHinCd=EA944ML-8","EA944ML-8")</f>
        <v>EA944ML-8</v>
      </c>
    </row>
    <row r="207" spans="2:5" x14ac:dyDescent="0.15">
      <c r="B207" s="6" t="s">
        <v>422</v>
      </c>
      <c r="C207" s="6" t="s">
        <v>423</v>
      </c>
      <c r="D207" s="6" t="s">
        <v>424</v>
      </c>
      <c r="E207" s="5" t="str">
        <f>HYPERLINK("https://www.esco-net.com/wcs/escort/ec/detail?hHinCd=EA758SB-61","EA758SB-61")</f>
        <v>EA758SB-61</v>
      </c>
    </row>
    <row r="208" spans="2:5" x14ac:dyDescent="0.15">
      <c r="B208" s="6" t="s">
        <v>425</v>
      </c>
      <c r="C208" s="6" t="s">
        <v>426</v>
      </c>
      <c r="D208" s="6" t="s">
        <v>427</v>
      </c>
      <c r="E208" s="5" t="str">
        <f>HYPERLINK("https://www.esco-net.com/wcs/escort/ec/detail?hHinCd=EA643FC-32","EA643FC-32")</f>
        <v>EA643FC-32</v>
      </c>
    </row>
    <row r="209" spans="2:5" x14ac:dyDescent="0.15">
      <c r="B209" s="6" t="s">
        <v>428</v>
      </c>
      <c r="C209" s="6" t="s">
        <v>429</v>
      </c>
      <c r="D209" s="6" t="s">
        <v>430</v>
      </c>
      <c r="E209" s="5" t="str">
        <f>HYPERLINK("https://www.esco-net.com/wcs/escort/ec/detail?hHinCd=EA338R-12","EA338R-12")</f>
        <v>EA338R-12</v>
      </c>
    </row>
    <row r="210" spans="2:5" x14ac:dyDescent="0.15">
      <c r="B210" s="6" t="s">
        <v>428</v>
      </c>
      <c r="C210" s="6" t="s">
        <v>431</v>
      </c>
      <c r="D210" s="6" t="s">
        <v>432</v>
      </c>
      <c r="E210" s="5" t="str">
        <f>HYPERLINK("https://www.esco-net.com/wcs/escort/ec/detail?hHinCd=EA338R-13","EA338R-13")</f>
        <v>EA338R-13</v>
      </c>
    </row>
    <row r="211" spans="2:5" x14ac:dyDescent="0.15">
      <c r="B211" s="6" t="s">
        <v>428</v>
      </c>
      <c r="C211" s="6" t="s">
        <v>433</v>
      </c>
      <c r="D211" s="6" t="s">
        <v>434</v>
      </c>
      <c r="E211" s="5" t="str">
        <f>HYPERLINK("https://www.esco-net.com/wcs/escort/ec/detail?hHinCd=EA338R-2","EA338R-2")</f>
        <v>EA338R-2</v>
      </c>
    </row>
    <row r="212" spans="2:5" x14ac:dyDescent="0.15">
      <c r="B212" s="6" t="s">
        <v>428</v>
      </c>
      <c r="C212" s="6" t="s">
        <v>435</v>
      </c>
      <c r="D212" s="6" t="s">
        <v>436</v>
      </c>
      <c r="E212" s="5" t="str">
        <f>HYPERLINK("https://www.esco-net.com/wcs/escort/ec/detail?hHinCd=EA338R-3","EA338R-3")</f>
        <v>EA338R-3</v>
      </c>
    </row>
    <row r="213" spans="2:5" x14ac:dyDescent="0.15">
      <c r="B213" s="6" t="s">
        <v>437</v>
      </c>
      <c r="C213" s="6" t="s">
        <v>438</v>
      </c>
      <c r="D213" s="6" t="s">
        <v>439</v>
      </c>
      <c r="E213" s="5" t="str">
        <f>HYPERLINK("https://www.esco-net.com/wcs/escort/ec/detail?hHinCd=EA350EA-1","EA350EA-1")</f>
        <v>EA350EA-1</v>
      </c>
    </row>
    <row r="214" spans="2:5" x14ac:dyDescent="0.15">
      <c r="B214" s="6" t="s">
        <v>440</v>
      </c>
      <c r="C214" s="6" t="s">
        <v>441</v>
      </c>
      <c r="D214" s="6" t="s">
        <v>442</v>
      </c>
      <c r="E214" s="5"/>
    </row>
    <row r="215" spans="2:5" x14ac:dyDescent="0.15">
      <c r="B215" s="6" t="s">
        <v>443</v>
      </c>
      <c r="C215" s="6" t="s">
        <v>444</v>
      </c>
      <c r="D215" s="6" t="s">
        <v>445</v>
      </c>
      <c r="E215" s="5"/>
    </row>
    <row r="216" spans="2:5" x14ac:dyDescent="0.15">
      <c r="B216" s="6" t="s">
        <v>446</v>
      </c>
      <c r="C216" s="6" t="s">
        <v>447</v>
      </c>
      <c r="D216" s="6" t="s">
        <v>448</v>
      </c>
      <c r="E216" s="5" t="str">
        <f>HYPERLINK("https://www.esco-net.com/wcs/escort/ec/detail?hHinCd=EA560PL-100B","EA560PL-100B")</f>
        <v>EA560PL-100B</v>
      </c>
    </row>
    <row r="217" spans="2:5" x14ac:dyDescent="0.15">
      <c r="B217" s="6" t="s">
        <v>449</v>
      </c>
      <c r="C217" s="6" t="s">
        <v>450</v>
      </c>
      <c r="D217" s="6" t="s">
        <v>451</v>
      </c>
      <c r="E217" s="5" t="str">
        <f>HYPERLINK("https://www.esco-net.com/wcs/escort/ec/detail?hHinCd=EA552SA-2","EA552SA-2")</f>
        <v>EA552SA-2</v>
      </c>
    </row>
    <row r="218" spans="2:5" x14ac:dyDescent="0.15">
      <c r="B218" s="6" t="s">
        <v>449</v>
      </c>
      <c r="C218" s="6" t="s">
        <v>452</v>
      </c>
      <c r="D218" s="6" t="s">
        <v>453</v>
      </c>
      <c r="E218" s="5" t="str">
        <f>HYPERLINK("https://www.esco-net.com/wcs/escort/ec/detail?hHinCd=EA560-210","EA560-210")</f>
        <v>EA560-210</v>
      </c>
    </row>
    <row r="219" spans="2:5" x14ac:dyDescent="0.15">
      <c r="B219" s="6" t="s">
        <v>454</v>
      </c>
      <c r="C219" s="6" t="s">
        <v>455</v>
      </c>
      <c r="D219" s="6" t="s">
        <v>456</v>
      </c>
      <c r="E219" s="5" t="str">
        <f>HYPERLINK("https://www.esco-net.com/wcs/escort/ec/detail?hHinCd=EA723PB-17A","EA723PB-17A")</f>
        <v>EA723PB-17A</v>
      </c>
    </row>
    <row r="220" spans="2:5" x14ac:dyDescent="0.15">
      <c r="B220" s="6" t="s">
        <v>457</v>
      </c>
      <c r="C220" s="6" t="s">
        <v>458</v>
      </c>
      <c r="D220" s="6" t="s">
        <v>459</v>
      </c>
      <c r="E220" s="5"/>
    </row>
    <row r="221" spans="2:5" x14ac:dyDescent="0.15">
      <c r="B221" s="6" t="s">
        <v>460</v>
      </c>
      <c r="C221" s="6" t="s">
        <v>461</v>
      </c>
      <c r="D221" s="6" t="s">
        <v>462</v>
      </c>
      <c r="E221" s="5" t="str">
        <f>HYPERLINK("https://www.esco-net.com/wcs/escort/ec/detail?hHinCd=EA682JB","EA682JB")</f>
        <v>EA682JB</v>
      </c>
    </row>
    <row r="222" spans="2:5" x14ac:dyDescent="0.15">
      <c r="B222" s="6" t="s">
        <v>463</v>
      </c>
      <c r="C222" s="6" t="s">
        <v>464</v>
      </c>
      <c r="D222" s="6" t="s">
        <v>465</v>
      </c>
      <c r="E222" s="5"/>
    </row>
    <row r="223" spans="2:5" x14ac:dyDescent="0.15">
      <c r="B223" s="6" t="s">
        <v>466</v>
      </c>
      <c r="C223" s="6" t="s">
        <v>467</v>
      </c>
      <c r="D223" s="6" t="s">
        <v>468</v>
      </c>
      <c r="E223" s="5" t="str">
        <f>HYPERLINK("https://www.esco-net.com/wcs/escort/ec/detail?hHinCd=EA534BB-200","EA534BB-200")</f>
        <v>EA534BB-200</v>
      </c>
    </row>
    <row r="224" spans="2:5" x14ac:dyDescent="0.15">
      <c r="B224" s="6" t="s">
        <v>469</v>
      </c>
      <c r="C224" s="6" t="s">
        <v>470</v>
      </c>
      <c r="D224" s="6" t="s">
        <v>471</v>
      </c>
      <c r="E224" s="5" t="str">
        <f>HYPERLINK("https://www.esco-net.com/wcs/escort/ec/detail?hHinCd=EA536AL-200","EA536AL-200")</f>
        <v>EA536AL-200</v>
      </c>
    </row>
    <row r="225" spans="2:5" x14ac:dyDescent="0.15">
      <c r="B225" s="6" t="s">
        <v>472</v>
      </c>
      <c r="C225" s="6" t="s">
        <v>473</v>
      </c>
      <c r="D225" s="6" t="s">
        <v>474</v>
      </c>
      <c r="E225" s="5" t="str">
        <f>HYPERLINK("https://www.esco-net.com/wcs/escort/ec/detail?hHinCd=EA763AA-127B","EA763AA-127B")</f>
        <v>EA763AA-127B</v>
      </c>
    </row>
    <row r="226" spans="2:5" x14ac:dyDescent="0.15">
      <c r="B226" s="6" t="s">
        <v>475</v>
      </c>
      <c r="C226" s="6" t="s">
        <v>476</v>
      </c>
      <c r="D226" s="6" t="s">
        <v>477</v>
      </c>
      <c r="E226" s="5" t="str">
        <f>HYPERLINK("https://www.esco-net.com/wcs/escort/ec/detail?hHinCd=EA984VA-31A","EA984VA-31A")</f>
        <v>EA984VA-31A</v>
      </c>
    </row>
    <row r="227" spans="2:5" x14ac:dyDescent="0.15">
      <c r="B227" s="6" t="s">
        <v>478</v>
      </c>
      <c r="C227" s="6" t="s">
        <v>479</v>
      </c>
      <c r="D227" s="6" t="s">
        <v>480</v>
      </c>
      <c r="E227" s="5" t="str">
        <f>HYPERLINK("https://www.esco-net.com/wcs/escort/ec/detail?hHinCd=EA983FK-53","EA983FK-53")</f>
        <v>EA983FK-53</v>
      </c>
    </row>
    <row r="228" spans="2:5" x14ac:dyDescent="0.15">
      <c r="B228" s="6" t="s">
        <v>481</v>
      </c>
      <c r="C228" s="6" t="s">
        <v>482</v>
      </c>
      <c r="D228" s="6" t="s">
        <v>483</v>
      </c>
      <c r="E228" s="5" t="str">
        <f>HYPERLINK("https://www.esco-net.com/wcs/escort/ec/detail?hHinCd=EA993LB-6","EA993LB-6")</f>
        <v>EA993LB-6</v>
      </c>
    </row>
    <row r="229" spans="2:5" x14ac:dyDescent="0.15">
      <c r="B229" s="6" t="s">
        <v>484</v>
      </c>
      <c r="C229" s="6" t="s">
        <v>485</v>
      </c>
      <c r="D229" s="6" t="s">
        <v>486</v>
      </c>
      <c r="E229" s="5" t="str">
        <f>HYPERLINK("https://www.esco-net.com/wcs/escort/ec/detail?hHinCd=EA934ZC-41","EA934ZC-41")</f>
        <v>EA934ZC-41</v>
      </c>
    </row>
    <row r="230" spans="2:5" x14ac:dyDescent="0.15">
      <c r="B230" s="6" t="s">
        <v>487</v>
      </c>
      <c r="C230" s="6" t="s">
        <v>488</v>
      </c>
      <c r="D230" s="6" t="s">
        <v>489</v>
      </c>
      <c r="E230" s="5" t="str">
        <f>HYPERLINK("https://www.esco-net.com/wcs/escort/ec/detail?hHinCd=EA934ZB-1","EA934ZB-1")</f>
        <v>EA934ZB-1</v>
      </c>
    </row>
    <row r="231" spans="2:5" x14ac:dyDescent="0.15">
      <c r="B231" s="6" t="s">
        <v>487</v>
      </c>
      <c r="C231" s="6" t="s">
        <v>490</v>
      </c>
      <c r="D231" s="6" t="s">
        <v>491</v>
      </c>
      <c r="E231" s="5" t="str">
        <f>HYPERLINK("https://www.esco-net.com/wcs/escort/ec/detail?hHinCd=EA934ZA-51","EA934ZA-51")</f>
        <v>EA934ZA-51</v>
      </c>
    </row>
    <row r="232" spans="2:5" x14ac:dyDescent="0.15">
      <c r="B232" s="6" t="s">
        <v>487</v>
      </c>
      <c r="C232" s="6" t="s">
        <v>492</v>
      </c>
      <c r="D232" s="6" t="s">
        <v>493</v>
      </c>
      <c r="E232" s="5" t="str">
        <f>HYPERLINK("https://www.esco-net.com/wcs/escort/ec/detail?hHinCd=EA934ZA-4","EA934ZA-4")</f>
        <v>EA934ZA-4</v>
      </c>
    </row>
    <row r="233" spans="2:5" x14ac:dyDescent="0.15">
      <c r="B233" s="6" t="s">
        <v>494</v>
      </c>
      <c r="C233" s="6" t="s">
        <v>495</v>
      </c>
      <c r="D233" s="6" t="s">
        <v>496</v>
      </c>
      <c r="E233" s="5" t="str">
        <f>HYPERLINK("https://www.esco-net.com/wcs/escort/ec/detail?hHinCd=EA463PS-1","EA463PS-1")</f>
        <v>EA463PS-1</v>
      </c>
    </row>
    <row r="234" spans="2:5" x14ac:dyDescent="0.15">
      <c r="B234" s="6" t="s">
        <v>497</v>
      </c>
      <c r="C234" s="6" t="s">
        <v>498</v>
      </c>
      <c r="D234" s="6" t="s">
        <v>499</v>
      </c>
      <c r="E234" s="5" t="str">
        <f>HYPERLINK("https://www.esco-net.com/wcs/escort/ec/detail?hHinCd=EA604AJ-20","EA604AJ-20")</f>
        <v>EA604AJ-20</v>
      </c>
    </row>
    <row r="235" spans="2:5" x14ac:dyDescent="0.15">
      <c r="B235" s="6" t="s">
        <v>500</v>
      </c>
      <c r="C235" s="6" t="s">
        <v>501</v>
      </c>
      <c r="D235" s="6" t="s">
        <v>502</v>
      </c>
      <c r="E235" s="5" t="str">
        <f>HYPERLINK("https://www.esco-net.com/wcs/escort/ec/detail?hHinCd=EA604FD-3","EA604FD-3")</f>
        <v>EA604FD-3</v>
      </c>
    </row>
    <row r="236" spans="2:5" x14ac:dyDescent="0.15">
      <c r="B236" s="6" t="s">
        <v>503</v>
      </c>
      <c r="C236" s="6" t="s">
        <v>504</v>
      </c>
      <c r="D236" s="6" t="s">
        <v>505</v>
      </c>
      <c r="E236" s="5" t="str">
        <f>HYPERLINK("https://www.esco-net.com/wcs/escort/ec/detail?hHinCd=EA590BB-0","EA590BB-0")</f>
        <v>EA590BB-0</v>
      </c>
    </row>
    <row r="237" spans="2:5" x14ac:dyDescent="0.15">
      <c r="B237" s="6" t="s">
        <v>506</v>
      </c>
      <c r="C237" s="6" t="s">
        <v>507</v>
      </c>
      <c r="D237" s="6" t="s">
        <v>508</v>
      </c>
      <c r="E237" s="5" t="str">
        <f>HYPERLINK("https://www.esco-net.com/wcs/escort/ec/detail?hHinCd=EA525ZZ-12A","EA525ZZ-12A")</f>
        <v>EA525ZZ-12A</v>
      </c>
    </row>
    <row r="238" spans="2:5" x14ac:dyDescent="0.15">
      <c r="B238" s="6" t="s">
        <v>509</v>
      </c>
      <c r="C238" s="6" t="s">
        <v>510</v>
      </c>
      <c r="D238" s="6" t="s">
        <v>511</v>
      </c>
      <c r="E238" s="5" t="str">
        <f>HYPERLINK("https://www.esco-net.com/wcs/escort/ec/detail?hHinCd=EA584A-11","EA584A-11")</f>
        <v>EA584A-11</v>
      </c>
    </row>
    <row r="239" spans="2:5" x14ac:dyDescent="0.15">
      <c r="B239" s="6" t="s">
        <v>512</v>
      </c>
      <c r="C239" s="6" t="s">
        <v>513</v>
      </c>
      <c r="D239" s="6" t="s">
        <v>514</v>
      </c>
      <c r="E239" s="5" t="str">
        <f>HYPERLINK("https://www.esco-net.com/wcs/escort/ec/detail?hHinCd=EA603AC-20","EA603AC-20")</f>
        <v>EA603AC-20</v>
      </c>
    </row>
    <row r="240" spans="2:5" x14ac:dyDescent="0.15">
      <c r="B240" s="6" t="s">
        <v>515</v>
      </c>
      <c r="C240" s="6" t="s">
        <v>516</v>
      </c>
      <c r="D240" s="6" t="s">
        <v>517</v>
      </c>
      <c r="E240" s="5"/>
    </row>
    <row r="241" spans="2:5" x14ac:dyDescent="0.15">
      <c r="B241" s="6" t="s">
        <v>518</v>
      </c>
      <c r="C241" s="6" t="s">
        <v>519</v>
      </c>
      <c r="D241" s="6" t="s">
        <v>520</v>
      </c>
      <c r="E241" s="5" t="str">
        <f>HYPERLINK("https://www.esco-net.com/wcs/escort/ec/detail?hHinCd=EA922JV-6","EA922JV-6")</f>
        <v>EA922JV-6</v>
      </c>
    </row>
    <row r="242" spans="2:5" x14ac:dyDescent="0.15">
      <c r="B242" s="6" t="s">
        <v>518</v>
      </c>
      <c r="C242" s="6" t="s">
        <v>521</v>
      </c>
      <c r="D242" s="6" t="s">
        <v>522</v>
      </c>
      <c r="E242" s="5" t="str">
        <f>HYPERLINK("https://www.esco-net.com/wcs/escort/ec/detail?hHinCd=EA928AG-60","EA928AG-60")</f>
        <v>EA928AG-60</v>
      </c>
    </row>
    <row r="243" spans="2:5" x14ac:dyDescent="0.15">
      <c r="B243" s="6" t="s">
        <v>523</v>
      </c>
      <c r="C243" s="6" t="s">
        <v>524</v>
      </c>
      <c r="D243" s="6" t="s">
        <v>525</v>
      </c>
      <c r="E243" s="5" t="str">
        <f>HYPERLINK("https://www.esco-net.com/wcs/escort/ec/detail?hHinCd=EA615GS-4A","EA615GS-4A")</f>
        <v>EA615GS-4A</v>
      </c>
    </row>
    <row r="244" spans="2:5" x14ac:dyDescent="0.15">
      <c r="B244" s="6" t="s">
        <v>526</v>
      </c>
      <c r="C244" s="6" t="s">
        <v>527</v>
      </c>
      <c r="D244" s="6" t="s">
        <v>528</v>
      </c>
      <c r="E244" s="5" t="str">
        <f>HYPERLINK("https://www.esco-net.com/wcs/escort/ec/detail?hHinCd=EA617CC-1A","EA617CC-1A")</f>
        <v>EA617CC-1A</v>
      </c>
    </row>
    <row r="245" spans="2:5" x14ac:dyDescent="0.15">
      <c r="B245" s="6" t="s">
        <v>529</v>
      </c>
      <c r="C245" s="6" t="s">
        <v>530</v>
      </c>
      <c r="D245" s="6" t="s">
        <v>531</v>
      </c>
      <c r="E245" s="5" t="str">
        <f>HYPERLINK("https://www.esco-net.com/wcs/escort/ec/detail?hHinCd=EA617ZA-1","EA617ZA-1")</f>
        <v>EA617ZA-1</v>
      </c>
    </row>
    <row r="246" spans="2:5" x14ac:dyDescent="0.15">
      <c r="B246" s="6" t="s">
        <v>532</v>
      </c>
      <c r="C246" s="6" t="s">
        <v>533</v>
      </c>
      <c r="D246" s="6" t="s">
        <v>534</v>
      </c>
      <c r="E246" s="5" t="str">
        <f>HYPERLINK("https://www.esco-net.com/wcs/escort/ec/detail?hHinCd=EA684RA-19","EA684RA-19")</f>
        <v>EA684RA-19</v>
      </c>
    </row>
    <row r="247" spans="2:5" x14ac:dyDescent="0.15">
      <c r="B247" s="6" t="s">
        <v>535</v>
      </c>
      <c r="C247" s="6" t="s">
        <v>536</v>
      </c>
      <c r="D247" s="6" t="s">
        <v>537</v>
      </c>
      <c r="E247" s="5" t="str">
        <f>HYPERLINK("https://www.esco-net.com/wcs/escort/ec/detail?hHinCd=EA618PW-200","EA618PW-200")</f>
        <v>EA618PW-200</v>
      </c>
    </row>
    <row r="248" spans="2:5" x14ac:dyDescent="0.15">
      <c r="B248" s="6" t="s">
        <v>538</v>
      </c>
      <c r="C248" s="6" t="s">
        <v>539</v>
      </c>
      <c r="D248" s="6" t="s">
        <v>540</v>
      </c>
      <c r="E248" s="5" t="str">
        <f>HYPERLINK("https://www.esco-net.com/wcs/escort/ec/detail?hHinCd=EA684B-3.5","EA684B-3.5")</f>
        <v>EA684B-3.5</v>
      </c>
    </row>
    <row r="249" spans="2:5" x14ac:dyDescent="0.15">
      <c r="B249" s="6" t="s">
        <v>541</v>
      </c>
      <c r="C249" s="6" t="s">
        <v>542</v>
      </c>
      <c r="D249" s="6" t="s">
        <v>543</v>
      </c>
      <c r="E249" s="5"/>
    </row>
    <row r="250" spans="2:5" x14ac:dyDescent="0.15">
      <c r="B250" s="6" t="s">
        <v>544</v>
      </c>
      <c r="C250" s="6" t="s">
        <v>545</v>
      </c>
      <c r="D250" s="6" t="s">
        <v>546</v>
      </c>
      <c r="E250" s="5" t="str">
        <f>HYPERLINK("https://www.esco-net.com/wcs/escort/ec/detail?hHinCd=EA614BN-12","EA614BN-12")</f>
        <v>EA614BN-12</v>
      </c>
    </row>
    <row r="251" spans="2:5" x14ac:dyDescent="0.15">
      <c r="B251" s="6" t="s">
        <v>544</v>
      </c>
      <c r="C251" s="6" t="s">
        <v>547</v>
      </c>
      <c r="D251" s="6" t="s">
        <v>548</v>
      </c>
      <c r="E251" s="5"/>
    </row>
    <row r="252" spans="2:5" x14ac:dyDescent="0.15">
      <c r="B252" s="6" t="s">
        <v>549</v>
      </c>
      <c r="C252" s="6" t="s">
        <v>550</v>
      </c>
      <c r="D252" s="6" t="s">
        <v>551</v>
      </c>
      <c r="E252" s="5"/>
    </row>
    <row r="253" spans="2:5" x14ac:dyDescent="0.15">
      <c r="B253" s="6" t="s">
        <v>549</v>
      </c>
      <c r="C253" s="6" t="s">
        <v>552</v>
      </c>
      <c r="D253" s="6" t="s">
        <v>553</v>
      </c>
      <c r="E253" s="5" t="str">
        <f>HYPERLINK("https://www.esco-net.com/wcs/escort/ec/detail?hHinCd=EA687CM-206","EA687CM-206")</f>
        <v>EA687CM-206</v>
      </c>
    </row>
    <row r="254" spans="2:5" x14ac:dyDescent="0.15">
      <c r="B254" s="6" t="s">
        <v>554</v>
      </c>
      <c r="C254" s="6" t="s">
        <v>555</v>
      </c>
      <c r="D254" s="6" t="s">
        <v>556</v>
      </c>
      <c r="E254" s="5" t="str">
        <f>HYPERLINK("https://www.esco-net.com/wcs/escort/ec/detail?hHinCd=EA602CC-5","EA602CC-5")</f>
        <v>EA602CC-5</v>
      </c>
    </row>
    <row r="255" spans="2:5" x14ac:dyDescent="0.15">
      <c r="B255" s="6" t="s">
        <v>554</v>
      </c>
      <c r="C255" s="6" t="s">
        <v>557</v>
      </c>
      <c r="D255" s="6" t="s">
        <v>558</v>
      </c>
      <c r="E255" s="5" t="str">
        <f>HYPERLINK("https://www.esco-net.com/wcs/escort/ec/detail?hHinCd=EA602WB-2","EA602WB-2")</f>
        <v>EA602WB-2</v>
      </c>
    </row>
    <row r="256" spans="2:5" x14ac:dyDescent="0.15">
      <c r="B256" s="6" t="s">
        <v>559</v>
      </c>
      <c r="C256" s="6" t="s">
        <v>560</v>
      </c>
      <c r="D256" s="6" t="s">
        <v>561</v>
      </c>
      <c r="E256" s="5" t="str">
        <f>HYPERLINK("https://www.esco-net.com/wcs/escort/ec/detail?hHinCd=EA616GC-208","EA616GC-208")</f>
        <v>EA616GC-208</v>
      </c>
    </row>
    <row r="257" spans="2:5" x14ac:dyDescent="0.15">
      <c r="B257" s="6" t="s">
        <v>562</v>
      </c>
      <c r="C257" s="6" t="s">
        <v>563</v>
      </c>
      <c r="D257" s="6" t="s">
        <v>564</v>
      </c>
      <c r="E257" s="5"/>
    </row>
    <row r="258" spans="2:5" x14ac:dyDescent="0.15">
      <c r="B258" s="6" t="s">
        <v>562</v>
      </c>
      <c r="C258" s="6" t="s">
        <v>565</v>
      </c>
      <c r="D258" s="6" t="s">
        <v>566</v>
      </c>
      <c r="E258" s="5" t="str">
        <f>HYPERLINK("https://www.esco-net.com/wcs/escort/ec/detail?hHinCd=EA618DH-36","EA618DH-36")</f>
        <v>EA618DH-36</v>
      </c>
    </row>
    <row r="259" spans="2:5" x14ac:dyDescent="0.15">
      <c r="B259" s="6" t="s">
        <v>567</v>
      </c>
      <c r="C259" s="6" t="s">
        <v>568</v>
      </c>
      <c r="D259" s="6" t="s">
        <v>569</v>
      </c>
      <c r="E259" s="5" t="str">
        <f>HYPERLINK("https://www.esco-net.com/wcs/escort/ec/detail?hHinCd=EA618SL-38A","EA618SL-38A")</f>
        <v>EA618SL-38A</v>
      </c>
    </row>
    <row r="260" spans="2:5" x14ac:dyDescent="0.15">
      <c r="B260" s="6" t="s">
        <v>567</v>
      </c>
      <c r="C260" s="6" t="s">
        <v>570</v>
      </c>
      <c r="D260" s="6" t="s">
        <v>571</v>
      </c>
      <c r="E260" s="5" t="str">
        <f>HYPERLINK("https://www.esco-net.com/wcs/escort/ec/detail?hHinCd=EA618SL-46A","EA618SL-46A")</f>
        <v>EA618SL-46A</v>
      </c>
    </row>
    <row r="261" spans="2:5" x14ac:dyDescent="0.15">
      <c r="B261" s="6" t="s">
        <v>572</v>
      </c>
      <c r="C261" s="6" t="s">
        <v>573</v>
      </c>
      <c r="D261" s="6" t="s">
        <v>574</v>
      </c>
      <c r="E261" s="5"/>
    </row>
    <row r="262" spans="2:5" x14ac:dyDescent="0.15">
      <c r="B262" s="6" t="s">
        <v>575</v>
      </c>
      <c r="C262" s="6" t="s">
        <v>576</v>
      </c>
      <c r="D262" s="6" t="s">
        <v>577</v>
      </c>
      <c r="E262" s="5"/>
    </row>
    <row r="263" spans="2:5" x14ac:dyDescent="0.15">
      <c r="B263" s="6" t="s">
        <v>578</v>
      </c>
      <c r="C263" s="6" t="s">
        <v>579</v>
      </c>
      <c r="D263" s="6" t="s">
        <v>580</v>
      </c>
      <c r="E263" s="5"/>
    </row>
    <row r="264" spans="2:5" x14ac:dyDescent="0.15">
      <c r="B264" s="6" t="s">
        <v>578</v>
      </c>
      <c r="C264" s="6" t="s">
        <v>581</v>
      </c>
      <c r="D264" s="6" t="s">
        <v>582</v>
      </c>
      <c r="E264" s="5"/>
    </row>
    <row r="265" spans="2:5" x14ac:dyDescent="0.15">
      <c r="B265" s="6" t="s">
        <v>578</v>
      </c>
      <c r="C265" s="6" t="s">
        <v>583</v>
      </c>
      <c r="D265" s="6" t="s">
        <v>584</v>
      </c>
      <c r="E265" s="5"/>
    </row>
    <row r="266" spans="2:5" x14ac:dyDescent="0.15">
      <c r="B266" s="6" t="s">
        <v>578</v>
      </c>
      <c r="C266" s="6" t="s">
        <v>585</v>
      </c>
      <c r="D266" s="6" t="s">
        <v>586</v>
      </c>
      <c r="E266" s="5"/>
    </row>
    <row r="267" spans="2:5" x14ac:dyDescent="0.15">
      <c r="B267" s="6" t="s">
        <v>587</v>
      </c>
      <c r="C267" s="6" t="s">
        <v>588</v>
      </c>
      <c r="D267" s="6" t="s">
        <v>589</v>
      </c>
      <c r="E267" s="5" t="str">
        <f>HYPERLINK("https://www.esco-net.com/wcs/escort/ec/detail?hHinCd=EA618CC-4","EA618CC-4")</f>
        <v>EA618CC-4</v>
      </c>
    </row>
    <row r="268" spans="2:5" x14ac:dyDescent="0.15">
      <c r="B268" s="6" t="s">
        <v>590</v>
      </c>
      <c r="C268" s="6" t="s">
        <v>591</v>
      </c>
      <c r="D268" s="6" t="s">
        <v>592</v>
      </c>
      <c r="E268" s="5" t="str">
        <f>HYPERLINK("https://www.esco-net.com/wcs/escort/ec/detail?hHinCd=EA618CG-16B","EA618CG-16B")</f>
        <v>EA618CG-16B</v>
      </c>
    </row>
    <row r="269" spans="2:5" x14ac:dyDescent="0.15">
      <c r="B269" s="6" t="s">
        <v>593</v>
      </c>
      <c r="C269" s="6" t="s">
        <v>594</v>
      </c>
      <c r="D269" s="6" t="s">
        <v>595</v>
      </c>
      <c r="E269" s="5"/>
    </row>
    <row r="270" spans="2:5" x14ac:dyDescent="0.15">
      <c r="B270" s="6" t="s">
        <v>596</v>
      </c>
      <c r="C270" s="6" t="s">
        <v>597</v>
      </c>
      <c r="D270" s="6" t="s">
        <v>598</v>
      </c>
      <c r="E270" s="5" t="str">
        <f>HYPERLINK("https://www.esco-net.com/wcs/escort/ec/detail?hHinCd=EA618DF-28","EA618DF-28")</f>
        <v>EA618DF-28</v>
      </c>
    </row>
    <row r="271" spans="2:5" x14ac:dyDescent="0.15">
      <c r="B271" s="6" t="s">
        <v>596</v>
      </c>
      <c r="C271" s="6" t="s">
        <v>599</v>
      </c>
      <c r="D271" s="6" t="s">
        <v>600</v>
      </c>
      <c r="E271" s="5"/>
    </row>
    <row r="272" spans="2:5" x14ac:dyDescent="0.15">
      <c r="B272" s="6" t="s">
        <v>601</v>
      </c>
      <c r="C272" s="6" t="s">
        <v>602</v>
      </c>
      <c r="D272" s="6" t="s">
        <v>603</v>
      </c>
      <c r="E272" s="5" t="str">
        <f>HYPERLINK("https://www.esco-net.com/wcs/escort/ec/detail?hHinCd=EA614AA-17","EA614AA-17")</f>
        <v>EA614AA-17</v>
      </c>
    </row>
    <row r="273" spans="2:5" x14ac:dyDescent="0.15">
      <c r="B273" s="6" t="s">
        <v>601</v>
      </c>
      <c r="C273" s="6" t="s">
        <v>604</v>
      </c>
      <c r="D273" s="6" t="s">
        <v>605</v>
      </c>
      <c r="E273" s="5" t="str">
        <f>HYPERLINK("https://www.esco-net.com/wcs/escort/ec/detail?hHinCd=EA618DG-32","EA618DG-32")</f>
        <v>EA618DG-32</v>
      </c>
    </row>
    <row r="274" spans="2:5" x14ac:dyDescent="0.15">
      <c r="B274" s="6" t="s">
        <v>601</v>
      </c>
      <c r="C274" s="6" t="s">
        <v>606</v>
      </c>
      <c r="D274" s="6" t="s">
        <v>607</v>
      </c>
      <c r="E274" s="5" t="str">
        <f>HYPERLINK("https://www.esco-net.com/wcs/escort/ec/detail?hHinCd=EA618DG-35","EA618DG-35")</f>
        <v>EA618DG-35</v>
      </c>
    </row>
    <row r="275" spans="2:5" x14ac:dyDescent="0.15">
      <c r="B275" s="6" t="s">
        <v>601</v>
      </c>
      <c r="C275" s="6" t="s">
        <v>608</v>
      </c>
      <c r="D275" s="6" t="s">
        <v>609</v>
      </c>
      <c r="E275" s="5" t="str">
        <f>HYPERLINK("https://www.esco-net.com/wcs/escort/ec/detail?hHinCd=EA618DG-46","EA618DG-46")</f>
        <v>EA618DG-46</v>
      </c>
    </row>
    <row r="276" spans="2:5" x14ac:dyDescent="0.15">
      <c r="B276" s="6" t="s">
        <v>610</v>
      </c>
      <c r="C276" s="6" t="s">
        <v>611</v>
      </c>
      <c r="D276" s="6" t="s">
        <v>612</v>
      </c>
      <c r="E276" s="5" t="str">
        <f>HYPERLINK("https://www.esco-net.com/wcs/escort/ec/detail?hHinCd=EA687S-10","EA687S-10")</f>
        <v>EA687S-10</v>
      </c>
    </row>
    <row r="277" spans="2:5" x14ac:dyDescent="0.15">
      <c r="B277" s="6" t="s">
        <v>613</v>
      </c>
      <c r="C277" s="6" t="s">
        <v>614</v>
      </c>
      <c r="D277" s="6" t="s">
        <v>615</v>
      </c>
      <c r="E277" s="5" t="str">
        <f>HYPERLINK("https://www.esco-net.com/wcs/escort/ec/detail?hHinCd=EA164DV-51","EA164DV-51")</f>
        <v>EA164DV-51</v>
      </c>
    </row>
    <row r="278" spans="2:5" x14ac:dyDescent="0.15">
      <c r="B278" s="6" t="s">
        <v>616</v>
      </c>
      <c r="C278" s="6" t="s">
        <v>617</v>
      </c>
      <c r="D278" s="6" t="s">
        <v>618</v>
      </c>
      <c r="E278" s="5"/>
    </row>
    <row r="279" spans="2:5" x14ac:dyDescent="0.15">
      <c r="B279" s="6" t="s">
        <v>619</v>
      </c>
      <c r="C279" s="6" t="s">
        <v>620</v>
      </c>
      <c r="D279" s="6" t="s">
        <v>621</v>
      </c>
      <c r="E279" s="5" t="str">
        <f>HYPERLINK("https://www.esco-net.com/wcs/escort/ec/detail?hHinCd=EA687HB-17","EA687HB-17")</f>
        <v>EA687HB-17</v>
      </c>
    </row>
    <row r="280" spans="2:5" x14ac:dyDescent="0.15">
      <c r="B280" s="6" t="s">
        <v>619</v>
      </c>
      <c r="C280" s="6" t="s">
        <v>622</v>
      </c>
      <c r="D280" s="6" t="s">
        <v>623</v>
      </c>
      <c r="E280" s="5" t="str">
        <f>HYPERLINK("https://www.esco-net.com/wcs/escort/ec/detail?hHinCd=EA687HB-26","EA687HB-26")</f>
        <v>EA687HB-26</v>
      </c>
    </row>
    <row r="281" spans="2:5" x14ac:dyDescent="0.15">
      <c r="B281" s="6" t="s">
        <v>624</v>
      </c>
      <c r="C281" s="6" t="s">
        <v>625</v>
      </c>
      <c r="D281" s="6" t="s">
        <v>626</v>
      </c>
      <c r="E281" s="5" t="str">
        <f>HYPERLINK("https://www.esco-net.com/wcs/escort/ec/detail?hHinCd=EA164DH-26","EA164DH-26")</f>
        <v>EA164DH-26</v>
      </c>
    </row>
    <row r="282" spans="2:5" x14ac:dyDescent="0.15">
      <c r="B282" s="6" t="s">
        <v>627</v>
      </c>
      <c r="C282" s="6" t="s">
        <v>628</v>
      </c>
      <c r="D282" s="6" t="s">
        <v>629</v>
      </c>
      <c r="E282" s="5" t="str">
        <f>HYPERLINK("https://www.esco-net.com/wcs/escort/ec/detail?hHinCd=EA164DJ-19A","EA164DJ-19A")</f>
        <v>EA164DJ-19A</v>
      </c>
    </row>
    <row r="283" spans="2:5" x14ac:dyDescent="0.15">
      <c r="B283" s="6" t="s">
        <v>627</v>
      </c>
      <c r="C283" s="6" t="s">
        <v>630</v>
      </c>
      <c r="D283" s="6" t="s">
        <v>631</v>
      </c>
      <c r="E283" s="5"/>
    </row>
    <row r="284" spans="2:5" x14ac:dyDescent="0.15">
      <c r="B284" s="6" t="s">
        <v>627</v>
      </c>
      <c r="C284" s="6" t="s">
        <v>632</v>
      </c>
      <c r="D284" s="6" t="s">
        <v>633</v>
      </c>
      <c r="E284" s="5"/>
    </row>
    <row r="285" spans="2:5" x14ac:dyDescent="0.15">
      <c r="B285" s="6" t="s">
        <v>627</v>
      </c>
      <c r="C285" s="6" t="s">
        <v>634</v>
      </c>
      <c r="D285" s="6" t="s">
        <v>635</v>
      </c>
      <c r="E285" s="5"/>
    </row>
    <row r="286" spans="2:5" x14ac:dyDescent="0.15">
      <c r="B286" s="6" t="s">
        <v>627</v>
      </c>
      <c r="C286" s="6" t="s">
        <v>636</v>
      </c>
      <c r="D286" s="6" t="s">
        <v>637</v>
      </c>
      <c r="E286" s="5"/>
    </row>
    <row r="287" spans="2:5" x14ac:dyDescent="0.15">
      <c r="B287" s="6" t="s">
        <v>638</v>
      </c>
      <c r="C287" s="6" t="s">
        <v>639</v>
      </c>
      <c r="D287" s="6" t="s">
        <v>640</v>
      </c>
      <c r="E287" s="5"/>
    </row>
    <row r="288" spans="2:5" x14ac:dyDescent="0.15">
      <c r="B288" s="6" t="s">
        <v>641</v>
      </c>
      <c r="C288" s="6" t="s">
        <v>642</v>
      </c>
      <c r="D288" s="6" t="s">
        <v>643</v>
      </c>
      <c r="E288" s="5" t="str">
        <f>HYPERLINK("https://www.esco-net.com/wcs/escort/ec/detail?hHinCd=EA164-20A","EA164-20A")</f>
        <v>EA164-20A</v>
      </c>
    </row>
    <row r="289" spans="2:5" x14ac:dyDescent="0.15">
      <c r="B289" s="6" t="s">
        <v>644</v>
      </c>
      <c r="C289" s="6" t="s">
        <v>645</v>
      </c>
      <c r="D289" s="6" t="s">
        <v>646</v>
      </c>
      <c r="E289" s="5" t="str">
        <f>HYPERLINK("https://www.esco-net.com/wcs/escort/ec/detail?hHinCd=EA613GA-95","EA613GA-95")</f>
        <v>EA613GA-95</v>
      </c>
    </row>
    <row r="290" spans="2:5" x14ac:dyDescent="0.15">
      <c r="B290" s="6" t="s">
        <v>647</v>
      </c>
      <c r="C290" s="6" t="s">
        <v>648</v>
      </c>
      <c r="D290" s="6" t="s">
        <v>649</v>
      </c>
      <c r="E290" s="5" t="str">
        <f>HYPERLINK("https://www.esco-net.com/wcs/escort/ec/detail?hHinCd=EA602AS-14","EA602AS-14")</f>
        <v>EA602AS-14</v>
      </c>
    </row>
    <row r="291" spans="2:5" x14ac:dyDescent="0.15">
      <c r="B291" s="6" t="s">
        <v>650</v>
      </c>
      <c r="C291" s="6" t="s">
        <v>651</v>
      </c>
      <c r="D291" s="6" t="s">
        <v>652</v>
      </c>
      <c r="E291" s="5" t="str">
        <f>HYPERLINK("https://www.esco-net.com/wcs/escort/ec/detail?hHinCd=EA723JK-26","EA723JK-26")</f>
        <v>EA723JK-26</v>
      </c>
    </row>
    <row r="292" spans="2:5" x14ac:dyDescent="0.15">
      <c r="B292" s="6" t="s">
        <v>650</v>
      </c>
      <c r="C292" s="6" t="s">
        <v>653</v>
      </c>
      <c r="D292" s="6" t="s">
        <v>654</v>
      </c>
      <c r="E292" s="5" t="str">
        <f>HYPERLINK("https://www.esco-net.com/wcs/escort/ec/detail?hHinCd=EA723JK-25","EA723JK-25")</f>
        <v>EA723JK-25</v>
      </c>
    </row>
    <row r="293" spans="2:5" x14ac:dyDescent="0.15">
      <c r="B293" s="6" t="s">
        <v>650</v>
      </c>
      <c r="C293" s="6" t="s">
        <v>655</v>
      </c>
      <c r="D293" s="6" t="s">
        <v>656</v>
      </c>
      <c r="E293" s="5" t="str">
        <f>HYPERLINK("https://www.esco-net.com/wcs/escort/ec/detail?hHinCd=EA723JK-25","EA723JK-25")</f>
        <v>EA723JK-25</v>
      </c>
    </row>
    <row r="294" spans="2:5" x14ac:dyDescent="0.15">
      <c r="B294" s="6" t="s">
        <v>650</v>
      </c>
      <c r="C294" s="6" t="s">
        <v>657</v>
      </c>
      <c r="D294" s="6" t="s">
        <v>658</v>
      </c>
      <c r="E294" s="5" t="str">
        <f>HYPERLINK("https://www.esco-net.com/wcs/escort/ec/detail?hHinCd=EA723JK-27","EA723JK-27")</f>
        <v>EA723JK-27</v>
      </c>
    </row>
    <row r="295" spans="2:5" x14ac:dyDescent="0.15">
      <c r="B295" s="6" t="s">
        <v>650</v>
      </c>
      <c r="C295" s="6" t="s">
        <v>659</v>
      </c>
      <c r="D295" s="6" t="s">
        <v>660</v>
      </c>
      <c r="E295" s="5" t="str">
        <f>HYPERLINK("https://www.esco-net.com/wcs/escort/ec/detail?hHinCd=EA723JK-28","EA723JK-28")</f>
        <v>EA723JK-28</v>
      </c>
    </row>
    <row r="296" spans="2:5" x14ac:dyDescent="0.15">
      <c r="B296" s="6" t="s">
        <v>650</v>
      </c>
      <c r="C296" s="6" t="s">
        <v>661</v>
      </c>
      <c r="D296" s="6" t="s">
        <v>662</v>
      </c>
      <c r="E296" s="5"/>
    </row>
    <row r="297" spans="2:5" x14ac:dyDescent="0.15">
      <c r="B297" s="6" t="s">
        <v>650</v>
      </c>
      <c r="C297" s="6" t="s">
        <v>663</v>
      </c>
      <c r="D297" s="6" t="s">
        <v>664</v>
      </c>
      <c r="E297" s="5"/>
    </row>
    <row r="298" spans="2:5" x14ac:dyDescent="0.15">
      <c r="B298" s="6" t="s">
        <v>665</v>
      </c>
      <c r="C298" s="6" t="s">
        <v>666</v>
      </c>
      <c r="D298" s="6" t="s">
        <v>667</v>
      </c>
      <c r="E298" s="5"/>
    </row>
    <row r="299" spans="2:5" x14ac:dyDescent="0.15">
      <c r="B299" s="6" t="s">
        <v>665</v>
      </c>
      <c r="C299" s="6" t="s">
        <v>668</v>
      </c>
      <c r="D299" s="6" t="s">
        <v>669</v>
      </c>
      <c r="E299" s="5" t="str">
        <f>HYPERLINK("https://www.esco-net.com/wcs/escort/ec/detail?hHinCd=EA723JB-31","EA723JB-31")</f>
        <v>EA723JB-31</v>
      </c>
    </row>
    <row r="300" spans="2:5" x14ac:dyDescent="0.15">
      <c r="B300" s="6" t="s">
        <v>665</v>
      </c>
      <c r="C300" s="6" t="s">
        <v>670</v>
      </c>
      <c r="D300" s="6" t="s">
        <v>671</v>
      </c>
      <c r="E300" s="5" t="str">
        <f>HYPERLINK("https://www.esco-net.com/wcs/escort/ec/detail?hHinCd=EA723JK-21","EA723JK-21")</f>
        <v>EA723JK-21</v>
      </c>
    </row>
    <row r="301" spans="2:5" x14ac:dyDescent="0.15">
      <c r="B301" s="6" t="s">
        <v>665</v>
      </c>
      <c r="C301" s="6" t="s">
        <v>672</v>
      </c>
      <c r="D301" s="6" t="s">
        <v>673</v>
      </c>
      <c r="E301" s="5" t="str">
        <f>HYPERLINK("https://www.esco-net.com/wcs/escort/ec/detail?hHinCd=EA723JK-23","EA723JK-23")</f>
        <v>EA723JK-23</v>
      </c>
    </row>
    <row r="302" spans="2:5" x14ac:dyDescent="0.15">
      <c r="B302" s="6" t="s">
        <v>665</v>
      </c>
      <c r="C302" s="6" t="s">
        <v>674</v>
      </c>
      <c r="D302" s="6" t="s">
        <v>675</v>
      </c>
      <c r="E302" s="5" t="str">
        <f>HYPERLINK("https://www.esco-net.com/wcs/escort/ec/detail?hHinCd=EA723JK-27","EA723JK-27")</f>
        <v>EA723JK-27</v>
      </c>
    </row>
    <row r="303" spans="2:5" x14ac:dyDescent="0.15">
      <c r="B303" s="6" t="s">
        <v>665</v>
      </c>
      <c r="C303" s="6" t="s">
        <v>676</v>
      </c>
      <c r="D303" s="6" t="s">
        <v>677</v>
      </c>
      <c r="E303" s="5"/>
    </row>
    <row r="304" spans="2:5" x14ac:dyDescent="0.15">
      <c r="B304" s="6" t="s">
        <v>678</v>
      </c>
      <c r="C304" s="6" t="s">
        <v>679</v>
      </c>
      <c r="D304" s="6" t="s">
        <v>680</v>
      </c>
      <c r="E304" s="5" t="str">
        <f>HYPERLINK("https://www.esco-net.com/wcs/escort/ec/detail?hHinCd=EA557BL-10","EA557BL-10")</f>
        <v>EA557BL-10</v>
      </c>
    </row>
    <row r="305" spans="2:5" x14ac:dyDescent="0.15">
      <c r="B305" s="6" t="s">
        <v>681</v>
      </c>
      <c r="C305" s="6" t="s">
        <v>682</v>
      </c>
      <c r="D305" s="6" t="s">
        <v>683</v>
      </c>
      <c r="E305" s="5" t="str">
        <f>HYPERLINK("https://www.esco-net.com/wcs/escort/ec/detail?hHinCd=EA557AM-10","EA557AM-10")</f>
        <v>EA557AM-10</v>
      </c>
    </row>
    <row r="306" spans="2:5" x14ac:dyDescent="0.15">
      <c r="B306" s="6" t="s">
        <v>684</v>
      </c>
      <c r="C306" s="6" t="s">
        <v>685</v>
      </c>
      <c r="D306" s="6" t="s">
        <v>686</v>
      </c>
      <c r="E306" s="5" t="str">
        <f>HYPERLINK("https://www.esco-net.com/wcs/escort/ec/detail?hHinCd=EA557WC-12","EA557WC-12")</f>
        <v>EA557WC-12</v>
      </c>
    </row>
    <row r="307" spans="2:5" x14ac:dyDescent="0.15">
      <c r="B307" s="6" t="s">
        <v>687</v>
      </c>
      <c r="C307" s="6" t="s">
        <v>688</v>
      </c>
      <c r="D307" s="6" t="s">
        <v>689</v>
      </c>
      <c r="E307" s="5" t="str">
        <f>HYPERLINK("https://www.esco-net.com/wcs/escort/ec/detail?hHinCd=EA573MF-25","EA573MF-25")</f>
        <v>EA573MF-25</v>
      </c>
    </row>
    <row r="308" spans="2:5" x14ac:dyDescent="0.15">
      <c r="B308" s="6" t="s">
        <v>690</v>
      </c>
      <c r="C308" s="6" t="s">
        <v>691</v>
      </c>
      <c r="D308" s="6" t="s">
        <v>692</v>
      </c>
      <c r="E308" s="5" t="str">
        <f>HYPERLINK("https://www.esco-net.com/wcs/escort/ec/detail?hHinCd=EA557AV-2","EA557AV-2")</f>
        <v>EA557AV-2</v>
      </c>
    </row>
    <row r="309" spans="2:5" x14ac:dyDescent="0.15">
      <c r="B309" s="6" t="s">
        <v>693</v>
      </c>
      <c r="C309" s="6" t="s">
        <v>694</v>
      </c>
      <c r="D309" s="6" t="s">
        <v>695</v>
      </c>
      <c r="E309" s="5" t="str">
        <f>HYPERLINK("https://www.esco-net.com/wcs/escort/ec/detail?hHinCd=EA550BT-21","EA550BT-21")</f>
        <v>EA550BT-21</v>
      </c>
    </row>
    <row r="310" spans="2:5" x14ac:dyDescent="0.15">
      <c r="B310" s="6" t="s">
        <v>696</v>
      </c>
      <c r="C310" s="6" t="s">
        <v>697</v>
      </c>
      <c r="D310" s="6" t="s">
        <v>698</v>
      </c>
      <c r="E310" s="5" t="str">
        <f>HYPERLINK("https://www.esco-net.com/wcs/escort/ec/detail?hHinCd=EA611ET-11","EA611ET-11")</f>
        <v>EA611ET-11</v>
      </c>
    </row>
    <row r="311" spans="2:5" x14ac:dyDescent="0.15">
      <c r="B311" s="6" t="s">
        <v>699</v>
      </c>
      <c r="C311" s="6" t="s">
        <v>700</v>
      </c>
      <c r="D311" s="6" t="s">
        <v>701</v>
      </c>
      <c r="E311" s="5" t="str">
        <f>HYPERLINK("https://www.esco-net.com/wcs/escort/ec/detail?hHinCd=EA611GA-16","EA611GA-16")</f>
        <v>EA611GA-16</v>
      </c>
    </row>
    <row r="312" spans="2:5" x14ac:dyDescent="0.15">
      <c r="B312" s="6" t="s">
        <v>702</v>
      </c>
      <c r="C312" s="6" t="s">
        <v>703</v>
      </c>
      <c r="D312" s="6" t="s">
        <v>704</v>
      </c>
      <c r="E312" s="5" t="str">
        <f>HYPERLINK("https://www.esco-net.com/wcs/escort/ec/detail?hHinCd=EA573CD-1.3A","EA573CD-1.3A")</f>
        <v>EA573CD-1.3A</v>
      </c>
    </row>
    <row r="313" spans="2:5" x14ac:dyDescent="0.15">
      <c r="B313" s="6" t="s">
        <v>702</v>
      </c>
      <c r="C313" s="6" t="s">
        <v>705</v>
      </c>
      <c r="D313" s="6" t="s">
        <v>706</v>
      </c>
      <c r="E313" s="5" t="str">
        <f>HYPERLINK("https://www.esco-net.com/wcs/escort/ec/detail?hHinCd=EA573WM-7","EA573WM-7")</f>
        <v>EA573WM-7</v>
      </c>
    </row>
    <row r="314" spans="2:5" x14ac:dyDescent="0.15">
      <c r="B314" s="6" t="s">
        <v>707</v>
      </c>
      <c r="C314" s="6" t="s">
        <v>708</v>
      </c>
      <c r="D314" s="6" t="s">
        <v>709</v>
      </c>
      <c r="E314" s="5" t="str">
        <f>HYPERLINK("https://www.esco-net.com/wcs/escort/ec/detail?hHinCd=EA573KL-5","EA573KL-5")</f>
        <v>EA573KL-5</v>
      </c>
    </row>
    <row r="315" spans="2:5" x14ac:dyDescent="0.15">
      <c r="B315" s="6" t="s">
        <v>710</v>
      </c>
      <c r="C315" s="6" t="s">
        <v>711</v>
      </c>
      <c r="D315" s="6" t="s">
        <v>712</v>
      </c>
      <c r="E315" s="5" t="str">
        <f>HYPERLINK("https://www.esco-net.com/wcs/escort/ec/detail?hHinCd=EA573SJ-6A","EA573SJ-6A")</f>
        <v>EA573SJ-6A</v>
      </c>
    </row>
    <row r="316" spans="2:5" x14ac:dyDescent="0.15">
      <c r="B316" s="6" t="s">
        <v>710</v>
      </c>
      <c r="C316" s="6" t="s">
        <v>713</v>
      </c>
      <c r="D316" s="6" t="s">
        <v>714</v>
      </c>
      <c r="E316" s="5"/>
    </row>
    <row r="317" spans="2:5" x14ac:dyDescent="0.15">
      <c r="B317" s="6" t="s">
        <v>715</v>
      </c>
      <c r="C317" s="6" t="s">
        <v>716</v>
      </c>
      <c r="D317" s="6" t="s">
        <v>717</v>
      </c>
      <c r="E317" s="5" t="str">
        <f>HYPERLINK("https://www.esco-net.com/wcs/escort/ec/detail?hHinCd=EA573RT-27A","EA573RT-27A")</f>
        <v>EA573RT-27A</v>
      </c>
    </row>
    <row r="318" spans="2:5" x14ac:dyDescent="0.15">
      <c r="B318" s="6" t="s">
        <v>718</v>
      </c>
      <c r="C318" s="6" t="s">
        <v>719</v>
      </c>
      <c r="D318" s="6" t="s">
        <v>720</v>
      </c>
      <c r="E318" s="5"/>
    </row>
    <row r="319" spans="2:5" x14ac:dyDescent="0.15">
      <c r="B319" s="6" t="s">
        <v>721</v>
      </c>
      <c r="C319" s="6" t="s">
        <v>722</v>
      </c>
      <c r="D319" s="6" t="s">
        <v>723</v>
      </c>
      <c r="E319" s="5" t="str">
        <f>HYPERLINK("https://www.esco-net.com/wcs/escort/ec/detail?hHinCd=EA576AK-2","EA576AK-2")</f>
        <v>EA576AK-2</v>
      </c>
    </row>
    <row r="320" spans="2:5" x14ac:dyDescent="0.15">
      <c r="B320" s="6" t="s">
        <v>724</v>
      </c>
      <c r="C320" s="6" t="s">
        <v>725</v>
      </c>
      <c r="D320" s="6" t="s">
        <v>726</v>
      </c>
      <c r="E320" s="5" t="str">
        <f>HYPERLINK("https://www.esco-net.com/wcs/escort/ec/detail?hHinCd=EA521VX-13C","EA521VX-13C")</f>
        <v>EA521VX-13C</v>
      </c>
    </row>
    <row r="321" spans="2:5" x14ac:dyDescent="0.15">
      <c r="B321" s="6" t="s">
        <v>727</v>
      </c>
      <c r="C321" s="6" t="s">
        <v>728</v>
      </c>
      <c r="D321" s="6" t="s">
        <v>729</v>
      </c>
      <c r="E321" s="5" t="str">
        <f>HYPERLINK("https://www.esco-net.com/wcs/escort/ec/detail?hHinCd=EA826VH","EA826VH")</f>
        <v>EA826VH</v>
      </c>
    </row>
    <row r="322" spans="2:5" x14ac:dyDescent="0.15">
      <c r="B322" s="6" t="s">
        <v>727</v>
      </c>
      <c r="C322" s="6" t="s">
        <v>730</v>
      </c>
      <c r="D322" s="6" t="s">
        <v>731</v>
      </c>
      <c r="E322" s="5" t="str">
        <f>HYPERLINK("https://www.esco-net.com/wcs/escort/ec/detail?hHinCd=EA521VX-62B","EA521VX-62B")</f>
        <v>EA521VX-62B</v>
      </c>
    </row>
    <row r="323" spans="2:5" x14ac:dyDescent="0.15">
      <c r="B323" s="6" t="s">
        <v>732</v>
      </c>
      <c r="C323" s="6" t="s">
        <v>733</v>
      </c>
      <c r="D323" s="6" t="s">
        <v>734</v>
      </c>
      <c r="E323" s="5" t="str">
        <f>HYPERLINK("https://www.esco-net.com/wcs/escort/ec/detail?hHinCd=EA826VP-4","EA826VP-4")</f>
        <v>EA826VP-4</v>
      </c>
    </row>
    <row r="324" spans="2:5" x14ac:dyDescent="0.15">
      <c r="B324" s="6" t="s">
        <v>735</v>
      </c>
      <c r="C324" s="6" t="s">
        <v>736</v>
      </c>
      <c r="D324" s="6" t="s">
        <v>737</v>
      </c>
      <c r="E324" s="5" t="str">
        <f>HYPERLINK("https://www.esco-net.com/wcs/escort/ec/detail?hHinCd=EA521TV-200HS","EA521TV-200HS")</f>
        <v>EA521TV-200HS</v>
      </c>
    </row>
    <row r="325" spans="2:5" x14ac:dyDescent="0.15">
      <c r="B325" s="6" t="s">
        <v>738</v>
      </c>
      <c r="C325" s="6" t="s">
        <v>739</v>
      </c>
      <c r="D325" s="6" t="s">
        <v>740</v>
      </c>
      <c r="E325" s="5" t="str">
        <f>HYPERLINK("https://www.esco-net.com/wcs/escort/ec/detail?hHinCd=EA521AB-2","EA521AB-2")</f>
        <v>EA521AB-2</v>
      </c>
    </row>
    <row r="326" spans="2:5" x14ac:dyDescent="0.15">
      <c r="B326" s="6" t="s">
        <v>741</v>
      </c>
      <c r="C326" s="6" t="s">
        <v>742</v>
      </c>
      <c r="D326" s="6" t="s">
        <v>743</v>
      </c>
      <c r="E326" s="5" t="str">
        <f>HYPERLINK("https://www.esco-net.com/wcs/escort/ec/detail?hHinCd=EA522G-134","EA522G-134")</f>
        <v>EA522G-134</v>
      </c>
    </row>
    <row r="327" spans="2:5" x14ac:dyDescent="0.15">
      <c r="B327" s="6" t="s">
        <v>741</v>
      </c>
      <c r="C327" s="6" t="s">
        <v>744</v>
      </c>
      <c r="D327" s="6" t="s">
        <v>745</v>
      </c>
      <c r="E327" s="5"/>
    </row>
    <row r="328" spans="2:5" x14ac:dyDescent="0.15">
      <c r="B328" s="6" t="s">
        <v>741</v>
      </c>
      <c r="C328" s="6" t="s">
        <v>746</v>
      </c>
      <c r="D328" s="6" t="s">
        <v>747</v>
      </c>
      <c r="E328" s="5"/>
    </row>
    <row r="329" spans="2:5" x14ac:dyDescent="0.15">
      <c r="B329" s="6" t="s">
        <v>748</v>
      </c>
      <c r="C329" s="6" t="s">
        <v>749</v>
      </c>
      <c r="D329" s="6" t="s">
        <v>750</v>
      </c>
      <c r="E329" s="5" t="str">
        <f>HYPERLINK("https://www.esco-net.com/wcs/escort/ec/detail?hHinCd=EA366RG-12","EA366RG-12")</f>
        <v>EA366RG-12</v>
      </c>
    </row>
    <row r="330" spans="2:5" x14ac:dyDescent="0.15">
      <c r="B330" s="6" t="s">
        <v>748</v>
      </c>
      <c r="C330" s="6" t="s">
        <v>751</v>
      </c>
      <c r="D330" s="6" t="s">
        <v>752</v>
      </c>
      <c r="E330" s="5"/>
    </row>
    <row r="331" spans="2:5" x14ac:dyDescent="0.15">
      <c r="B331" s="6" t="s">
        <v>748</v>
      </c>
      <c r="C331" s="6" t="s">
        <v>753</v>
      </c>
      <c r="D331" s="6" t="s">
        <v>754</v>
      </c>
      <c r="E331" s="5"/>
    </row>
    <row r="332" spans="2:5" x14ac:dyDescent="0.15">
      <c r="B332" s="6" t="s">
        <v>748</v>
      </c>
      <c r="C332" s="6" t="s">
        <v>755</v>
      </c>
      <c r="D332" s="6" t="s">
        <v>756</v>
      </c>
      <c r="E332" s="5" t="str">
        <f>HYPERLINK("https://www.esco-net.com/wcs/escort/ec/detail?hHinCd=EA366MC-400","EA366MC-400")</f>
        <v>EA366MC-400</v>
      </c>
    </row>
    <row r="333" spans="2:5" x14ac:dyDescent="0.15">
      <c r="B333" s="6" t="s">
        <v>757</v>
      </c>
      <c r="C333" s="6" t="s">
        <v>758</v>
      </c>
      <c r="D333" s="6" t="s">
        <v>759</v>
      </c>
      <c r="E333" s="5" t="str">
        <f>HYPERLINK("https://www.esco-net.com/wcs/escort/ec/detail?hHinCd=EA366MB-36","EA366MB-36")</f>
        <v>EA366MB-36</v>
      </c>
    </row>
    <row r="334" spans="2:5" x14ac:dyDescent="0.15">
      <c r="B334" s="6" t="s">
        <v>760</v>
      </c>
      <c r="C334" s="6" t="s">
        <v>761</v>
      </c>
      <c r="D334" s="6" t="s">
        <v>762</v>
      </c>
      <c r="E334" s="5"/>
    </row>
    <row r="335" spans="2:5" x14ac:dyDescent="0.15">
      <c r="B335" s="6" t="s">
        <v>763</v>
      </c>
      <c r="C335" s="6" t="s">
        <v>764</v>
      </c>
      <c r="D335" s="6" t="s">
        <v>765</v>
      </c>
      <c r="E335" s="5" t="str">
        <f>HYPERLINK("https://www.esco-net.com/wcs/escort/ec/detail?hHinCd=EA929AE-29","EA929AE-29")</f>
        <v>EA929AE-29</v>
      </c>
    </row>
    <row r="336" spans="2:5" x14ac:dyDescent="0.15">
      <c r="B336" s="6" t="s">
        <v>766</v>
      </c>
      <c r="C336" s="6" t="s">
        <v>767</v>
      </c>
      <c r="D336" s="6" t="s">
        <v>768</v>
      </c>
      <c r="E336" s="5" t="str">
        <f>HYPERLINK("https://www.esco-net.com/wcs/escort/ec/detail?hHinCd=EA990KT-21","EA990KT-21")</f>
        <v>EA990KT-21</v>
      </c>
    </row>
    <row r="337" spans="2:5" x14ac:dyDescent="0.15">
      <c r="B337" s="6" t="s">
        <v>769</v>
      </c>
      <c r="C337" s="6" t="s">
        <v>770</v>
      </c>
      <c r="D337" s="6" t="s">
        <v>771</v>
      </c>
      <c r="E337" s="5" t="str">
        <f>HYPERLINK("https://www.esco-net.com/wcs/escort/ec/detail?hHinCd=EA991CT-1BA","EA991CT-1BA")</f>
        <v>EA991CT-1BA</v>
      </c>
    </row>
    <row r="338" spans="2:5" x14ac:dyDescent="0.15">
      <c r="B338" s="6" t="s">
        <v>769</v>
      </c>
      <c r="C338" s="6" t="s">
        <v>772</v>
      </c>
      <c r="D338" s="6" t="s">
        <v>773</v>
      </c>
      <c r="E338" s="5" t="str">
        <f>HYPERLINK("https://www.esco-net.com/wcs/escort/ec/detail?hHinCd=EA991CT-22A","EA991CT-22A")</f>
        <v>EA991CT-22A</v>
      </c>
    </row>
    <row r="339" spans="2:5" x14ac:dyDescent="0.15">
      <c r="B339" s="6" t="s">
        <v>774</v>
      </c>
      <c r="C339" s="6" t="s">
        <v>775</v>
      </c>
      <c r="D339" s="6" t="s">
        <v>776</v>
      </c>
      <c r="E339" s="5" t="str">
        <f>HYPERLINK("https://www.esco-net.com/wcs/escort/ec/detail?hHinCd=EA991C-17","EA991C-17")</f>
        <v>EA991C-17</v>
      </c>
    </row>
    <row r="340" spans="2:5" x14ac:dyDescent="0.15">
      <c r="B340" s="6" t="s">
        <v>777</v>
      </c>
      <c r="C340" s="6" t="s">
        <v>778</v>
      </c>
      <c r="D340" s="6" t="s">
        <v>779</v>
      </c>
      <c r="E340" s="5" t="str">
        <f>HYPERLINK("https://www.esco-net.com/wcs/escort/ec/detail?hHinCd=EA991CG-5","EA991CG-5")</f>
        <v>EA991CG-5</v>
      </c>
    </row>
    <row r="341" spans="2:5" x14ac:dyDescent="0.15">
      <c r="B341" s="6" t="s">
        <v>780</v>
      </c>
      <c r="C341" s="6" t="s">
        <v>781</v>
      </c>
      <c r="D341" s="6" t="s">
        <v>782</v>
      </c>
      <c r="E341" s="5"/>
    </row>
    <row r="342" spans="2:5" x14ac:dyDescent="0.15">
      <c r="B342" s="6" t="s">
        <v>783</v>
      </c>
      <c r="C342" s="6" t="s">
        <v>784</v>
      </c>
      <c r="D342" s="6" t="s">
        <v>785</v>
      </c>
      <c r="E342" s="5" t="str">
        <f>HYPERLINK("https://www.esco-net.com/wcs/escort/ec/detail?hHinCd=EA550SA-1.0","EA550SA-1.0")</f>
        <v>EA550SA-1.0</v>
      </c>
    </row>
    <row r="343" spans="2:5" x14ac:dyDescent="0.15">
      <c r="B343" s="6" t="s">
        <v>786</v>
      </c>
      <c r="C343" s="6" t="s">
        <v>787</v>
      </c>
      <c r="D343" s="6" t="s">
        <v>788</v>
      </c>
      <c r="E343" s="5"/>
    </row>
    <row r="344" spans="2:5" x14ac:dyDescent="0.15">
      <c r="B344" s="6" t="s">
        <v>786</v>
      </c>
      <c r="C344" s="6" t="s">
        <v>789</v>
      </c>
      <c r="D344" s="6" t="s">
        <v>790</v>
      </c>
      <c r="E344" s="5"/>
    </row>
    <row r="345" spans="2:5" x14ac:dyDescent="0.15">
      <c r="B345" s="6" t="s">
        <v>786</v>
      </c>
      <c r="C345" s="6" t="s">
        <v>791</v>
      </c>
      <c r="D345" s="6" t="s">
        <v>792</v>
      </c>
      <c r="E345" s="5"/>
    </row>
    <row r="346" spans="2:5" x14ac:dyDescent="0.15">
      <c r="B346" s="6" t="s">
        <v>793</v>
      </c>
      <c r="C346" s="6" t="s">
        <v>794</v>
      </c>
      <c r="D346" s="6" t="s">
        <v>795</v>
      </c>
      <c r="E346" s="5" t="str">
        <f>HYPERLINK("https://www.esco-net.com/wcs/escort/ec/detail?hHinCd=EA595AK-68","EA595AK-68")</f>
        <v>EA595AK-68</v>
      </c>
    </row>
    <row r="347" spans="2:5" x14ac:dyDescent="0.15">
      <c r="B347" s="6" t="s">
        <v>796</v>
      </c>
      <c r="C347" s="6" t="s">
        <v>797</v>
      </c>
      <c r="D347" s="6" t="s">
        <v>798</v>
      </c>
      <c r="E347" s="5" t="str">
        <f>HYPERLINK("https://www.esco-net.com/wcs/escort/ec/detail?hHinCd=EA800LX-21A","EA800LX-21A")</f>
        <v>EA800LX-21A</v>
      </c>
    </row>
    <row r="348" spans="2:5" x14ac:dyDescent="0.15">
      <c r="B348" s="6" t="s">
        <v>796</v>
      </c>
      <c r="C348" s="6" t="s">
        <v>799</v>
      </c>
      <c r="D348" s="6" t="s">
        <v>800</v>
      </c>
      <c r="E348" s="5" t="str">
        <f>HYPERLINK("https://www.esco-net.com/wcs/escort/ec/detail?hHinCd=EA800LX-22A","EA800LX-22A")</f>
        <v>EA800LX-22A</v>
      </c>
    </row>
    <row r="349" spans="2:5" x14ac:dyDescent="0.15">
      <c r="B349" s="6" t="s">
        <v>801</v>
      </c>
      <c r="C349" s="6" t="s">
        <v>802</v>
      </c>
      <c r="D349" s="6" t="s">
        <v>803</v>
      </c>
      <c r="E349" s="5" t="str">
        <f>HYPERLINK("https://www.esco-net.com/wcs/escort/ec/detail?hHinCd=EA756FH-7","EA756FH-7")</f>
        <v>EA756FH-7</v>
      </c>
    </row>
    <row r="350" spans="2:5" x14ac:dyDescent="0.15">
      <c r="B350" s="6" t="s">
        <v>804</v>
      </c>
      <c r="C350" s="6" t="s">
        <v>805</v>
      </c>
      <c r="D350" s="6" t="s">
        <v>806</v>
      </c>
      <c r="E350" s="5" t="str">
        <f>HYPERLINK("https://www.esco-net.com/wcs/escort/ec/detail?hHinCd=EA756BR-4","EA756BR-4")</f>
        <v>EA756BR-4</v>
      </c>
    </row>
    <row r="351" spans="2:5" x14ac:dyDescent="0.15">
      <c r="B351" s="6" t="s">
        <v>807</v>
      </c>
      <c r="C351" s="6" t="s">
        <v>808</v>
      </c>
      <c r="D351" s="6" t="s">
        <v>809</v>
      </c>
      <c r="E351" s="5"/>
    </row>
    <row r="352" spans="2:5" x14ac:dyDescent="0.15">
      <c r="B352" s="6" t="s">
        <v>810</v>
      </c>
      <c r="C352" s="6" t="s">
        <v>811</v>
      </c>
      <c r="D352" s="6" t="s">
        <v>812</v>
      </c>
      <c r="E352" s="5" t="str">
        <f>HYPERLINK("https://www.esco-net.com/wcs/escort/ec/detail?hHinCd=EA304AL-11","EA304AL-11")</f>
        <v>EA304AL-11</v>
      </c>
    </row>
    <row r="353" spans="2:5" x14ac:dyDescent="0.15">
      <c r="B353" s="6" t="s">
        <v>813</v>
      </c>
      <c r="C353" s="6" t="s">
        <v>814</v>
      </c>
      <c r="D353" s="6" t="s">
        <v>815</v>
      </c>
      <c r="E353" s="5" t="str">
        <f>HYPERLINK("https://www.esco-net.com/wcs/escort/ec/detail?hHinCd=EA311BA-1.0A","EA311BA-1.0A")</f>
        <v>EA311BA-1.0A</v>
      </c>
    </row>
    <row r="354" spans="2:5" x14ac:dyDescent="0.15">
      <c r="B354" s="6" t="s">
        <v>816</v>
      </c>
      <c r="C354" s="6" t="s">
        <v>817</v>
      </c>
      <c r="D354" s="6" t="s">
        <v>818</v>
      </c>
      <c r="E354" s="5" t="str">
        <f>HYPERLINK("https://www.esco-net.com/wcs/escort/ec/detail?hHinCd=EA321A-18","EA321A-18")</f>
        <v>EA321A-18</v>
      </c>
    </row>
    <row r="355" spans="2:5" x14ac:dyDescent="0.15">
      <c r="B355" s="6" t="s">
        <v>819</v>
      </c>
      <c r="C355" s="6" t="s">
        <v>820</v>
      </c>
      <c r="D355" s="6" t="s">
        <v>821</v>
      </c>
      <c r="E355" s="5" t="str">
        <f>HYPERLINK("https://www.esco-net.com/wcs/escort/ec/detail?hHinCd=EA922BA-11A","EA922BA-11A")</f>
        <v>EA922BA-11A</v>
      </c>
    </row>
    <row r="356" spans="2:5" x14ac:dyDescent="0.15">
      <c r="B356" s="6" t="s">
        <v>819</v>
      </c>
      <c r="C356" s="6" t="s">
        <v>822</v>
      </c>
      <c r="D356" s="6" t="s">
        <v>823</v>
      </c>
      <c r="E356" s="5" t="str">
        <f>HYPERLINK("https://www.esco-net.com/wcs/escort/ec/detail?hHinCd=EA997RE-94","EA997RE-94")</f>
        <v>EA997RE-94</v>
      </c>
    </row>
    <row r="357" spans="2:5" x14ac:dyDescent="0.15">
      <c r="B357" s="6" t="s">
        <v>824</v>
      </c>
      <c r="C357" s="6" t="s">
        <v>825</v>
      </c>
      <c r="D357" s="6" t="s">
        <v>826</v>
      </c>
      <c r="E357" s="5" t="str">
        <f>HYPERLINK("https://www.esco-net.com/wcs/escort/ec/detail?hHinCd=EA996DC-14","EA996DC-14")</f>
        <v>EA996DC-14</v>
      </c>
    </row>
    <row r="358" spans="2:5" x14ac:dyDescent="0.15">
      <c r="B358" s="6" t="s">
        <v>827</v>
      </c>
      <c r="C358" s="6" t="s">
        <v>828</v>
      </c>
      <c r="D358" s="6" t="s">
        <v>829</v>
      </c>
      <c r="E358" s="5"/>
    </row>
    <row r="359" spans="2:5" x14ac:dyDescent="0.15">
      <c r="B359" s="6" t="s">
        <v>830</v>
      </c>
      <c r="C359" s="6" t="s">
        <v>831</v>
      </c>
      <c r="D359" s="6" t="s">
        <v>832</v>
      </c>
      <c r="E359" s="5" t="str">
        <f>HYPERLINK("https://www.esco-net.com/wcs/escort/ec/detail?hHinCd=EA757ZA-14D","EA757ZA-14D")</f>
        <v>EA757ZA-14D</v>
      </c>
    </row>
    <row r="360" spans="2:5" x14ac:dyDescent="0.15">
      <c r="B360" s="6" t="s">
        <v>833</v>
      </c>
      <c r="C360" s="6" t="s">
        <v>834</v>
      </c>
      <c r="D360" s="6" t="s">
        <v>835</v>
      </c>
      <c r="E360" s="5" t="str">
        <f>HYPERLINK("https://www.esco-net.com/wcs/escort/ec/detail?hHinCd=EA720JS-20","EA720JS-20")</f>
        <v>EA720JS-20</v>
      </c>
    </row>
    <row r="361" spans="2:5" x14ac:dyDescent="0.15">
      <c r="B361" s="6" t="s">
        <v>836</v>
      </c>
      <c r="C361" s="6" t="s">
        <v>837</v>
      </c>
      <c r="D361" s="6" t="s">
        <v>838</v>
      </c>
      <c r="E361" s="5" t="str">
        <f>HYPERLINK("https://www.esco-net.com/wcs/escort/ec/detail?hHinCd=EA720HP-15","EA720HP-15")</f>
        <v>EA720HP-15</v>
      </c>
    </row>
    <row r="362" spans="2:5" x14ac:dyDescent="0.15">
      <c r="B362" s="6" t="s">
        <v>839</v>
      </c>
      <c r="C362" s="6" t="s">
        <v>840</v>
      </c>
      <c r="D362" s="6" t="s">
        <v>841</v>
      </c>
      <c r="E362" s="5"/>
    </row>
    <row r="363" spans="2:5" x14ac:dyDescent="0.15">
      <c r="B363" s="6" t="s">
        <v>842</v>
      </c>
      <c r="C363" s="6" t="s">
        <v>843</v>
      </c>
      <c r="D363" s="6" t="s">
        <v>844</v>
      </c>
      <c r="E363" s="5" t="str">
        <f>HYPERLINK("https://www.esco-net.com/wcs/escort/ec/detail?hHinCd=EA628AS-71","EA628AS-71")</f>
        <v>EA628AS-71</v>
      </c>
    </row>
    <row r="364" spans="2:5" x14ac:dyDescent="0.15">
      <c r="B364" s="6" t="s">
        <v>842</v>
      </c>
      <c r="C364" s="6" t="s">
        <v>845</v>
      </c>
      <c r="D364" s="6" t="s">
        <v>846</v>
      </c>
      <c r="E364" s="5" t="str">
        <f>HYPERLINK("https://www.esco-net.com/wcs/escort/ec/detail?hHinCd=EA628AS-72","EA628AS-72")</f>
        <v>EA628AS-72</v>
      </c>
    </row>
    <row r="365" spans="2:5" x14ac:dyDescent="0.15">
      <c r="B365" s="6" t="s">
        <v>847</v>
      </c>
      <c r="C365" s="6" t="s">
        <v>848</v>
      </c>
      <c r="D365" s="6" t="s">
        <v>849</v>
      </c>
      <c r="E365" s="5"/>
    </row>
    <row r="366" spans="2:5" x14ac:dyDescent="0.15">
      <c r="B366" s="6" t="s">
        <v>850</v>
      </c>
      <c r="C366" s="6" t="s">
        <v>851</v>
      </c>
      <c r="D366" s="6" t="s">
        <v>852</v>
      </c>
      <c r="E366" s="5" t="str">
        <f>HYPERLINK("https://www.esco-net.com/wcs/escort/ec/detail?hHinCd=EA719AK-11","EA719AK-11")</f>
        <v>EA719AK-11</v>
      </c>
    </row>
    <row r="367" spans="2:5" x14ac:dyDescent="0.15">
      <c r="B367" s="6" t="s">
        <v>853</v>
      </c>
      <c r="C367" s="6" t="s">
        <v>854</v>
      </c>
      <c r="D367" s="6" t="s">
        <v>855</v>
      </c>
      <c r="E367" s="5" t="str">
        <f>HYPERLINK("https://www.esco-net.com/wcs/escort/ec/detail?hHinCd=EA720YS-14","EA720YS-14")</f>
        <v>EA720YS-14</v>
      </c>
    </row>
    <row r="368" spans="2:5" x14ac:dyDescent="0.15">
      <c r="B368" s="6" t="s">
        <v>856</v>
      </c>
      <c r="C368" s="6" t="s">
        <v>857</v>
      </c>
      <c r="D368" s="6" t="s">
        <v>858</v>
      </c>
      <c r="E368" s="5" t="str">
        <f>HYPERLINK("https://www.esco-net.com/wcs/escort/ec/detail?hHinCd=EA720WS-45","EA720WS-45")</f>
        <v>EA720WS-45</v>
      </c>
    </row>
    <row r="369" spans="2:5" x14ac:dyDescent="0.15">
      <c r="B369" s="6" t="s">
        <v>856</v>
      </c>
      <c r="C369" s="6" t="s">
        <v>859</v>
      </c>
      <c r="D369" s="6" t="s">
        <v>860</v>
      </c>
      <c r="E369" s="5" t="str">
        <f>HYPERLINK("https://www.esco-net.com/wcs/escort/ec/detail?hHinCd=EA725T-133","EA725T-133")</f>
        <v>EA725T-133</v>
      </c>
    </row>
    <row r="370" spans="2:5" x14ac:dyDescent="0.15">
      <c r="B370" s="6" t="s">
        <v>861</v>
      </c>
      <c r="C370" s="6" t="s">
        <v>862</v>
      </c>
      <c r="D370" s="6" t="s">
        <v>863</v>
      </c>
      <c r="E370" s="5"/>
    </row>
    <row r="371" spans="2:5" x14ac:dyDescent="0.15">
      <c r="B371" s="6" t="s">
        <v>864</v>
      </c>
      <c r="C371" s="6" t="s">
        <v>865</v>
      </c>
      <c r="D371" s="6" t="s">
        <v>866</v>
      </c>
      <c r="E371" s="5" t="str">
        <f>HYPERLINK("https://www.esco-net.com/wcs/escort/ec/detail?hHinCd=EA725BC-1","EA725BC-1")</f>
        <v>EA725BC-1</v>
      </c>
    </row>
    <row r="372" spans="2:5" x14ac:dyDescent="0.15">
      <c r="B372" s="6" t="s">
        <v>864</v>
      </c>
      <c r="C372" s="6" t="s">
        <v>867</v>
      </c>
      <c r="D372" s="6" t="s">
        <v>868</v>
      </c>
      <c r="E372" s="5" t="str">
        <f>HYPERLINK("https://www.esco-net.com/wcs/escort/ec/detail?hHinCd=EA725D-3B","EA725D-3B")</f>
        <v>EA725D-3B</v>
      </c>
    </row>
    <row r="373" spans="2:5" x14ac:dyDescent="0.15">
      <c r="B373" s="6" t="s">
        <v>864</v>
      </c>
      <c r="C373" s="6" t="s">
        <v>869</v>
      </c>
      <c r="D373" s="6" t="s">
        <v>870</v>
      </c>
      <c r="E373" s="5"/>
    </row>
    <row r="374" spans="2:5" x14ac:dyDescent="0.15">
      <c r="B374" s="6" t="s">
        <v>871</v>
      </c>
      <c r="C374" s="6" t="s">
        <v>872</v>
      </c>
      <c r="D374" s="6" t="s">
        <v>873</v>
      </c>
      <c r="E374" s="5"/>
    </row>
    <row r="375" spans="2:5" x14ac:dyDescent="0.15">
      <c r="B375" s="6" t="s">
        <v>874</v>
      </c>
      <c r="C375" s="6" t="s">
        <v>875</v>
      </c>
      <c r="D375" s="6" t="s">
        <v>876</v>
      </c>
      <c r="E375" s="5"/>
    </row>
    <row r="376" spans="2:5" x14ac:dyDescent="0.15">
      <c r="B376" s="6" t="s">
        <v>874</v>
      </c>
      <c r="C376" s="6" t="s">
        <v>877</v>
      </c>
      <c r="D376" s="6" t="s">
        <v>878</v>
      </c>
      <c r="E376" s="5"/>
    </row>
    <row r="377" spans="2:5" x14ac:dyDescent="0.15">
      <c r="B377" s="6" t="s">
        <v>874</v>
      </c>
      <c r="C377" s="6" t="s">
        <v>879</v>
      </c>
      <c r="D377" s="6" t="s">
        <v>880</v>
      </c>
      <c r="E377" s="5" t="str">
        <f>HYPERLINK("https://www.esco-net.com/wcs/escort/ec/detail?hHinCd=EA725SF-22A","EA725SF-22A")</f>
        <v>EA725SF-22A</v>
      </c>
    </row>
    <row r="378" spans="2:5" x14ac:dyDescent="0.15">
      <c r="B378" s="6" t="s">
        <v>881</v>
      </c>
      <c r="C378" s="6" t="s">
        <v>882</v>
      </c>
      <c r="D378" s="6" t="s">
        <v>883</v>
      </c>
      <c r="E378" s="5" t="str">
        <f>HYPERLINK("https://www.esco-net.com/wcs/escort/ec/detail?hHinCd=EA725SG-22","EA725SG-22")</f>
        <v>EA725SG-22</v>
      </c>
    </row>
    <row r="379" spans="2:5" x14ac:dyDescent="0.15">
      <c r="B379" s="6" t="s">
        <v>884</v>
      </c>
      <c r="C379" s="6" t="s">
        <v>885</v>
      </c>
      <c r="D379" s="6" t="s">
        <v>886</v>
      </c>
      <c r="E379" s="5" t="str">
        <f>HYPERLINK("https://www.esco-net.com/wcs/escort/ec/detail?hHinCd=EA725KN-1","EA725KN-1")</f>
        <v>EA725KN-1</v>
      </c>
    </row>
    <row r="380" spans="2:5" x14ac:dyDescent="0.15">
      <c r="B380" s="6" t="s">
        <v>887</v>
      </c>
      <c r="C380" s="6" t="s">
        <v>888</v>
      </c>
      <c r="D380" s="6" t="s">
        <v>889</v>
      </c>
      <c r="E380" s="5" t="str">
        <f>HYPERLINK("https://www.esco-net.com/wcs/escort/ec/detail?hHinCd=EA716DK-2","EA716DK-2")</f>
        <v>EA716DK-2</v>
      </c>
    </row>
    <row r="381" spans="2:5" x14ac:dyDescent="0.15">
      <c r="B381" s="6" t="s">
        <v>890</v>
      </c>
      <c r="C381" s="6" t="s">
        <v>891</v>
      </c>
      <c r="D381" s="6" t="s">
        <v>892</v>
      </c>
      <c r="E381" s="5" t="str">
        <f>HYPERLINK("https://www.esco-net.com/wcs/escort/ec/detail?hHinCd=EA729BB-20","EA729BB-20")</f>
        <v>EA729BB-20</v>
      </c>
    </row>
    <row r="382" spans="2:5" x14ac:dyDescent="0.15">
      <c r="B382" s="6" t="s">
        <v>890</v>
      </c>
      <c r="C382" s="6" t="s">
        <v>893</v>
      </c>
      <c r="D382" s="6" t="s">
        <v>894</v>
      </c>
      <c r="E382" s="5" t="str">
        <f>HYPERLINK("https://www.esco-net.com/wcs/escort/ec/detail?hHinCd=EA729BB-50","EA729BB-50")</f>
        <v>EA729BB-50</v>
      </c>
    </row>
    <row r="383" spans="2:5" x14ac:dyDescent="0.15">
      <c r="B383" s="6" t="s">
        <v>895</v>
      </c>
      <c r="C383" s="6" t="s">
        <v>896</v>
      </c>
      <c r="D383" s="6" t="s">
        <v>897</v>
      </c>
      <c r="E383" s="5" t="str">
        <f>HYPERLINK("https://www.esco-net.com/wcs/escort/ec/detail?hHinCd=EA729DC-10","EA729DC-10")</f>
        <v>EA729DC-10</v>
      </c>
    </row>
    <row r="384" spans="2:5" x14ac:dyDescent="0.15">
      <c r="B384" s="6" t="s">
        <v>895</v>
      </c>
      <c r="C384" s="6" t="s">
        <v>898</v>
      </c>
      <c r="D384" s="6" t="s">
        <v>899</v>
      </c>
      <c r="E384" s="5" t="str">
        <f>HYPERLINK("https://www.esco-net.com/wcs/escort/ec/detail?hHinCd=EA729DC-20","EA729DC-20")</f>
        <v>EA729DC-20</v>
      </c>
    </row>
    <row r="385" spans="2:5" x14ac:dyDescent="0.15">
      <c r="B385" s="6" t="s">
        <v>895</v>
      </c>
      <c r="C385" s="6" t="s">
        <v>900</v>
      </c>
      <c r="D385" s="6" t="s">
        <v>901</v>
      </c>
      <c r="E385" s="5" t="str">
        <f>HYPERLINK("https://www.esco-net.com/wcs/escort/ec/detail?hHinCd=EA729DC-30","EA729DC-30")</f>
        <v>EA729DC-30</v>
      </c>
    </row>
    <row r="386" spans="2:5" x14ac:dyDescent="0.15">
      <c r="B386" s="6" t="s">
        <v>895</v>
      </c>
      <c r="C386" s="6" t="s">
        <v>902</v>
      </c>
      <c r="D386" s="6" t="s">
        <v>903</v>
      </c>
      <c r="E386" s="5" t="str">
        <f>HYPERLINK("https://www.esco-net.com/wcs/escort/ec/detail?hHinCd=EA729CE-15","EA729CE-15")</f>
        <v>EA729CE-15</v>
      </c>
    </row>
    <row r="387" spans="2:5" x14ac:dyDescent="0.15">
      <c r="B387" s="6" t="s">
        <v>895</v>
      </c>
      <c r="C387" s="6" t="s">
        <v>904</v>
      </c>
      <c r="D387" s="6" t="s">
        <v>905</v>
      </c>
      <c r="E387" s="5" t="str">
        <f>HYPERLINK("https://www.esco-net.com/wcs/escort/ec/detail?hHinCd=EA729GD-6","EA729GD-6")</f>
        <v>EA729GD-6</v>
      </c>
    </row>
    <row r="388" spans="2:5" x14ac:dyDescent="0.15">
      <c r="B388" s="6" t="s">
        <v>906</v>
      </c>
      <c r="C388" s="6" t="s">
        <v>907</v>
      </c>
      <c r="D388" s="6" t="s">
        <v>908</v>
      </c>
      <c r="E388" s="5" t="str">
        <f>HYPERLINK("https://www.esco-net.com/wcs/escort/ec/detail?hHinCd=EA729PA-1","EA729PA-1")</f>
        <v>EA729PA-1</v>
      </c>
    </row>
    <row r="389" spans="2:5" x14ac:dyDescent="0.15">
      <c r="B389" s="6" t="s">
        <v>906</v>
      </c>
      <c r="C389" s="6" t="s">
        <v>909</v>
      </c>
      <c r="D389" s="6" t="s">
        <v>910</v>
      </c>
      <c r="E389" s="5" t="str">
        <f>HYPERLINK("https://www.esco-net.com/wcs/escort/ec/detail?hHinCd=EA729PA-5","EA729PA-5")</f>
        <v>EA729PA-5</v>
      </c>
    </row>
    <row r="390" spans="2:5" x14ac:dyDescent="0.15">
      <c r="B390" s="6" t="s">
        <v>911</v>
      </c>
      <c r="C390" s="6" t="s">
        <v>912</v>
      </c>
      <c r="D390" s="6" t="s">
        <v>913</v>
      </c>
      <c r="E390" s="5" t="str">
        <f>HYPERLINK("https://www.esco-net.com/wcs/escort/ec/detail?hHinCd=EA702GC-16A","EA702GC-16A")</f>
        <v>EA702GC-16A</v>
      </c>
    </row>
    <row r="391" spans="2:5" x14ac:dyDescent="0.15">
      <c r="B391" s="6" t="s">
        <v>914</v>
      </c>
      <c r="C391" s="6" t="s">
        <v>915</v>
      </c>
      <c r="D391" s="6" t="s">
        <v>916</v>
      </c>
      <c r="E391" s="5"/>
    </row>
    <row r="392" spans="2:5" x14ac:dyDescent="0.15">
      <c r="B392" s="6" t="s">
        <v>917</v>
      </c>
      <c r="C392" s="6" t="s">
        <v>918</v>
      </c>
      <c r="D392" s="6" t="s">
        <v>919</v>
      </c>
      <c r="E392" s="5" t="str">
        <f>HYPERLINK("https://www.esco-net.com/wcs/escort/ec/detail?hHinCd=EA708LC-6","EA708LC-6")</f>
        <v>EA708LC-6</v>
      </c>
    </row>
    <row r="393" spans="2:5" x14ac:dyDescent="0.15">
      <c r="B393" s="6" t="s">
        <v>920</v>
      </c>
      <c r="C393" s="6" t="s">
        <v>921</v>
      </c>
      <c r="D393" s="6" t="s">
        <v>922</v>
      </c>
      <c r="E393" s="5" t="str">
        <f>HYPERLINK("https://www.esco-net.com/wcs/escort/ec/detail?hHinCd=EA707NC-801","EA707NC-801")</f>
        <v>EA707NC-801</v>
      </c>
    </row>
    <row r="394" spans="2:5" x14ac:dyDescent="0.15">
      <c r="B394" s="6" t="s">
        <v>923</v>
      </c>
      <c r="C394" s="6" t="s">
        <v>924</v>
      </c>
      <c r="D394" s="6" t="s">
        <v>925</v>
      </c>
      <c r="E394" s="5"/>
    </row>
    <row r="395" spans="2:5" x14ac:dyDescent="0.15">
      <c r="B395" s="6" t="s">
        <v>926</v>
      </c>
      <c r="C395" s="6" t="s">
        <v>927</v>
      </c>
      <c r="D395" s="6" t="s">
        <v>928</v>
      </c>
      <c r="E395" s="5" t="str">
        <f>HYPERLINK("https://www.esco-net.com/wcs/escort/ec/detail?hHinCd=EA742MK-22","EA742MK-22")</f>
        <v>EA742MK-22</v>
      </c>
    </row>
    <row r="396" spans="2:5" x14ac:dyDescent="0.15">
      <c r="B396" s="6" t="s">
        <v>929</v>
      </c>
      <c r="C396" s="6" t="s">
        <v>930</v>
      </c>
      <c r="D396" s="6" t="s">
        <v>931</v>
      </c>
      <c r="E396" s="5" t="str">
        <f>HYPERLINK("https://www.esco-net.com/wcs/escort/ec/detail?hHinCd=EA809DV-4","EA809DV-4")</f>
        <v>EA809DV-4</v>
      </c>
    </row>
    <row r="397" spans="2:5" x14ac:dyDescent="0.15">
      <c r="B397" s="6" t="s">
        <v>929</v>
      </c>
      <c r="C397" s="6" t="s">
        <v>932</v>
      </c>
      <c r="D397" s="6" t="s">
        <v>933</v>
      </c>
      <c r="E397" s="5" t="str">
        <f>HYPERLINK("https://www.esco-net.com/wcs/escort/ec/detail?hHinCd=EA857DR-101A","EA857DR-101A")</f>
        <v>EA857DR-101A</v>
      </c>
    </row>
    <row r="398" spans="2:5" x14ac:dyDescent="0.15">
      <c r="B398" s="6" t="s">
        <v>929</v>
      </c>
      <c r="C398" s="6" t="s">
        <v>934</v>
      </c>
      <c r="D398" s="6" t="s">
        <v>935</v>
      </c>
      <c r="E398" s="5" t="str">
        <f>HYPERLINK("https://www.esco-net.com/wcs/escort/ec/detail?hHinCd=EA857DR-107A","EA857DR-107A")</f>
        <v>EA857DR-107A</v>
      </c>
    </row>
    <row r="399" spans="2:5" x14ac:dyDescent="0.15">
      <c r="B399" s="6" t="s">
        <v>936</v>
      </c>
      <c r="C399" s="6" t="s">
        <v>937</v>
      </c>
      <c r="D399" s="6" t="s">
        <v>938</v>
      </c>
      <c r="E399" s="5" t="str">
        <f>HYPERLINK("https://www.esco-net.com/wcs/escort/ec/detail?hHinCd=EA809BD-40B","EA809BD-40B")</f>
        <v>EA809BD-40B</v>
      </c>
    </row>
    <row r="400" spans="2:5" x14ac:dyDescent="0.15">
      <c r="B400" s="6" t="s">
        <v>939</v>
      </c>
      <c r="C400" s="6" t="s">
        <v>940</v>
      </c>
      <c r="D400" s="6" t="s">
        <v>941</v>
      </c>
      <c r="E400" s="5"/>
    </row>
    <row r="401" spans="2:5" x14ac:dyDescent="0.15">
      <c r="B401" s="6" t="s">
        <v>942</v>
      </c>
      <c r="C401" s="6" t="s">
        <v>943</v>
      </c>
      <c r="D401" s="6" t="s">
        <v>944</v>
      </c>
      <c r="E401" s="5"/>
    </row>
    <row r="402" spans="2:5" x14ac:dyDescent="0.15">
      <c r="B402" s="6" t="s">
        <v>942</v>
      </c>
      <c r="C402" s="6" t="s">
        <v>945</v>
      </c>
      <c r="D402" s="6" t="s">
        <v>946</v>
      </c>
      <c r="E402" s="5" t="str">
        <f>HYPERLINK("https://www.esco-net.com/wcs/escort/ec/detail?hHinCd=EA810DN-53A","EA810DN-53A")</f>
        <v>EA810DN-53A</v>
      </c>
    </row>
    <row r="403" spans="2:5" x14ac:dyDescent="0.15">
      <c r="B403" s="6" t="s">
        <v>947</v>
      </c>
      <c r="C403" s="6" t="s">
        <v>948</v>
      </c>
      <c r="D403" s="6" t="s">
        <v>949</v>
      </c>
      <c r="E403" s="5"/>
    </row>
    <row r="404" spans="2:5" x14ac:dyDescent="0.15">
      <c r="B404" s="6" t="s">
        <v>947</v>
      </c>
      <c r="C404" s="6" t="s">
        <v>950</v>
      </c>
      <c r="D404" s="6" t="s">
        <v>951</v>
      </c>
      <c r="E404" s="5"/>
    </row>
    <row r="405" spans="2:5" x14ac:dyDescent="0.15">
      <c r="B405" s="6" t="s">
        <v>952</v>
      </c>
      <c r="C405" s="6" t="s">
        <v>953</v>
      </c>
      <c r="D405" s="6" t="s">
        <v>954</v>
      </c>
      <c r="E405" s="5"/>
    </row>
    <row r="406" spans="2:5" x14ac:dyDescent="0.15">
      <c r="B406" s="6" t="s">
        <v>955</v>
      </c>
      <c r="C406" s="6" t="s">
        <v>956</v>
      </c>
      <c r="D406" s="6" t="s">
        <v>957</v>
      </c>
      <c r="E406" s="5" t="str">
        <f>HYPERLINK("https://www.esco-net.com/wcs/escort/ec/detail?hHinCd=EA802AD-2A","EA802AD-2A")</f>
        <v>EA802AD-2A</v>
      </c>
    </row>
    <row r="407" spans="2:5" x14ac:dyDescent="0.15">
      <c r="B407" s="6" t="s">
        <v>958</v>
      </c>
      <c r="C407" s="6" t="s">
        <v>959</v>
      </c>
      <c r="D407" s="6" t="s">
        <v>960</v>
      </c>
      <c r="E407" s="5" t="str">
        <f>HYPERLINK("https://www.esco-net.com/wcs/escort/ec/detail?hHinCd=EA813RB-14F","EA813RB-14F")</f>
        <v>EA813RB-14F</v>
      </c>
    </row>
    <row r="408" spans="2:5" x14ac:dyDescent="0.15">
      <c r="B408" s="6" t="s">
        <v>961</v>
      </c>
      <c r="C408" s="6" t="s">
        <v>962</v>
      </c>
      <c r="D408" s="6" t="s">
        <v>963</v>
      </c>
      <c r="E408" s="5"/>
    </row>
    <row r="409" spans="2:5" x14ac:dyDescent="0.15">
      <c r="B409" s="6" t="s">
        <v>964</v>
      </c>
      <c r="C409" s="6" t="s">
        <v>965</v>
      </c>
      <c r="D409" s="6" t="s">
        <v>966</v>
      </c>
      <c r="E409" s="5"/>
    </row>
    <row r="410" spans="2:5" x14ac:dyDescent="0.15">
      <c r="B410" s="6" t="s">
        <v>967</v>
      </c>
      <c r="C410" s="6" t="s">
        <v>968</v>
      </c>
      <c r="D410" s="6" t="s">
        <v>969</v>
      </c>
      <c r="E410" s="5"/>
    </row>
    <row r="411" spans="2:5" x14ac:dyDescent="0.15">
      <c r="B411" s="6" t="s">
        <v>970</v>
      </c>
      <c r="C411" s="6" t="s">
        <v>971</v>
      </c>
      <c r="D411" s="6" t="s">
        <v>972</v>
      </c>
      <c r="E411" s="5"/>
    </row>
    <row r="412" spans="2:5" x14ac:dyDescent="0.15">
      <c r="B412" s="6" t="s">
        <v>973</v>
      </c>
      <c r="C412" s="6" t="s">
        <v>974</v>
      </c>
      <c r="D412" s="6" t="s">
        <v>975</v>
      </c>
      <c r="E412" s="5" t="str">
        <f>HYPERLINK("https://www.esco-net.com/wcs/escort/ec/detail?hHinCd=EA815SS-7B","EA815SS-7B")</f>
        <v>EA815SS-7B</v>
      </c>
    </row>
    <row r="413" spans="2:5" x14ac:dyDescent="0.15">
      <c r="B413" s="6" t="s">
        <v>973</v>
      </c>
      <c r="C413" s="6" t="s">
        <v>976</v>
      </c>
      <c r="D413" s="6" t="s">
        <v>977</v>
      </c>
      <c r="E413" s="5" t="str">
        <f>HYPERLINK("https://www.esco-net.com/wcs/escort/ec/detail?hHinCd=EA815SS-8B","EA815SS-8B")</f>
        <v>EA815SS-8B</v>
      </c>
    </row>
    <row r="414" spans="2:5" x14ac:dyDescent="0.15">
      <c r="B414" s="6" t="s">
        <v>978</v>
      </c>
      <c r="C414" s="6" t="s">
        <v>979</v>
      </c>
      <c r="D414" s="6" t="s">
        <v>980</v>
      </c>
      <c r="E414" s="5" t="str">
        <f>HYPERLINK("https://www.esco-net.com/wcs/escort/ec/detail?hHinCd=EA815D-9","EA815D-9")</f>
        <v>EA815D-9</v>
      </c>
    </row>
    <row r="415" spans="2:5" x14ac:dyDescent="0.15">
      <c r="B415" s="6" t="s">
        <v>981</v>
      </c>
      <c r="C415" s="6" t="s">
        <v>982</v>
      </c>
      <c r="D415" s="6" t="s">
        <v>983</v>
      </c>
      <c r="E415" s="5" t="str">
        <f>HYPERLINK("https://www.esco-net.com/wcs/escort/ec/detail?hHinCd=EA815GM-64B","EA815GM-64B")</f>
        <v>EA815GM-64B</v>
      </c>
    </row>
    <row r="416" spans="2:5" x14ac:dyDescent="0.15">
      <c r="B416" s="6" t="s">
        <v>984</v>
      </c>
      <c r="C416" s="6" t="s">
        <v>985</v>
      </c>
      <c r="D416" s="6" t="s">
        <v>986</v>
      </c>
      <c r="E416" s="5" t="str">
        <f>HYPERLINK("https://www.esco-net.com/wcs/escort/ec/detail?hHinCd=EA815GM-301","EA815GM-301")</f>
        <v>EA815GM-301</v>
      </c>
    </row>
    <row r="417" spans="2:5" x14ac:dyDescent="0.15">
      <c r="B417" s="6" t="s">
        <v>987</v>
      </c>
      <c r="C417" s="6" t="s">
        <v>988</v>
      </c>
      <c r="D417" s="6" t="s">
        <v>989</v>
      </c>
      <c r="E417" s="5" t="str">
        <f>HYPERLINK("https://www.esco-net.com/wcs/escort/ec/detail?hHinCd=EA940BA-22","EA940BA-22")</f>
        <v>EA940BA-22</v>
      </c>
    </row>
    <row r="418" spans="2:5" x14ac:dyDescent="0.15">
      <c r="B418" s="6" t="s">
        <v>990</v>
      </c>
      <c r="C418" s="6" t="s">
        <v>991</v>
      </c>
      <c r="D418" s="6" t="s">
        <v>992</v>
      </c>
      <c r="E418" s="5" t="str">
        <f>HYPERLINK("https://www.esco-net.com/wcs/escort/ec/detail?hHinCd=EA824NA-3.6","EA824NA-3.6")</f>
        <v>EA824NA-3.6</v>
      </c>
    </row>
    <row r="419" spans="2:5" x14ac:dyDescent="0.15">
      <c r="B419" s="6" t="s">
        <v>993</v>
      </c>
      <c r="C419" s="6" t="s">
        <v>994</v>
      </c>
      <c r="D419" s="6" t="s">
        <v>995</v>
      </c>
      <c r="E419" s="5"/>
    </row>
    <row r="420" spans="2:5" x14ac:dyDescent="0.15">
      <c r="B420" s="6" t="s">
        <v>996</v>
      </c>
      <c r="C420" s="6" t="s">
        <v>997</v>
      </c>
      <c r="D420" s="6" t="s">
        <v>998</v>
      </c>
      <c r="E420" s="5"/>
    </row>
    <row r="421" spans="2:5" x14ac:dyDescent="0.15">
      <c r="B421" s="6" t="s">
        <v>996</v>
      </c>
      <c r="C421" s="6" t="s">
        <v>999</v>
      </c>
      <c r="D421" s="6" t="s">
        <v>1000</v>
      </c>
      <c r="E421" s="5"/>
    </row>
    <row r="422" spans="2:5" x14ac:dyDescent="0.15">
      <c r="B422" s="6" t="s">
        <v>1001</v>
      </c>
      <c r="C422" s="6" t="s">
        <v>1002</v>
      </c>
      <c r="D422" s="6" t="s">
        <v>1003</v>
      </c>
      <c r="E422" s="5" t="str">
        <f>HYPERLINK("https://www.esco-net.com/wcs/escort/ec/detail?hHinCd=EA829HA-14L","EA829HA-14L")</f>
        <v>EA829HA-14L</v>
      </c>
    </row>
    <row r="423" spans="2:5" x14ac:dyDescent="0.15">
      <c r="B423" s="6" t="s">
        <v>1004</v>
      </c>
      <c r="C423" s="6" t="s">
        <v>1005</v>
      </c>
      <c r="D423" s="6" t="s">
        <v>1006</v>
      </c>
      <c r="E423" s="5" t="str">
        <f>HYPERLINK("https://www.esco-net.com/wcs/escort/ec/detail?hHinCd=EA819DJ-164","EA819DJ-164")</f>
        <v>EA819DJ-164</v>
      </c>
    </row>
    <row r="424" spans="2:5" x14ac:dyDescent="0.15">
      <c r="B424" s="6" t="s">
        <v>1004</v>
      </c>
      <c r="C424" s="6" t="s">
        <v>1007</v>
      </c>
      <c r="D424" s="6" t="s">
        <v>1008</v>
      </c>
      <c r="E424" s="5"/>
    </row>
    <row r="425" spans="2:5" x14ac:dyDescent="0.15">
      <c r="B425" s="6" t="s">
        <v>1009</v>
      </c>
      <c r="C425" s="6" t="s">
        <v>1010</v>
      </c>
      <c r="D425" s="6" t="s">
        <v>1011</v>
      </c>
      <c r="E425" s="5" t="str">
        <f>HYPERLINK("https://www.esco-net.com/wcs/escort/ec/detail?hHinCd=EA819GB-203","EA819GB-203")</f>
        <v>EA819GB-203</v>
      </c>
    </row>
    <row r="426" spans="2:5" x14ac:dyDescent="0.15">
      <c r="B426" s="6" t="s">
        <v>1012</v>
      </c>
      <c r="C426" s="6" t="s">
        <v>1013</v>
      </c>
      <c r="D426" s="6" t="s">
        <v>1014</v>
      </c>
      <c r="E426" s="5" t="str">
        <f>HYPERLINK("https://www.esco-net.com/wcs/escort/ec/detail?hHinCd=EA819GB-275","EA819GB-275")</f>
        <v>EA819GB-275</v>
      </c>
    </row>
    <row r="427" spans="2:5" x14ac:dyDescent="0.15">
      <c r="B427" s="6" t="s">
        <v>1012</v>
      </c>
      <c r="C427" s="6" t="s">
        <v>1015</v>
      </c>
      <c r="D427" s="6" t="s">
        <v>1016</v>
      </c>
      <c r="E427" s="5" t="str">
        <f>HYPERLINK("https://www.esco-net.com/wcs/escort/ec/detail?hHinCd=EA819GB-272","EA819GB-272")</f>
        <v>EA819GB-272</v>
      </c>
    </row>
    <row r="428" spans="2:5" x14ac:dyDescent="0.15">
      <c r="B428" s="6" t="s">
        <v>1017</v>
      </c>
      <c r="C428" s="6" t="s">
        <v>1018</v>
      </c>
      <c r="D428" s="6" t="s">
        <v>1019</v>
      </c>
      <c r="E428" s="5"/>
    </row>
    <row r="429" spans="2:5" x14ac:dyDescent="0.15">
      <c r="B429" s="6" t="s">
        <v>1017</v>
      </c>
      <c r="C429" s="6" t="s">
        <v>1020</v>
      </c>
      <c r="D429" s="6" t="s">
        <v>1021</v>
      </c>
      <c r="E429" s="5"/>
    </row>
    <row r="430" spans="2:5" x14ac:dyDescent="0.15">
      <c r="B430" s="6" t="s">
        <v>1017</v>
      </c>
      <c r="C430" s="6" t="s">
        <v>1022</v>
      </c>
      <c r="D430" s="6" t="s">
        <v>1023</v>
      </c>
      <c r="E430" s="5" t="str">
        <f>HYPERLINK("https://www.esco-net.com/wcs/escort/ec/detail?hHinCd=EA865CA-75","EA865CA-75")</f>
        <v>EA865CA-75</v>
      </c>
    </row>
    <row r="431" spans="2:5" x14ac:dyDescent="0.15">
      <c r="B431" s="6" t="s">
        <v>1024</v>
      </c>
      <c r="C431" s="6" t="s">
        <v>1025</v>
      </c>
      <c r="D431" s="6" t="s">
        <v>1026</v>
      </c>
      <c r="E431" s="5" t="str">
        <f>HYPERLINK("https://www.esco-net.com/wcs/escort/ec/detail?hHinCd=EA824WG-221","EA824WG-221")</f>
        <v>EA824WG-221</v>
      </c>
    </row>
    <row r="432" spans="2:5" x14ac:dyDescent="0.15">
      <c r="B432" s="6" t="s">
        <v>1024</v>
      </c>
      <c r="C432" s="6" t="s">
        <v>1027</v>
      </c>
      <c r="D432" s="6" t="s">
        <v>1028</v>
      </c>
      <c r="E432" s="5" t="str">
        <f>HYPERLINK("https://www.esco-net.com/wcs/escort/ec/detail?hHinCd=EA824WG-224","EA824WG-224")</f>
        <v>EA824WG-224</v>
      </c>
    </row>
    <row r="433" spans="2:5" x14ac:dyDescent="0.15">
      <c r="B433" s="6" t="s">
        <v>1029</v>
      </c>
      <c r="C433" s="6" t="s">
        <v>1030</v>
      </c>
      <c r="D433" s="6" t="s">
        <v>1031</v>
      </c>
      <c r="E433" s="5" t="str">
        <f>HYPERLINK("https://www.esco-net.com/wcs/escort/ec/detail?hHinCd=EA828AC-24","EA828AC-24")</f>
        <v>EA828AC-24</v>
      </c>
    </row>
    <row r="434" spans="2:5" x14ac:dyDescent="0.15">
      <c r="B434" s="6" t="s">
        <v>1032</v>
      </c>
      <c r="C434" s="6" t="s">
        <v>1033</v>
      </c>
      <c r="D434" s="6" t="s">
        <v>1034</v>
      </c>
      <c r="E434" s="5" t="str">
        <f>HYPERLINK("https://www.esco-net.com/wcs/escort/ec/detail?hHinCd=EA851CD-31","EA851CD-31")</f>
        <v>EA851CD-31</v>
      </c>
    </row>
    <row r="435" spans="2:5" x14ac:dyDescent="0.15">
      <c r="B435" s="6" t="s">
        <v>1032</v>
      </c>
      <c r="C435" s="6" t="s">
        <v>1035</v>
      </c>
      <c r="D435" s="6" t="s">
        <v>1036</v>
      </c>
      <c r="E435" s="5" t="str">
        <f>HYPERLINK("https://www.esco-net.com/wcs/escort/ec/detail?hHinCd=EA851CE-7","EA851CE-7")</f>
        <v>EA851CE-7</v>
      </c>
    </row>
    <row r="436" spans="2:5" x14ac:dyDescent="0.15">
      <c r="B436" s="6" t="s">
        <v>1037</v>
      </c>
      <c r="C436" s="6" t="s">
        <v>1038</v>
      </c>
      <c r="D436" s="6" t="s">
        <v>1039</v>
      </c>
      <c r="E436" s="5" t="str">
        <f>HYPERLINK("https://www.esco-net.com/wcs/escort/ec/detail?hHinCd=EA851CB-5","EA851CB-5")</f>
        <v>EA851CB-5</v>
      </c>
    </row>
    <row r="437" spans="2:5" x14ac:dyDescent="0.15">
      <c r="B437" s="6" t="s">
        <v>1040</v>
      </c>
      <c r="C437" s="6" t="s">
        <v>1041</v>
      </c>
      <c r="D437" s="6" t="s">
        <v>1042</v>
      </c>
      <c r="E437" s="5" t="str">
        <f>HYPERLINK("https://www.esco-net.com/wcs/escort/ec/detail?hHinCd=EA857L-9A","EA857L-9A")</f>
        <v>EA857L-9A</v>
      </c>
    </row>
    <row r="438" spans="2:5" x14ac:dyDescent="0.15">
      <c r="B438" s="6" t="s">
        <v>1043</v>
      </c>
      <c r="C438" s="6" t="s">
        <v>1044</v>
      </c>
      <c r="D438" s="6" t="s">
        <v>1045</v>
      </c>
      <c r="E438" s="5" t="str">
        <f>HYPERLINK("https://www.esco-net.com/wcs/escort/ec/detail?hHinCd=EA857LF-21A","EA857LF-21A")</f>
        <v>EA857LF-21A</v>
      </c>
    </row>
    <row r="439" spans="2:5" x14ac:dyDescent="0.15">
      <c r="B439" s="6" t="s">
        <v>1046</v>
      </c>
      <c r="C439" s="6" t="s">
        <v>1047</v>
      </c>
      <c r="D439" s="6" t="s">
        <v>1048</v>
      </c>
      <c r="E439" s="5" t="str">
        <f>HYPERLINK("https://www.esco-net.com/wcs/escort/ec/detail?hHinCd=EA162KX-40A","EA162KX-40A")</f>
        <v>EA162KX-40A</v>
      </c>
    </row>
    <row r="440" spans="2:5" x14ac:dyDescent="0.15">
      <c r="B440" s="6" t="s">
        <v>1049</v>
      </c>
      <c r="C440" s="6" t="s">
        <v>1050</v>
      </c>
      <c r="D440" s="6" t="s">
        <v>1051</v>
      </c>
      <c r="E440" s="5" t="str">
        <f>HYPERLINK("https://www.esco-net.com/wcs/escort/ec/detail?hHinCd=EA809YM-36A","EA809YM-36A")</f>
        <v>EA809YM-36A</v>
      </c>
    </row>
    <row r="441" spans="2:5" x14ac:dyDescent="0.15">
      <c r="B441" s="6" t="s">
        <v>1052</v>
      </c>
      <c r="C441" s="6" t="s">
        <v>1053</v>
      </c>
      <c r="D441" s="6" t="s">
        <v>1054</v>
      </c>
      <c r="E441" s="5" t="str">
        <f>HYPERLINK("https://www.esco-net.com/wcs/escort/ec/detail?hHinCd=EA809YL-5","EA809YL-5")</f>
        <v>EA809YL-5</v>
      </c>
    </row>
    <row r="442" spans="2:5" x14ac:dyDescent="0.15">
      <c r="B442" s="6" t="s">
        <v>1055</v>
      </c>
      <c r="C442" s="6" t="s">
        <v>1056</v>
      </c>
      <c r="D442" s="6" t="s">
        <v>1057</v>
      </c>
      <c r="E442" s="5"/>
    </row>
    <row r="443" spans="2:5" x14ac:dyDescent="0.15">
      <c r="B443" s="6" t="s">
        <v>1058</v>
      </c>
      <c r="C443" s="6" t="s">
        <v>1059</v>
      </c>
      <c r="D443" s="6" t="s">
        <v>1060</v>
      </c>
      <c r="E443" s="5" t="str">
        <f>HYPERLINK("https://www.esco-net.com/wcs/escort/ec/detail?hHinCd=EA818AZ-22","EA818AZ-22")</f>
        <v>EA818AZ-22</v>
      </c>
    </row>
    <row r="444" spans="2:5" x14ac:dyDescent="0.15">
      <c r="B444" s="6" t="s">
        <v>1061</v>
      </c>
      <c r="C444" s="6" t="s">
        <v>1062</v>
      </c>
      <c r="D444" s="6" t="s">
        <v>1063</v>
      </c>
      <c r="E444" s="5" t="str">
        <f>HYPERLINK("https://www.esco-net.com/wcs/escort/ec/detail?hHinCd=EA819BL-102","EA819BL-102")</f>
        <v>EA819BL-102</v>
      </c>
    </row>
    <row r="445" spans="2:5" x14ac:dyDescent="0.15">
      <c r="B445" s="6" t="s">
        <v>1064</v>
      </c>
      <c r="C445" s="6" t="s">
        <v>1065</v>
      </c>
      <c r="D445" s="6" t="s">
        <v>1066</v>
      </c>
      <c r="E445" s="5" t="str">
        <f>HYPERLINK("https://www.esco-net.com/wcs/escort/ec/detail?hHinCd=EA819EJ-9","EA819EJ-9")</f>
        <v>EA819EJ-9</v>
      </c>
    </row>
    <row r="446" spans="2:5" x14ac:dyDescent="0.15">
      <c r="B446" s="6" t="s">
        <v>1067</v>
      </c>
      <c r="C446" s="6" t="s">
        <v>1068</v>
      </c>
      <c r="D446" s="6" t="s">
        <v>1069</v>
      </c>
      <c r="E446" s="5" t="str">
        <f>HYPERLINK("https://www.esco-net.com/wcs/escort/ec/detail?hHinCd=EA612AA-122","EA612AA-122")</f>
        <v>EA612AA-122</v>
      </c>
    </row>
    <row r="447" spans="2:5" x14ac:dyDescent="0.15">
      <c r="B447" s="6" t="s">
        <v>1067</v>
      </c>
      <c r="C447" s="6" t="s">
        <v>1070</v>
      </c>
      <c r="D447" s="6" t="s">
        <v>1071</v>
      </c>
      <c r="E447" s="5" t="str">
        <f>HYPERLINK("https://www.esco-net.com/wcs/escort/ec/detail?hHinCd=EA612AV-113","EA612AV-113")</f>
        <v>EA612AV-113</v>
      </c>
    </row>
    <row r="448" spans="2:5" x14ac:dyDescent="0.15">
      <c r="B448" s="6" t="s">
        <v>1067</v>
      </c>
      <c r="C448" s="6" t="s">
        <v>1072</v>
      </c>
      <c r="D448" s="6" t="s">
        <v>1073</v>
      </c>
      <c r="E448" s="5" t="str">
        <f>HYPERLINK("https://www.esco-net.com/wcs/escort/ec/detail?hHinCd=EA612AB-108","EA612AB-108")</f>
        <v>EA612AB-108</v>
      </c>
    </row>
    <row r="449" spans="2:5" x14ac:dyDescent="0.15">
      <c r="B449" s="6" t="s">
        <v>1067</v>
      </c>
      <c r="C449" s="6" t="s">
        <v>1074</v>
      </c>
      <c r="D449" s="6" t="s">
        <v>1075</v>
      </c>
      <c r="E449" s="5" t="str">
        <f>HYPERLINK("https://www.esco-net.com/wcs/escort/ec/detail?hHinCd=EA612AD-10","EA612AD-10")</f>
        <v>EA612AD-10</v>
      </c>
    </row>
    <row r="450" spans="2:5" x14ac:dyDescent="0.15">
      <c r="B450" s="6" t="s">
        <v>1067</v>
      </c>
      <c r="C450" s="6" t="s">
        <v>1076</v>
      </c>
      <c r="D450" s="6" t="s">
        <v>1077</v>
      </c>
      <c r="E450" s="5" t="str">
        <f>HYPERLINK("https://www.esco-net.com/wcs/escort/ec/detail?hHinCd=EA612AD-13","EA612AD-13")</f>
        <v>EA612AD-13</v>
      </c>
    </row>
    <row r="451" spans="2:5" x14ac:dyDescent="0.15">
      <c r="B451" s="6" t="s">
        <v>1078</v>
      </c>
      <c r="C451" s="6" t="s">
        <v>1079</v>
      </c>
      <c r="D451" s="6" t="s">
        <v>1080</v>
      </c>
      <c r="E451" s="5" t="str">
        <f>HYPERLINK("https://www.esco-net.com/wcs/escort/ec/detail?hHinCd=EA157SB","EA157SB")</f>
        <v>EA157SB</v>
      </c>
    </row>
    <row r="452" spans="2:5" x14ac:dyDescent="0.15">
      <c r="B452" s="6" t="s">
        <v>1081</v>
      </c>
      <c r="C452" s="6" t="s">
        <v>1082</v>
      </c>
      <c r="D452" s="6" t="s">
        <v>1083</v>
      </c>
      <c r="E452" s="5" t="str">
        <f>HYPERLINK("https://www.esco-net.com/wcs/escort/ec/detail?hHinCd=EA123AS-150","EA123AS-150")</f>
        <v>EA123AS-150</v>
      </c>
    </row>
    <row r="453" spans="2:5" x14ac:dyDescent="0.15">
      <c r="B453" s="6" t="s">
        <v>1084</v>
      </c>
      <c r="C453" s="6" t="s">
        <v>1085</v>
      </c>
      <c r="D453" s="6" t="s">
        <v>1086</v>
      </c>
      <c r="E453" s="5" t="str">
        <f>HYPERLINK("https://www.esco-net.com/wcs/escort/ec/detail?hHinCd=EA125BP-20","EA125BP-20")</f>
        <v>EA125BP-20</v>
      </c>
    </row>
    <row r="454" spans="2:5" x14ac:dyDescent="0.15">
      <c r="B454" s="6" t="s">
        <v>1087</v>
      </c>
      <c r="C454" s="6" t="s">
        <v>1088</v>
      </c>
      <c r="D454" s="6" t="s">
        <v>1089</v>
      </c>
      <c r="E454" s="5"/>
    </row>
    <row r="455" spans="2:5" x14ac:dyDescent="0.15">
      <c r="B455" s="6" t="s">
        <v>1087</v>
      </c>
      <c r="C455" s="6" t="s">
        <v>1090</v>
      </c>
      <c r="D455" s="6" t="s">
        <v>1091</v>
      </c>
      <c r="E455" s="5"/>
    </row>
    <row r="456" spans="2:5" x14ac:dyDescent="0.15">
      <c r="B456" s="6" t="s">
        <v>1092</v>
      </c>
      <c r="C456" s="6" t="s">
        <v>1093</v>
      </c>
      <c r="D456" s="6" t="s">
        <v>1094</v>
      </c>
      <c r="E456" s="5" t="str">
        <f>HYPERLINK("https://www.esco-net.com/wcs/escort/ec/detail?hHinCd=EA425PJ-110A","EA425PJ-110A")</f>
        <v>EA425PJ-110A</v>
      </c>
    </row>
    <row r="457" spans="2:5" x14ac:dyDescent="0.15">
      <c r="B457" s="6" t="s">
        <v>1092</v>
      </c>
      <c r="C457" s="6" t="s">
        <v>1095</v>
      </c>
      <c r="D457" s="6" t="s">
        <v>1096</v>
      </c>
      <c r="E457" s="5"/>
    </row>
    <row r="458" spans="2:5" x14ac:dyDescent="0.15">
      <c r="B458" s="6" t="s">
        <v>1097</v>
      </c>
      <c r="C458" s="6" t="s">
        <v>1098</v>
      </c>
      <c r="D458" s="6" t="s">
        <v>1099</v>
      </c>
      <c r="E458" s="5" t="str">
        <f>HYPERLINK("https://www.esco-net.com/wcs/escort/ec/detail?hHinCd=EA140DH-12","EA140DH-12")</f>
        <v>EA140DH-12</v>
      </c>
    </row>
    <row r="459" spans="2:5" x14ac:dyDescent="0.15">
      <c r="B459" s="6" t="s">
        <v>1100</v>
      </c>
      <c r="C459" s="6" t="s">
        <v>1101</v>
      </c>
      <c r="D459" s="6" t="s">
        <v>1102</v>
      </c>
      <c r="E459" s="5" t="str">
        <f>HYPERLINK("https://www.esco-net.com/wcs/escort/ec/detail?hHinCd=EA462AE-12","EA462AE-12")</f>
        <v>EA462AE-12</v>
      </c>
    </row>
    <row r="460" spans="2:5" x14ac:dyDescent="0.15">
      <c r="B460" s="6" t="s">
        <v>1103</v>
      </c>
      <c r="C460" s="6" t="s">
        <v>1104</v>
      </c>
      <c r="D460" s="6" t="s">
        <v>1105</v>
      </c>
      <c r="E460" s="5" t="str">
        <f>HYPERLINK("https://www.esco-net.com/wcs/escort/ec/detail?hHinCd=EA426CS-22A","EA426CS-22A")</f>
        <v>EA426CS-22A</v>
      </c>
    </row>
    <row r="461" spans="2:5" x14ac:dyDescent="0.15">
      <c r="B461" s="6" t="s">
        <v>1103</v>
      </c>
      <c r="C461" s="6" t="s">
        <v>1106</v>
      </c>
      <c r="D461" s="6" t="s">
        <v>1107</v>
      </c>
      <c r="E461" s="5" t="str">
        <f>HYPERLINK("https://www.esco-net.com/wcs/escort/ec/detail?hHinCd=EA426CY-329A","EA426CY-329A")</f>
        <v>EA426CY-329A</v>
      </c>
    </row>
    <row r="462" spans="2:5" x14ac:dyDescent="0.15">
      <c r="B462" s="6" t="s">
        <v>1108</v>
      </c>
      <c r="C462" s="6" t="s">
        <v>1109</v>
      </c>
      <c r="D462" s="6" t="s">
        <v>1110</v>
      </c>
      <c r="E462" s="5" t="str">
        <f>HYPERLINK("https://www.esco-net.com/wcs/escort/ec/detail?hHinCd=EA466B-7A","EA466B-7A")</f>
        <v>EA466B-7A</v>
      </c>
    </row>
    <row r="463" spans="2:5" x14ac:dyDescent="0.15">
      <c r="B463" s="6" t="s">
        <v>1111</v>
      </c>
      <c r="C463" s="6" t="s">
        <v>1112</v>
      </c>
      <c r="D463" s="6" t="s">
        <v>1113</v>
      </c>
      <c r="E463" s="5" t="str">
        <f>HYPERLINK("https://www.esco-net.com/wcs/escort/ec/detail?hHinCd=EA997KA-7","EA997KA-7")</f>
        <v>EA997KA-7</v>
      </c>
    </row>
    <row r="464" spans="2:5" x14ac:dyDescent="0.15">
      <c r="B464" s="6" t="s">
        <v>1114</v>
      </c>
      <c r="C464" s="6" t="s">
        <v>1115</v>
      </c>
      <c r="D464" s="6" t="s">
        <v>1116</v>
      </c>
      <c r="E464" s="5" t="str">
        <f>HYPERLINK("https://www.esco-net.com/wcs/escort/ec/detail?hHinCd=EA468BX-105","EA468BX-105")</f>
        <v>EA468BX-105</v>
      </c>
    </row>
    <row r="465" spans="2:5" x14ac:dyDescent="0.15">
      <c r="B465" s="6" t="s">
        <v>1117</v>
      </c>
      <c r="C465" s="6" t="s">
        <v>1118</v>
      </c>
      <c r="D465" s="6" t="s">
        <v>1119</v>
      </c>
      <c r="E465" s="5"/>
    </row>
    <row r="466" spans="2:5" x14ac:dyDescent="0.15">
      <c r="B466" s="6" t="s">
        <v>1120</v>
      </c>
      <c r="C466" s="6" t="s">
        <v>1121</v>
      </c>
      <c r="D466" s="6" t="s">
        <v>1122</v>
      </c>
      <c r="E466" s="5"/>
    </row>
    <row r="467" spans="2:5" x14ac:dyDescent="0.15">
      <c r="B467" s="6" t="s">
        <v>1123</v>
      </c>
      <c r="C467" s="6" t="s">
        <v>1124</v>
      </c>
      <c r="D467" s="6" t="s">
        <v>1125</v>
      </c>
      <c r="E467" s="5"/>
    </row>
    <row r="468" spans="2:5" x14ac:dyDescent="0.15">
      <c r="B468" s="6" t="s">
        <v>1126</v>
      </c>
      <c r="C468" s="6" t="s">
        <v>1127</v>
      </c>
      <c r="D468" s="6" t="s">
        <v>1128</v>
      </c>
      <c r="E468" s="5"/>
    </row>
    <row r="469" spans="2:5" x14ac:dyDescent="0.15">
      <c r="B469" s="6" t="s">
        <v>1129</v>
      </c>
      <c r="C469" s="6" t="s">
        <v>1130</v>
      </c>
      <c r="D469" s="6" t="s">
        <v>1131</v>
      </c>
      <c r="E469" s="5"/>
    </row>
    <row r="470" spans="2:5" x14ac:dyDescent="0.15">
      <c r="B470" s="6" t="s">
        <v>1132</v>
      </c>
      <c r="C470" s="6" t="s">
        <v>1133</v>
      </c>
      <c r="D470" s="6" t="s">
        <v>1134</v>
      </c>
      <c r="E470" s="5"/>
    </row>
    <row r="471" spans="2:5" x14ac:dyDescent="0.15">
      <c r="B471" s="6" t="s">
        <v>1135</v>
      </c>
      <c r="C471" s="6" t="s">
        <v>1136</v>
      </c>
      <c r="D471" s="6" t="s">
        <v>1137</v>
      </c>
      <c r="E471" s="5"/>
    </row>
    <row r="472" spans="2:5" x14ac:dyDescent="0.15">
      <c r="B472" s="6" t="s">
        <v>1135</v>
      </c>
      <c r="C472" s="6" t="s">
        <v>1138</v>
      </c>
      <c r="D472" s="6" t="s">
        <v>1139</v>
      </c>
      <c r="E472" s="5" t="str">
        <f>HYPERLINK("https://www.esco-net.com/wcs/escort/ec/detail?hHinCd=EA468CD-6B","EA468CD-6B")</f>
        <v>EA468CD-6B</v>
      </c>
    </row>
    <row r="473" spans="2:5" x14ac:dyDescent="0.15">
      <c r="B473" s="6" t="s">
        <v>1140</v>
      </c>
      <c r="C473" s="6" t="s">
        <v>1141</v>
      </c>
      <c r="D473" s="6" t="s">
        <v>1142</v>
      </c>
      <c r="E473" s="5" t="str">
        <f>HYPERLINK("https://www.esco-net.com/wcs/escort/ec/detail?hHinCd=EA468BX-1C","EA468BX-1C")</f>
        <v>EA468BX-1C</v>
      </c>
    </row>
    <row r="474" spans="2:5" x14ac:dyDescent="0.15">
      <c r="B474" s="6" t="s">
        <v>1140</v>
      </c>
      <c r="C474" s="6" t="s">
        <v>1143</v>
      </c>
      <c r="D474" s="6" t="s">
        <v>1144</v>
      </c>
      <c r="E474" s="5" t="str">
        <f>HYPERLINK("https://www.esco-net.com/wcs/escort/ec/detail?hHinCd=EA468BX-8A","EA468BX-8A")</f>
        <v>EA468BX-8A</v>
      </c>
    </row>
    <row r="475" spans="2:5" x14ac:dyDescent="0.15">
      <c r="B475" s="6" t="s">
        <v>1145</v>
      </c>
      <c r="C475" s="6" t="s">
        <v>1146</v>
      </c>
      <c r="D475" s="6" t="s">
        <v>1147</v>
      </c>
      <c r="E475" s="5" t="str">
        <f>HYPERLINK("https://www.esco-net.com/wcs/escort/ec/detail?hHinCd=EA472AA-21B","EA472AA-21B")</f>
        <v>EA472AA-21B</v>
      </c>
    </row>
    <row r="476" spans="2:5" x14ac:dyDescent="0.15">
      <c r="B476" s="6" t="s">
        <v>1148</v>
      </c>
      <c r="C476" s="6" t="s">
        <v>1149</v>
      </c>
      <c r="D476" s="6" t="s">
        <v>1150</v>
      </c>
      <c r="E476" s="5" t="str">
        <f>HYPERLINK("https://www.esco-net.com/wcs/escort/ec/detail?hHinCd=EA463A-50","EA463A-50")</f>
        <v>EA463A-50</v>
      </c>
    </row>
    <row r="477" spans="2:5" x14ac:dyDescent="0.15">
      <c r="B477" s="6" t="s">
        <v>1151</v>
      </c>
      <c r="C477" s="6" t="s">
        <v>1152</v>
      </c>
      <c r="D477" s="6" t="s">
        <v>1153</v>
      </c>
      <c r="E477" s="5" t="str">
        <f>HYPERLINK("https://www.esco-net.com/wcs/escort/ec/detail?hHinCd=EA463HB-53","EA463HB-53")</f>
        <v>EA463HB-53</v>
      </c>
    </row>
    <row r="478" spans="2:5" x14ac:dyDescent="0.15">
      <c r="B478" s="6" t="s">
        <v>1154</v>
      </c>
      <c r="C478" s="6" t="s">
        <v>1155</v>
      </c>
      <c r="D478" s="6" t="s">
        <v>1156</v>
      </c>
      <c r="E478" s="5" t="str">
        <f>HYPERLINK("https://www.esco-net.com/wcs/escort/ec/detail?hHinCd=EA463FW-28","EA463FW-28")</f>
        <v>EA463FW-28</v>
      </c>
    </row>
    <row r="479" spans="2:5" x14ac:dyDescent="0.15">
      <c r="B479" s="6" t="s">
        <v>1154</v>
      </c>
      <c r="C479" s="6" t="s">
        <v>1157</v>
      </c>
      <c r="D479" s="6" t="s">
        <v>1158</v>
      </c>
      <c r="E479" s="5" t="str">
        <f>HYPERLINK("https://www.esco-net.com/wcs/escort/ec/detail?hHinCd=EA463FW-29","EA463FW-29")</f>
        <v>EA463FW-29</v>
      </c>
    </row>
    <row r="480" spans="2:5" x14ac:dyDescent="0.15">
      <c r="B480" s="6" t="s">
        <v>1154</v>
      </c>
      <c r="C480" s="6" t="s">
        <v>1159</v>
      </c>
      <c r="D480" s="6" t="s">
        <v>1160</v>
      </c>
      <c r="E480" s="5" t="str">
        <f>HYPERLINK("https://www.esco-net.com/wcs/escort/ec/detail?hHinCd=EA463FA-3","EA463FA-3")</f>
        <v>EA463FA-3</v>
      </c>
    </row>
    <row r="481" spans="2:5" x14ac:dyDescent="0.15">
      <c r="B481" s="6" t="s">
        <v>1161</v>
      </c>
      <c r="C481" s="6" t="s">
        <v>1162</v>
      </c>
      <c r="D481" s="6" t="s">
        <v>1163</v>
      </c>
      <c r="E481" s="5" t="str">
        <f>HYPERLINK("https://www.esco-net.com/wcs/escort/ec/detail?hHinCd=EA475FT-38","EA475FT-38")</f>
        <v>EA475FT-38</v>
      </c>
    </row>
    <row r="482" spans="2:5" x14ac:dyDescent="0.15">
      <c r="B482" s="6" t="s">
        <v>1164</v>
      </c>
      <c r="C482" s="6" t="s">
        <v>1165</v>
      </c>
      <c r="D482" s="6" t="s">
        <v>1166</v>
      </c>
      <c r="E482" s="5" t="str">
        <f>HYPERLINK("https://www.esco-net.com/wcs/escort/ec/detail?hHinCd=EA475HD-83","EA475HD-83")</f>
        <v>EA475HD-83</v>
      </c>
    </row>
    <row r="483" spans="2:5" x14ac:dyDescent="0.15">
      <c r="B483" s="6" t="s">
        <v>1167</v>
      </c>
      <c r="C483" s="6" t="s">
        <v>1168</v>
      </c>
      <c r="D483" s="6" t="s">
        <v>1169</v>
      </c>
      <c r="E483" s="5" t="str">
        <f>HYPERLINK("https://www.esco-net.com/wcs/escort/ec/detail?hHinCd=EA944BX-123","EA944BX-123")</f>
        <v>EA944BX-123</v>
      </c>
    </row>
    <row r="484" spans="2:5" x14ac:dyDescent="0.15">
      <c r="B484" s="6" t="s">
        <v>1167</v>
      </c>
      <c r="C484" s="6" t="s">
        <v>1170</v>
      </c>
      <c r="D484" s="6" t="s">
        <v>1171</v>
      </c>
      <c r="E484" s="5" t="str">
        <f>HYPERLINK("https://www.esco-net.com/wcs/escort/ec/detail?hHinCd=EA944BX-123","EA944BX-123")</f>
        <v>EA944BX-123</v>
      </c>
    </row>
    <row r="485" spans="2:5" x14ac:dyDescent="0.15">
      <c r="B485" s="6" t="s">
        <v>1172</v>
      </c>
      <c r="C485" s="6" t="s">
        <v>1173</v>
      </c>
      <c r="D485" s="6" t="s">
        <v>1174</v>
      </c>
      <c r="E485" s="5" t="str">
        <f>HYPERLINK("https://www.esco-net.com/wcs/escort/ec/detail?hHinCd=EA439AB-93","EA439AB-93")</f>
        <v>EA439AB-93</v>
      </c>
    </row>
    <row r="486" spans="2:5" x14ac:dyDescent="0.15">
      <c r="B486" s="6" t="s">
        <v>1175</v>
      </c>
      <c r="C486" s="6" t="s">
        <v>1176</v>
      </c>
      <c r="D486" s="6" t="s">
        <v>1177</v>
      </c>
      <c r="E486" s="5" t="str">
        <f>HYPERLINK("https://www.esco-net.com/wcs/escort/ec/detail?hHinCd=EA475GF-2","EA475GF-2")</f>
        <v>EA475GF-2</v>
      </c>
    </row>
    <row r="487" spans="2:5" x14ac:dyDescent="0.15">
      <c r="B487" s="6" t="s">
        <v>1178</v>
      </c>
      <c r="C487" s="6" t="s">
        <v>1179</v>
      </c>
      <c r="D487" s="6" t="s">
        <v>1180</v>
      </c>
      <c r="E487" s="5" t="str">
        <f>HYPERLINK("https://www.esco-net.com/wcs/escort/ec/detail?hHinCd=EA440BY-8A","EA440BY-8A")</f>
        <v>EA440BY-8A</v>
      </c>
    </row>
    <row r="488" spans="2:5" x14ac:dyDescent="0.15">
      <c r="B488" s="6" t="s">
        <v>1181</v>
      </c>
      <c r="C488" s="6" t="s">
        <v>1182</v>
      </c>
      <c r="D488" s="6" t="s">
        <v>1183</v>
      </c>
      <c r="E488" s="5" t="str">
        <f>HYPERLINK("https://www.esco-net.com/wcs/escort/ec/detail?hHinCd=EA947BR-55","EA947BR-55")</f>
        <v>EA947BR-55</v>
      </c>
    </row>
    <row r="489" spans="2:5" x14ac:dyDescent="0.15">
      <c r="B489" s="6" t="s">
        <v>1184</v>
      </c>
      <c r="C489" s="6" t="s">
        <v>1185</v>
      </c>
      <c r="D489" s="6" t="s">
        <v>1186</v>
      </c>
      <c r="E489" s="5" t="str">
        <f>HYPERLINK("https://www.esco-net.com/wcs/escort/ec/detail?hHinCd=EA947F-16","EA947F-16")</f>
        <v>EA947F-16</v>
      </c>
    </row>
    <row r="490" spans="2:5" x14ac:dyDescent="0.15">
      <c r="B490" s="6" t="s">
        <v>1184</v>
      </c>
      <c r="C490" s="6" t="s">
        <v>1187</v>
      </c>
      <c r="D490" s="6" t="s">
        <v>1188</v>
      </c>
      <c r="E490" s="5" t="str">
        <f>HYPERLINK("https://www.esco-net.com/wcs/escort/ec/detail?hHinCd=EA947F-19","EA947F-19")</f>
        <v>EA947F-19</v>
      </c>
    </row>
    <row r="491" spans="2:5" x14ac:dyDescent="0.15">
      <c r="B491" s="6" t="s">
        <v>1189</v>
      </c>
      <c r="C491" s="6" t="s">
        <v>1190</v>
      </c>
      <c r="D491" s="6" t="s">
        <v>1191</v>
      </c>
      <c r="E491" s="5" t="str">
        <f>HYPERLINK("https://www.esco-net.com/wcs/escort/ec/detail?hHinCd=EA940AJ-26","EA940AJ-26")</f>
        <v>EA940AJ-26</v>
      </c>
    </row>
    <row r="492" spans="2:5" x14ac:dyDescent="0.15">
      <c r="B492" s="6" t="s">
        <v>1189</v>
      </c>
      <c r="C492" s="6" t="s">
        <v>1192</v>
      </c>
      <c r="D492" s="6" t="s">
        <v>1193</v>
      </c>
      <c r="E492" s="5" t="str">
        <f>HYPERLINK("https://www.esco-net.com/wcs/escort/ec/detail?hHinCd=EA940AL-5K","EA940AL-5K")</f>
        <v>EA940AL-5K</v>
      </c>
    </row>
    <row r="493" spans="2:5" x14ac:dyDescent="0.15">
      <c r="B493" s="6" t="s">
        <v>1194</v>
      </c>
      <c r="C493" s="6" t="s">
        <v>1195</v>
      </c>
      <c r="D493" s="6" t="s">
        <v>1196</v>
      </c>
      <c r="E493" s="5" t="str">
        <f>HYPERLINK("https://www.esco-net.com/wcs/escort/ec/detail?hHinCd=EA948HE-110","EA948HE-110")</f>
        <v>EA948HE-110</v>
      </c>
    </row>
    <row r="494" spans="2:5" x14ac:dyDescent="0.15">
      <c r="B494" s="6" t="s">
        <v>1197</v>
      </c>
      <c r="C494" s="6" t="s">
        <v>1198</v>
      </c>
      <c r="D494" s="6" t="s">
        <v>1199</v>
      </c>
      <c r="E494" s="5"/>
    </row>
    <row r="495" spans="2:5" x14ac:dyDescent="0.15">
      <c r="B495" s="6" t="s">
        <v>1200</v>
      </c>
      <c r="C495" s="6" t="s">
        <v>1201</v>
      </c>
      <c r="D495" s="6" t="s">
        <v>1202</v>
      </c>
      <c r="E495" s="5"/>
    </row>
    <row r="496" spans="2:5" x14ac:dyDescent="0.15">
      <c r="B496" s="6" t="s">
        <v>1203</v>
      </c>
      <c r="C496" s="6" t="s">
        <v>1204</v>
      </c>
      <c r="D496" s="6" t="s">
        <v>1205</v>
      </c>
      <c r="E496" s="5" t="str">
        <f>HYPERLINK("https://www.esco-net.com/wcs/escort/ec/detail?hHinCd=EA940CD-426","EA940CD-426")</f>
        <v>EA940CD-426</v>
      </c>
    </row>
    <row r="497" spans="2:5" x14ac:dyDescent="0.15">
      <c r="B497" s="6" t="s">
        <v>1203</v>
      </c>
      <c r="C497" s="6" t="s">
        <v>1206</v>
      </c>
      <c r="D497" s="6" t="s">
        <v>1207</v>
      </c>
      <c r="E497" s="5"/>
    </row>
    <row r="498" spans="2:5" x14ac:dyDescent="0.15">
      <c r="B498" s="6" t="s">
        <v>1208</v>
      </c>
      <c r="C498" s="6" t="s">
        <v>1209</v>
      </c>
      <c r="D498" s="6" t="s">
        <v>1210</v>
      </c>
      <c r="E498" s="5" t="str">
        <f>HYPERLINK("https://www.esco-net.com/wcs/escort/ec/detail?hHinCd=EA940CG-106","EA940CG-106")</f>
        <v>EA940CG-106</v>
      </c>
    </row>
    <row r="499" spans="2:5" x14ac:dyDescent="0.15">
      <c r="B499" s="6" t="s">
        <v>1208</v>
      </c>
      <c r="C499" s="6" t="s">
        <v>1211</v>
      </c>
      <c r="D499" s="6" t="s">
        <v>1212</v>
      </c>
      <c r="E499" s="5" t="str">
        <f>HYPERLINK("https://www.esco-net.com/wcs/escort/ec/detail?hHinCd=EA940CJ-46A","EA940CJ-46A")</f>
        <v>EA940CJ-46A</v>
      </c>
    </row>
    <row r="500" spans="2:5" x14ac:dyDescent="0.15">
      <c r="B500" s="6" t="s">
        <v>1213</v>
      </c>
      <c r="C500" s="6" t="s">
        <v>1214</v>
      </c>
      <c r="D500" s="6" t="s">
        <v>1215</v>
      </c>
      <c r="E500" s="5" t="str">
        <f>HYPERLINK("https://www.esco-net.com/wcs/escort/ec/detail?hHinCd=EA758XZ-33","EA758XZ-33")</f>
        <v>EA758XZ-33</v>
      </c>
    </row>
    <row r="501" spans="2:5" x14ac:dyDescent="0.15">
      <c r="B501" s="6" t="s">
        <v>1216</v>
      </c>
      <c r="C501" s="6" t="s">
        <v>1217</v>
      </c>
      <c r="D501" s="6" t="s">
        <v>1218</v>
      </c>
      <c r="E501" s="5" t="str">
        <f>HYPERLINK("https://www.esco-net.com/wcs/escort/ec/detail?hHinCd=EA940DG-54","EA940DG-54")</f>
        <v>EA940DG-54</v>
      </c>
    </row>
    <row r="502" spans="2:5" x14ac:dyDescent="0.15">
      <c r="B502" s="6" t="s">
        <v>1219</v>
      </c>
      <c r="C502" s="6" t="s">
        <v>1220</v>
      </c>
      <c r="D502" s="6" t="s">
        <v>1221</v>
      </c>
      <c r="E502" s="5" t="str">
        <f>HYPERLINK("https://www.esco-net.com/wcs/escort/ec/detail?hHinCd=EA940DH-109A","EA940DH-109A")</f>
        <v>EA940DH-109A</v>
      </c>
    </row>
    <row r="503" spans="2:5" x14ac:dyDescent="0.15">
      <c r="B503" s="6" t="s">
        <v>1222</v>
      </c>
      <c r="C503" s="6" t="s">
        <v>1223</v>
      </c>
      <c r="D503" s="6" t="s">
        <v>1224</v>
      </c>
      <c r="E503" s="5"/>
    </row>
    <row r="504" spans="2:5" x14ac:dyDescent="0.15">
      <c r="B504" s="6" t="s">
        <v>1225</v>
      </c>
      <c r="C504" s="6" t="s">
        <v>1226</v>
      </c>
      <c r="D504" s="6" t="s">
        <v>1227</v>
      </c>
      <c r="E504" s="5" t="str">
        <f>HYPERLINK("https://www.esco-net.com/wcs/escort/ec/detail?hHinCd=EA940DS-23","EA940DS-23")</f>
        <v>EA940DS-23</v>
      </c>
    </row>
    <row r="505" spans="2:5" x14ac:dyDescent="0.15">
      <c r="B505" s="6" t="s">
        <v>1228</v>
      </c>
      <c r="C505" s="6" t="s">
        <v>1229</v>
      </c>
      <c r="D505" s="6" t="s">
        <v>1230</v>
      </c>
      <c r="E505" s="5"/>
    </row>
    <row r="506" spans="2:5" x14ac:dyDescent="0.15">
      <c r="B506" s="6" t="s">
        <v>1231</v>
      </c>
      <c r="C506" s="6" t="s">
        <v>1232</v>
      </c>
      <c r="D506" s="6" t="s">
        <v>1233</v>
      </c>
      <c r="E506" s="5" t="str">
        <f>HYPERLINK("https://www.esco-net.com/wcs/escort/ec/detail?hHinCd=EA948AM-13","EA948AM-13")</f>
        <v>EA948AM-13</v>
      </c>
    </row>
    <row r="507" spans="2:5" x14ac:dyDescent="0.15">
      <c r="B507" s="6" t="s">
        <v>1231</v>
      </c>
      <c r="C507" s="6" t="s">
        <v>1234</v>
      </c>
      <c r="D507" s="6" t="s">
        <v>1235</v>
      </c>
      <c r="E507" s="5" t="str">
        <f>HYPERLINK("https://www.esco-net.com/wcs/escort/ec/detail?hHinCd=EA948BR-32","EA948BR-32")</f>
        <v>EA948BR-32</v>
      </c>
    </row>
    <row r="508" spans="2:5" x14ac:dyDescent="0.15">
      <c r="B508" s="6" t="s">
        <v>1236</v>
      </c>
      <c r="C508" s="6" t="s">
        <v>1237</v>
      </c>
      <c r="D508" s="6" t="s">
        <v>1238</v>
      </c>
      <c r="E508" s="5" t="str">
        <f>HYPERLINK("https://www.esco-net.com/wcs/escort/ec/detail?hHinCd=EA948AA-111","EA948AA-111")</f>
        <v>EA948AA-111</v>
      </c>
    </row>
    <row r="509" spans="2:5" x14ac:dyDescent="0.15">
      <c r="B509" s="6" t="s">
        <v>1236</v>
      </c>
      <c r="C509" s="6" t="s">
        <v>1239</v>
      </c>
      <c r="D509" s="6" t="s">
        <v>1240</v>
      </c>
      <c r="E509" s="5" t="str">
        <f>HYPERLINK("https://www.esco-net.com/wcs/escort/ec/detail?hHinCd=EA948AD-107","EA948AD-107")</f>
        <v>EA948AD-107</v>
      </c>
    </row>
    <row r="510" spans="2:5" x14ac:dyDescent="0.15">
      <c r="B510" s="6" t="s">
        <v>1236</v>
      </c>
      <c r="C510" s="6" t="s">
        <v>1241</v>
      </c>
      <c r="D510" s="6" t="s">
        <v>1242</v>
      </c>
      <c r="E510" s="5" t="str">
        <f>HYPERLINK("https://www.esco-net.com/wcs/escort/ec/detail?hHinCd=EA948AD-118","EA948AD-118")</f>
        <v>EA948AD-118</v>
      </c>
    </row>
    <row r="511" spans="2:5" x14ac:dyDescent="0.15">
      <c r="B511" s="6" t="s">
        <v>1236</v>
      </c>
      <c r="C511" s="6" t="s">
        <v>1243</v>
      </c>
      <c r="D511" s="6" t="s">
        <v>1244</v>
      </c>
      <c r="E511" s="5"/>
    </row>
    <row r="512" spans="2:5" x14ac:dyDescent="0.15">
      <c r="B512" s="6" t="s">
        <v>1236</v>
      </c>
      <c r="C512" s="6" t="s">
        <v>1245</v>
      </c>
      <c r="D512" s="6" t="s">
        <v>1246</v>
      </c>
      <c r="E512" s="5"/>
    </row>
    <row r="513" spans="2:5" x14ac:dyDescent="0.15">
      <c r="B513" s="6" t="s">
        <v>1247</v>
      </c>
      <c r="C513" s="6" t="s">
        <v>1248</v>
      </c>
      <c r="D513" s="6" t="s">
        <v>1249</v>
      </c>
      <c r="E513" s="5"/>
    </row>
    <row r="514" spans="2:5" x14ac:dyDescent="0.15">
      <c r="B514" s="6" t="s">
        <v>1250</v>
      </c>
      <c r="C514" s="6" t="s">
        <v>1251</v>
      </c>
      <c r="D514" s="6" t="s">
        <v>1252</v>
      </c>
      <c r="E514" s="5" t="str">
        <f>HYPERLINK("https://www.esco-net.com/wcs/escort/ec/detail?hHinCd=EA948BY-59","EA948BY-59")</f>
        <v>EA948BY-59</v>
      </c>
    </row>
    <row r="515" spans="2:5" x14ac:dyDescent="0.15">
      <c r="B515" s="6" t="s">
        <v>1250</v>
      </c>
      <c r="C515" s="6" t="s">
        <v>1253</v>
      </c>
      <c r="D515" s="6" t="s">
        <v>1254</v>
      </c>
      <c r="E515" s="5" t="str">
        <f>HYPERLINK("https://www.esco-net.com/wcs/escort/ec/detail?hHinCd=EA948CF-22","EA948CF-22")</f>
        <v>EA948CF-22</v>
      </c>
    </row>
    <row r="516" spans="2:5" x14ac:dyDescent="0.15">
      <c r="B516" s="6" t="s">
        <v>1255</v>
      </c>
      <c r="C516" s="6" t="s">
        <v>1256</v>
      </c>
      <c r="D516" s="6" t="s">
        <v>1257</v>
      </c>
      <c r="E516" s="5"/>
    </row>
    <row r="517" spans="2:5" x14ac:dyDescent="0.15">
      <c r="B517" s="6" t="s">
        <v>1255</v>
      </c>
      <c r="C517" s="6" t="s">
        <v>1258</v>
      </c>
      <c r="D517" s="6" t="s">
        <v>1259</v>
      </c>
      <c r="E517" s="5"/>
    </row>
    <row r="518" spans="2:5" x14ac:dyDescent="0.15">
      <c r="B518" s="6" t="s">
        <v>1255</v>
      </c>
      <c r="C518" s="6" t="s">
        <v>1260</v>
      </c>
      <c r="D518" s="6" t="s">
        <v>1261</v>
      </c>
      <c r="E518" s="5"/>
    </row>
    <row r="519" spans="2:5" x14ac:dyDescent="0.15">
      <c r="B519" s="6" t="s">
        <v>1262</v>
      </c>
      <c r="C519" s="6" t="s">
        <v>1263</v>
      </c>
      <c r="D519" s="6" t="s">
        <v>1264</v>
      </c>
      <c r="E519" s="5" t="str">
        <f>HYPERLINK("https://www.esco-net.com/wcs/escort/ec/detail?hHinCd=EA948CB-302","EA948CB-302")</f>
        <v>EA948CB-302</v>
      </c>
    </row>
    <row r="520" spans="2:5" x14ac:dyDescent="0.15">
      <c r="B520" s="6" t="s">
        <v>1265</v>
      </c>
      <c r="C520" s="6" t="s">
        <v>1266</v>
      </c>
      <c r="D520" s="6" t="s">
        <v>1267</v>
      </c>
      <c r="E520" s="5" t="str">
        <f>HYPERLINK("https://www.esco-net.com/wcs/escort/ec/detail?hHinCd=EA948CA-34","EA948CA-34")</f>
        <v>EA948CA-34</v>
      </c>
    </row>
    <row r="521" spans="2:5" x14ac:dyDescent="0.15">
      <c r="B521" s="6" t="s">
        <v>1265</v>
      </c>
      <c r="C521" s="6" t="s">
        <v>1268</v>
      </c>
      <c r="D521" s="6" t="s">
        <v>1269</v>
      </c>
      <c r="E521" s="5" t="str">
        <f>HYPERLINK("https://www.esco-net.com/wcs/escort/ec/detail?hHinCd=EA949RH-147","EA949RH-147")</f>
        <v>EA949RH-147</v>
      </c>
    </row>
    <row r="522" spans="2:5" x14ac:dyDescent="0.15">
      <c r="B522" s="6" t="s">
        <v>1270</v>
      </c>
      <c r="C522" s="6" t="s">
        <v>1271</v>
      </c>
      <c r="D522" s="6" t="s">
        <v>1272</v>
      </c>
      <c r="E522" s="5" t="str">
        <f>HYPERLINK("https://www.esco-net.com/wcs/escort/ec/detail?hHinCd=EA966EA-208","EA966EA-208")</f>
        <v>EA966EA-208</v>
      </c>
    </row>
    <row r="523" spans="2:5" x14ac:dyDescent="0.15">
      <c r="B523" s="6" t="s">
        <v>1273</v>
      </c>
      <c r="C523" s="6" t="s">
        <v>1274</v>
      </c>
      <c r="D523" s="6" t="s">
        <v>1275</v>
      </c>
      <c r="E523" s="5" t="str">
        <f>HYPERLINK("https://www.esco-net.com/wcs/escort/ec/detail?hHinCd=EA949LB-1060A","EA949LB-1060A")</f>
        <v>EA949LB-1060A</v>
      </c>
    </row>
    <row r="524" spans="2:5" x14ac:dyDescent="0.15">
      <c r="B524" s="6" t="s">
        <v>1276</v>
      </c>
      <c r="C524" s="6" t="s">
        <v>1277</v>
      </c>
      <c r="D524" s="6" t="s">
        <v>1278</v>
      </c>
      <c r="E524" s="5" t="str">
        <f>HYPERLINK("https://www.esco-net.com/wcs/escort/ec/detail?hHinCd=EA949SD-610","EA949SD-610")</f>
        <v>EA949SD-610</v>
      </c>
    </row>
    <row r="525" spans="2:5" x14ac:dyDescent="0.15">
      <c r="B525" s="6" t="s">
        <v>1276</v>
      </c>
      <c r="C525" s="6" t="s">
        <v>1279</v>
      </c>
      <c r="D525" s="6" t="s">
        <v>1280</v>
      </c>
      <c r="E525" s="5" t="str">
        <f>HYPERLINK("https://www.esco-net.com/wcs/escort/ec/detail?hHinCd=EA949JE-110","EA949JE-110")</f>
        <v>EA949JE-110</v>
      </c>
    </row>
    <row r="526" spans="2:5" x14ac:dyDescent="0.15">
      <c r="B526" s="6" t="s">
        <v>1281</v>
      </c>
      <c r="C526" s="6" t="s">
        <v>1282</v>
      </c>
      <c r="D526" s="6" t="s">
        <v>1283</v>
      </c>
      <c r="E526" s="5" t="str">
        <f>HYPERLINK("https://www.esco-net.com/wcs/escort/ec/detail?hHinCd=EA949DH-183","EA949DH-183")</f>
        <v>EA949DH-183</v>
      </c>
    </row>
    <row r="527" spans="2:5" x14ac:dyDescent="0.15">
      <c r="B527" s="6" t="s">
        <v>1284</v>
      </c>
      <c r="C527" s="6" t="s">
        <v>1285</v>
      </c>
      <c r="D527" s="6" t="s">
        <v>1286</v>
      </c>
      <c r="E527" s="5" t="str">
        <f>HYPERLINK("https://www.esco-net.com/wcs/escort/ec/detail?hHinCd=EA949MR-810F","EA949MR-810F")</f>
        <v>EA949MR-810F</v>
      </c>
    </row>
    <row r="528" spans="2:5" x14ac:dyDescent="0.15">
      <c r="B528" s="6" t="s">
        <v>1287</v>
      </c>
      <c r="C528" s="6" t="s">
        <v>1288</v>
      </c>
      <c r="D528" s="6" t="s">
        <v>1289</v>
      </c>
      <c r="E528" s="5" t="str">
        <f>HYPERLINK("https://www.esco-net.com/wcs/escort/ec/detail?hHinCd=EA949GA-412","EA949GA-412")</f>
        <v>EA949GA-412</v>
      </c>
    </row>
    <row r="529" spans="2:5" x14ac:dyDescent="0.15">
      <c r="B529" s="6" t="s">
        <v>1287</v>
      </c>
      <c r="C529" s="6" t="s">
        <v>1290</v>
      </c>
      <c r="D529" s="6" t="s">
        <v>1291</v>
      </c>
      <c r="E529" s="5" t="str">
        <f>HYPERLINK("https://www.esco-net.com/wcs/escort/ec/detail?hHinCd=EA949NA-420","EA949NA-420")</f>
        <v>EA949NA-420</v>
      </c>
    </row>
    <row r="530" spans="2:5" x14ac:dyDescent="0.15">
      <c r="B530" s="6" t="s">
        <v>1292</v>
      </c>
      <c r="C530" s="6" t="s">
        <v>1293</v>
      </c>
      <c r="D530" s="6" t="s">
        <v>1294</v>
      </c>
      <c r="E530" s="5" t="str">
        <f>HYPERLINK("https://www.esco-net.com/wcs/escort/ec/detail?hHinCd=EA949AE-256","EA949AE-256")</f>
        <v>EA949AE-256</v>
      </c>
    </row>
    <row r="531" spans="2:5" x14ac:dyDescent="0.15">
      <c r="B531" s="6" t="s">
        <v>1295</v>
      </c>
      <c r="C531" s="6" t="s">
        <v>1296</v>
      </c>
      <c r="D531" s="6" t="s">
        <v>1297</v>
      </c>
      <c r="E531" s="5" t="str">
        <f>HYPERLINK("https://www.esco-net.com/wcs/escort/ec/detail?hHinCd=EA949AE-136","EA949AE-136")</f>
        <v>EA949AE-136</v>
      </c>
    </row>
    <row r="532" spans="2:5" x14ac:dyDescent="0.15">
      <c r="B532" s="6" t="s">
        <v>1295</v>
      </c>
      <c r="C532" s="6" t="s">
        <v>1298</v>
      </c>
      <c r="D532" s="6" t="s">
        <v>1299</v>
      </c>
      <c r="E532" s="5" t="str">
        <f>HYPERLINK("https://www.esco-net.com/wcs/escort/ec/detail?hHinCd=EA949AE-144","EA949AE-144")</f>
        <v>EA949AE-144</v>
      </c>
    </row>
    <row r="533" spans="2:5" x14ac:dyDescent="0.15">
      <c r="B533" s="6" t="s">
        <v>1300</v>
      </c>
      <c r="C533" s="6" t="s">
        <v>1301</v>
      </c>
      <c r="D533" s="6" t="s">
        <v>1302</v>
      </c>
      <c r="E533" s="5"/>
    </row>
    <row r="534" spans="2:5" x14ac:dyDescent="0.15">
      <c r="B534" s="6" t="s">
        <v>1303</v>
      </c>
      <c r="C534" s="6" t="s">
        <v>1304</v>
      </c>
      <c r="D534" s="6" t="s">
        <v>1305</v>
      </c>
      <c r="E534" s="5" t="str">
        <f>HYPERLINK("https://www.esco-net.com/wcs/escort/ec/detail?hHinCd=EA945SH-70A","EA945SH-70A")</f>
        <v>EA945SH-70A</v>
      </c>
    </row>
    <row r="535" spans="2:5" x14ac:dyDescent="0.15">
      <c r="B535" s="6" t="s">
        <v>1306</v>
      </c>
      <c r="C535" s="6" t="s">
        <v>1307</v>
      </c>
      <c r="D535" s="6" t="s">
        <v>1308</v>
      </c>
      <c r="E535" s="5" t="str">
        <f>HYPERLINK("https://www.esco-net.com/wcs/escort/ec/detail?hHinCd=EA781BR-11","EA781BR-11")</f>
        <v>EA781BR-11</v>
      </c>
    </row>
    <row r="536" spans="2:5" x14ac:dyDescent="0.15">
      <c r="B536" s="6" t="s">
        <v>1306</v>
      </c>
      <c r="C536" s="6" t="s">
        <v>1309</v>
      </c>
      <c r="D536" s="6" t="s">
        <v>1310</v>
      </c>
      <c r="E536" s="5" t="str">
        <f>HYPERLINK("https://www.esco-net.com/wcs/escort/ec/detail?hHinCd=EA781BR-12","EA781BR-12")</f>
        <v>EA781BR-12</v>
      </c>
    </row>
    <row r="537" spans="2:5" x14ac:dyDescent="0.15">
      <c r="B537" s="6" t="s">
        <v>1311</v>
      </c>
      <c r="C537" s="6" t="s">
        <v>1312</v>
      </c>
      <c r="D537" s="6" t="s">
        <v>1313</v>
      </c>
      <c r="E537" s="5" t="str">
        <f>HYPERLINK("https://www.esco-net.com/wcs/escort/ec/detail?hHinCd=EA864B-2","EA864B-2")</f>
        <v>EA864B-2</v>
      </c>
    </row>
    <row r="538" spans="2:5" x14ac:dyDescent="0.15">
      <c r="B538" s="6" t="s">
        <v>1314</v>
      </c>
      <c r="C538" s="6" t="s">
        <v>1315</v>
      </c>
      <c r="D538" s="6" t="s">
        <v>1316</v>
      </c>
      <c r="E538" s="5" t="str">
        <f>HYPERLINK("https://www.esco-net.com/wcs/escort/ec/detail?hHinCd=EA638AC-17","EA638AC-17")</f>
        <v>EA638AC-17</v>
      </c>
    </row>
    <row r="539" spans="2:5" x14ac:dyDescent="0.15">
      <c r="B539" s="6" t="s">
        <v>1317</v>
      </c>
      <c r="C539" s="6" t="s">
        <v>1318</v>
      </c>
      <c r="D539" s="6" t="s">
        <v>1319</v>
      </c>
      <c r="E539" s="5"/>
    </row>
    <row r="540" spans="2:5" x14ac:dyDescent="0.15">
      <c r="B540" s="6" t="s">
        <v>1317</v>
      </c>
      <c r="C540" s="6" t="s">
        <v>1320</v>
      </c>
      <c r="D540" s="6" t="s">
        <v>1321</v>
      </c>
      <c r="E540" s="5"/>
    </row>
    <row r="541" spans="2:5" x14ac:dyDescent="0.15">
      <c r="B541" s="6" t="s">
        <v>1322</v>
      </c>
      <c r="C541" s="6" t="s">
        <v>1323</v>
      </c>
      <c r="D541" s="6" t="s">
        <v>1324</v>
      </c>
      <c r="E541" s="5"/>
    </row>
    <row r="542" spans="2:5" x14ac:dyDescent="0.15">
      <c r="B542" s="6" t="s">
        <v>1322</v>
      </c>
      <c r="C542" s="6" t="s">
        <v>1325</v>
      </c>
      <c r="D542" s="6" t="s">
        <v>1326</v>
      </c>
      <c r="E542" s="5"/>
    </row>
    <row r="543" spans="2:5" x14ac:dyDescent="0.15">
      <c r="B543" s="6" t="s">
        <v>1327</v>
      </c>
      <c r="C543" s="6" t="s">
        <v>1328</v>
      </c>
      <c r="D543" s="6" t="s">
        <v>1329</v>
      </c>
      <c r="E543" s="5" t="str">
        <f>HYPERLINK("https://www.esco-net.com/wcs/escort/ec/detail?hHinCd=EA628SD-14","EA628SD-14")</f>
        <v>EA628SD-14</v>
      </c>
    </row>
    <row r="544" spans="2:5" x14ac:dyDescent="0.15">
      <c r="B544" s="6" t="s">
        <v>1330</v>
      </c>
      <c r="C544" s="6" t="s">
        <v>1331</v>
      </c>
      <c r="D544" s="6" t="s">
        <v>1332</v>
      </c>
      <c r="E544" s="5" t="str">
        <f>HYPERLINK("https://www.esco-net.com/wcs/escort/ec/detail?hHinCd=EA628SJ-0.5","EA628SJ-0.5")</f>
        <v>EA628SJ-0.5</v>
      </c>
    </row>
    <row r="545" spans="2:5" x14ac:dyDescent="0.15">
      <c r="B545" s="6" t="s">
        <v>1333</v>
      </c>
      <c r="C545" s="6" t="s">
        <v>1334</v>
      </c>
      <c r="D545" s="6" t="s">
        <v>1335</v>
      </c>
      <c r="E545" s="5"/>
    </row>
    <row r="546" spans="2:5" x14ac:dyDescent="0.15">
      <c r="B546" s="6" t="s">
        <v>1336</v>
      </c>
      <c r="C546" s="6" t="s">
        <v>1337</v>
      </c>
      <c r="D546" s="6" t="s">
        <v>1338</v>
      </c>
      <c r="E546" s="5" t="str">
        <f>HYPERLINK("https://www.esco-net.com/wcs/escort/ec/detail?hHinCd=EA980A-47B","EA980A-47B")</f>
        <v>EA980A-47B</v>
      </c>
    </row>
    <row r="547" spans="2:5" x14ac:dyDescent="0.15">
      <c r="B547" s="6" t="s">
        <v>1339</v>
      </c>
      <c r="C547" s="6" t="s">
        <v>1340</v>
      </c>
      <c r="D547" s="6" t="s">
        <v>1341</v>
      </c>
      <c r="E547" s="5" t="str">
        <f>HYPERLINK("https://www.esco-net.com/wcs/escort/ec/detail?hHinCd=EA638FX-6","EA638FX-6")</f>
        <v>EA638FX-6</v>
      </c>
    </row>
    <row r="548" spans="2:5" x14ac:dyDescent="0.15">
      <c r="B548" s="6" t="s">
        <v>1339</v>
      </c>
      <c r="C548" s="6" t="s">
        <v>1342</v>
      </c>
      <c r="D548" s="6" t="s">
        <v>1343</v>
      </c>
      <c r="E548" s="5" t="str">
        <f>HYPERLINK("https://www.esco-net.com/wcs/escort/ec/detail?hHinCd=EA638FX-16","EA638FX-16")</f>
        <v>EA638FX-16</v>
      </c>
    </row>
    <row r="549" spans="2:5" x14ac:dyDescent="0.15">
      <c r="B549" s="6" t="s">
        <v>1339</v>
      </c>
      <c r="C549" s="6" t="s">
        <v>1344</v>
      </c>
      <c r="D549" s="6" t="s">
        <v>1345</v>
      </c>
      <c r="E549" s="5" t="str">
        <f>HYPERLINK("https://www.esco-net.com/wcs/escort/ec/detail?hHinCd=EA638AG-73","EA638AG-73")</f>
        <v>EA638AG-73</v>
      </c>
    </row>
    <row r="550" spans="2:5" x14ac:dyDescent="0.15">
      <c r="B550" s="6" t="s">
        <v>1339</v>
      </c>
      <c r="C550" s="6" t="s">
        <v>1346</v>
      </c>
      <c r="D550" s="6" t="s">
        <v>1347</v>
      </c>
      <c r="E550" s="5" t="str">
        <f>HYPERLINK("https://www.esco-net.com/wcs/escort/ec/detail?hHinCd=EA638AG-74","EA638AG-74")</f>
        <v>EA638AG-74</v>
      </c>
    </row>
    <row r="551" spans="2:5" x14ac:dyDescent="0.15">
      <c r="B551" s="6" t="s">
        <v>1348</v>
      </c>
      <c r="C551" s="6" t="s">
        <v>1349</v>
      </c>
      <c r="D551" s="6" t="s">
        <v>1350</v>
      </c>
      <c r="E551" s="5" t="str">
        <f>HYPERLINK("https://www.esco-net.com/wcs/escort/ec/detail?hHinCd=EA638HD-10","EA638HD-10")</f>
        <v>EA638HD-10</v>
      </c>
    </row>
    <row r="552" spans="2:5" x14ac:dyDescent="0.15">
      <c r="B552" s="6" t="s">
        <v>1351</v>
      </c>
      <c r="C552" s="6" t="s">
        <v>1352</v>
      </c>
      <c r="D552" s="6" t="s">
        <v>1353</v>
      </c>
      <c r="E552" s="5" t="str">
        <f>HYPERLINK("https://www.esco-net.com/wcs/escort/ec/detail?hHinCd=EA638JP-145","EA638JP-145")</f>
        <v>EA638JP-145</v>
      </c>
    </row>
    <row r="553" spans="2:5" x14ac:dyDescent="0.15">
      <c r="B553" s="6" t="s">
        <v>1354</v>
      </c>
      <c r="C553" s="6" t="s">
        <v>1355</v>
      </c>
      <c r="D553" s="6" t="s">
        <v>1356</v>
      </c>
      <c r="E553" s="5"/>
    </row>
    <row r="554" spans="2:5" x14ac:dyDescent="0.15">
      <c r="B554" s="6" t="s">
        <v>1357</v>
      </c>
      <c r="C554" s="6" t="s">
        <v>1358</v>
      </c>
      <c r="D554" s="6" t="s">
        <v>1359</v>
      </c>
      <c r="E554" s="5" t="str">
        <f>HYPERLINK("https://www.esco-net.com/wcs/escort/ec/detail?hHinCd=EA970KG-22A","EA970KG-22A")</f>
        <v>EA970KG-22A</v>
      </c>
    </row>
    <row r="555" spans="2:5" x14ac:dyDescent="0.15">
      <c r="B555" s="6" t="s">
        <v>1357</v>
      </c>
      <c r="C555" s="6" t="s">
        <v>1360</v>
      </c>
      <c r="D555" s="6" t="s">
        <v>1361</v>
      </c>
      <c r="E555" s="5" t="str">
        <f>HYPERLINK("https://www.esco-net.com/wcs/escort/ec/detail?hHinCd=EA970KG-26A","EA970KG-26A")</f>
        <v>EA970KG-26A</v>
      </c>
    </row>
    <row r="556" spans="2:5" x14ac:dyDescent="0.15">
      <c r="B556" s="6" t="s">
        <v>1362</v>
      </c>
      <c r="C556" s="6" t="s">
        <v>1363</v>
      </c>
      <c r="D556" s="6" t="s">
        <v>1364</v>
      </c>
      <c r="E556" s="5" t="str">
        <f>HYPERLINK("https://www.esco-net.com/wcs/escort/ec/detail?hHinCd=EA951EN-8","EA951EN-8")</f>
        <v>EA951EN-8</v>
      </c>
    </row>
    <row r="557" spans="2:5" x14ac:dyDescent="0.15">
      <c r="B557" s="6" t="s">
        <v>1365</v>
      </c>
      <c r="C557" s="6" t="s">
        <v>1366</v>
      </c>
      <c r="D557" s="6" t="s">
        <v>1367</v>
      </c>
      <c r="E557" s="5"/>
    </row>
    <row r="558" spans="2:5" x14ac:dyDescent="0.15">
      <c r="B558" s="6" t="s">
        <v>1368</v>
      </c>
      <c r="C558" s="6" t="s">
        <v>1369</v>
      </c>
      <c r="D558" s="6" t="s">
        <v>1370</v>
      </c>
      <c r="E558" s="5" t="str">
        <f>HYPERLINK("https://www.esco-net.com/wcs/escort/ec/detail?hHinCd=EA983FP-42","EA983FP-42")</f>
        <v>EA983FP-42</v>
      </c>
    </row>
    <row r="559" spans="2:5" x14ac:dyDescent="0.15">
      <c r="B559" s="6" t="s">
        <v>1371</v>
      </c>
      <c r="C559" s="6" t="s">
        <v>1372</v>
      </c>
      <c r="D559" s="6" t="s">
        <v>1373</v>
      </c>
      <c r="E559" s="5" t="str">
        <f>HYPERLINK("https://www.esco-net.com/wcs/escort/ec/detail?hHinCd=EA441PE-4","EA441PE-4")</f>
        <v>EA441PE-4</v>
      </c>
    </row>
    <row r="560" spans="2:5" x14ac:dyDescent="0.15">
      <c r="B560" s="6" t="s">
        <v>1374</v>
      </c>
      <c r="C560" s="6" t="s">
        <v>1375</v>
      </c>
      <c r="D560" s="6" t="s">
        <v>1376</v>
      </c>
      <c r="E560" s="5" t="str">
        <f>HYPERLINK("https://www.esco-net.com/wcs/escort/ec/detail?hHinCd=EA440DY-61","EA440DY-61")</f>
        <v>EA440DY-61</v>
      </c>
    </row>
    <row r="561" spans="2:5" x14ac:dyDescent="0.15">
      <c r="B561" s="6" t="s">
        <v>1374</v>
      </c>
      <c r="C561" s="6" t="s">
        <v>1377</v>
      </c>
      <c r="D561" s="6" t="s">
        <v>1378</v>
      </c>
      <c r="E561" s="5" t="str">
        <f>HYPERLINK("https://www.esco-net.com/wcs/escort/ec/detail?hHinCd=EA441MD-1","EA441MD-1")</f>
        <v>EA441MD-1</v>
      </c>
    </row>
    <row r="562" spans="2:5" x14ac:dyDescent="0.15">
      <c r="B562" s="6" t="s">
        <v>1379</v>
      </c>
      <c r="C562" s="6" t="s">
        <v>1380</v>
      </c>
      <c r="D562" s="6" t="s">
        <v>1381</v>
      </c>
      <c r="E562" s="5" t="str">
        <f>HYPERLINK("https://www.esco-net.com/wcs/escort/ec/detail?hHinCd=EA997XD-113Y","EA997XD-113Y")</f>
        <v>EA997XD-113Y</v>
      </c>
    </row>
    <row r="563" spans="2:5" x14ac:dyDescent="0.15">
      <c r="B563" s="6" t="s">
        <v>1382</v>
      </c>
      <c r="C563" s="6" t="s">
        <v>1383</v>
      </c>
      <c r="D563" s="6" t="s">
        <v>1384</v>
      </c>
      <c r="E563" s="5"/>
    </row>
    <row r="564" spans="2:5" x14ac:dyDescent="0.15">
      <c r="B564" s="6" t="s">
        <v>1385</v>
      </c>
      <c r="C564" s="6" t="s">
        <v>1386</v>
      </c>
      <c r="D564" s="6" t="s">
        <v>1387</v>
      </c>
      <c r="E564" s="5" t="str">
        <f>HYPERLINK("https://www.esco-net.com/wcs/escort/ec/detail?hHinCd=EA944MF-66","EA944MF-66")</f>
        <v>EA944MF-66</v>
      </c>
    </row>
    <row r="565" spans="2:5" x14ac:dyDescent="0.15">
      <c r="B565" s="6" t="s">
        <v>1388</v>
      </c>
      <c r="C565" s="6" t="s">
        <v>1389</v>
      </c>
      <c r="D565" s="6" t="s">
        <v>1390</v>
      </c>
      <c r="E565" s="5" t="str">
        <f>HYPERLINK("https://www.esco-net.com/wcs/escort/ec/detail?hHinCd=EA944MF-223","EA944MF-223")</f>
        <v>EA944MF-223</v>
      </c>
    </row>
    <row r="566" spans="2:5" x14ac:dyDescent="0.15">
      <c r="B566" s="6" t="s">
        <v>1391</v>
      </c>
      <c r="C566" s="6" t="s">
        <v>1392</v>
      </c>
      <c r="D566" s="6" t="s">
        <v>1393</v>
      </c>
      <c r="E566" s="5" t="str">
        <f>HYPERLINK("https://www.esco-net.com/wcs/escort/ec/detail?hHinCd=EA944NJ-101","EA944NJ-101")</f>
        <v>EA944NJ-101</v>
      </c>
    </row>
    <row r="567" spans="2:5" x14ac:dyDescent="0.15">
      <c r="B567" s="6" t="s">
        <v>1394</v>
      </c>
      <c r="C567" s="6" t="s">
        <v>1395</v>
      </c>
      <c r="D567" s="6" t="s">
        <v>1396</v>
      </c>
      <c r="E567" s="5"/>
    </row>
    <row r="568" spans="2:5" x14ac:dyDescent="0.15">
      <c r="B568" s="6" t="s">
        <v>1394</v>
      </c>
      <c r="C568" s="6" t="s">
        <v>1397</v>
      </c>
      <c r="D568" s="6" t="s">
        <v>1398</v>
      </c>
      <c r="E568" s="5"/>
    </row>
    <row r="569" spans="2:5" x14ac:dyDescent="0.15">
      <c r="B569" s="6" t="s">
        <v>1394</v>
      </c>
      <c r="C569" s="6" t="s">
        <v>1399</v>
      </c>
      <c r="D569" s="6" t="s">
        <v>1400</v>
      </c>
      <c r="E569" s="5" t="str">
        <f>HYPERLINK("https://www.esco-net.com/wcs/escort/ec/detail?hHinCd=EA933AF-2A","EA933AF-2A")</f>
        <v>EA933AF-2A</v>
      </c>
    </row>
    <row r="570" spans="2:5" x14ac:dyDescent="0.15">
      <c r="B570" s="6" t="s">
        <v>1401</v>
      </c>
      <c r="C570" s="6" t="s">
        <v>1402</v>
      </c>
      <c r="D570" s="6" t="s">
        <v>1403</v>
      </c>
      <c r="E570" s="5" t="str">
        <f>HYPERLINK("https://www.esco-net.com/wcs/escort/ec/detail?hHinCd=EA935K-12","EA935K-12")</f>
        <v>EA935K-12</v>
      </c>
    </row>
    <row r="571" spans="2:5" x14ac:dyDescent="0.15">
      <c r="B571" s="6" t="s">
        <v>1404</v>
      </c>
      <c r="C571" s="6" t="s">
        <v>1405</v>
      </c>
      <c r="D571" s="6" t="s">
        <v>1406</v>
      </c>
      <c r="E571" s="5" t="str">
        <f>HYPERLINK("https://www.esco-net.com/wcs/escort/ec/detail?hHinCd=EA351BS-10A","EA351BS-10A")</f>
        <v>EA351BS-10A</v>
      </c>
    </row>
    <row r="572" spans="2:5" x14ac:dyDescent="0.15">
      <c r="B572" s="6" t="s">
        <v>1404</v>
      </c>
      <c r="C572" s="6" t="s">
        <v>1407</v>
      </c>
      <c r="D572" s="6" t="s">
        <v>1408</v>
      </c>
      <c r="E572" s="5" t="str">
        <f>HYPERLINK("https://www.esco-net.com/wcs/escort/ec/detail?hHinCd=EA351DJ-20","EA351DJ-20")</f>
        <v>EA351DJ-20</v>
      </c>
    </row>
    <row r="573" spans="2:5" x14ac:dyDescent="0.15">
      <c r="B573" s="6" t="s">
        <v>1404</v>
      </c>
      <c r="C573" s="6" t="s">
        <v>1409</v>
      </c>
      <c r="D573" s="6" t="s">
        <v>1410</v>
      </c>
      <c r="E573" s="5" t="str">
        <f>HYPERLINK("https://www.esco-net.com/wcs/escort/ec/detail?hHinCd=EA351NA-0.8","EA351NA-0.8")</f>
        <v>EA351NA-0.8</v>
      </c>
    </row>
    <row r="574" spans="2:5" x14ac:dyDescent="0.15">
      <c r="B574" s="6" t="s">
        <v>1404</v>
      </c>
      <c r="C574" s="6" t="s">
        <v>1411</v>
      </c>
      <c r="D574" s="6" t="s">
        <v>1412</v>
      </c>
      <c r="E574" s="5" t="str">
        <f>HYPERLINK("https://www.esco-net.com/wcs/escort/ec/detail?hHinCd=EA351NA-0.8","EA351NA-0.8")</f>
        <v>EA351NA-0.8</v>
      </c>
    </row>
    <row r="575" spans="2:5" x14ac:dyDescent="0.15">
      <c r="B575" s="6" t="s">
        <v>1413</v>
      </c>
      <c r="C575" s="6" t="s">
        <v>1414</v>
      </c>
      <c r="D575" s="6" t="s">
        <v>1415</v>
      </c>
      <c r="E575" s="5" t="str">
        <f>HYPERLINK("https://www.esco-net.com/wcs/escort/ec/detail?hHinCd=EA351HF-150","EA351HF-150")</f>
        <v>EA351HF-150</v>
      </c>
    </row>
    <row r="576" spans="2:5" x14ac:dyDescent="0.15">
      <c r="B576" s="6" t="s">
        <v>1416</v>
      </c>
      <c r="C576" s="6" t="s">
        <v>1417</v>
      </c>
      <c r="D576" s="6" t="s">
        <v>1418</v>
      </c>
      <c r="E576" s="5" t="str">
        <f>HYPERLINK("https://www.esco-net.com/wcs/escort/ec/detail?hHinCd=EA351CF-3","EA351CF-3")</f>
        <v>EA351CF-3</v>
      </c>
    </row>
    <row r="577" spans="2:5" x14ac:dyDescent="0.15">
      <c r="B577" s="6" t="s">
        <v>1419</v>
      </c>
      <c r="C577" s="6" t="s">
        <v>1420</v>
      </c>
      <c r="D577" s="6" t="s">
        <v>1421</v>
      </c>
      <c r="E577" s="5" t="str">
        <f>HYPERLINK("https://www.esco-net.com/wcs/escort/ec/detail?hHinCd=EA936-4","EA936-4")</f>
        <v>EA936-4</v>
      </c>
    </row>
    <row r="578" spans="2:5" x14ac:dyDescent="0.15">
      <c r="B578" s="6" t="s">
        <v>1422</v>
      </c>
      <c r="C578" s="6" t="s">
        <v>1423</v>
      </c>
      <c r="D578" s="6" t="s">
        <v>1424</v>
      </c>
      <c r="E578" s="5" t="str">
        <f>HYPERLINK("https://www.esco-net.com/wcs/escort/ec/detail?hHinCd=EA942EL-11","EA942EL-11")</f>
        <v>EA942EL-11</v>
      </c>
    </row>
    <row r="579" spans="2:5" x14ac:dyDescent="0.15">
      <c r="B579" s="6" t="s">
        <v>1422</v>
      </c>
      <c r="C579" s="6" t="s">
        <v>1425</v>
      </c>
      <c r="D579" s="6" t="s">
        <v>1426</v>
      </c>
      <c r="E579" s="5"/>
    </row>
    <row r="580" spans="2:5" x14ac:dyDescent="0.15">
      <c r="B580" s="6" t="s">
        <v>1422</v>
      </c>
      <c r="C580" s="6" t="s">
        <v>1427</v>
      </c>
      <c r="D580" s="6" t="s">
        <v>1428</v>
      </c>
      <c r="E580" s="5"/>
    </row>
    <row r="581" spans="2:5" x14ac:dyDescent="0.15">
      <c r="B581" s="6" t="s">
        <v>1429</v>
      </c>
      <c r="C581" s="6" t="s">
        <v>1430</v>
      </c>
      <c r="D581" s="6" t="s">
        <v>1431</v>
      </c>
      <c r="E581" s="5" t="str">
        <f>HYPERLINK("https://www.esco-net.com/wcs/escort/ec/detail?hHinCd=EA942EW-21","EA942EW-21")</f>
        <v>EA942EW-21</v>
      </c>
    </row>
    <row r="582" spans="2:5" x14ac:dyDescent="0.15">
      <c r="B582" s="6" t="s">
        <v>1432</v>
      </c>
      <c r="C582" s="6" t="s">
        <v>1433</v>
      </c>
      <c r="D582" s="6" t="s">
        <v>1434</v>
      </c>
      <c r="E582" s="5" t="str">
        <f>HYPERLINK("https://www.esco-net.com/wcs/escort/ec/detail?hHinCd=EA765MP-68B","EA765MP-68B")</f>
        <v>EA765MP-68B</v>
      </c>
    </row>
    <row r="583" spans="2:5" x14ac:dyDescent="0.15">
      <c r="B583" s="6" t="s">
        <v>1432</v>
      </c>
      <c r="C583" s="6" t="s">
        <v>1435</v>
      </c>
      <c r="D583" s="6" t="s">
        <v>1436</v>
      </c>
      <c r="E583" s="5"/>
    </row>
    <row r="584" spans="2:5" x14ac:dyDescent="0.15">
      <c r="B584" s="6" t="s">
        <v>1432</v>
      </c>
      <c r="C584" s="6" t="s">
        <v>1437</v>
      </c>
      <c r="D584" s="6" t="s">
        <v>1438</v>
      </c>
      <c r="E584" s="5"/>
    </row>
    <row r="585" spans="2:5" x14ac:dyDescent="0.15">
      <c r="B585" s="6" t="s">
        <v>1439</v>
      </c>
      <c r="C585" s="6" t="s">
        <v>1440</v>
      </c>
      <c r="D585" s="6" t="s">
        <v>1441</v>
      </c>
      <c r="E585" s="5"/>
    </row>
    <row r="586" spans="2:5" x14ac:dyDescent="0.15">
      <c r="B586" s="6" t="s">
        <v>1439</v>
      </c>
      <c r="C586" s="6" t="s">
        <v>1442</v>
      </c>
      <c r="D586" s="6" t="s">
        <v>1443</v>
      </c>
      <c r="E586" s="5"/>
    </row>
    <row r="587" spans="2:5" x14ac:dyDescent="0.15">
      <c r="B587" s="6" t="s">
        <v>1444</v>
      </c>
      <c r="C587" s="6" t="s">
        <v>1445</v>
      </c>
      <c r="D587" s="6" t="s">
        <v>1446</v>
      </c>
      <c r="E587" s="5" t="str">
        <f>HYPERLINK("https://www.esco-net.com/wcs/escort/ec/detail?hHinCd=EA925TD-6","EA925TD-6")</f>
        <v>EA925TD-6</v>
      </c>
    </row>
    <row r="588" spans="2:5" x14ac:dyDescent="0.15">
      <c r="B588" s="6" t="s">
        <v>1447</v>
      </c>
      <c r="C588" s="6" t="s">
        <v>1448</v>
      </c>
      <c r="D588" s="6" t="s">
        <v>1449</v>
      </c>
      <c r="E588" s="5" t="str">
        <f>HYPERLINK("https://www.esco-net.com/wcs/escort/ec/detail?hHinCd=EA925CB-3","EA925CB-3")</f>
        <v>EA925CB-3</v>
      </c>
    </row>
    <row r="589" spans="2:5" x14ac:dyDescent="0.15">
      <c r="B589" s="6" t="s">
        <v>1450</v>
      </c>
      <c r="C589" s="6" t="s">
        <v>1451</v>
      </c>
      <c r="D589" s="6" t="s">
        <v>1452</v>
      </c>
      <c r="E589" s="5"/>
    </row>
    <row r="590" spans="2:5" x14ac:dyDescent="0.15">
      <c r="B590" s="6" t="s">
        <v>1453</v>
      </c>
      <c r="C590" s="6" t="s">
        <v>1454</v>
      </c>
      <c r="D590" s="6" t="s">
        <v>1455</v>
      </c>
      <c r="E590" s="5" t="str">
        <f>HYPERLINK("https://www.esco-net.com/wcs/escort/ec/detail?hHinCd=EA925GH-11","EA925GH-11")</f>
        <v>EA925GH-11</v>
      </c>
    </row>
    <row r="591" spans="2:5" x14ac:dyDescent="0.15">
      <c r="B591" s="6" t="s">
        <v>1456</v>
      </c>
      <c r="C591" s="6" t="s">
        <v>1457</v>
      </c>
      <c r="D591" s="6" t="s">
        <v>1458</v>
      </c>
      <c r="E591" s="5" t="str">
        <f>HYPERLINK("https://www.esco-net.com/wcs/escort/ec/detail?hHinCd=EA927GA-46","EA927GA-46")</f>
        <v>EA927GA-46</v>
      </c>
    </row>
    <row r="592" spans="2:5" x14ac:dyDescent="0.15">
      <c r="B592" s="6" t="s">
        <v>1459</v>
      </c>
      <c r="C592" s="6" t="s">
        <v>1460</v>
      </c>
      <c r="D592" s="6" t="s">
        <v>1461</v>
      </c>
      <c r="E592" s="5" t="str">
        <f>HYPERLINK("https://www.esco-net.com/wcs/escort/ec/detail?hHinCd=EA925AY-1","EA925AY-1")</f>
        <v>EA925AY-1</v>
      </c>
    </row>
    <row r="593" spans="2:5" x14ac:dyDescent="0.15">
      <c r="B593" s="6" t="s">
        <v>1462</v>
      </c>
      <c r="C593" s="6" t="s">
        <v>1463</v>
      </c>
      <c r="D593" s="6" t="s">
        <v>1464</v>
      </c>
      <c r="E593" s="5" t="str">
        <f>HYPERLINK("https://www.esco-net.com/wcs/escort/ec/detail?hHinCd=EA509AB-300","EA509AB-300")</f>
        <v>EA509AB-300</v>
      </c>
    </row>
    <row r="594" spans="2:5" x14ac:dyDescent="0.15">
      <c r="B594" s="6" t="s">
        <v>1465</v>
      </c>
      <c r="C594" s="6" t="s">
        <v>1466</v>
      </c>
      <c r="D594" s="6" t="s">
        <v>1467</v>
      </c>
      <c r="E594" s="5" t="str">
        <f>HYPERLINK("https://www.esco-net.com/wcs/escort/ec/detail?hHinCd=EA944CE-22A","EA944CE-22A")</f>
        <v>EA944CE-22A</v>
      </c>
    </row>
    <row r="595" spans="2:5" x14ac:dyDescent="0.15">
      <c r="B595" s="6" t="s">
        <v>1465</v>
      </c>
      <c r="C595" s="6" t="s">
        <v>1468</v>
      </c>
      <c r="D595" s="6" t="s">
        <v>1469</v>
      </c>
      <c r="E595" s="5" t="str">
        <f>HYPERLINK("https://www.esco-net.com/wcs/escort/ec/detail?hHinCd=EA944CH-100","EA944CH-100")</f>
        <v>EA944CH-100</v>
      </c>
    </row>
    <row r="596" spans="2:5" x14ac:dyDescent="0.15">
      <c r="B596" s="6" t="s">
        <v>1470</v>
      </c>
      <c r="C596" s="6" t="s">
        <v>1471</v>
      </c>
      <c r="D596" s="6" t="s">
        <v>1472</v>
      </c>
      <c r="E596" s="5" t="str">
        <f>HYPERLINK("https://www.esco-net.com/wcs/escort/ec/detail?hHinCd=EA508TC-114","EA508TC-114")</f>
        <v>EA508TC-114</v>
      </c>
    </row>
    <row r="597" spans="2:5" x14ac:dyDescent="0.15">
      <c r="B597" s="6" t="s">
        <v>1473</v>
      </c>
      <c r="C597" s="6" t="s">
        <v>1474</v>
      </c>
      <c r="D597" s="6" t="s">
        <v>1475</v>
      </c>
      <c r="E597" s="5" t="str">
        <f>HYPERLINK("https://www.esco-net.com/wcs/escort/ec/detail?hHinCd=EA505K-690","EA505K-690")</f>
        <v>EA505K-690</v>
      </c>
    </row>
    <row r="598" spans="2:5" x14ac:dyDescent="0.15">
      <c r="B598" s="6" t="s">
        <v>1476</v>
      </c>
      <c r="C598" s="6" t="s">
        <v>1477</v>
      </c>
      <c r="D598" s="6" t="s">
        <v>1478</v>
      </c>
      <c r="E598" s="5" t="str">
        <f>HYPERLINK("https://www.esco-net.com/wcs/escort/ec/detail?hHinCd=EA505TD-72","EA505TD-72")</f>
        <v>EA505TD-72</v>
      </c>
    </row>
    <row r="599" spans="2:5" x14ac:dyDescent="0.15">
      <c r="B599" s="6" t="s">
        <v>1479</v>
      </c>
      <c r="C599" s="6" t="s">
        <v>1480</v>
      </c>
      <c r="D599" s="6" t="s">
        <v>1481</v>
      </c>
      <c r="E599" s="5" t="str">
        <f>HYPERLINK("https://www.esco-net.com/wcs/escort/ec/detail?hHinCd=EA504AB-47","EA504AB-47")</f>
        <v>EA504AB-47</v>
      </c>
    </row>
    <row r="600" spans="2:5" x14ac:dyDescent="0.15">
      <c r="B600" s="6" t="s">
        <v>1482</v>
      </c>
      <c r="C600" s="6" t="s">
        <v>1483</v>
      </c>
      <c r="D600" s="6" t="s">
        <v>1484</v>
      </c>
      <c r="E600" s="5"/>
    </row>
    <row r="601" spans="2:5" x14ac:dyDescent="0.15">
      <c r="B601" s="6" t="s">
        <v>1485</v>
      </c>
      <c r="C601" s="6" t="s">
        <v>1486</v>
      </c>
      <c r="D601" s="6" t="s">
        <v>1487</v>
      </c>
      <c r="E601" s="5"/>
    </row>
    <row r="602" spans="2:5" x14ac:dyDescent="0.15">
      <c r="B602" s="6" t="s">
        <v>1488</v>
      </c>
      <c r="C602" s="6" t="s">
        <v>1489</v>
      </c>
      <c r="D602" s="6" t="s">
        <v>1490</v>
      </c>
      <c r="E602" s="5" t="str">
        <f>HYPERLINK("https://www.esco-net.com/wcs/escort/ec/detail?hHinCd=EA520LB-13","EA520LB-13")</f>
        <v>EA520LB-13</v>
      </c>
    </row>
    <row r="603" spans="2:5" x14ac:dyDescent="0.15">
      <c r="B603" s="6" t="s">
        <v>1491</v>
      </c>
      <c r="C603" s="6" t="s">
        <v>1492</v>
      </c>
      <c r="D603" s="6" t="s">
        <v>1493</v>
      </c>
      <c r="E603" s="5" t="str">
        <f>HYPERLINK("https://www.esco-net.com/wcs/escort/ec/detail?hHinCd=EA520ED-42A","EA520ED-42A")</f>
        <v>EA520ED-42A</v>
      </c>
    </row>
    <row r="604" spans="2:5" x14ac:dyDescent="0.15">
      <c r="B604" s="6" t="s">
        <v>1494</v>
      </c>
      <c r="C604" s="6" t="s">
        <v>1495</v>
      </c>
      <c r="D604" s="6" t="s">
        <v>1496</v>
      </c>
      <c r="E604" s="5"/>
    </row>
    <row r="605" spans="2:5" x14ac:dyDescent="0.15">
      <c r="B605" s="6" t="s">
        <v>1494</v>
      </c>
      <c r="C605" s="6" t="s">
        <v>1497</v>
      </c>
      <c r="D605" s="6" t="s">
        <v>1498</v>
      </c>
      <c r="E605" s="5"/>
    </row>
    <row r="606" spans="2:5" x14ac:dyDescent="0.15">
      <c r="B606" s="6" t="s">
        <v>1494</v>
      </c>
      <c r="C606" s="6" t="s">
        <v>1499</v>
      </c>
      <c r="D606" s="6" t="s">
        <v>1500</v>
      </c>
      <c r="E606" s="5"/>
    </row>
    <row r="607" spans="2:5" x14ac:dyDescent="0.15">
      <c r="B607" s="6" t="s">
        <v>1494</v>
      </c>
      <c r="C607" s="6" t="s">
        <v>1501</v>
      </c>
      <c r="D607" s="6" t="s">
        <v>1502</v>
      </c>
      <c r="E607" s="5"/>
    </row>
    <row r="608" spans="2:5" x14ac:dyDescent="0.15">
      <c r="B608" s="6" t="s">
        <v>1494</v>
      </c>
      <c r="C608" s="6" t="s">
        <v>1503</v>
      </c>
      <c r="D608" s="6" t="s">
        <v>1504</v>
      </c>
      <c r="E608" s="5"/>
    </row>
    <row r="609" spans="2:5" x14ac:dyDescent="0.15">
      <c r="B609" s="6" t="s">
        <v>1494</v>
      </c>
      <c r="C609" s="6" t="s">
        <v>1505</v>
      </c>
      <c r="D609" s="6" t="s">
        <v>1506</v>
      </c>
      <c r="E609" s="5"/>
    </row>
    <row r="610" spans="2:5" x14ac:dyDescent="0.15">
      <c r="B610" s="6" t="s">
        <v>1494</v>
      </c>
      <c r="C610" s="6" t="s">
        <v>1507</v>
      </c>
      <c r="D610" s="6" t="s">
        <v>1508</v>
      </c>
      <c r="E610" s="5"/>
    </row>
    <row r="611" spans="2:5" x14ac:dyDescent="0.15">
      <c r="B611" s="6" t="s">
        <v>1494</v>
      </c>
      <c r="C611" s="6" t="s">
        <v>1509</v>
      </c>
      <c r="D611" s="6" t="s">
        <v>1510</v>
      </c>
      <c r="E611" s="5"/>
    </row>
    <row r="612" spans="2:5" x14ac:dyDescent="0.15">
      <c r="B612" s="6" t="s">
        <v>1511</v>
      </c>
      <c r="C612" s="6" t="s">
        <v>1512</v>
      </c>
      <c r="D612" s="6" t="s">
        <v>1513</v>
      </c>
      <c r="E612" s="5"/>
    </row>
    <row r="613" spans="2:5" x14ac:dyDescent="0.15">
      <c r="B613" s="6" t="s">
        <v>1511</v>
      </c>
      <c r="C613" s="6" t="s">
        <v>1514</v>
      </c>
      <c r="D613" s="6" t="s">
        <v>1515</v>
      </c>
      <c r="E613" s="5"/>
    </row>
    <row r="614" spans="2:5" x14ac:dyDescent="0.15">
      <c r="B614" s="6" t="s">
        <v>1516</v>
      </c>
      <c r="C614" s="6" t="s">
        <v>1517</v>
      </c>
      <c r="D614" s="6" t="s">
        <v>1518</v>
      </c>
      <c r="E614" s="5" t="str">
        <f>HYPERLINK("https://www.esco-net.com/wcs/escort/ec/detail?hHinCd=EA986PT-2","EA986PT-2")</f>
        <v>EA986PT-2</v>
      </c>
    </row>
    <row r="615" spans="2:5" x14ac:dyDescent="0.15">
      <c r="B615" s="6" t="s">
        <v>1519</v>
      </c>
      <c r="C615" s="6" t="s">
        <v>1520</v>
      </c>
      <c r="D615" s="6" t="s">
        <v>1521</v>
      </c>
      <c r="E615" s="5"/>
    </row>
    <row r="616" spans="2:5" x14ac:dyDescent="0.15">
      <c r="B616" s="6" t="s">
        <v>1519</v>
      </c>
      <c r="C616" s="6" t="s">
        <v>1522</v>
      </c>
      <c r="D616" s="6" t="s">
        <v>1523</v>
      </c>
      <c r="E616" s="5"/>
    </row>
    <row r="617" spans="2:5" x14ac:dyDescent="0.15">
      <c r="B617" s="6" t="s">
        <v>1524</v>
      </c>
      <c r="C617" s="6" t="s">
        <v>1525</v>
      </c>
      <c r="D617" s="6" t="s">
        <v>1526</v>
      </c>
      <c r="E617" s="5"/>
    </row>
    <row r="618" spans="2:5" x14ac:dyDescent="0.15">
      <c r="B618" s="6" t="s">
        <v>1527</v>
      </c>
      <c r="C618" s="6" t="s">
        <v>1528</v>
      </c>
      <c r="D618" s="6" t="s">
        <v>1529</v>
      </c>
      <c r="E618" s="5" t="str">
        <f>HYPERLINK("https://www.esco-net.com/wcs/escort/ec/detail?hHinCd=EA982CC-8C","EA982CC-8C")</f>
        <v>EA982CC-8C</v>
      </c>
    </row>
    <row r="619" spans="2:5" x14ac:dyDescent="0.15">
      <c r="B619" s="6" t="s">
        <v>1530</v>
      </c>
      <c r="C619" s="6" t="s">
        <v>1531</v>
      </c>
      <c r="D619" s="6" t="s">
        <v>1532</v>
      </c>
      <c r="E619" s="5" t="str">
        <f>HYPERLINK("https://www.esco-net.com/wcs/escort/ec/detail?hHinCd=EA982SA-37A","EA982SA-37A")</f>
        <v>EA982SA-37A</v>
      </c>
    </row>
    <row r="620" spans="2:5" x14ac:dyDescent="0.15">
      <c r="B620" s="6" t="s">
        <v>1530</v>
      </c>
      <c r="C620" s="6" t="s">
        <v>1533</v>
      </c>
      <c r="D620" s="6" t="s">
        <v>1534</v>
      </c>
      <c r="E620" s="5" t="str">
        <f>HYPERLINK("https://www.esco-net.com/wcs/escort/ec/detail?hHinCd=EA982SA-50A","EA982SA-50A")</f>
        <v>EA982SA-50A</v>
      </c>
    </row>
    <row r="621" spans="2:5" x14ac:dyDescent="0.15">
      <c r="B621" s="6" t="s">
        <v>1530</v>
      </c>
      <c r="C621" s="6" t="s">
        <v>1535</v>
      </c>
      <c r="D621" s="6" t="s">
        <v>1536</v>
      </c>
      <c r="E621" s="5" t="str">
        <f>HYPERLINK("https://www.esco-net.com/wcs/escort/ec/detail?hHinCd=EA982SD-23A","EA982SD-23A")</f>
        <v>EA982SD-23A</v>
      </c>
    </row>
    <row r="622" spans="2:5" x14ac:dyDescent="0.15">
      <c r="B622" s="6" t="s">
        <v>1530</v>
      </c>
      <c r="C622" s="6" t="s">
        <v>1537</v>
      </c>
      <c r="D622" s="6" t="s">
        <v>1538</v>
      </c>
      <c r="E622" s="5" t="str">
        <f>HYPERLINK("https://www.esco-net.com/wcs/escort/ec/detail?hHinCd=EA982SD-26A","EA982SD-26A")</f>
        <v>EA982SD-26A</v>
      </c>
    </row>
    <row r="623" spans="2:5" x14ac:dyDescent="0.15">
      <c r="B623" s="6" t="s">
        <v>1530</v>
      </c>
      <c r="C623" s="6" t="s">
        <v>1539</v>
      </c>
      <c r="D623" s="6" t="s">
        <v>1540</v>
      </c>
      <c r="E623" s="5" t="str">
        <f>HYPERLINK("https://www.esco-net.com/wcs/escort/ec/detail?hHinCd=EA982SD-27A","EA982SD-27A")</f>
        <v>EA982SD-27A</v>
      </c>
    </row>
    <row r="624" spans="2:5" x14ac:dyDescent="0.15">
      <c r="B624" s="6" t="s">
        <v>1530</v>
      </c>
      <c r="C624" s="6" t="s">
        <v>1541</v>
      </c>
      <c r="D624" s="6" t="s">
        <v>1542</v>
      </c>
      <c r="E624" s="5" t="str">
        <f>HYPERLINK("https://www.esco-net.com/wcs/escort/ec/detail?hHinCd=EA982SD-28A","EA982SD-28A")</f>
        <v>EA982SD-28A</v>
      </c>
    </row>
    <row r="625" spans="2:5" x14ac:dyDescent="0.15">
      <c r="B625" s="6" t="s">
        <v>1530</v>
      </c>
      <c r="C625" s="6" t="s">
        <v>1543</v>
      </c>
      <c r="D625" s="6" t="s">
        <v>1544</v>
      </c>
      <c r="E625" s="5" t="str">
        <f>HYPERLINK("https://www.esco-net.com/wcs/escort/ec/detail?hHinCd=EA982SD-6A","EA982SD-6A")</f>
        <v>EA982SD-6A</v>
      </c>
    </row>
    <row r="626" spans="2:5" x14ac:dyDescent="0.15">
      <c r="B626" s="6" t="s">
        <v>1530</v>
      </c>
      <c r="C626" s="6" t="s">
        <v>1545</v>
      </c>
      <c r="D626" s="6" t="s">
        <v>1546</v>
      </c>
      <c r="E626" s="5" t="str">
        <f>HYPERLINK("https://www.esco-net.com/wcs/escort/ec/detail?hHinCd=EA982SF-23A","EA982SF-23A")</f>
        <v>EA982SF-23A</v>
      </c>
    </row>
    <row r="627" spans="2:5" x14ac:dyDescent="0.15">
      <c r="B627" s="6" t="s">
        <v>1530</v>
      </c>
      <c r="C627" s="6" t="s">
        <v>1547</v>
      </c>
      <c r="D627" s="6" t="s">
        <v>1548</v>
      </c>
      <c r="E627" s="5" t="str">
        <f>HYPERLINK("https://www.esco-net.com/wcs/escort/ec/detail?hHinCd=EA982SF-27A","EA982SF-27A")</f>
        <v>EA982SF-27A</v>
      </c>
    </row>
    <row r="628" spans="2:5" x14ac:dyDescent="0.15">
      <c r="B628" s="6" t="s">
        <v>1549</v>
      </c>
      <c r="C628" s="6" t="s">
        <v>1550</v>
      </c>
      <c r="D628" s="6" t="s">
        <v>1551</v>
      </c>
      <c r="E628" s="5" t="str">
        <f>HYPERLINK("https://www.esco-net.com/wcs/escort/ec/detail?hHinCd=EA982SB-27A","EA982SB-27A")</f>
        <v>EA982SB-27A</v>
      </c>
    </row>
    <row r="629" spans="2:5" x14ac:dyDescent="0.15">
      <c r="B629" s="6" t="s">
        <v>1549</v>
      </c>
      <c r="C629" s="6" t="s">
        <v>1552</v>
      </c>
      <c r="D629" s="6" t="s">
        <v>1553</v>
      </c>
      <c r="E629" s="5" t="str">
        <f>HYPERLINK("https://www.esco-net.com/wcs/escort/ec/detail?hHinCd=EA982SB-45A","EA982SB-45A")</f>
        <v>EA982SB-45A</v>
      </c>
    </row>
    <row r="630" spans="2:5" x14ac:dyDescent="0.15">
      <c r="B630" s="6" t="s">
        <v>1549</v>
      </c>
      <c r="C630" s="6" t="s">
        <v>1554</v>
      </c>
      <c r="D630" s="6" t="s">
        <v>1555</v>
      </c>
      <c r="E630" s="5" t="str">
        <f>HYPERLINK("https://www.esco-net.com/wcs/escort/ec/detail?hHinCd=EA982SE-25A","EA982SE-25A")</f>
        <v>EA982SE-25A</v>
      </c>
    </row>
    <row r="631" spans="2:5" x14ac:dyDescent="0.15">
      <c r="B631" s="6" t="s">
        <v>1549</v>
      </c>
      <c r="C631" s="6" t="s">
        <v>1556</v>
      </c>
      <c r="D631" s="6" t="s">
        <v>1557</v>
      </c>
      <c r="E631" s="5" t="str">
        <f>HYPERLINK("https://www.esco-net.com/wcs/escort/ec/detail?hHinCd=EA982SE-26A","EA982SE-26A")</f>
        <v>EA982SE-26A</v>
      </c>
    </row>
    <row r="632" spans="2:5" x14ac:dyDescent="0.15">
      <c r="B632" s="6" t="s">
        <v>1549</v>
      </c>
      <c r="C632" s="6" t="s">
        <v>1558</v>
      </c>
      <c r="D632" s="6" t="s">
        <v>1559</v>
      </c>
      <c r="E632" s="5" t="str">
        <f>HYPERLINK("https://www.esco-net.com/wcs/escort/ec/detail?hHinCd=EA982SE-32A","EA982SE-32A")</f>
        <v>EA982SE-32A</v>
      </c>
    </row>
    <row r="633" spans="2:5" x14ac:dyDescent="0.15">
      <c r="B633" s="6" t="s">
        <v>1549</v>
      </c>
      <c r="C633" s="6" t="s">
        <v>1560</v>
      </c>
      <c r="D633" s="6" t="s">
        <v>1561</v>
      </c>
      <c r="E633" s="5" t="str">
        <f>HYPERLINK("https://www.esco-net.com/wcs/escort/ec/detail?hHinCd=EA982SE-4A","EA982SE-4A")</f>
        <v>EA982SE-4A</v>
      </c>
    </row>
    <row r="634" spans="2:5" x14ac:dyDescent="0.15">
      <c r="B634" s="6" t="s">
        <v>1562</v>
      </c>
      <c r="C634" s="6" t="s">
        <v>1563</v>
      </c>
      <c r="D634" s="6" t="s">
        <v>1564</v>
      </c>
      <c r="E634" s="5" t="str">
        <f>HYPERLINK("https://www.esco-net.com/wcs/escort/ec/detail?hHinCd=EA982BA-52","EA982BA-52")</f>
        <v>EA982BA-52</v>
      </c>
    </row>
    <row r="635" spans="2:5" x14ac:dyDescent="0.15">
      <c r="B635" s="6" t="s">
        <v>1565</v>
      </c>
      <c r="C635" s="6" t="s">
        <v>1566</v>
      </c>
      <c r="D635" s="6" t="s">
        <v>1567</v>
      </c>
      <c r="E635" s="5" t="str">
        <f>HYPERLINK("https://www.esco-net.com/wcs/escort/ec/detail?hHinCd=EA982B-420","EA982B-420")</f>
        <v>EA982B-420</v>
      </c>
    </row>
    <row r="636" spans="2:5" x14ac:dyDescent="0.15">
      <c r="B636" s="6" t="s">
        <v>1568</v>
      </c>
      <c r="C636" s="6" t="s">
        <v>1569</v>
      </c>
      <c r="D636" s="6" t="s">
        <v>1570</v>
      </c>
      <c r="E636" s="5" t="str">
        <f>HYPERLINK("https://www.esco-net.com/wcs/escort/ec/detail?hHinCd=EA628RA-138","EA628RA-138")</f>
        <v>EA628RA-138</v>
      </c>
    </row>
    <row r="637" spans="2:5" x14ac:dyDescent="0.15">
      <c r="B637" s="6" t="s">
        <v>1571</v>
      </c>
      <c r="C637" s="6" t="s">
        <v>1572</v>
      </c>
      <c r="D637" s="6" t="s">
        <v>1573</v>
      </c>
      <c r="E637" s="5" t="str">
        <f>HYPERLINK("https://www.esco-net.com/wcs/escort/ec/detail?hHinCd=EA628WL-327","EA628WL-327")</f>
        <v>EA628WL-327</v>
      </c>
    </row>
    <row r="638" spans="2:5" x14ac:dyDescent="0.15">
      <c r="B638" s="6" t="s">
        <v>1574</v>
      </c>
      <c r="C638" s="6" t="s">
        <v>1575</v>
      </c>
      <c r="D638" s="6" t="s">
        <v>1576</v>
      </c>
      <c r="E638" s="5" t="str">
        <f>HYPERLINK("https://www.esco-net.com/wcs/escort/ec/detail?hHinCd=EA628BP-50","EA628BP-50")</f>
        <v>EA628BP-50</v>
      </c>
    </row>
    <row r="639" spans="2:5" x14ac:dyDescent="0.15">
      <c r="B639" s="6" t="s">
        <v>1577</v>
      </c>
      <c r="C639" s="6" t="s">
        <v>1578</v>
      </c>
      <c r="D639" s="6" t="s">
        <v>1579</v>
      </c>
      <c r="E639" s="5" t="str">
        <f>HYPERLINK("https://www.esco-net.com/wcs/escort/ec/detail?hHinCd=EA628XA-20D","EA628XA-20D")</f>
        <v>EA628XA-20D</v>
      </c>
    </row>
    <row r="640" spans="2:5" x14ac:dyDescent="0.15">
      <c r="B640" s="6" t="s">
        <v>1577</v>
      </c>
      <c r="C640" s="6" t="s">
        <v>1580</v>
      </c>
      <c r="D640" s="6" t="s">
        <v>1581</v>
      </c>
      <c r="E640" s="5" t="str">
        <f>HYPERLINK("https://www.esco-net.com/wcs/escort/ec/detail?hHinCd=EA628AD-51","EA628AD-51")</f>
        <v>EA628AD-51</v>
      </c>
    </row>
    <row r="641" spans="2:5" x14ac:dyDescent="0.15">
      <c r="B641" s="6" t="s">
        <v>1582</v>
      </c>
      <c r="C641" s="6" t="s">
        <v>1583</v>
      </c>
      <c r="D641" s="6" t="s">
        <v>1584</v>
      </c>
      <c r="E641" s="5" t="str">
        <f>HYPERLINK("https://www.esco-net.com/wcs/escort/ec/detail?hHinCd=EA628Z-13","EA628Z-13")</f>
        <v>EA628Z-13</v>
      </c>
    </row>
    <row r="642" spans="2:5" x14ac:dyDescent="0.15">
      <c r="B642" s="6" t="s">
        <v>1585</v>
      </c>
      <c r="C642" s="6" t="s">
        <v>1586</v>
      </c>
      <c r="D642" s="6" t="s">
        <v>1587</v>
      </c>
      <c r="E642" s="5" t="str">
        <f>HYPERLINK("https://www.esco-net.com/wcs/escort/ec/detail?hHinCd=EA840BH-3A","EA840BH-3A")</f>
        <v>EA840BH-3A</v>
      </c>
    </row>
    <row r="643" spans="2:5" x14ac:dyDescent="0.15">
      <c r="B643" s="6" t="s">
        <v>1585</v>
      </c>
      <c r="C643" s="6" t="s">
        <v>1588</v>
      </c>
      <c r="D643" s="6" t="s">
        <v>1589</v>
      </c>
      <c r="E643" s="5" t="str">
        <f>HYPERLINK("https://www.esco-net.com/wcs/escort/ec/detail?hHinCd=EA987-5A","EA987-5A")</f>
        <v>EA987-5A</v>
      </c>
    </row>
    <row r="644" spans="2:5" x14ac:dyDescent="0.15">
      <c r="B644" s="6" t="s">
        <v>1585</v>
      </c>
      <c r="C644" s="6" t="s">
        <v>1590</v>
      </c>
      <c r="D644" s="6" t="s">
        <v>1591</v>
      </c>
      <c r="E644" s="5" t="str">
        <f>HYPERLINK("https://www.esco-net.com/wcs/escort/ec/detail?hHinCd=EA987D-200A","EA987D-200A")</f>
        <v>EA987D-200A</v>
      </c>
    </row>
    <row r="645" spans="2:5" x14ac:dyDescent="0.15">
      <c r="B645" s="6" t="s">
        <v>1592</v>
      </c>
      <c r="C645" s="6" t="s">
        <v>1593</v>
      </c>
      <c r="D645" s="6" t="s">
        <v>1594</v>
      </c>
      <c r="E645" s="5" t="str">
        <f>HYPERLINK("https://www.esco-net.com/wcs/escort/ec/detail?hHinCd=EA981WA-22","EA981WA-22")</f>
        <v>EA981WA-22</v>
      </c>
    </row>
    <row r="646" spans="2:5" x14ac:dyDescent="0.15">
      <c r="B646" s="6" t="s">
        <v>1595</v>
      </c>
      <c r="C646" s="6" t="s">
        <v>1596</v>
      </c>
      <c r="D646" s="6" t="s">
        <v>1597</v>
      </c>
      <c r="E646" s="5" t="str">
        <f>HYPERLINK("https://www.esco-net.com/wcs/escort/ec/detail?hHinCd=EA981WD-73","EA981WD-73")</f>
        <v>EA981WD-73</v>
      </c>
    </row>
    <row r="647" spans="2:5" x14ac:dyDescent="0.15">
      <c r="B647" s="6" t="s">
        <v>1598</v>
      </c>
      <c r="C647" s="6" t="s">
        <v>1599</v>
      </c>
      <c r="D647" s="6" t="s">
        <v>1600</v>
      </c>
      <c r="E647" s="5" t="str">
        <f>HYPERLINK("https://www.esco-net.com/wcs/escort/ec/detail?hHinCd=EA981FH-1A","EA981FH-1A")</f>
        <v>EA981FH-1A</v>
      </c>
    </row>
    <row r="648" spans="2:5" x14ac:dyDescent="0.15">
      <c r="B648" s="6" t="s">
        <v>1598</v>
      </c>
      <c r="C648" s="6" t="s">
        <v>1601</v>
      </c>
      <c r="D648" s="6" t="s">
        <v>1602</v>
      </c>
      <c r="E648" s="5" t="str">
        <f>HYPERLINK("https://www.esco-net.com/wcs/escort/ec/detail?hHinCd=EA981FK-8A","EA981FK-8A")</f>
        <v>EA981FK-8A</v>
      </c>
    </row>
    <row r="649" spans="2:5" x14ac:dyDescent="0.15">
      <c r="B649" s="6" t="s">
        <v>1603</v>
      </c>
      <c r="C649" s="6" t="s">
        <v>1604</v>
      </c>
      <c r="D649" s="6" t="s">
        <v>1605</v>
      </c>
      <c r="E649" s="5" t="str">
        <f>HYPERLINK("https://www.esco-net.com/wcs/escort/ec/detail?hHinCd=EA981VX-27","EA981VX-27")</f>
        <v>EA981VX-27</v>
      </c>
    </row>
    <row r="650" spans="2:5" x14ac:dyDescent="0.15">
      <c r="B650" s="6" t="s">
        <v>1606</v>
      </c>
      <c r="C650" s="6" t="s">
        <v>1607</v>
      </c>
      <c r="D650" s="6" t="s">
        <v>1608</v>
      </c>
      <c r="E650" s="5" t="str">
        <f>HYPERLINK("https://www.esco-net.com/wcs/escort/ec/detail?hHinCd=EA981WM-24","EA981WM-24")</f>
        <v>EA981WM-24</v>
      </c>
    </row>
    <row r="651" spans="2:5" x14ac:dyDescent="0.15">
      <c r="B651" s="6" t="s">
        <v>1609</v>
      </c>
      <c r="C651" s="6" t="s">
        <v>1610</v>
      </c>
      <c r="D651" s="6" t="s">
        <v>1611</v>
      </c>
      <c r="E651" s="5" t="str">
        <f>HYPERLINK("https://www.esco-net.com/wcs/escort/ec/detail?hHinCd=EA987FF-57","EA987FF-57")</f>
        <v>EA987FF-57</v>
      </c>
    </row>
    <row r="652" spans="2:5" x14ac:dyDescent="0.15">
      <c r="B652" s="6" t="s">
        <v>1612</v>
      </c>
      <c r="C652" s="6" t="s">
        <v>1613</v>
      </c>
      <c r="D652" s="6" t="s">
        <v>1614</v>
      </c>
      <c r="E652" s="5"/>
    </row>
    <row r="653" spans="2:5" x14ac:dyDescent="0.15">
      <c r="B653" s="6" t="s">
        <v>1615</v>
      </c>
      <c r="C653" s="6" t="s">
        <v>1616</v>
      </c>
      <c r="D653" s="6" t="s">
        <v>1617</v>
      </c>
      <c r="E653" s="5"/>
    </row>
    <row r="654" spans="2:5" x14ac:dyDescent="0.15">
      <c r="B654" s="6" t="s">
        <v>1615</v>
      </c>
      <c r="C654" s="6" t="s">
        <v>1618</v>
      </c>
      <c r="D654" s="6" t="s">
        <v>1619</v>
      </c>
      <c r="E654" s="5"/>
    </row>
    <row r="655" spans="2:5" x14ac:dyDescent="0.15">
      <c r="B655" s="6" t="s">
        <v>1620</v>
      </c>
      <c r="C655" s="6" t="s">
        <v>1621</v>
      </c>
      <c r="D655" s="6" t="s">
        <v>1622</v>
      </c>
      <c r="E655" s="5" t="str">
        <f>HYPERLINK("https://www.esco-net.com/wcs/escort/ec/detail?hHinCd=EA903A-33","EA903A-33")</f>
        <v>EA903A-33</v>
      </c>
    </row>
    <row r="656" spans="2:5" x14ac:dyDescent="0.15">
      <c r="B656" s="6" t="s">
        <v>1623</v>
      </c>
      <c r="C656" s="6" t="s">
        <v>1624</v>
      </c>
      <c r="D656" s="6" t="s">
        <v>1625</v>
      </c>
      <c r="E656" s="5" t="str">
        <f>HYPERLINK("https://www.esco-net.com/wcs/escort/ec/detail?hHinCd=EA765MG-15B","EA765MG-15B")</f>
        <v>EA765MG-15B</v>
      </c>
    </row>
    <row r="657" spans="2:5" x14ac:dyDescent="0.15">
      <c r="B657" s="6" t="s">
        <v>1623</v>
      </c>
      <c r="C657" s="6" t="s">
        <v>1626</v>
      </c>
      <c r="D657" s="6" t="s">
        <v>1627</v>
      </c>
      <c r="E657" s="5"/>
    </row>
    <row r="658" spans="2:5" x14ac:dyDescent="0.15">
      <c r="B658" s="6" t="s">
        <v>1623</v>
      </c>
      <c r="C658" s="6" t="s">
        <v>1628</v>
      </c>
      <c r="D658" s="6" t="s">
        <v>1629</v>
      </c>
      <c r="E658" s="5"/>
    </row>
    <row r="659" spans="2:5" x14ac:dyDescent="0.15">
      <c r="B659" s="6" t="s">
        <v>1623</v>
      </c>
      <c r="C659" s="6" t="s">
        <v>1630</v>
      </c>
      <c r="D659" s="6" t="s">
        <v>1631</v>
      </c>
      <c r="E659" s="5"/>
    </row>
    <row r="660" spans="2:5" x14ac:dyDescent="0.15">
      <c r="B660" s="6" t="s">
        <v>1632</v>
      </c>
      <c r="C660" s="6" t="s">
        <v>1633</v>
      </c>
      <c r="D660" s="6" t="s">
        <v>1634</v>
      </c>
      <c r="E660" s="5" t="str">
        <f>HYPERLINK("https://www.esco-net.com/wcs/escort/ec/detail?hHinCd=EA765MG-333","EA765MG-333")</f>
        <v>EA765MG-333</v>
      </c>
    </row>
    <row r="661" spans="2:5" x14ac:dyDescent="0.15">
      <c r="B661" s="6" t="s">
        <v>1635</v>
      </c>
      <c r="C661" s="6" t="s">
        <v>1636</v>
      </c>
      <c r="D661" s="6" t="s">
        <v>1637</v>
      </c>
      <c r="E661" s="5" t="str">
        <f>HYPERLINK("https://www.esco-net.com/wcs/escort/ec/detail?hHinCd=EA765ME-60B","EA765ME-60B")</f>
        <v>EA765ME-60B</v>
      </c>
    </row>
    <row r="662" spans="2:5" x14ac:dyDescent="0.15">
      <c r="B662" s="6" t="s">
        <v>1638</v>
      </c>
      <c r="C662" s="6" t="s">
        <v>1639</v>
      </c>
      <c r="D662" s="6" t="s">
        <v>1640</v>
      </c>
      <c r="E662" s="5" t="str">
        <f>HYPERLINK("https://www.esco-net.com/wcs/escort/ec/detail?hHinCd=EA762AF-103","EA762AF-103")</f>
        <v>EA762AF-103</v>
      </c>
    </row>
    <row r="663" spans="2:5" x14ac:dyDescent="0.15">
      <c r="B663" s="6" t="s">
        <v>1641</v>
      </c>
      <c r="C663" s="6" t="s">
        <v>1642</v>
      </c>
      <c r="D663" s="6" t="s">
        <v>1643</v>
      </c>
      <c r="E663" s="5" t="str">
        <f>HYPERLINK("https://www.esco-net.com/wcs/escort/ec/detail?hHinCd=EA762EC-112","EA762EC-112")</f>
        <v>EA762EC-112</v>
      </c>
    </row>
    <row r="664" spans="2:5" x14ac:dyDescent="0.15">
      <c r="B664" s="6" t="s">
        <v>1641</v>
      </c>
      <c r="C664" s="6" t="s">
        <v>1644</v>
      </c>
      <c r="D664" s="6" t="s">
        <v>1645</v>
      </c>
      <c r="E664" s="5" t="str">
        <f>HYPERLINK("https://www.esco-net.com/wcs/escort/ec/detail?hHinCd=EA762EC-109","EA762EC-109")</f>
        <v>EA762EC-109</v>
      </c>
    </row>
    <row r="665" spans="2:5" x14ac:dyDescent="0.15">
      <c r="B665" s="6" t="s">
        <v>1646</v>
      </c>
      <c r="C665" s="6" t="s">
        <v>1647</v>
      </c>
      <c r="D665" s="6" t="s">
        <v>1648</v>
      </c>
      <c r="E665" s="5" t="str">
        <f>HYPERLINK("https://www.esco-net.com/wcs/escort/ec/detail?hHinCd=EA589AA-10","EA589AA-10")</f>
        <v>EA589AA-10</v>
      </c>
    </row>
    <row r="666" spans="2:5" x14ac:dyDescent="0.15">
      <c r="B666" s="6" t="s">
        <v>1649</v>
      </c>
      <c r="C666" s="6" t="s">
        <v>1650</v>
      </c>
      <c r="D666" s="6" t="s">
        <v>1651</v>
      </c>
      <c r="E666" s="5" t="str">
        <f>HYPERLINK("https://www.esco-net.com/wcs/escort/ec/detail?hHinCd=EA589AJ-22","EA589AJ-22")</f>
        <v>EA589AJ-22</v>
      </c>
    </row>
    <row r="667" spans="2:5" x14ac:dyDescent="0.15">
      <c r="B667" s="6" t="s">
        <v>1652</v>
      </c>
      <c r="C667" s="6" t="s">
        <v>1653</v>
      </c>
      <c r="D667" s="6" t="s">
        <v>1654</v>
      </c>
      <c r="E667" s="5" t="str">
        <f>HYPERLINK("https://www.esco-net.com/wcs/escort/ec/detail?hHinCd=EA589AT-46","EA589AT-46")</f>
        <v>EA589AT-46</v>
      </c>
    </row>
    <row r="668" spans="2:5" x14ac:dyDescent="0.15">
      <c r="B668" s="6" t="s">
        <v>1655</v>
      </c>
      <c r="C668" s="6" t="s">
        <v>1656</v>
      </c>
      <c r="D668" s="6" t="s">
        <v>1657</v>
      </c>
      <c r="E668" s="5" t="str">
        <f>HYPERLINK("https://www.esco-net.com/wcs/escort/ec/detail?hHinCd=EA765MB-103","EA765MB-103")</f>
        <v>EA765MB-103</v>
      </c>
    </row>
    <row r="669" spans="2:5" x14ac:dyDescent="0.15">
      <c r="B669" s="6" t="s">
        <v>1658</v>
      </c>
      <c r="C669" s="6" t="s">
        <v>1659</v>
      </c>
      <c r="D669" s="6" t="s">
        <v>1660</v>
      </c>
      <c r="E669" s="5" t="str">
        <f>HYPERLINK("https://www.esco-net.com/wcs/escort/ec/detail?hHinCd=EA762FG-85","EA762FG-85")</f>
        <v>EA762FG-85</v>
      </c>
    </row>
    <row r="670" spans="2:5" x14ac:dyDescent="0.15">
      <c r="B670" s="6" t="s">
        <v>1661</v>
      </c>
      <c r="C670" s="6" t="s">
        <v>1662</v>
      </c>
      <c r="D670" s="6" t="s">
        <v>1663</v>
      </c>
      <c r="E670" s="5" t="str">
        <f>HYPERLINK("https://www.esco-net.com/wcs/escort/ec/detail?hHinCd=EA761LH-2","EA761LH-2")</f>
        <v>EA761LH-2</v>
      </c>
    </row>
    <row r="671" spans="2:5" x14ac:dyDescent="0.15">
      <c r="B671" s="6" t="s">
        <v>1664</v>
      </c>
      <c r="C671" s="6" t="s">
        <v>1665</v>
      </c>
      <c r="D671" s="6" t="s">
        <v>1666</v>
      </c>
      <c r="E671" s="5" t="str">
        <f>HYPERLINK("https://www.esco-net.com/wcs/escort/ec/detail?hHinCd=EA956VA-161","EA956VA-161")</f>
        <v>EA956VA-161</v>
      </c>
    </row>
    <row r="672" spans="2:5" x14ac:dyDescent="0.15">
      <c r="B672" s="6" t="s">
        <v>1667</v>
      </c>
      <c r="C672" s="6" t="s">
        <v>1668</v>
      </c>
      <c r="D672" s="6" t="s">
        <v>1669</v>
      </c>
      <c r="E672" s="5" t="str">
        <f>HYPERLINK("https://www.esco-net.com/wcs/escort/ec/detail?hHinCd=EA638LA-15","EA638LA-15")</f>
        <v>EA638LA-15</v>
      </c>
    </row>
    <row r="673" spans="2:5" x14ac:dyDescent="0.15">
      <c r="B673" s="6" t="s">
        <v>1670</v>
      </c>
      <c r="C673" s="6" t="s">
        <v>1671</v>
      </c>
      <c r="D673" s="6" t="s">
        <v>1672</v>
      </c>
      <c r="E673" s="5" t="str">
        <f>HYPERLINK("https://www.esco-net.com/wcs/escort/ec/detail?hHinCd=EA638LA-10","EA638LA-10")</f>
        <v>EA638LA-10</v>
      </c>
    </row>
    <row r="674" spans="2:5" x14ac:dyDescent="0.15">
      <c r="B674" s="6" t="s">
        <v>1673</v>
      </c>
      <c r="C674" s="6" t="s">
        <v>1674</v>
      </c>
      <c r="D674" s="6" t="s">
        <v>1675</v>
      </c>
      <c r="E674" s="5" t="str">
        <f>HYPERLINK("https://www.esco-net.com/wcs/escort/ec/detail?hHinCd=EA762CM-36","EA762CM-36")</f>
        <v>EA762CM-36</v>
      </c>
    </row>
    <row r="675" spans="2:5" x14ac:dyDescent="0.15">
      <c r="B675" s="6" t="s">
        <v>1676</v>
      </c>
      <c r="C675" s="6" t="s">
        <v>1677</v>
      </c>
      <c r="D675" s="6" t="s">
        <v>1678</v>
      </c>
      <c r="E675" s="5" t="str">
        <f>HYPERLINK("https://www.esco-net.com/wcs/escort/ec/detail?hHinCd=EA762CB-67B","EA762CB-67B")</f>
        <v>EA762CB-67B</v>
      </c>
    </row>
    <row r="676" spans="2:5" x14ac:dyDescent="0.15">
      <c r="B676" s="6" t="s">
        <v>1676</v>
      </c>
      <c r="C676" s="6" t="s">
        <v>1679</v>
      </c>
      <c r="D676" s="6" t="s">
        <v>1680</v>
      </c>
      <c r="E676" s="5"/>
    </row>
    <row r="677" spans="2:5" x14ac:dyDescent="0.15">
      <c r="B677" s="6" t="s">
        <v>1676</v>
      </c>
      <c r="C677" s="6" t="s">
        <v>1681</v>
      </c>
      <c r="D677" s="6" t="s">
        <v>1682</v>
      </c>
      <c r="E677" s="5"/>
    </row>
    <row r="678" spans="2:5" x14ac:dyDescent="0.15">
      <c r="B678" s="6" t="s">
        <v>1676</v>
      </c>
      <c r="C678" s="6" t="s">
        <v>1683</v>
      </c>
      <c r="D678" s="6" t="s">
        <v>1684</v>
      </c>
      <c r="E678" s="5"/>
    </row>
    <row r="679" spans="2:5" x14ac:dyDescent="0.15">
      <c r="B679" s="6" t="s">
        <v>1676</v>
      </c>
      <c r="C679" s="6" t="s">
        <v>1685</v>
      </c>
      <c r="D679" s="6" t="s">
        <v>1686</v>
      </c>
      <c r="E679" s="5"/>
    </row>
    <row r="680" spans="2:5" x14ac:dyDescent="0.15">
      <c r="B680" s="6" t="s">
        <v>1687</v>
      </c>
      <c r="C680" s="6" t="s">
        <v>1688</v>
      </c>
      <c r="D680" s="6" t="s">
        <v>1689</v>
      </c>
      <c r="E680" s="5" t="str">
        <f>HYPERLINK("https://www.esco-net.com/wcs/escort/ec/detail?hHinCd=EA762CT-5","EA762CT-5")</f>
        <v>EA762CT-5</v>
      </c>
    </row>
    <row r="681" spans="2:5" x14ac:dyDescent="0.15">
      <c r="B681" s="6" t="s">
        <v>1687</v>
      </c>
      <c r="C681" s="6" t="s">
        <v>1690</v>
      </c>
      <c r="D681" s="6" t="s">
        <v>1691</v>
      </c>
      <c r="E681" s="5" t="str">
        <f>HYPERLINK("https://www.esco-net.com/wcs/escort/ec/detail?hHinCd=EA762CT-6","EA762CT-6")</f>
        <v>EA762CT-6</v>
      </c>
    </row>
    <row r="682" spans="2:5" x14ac:dyDescent="0.15">
      <c r="B682" s="6" t="s">
        <v>1692</v>
      </c>
      <c r="C682" s="6" t="s">
        <v>1693</v>
      </c>
      <c r="D682" s="6" t="s">
        <v>1694</v>
      </c>
      <c r="E682" s="5" t="str">
        <f>HYPERLINK("https://www.esco-net.com/wcs/escort/ec/detail?hHinCd=EA954TD-141","EA954TD-141")</f>
        <v>EA954TD-141</v>
      </c>
    </row>
    <row r="683" spans="2:5" x14ac:dyDescent="0.15">
      <c r="B683" s="6" t="s">
        <v>1692</v>
      </c>
      <c r="C683" s="6" t="s">
        <v>1695</v>
      </c>
      <c r="D683" s="6" t="s">
        <v>1696</v>
      </c>
      <c r="E683" s="5" t="str">
        <f>HYPERLINK("https://www.esco-net.com/wcs/escort/ec/detail?hHinCd=EA954TD-143","EA954TD-143")</f>
        <v>EA954TD-143</v>
      </c>
    </row>
    <row r="684" spans="2:5" x14ac:dyDescent="0.15">
      <c r="B684" s="6" t="s">
        <v>1697</v>
      </c>
      <c r="C684" s="6" t="s">
        <v>1698</v>
      </c>
      <c r="D684" s="6" t="s">
        <v>1699</v>
      </c>
      <c r="E684" s="5" t="str">
        <f>HYPERLINK("https://www.esco-net.com/wcs/escort/ec/detail?hHinCd=EA761GA-116","EA761GA-116")</f>
        <v>EA761GA-116</v>
      </c>
    </row>
    <row r="685" spans="2:5" x14ac:dyDescent="0.15">
      <c r="B685" s="6" t="s">
        <v>1700</v>
      </c>
      <c r="C685" s="6" t="s">
        <v>1701</v>
      </c>
      <c r="D685" s="6" t="s">
        <v>1702</v>
      </c>
      <c r="E685" s="5"/>
    </row>
    <row r="686" spans="2:5" x14ac:dyDescent="0.15">
      <c r="B686" s="6" t="s">
        <v>1700</v>
      </c>
      <c r="C686" s="6" t="s">
        <v>1703</v>
      </c>
      <c r="D686" s="6" t="s">
        <v>1704</v>
      </c>
      <c r="E686" s="5" t="str">
        <f>HYPERLINK("https://www.esco-net.com/wcs/escort/ec/detail?hHinCd=EA761DT-60","EA761DT-60")</f>
        <v>EA761DT-60</v>
      </c>
    </row>
    <row r="687" spans="2:5" x14ac:dyDescent="0.15">
      <c r="B687" s="6" t="s">
        <v>1705</v>
      </c>
      <c r="C687" s="6" t="s">
        <v>1706</v>
      </c>
      <c r="D687" s="6" t="s">
        <v>1707</v>
      </c>
      <c r="E687" s="5"/>
    </row>
    <row r="688" spans="2:5" x14ac:dyDescent="0.15">
      <c r="B688" s="6" t="s">
        <v>1705</v>
      </c>
      <c r="C688" s="6" t="s">
        <v>1708</v>
      </c>
      <c r="D688" s="6" t="s">
        <v>1709</v>
      </c>
      <c r="E688" s="5" t="str">
        <f>HYPERLINK("https://www.esco-net.com/wcs/escort/ec/detail?hHinCd=EA761DK-242","EA761DK-242")</f>
        <v>EA761DK-242</v>
      </c>
    </row>
    <row r="689" spans="2:5" x14ac:dyDescent="0.15">
      <c r="B689" s="6" t="s">
        <v>1710</v>
      </c>
      <c r="C689" s="6" t="s">
        <v>1711</v>
      </c>
      <c r="D689" s="6" t="s">
        <v>1712</v>
      </c>
      <c r="E689" s="5" t="str">
        <f>HYPERLINK("https://www.esco-net.com/wcs/escort/ec/detail?hHinCd=EA761DK-65","EA761DK-65")</f>
        <v>EA761DK-65</v>
      </c>
    </row>
    <row r="690" spans="2:5" x14ac:dyDescent="0.15">
      <c r="B690" s="6" t="s">
        <v>1710</v>
      </c>
      <c r="C690" s="6" t="s">
        <v>1713</v>
      </c>
      <c r="D690" s="6" t="s">
        <v>1714</v>
      </c>
      <c r="E690" s="5" t="str">
        <f>HYPERLINK("https://www.esco-net.com/wcs/escort/ec/detail?hHinCd=EA761DK-91","EA761DK-91")</f>
        <v>EA761DK-91</v>
      </c>
    </row>
    <row r="691" spans="2:5" x14ac:dyDescent="0.15">
      <c r="B691" s="6" t="s">
        <v>1715</v>
      </c>
      <c r="C691" s="6" t="s">
        <v>1716</v>
      </c>
      <c r="D691" s="6" t="s">
        <v>1717</v>
      </c>
      <c r="E691" s="5" t="str">
        <f>HYPERLINK("https://www.esco-net.com/wcs/escort/ec/detail?hHinCd=EA761LA-51","EA761LA-51")</f>
        <v>EA761LA-51</v>
      </c>
    </row>
    <row r="692" spans="2:5" x14ac:dyDescent="0.15">
      <c r="B692" s="6" t="s">
        <v>1718</v>
      </c>
      <c r="C692" s="6" t="s">
        <v>1719</v>
      </c>
      <c r="D692" s="6" t="s">
        <v>1720</v>
      </c>
      <c r="E692" s="5" t="str">
        <f>HYPERLINK("https://www.esco-net.com/wcs/escort/ec/detail?hHinCd=EA764AG-143A","EA764AG-143A")</f>
        <v>EA764AG-143A</v>
      </c>
    </row>
    <row r="693" spans="2:5" x14ac:dyDescent="0.15">
      <c r="B693" s="6" t="s">
        <v>1718</v>
      </c>
      <c r="C693" s="6" t="s">
        <v>1721</v>
      </c>
      <c r="D693" s="6" t="s">
        <v>1722</v>
      </c>
      <c r="E693" s="5" t="str">
        <f>HYPERLINK("https://www.esco-net.com/wcs/escort/ec/detail?hHinCd=EA764AG-155A","EA764AG-155A")</f>
        <v>EA764AG-155A</v>
      </c>
    </row>
    <row r="694" spans="2:5" x14ac:dyDescent="0.15">
      <c r="B694" s="6" t="s">
        <v>1718</v>
      </c>
      <c r="C694" s="6" t="s">
        <v>1723</v>
      </c>
      <c r="D694" s="6" t="s">
        <v>1724</v>
      </c>
      <c r="E694" s="5" t="str">
        <f>HYPERLINK("https://www.esco-net.com/wcs/escort/ec/detail?hHinCd=EA764TB-2B","EA764TB-2B")</f>
        <v>EA764TB-2B</v>
      </c>
    </row>
    <row r="695" spans="2:5" x14ac:dyDescent="0.15">
      <c r="B695" s="6" t="s">
        <v>1725</v>
      </c>
      <c r="C695" s="6" t="s">
        <v>1726</v>
      </c>
      <c r="D695" s="6" t="s">
        <v>1727</v>
      </c>
      <c r="E695" s="5" t="str">
        <f>HYPERLINK("https://www.esco-net.com/wcs/escort/ec/detail?hHinCd=EA764A-203","EA764A-203")</f>
        <v>EA764A-203</v>
      </c>
    </row>
    <row r="696" spans="2:5" x14ac:dyDescent="0.15">
      <c r="B696" s="6" t="s">
        <v>1728</v>
      </c>
      <c r="C696" s="6" t="s">
        <v>1729</v>
      </c>
      <c r="D696" s="6" t="s">
        <v>1730</v>
      </c>
      <c r="E696" s="5" t="str">
        <f>HYPERLINK("https://www.esco-net.com/wcs/escort/ec/detail?hHinCd=EA763BC-124","EA763BC-124")</f>
        <v>EA763BC-124</v>
      </c>
    </row>
    <row r="697" spans="2:5" x14ac:dyDescent="0.15">
      <c r="B697" s="6" t="s">
        <v>1731</v>
      </c>
      <c r="C697" s="6" t="s">
        <v>1732</v>
      </c>
      <c r="D697" s="6" t="s">
        <v>1733</v>
      </c>
      <c r="E697" s="5" t="str">
        <f>HYPERLINK("https://www.esco-net.com/wcs/escort/ec/detail?hHinCd=EA764AA-34","EA764AA-34")</f>
        <v>EA764AA-34</v>
      </c>
    </row>
    <row r="698" spans="2:5" x14ac:dyDescent="0.15">
      <c r="B698" s="6" t="s">
        <v>1734</v>
      </c>
      <c r="C698" s="6" t="s">
        <v>1735</v>
      </c>
      <c r="D698" s="6" t="s">
        <v>1736</v>
      </c>
      <c r="E698" s="5" t="str">
        <f>HYPERLINK("https://www.esco-net.com/wcs/escort/ec/detail?hHinCd=EA764AA-146B","EA764AA-146B")</f>
        <v>EA764AA-146B</v>
      </c>
    </row>
    <row r="699" spans="2:5" x14ac:dyDescent="0.15">
      <c r="B699" s="6" t="s">
        <v>1737</v>
      </c>
      <c r="C699" s="6" t="s">
        <v>1738</v>
      </c>
      <c r="D699" s="6" t="s">
        <v>1739</v>
      </c>
      <c r="E699" s="5" t="str">
        <f>HYPERLINK("https://www.esco-net.com/wcs/escort/ec/detail?hHinCd=EA764-141","EA764-141")</f>
        <v>EA764-141</v>
      </c>
    </row>
    <row r="700" spans="2:5" x14ac:dyDescent="0.15">
      <c r="B700" s="6" t="s">
        <v>1740</v>
      </c>
      <c r="C700" s="6" t="s">
        <v>1741</v>
      </c>
      <c r="D700" s="6" t="s">
        <v>1742</v>
      </c>
      <c r="E700" s="5" t="str">
        <f>HYPERLINK("https://www.esco-net.com/wcs/escort/ec/detail?hHinCd=EA764AB-226","EA764AB-226")</f>
        <v>EA764AB-226</v>
      </c>
    </row>
    <row r="701" spans="2:5" x14ac:dyDescent="0.15">
      <c r="B701" s="6" t="s">
        <v>1743</v>
      </c>
      <c r="C701" s="6" t="s">
        <v>1744</v>
      </c>
      <c r="D701" s="6" t="s">
        <v>1745</v>
      </c>
      <c r="E701" s="5" t="str">
        <f>HYPERLINK("https://www.esco-net.com/wcs/escort/ec/detail?hHinCd=EA764AD-56","EA764AD-56")</f>
        <v>EA764AD-56</v>
      </c>
    </row>
    <row r="702" spans="2:5" x14ac:dyDescent="0.15">
      <c r="B702" s="6" t="s">
        <v>1746</v>
      </c>
      <c r="C702" s="6" t="s">
        <v>1747</v>
      </c>
      <c r="D702" s="6" t="s">
        <v>1748</v>
      </c>
      <c r="E702" s="5" t="str">
        <f>HYPERLINK("https://www.esco-net.com/wcs/escort/ec/detail?hHinCd=EA764BY-163","EA764BY-163")</f>
        <v>EA764BY-163</v>
      </c>
    </row>
    <row r="703" spans="2:5" x14ac:dyDescent="0.15">
      <c r="B703" s="6" t="s">
        <v>1749</v>
      </c>
      <c r="C703" s="6" t="s">
        <v>1750</v>
      </c>
      <c r="D703" s="6" t="s">
        <v>1751</v>
      </c>
      <c r="E703" s="5" t="str">
        <f>HYPERLINK("https://www.esco-net.com/wcs/escort/ec/detail?hHinCd=EA759GW-16","EA759GW-16")</f>
        <v>EA759GW-16</v>
      </c>
    </row>
    <row r="704" spans="2:5" x14ac:dyDescent="0.15">
      <c r="B704" s="6" t="s">
        <v>1752</v>
      </c>
      <c r="C704" s="6" t="s">
        <v>1753</v>
      </c>
      <c r="D704" s="6" t="s">
        <v>1754</v>
      </c>
      <c r="E704" s="5" t="str">
        <f>HYPERLINK("https://www.esco-net.com/wcs/escort/ec/detail?hHinCd=EA764B-552","EA764B-552")</f>
        <v>EA764B-552</v>
      </c>
    </row>
    <row r="705" spans="2:5" x14ac:dyDescent="0.15">
      <c r="B705" s="6" t="s">
        <v>1755</v>
      </c>
      <c r="C705" s="6" t="s">
        <v>1756</v>
      </c>
      <c r="D705" s="6" t="s">
        <v>1757</v>
      </c>
      <c r="E705" s="5"/>
    </row>
    <row r="706" spans="2:5" x14ac:dyDescent="0.15">
      <c r="B706" s="6" t="s">
        <v>1758</v>
      </c>
      <c r="C706" s="6" t="s">
        <v>1759</v>
      </c>
      <c r="D706" s="6" t="s">
        <v>1760</v>
      </c>
      <c r="E706" s="5" t="str">
        <f>HYPERLINK("https://www.esco-net.com/wcs/escort/ec/detail?hHinCd=EA764AG-201A","EA764AG-201A")</f>
        <v>EA764AG-201A</v>
      </c>
    </row>
    <row r="707" spans="2:5" x14ac:dyDescent="0.15">
      <c r="B707" s="6" t="s">
        <v>1758</v>
      </c>
      <c r="C707" s="6" t="s">
        <v>1761</v>
      </c>
      <c r="D707" s="6" t="s">
        <v>1762</v>
      </c>
      <c r="E707" s="5"/>
    </row>
    <row r="708" spans="2:5" x14ac:dyDescent="0.15">
      <c r="B708" s="6" t="s">
        <v>1763</v>
      </c>
      <c r="C708" s="6" t="s">
        <v>1764</v>
      </c>
      <c r="D708" s="6" t="s">
        <v>1765</v>
      </c>
      <c r="E708" s="5" t="str">
        <f>HYPERLINK("https://www.esco-net.com/wcs/escort/ec/detail?hHinCd=EA764AG-111","EA764AG-111")</f>
        <v>EA764AG-111</v>
      </c>
    </row>
    <row r="709" spans="2:5" x14ac:dyDescent="0.15">
      <c r="B709" s="6" t="s">
        <v>1766</v>
      </c>
      <c r="C709" s="6" t="s">
        <v>1767</v>
      </c>
      <c r="D709" s="6" t="s">
        <v>1768</v>
      </c>
      <c r="E709" s="5"/>
    </row>
    <row r="710" spans="2:5" x14ac:dyDescent="0.15">
      <c r="B710" s="6" t="s">
        <v>1766</v>
      </c>
      <c r="C710" s="6" t="s">
        <v>1769</v>
      </c>
      <c r="D710" s="6" t="s">
        <v>1770</v>
      </c>
      <c r="E710" s="5"/>
    </row>
    <row r="711" spans="2:5" x14ac:dyDescent="0.15">
      <c r="B711" s="6" t="s">
        <v>1771</v>
      </c>
      <c r="C711" s="6" t="s">
        <v>1772</v>
      </c>
      <c r="D711" s="6" t="s">
        <v>1773</v>
      </c>
      <c r="E711" s="5" t="str">
        <f>HYPERLINK("https://www.esco-net.com/wcs/escort/ec/detail?hHinCd=EA922HB-26","EA922HB-26")</f>
        <v>EA922HB-26</v>
      </c>
    </row>
    <row r="712" spans="2:5" x14ac:dyDescent="0.15">
      <c r="B712" s="6" t="s">
        <v>1774</v>
      </c>
      <c r="C712" s="6" t="s">
        <v>1775</v>
      </c>
      <c r="D712" s="6" t="s">
        <v>1776</v>
      </c>
      <c r="E712" s="5"/>
    </row>
    <row r="713" spans="2:5" x14ac:dyDescent="0.15">
      <c r="B713" s="6" t="s">
        <v>1777</v>
      </c>
      <c r="C713" s="6" t="s">
        <v>1778</v>
      </c>
      <c r="D713" s="6" t="s">
        <v>1779</v>
      </c>
      <c r="E713" s="5" t="str">
        <f>HYPERLINK("https://www.esco-net.com/wcs/escort/ec/detail?hHinCd=EA762EE-111","EA762EE-111")</f>
        <v>EA762EE-111</v>
      </c>
    </row>
    <row r="714" spans="2:5" x14ac:dyDescent="0.15">
      <c r="B714" s="6" t="s">
        <v>1780</v>
      </c>
      <c r="C714" s="6" t="s">
        <v>1781</v>
      </c>
      <c r="D714" s="6" t="s">
        <v>1782</v>
      </c>
      <c r="E714" s="5" t="str">
        <f>HYPERLINK("https://www.esco-net.com/wcs/escort/ec/detail?hHinCd=EA759GS-127A","EA759GS-127A")</f>
        <v>EA759GS-127A</v>
      </c>
    </row>
    <row r="715" spans="2:5" x14ac:dyDescent="0.15">
      <c r="B715" s="6" t="s">
        <v>1783</v>
      </c>
      <c r="C715" s="6" t="s">
        <v>1784</v>
      </c>
      <c r="D715" s="6" t="s">
        <v>1785</v>
      </c>
      <c r="E715" s="5" t="str">
        <f>HYPERLINK("https://www.esco-net.com/wcs/escort/ec/detail?hHinCd=EA763AC-36K","EA763AC-36K")</f>
        <v>EA763AC-36K</v>
      </c>
    </row>
    <row r="716" spans="2:5" x14ac:dyDescent="0.15">
      <c r="B716" s="6" t="s">
        <v>1786</v>
      </c>
      <c r="C716" s="6" t="s">
        <v>1787</v>
      </c>
      <c r="D716" s="6" t="s">
        <v>1788</v>
      </c>
      <c r="E716" s="5" t="str">
        <f>HYPERLINK("https://www.esco-net.com/wcs/escort/ec/detail?hHinCd=EA798CB-96A","EA798CB-96A")</f>
        <v>EA798CB-96A</v>
      </c>
    </row>
    <row r="717" spans="2:5" x14ac:dyDescent="0.15">
      <c r="B717" s="6" t="s">
        <v>1789</v>
      </c>
      <c r="C717" s="6" t="s">
        <v>1790</v>
      </c>
      <c r="D717" s="6" t="s">
        <v>1791</v>
      </c>
      <c r="E717" s="5" t="str">
        <f>HYPERLINK("https://www.esco-net.com/wcs/escort/ec/detail?hHinCd=EA798CS-97","EA798CS-97")</f>
        <v>EA798CS-97</v>
      </c>
    </row>
    <row r="718" spans="2:5" x14ac:dyDescent="0.15">
      <c r="B718" s="6" t="s">
        <v>1792</v>
      </c>
      <c r="C718" s="6" t="s">
        <v>1793</v>
      </c>
      <c r="D718" s="6" t="s">
        <v>1794</v>
      </c>
      <c r="E718" s="5"/>
    </row>
    <row r="719" spans="2:5" x14ac:dyDescent="0.15">
      <c r="B719" s="6" t="s">
        <v>1795</v>
      </c>
      <c r="C719" s="6" t="s">
        <v>1796</v>
      </c>
      <c r="D719" s="6" t="s">
        <v>1797</v>
      </c>
      <c r="E719" s="5" t="str">
        <f>HYPERLINK("https://www.esco-net.com/wcs/escort/ec/detail?hHinCd=EA759EX-164A","EA759EX-164A")</f>
        <v>EA759EX-164A</v>
      </c>
    </row>
    <row r="720" spans="2:5" x14ac:dyDescent="0.15">
      <c r="B720" s="6" t="s">
        <v>1798</v>
      </c>
      <c r="C720" s="6" t="s">
        <v>1799</v>
      </c>
      <c r="D720" s="6" t="s">
        <v>1800</v>
      </c>
      <c r="E720" s="5" t="str">
        <f>HYPERLINK("https://www.esco-net.com/wcs/escort/ec/detail?hHinCd=EA757AD-44A","EA757AD-44A")</f>
        <v>EA757AD-44A</v>
      </c>
    </row>
    <row r="721" spans="2:5" x14ac:dyDescent="0.15">
      <c r="B721" s="6" t="s">
        <v>1801</v>
      </c>
      <c r="C721" s="6" t="s">
        <v>1802</v>
      </c>
      <c r="D721" s="6" t="s">
        <v>1803</v>
      </c>
      <c r="E721" s="5" t="str">
        <f>HYPERLINK("https://www.esco-net.com/wcs/escort/ec/detail?hHinCd=EA954EG-4","EA954EG-4")</f>
        <v>EA954EG-4</v>
      </c>
    </row>
    <row r="722" spans="2:5" x14ac:dyDescent="0.15">
      <c r="B722" s="6" t="s">
        <v>1801</v>
      </c>
      <c r="C722" s="6" t="s">
        <v>1804</v>
      </c>
      <c r="D722" s="6" t="s">
        <v>1805</v>
      </c>
      <c r="E722" s="5" t="str">
        <f>HYPERLINK("https://www.esco-net.com/wcs/escort/ec/detail?hHinCd=EA954EG-4","EA954EG-4")</f>
        <v>EA954EG-4</v>
      </c>
    </row>
    <row r="723" spans="2:5" x14ac:dyDescent="0.15">
      <c r="B723" s="6" t="s">
        <v>1806</v>
      </c>
      <c r="C723" s="6" t="s">
        <v>1807</v>
      </c>
      <c r="D723" s="6" t="s">
        <v>1808</v>
      </c>
      <c r="E723" s="5"/>
    </row>
    <row r="724" spans="2:5" x14ac:dyDescent="0.15">
      <c r="B724" s="6" t="s">
        <v>1809</v>
      </c>
      <c r="C724" s="6" t="s">
        <v>1810</v>
      </c>
      <c r="D724" s="6" t="s">
        <v>1811</v>
      </c>
      <c r="E724" s="5" t="str">
        <f>HYPERLINK("https://www.esco-net.com/wcs/escort/ec/detail?hHinCd=EA954HC-289","EA954HC-289")</f>
        <v>EA954HC-289</v>
      </c>
    </row>
    <row r="725" spans="2:5" x14ac:dyDescent="0.15">
      <c r="B725" s="6" t="s">
        <v>1812</v>
      </c>
      <c r="C725" s="6" t="s">
        <v>1813</v>
      </c>
      <c r="D725" s="6" t="s">
        <v>1814</v>
      </c>
      <c r="E725" s="5" t="str">
        <f>HYPERLINK("https://www.esco-net.com/wcs/escort/ec/detail?hHinCd=EA954HC-431","EA954HC-431")</f>
        <v>EA954HC-431</v>
      </c>
    </row>
    <row r="726" spans="2:5" x14ac:dyDescent="0.15">
      <c r="B726" s="6" t="s">
        <v>1815</v>
      </c>
      <c r="C726" s="6" t="s">
        <v>1816</v>
      </c>
      <c r="D726" s="6" t="s">
        <v>1817</v>
      </c>
      <c r="E726" s="5" t="str">
        <f>HYPERLINK("https://www.esco-net.com/wcs/escort/ec/detail?hHinCd=EA954HE-24","EA954HE-24")</f>
        <v>EA954HE-24</v>
      </c>
    </row>
    <row r="727" spans="2:5" x14ac:dyDescent="0.15">
      <c r="B727" s="6" t="s">
        <v>1818</v>
      </c>
      <c r="C727" s="6" t="s">
        <v>1819</v>
      </c>
      <c r="D727" s="6" t="s">
        <v>1820</v>
      </c>
      <c r="E727" s="5" t="str">
        <f>HYPERLINK("https://www.esco-net.com/wcs/escort/ec/detail?hHinCd=EA954HC-623","EA954HC-623")</f>
        <v>EA954HC-623</v>
      </c>
    </row>
    <row r="728" spans="2:5" x14ac:dyDescent="0.15">
      <c r="B728" s="6" t="s">
        <v>1821</v>
      </c>
      <c r="C728" s="6" t="s">
        <v>1822</v>
      </c>
      <c r="D728" s="6" t="s">
        <v>1823</v>
      </c>
      <c r="E728" s="5" t="str">
        <f>HYPERLINK("https://www.esco-net.com/wcs/escort/ec/detail?hHinCd=EA956XL-36","EA956XL-36")</f>
        <v>EA956XL-36</v>
      </c>
    </row>
    <row r="729" spans="2:5" x14ac:dyDescent="0.15">
      <c r="B729" s="6" t="s">
        <v>1824</v>
      </c>
      <c r="C729" s="6" t="s">
        <v>1825</v>
      </c>
      <c r="D729" s="6" t="s">
        <v>1826</v>
      </c>
      <c r="E729" s="5" t="str">
        <f>HYPERLINK("https://www.esco-net.com/wcs/escort/ec/detail?hHinCd=EA954DG-7","EA954DG-7")</f>
        <v>EA954DG-7</v>
      </c>
    </row>
    <row r="730" spans="2:5" x14ac:dyDescent="0.15">
      <c r="B730" s="6" t="s">
        <v>1827</v>
      </c>
      <c r="C730" s="6" t="s">
        <v>1828</v>
      </c>
      <c r="D730" s="6" t="s">
        <v>1829</v>
      </c>
      <c r="E730" s="5" t="str">
        <f>HYPERLINK("https://www.esco-net.com/wcs/escort/ec/detail?hHinCd=EA927-278","EA927-278")</f>
        <v>EA927-278</v>
      </c>
    </row>
    <row r="731" spans="2:5" x14ac:dyDescent="0.15">
      <c r="B731" s="6" t="s">
        <v>1830</v>
      </c>
      <c r="C731" s="6" t="s">
        <v>1831</v>
      </c>
      <c r="D731" s="6" t="s">
        <v>1832</v>
      </c>
      <c r="E731" s="5" t="str">
        <f>HYPERLINK("https://www.esco-net.com/wcs/escort/ec/detail?hHinCd=EA927-132","EA927-132")</f>
        <v>EA927-132</v>
      </c>
    </row>
    <row r="732" spans="2:5" x14ac:dyDescent="0.15">
      <c r="B732" s="6" t="s">
        <v>1833</v>
      </c>
      <c r="C732" s="6" t="s">
        <v>1834</v>
      </c>
      <c r="D732" s="6" t="s">
        <v>1835</v>
      </c>
      <c r="E732" s="5" t="str">
        <f>HYPERLINK("https://www.esco-net.com/wcs/escort/ec/detail?hHinCd=EA927-74","EA927-74")</f>
        <v>EA927-74</v>
      </c>
    </row>
    <row r="733" spans="2:5" x14ac:dyDescent="0.15">
      <c r="B733" s="6" t="s">
        <v>1836</v>
      </c>
      <c r="C733" s="6" t="s">
        <v>1837</v>
      </c>
      <c r="D733" s="6" t="s">
        <v>1838</v>
      </c>
      <c r="E733" s="5" t="str">
        <f>HYPERLINK("https://www.esco-net.com/wcs/escort/ec/detail?hHinCd=EA927BH-77","EA927BH-77")</f>
        <v>EA927BH-77</v>
      </c>
    </row>
    <row r="734" spans="2:5" x14ac:dyDescent="0.15">
      <c r="B734" s="6" t="s">
        <v>1839</v>
      </c>
      <c r="C734" s="6" t="s">
        <v>1840</v>
      </c>
      <c r="D734" s="6" t="s">
        <v>1841</v>
      </c>
      <c r="E734" s="5" t="str">
        <f>HYPERLINK("https://www.esco-net.com/wcs/escort/ec/detail?hHinCd=EA927-88","EA927-88")</f>
        <v>EA927-88</v>
      </c>
    </row>
    <row r="735" spans="2:5" x14ac:dyDescent="0.15">
      <c r="B735" s="6" t="s">
        <v>1842</v>
      </c>
      <c r="C735" s="6" t="s">
        <v>1843</v>
      </c>
      <c r="D735" s="6" t="s">
        <v>1844</v>
      </c>
      <c r="E735" s="5"/>
    </row>
    <row r="736" spans="2:5" x14ac:dyDescent="0.15">
      <c r="B736" s="6" t="s">
        <v>1845</v>
      </c>
      <c r="C736" s="6" t="s">
        <v>1846</v>
      </c>
      <c r="D736" s="6" t="s">
        <v>1847</v>
      </c>
      <c r="E736" s="5" t="str">
        <f>HYPERLINK("https://www.esco-net.com/wcs/escort/ec/detail?hHinCd=EA939AG-40","EA939AG-40")</f>
        <v>EA939AG-40</v>
      </c>
    </row>
    <row r="737" spans="2:5" x14ac:dyDescent="0.15">
      <c r="B737" s="6" t="s">
        <v>1848</v>
      </c>
      <c r="C737" s="6" t="s">
        <v>1849</v>
      </c>
      <c r="D737" s="6" t="s">
        <v>1850</v>
      </c>
      <c r="E737" s="5" t="str">
        <f>HYPERLINK("https://www.esco-net.com/wcs/escort/ec/detail?hHinCd=EA910SA-23","EA910SA-23")</f>
        <v>EA910SA-23</v>
      </c>
    </row>
    <row r="738" spans="2:5" x14ac:dyDescent="0.15">
      <c r="B738" s="6" t="s">
        <v>1848</v>
      </c>
      <c r="C738" s="6" t="s">
        <v>1851</v>
      </c>
      <c r="D738" s="6" t="s">
        <v>1852</v>
      </c>
      <c r="E738" s="5" t="str">
        <f>HYPERLINK("https://www.esco-net.com/wcs/escort/ec/detail?hHinCd=EA910SV-52","EA910SV-52")</f>
        <v>EA910SV-52</v>
      </c>
    </row>
    <row r="739" spans="2:5" x14ac:dyDescent="0.15">
      <c r="B739" s="6" t="s">
        <v>1853</v>
      </c>
      <c r="C739" s="6" t="s">
        <v>1854</v>
      </c>
      <c r="D739" s="6" t="s">
        <v>1855</v>
      </c>
      <c r="E739" s="5" t="str">
        <f>HYPERLINK("https://www.esco-net.com/wcs/escort/ec/detail?hHinCd=EA997RG-121","EA997RG-121")</f>
        <v>EA997RG-121</v>
      </c>
    </row>
    <row r="740" spans="2:5" x14ac:dyDescent="0.15">
      <c r="B740" s="6" t="s">
        <v>1856</v>
      </c>
      <c r="C740" s="6" t="s">
        <v>1857</v>
      </c>
      <c r="D740" s="6" t="s">
        <v>1858</v>
      </c>
      <c r="E740" s="5" t="str">
        <f>HYPERLINK("https://www.esco-net.com/wcs/escort/ec/detail?hHinCd=EA758TA-12","EA758TA-12")</f>
        <v>EA758TA-12</v>
      </c>
    </row>
    <row r="741" spans="2:5" x14ac:dyDescent="0.15">
      <c r="B741" s="6" t="s">
        <v>1859</v>
      </c>
      <c r="C741" s="6" t="s">
        <v>1860</v>
      </c>
      <c r="D741" s="6" t="s">
        <v>1861</v>
      </c>
      <c r="E741" s="5" t="str">
        <f>HYPERLINK("https://www.esco-net.com/wcs/escort/ec/detail?hHinCd=EA758RJ-1A","EA758RJ-1A")</f>
        <v>EA758RJ-1A</v>
      </c>
    </row>
    <row r="742" spans="2:5" x14ac:dyDescent="0.15">
      <c r="B742" s="6" t="s">
        <v>1862</v>
      </c>
      <c r="C742" s="6" t="s">
        <v>1863</v>
      </c>
      <c r="D742" s="6" t="s">
        <v>1864</v>
      </c>
      <c r="E742" s="5" t="str">
        <f>HYPERLINK("https://www.esco-net.com/wcs/escort/ec/detail?hHinCd=EA758TL-3","EA758TL-3")</f>
        <v>EA758TL-3</v>
      </c>
    </row>
    <row r="743" spans="2:5" x14ac:dyDescent="0.15">
      <c r="B743" s="6" t="s">
        <v>1865</v>
      </c>
      <c r="C743" s="6" t="s">
        <v>1866</v>
      </c>
      <c r="D743" s="6" t="s">
        <v>1867</v>
      </c>
      <c r="E743" s="5"/>
    </row>
    <row r="744" spans="2:5" x14ac:dyDescent="0.15">
      <c r="B744" s="6" t="s">
        <v>1868</v>
      </c>
      <c r="C744" s="6" t="s">
        <v>1869</v>
      </c>
      <c r="D744" s="6" t="s">
        <v>1870</v>
      </c>
      <c r="E744" s="5"/>
    </row>
    <row r="745" spans="2:5" x14ac:dyDescent="0.15">
      <c r="B745" s="6" t="s">
        <v>1871</v>
      </c>
      <c r="C745" s="6" t="s">
        <v>1872</v>
      </c>
      <c r="D745" s="6" t="s">
        <v>1873</v>
      </c>
      <c r="E745" s="5" t="str">
        <f>HYPERLINK("https://www.esco-net.com/wcs/escort/ec/detail?hHinCd=EA814EC-32","EA814EC-32")</f>
        <v>EA814EC-32</v>
      </c>
    </row>
    <row r="746" spans="2:5" x14ac:dyDescent="0.15">
      <c r="B746" s="6" t="s">
        <v>1871</v>
      </c>
      <c r="C746" s="6" t="s">
        <v>1874</v>
      </c>
      <c r="D746" s="6" t="s">
        <v>1875</v>
      </c>
      <c r="E746" s="5" t="str">
        <f>HYPERLINK("https://www.esco-net.com/wcs/escort/ec/detail?hHinCd=EA814EC-37","EA814EC-37")</f>
        <v>EA814EC-37</v>
      </c>
    </row>
    <row r="747" spans="2:5" x14ac:dyDescent="0.15">
      <c r="B747" s="6" t="s">
        <v>1871</v>
      </c>
      <c r="C747" s="6" t="s">
        <v>1876</v>
      </c>
      <c r="D747" s="6" t="s">
        <v>1877</v>
      </c>
      <c r="E747" s="5" t="str">
        <f>HYPERLINK("https://www.esco-net.com/wcs/escort/ec/detail?hHinCd=EA814EC-47","EA814EC-47")</f>
        <v>EA814EC-47</v>
      </c>
    </row>
    <row r="748" spans="2:5" x14ac:dyDescent="0.15">
      <c r="B748" s="6" t="s">
        <v>1878</v>
      </c>
      <c r="C748" s="6" t="s">
        <v>1879</v>
      </c>
      <c r="D748" s="6" t="s">
        <v>1880</v>
      </c>
      <c r="E748" s="5" t="str">
        <f>HYPERLINK("https://www.esco-net.com/wcs/escort/ec/detail?hHinCd=EA758ZM-38","EA758ZM-38")</f>
        <v>EA758ZM-38</v>
      </c>
    </row>
    <row r="749" spans="2:5" x14ac:dyDescent="0.15">
      <c r="B749" s="6" t="s">
        <v>1881</v>
      </c>
      <c r="C749" s="6" t="s">
        <v>1882</v>
      </c>
      <c r="D749" s="6" t="s">
        <v>1883</v>
      </c>
      <c r="E749" s="5"/>
    </row>
    <row r="750" spans="2:5" x14ac:dyDescent="0.15">
      <c r="B750" s="6" t="s">
        <v>1884</v>
      </c>
      <c r="C750" s="6" t="s">
        <v>1885</v>
      </c>
      <c r="D750" s="6" t="s">
        <v>1886</v>
      </c>
      <c r="E750" s="5" t="str">
        <f>HYPERLINK("https://www.esco-net.com/wcs/escort/ec/detail?hHinCd=EA758-31A","EA758-31A")</f>
        <v>EA758-31A</v>
      </c>
    </row>
    <row r="751" spans="2:5" x14ac:dyDescent="0.15">
      <c r="B751" s="6" t="s">
        <v>1887</v>
      </c>
      <c r="C751" s="6" t="s">
        <v>1888</v>
      </c>
      <c r="D751" s="6" t="s">
        <v>1889</v>
      </c>
      <c r="E751" s="5"/>
    </row>
    <row r="752" spans="2:5" x14ac:dyDescent="0.15">
      <c r="B752" s="6" t="s">
        <v>1887</v>
      </c>
      <c r="C752" s="6" t="s">
        <v>1890</v>
      </c>
      <c r="D752" s="6" t="s">
        <v>1891</v>
      </c>
      <c r="E752" s="5" t="str">
        <f>HYPERLINK("https://www.esco-net.com/wcs/escort/ec/detail?hHinCd=EA763AJ-54D","EA763AJ-54D")</f>
        <v>EA763AJ-54D</v>
      </c>
    </row>
    <row r="753" spans="2:5" x14ac:dyDescent="0.15">
      <c r="B753" s="6" t="s">
        <v>1887</v>
      </c>
      <c r="C753" s="6" t="s">
        <v>1892</v>
      </c>
      <c r="D753" s="6" t="s">
        <v>1893</v>
      </c>
      <c r="E753" s="5" t="str">
        <f>HYPERLINK("https://www.esco-net.com/wcs/escort/ec/detail?hHinCd=EA763AJ-61C","EA763AJ-61C")</f>
        <v>EA763AJ-61C</v>
      </c>
    </row>
    <row r="754" spans="2:5" x14ac:dyDescent="0.15">
      <c r="B754" s="6" t="s">
        <v>1894</v>
      </c>
      <c r="C754" s="6" t="s">
        <v>1895</v>
      </c>
      <c r="D754" s="6" t="s">
        <v>1896</v>
      </c>
      <c r="E754" s="5" t="str">
        <f>HYPERLINK("https://www.esco-net.com/wcs/escort/ec/detail?hHinCd=EA763AS-11","EA763AS-11")</f>
        <v>EA763AS-11</v>
      </c>
    </row>
    <row r="755" spans="2:5" x14ac:dyDescent="0.15">
      <c r="B755" s="6" t="s">
        <v>1894</v>
      </c>
      <c r="C755" s="6" t="s">
        <v>1897</v>
      </c>
      <c r="D755" s="6" t="s">
        <v>1898</v>
      </c>
      <c r="E755" s="5" t="str">
        <f>HYPERLINK("https://www.esco-net.com/wcs/escort/ec/detail?hHinCd=EA763AV-11B","EA763AV-11B")</f>
        <v>EA763AV-11B</v>
      </c>
    </row>
    <row r="756" spans="2:5" x14ac:dyDescent="0.15">
      <c r="B756" s="6" t="s">
        <v>1899</v>
      </c>
      <c r="C756" s="6" t="s">
        <v>1900</v>
      </c>
      <c r="D756" s="6" t="s">
        <v>1901</v>
      </c>
      <c r="E756" s="5" t="str">
        <f>HYPERLINK("https://www.esco-net.com/wcs/escort/ec/detail?hHinCd=EA540HB-6","EA540HB-6")</f>
        <v>EA540HB-6</v>
      </c>
    </row>
    <row r="757" spans="2:5" x14ac:dyDescent="0.15">
      <c r="B757" s="6" t="s">
        <v>1902</v>
      </c>
      <c r="C757" s="6" t="s">
        <v>1903</v>
      </c>
      <c r="D757" s="6" t="s">
        <v>1904</v>
      </c>
      <c r="E757" s="5" t="str">
        <f>HYPERLINK("https://www.esco-net.com/wcs/escort/ec/detail?hHinCd=EA540K-32","EA540K-32")</f>
        <v>EA540K-32</v>
      </c>
    </row>
    <row r="758" spans="2:5" x14ac:dyDescent="0.15">
      <c r="B758" s="6" t="s">
        <v>1905</v>
      </c>
      <c r="C758" s="6" t="s">
        <v>1906</v>
      </c>
      <c r="D758" s="6" t="s">
        <v>1907</v>
      </c>
      <c r="E758" s="5" t="str">
        <f>HYPERLINK("https://www.esco-net.com/wcs/escort/ec/detail?hHinCd=EA540K-121","EA540K-121")</f>
        <v>EA540K-121</v>
      </c>
    </row>
    <row r="759" spans="2:5" x14ac:dyDescent="0.15">
      <c r="B759" s="6" t="s">
        <v>1908</v>
      </c>
      <c r="C759" s="6" t="s">
        <v>1909</v>
      </c>
      <c r="D759" s="6" t="s">
        <v>1910</v>
      </c>
      <c r="E759" s="5" t="str">
        <f>HYPERLINK("https://www.esco-net.com/wcs/escort/ec/detail?hHinCd=EA540FS-15","EA540FS-15")</f>
        <v>EA540FS-15</v>
      </c>
    </row>
    <row r="760" spans="2:5" x14ac:dyDescent="0.15">
      <c r="B760" s="6" t="s">
        <v>1911</v>
      </c>
      <c r="C760" s="6" t="s">
        <v>1912</v>
      </c>
      <c r="D760" s="6" t="s">
        <v>1913</v>
      </c>
      <c r="E760" s="5" t="str">
        <f>HYPERLINK("https://www.esco-net.com/wcs/escort/ec/detail?hHinCd=EA540AP-26","EA540AP-26")</f>
        <v>EA540AP-26</v>
      </c>
    </row>
    <row r="761" spans="2:5" x14ac:dyDescent="0.15">
      <c r="B761" s="6" t="s">
        <v>1914</v>
      </c>
      <c r="C761" s="6" t="s">
        <v>1915</v>
      </c>
      <c r="D761" s="6" t="s">
        <v>1916</v>
      </c>
      <c r="E761" s="5" t="str">
        <f>HYPERLINK("https://www.esco-net.com/wcs/escort/ec/detail?hHinCd=EA595GD-43","EA595GD-43")</f>
        <v>EA595GD-43</v>
      </c>
    </row>
    <row r="762" spans="2:5" x14ac:dyDescent="0.15">
      <c r="B762" s="6" t="s">
        <v>1917</v>
      </c>
      <c r="C762" s="6" t="s">
        <v>1918</v>
      </c>
      <c r="D762" s="6" t="s">
        <v>1919</v>
      </c>
      <c r="E762" s="5" t="str">
        <f>HYPERLINK("https://www.esco-net.com/wcs/escort/ec/detail?hHinCd=EA951FE-55A","EA951FE-55A")</f>
        <v>EA951FE-55A</v>
      </c>
    </row>
    <row r="763" spans="2:5" x14ac:dyDescent="0.15">
      <c r="B763" s="6" t="s">
        <v>1920</v>
      </c>
      <c r="C763" s="6" t="s">
        <v>1921</v>
      </c>
      <c r="D763" s="6" t="s">
        <v>1922</v>
      </c>
      <c r="E763" s="5"/>
    </row>
    <row r="764" spans="2:5" x14ac:dyDescent="0.15">
      <c r="B764" s="6" t="s">
        <v>1923</v>
      </c>
      <c r="C764" s="6" t="s">
        <v>1924</v>
      </c>
      <c r="D764" s="6" t="s">
        <v>1925</v>
      </c>
      <c r="E764" s="5" t="str">
        <f>HYPERLINK("https://www.esco-net.com/wcs/escort/ec/detail?hHinCd=EA912MH-26","EA912MH-26")</f>
        <v>EA912MH-26</v>
      </c>
    </row>
    <row r="765" spans="2:5" x14ac:dyDescent="0.15">
      <c r="B765" s="6" t="s">
        <v>1926</v>
      </c>
      <c r="C765" s="6" t="s">
        <v>1927</v>
      </c>
      <c r="D765" s="6" t="s">
        <v>1928</v>
      </c>
      <c r="E765" s="5" t="str">
        <f>HYPERLINK("https://www.esco-net.com/wcs/escort/ec/detail?hHinCd=EA912J-62","EA912J-62")</f>
        <v>EA912J-62</v>
      </c>
    </row>
    <row r="766" spans="2:5" x14ac:dyDescent="0.15">
      <c r="B766" s="6" t="s">
        <v>1926</v>
      </c>
      <c r="C766" s="6" t="s">
        <v>1929</v>
      </c>
      <c r="D766" s="6" t="s">
        <v>1930</v>
      </c>
      <c r="E766" s="5" t="str">
        <f>HYPERLINK("https://www.esco-net.com/wcs/escort/ec/detail?hHinCd=EA913VE-1","EA913VE-1")</f>
        <v>EA913VE-1</v>
      </c>
    </row>
    <row r="767" spans="2:5" x14ac:dyDescent="0.15">
      <c r="B767" s="6" t="s">
        <v>1931</v>
      </c>
      <c r="C767" s="6" t="s">
        <v>1932</v>
      </c>
      <c r="D767" s="6" t="s">
        <v>1933</v>
      </c>
      <c r="E767" s="5" t="str">
        <f>HYPERLINK("https://www.esco-net.com/wcs/escort/ec/detail?hHinCd=EA922HB-48","EA922HB-48")</f>
        <v>EA922HB-48</v>
      </c>
    </row>
    <row r="768" spans="2:5" x14ac:dyDescent="0.15">
      <c r="B768" s="6" t="s">
        <v>1934</v>
      </c>
      <c r="C768" s="6" t="s">
        <v>1935</v>
      </c>
      <c r="D768" s="6" t="s">
        <v>1936</v>
      </c>
      <c r="E768" s="5" t="str">
        <f>HYPERLINK("https://www.esco-net.com/wcs/escort/ec/detail?hHinCd=EA763YB-46","EA763YB-46")</f>
        <v>EA763YB-46</v>
      </c>
    </row>
    <row r="769" spans="2:5" x14ac:dyDescent="0.15">
      <c r="B769" s="6" t="s">
        <v>1934</v>
      </c>
      <c r="C769" s="6" t="s">
        <v>1937</v>
      </c>
      <c r="D769" s="6" t="s">
        <v>1938</v>
      </c>
      <c r="E769" s="5" t="str">
        <f>HYPERLINK("https://www.esco-net.com/wcs/escort/ec/detail?hHinCd=EA763YB-46","EA763YB-46")</f>
        <v>EA763YB-46</v>
      </c>
    </row>
    <row r="770" spans="2:5" x14ac:dyDescent="0.15">
      <c r="B770" s="6" t="s">
        <v>1939</v>
      </c>
      <c r="C770" s="6" t="s">
        <v>1940</v>
      </c>
      <c r="D770" s="6" t="s">
        <v>1941</v>
      </c>
      <c r="E770" s="5" t="str">
        <f>HYPERLINK("https://www.esco-net.com/wcs/escort/ec/detail?hHinCd=EA763AH-27E","EA763AH-27E")</f>
        <v>EA763AH-27E</v>
      </c>
    </row>
    <row r="771" spans="2:5" x14ac:dyDescent="0.15">
      <c r="B771" s="6" t="s">
        <v>1942</v>
      </c>
      <c r="C771" s="6" t="s">
        <v>1943</v>
      </c>
      <c r="D771" s="6" t="s">
        <v>1944</v>
      </c>
      <c r="E771" s="5" t="str">
        <f>HYPERLINK("https://www.esco-net.com/wcs/escort/ec/detail?hHinCd=EA638LE-65","EA638LE-65")</f>
        <v>EA638LE-65</v>
      </c>
    </row>
    <row r="772" spans="2:5" x14ac:dyDescent="0.15">
      <c r="B772" s="6" t="s">
        <v>1945</v>
      </c>
      <c r="C772" s="6" t="s">
        <v>1946</v>
      </c>
      <c r="D772" s="6" t="s">
        <v>1947</v>
      </c>
      <c r="E772" s="5" t="str">
        <f>HYPERLINK("https://www.esco-net.com/wcs/escort/ec/detail?hHinCd=EA922AJ-97A","EA922AJ-97A")</f>
        <v>EA922AJ-97A</v>
      </c>
    </row>
    <row r="773" spans="2:5" x14ac:dyDescent="0.15">
      <c r="B773" s="6" t="s">
        <v>1948</v>
      </c>
      <c r="C773" s="6" t="s">
        <v>1949</v>
      </c>
      <c r="D773" s="6" t="s">
        <v>1950</v>
      </c>
      <c r="E773" s="5" t="str">
        <f>HYPERLINK("https://www.esco-net.com/wcs/escort/ec/detail?hHinCd=EA922KB-13AA","EA922KB-13AA")</f>
        <v>EA922KB-13AA</v>
      </c>
    </row>
    <row r="774" spans="2:5" x14ac:dyDescent="0.15">
      <c r="B774" s="6" t="s">
        <v>1951</v>
      </c>
      <c r="C774" s="6" t="s">
        <v>1952</v>
      </c>
      <c r="D774" s="6" t="s">
        <v>1953</v>
      </c>
      <c r="E774" s="5" t="str">
        <f>HYPERLINK("https://www.esco-net.com/wcs/escort/ec/detail?hHinCd=EA864AA-1B","EA864AA-1B")</f>
        <v>EA864AA-1B</v>
      </c>
    </row>
    <row r="775" spans="2:5" x14ac:dyDescent="0.15">
      <c r="B775" s="6" t="s">
        <v>1954</v>
      </c>
      <c r="C775" s="6" t="s">
        <v>1955</v>
      </c>
      <c r="D775" s="6" t="s">
        <v>1956</v>
      </c>
      <c r="E775" s="5"/>
    </row>
    <row r="776" spans="2:5" x14ac:dyDescent="0.15">
      <c r="B776" s="6" t="s">
        <v>1957</v>
      </c>
      <c r="C776" s="6" t="s">
        <v>1958</v>
      </c>
      <c r="D776" s="6" t="s">
        <v>1959</v>
      </c>
      <c r="E776" s="5" t="str">
        <f>HYPERLINK("https://www.esco-net.com/wcs/escort/ec/detail?hHinCd=EA941B-1A","EA941B-1A")</f>
        <v>EA941B-1A</v>
      </c>
    </row>
    <row r="777" spans="2:5" x14ac:dyDescent="0.15">
      <c r="B777" s="6" t="s">
        <v>1960</v>
      </c>
      <c r="C777" s="6" t="s">
        <v>1961</v>
      </c>
      <c r="D777" s="6" t="s">
        <v>1962</v>
      </c>
      <c r="E777" s="5" t="str">
        <f>HYPERLINK("https://www.esco-net.com/wcs/escort/ec/detail?hHinCd=EA941E-1A","EA941E-1A")</f>
        <v>EA941E-1A</v>
      </c>
    </row>
    <row r="778" spans="2:5" x14ac:dyDescent="0.15">
      <c r="B778" s="6" t="s">
        <v>1963</v>
      </c>
      <c r="C778" s="6" t="s">
        <v>1964</v>
      </c>
      <c r="D778" s="6" t="s">
        <v>1965</v>
      </c>
      <c r="E778" s="5" t="str">
        <f>HYPERLINK("https://www.esco-net.com/wcs/escort/ec/detail?hHinCd=EA941A-86","EA941A-86")</f>
        <v>EA941A-86</v>
      </c>
    </row>
    <row r="779" spans="2:5" x14ac:dyDescent="0.15">
      <c r="B779" s="6" t="s">
        <v>1963</v>
      </c>
      <c r="C779" s="6" t="s">
        <v>1966</v>
      </c>
      <c r="D779" s="6" t="s">
        <v>1967</v>
      </c>
      <c r="E779" s="5"/>
    </row>
    <row r="780" spans="2:5" x14ac:dyDescent="0.15">
      <c r="B780" s="6" t="s">
        <v>1968</v>
      </c>
      <c r="C780" s="6" t="s">
        <v>1969</v>
      </c>
      <c r="D780" s="6" t="s">
        <v>1970</v>
      </c>
      <c r="E780" s="5" t="str">
        <f>HYPERLINK("https://www.esco-net.com/wcs/escort/ec/detail?hHinCd=EA800EA-46","EA800EA-46")</f>
        <v>EA800EA-46</v>
      </c>
    </row>
    <row r="781" spans="2:5" x14ac:dyDescent="0.15">
      <c r="B781" s="6" t="s">
        <v>1971</v>
      </c>
      <c r="C781" s="6" t="s">
        <v>1972</v>
      </c>
      <c r="D781" s="6" t="s">
        <v>1973</v>
      </c>
      <c r="E781" s="5"/>
    </row>
    <row r="782" spans="2:5" x14ac:dyDescent="0.15">
      <c r="B782" s="6" t="s">
        <v>1974</v>
      </c>
      <c r="C782" s="6" t="s">
        <v>1975</v>
      </c>
      <c r="D782" s="6" t="s">
        <v>1976</v>
      </c>
      <c r="E782" s="5"/>
    </row>
    <row r="783" spans="2:5" x14ac:dyDescent="0.15">
      <c r="B783" s="6" t="s">
        <v>1977</v>
      </c>
      <c r="C783" s="6" t="s">
        <v>1978</v>
      </c>
      <c r="D783" s="6" t="s">
        <v>1979</v>
      </c>
      <c r="E783" s="5" t="str">
        <f>HYPERLINK("https://www.esco-net.com/wcs/escort/ec/detail?hHinCd=EA800C-250","EA800C-250")</f>
        <v>EA800C-250</v>
      </c>
    </row>
    <row r="784" spans="2:5" x14ac:dyDescent="0.15">
      <c r="B784" s="6" t="s">
        <v>1980</v>
      </c>
      <c r="C784" s="6" t="s">
        <v>1981</v>
      </c>
      <c r="D784" s="6" t="s">
        <v>1982</v>
      </c>
      <c r="E784" s="5" t="str">
        <f>HYPERLINK("https://www.esco-net.com/wcs/escort/ec/detail?hHinCd=EA800MG","EA800MG")</f>
        <v>EA800MG</v>
      </c>
    </row>
    <row r="785" spans="2:5" x14ac:dyDescent="0.15">
      <c r="B785" s="6" t="s">
        <v>1983</v>
      </c>
      <c r="C785" s="6" t="s">
        <v>1984</v>
      </c>
      <c r="D785" s="6" t="s">
        <v>1985</v>
      </c>
      <c r="E785" s="5" t="str">
        <f>HYPERLINK("https://www.esco-net.com/wcs/escort/ec/detail?hHinCd=EA800NC-1","EA800NC-1")</f>
        <v>EA800NC-1</v>
      </c>
    </row>
    <row r="786" spans="2:5" x14ac:dyDescent="0.15">
      <c r="B786" s="6" t="s">
        <v>1986</v>
      </c>
      <c r="C786" s="6" t="s">
        <v>1987</v>
      </c>
      <c r="D786" s="6" t="s">
        <v>1988</v>
      </c>
      <c r="E786" s="5" t="str">
        <f>HYPERLINK("https://www.esco-net.com/wcs/escort/ec/detail?hHinCd=EA800VH-13","EA800VH-13")</f>
        <v>EA800VH-13</v>
      </c>
    </row>
    <row r="787" spans="2:5" x14ac:dyDescent="0.15">
      <c r="B787" s="6" t="s">
        <v>1986</v>
      </c>
      <c r="C787" s="6" t="s">
        <v>1989</v>
      </c>
      <c r="D787" s="6" t="s">
        <v>1990</v>
      </c>
      <c r="E787" s="5"/>
    </row>
    <row r="788" spans="2:5" x14ac:dyDescent="0.15">
      <c r="B788" s="6" t="s">
        <v>1991</v>
      </c>
      <c r="C788" s="6" t="s">
        <v>1992</v>
      </c>
      <c r="D788" s="6" t="s">
        <v>1993</v>
      </c>
      <c r="E788" s="5" t="str">
        <f>HYPERLINK("https://www.esco-net.com/wcs/escort/ec/detail?hHinCd=EA354GD-102","EA354GD-102")</f>
        <v>EA354GD-102</v>
      </c>
    </row>
    <row r="789" spans="2:5" x14ac:dyDescent="0.15">
      <c r="B789" s="6" t="s">
        <v>1991</v>
      </c>
      <c r="C789" s="6" t="s">
        <v>1994</v>
      </c>
      <c r="D789" s="6" t="s">
        <v>1995</v>
      </c>
      <c r="E789" s="5" t="str">
        <f>HYPERLINK("https://www.esco-net.com/wcs/escort/ec/detail?hHinCd=EA354GD-102","EA354GD-102")</f>
        <v>EA354GD-102</v>
      </c>
    </row>
    <row r="790" spans="2:5" x14ac:dyDescent="0.15">
      <c r="B790" s="6" t="s">
        <v>1996</v>
      </c>
      <c r="C790" s="6" t="s">
        <v>1997</v>
      </c>
      <c r="D790" s="6" t="s">
        <v>1998</v>
      </c>
      <c r="E790" s="5" t="str">
        <f>HYPERLINK("https://www.esco-net.com/wcs/escort/ec/detail?hHinCd=EA353BB-47","EA353BB-47")</f>
        <v>EA353BB-47</v>
      </c>
    </row>
    <row r="791" spans="2:5" x14ac:dyDescent="0.15">
      <c r="B791" s="6" t="s">
        <v>1996</v>
      </c>
      <c r="C791" s="6" t="s">
        <v>1999</v>
      </c>
      <c r="D791" s="6" t="s">
        <v>2000</v>
      </c>
      <c r="E791" s="5" t="str">
        <f>HYPERLINK("https://www.esco-net.com/wcs/escort/ec/detail?hHinCd=EA353JC-2","EA353JC-2")</f>
        <v>EA353JC-2</v>
      </c>
    </row>
    <row r="792" spans="2:5" x14ac:dyDescent="0.15">
      <c r="B792" s="6" t="s">
        <v>2001</v>
      </c>
      <c r="C792" s="6" t="s">
        <v>2002</v>
      </c>
      <c r="D792" s="6" t="s">
        <v>2003</v>
      </c>
      <c r="E792" s="5" t="str">
        <f>HYPERLINK("https://www.esco-net.com/wcs/escort/ec/detail?hHinCd=EA353BT-122B","EA353BT-122B")</f>
        <v>EA353BT-122B</v>
      </c>
    </row>
    <row r="793" spans="2:5" x14ac:dyDescent="0.15">
      <c r="B793" s="6" t="s">
        <v>2001</v>
      </c>
      <c r="C793" s="6" t="s">
        <v>2004</v>
      </c>
      <c r="D793" s="6" t="s">
        <v>2005</v>
      </c>
      <c r="E793" s="5" t="str">
        <f>HYPERLINK("https://www.esco-net.com/wcs/escort/ec/detail?hHinCd=EA915G-78","EA915G-78")</f>
        <v>EA915G-78</v>
      </c>
    </row>
    <row r="794" spans="2:5" x14ac:dyDescent="0.15">
      <c r="B794" s="6" t="s">
        <v>2001</v>
      </c>
      <c r="C794" s="6" t="s">
        <v>2006</v>
      </c>
      <c r="D794" s="6" t="s">
        <v>2007</v>
      </c>
      <c r="E794" s="5" t="str">
        <f>HYPERLINK("https://www.esco-net.com/wcs/escort/ec/detail?hHinCd=EA353BB-31","EA353BB-31")</f>
        <v>EA353BB-31</v>
      </c>
    </row>
    <row r="795" spans="2:5" x14ac:dyDescent="0.15">
      <c r="B795" s="6" t="s">
        <v>2008</v>
      </c>
      <c r="C795" s="6" t="s">
        <v>2009</v>
      </c>
      <c r="D795" s="6" t="s">
        <v>2010</v>
      </c>
      <c r="E795" s="5" t="str">
        <f>HYPERLINK("https://www.esco-net.com/wcs/escort/ec/detail?hHinCd=EA353BE-43","EA353BE-43")</f>
        <v>EA353BE-43</v>
      </c>
    </row>
    <row r="796" spans="2:5" x14ac:dyDescent="0.15">
      <c r="B796" s="6" t="s">
        <v>2011</v>
      </c>
      <c r="C796" s="6" t="s">
        <v>2012</v>
      </c>
      <c r="D796" s="6" t="s">
        <v>2013</v>
      </c>
      <c r="E796" s="5" t="str">
        <f>HYPERLINK("https://www.esco-net.com/wcs/escort/ec/detail?hHinCd=EA354GE-12","EA354GE-12")</f>
        <v>EA354GE-12</v>
      </c>
    </row>
    <row r="797" spans="2:5" x14ac:dyDescent="0.15">
      <c r="B797" s="6" t="s">
        <v>2014</v>
      </c>
      <c r="C797" s="6" t="s">
        <v>2015</v>
      </c>
      <c r="D797" s="6" t="s">
        <v>2016</v>
      </c>
      <c r="E797" s="5"/>
    </row>
    <row r="798" spans="2:5" x14ac:dyDescent="0.15">
      <c r="B798" s="6" t="s">
        <v>2014</v>
      </c>
      <c r="C798" s="6" t="s">
        <v>2017</v>
      </c>
      <c r="D798" s="6" t="s">
        <v>2018</v>
      </c>
      <c r="E798" s="5"/>
    </row>
    <row r="799" spans="2:5" x14ac:dyDescent="0.15">
      <c r="B799" s="6" t="s">
        <v>2019</v>
      </c>
      <c r="C799" s="6" t="s">
        <v>2020</v>
      </c>
      <c r="D799" s="6" t="s">
        <v>2021</v>
      </c>
      <c r="E799" s="5" t="str">
        <f>HYPERLINK("https://www.esco-net.com/wcs/escort/ec/detail?hHinCd=EA354GA-83","EA354GA-83")</f>
        <v>EA354GA-83</v>
      </c>
    </row>
    <row r="800" spans="2:5" x14ac:dyDescent="0.15">
      <c r="B800" s="6" t="s">
        <v>2019</v>
      </c>
      <c r="C800" s="6" t="s">
        <v>2022</v>
      </c>
      <c r="D800" s="6" t="s">
        <v>2023</v>
      </c>
      <c r="E800" s="5" t="str">
        <f>HYPERLINK("https://www.esco-net.com/wcs/escort/ec/detail?hHinCd=EA354GA-8D","EA354GA-8D")</f>
        <v>EA354GA-8D</v>
      </c>
    </row>
    <row r="801" spans="2:5" x14ac:dyDescent="0.15">
      <c r="B801" s="6" t="s">
        <v>2024</v>
      </c>
      <c r="C801" s="6" t="s">
        <v>2025</v>
      </c>
      <c r="D801" s="6" t="s">
        <v>2026</v>
      </c>
      <c r="E801" s="5"/>
    </row>
    <row r="802" spans="2:5" x14ac:dyDescent="0.15">
      <c r="B802" s="6" t="s">
        <v>2024</v>
      </c>
      <c r="C802" s="6" t="s">
        <v>2027</v>
      </c>
      <c r="D802" s="6" t="s">
        <v>2028</v>
      </c>
      <c r="E802" s="5"/>
    </row>
    <row r="803" spans="2:5" x14ac:dyDescent="0.15">
      <c r="B803" s="6" t="s">
        <v>2029</v>
      </c>
      <c r="C803" s="6" t="s">
        <v>2030</v>
      </c>
      <c r="D803" s="6" t="s">
        <v>2031</v>
      </c>
      <c r="E803" s="5" t="str">
        <f>HYPERLINK("https://www.esco-net.com/wcs/escort/ec/detail?hHinCd=EA354VA-5A","EA354VA-5A")</f>
        <v>EA354VA-5A</v>
      </c>
    </row>
    <row r="804" spans="2:5" x14ac:dyDescent="0.15">
      <c r="B804" s="6" t="s">
        <v>2029</v>
      </c>
      <c r="C804" s="6" t="s">
        <v>2032</v>
      </c>
      <c r="D804" s="6" t="s">
        <v>2033</v>
      </c>
      <c r="E804" s="5" t="str">
        <f>HYPERLINK("https://www.esco-net.com/wcs/escort/ec/detail?hHinCd=EA354VH-20","EA354VH-20")</f>
        <v>EA354VH-20</v>
      </c>
    </row>
    <row r="805" spans="2:5" x14ac:dyDescent="0.15">
      <c r="B805" s="6" t="s">
        <v>2029</v>
      </c>
      <c r="C805" s="6" t="s">
        <v>2034</v>
      </c>
      <c r="D805" s="6" t="s">
        <v>2035</v>
      </c>
      <c r="E805" s="5"/>
    </row>
    <row r="806" spans="2:5" x14ac:dyDescent="0.15">
      <c r="B806" s="6" t="s">
        <v>2036</v>
      </c>
      <c r="C806" s="6" t="s">
        <v>2037</v>
      </c>
      <c r="D806" s="6" t="s">
        <v>2038</v>
      </c>
      <c r="E806" s="5" t="str">
        <f>HYPERLINK("https://www.esco-net.com/wcs/escort/ec/detail?hHinCd=EA998RY-27.5A","EA998RY-27.5A")</f>
        <v>EA998RY-27.5A</v>
      </c>
    </row>
    <row r="807" spans="2:5" x14ac:dyDescent="0.15">
      <c r="B807" s="6" t="s">
        <v>2036</v>
      </c>
      <c r="C807" s="6" t="s">
        <v>2039</v>
      </c>
      <c r="D807" s="6" t="s">
        <v>2040</v>
      </c>
      <c r="E807" s="5" t="str">
        <f>HYPERLINK("https://www.esco-net.com/wcs/escort/ec/detail?hHinCd=EA998RY-29A","EA998RY-29A")</f>
        <v>EA998RY-29A</v>
      </c>
    </row>
    <row r="808" spans="2:5" x14ac:dyDescent="0.15">
      <c r="B808" s="6" t="s">
        <v>2036</v>
      </c>
      <c r="C808" s="6" t="s">
        <v>2041</v>
      </c>
      <c r="D808" s="6" t="s">
        <v>2042</v>
      </c>
      <c r="E808" s="5" t="str">
        <f>HYPERLINK("https://www.esco-net.com/wcs/escort/ec/detail?hHinCd=EA998RY-30A","EA998RY-30A")</f>
        <v>EA998RY-30A</v>
      </c>
    </row>
    <row r="809" spans="2:5" x14ac:dyDescent="0.15">
      <c r="B809" s="6" t="s">
        <v>2043</v>
      </c>
      <c r="C809" s="6" t="s">
        <v>2044</v>
      </c>
      <c r="D809" s="6" t="s">
        <v>2045</v>
      </c>
      <c r="E809" s="5" t="str">
        <f>HYPERLINK("https://www.esco-net.com/wcs/escort/ec/detail?hHinCd=EA998VA-25A","EA998VA-25A")</f>
        <v>EA998VA-25A</v>
      </c>
    </row>
    <row r="810" spans="2:5" x14ac:dyDescent="0.15">
      <c r="B810" s="6" t="s">
        <v>2046</v>
      </c>
      <c r="C810" s="6" t="s">
        <v>2047</v>
      </c>
      <c r="D810" s="6" t="s">
        <v>2048</v>
      </c>
      <c r="E810" s="5" t="str">
        <f>HYPERLINK("https://www.esco-net.com/wcs/escort/ec/detail?hHinCd=EA910MB-25","EA910MB-25")</f>
        <v>EA910MB-25</v>
      </c>
    </row>
    <row r="811" spans="2:5" x14ac:dyDescent="0.15">
      <c r="B811" s="6" t="s">
        <v>2046</v>
      </c>
      <c r="C811" s="6" t="s">
        <v>2049</v>
      </c>
      <c r="D811" s="6" t="s">
        <v>2050</v>
      </c>
      <c r="E811" s="5" t="str">
        <f>HYPERLINK("https://www.esco-net.com/wcs/escort/ec/detail?hHinCd=EA910MB-26","EA910MB-26")</f>
        <v>EA910MB-26</v>
      </c>
    </row>
    <row r="812" spans="2:5" x14ac:dyDescent="0.15">
      <c r="B812" s="6" t="s">
        <v>2051</v>
      </c>
      <c r="C812" s="6" t="s">
        <v>2052</v>
      </c>
      <c r="D812" s="6" t="s">
        <v>2053</v>
      </c>
      <c r="E812" s="5" t="str">
        <f>HYPERLINK("https://www.esco-net.com/wcs/escort/ec/detail?hHinCd=EA996XB-41A","EA996XB-41A")</f>
        <v>EA996XB-41A</v>
      </c>
    </row>
    <row r="813" spans="2:5" x14ac:dyDescent="0.15">
      <c r="B813" s="6" t="s">
        <v>2051</v>
      </c>
      <c r="C813" s="6" t="s">
        <v>2054</v>
      </c>
      <c r="D813" s="6" t="s">
        <v>2055</v>
      </c>
      <c r="E813" s="5" t="str">
        <f>HYPERLINK("https://www.esco-net.com/wcs/escort/ec/detail?hHinCd=EA996XB-43A","EA996XB-43A")</f>
        <v>EA996XB-43A</v>
      </c>
    </row>
    <row r="814" spans="2:5" x14ac:dyDescent="0.15">
      <c r="B814" s="6" t="s">
        <v>2051</v>
      </c>
      <c r="C814" s="6" t="s">
        <v>2056</v>
      </c>
      <c r="D814" s="6" t="s">
        <v>2057</v>
      </c>
      <c r="E814" s="5" t="str">
        <f>HYPERLINK("https://www.esco-net.com/wcs/escort/ec/detail?hHinCd=EA996XB-52A","EA996XB-52A")</f>
        <v>EA996XB-52A</v>
      </c>
    </row>
    <row r="815" spans="2:5" x14ac:dyDescent="0.15">
      <c r="B815" s="6" t="s">
        <v>2051</v>
      </c>
      <c r="C815" s="6" t="s">
        <v>2058</v>
      </c>
      <c r="D815" s="6" t="s">
        <v>2059</v>
      </c>
      <c r="E815" s="5" t="str">
        <f>HYPERLINK("https://www.esco-net.com/wcs/escort/ec/detail?hHinCd=EA996XB-53A","EA996XB-53A")</f>
        <v>EA996XB-53A</v>
      </c>
    </row>
    <row r="816" spans="2:5" x14ac:dyDescent="0.15">
      <c r="B816" s="6" t="s">
        <v>2051</v>
      </c>
      <c r="C816" s="6" t="s">
        <v>2060</v>
      </c>
      <c r="D816" s="6" t="s">
        <v>2061</v>
      </c>
      <c r="E816" s="5" t="str">
        <f>HYPERLINK("https://www.esco-net.com/wcs/escort/ec/detail?hHinCd=EA996XB-55A","EA996XB-55A")</f>
        <v>EA996XB-55A</v>
      </c>
    </row>
    <row r="817" spans="2:5" x14ac:dyDescent="0.15">
      <c r="B817" s="6" t="s">
        <v>2062</v>
      </c>
      <c r="C817" s="6" t="s">
        <v>2063</v>
      </c>
      <c r="D817" s="6" t="s">
        <v>2064</v>
      </c>
      <c r="E817" s="5" t="str">
        <f>HYPERLINK("https://www.esco-net.com/wcs/escort/ec/detail?hHinCd=EA355AC-6","EA355AC-6")</f>
        <v>EA355AC-6</v>
      </c>
    </row>
    <row r="818" spans="2:5" x14ac:dyDescent="0.15">
      <c r="B818" s="6" t="s">
        <v>2065</v>
      </c>
      <c r="C818" s="6" t="s">
        <v>2066</v>
      </c>
      <c r="D818" s="6" t="s">
        <v>2067</v>
      </c>
      <c r="E818" s="5" t="str">
        <f>HYPERLINK("https://www.esco-net.com/wcs/escort/ec/detail?hHinCd=EA929HB-10","EA929HB-10")</f>
        <v>EA929HB-10</v>
      </c>
    </row>
    <row r="819" spans="2:5" x14ac:dyDescent="0.15">
      <c r="B819" s="6" t="s">
        <v>2068</v>
      </c>
      <c r="C819" s="6" t="s">
        <v>2069</v>
      </c>
      <c r="D819" s="6" t="s">
        <v>2070</v>
      </c>
      <c r="E819" s="5"/>
    </row>
    <row r="820" spans="2:5" x14ac:dyDescent="0.15">
      <c r="B820" s="6" t="s">
        <v>2068</v>
      </c>
      <c r="C820" s="6" t="s">
        <v>2071</v>
      </c>
      <c r="D820" s="6" t="s">
        <v>2072</v>
      </c>
      <c r="E820" s="5"/>
    </row>
    <row r="821" spans="2:5" x14ac:dyDescent="0.15">
      <c r="B821" s="6" t="s">
        <v>2073</v>
      </c>
      <c r="C821" s="6" t="s">
        <v>2074</v>
      </c>
      <c r="D821" s="6" t="s">
        <v>2075</v>
      </c>
      <c r="E821" s="5"/>
    </row>
    <row r="822" spans="2:5" x14ac:dyDescent="0.15">
      <c r="B822" s="6" t="s">
        <v>2076</v>
      </c>
      <c r="C822" s="6" t="s">
        <v>2077</v>
      </c>
      <c r="D822" s="6" t="s">
        <v>2078</v>
      </c>
      <c r="E822" s="5" t="str">
        <f>HYPERLINK("https://www.esco-net.com/wcs/escort/ec/detail?hHinCd=EA983FS-163","EA983FS-163")</f>
        <v>EA983FS-163</v>
      </c>
    </row>
    <row r="823" spans="2:5" x14ac:dyDescent="0.15">
      <c r="B823" s="6" t="s">
        <v>2079</v>
      </c>
      <c r="C823" s="6" t="s">
        <v>2080</v>
      </c>
      <c r="D823" s="6" t="s">
        <v>2081</v>
      </c>
      <c r="E823" s="5" t="str">
        <f>HYPERLINK("https://www.esco-net.com/wcs/escort/ec/detail?hHinCd=EA983FT-831","EA983FT-831")</f>
        <v>EA983FT-831</v>
      </c>
    </row>
    <row r="824" spans="2:5" x14ac:dyDescent="0.15">
      <c r="B824" s="6" t="s">
        <v>2082</v>
      </c>
      <c r="C824" s="6" t="s">
        <v>2083</v>
      </c>
      <c r="D824" s="6" t="s">
        <v>2084</v>
      </c>
      <c r="E824" s="5" t="str">
        <f>HYPERLINK("https://www.esco-net.com/wcs/escort/ec/detail?hHinCd=EA983FT-381","EA983FT-381")</f>
        <v>EA983FT-381</v>
      </c>
    </row>
    <row r="825" spans="2:5" x14ac:dyDescent="0.15">
      <c r="B825" s="6" t="s">
        <v>2085</v>
      </c>
      <c r="C825" s="6" t="s">
        <v>2086</v>
      </c>
      <c r="D825" s="6" t="s">
        <v>2087</v>
      </c>
      <c r="E825" s="5"/>
    </row>
    <row r="826" spans="2:5" x14ac:dyDescent="0.15">
      <c r="B826" s="6" t="s">
        <v>2088</v>
      </c>
      <c r="C826" s="6" t="s">
        <v>2089</v>
      </c>
      <c r="D826" s="6" t="s">
        <v>2090</v>
      </c>
      <c r="E826" s="5" t="str">
        <f>HYPERLINK("https://www.esco-net.com/wcs/escort/ec/detail?hHinCd=EA983DB-10","EA983DB-10")</f>
        <v>EA983DB-10</v>
      </c>
    </row>
    <row r="827" spans="2:5" x14ac:dyDescent="0.15">
      <c r="B827" s="6" t="s">
        <v>2091</v>
      </c>
      <c r="C827" s="6" t="s">
        <v>2092</v>
      </c>
      <c r="D827" s="6" t="s">
        <v>2093</v>
      </c>
      <c r="E827" s="5" t="str">
        <f>HYPERLINK("https://www.esco-net.com/wcs/escort/ec/detail?hHinCd=EA983DB-131","EA983DB-131")</f>
        <v>EA983DB-131</v>
      </c>
    </row>
    <row r="828" spans="2:5" x14ac:dyDescent="0.15">
      <c r="B828" s="6" t="s">
        <v>2094</v>
      </c>
      <c r="C828" s="6" t="s">
        <v>2095</v>
      </c>
      <c r="D828" s="6" t="s">
        <v>2096</v>
      </c>
      <c r="E828" s="5"/>
    </row>
    <row r="829" spans="2:5" x14ac:dyDescent="0.15">
      <c r="B829" s="6" t="s">
        <v>2094</v>
      </c>
      <c r="C829" s="6" t="s">
        <v>2097</v>
      </c>
      <c r="D829" s="6" t="s">
        <v>2098</v>
      </c>
      <c r="E829" s="5"/>
    </row>
    <row r="830" spans="2:5" x14ac:dyDescent="0.15">
      <c r="B830" s="6" t="s">
        <v>2099</v>
      </c>
      <c r="C830" s="6" t="s">
        <v>2100</v>
      </c>
      <c r="D830" s="6" t="s">
        <v>2101</v>
      </c>
      <c r="E830" s="5"/>
    </row>
    <row r="831" spans="2:5" x14ac:dyDescent="0.15">
      <c r="B831" s="6" t="s">
        <v>2099</v>
      </c>
      <c r="C831" s="6" t="s">
        <v>2102</v>
      </c>
      <c r="D831" s="6" t="s">
        <v>2103</v>
      </c>
      <c r="E831" s="5"/>
    </row>
    <row r="832" spans="2:5" x14ac:dyDescent="0.15">
      <c r="B832" s="6" t="s">
        <v>2099</v>
      </c>
      <c r="C832" s="6" t="s">
        <v>2104</v>
      </c>
      <c r="D832" s="6" t="s">
        <v>2105</v>
      </c>
      <c r="E832" s="5"/>
    </row>
    <row r="833" spans="2:5" x14ac:dyDescent="0.15">
      <c r="B833" s="6" t="s">
        <v>2106</v>
      </c>
      <c r="C833" s="6" t="s">
        <v>2107</v>
      </c>
      <c r="D833" s="6" t="s">
        <v>2108</v>
      </c>
      <c r="E833" s="5" t="str">
        <f>HYPERLINK("https://www.esco-net.com/wcs/escort/ec/detail?hHinCd=EA983BR-1","EA983BR-1")</f>
        <v>EA983BR-1</v>
      </c>
    </row>
    <row r="834" spans="2:5" x14ac:dyDescent="0.15">
      <c r="B834" s="6" t="s">
        <v>2106</v>
      </c>
      <c r="C834" s="6" t="s">
        <v>2109</v>
      </c>
      <c r="D834" s="6" t="s">
        <v>2110</v>
      </c>
      <c r="E834" s="5"/>
    </row>
    <row r="835" spans="2:5" x14ac:dyDescent="0.15">
      <c r="B835" s="6" t="s">
        <v>2111</v>
      </c>
      <c r="C835" s="6" t="s">
        <v>2112</v>
      </c>
      <c r="D835" s="6" t="s">
        <v>2113</v>
      </c>
      <c r="E835" s="5"/>
    </row>
    <row r="836" spans="2:5" x14ac:dyDescent="0.15">
      <c r="B836" s="6" t="s">
        <v>2114</v>
      </c>
      <c r="C836" s="6" t="s">
        <v>2115</v>
      </c>
      <c r="D836" s="6" t="s">
        <v>2116</v>
      </c>
      <c r="E836" s="5" t="str">
        <f>HYPERLINK("https://www.esco-net.com/wcs/escort/ec/detail?hHinCd=EA766ZE-34","EA766ZE-34")</f>
        <v>EA766ZE-34</v>
      </c>
    </row>
    <row r="837" spans="2:5" x14ac:dyDescent="0.15">
      <c r="B837" s="6" t="s">
        <v>2114</v>
      </c>
      <c r="C837" s="6" t="s">
        <v>2117</v>
      </c>
      <c r="D837" s="6" t="s">
        <v>2118</v>
      </c>
      <c r="E837" s="5" t="str">
        <f>HYPERLINK("https://www.esco-net.com/wcs/escort/ec/detail?hHinCd=EA766ZE-41","EA766ZE-41")</f>
        <v>EA766ZE-41</v>
      </c>
    </row>
    <row r="838" spans="2:5" x14ac:dyDescent="0.15">
      <c r="B838" s="6" t="s">
        <v>2114</v>
      </c>
      <c r="C838" s="6" t="s">
        <v>2119</v>
      </c>
      <c r="D838" s="6" t="s">
        <v>2120</v>
      </c>
      <c r="E838" s="5" t="str">
        <f>HYPERLINK("https://www.esco-net.com/wcs/escort/ec/detail?hHinCd=EA983BR-32","EA983BR-32")</f>
        <v>EA983BR-32</v>
      </c>
    </row>
    <row r="839" spans="2:5" x14ac:dyDescent="0.15">
      <c r="B839" s="6" t="s">
        <v>2121</v>
      </c>
      <c r="C839" s="6" t="s">
        <v>2122</v>
      </c>
      <c r="D839" s="6" t="s">
        <v>2123</v>
      </c>
      <c r="E839" s="5" t="str">
        <f>HYPERLINK("https://www.esco-net.com/wcs/escort/ec/detail?hHinCd=EA983CC-221","EA983CC-221")</f>
        <v>EA983CC-221</v>
      </c>
    </row>
    <row r="840" spans="2:5" x14ac:dyDescent="0.15">
      <c r="B840" s="6" t="s">
        <v>2121</v>
      </c>
      <c r="C840" s="6" t="s">
        <v>2124</v>
      </c>
      <c r="D840" s="6" t="s">
        <v>2125</v>
      </c>
      <c r="E840" s="5" t="str">
        <f>HYPERLINK("https://www.esco-net.com/wcs/escort/ec/detail?hHinCd=EA983CC-244","EA983CC-244")</f>
        <v>EA983CC-244</v>
      </c>
    </row>
    <row r="841" spans="2:5" x14ac:dyDescent="0.15">
      <c r="B841" s="6" t="s">
        <v>2121</v>
      </c>
      <c r="C841" s="6" t="s">
        <v>2126</v>
      </c>
      <c r="D841" s="6" t="s">
        <v>2127</v>
      </c>
      <c r="E841" s="5" t="str">
        <f>HYPERLINK("https://www.esco-net.com/wcs/escort/ec/detail?hHinCd=EA983CC-246","EA983CC-246")</f>
        <v>EA983CC-246</v>
      </c>
    </row>
    <row r="842" spans="2:5" x14ac:dyDescent="0.15">
      <c r="B842" s="6" t="s">
        <v>2121</v>
      </c>
      <c r="C842" s="6" t="s">
        <v>2128</v>
      </c>
      <c r="D842" s="6" t="s">
        <v>2129</v>
      </c>
      <c r="E842" s="5" t="str">
        <f>HYPERLINK("https://www.esco-net.com/wcs/escort/ec/detail?hHinCd=EA983CC-247","EA983CC-247")</f>
        <v>EA983CC-247</v>
      </c>
    </row>
    <row r="843" spans="2:5" x14ac:dyDescent="0.15">
      <c r="B843" s="6" t="s">
        <v>2121</v>
      </c>
      <c r="C843" s="6" t="s">
        <v>2130</v>
      </c>
      <c r="D843" s="6" t="s">
        <v>2131</v>
      </c>
      <c r="E843" s="5" t="str">
        <f>HYPERLINK("https://www.esco-net.com/wcs/escort/ec/detail?hHinCd=EA983CC-248","EA983CC-248")</f>
        <v>EA983CC-248</v>
      </c>
    </row>
    <row r="844" spans="2:5" x14ac:dyDescent="0.15">
      <c r="B844" s="6" t="s">
        <v>2121</v>
      </c>
      <c r="C844" s="6" t="s">
        <v>2132</v>
      </c>
      <c r="D844" s="6" t="s">
        <v>2133</v>
      </c>
      <c r="E844" s="5" t="str">
        <f>HYPERLINK("https://www.esco-net.com/wcs/escort/ec/detail?hHinCd=EA983CC-249","EA983CC-249")</f>
        <v>EA983CC-249</v>
      </c>
    </row>
    <row r="845" spans="2:5" x14ac:dyDescent="0.15">
      <c r="B845" s="6" t="s">
        <v>2134</v>
      </c>
      <c r="C845" s="6" t="s">
        <v>2135</v>
      </c>
      <c r="D845" s="6" t="s">
        <v>2136</v>
      </c>
      <c r="E845" s="5"/>
    </row>
    <row r="846" spans="2:5" x14ac:dyDescent="0.15">
      <c r="B846" s="6" t="s">
        <v>2134</v>
      </c>
      <c r="C846" s="6" t="s">
        <v>2137</v>
      </c>
      <c r="D846" s="6" t="s">
        <v>2138</v>
      </c>
      <c r="E846" s="5"/>
    </row>
    <row r="847" spans="2:5" x14ac:dyDescent="0.15">
      <c r="B847" s="6" t="s">
        <v>2139</v>
      </c>
      <c r="C847" s="6" t="s">
        <v>2140</v>
      </c>
      <c r="D847" s="6" t="s">
        <v>2141</v>
      </c>
      <c r="E847" s="5" t="str">
        <f>HYPERLINK("https://www.esco-net.com/wcs/escort/ec/detail?hHinCd=EA983BG-102","EA983BG-102")</f>
        <v>EA983BG-102</v>
      </c>
    </row>
    <row r="848" spans="2:5" x14ac:dyDescent="0.15">
      <c r="B848" s="6" t="s">
        <v>2142</v>
      </c>
      <c r="C848" s="6" t="s">
        <v>2143</v>
      </c>
      <c r="D848" s="6" t="s">
        <v>2144</v>
      </c>
      <c r="E848" s="5" t="str">
        <f>HYPERLINK("https://www.esco-net.com/wcs/escort/ec/detail?hHinCd=EA983G-46","EA983G-46")</f>
        <v>EA983G-46</v>
      </c>
    </row>
    <row r="849" spans="2:5" x14ac:dyDescent="0.15">
      <c r="B849" s="6" t="s">
        <v>2145</v>
      </c>
      <c r="C849" s="6" t="s">
        <v>2146</v>
      </c>
      <c r="D849" s="6" t="s">
        <v>174</v>
      </c>
      <c r="E849" s="5" t="str">
        <f>HYPERLINK("https://www.esco-net.com/wcs/escort/ec/detail?hHinCd=EA864CD-552A","EA864CD-552A")</f>
        <v>EA864CD-552A</v>
      </c>
    </row>
    <row r="850" spans="2:5" x14ac:dyDescent="0.15">
      <c r="B850" s="6" t="s">
        <v>2147</v>
      </c>
      <c r="C850" s="6" t="s">
        <v>2148</v>
      </c>
      <c r="D850" s="6" t="s">
        <v>2149</v>
      </c>
      <c r="E850" s="5" t="str">
        <f>HYPERLINK("https://www.esco-net.com/wcs/escort/ec/detail?hHinCd=EA864CD-120","EA864CD-120")</f>
        <v>EA864CD-120</v>
      </c>
    </row>
    <row r="851" spans="2:5" x14ac:dyDescent="0.15">
      <c r="B851" s="6" t="s">
        <v>2150</v>
      </c>
      <c r="C851" s="6" t="s">
        <v>2151</v>
      </c>
      <c r="D851" s="6" t="s">
        <v>2152</v>
      </c>
      <c r="E851" s="5" t="str">
        <f>HYPERLINK("https://www.esco-net.com/wcs/escort/ec/detail?hHinCd=EA983S-77","EA983S-77")</f>
        <v>EA983S-77</v>
      </c>
    </row>
    <row r="852" spans="2:5" x14ac:dyDescent="0.15">
      <c r="B852" s="6" t="s">
        <v>2153</v>
      </c>
      <c r="C852" s="6" t="s">
        <v>2154</v>
      </c>
      <c r="D852" s="6" t="s">
        <v>2155</v>
      </c>
      <c r="E852" s="5"/>
    </row>
    <row r="853" spans="2:5" x14ac:dyDescent="0.15">
      <c r="B853" s="6" t="s">
        <v>2156</v>
      </c>
      <c r="C853" s="6" t="s">
        <v>2157</v>
      </c>
      <c r="D853" s="6" t="s">
        <v>2158</v>
      </c>
      <c r="E853" s="5" t="str">
        <f>HYPERLINK("https://www.esco-net.com/wcs/escort/ec/detail?hHinCd=EA591GB-4","EA591GB-4")</f>
        <v>EA591GB-4</v>
      </c>
    </row>
    <row r="854" spans="2:5" x14ac:dyDescent="0.15">
      <c r="B854" s="6" t="s">
        <v>2156</v>
      </c>
      <c r="C854" s="6" t="s">
        <v>2159</v>
      </c>
      <c r="D854" s="6" t="s">
        <v>2160</v>
      </c>
      <c r="E854" s="5" t="str">
        <f>HYPERLINK("https://www.esco-net.com/wcs/escort/ec/detail?hHinCd=EA591HM-2","EA591HM-2")</f>
        <v>EA591HM-2</v>
      </c>
    </row>
    <row r="855" spans="2:5" x14ac:dyDescent="0.15">
      <c r="B855" s="6" t="s">
        <v>2161</v>
      </c>
      <c r="C855" s="6" t="s">
        <v>2162</v>
      </c>
      <c r="D855" s="6" t="s">
        <v>2163</v>
      </c>
      <c r="E855" s="5" t="str">
        <f>HYPERLINK("https://www.esco-net.com/wcs/escort/ec/detail?hHinCd=EA999LC-1S","EA999LC-1S")</f>
        <v>EA999LC-1S</v>
      </c>
    </row>
    <row r="856" spans="2:5" x14ac:dyDescent="0.15">
      <c r="B856" s="6" t="s">
        <v>2164</v>
      </c>
      <c r="C856" s="6" t="s">
        <v>2165</v>
      </c>
      <c r="D856" s="6" t="s">
        <v>2166</v>
      </c>
      <c r="E856" s="5" t="str">
        <f>HYPERLINK("https://www.esco-net.com/wcs/escort/ec/detail?hHinCd=EA812HG-19B","EA812HG-19B")</f>
        <v>EA812HG-19B</v>
      </c>
    </row>
    <row r="857" spans="2:5" x14ac:dyDescent="0.15">
      <c r="B857" s="6" t="s">
        <v>2167</v>
      </c>
      <c r="C857" s="6" t="s">
        <v>2168</v>
      </c>
      <c r="D857" s="6" t="s">
        <v>2169</v>
      </c>
      <c r="E857" s="5" t="str">
        <f>HYPERLINK("https://www.esco-net.com/wcs/escort/ec/detail?hHinCd=EA724ZK-1","EA724ZK-1")</f>
        <v>EA724ZK-1</v>
      </c>
    </row>
    <row r="858" spans="2:5" x14ac:dyDescent="0.15">
      <c r="B858" s="6" t="s">
        <v>2170</v>
      </c>
      <c r="C858" s="6" t="s">
        <v>2171</v>
      </c>
      <c r="D858" s="6" t="s">
        <v>2172</v>
      </c>
      <c r="E858" s="5" t="str">
        <f>HYPERLINK("https://www.esco-net.com/wcs/escort/ec/detail?hHinCd=EA928AG-151A","EA928AG-151A")</f>
        <v>EA928AG-151A</v>
      </c>
    </row>
    <row r="859" spans="2:5" x14ac:dyDescent="0.15">
      <c r="B859" s="6" t="s">
        <v>2173</v>
      </c>
      <c r="C859" s="6" t="s">
        <v>2174</v>
      </c>
      <c r="D859" s="6" t="s">
        <v>2175</v>
      </c>
      <c r="E859" s="5" t="str">
        <f>HYPERLINK("https://www.esco-net.com/wcs/escort/ec/detail?hHinCd=EA922B-17E","EA922B-17E")</f>
        <v>EA922B-17E</v>
      </c>
    </row>
    <row r="860" spans="2:5" x14ac:dyDescent="0.15">
      <c r="B860" s="6" t="s">
        <v>2176</v>
      </c>
      <c r="C860" s="6" t="s">
        <v>2177</v>
      </c>
      <c r="D860" s="6" t="s">
        <v>2178</v>
      </c>
      <c r="E860" s="5" t="str">
        <f>HYPERLINK("https://www.esco-net.com/wcs/escort/ec/detail?hHinCd=EA928CC-38","EA928CC-38")</f>
        <v>EA928CC-38</v>
      </c>
    </row>
    <row r="861" spans="2:5" x14ac:dyDescent="0.15">
      <c r="B861" s="6" t="s">
        <v>2179</v>
      </c>
      <c r="C861" s="6" t="s">
        <v>2180</v>
      </c>
      <c r="D861" s="6" t="s">
        <v>2181</v>
      </c>
      <c r="E861" s="5" t="str">
        <f>HYPERLINK("https://www.esco-net.com/wcs/escort/ec/detail?hHinCd=EA995CA-42A","EA995CA-42A")</f>
        <v>EA995CA-42A</v>
      </c>
    </row>
    <row r="862" spans="2:5" x14ac:dyDescent="0.15">
      <c r="B862" s="6" t="s">
        <v>2182</v>
      </c>
      <c r="C862" s="6" t="s">
        <v>2183</v>
      </c>
      <c r="D862" s="6" t="s">
        <v>2184</v>
      </c>
      <c r="E862" s="5" t="str">
        <f>HYPERLINK("https://www.esco-net.com/wcs/escort/ec/detail?hHinCd=EA899PA-25A","EA899PA-25A")</f>
        <v>EA899PA-25A</v>
      </c>
    </row>
    <row r="863" spans="2:5" x14ac:dyDescent="0.15">
      <c r="B863" s="6" t="s">
        <v>2185</v>
      </c>
      <c r="C863" s="6" t="s">
        <v>2186</v>
      </c>
      <c r="D863" s="6" t="s">
        <v>2187</v>
      </c>
      <c r="E863" s="5" t="str">
        <f>HYPERLINK("https://www.esco-net.com/wcs/escort/ec/detail?hHinCd=EA899AR-19","EA899AR-19")</f>
        <v>EA899AR-19</v>
      </c>
    </row>
    <row r="864" spans="2:5" x14ac:dyDescent="0.15">
      <c r="B864" s="6" t="s">
        <v>2188</v>
      </c>
      <c r="C864" s="6" t="s">
        <v>2189</v>
      </c>
      <c r="D864" s="6" t="s">
        <v>2190</v>
      </c>
      <c r="E864" s="5" t="str">
        <f>HYPERLINK("https://www.esco-net.com/wcs/escort/ec/detail?hHinCd=EA899SA-1","EA899SA-1")</f>
        <v>EA899SA-1</v>
      </c>
    </row>
    <row r="865" spans="2:5" x14ac:dyDescent="0.15">
      <c r="B865" s="6" t="s">
        <v>2191</v>
      </c>
      <c r="C865" s="6" t="s">
        <v>2192</v>
      </c>
      <c r="D865" s="6" t="s">
        <v>2193</v>
      </c>
      <c r="E865" s="5" t="str">
        <f>HYPERLINK("https://www.esco-net.com/wcs/escort/ec/detail?hHinCd=EA115TR-31","EA115TR-31")</f>
        <v>EA115TR-31</v>
      </c>
    </row>
    <row r="866" spans="2:5" x14ac:dyDescent="0.15">
      <c r="B866" s="6" t="s">
        <v>2194</v>
      </c>
      <c r="C866" s="6" t="s">
        <v>2195</v>
      </c>
      <c r="D866" s="6" t="s">
        <v>2196</v>
      </c>
      <c r="E866" s="5" t="str">
        <f>HYPERLINK("https://www.esco-net.com/wcs/escort/ec/detail?hHinCd=EA913YD-92","EA913YD-92")</f>
        <v>EA913YD-92</v>
      </c>
    </row>
    <row r="867" spans="2:5" x14ac:dyDescent="0.15">
      <c r="B867" s="6" t="s">
        <v>2197</v>
      </c>
      <c r="C867" s="6" t="s">
        <v>2198</v>
      </c>
      <c r="D867" s="6" t="s">
        <v>2199</v>
      </c>
      <c r="E867" s="5"/>
    </row>
    <row r="868" spans="2:5" x14ac:dyDescent="0.15">
      <c r="B868" s="6" t="s">
        <v>2200</v>
      </c>
      <c r="C868" s="6" t="s">
        <v>2201</v>
      </c>
      <c r="D868" s="6" t="s">
        <v>2202</v>
      </c>
      <c r="E868" s="5"/>
    </row>
    <row r="869" spans="2:5" x14ac:dyDescent="0.15">
      <c r="B869" s="6" t="s">
        <v>2203</v>
      </c>
      <c r="C869" s="6" t="s">
        <v>2204</v>
      </c>
      <c r="D869" s="6" t="s">
        <v>2205</v>
      </c>
      <c r="E869" s="5" t="str">
        <f>HYPERLINK("https://www.esco-net.com/wcs/escort/ec/detail?hHinCd=EA917AE-3A","EA917AE-3A")</f>
        <v>EA917AE-3A</v>
      </c>
    </row>
    <row r="870" spans="2:5" x14ac:dyDescent="0.15">
      <c r="B870" s="6" t="s">
        <v>2206</v>
      </c>
      <c r="C870" s="6" t="s">
        <v>2207</v>
      </c>
      <c r="D870" s="6" t="s">
        <v>2208</v>
      </c>
      <c r="E870" s="5" t="str">
        <f>HYPERLINK("https://www.esco-net.com/wcs/escort/ec/detail?hHinCd=EA739CB-84","EA739CB-84")</f>
        <v>EA739CB-84</v>
      </c>
    </row>
    <row r="871" spans="2:5" x14ac:dyDescent="0.15">
      <c r="B871" s="6" t="s">
        <v>2209</v>
      </c>
      <c r="C871" s="6" t="s">
        <v>2210</v>
      </c>
      <c r="D871" s="6" t="s">
        <v>2211</v>
      </c>
      <c r="E871" s="5" t="str">
        <f>HYPERLINK("https://www.esco-net.com/wcs/escort/ec/detail?hHinCd=EA986YD-1A","EA986YD-1A")</f>
        <v>EA986YD-1A</v>
      </c>
    </row>
    <row r="872" spans="2:5" x14ac:dyDescent="0.15">
      <c r="B872" s="6" t="s">
        <v>2212</v>
      </c>
      <c r="C872" s="6" t="s">
        <v>2213</v>
      </c>
      <c r="D872" s="6" t="s">
        <v>2214</v>
      </c>
      <c r="E872" s="5" t="str">
        <f>HYPERLINK("https://www.esco-net.com/wcs/escort/ec/detail?hHinCd=EA986YE-16","EA986YE-16")</f>
        <v>EA986YE-16</v>
      </c>
    </row>
    <row r="873" spans="2:5" x14ac:dyDescent="0.15">
      <c r="B873" s="6" t="s">
        <v>2215</v>
      </c>
      <c r="C873" s="6" t="s">
        <v>2216</v>
      </c>
      <c r="D873" s="6" t="s">
        <v>2217</v>
      </c>
      <c r="E873" s="5" t="str">
        <f>HYPERLINK("https://www.esco-net.com/wcs/escort/ec/detail?hHinCd=EA986YH-14","EA986YH-14")</f>
        <v>EA986YH-14</v>
      </c>
    </row>
    <row r="874" spans="2:5" x14ac:dyDescent="0.15">
      <c r="B874" s="6" t="s">
        <v>2218</v>
      </c>
      <c r="C874" s="6" t="s">
        <v>2219</v>
      </c>
      <c r="D874" s="6" t="s">
        <v>2220</v>
      </c>
      <c r="E874" s="5" t="str">
        <f>HYPERLINK("https://www.esco-net.com/wcs/escort/ec/detail?hHinCd=EA911AB-18","EA911AB-18")</f>
        <v>EA911AB-18</v>
      </c>
    </row>
    <row r="875" spans="2:5" x14ac:dyDescent="0.15">
      <c r="B875" s="6" t="s">
        <v>2221</v>
      </c>
      <c r="C875" s="6" t="s">
        <v>2222</v>
      </c>
      <c r="D875" s="6" t="s">
        <v>2223</v>
      </c>
      <c r="E875" s="5" t="str">
        <f>HYPERLINK("https://www.esco-net.com/wcs/escort/ec/detail?hHinCd=EA928AG-611A","EA928AG-611A")</f>
        <v>EA928AG-611A</v>
      </c>
    </row>
    <row r="876" spans="2:5" x14ac:dyDescent="0.15">
      <c r="B876" s="6" t="s">
        <v>2224</v>
      </c>
      <c r="C876" s="6" t="s">
        <v>2225</v>
      </c>
      <c r="D876" s="6" t="s">
        <v>2226</v>
      </c>
      <c r="E876" s="5" t="str">
        <f>HYPERLINK("https://www.esco-net.com/wcs/escort/ec/detail?hHinCd=EA898CA-5A","EA898CA-5A")</f>
        <v>EA898CA-5A</v>
      </c>
    </row>
    <row r="877" spans="2:5" x14ac:dyDescent="0.15">
      <c r="B877" s="6" t="s">
        <v>2224</v>
      </c>
      <c r="C877" s="6" t="s">
        <v>2227</v>
      </c>
      <c r="D877" s="6" t="s">
        <v>2228</v>
      </c>
      <c r="E877" s="5" t="str">
        <f>HYPERLINK("https://www.esco-net.com/wcs/escort/ec/detail?hHinCd=EA898CA-5A","EA898CA-5A")</f>
        <v>EA898CA-5A</v>
      </c>
    </row>
    <row r="878" spans="2:5" x14ac:dyDescent="0.15">
      <c r="B878" s="6" t="s">
        <v>2229</v>
      </c>
      <c r="C878" s="6" t="s">
        <v>2230</v>
      </c>
      <c r="D878" s="6" t="s">
        <v>2231</v>
      </c>
      <c r="E878" s="5" t="str">
        <f>HYPERLINK("https://www.esco-net.com/wcs/escort/ec/detail?hHinCd=EA540AA-18","EA540AA-18")</f>
        <v>EA540AA-18</v>
      </c>
    </row>
    <row r="879" spans="2:5" x14ac:dyDescent="0.15">
      <c r="B879" s="6" t="s">
        <v>2232</v>
      </c>
      <c r="C879" s="6" t="s">
        <v>2233</v>
      </c>
      <c r="D879" s="6" t="s">
        <v>2234</v>
      </c>
      <c r="E879" s="5" t="str">
        <f>HYPERLINK("https://www.esco-net.com/wcs/escort/ec/detail?hHinCd=EA650BC-22","EA650BC-22")</f>
        <v>EA650BC-22</v>
      </c>
    </row>
    <row r="880" spans="2:5" x14ac:dyDescent="0.15">
      <c r="B880" s="6" t="s">
        <v>2235</v>
      </c>
      <c r="C880" s="6" t="s">
        <v>2236</v>
      </c>
      <c r="D880" s="6" t="s">
        <v>2237</v>
      </c>
      <c r="E880" s="5" t="str">
        <f>HYPERLINK("https://www.esco-net.com/wcs/escort/ec/detail?hHinCd=EA898RC-25SB","EA898RC-25SB")</f>
        <v>EA898RC-25SB</v>
      </c>
    </row>
    <row r="881" spans="2:5" x14ac:dyDescent="0.15">
      <c r="B881" s="6" t="s">
        <v>2238</v>
      </c>
      <c r="C881" s="6" t="s">
        <v>2239</v>
      </c>
      <c r="D881" s="6" t="s">
        <v>2240</v>
      </c>
      <c r="E881" s="5"/>
    </row>
    <row r="882" spans="2:5" x14ac:dyDescent="0.15">
      <c r="B882" s="6" t="s">
        <v>2241</v>
      </c>
      <c r="C882" s="6" t="s">
        <v>2242</v>
      </c>
      <c r="D882" s="6" t="s">
        <v>2243</v>
      </c>
      <c r="E882" s="5" t="str">
        <f>HYPERLINK("https://www.esco-net.com/wcs/escort/ec/detail?hHinCd=EA124LA-2B","EA124LA-2B")</f>
        <v>EA124LA-2B</v>
      </c>
    </row>
    <row r="883" spans="2:5" x14ac:dyDescent="0.15">
      <c r="B883" s="6" t="s">
        <v>2241</v>
      </c>
      <c r="C883" s="6" t="s">
        <v>2244</v>
      </c>
      <c r="D883" s="6" t="s">
        <v>2245</v>
      </c>
      <c r="E883" s="5" t="str">
        <f>HYPERLINK("https://www.esco-net.com/wcs/escort/ec/detail?hHinCd=EA124LA-24B","EA124LA-24B")</f>
        <v>EA124LA-24B</v>
      </c>
    </row>
    <row r="884" spans="2:5" x14ac:dyDescent="0.15">
      <c r="B884" s="6" t="s">
        <v>2241</v>
      </c>
      <c r="C884" s="6" t="s">
        <v>2246</v>
      </c>
      <c r="D884" s="6" t="s">
        <v>2243</v>
      </c>
      <c r="E884" s="5" t="str">
        <f>HYPERLINK("https://www.esco-net.com/wcs/escort/ec/detail?hHinCd=EA124LA-2B","EA124LA-2B")</f>
        <v>EA124LA-2B</v>
      </c>
    </row>
    <row r="885" spans="2:5" x14ac:dyDescent="0.15">
      <c r="B885" s="6" t="s">
        <v>2241</v>
      </c>
      <c r="C885" s="6" t="s">
        <v>2247</v>
      </c>
      <c r="D885" s="6" t="s">
        <v>2248</v>
      </c>
      <c r="E885" s="5"/>
    </row>
    <row r="886" spans="2:5" x14ac:dyDescent="0.15">
      <c r="B886" s="6" t="s">
        <v>2241</v>
      </c>
      <c r="C886" s="6" t="s">
        <v>2249</v>
      </c>
      <c r="D886" s="6" t="s">
        <v>2250</v>
      </c>
      <c r="E886" s="5" t="str">
        <f>HYPERLINK("https://www.esco-net.com/wcs/escort/ec/detail?hHinCd=EA124LK-1A","EA124LK-1A")</f>
        <v>EA124LK-1A</v>
      </c>
    </row>
    <row r="887" spans="2:5" x14ac:dyDescent="0.15">
      <c r="B887" s="6" t="s">
        <v>2251</v>
      </c>
      <c r="C887" s="6" t="s">
        <v>2252</v>
      </c>
      <c r="D887" s="6" t="s">
        <v>2253</v>
      </c>
      <c r="E887" s="5" t="str">
        <f>HYPERLINK("https://www.esco-net.com/wcs/escort/ec/detail?hHinCd=EA650AB-9","EA650AB-9")</f>
        <v>EA650AB-9</v>
      </c>
    </row>
    <row r="888" spans="2:5" x14ac:dyDescent="0.15">
      <c r="B888" s="6"/>
      <c r="C888" s="6"/>
      <c r="D888" s="6"/>
      <c r="E888" s="5"/>
    </row>
    <row r="889" spans="2:5" x14ac:dyDescent="0.15">
      <c r="B889" s="6"/>
      <c r="C889" s="6"/>
      <c r="D889" s="6"/>
      <c r="E889" s="5"/>
    </row>
    <row r="890" spans="2:5" x14ac:dyDescent="0.15">
      <c r="B890" s="6"/>
      <c r="C890" s="6"/>
      <c r="D890" s="6"/>
      <c r="E890" s="5"/>
    </row>
    <row r="891" spans="2:5" x14ac:dyDescent="0.15">
      <c r="B891" s="6"/>
      <c r="C891" s="6"/>
      <c r="D891" s="6"/>
      <c r="E891" s="5"/>
    </row>
    <row r="892" spans="2:5" x14ac:dyDescent="0.15">
      <c r="B892" s="6"/>
      <c r="C892" s="6"/>
      <c r="D892" s="6"/>
      <c r="E892" s="5"/>
    </row>
    <row r="893" spans="2:5" x14ac:dyDescent="0.15">
      <c r="B893" s="6"/>
      <c r="C893" s="6"/>
      <c r="D893" s="6"/>
      <c r="E893" s="5"/>
    </row>
    <row r="894" spans="2:5" x14ac:dyDescent="0.15">
      <c r="B894" s="6"/>
      <c r="C894" s="6"/>
      <c r="D894" s="6"/>
      <c r="E894" s="5"/>
    </row>
    <row r="895" spans="2:5" x14ac:dyDescent="0.15">
      <c r="B895" s="6"/>
      <c r="C895" s="6"/>
      <c r="D895" s="6"/>
      <c r="E895" s="5"/>
    </row>
    <row r="896" spans="2:5" x14ac:dyDescent="0.15">
      <c r="B896" s="6"/>
      <c r="C896" s="6"/>
      <c r="D896" s="6"/>
      <c r="E896" s="5"/>
    </row>
    <row r="897" spans="2:5" x14ac:dyDescent="0.15">
      <c r="B897" s="6"/>
      <c r="C897" s="6"/>
      <c r="D897" s="6"/>
      <c r="E897" s="5"/>
    </row>
    <row r="898" spans="2:5" x14ac:dyDescent="0.15">
      <c r="B898" s="6"/>
      <c r="C898" s="6"/>
      <c r="D898" s="6"/>
      <c r="E898" s="5"/>
    </row>
    <row r="899" spans="2:5" x14ac:dyDescent="0.15">
      <c r="B899" s="6"/>
      <c r="C899" s="6"/>
      <c r="D899" s="6"/>
      <c r="E899" s="5"/>
    </row>
    <row r="900" spans="2:5" x14ac:dyDescent="0.15">
      <c r="B900" s="6"/>
      <c r="C900" s="6"/>
      <c r="D900" s="6"/>
      <c r="E900" s="5"/>
    </row>
    <row r="901" spans="2:5" x14ac:dyDescent="0.15">
      <c r="B901" s="6"/>
      <c r="C901" s="6"/>
      <c r="D901" s="6"/>
      <c r="E901" s="5"/>
    </row>
    <row r="902" spans="2:5" x14ac:dyDescent="0.15">
      <c r="B902" s="6"/>
      <c r="C902" s="6"/>
      <c r="D902" s="6"/>
      <c r="E902" s="5"/>
    </row>
    <row r="903" spans="2:5" x14ac:dyDescent="0.15">
      <c r="B903" s="6"/>
      <c r="C903" s="6"/>
      <c r="D903" s="6"/>
      <c r="E903" s="5"/>
    </row>
    <row r="904" spans="2:5" x14ac:dyDescent="0.15">
      <c r="B904" s="6"/>
      <c r="C904" s="6"/>
      <c r="D904" s="6"/>
      <c r="E904" s="5"/>
    </row>
    <row r="905" spans="2:5" x14ac:dyDescent="0.15">
      <c r="B905" s="6"/>
      <c r="C905" s="6"/>
      <c r="D905" s="6"/>
      <c r="E905" s="5"/>
    </row>
    <row r="906" spans="2:5" x14ac:dyDescent="0.15">
      <c r="B906" s="6"/>
      <c r="C906" s="6"/>
      <c r="D906" s="6"/>
      <c r="E906" s="5"/>
    </row>
    <row r="907" spans="2:5" x14ac:dyDescent="0.15">
      <c r="B907" s="6"/>
      <c r="C907" s="6"/>
      <c r="D907" s="6"/>
      <c r="E907" s="5"/>
    </row>
    <row r="908" spans="2:5" x14ac:dyDescent="0.15">
      <c r="B908" s="6"/>
      <c r="C908" s="6"/>
      <c r="D908" s="6"/>
      <c r="E908" s="5"/>
    </row>
    <row r="909" spans="2:5" x14ac:dyDescent="0.15">
      <c r="B909" s="6"/>
      <c r="C909" s="6"/>
      <c r="D909" s="6"/>
      <c r="E909" s="5"/>
    </row>
    <row r="910" spans="2:5" x14ac:dyDescent="0.15">
      <c r="B910" s="6"/>
      <c r="C910" s="6"/>
      <c r="D910" s="6"/>
      <c r="E910" s="5"/>
    </row>
    <row r="911" spans="2:5" x14ac:dyDescent="0.15">
      <c r="B911" s="6"/>
      <c r="C911" s="6"/>
      <c r="D911" s="6"/>
      <c r="E911" s="5"/>
    </row>
    <row r="912" spans="2:5" x14ac:dyDescent="0.15">
      <c r="B912" s="6"/>
      <c r="C912" s="6"/>
      <c r="D912" s="6"/>
      <c r="E912" s="5"/>
    </row>
    <row r="913" spans="2:5" x14ac:dyDescent="0.15">
      <c r="B913" s="6"/>
      <c r="C913" s="6"/>
      <c r="D913" s="6"/>
      <c r="E913" s="5"/>
    </row>
    <row r="914" spans="2:5" x14ac:dyDescent="0.15">
      <c r="B914" s="6"/>
      <c r="C914" s="6"/>
      <c r="D914" s="6"/>
      <c r="E914" s="5"/>
    </row>
    <row r="915" spans="2:5" x14ac:dyDescent="0.15">
      <c r="B915" s="6"/>
      <c r="C915" s="6"/>
      <c r="D915" s="6"/>
      <c r="E915" s="5"/>
    </row>
    <row r="916" spans="2:5" x14ac:dyDescent="0.15">
      <c r="B916" s="6"/>
      <c r="C916" s="6"/>
      <c r="D916" s="6"/>
      <c r="E916" s="5"/>
    </row>
    <row r="917" spans="2:5" x14ac:dyDescent="0.15">
      <c r="B917" s="6"/>
      <c r="C917" s="6"/>
      <c r="D917" s="6"/>
      <c r="E917" s="5"/>
    </row>
    <row r="918" spans="2:5" x14ac:dyDescent="0.15">
      <c r="B918" s="6"/>
      <c r="C918" s="6"/>
      <c r="D918" s="6"/>
      <c r="E918" s="5"/>
    </row>
    <row r="919" spans="2:5" x14ac:dyDescent="0.15">
      <c r="B919" s="6"/>
      <c r="C919" s="6"/>
      <c r="D919" s="6"/>
      <c r="E919" s="5"/>
    </row>
    <row r="920" spans="2:5" x14ac:dyDescent="0.15">
      <c r="B920" s="6"/>
      <c r="C920" s="6"/>
      <c r="D920" s="6"/>
      <c r="E920" s="5"/>
    </row>
    <row r="921" spans="2:5" x14ac:dyDescent="0.15">
      <c r="B921" s="6"/>
      <c r="C921" s="6"/>
      <c r="D921" s="6"/>
      <c r="E921" s="5"/>
    </row>
    <row r="922" spans="2:5" x14ac:dyDescent="0.15">
      <c r="B922" s="6"/>
      <c r="C922" s="6"/>
      <c r="D922" s="6"/>
      <c r="E922" s="5"/>
    </row>
    <row r="923" spans="2:5" x14ac:dyDescent="0.15">
      <c r="B923" s="6"/>
      <c r="C923" s="6"/>
      <c r="D923" s="6"/>
      <c r="E923" s="5"/>
    </row>
    <row r="924" spans="2:5" x14ac:dyDescent="0.15">
      <c r="B924" s="6"/>
      <c r="C924" s="6"/>
      <c r="D924" s="6"/>
      <c r="E924" s="5"/>
    </row>
    <row r="925" spans="2:5" x14ac:dyDescent="0.15">
      <c r="B925" s="6"/>
      <c r="C925" s="6"/>
      <c r="D925" s="6"/>
      <c r="E925" s="5"/>
    </row>
    <row r="926" spans="2:5" x14ac:dyDescent="0.15">
      <c r="B926" s="6"/>
      <c r="C926" s="6"/>
      <c r="D926" s="6"/>
      <c r="E926" s="5"/>
    </row>
    <row r="927" spans="2:5" x14ac:dyDescent="0.15">
      <c r="B927" s="6"/>
      <c r="C927" s="6"/>
      <c r="D927" s="6"/>
      <c r="E927" s="5"/>
    </row>
    <row r="928" spans="2:5" x14ac:dyDescent="0.15">
      <c r="B928" s="6"/>
      <c r="C928" s="6"/>
      <c r="D928" s="6"/>
      <c r="E928" s="5"/>
    </row>
    <row r="929" spans="2:5" x14ac:dyDescent="0.15">
      <c r="B929" s="6"/>
      <c r="C929" s="6"/>
      <c r="D929" s="6"/>
      <c r="E929" s="5"/>
    </row>
    <row r="930" spans="2:5" x14ac:dyDescent="0.15">
      <c r="B930" s="6"/>
      <c r="C930" s="6"/>
      <c r="D930" s="6"/>
      <c r="E930" s="5"/>
    </row>
    <row r="931" spans="2:5" x14ac:dyDescent="0.15">
      <c r="B931" s="6"/>
      <c r="C931" s="6"/>
      <c r="D931" s="6"/>
      <c r="E931" s="5"/>
    </row>
    <row r="932" spans="2:5" x14ac:dyDescent="0.15">
      <c r="B932" s="6"/>
      <c r="C932" s="6"/>
      <c r="D932" s="6"/>
      <c r="E932" s="5"/>
    </row>
    <row r="933" spans="2:5" x14ac:dyDescent="0.15">
      <c r="B933" s="6"/>
      <c r="C933" s="6"/>
      <c r="D933" s="6"/>
      <c r="E933" s="5"/>
    </row>
    <row r="934" spans="2:5" x14ac:dyDescent="0.15">
      <c r="B934" s="6"/>
      <c r="C934" s="6"/>
      <c r="D934" s="6"/>
      <c r="E934" s="5"/>
    </row>
    <row r="935" spans="2:5" x14ac:dyDescent="0.15">
      <c r="B935" s="6"/>
      <c r="C935" s="6"/>
      <c r="D935" s="6"/>
      <c r="E935" s="5"/>
    </row>
    <row r="936" spans="2:5" x14ac:dyDescent="0.15">
      <c r="B936" s="6"/>
      <c r="C936" s="6"/>
      <c r="D936" s="6"/>
      <c r="E936" s="5"/>
    </row>
    <row r="937" spans="2:5" x14ac:dyDescent="0.15">
      <c r="B937" s="6"/>
      <c r="C937" s="6"/>
      <c r="D937" s="6"/>
      <c r="E937" s="5"/>
    </row>
    <row r="938" spans="2:5" x14ac:dyDescent="0.15">
      <c r="B938" s="6"/>
      <c r="C938" s="6"/>
      <c r="D938" s="6"/>
      <c r="E938" s="5"/>
    </row>
    <row r="939" spans="2:5" x14ac:dyDescent="0.15">
      <c r="B939" s="6"/>
      <c r="C939" s="6"/>
      <c r="D939" s="6"/>
      <c r="E939" s="5"/>
    </row>
    <row r="940" spans="2:5" x14ac:dyDescent="0.15">
      <c r="B940" s="6"/>
      <c r="C940" s="6"/>
      <c r="D940" s="6"/>
      <c r="E940" s="5"/>
    </row>
    <row r="941" spans="2:5" x14ac:dyDescent="0.15">
      <c r="B941" s="6"/>
      <c r="C941" s="6"/>
      <c r="D941" s="6"/>
      <c r="E941" s="5"/>
    </row>
    <row r="942" spans="2:5" x14ac:dyDescent="0.15">
      <c r="B942" s="6"/>
      <c r="C942" s="6"/>
      <c r="D942" s="6"/>
      <c r="E942" s="5"/>
    </row>
    <row r="943" spans="2:5" x14ac:dyDescent="0.15">
      <c r="B943" s="6"/>
      <c r="C943" s="6"/>
      <c r="D943" s="6"/>
      <c r="E943" s="5"/>
    </row>
    <row r="944" spans="2:5" x14ac:dyDescent="0.15">
      <c r="B944" s="6"/>
      <c r="C944" s="6"/>
      <c r="D944" s="6"/>
      <c r="E944" s="5"/>
    </row>
    <row r="945" spans="2:5" x14ac:dyDescent="0.15">
      <c r="B945" s="6"/>
      <c r="C945" s="6"/>
      <c r="D945" s="6"/>
      <c r="E945" s="5"/>
    </row>
    <row r="946" spans="2:5" x14ac:dyDescent="0.15">
      <c r="B946" s="6"/>
      <c r="C946" s="6"/>
      <c r="D946" s="6"/>
      <c r="E946" s="5"/>
    </row>
    <row r="947" spans="2:5" x14ac:dyDescent="0.15">
      <c r="B947" s="6"/>
      <c r="C947" s="6"/>
      <c r="D947" s="6"/>
      <c r="E947" s="5"/>
    </row>
    <row r="948" spans="2:5" x14ac:dyDescent="0.15">
      <c r="B948" s="6"/>
      <c r="C948" s="6"/>
      <c r="D948" s="6"/>
      <c r="E948" s="5"/>
    </row>
    <row r="949" spans="2:5" x14ac:dyDescent="0.15">
      <c r="B949" s="6"/>
      <c r="C949" s="6"/>
      <c r="D949" s="6"/>
      <c r="E949" s="5"/>
    </row>
    <row r="950" spans="2:5" x14ac:dyDescent="0.15">
      <c r="B950" s="6"/>
      <c r="C950" s="6"/>
      <c r="D950" s="6"/>
      <c r="E950" s="5"/>
    </row>
    <row r="951" spans="2:5" x14ac:dyDescent="0.15">
      <c r="B951" s="6"/>
      <c r="C951" s="6"/>
      <c r="D951" s="6"/>
      <c r="E951" s="5"/>
    </row>
    <row r="952" spans="2:5" x14ac:dyDescent="0.15">
      <c r="B952" s="6"/>
      <c r="C952" s="6"/>
      <c r="D952" s="6"/>
      <c r="E952" s="5"/>
    </row>
    <row r="953" spans="2:5" x14ac:dyDescent="0.15">
      <c r="B953" s="6"/>
      <c r="C953" s="6"/>
      <c r="D953" s="6"/>
      <c r="E953" s="5"/>
    </row>
    <row r="954" spans="2:5" x14ac:dyDescent="0.15">
      <c r="B954" s="6"/>
      <c r="C954" s="6"/>
      <c r="D954" s="6"/>
      <c r="E954" s="5"/>
    </row>
    <row r="955" spans="2:5" x14ac:dyDescent="0.15">
      <c r="B955" s="6"/>
      <c r="C955" s="6"/>
      <c r="D955" s="6"/>
      <c r="E955" s="5"/>
    </row>
    <row r="956" spans="2:5" x14ac:dyDescent="0.15">
      <c r="B956" s="6"/>
      <c r="C956" s="6"/>
      <c r="D956" s="6"/>
      <c r="E956" s="5"/>
    </row>
    <row r="957" spans="2:5" x14ac:dyDescent="0.15">
      <c r="B957" s="6"/>
      <c r="C957" s="6"/>
      <c r="D957" s="6"/>
      <c r="E957" s="5"/>
    </row>
    <row r="958" spans="2:5" x14ac:dyDescent="0.15">
      <c r="B958" s="6"/>
      <c r="C958" s="6"/>
      <c r="D958" s="6"/>
      <c r="E958" s="5"/>
    </row>
    <row r="959" spans="2:5" x14ac:dyDescent="0.15">
      <c r="B959" s="6"/>
      <c r="C959" s="6"/>
      <c r="D959" s="6"/>
      <c r="E959" s="5"/>
    </row>
    <row r="960" spans="2:5" x14ac:dyDescent="0.15">
      <c r="B960" s="6"/>
      <c r="C960" s="6"/>
      <c r="D960" s="6"/>
      <c r="E960" s="5"/>
    </row>
    <row r="961" spans="2:5" x14ac:dyDescent="0.15">
      <c r="B961" s="6"/>
      <c r="C961" s="6"/>
      <c r="D961" s="6"/>
      <c r="E961" s="5"/>
    </row>
    <row r="962" spans="2:5" x14ac:dyDescent="0.15">
      <c r="B962" s="6"/>
      <c r="C962" s="6"/>
      <c r="D962" s="6"/>
      <c r="E962" s="5"/>
    </row>
    <row r="963" spans="2:5" x14ac:dyDescent="0.15">
      <c r="B963" s="6"/>
      <c r="C963" s="6"/>
      <c r="D963" s="6"/>
      <c r="E963" s="5"/>
    </row>
    <row r="964" spans="2:5" x14ac:dyDescent="0.15">
      <c r="B964" s="6"/>
      <c r="C964" s="6"/>
      <c r="D964" s="6"/>
      <c r="E964" s="5"/>
    </row>
    <row r="965" spans="2:5" x14ac:dyDescent="0.15">
      <c r="B965" s="6"/>
      <c r="C965" s="6"/>
      <c r="D965" s="6"/>
      <c r="E965" s="5"/>
    </row>
    <row r="966" spans="2:5" x14ac:dyDescent="0.15">
      <c r="B966" s="6"/>
      <c r="C966" s="6"/>
      <c r="D966" s="6"/>
      <c r="E966" s="5"/>
    </row>
    <row r="967" spans="2:5" x14ac:dyDescent="0.15">
      <c r="B967" s="6"/>
      <c r="C967" s="6"/>
      <c r="D967" s="6"/>
      <c r="E967" s="5"/>
    </row>
    <row r="968" spans="2:5" x14ac:dyDescent="0.15">
      <c r="B968" s="6"/>
      <c r="C968" s="6"/>
      <c r="D968" s="6"/>
      <c r="E968" s="5"/>
    </row>
    <row r="969" spans="2:5" x14ac:dyDescent="0.15">
      <c r="B969" s="6"/>
      <c r="C969" s="6"/>
      <c r="D969" s="6"/>
      <c r="E969" s="5"/>
    </row>
    <row r="970" spans="2:5" x14ac:dyDescent="0.15">
      <c r="B970" s="6"/>
      <c r="C970" s="6"/>
      <c r="D970" s="6"/>
      <c r="E970" s="5"/>
    </row>
    <row r="971" spans="2:5" x14ac:dyDescent="0.15">
      <c r="B971" s="6"/>
      <c r="C971" s="6"/>
      <c r="D971" s="6"/>
      <c r="E971" s="5"/>
    </row>
    <row r="972" spans="2:5" x14ac:dyDescent="0.15">
      <c r="B972" s="6"/>
      <c r="C972" s="6"/>
      <c r="D972" s="6"/>
      <c r="E972" s="5"/>
    </row>
    <row r="973" spans="2:5" x14ac:dyDescent="0.15">
      <c r="B973" s="6"/>
      <c r="C973" s="6"/>
      <c r="D973" s="6"/>
      <c r="E973" s="5"/>
    </row>
    <row r="974" spans="2:5" x14ac:dyDescent="0.15">
      <c r="B974" s="6"/>
      <c r="C974" s="6"/>
      <c r="D974" s="6"/>
      <c r="E974" s="5"/>
    </row>
    <row r="975" spans="2:5" x14ac:dyDescent="0.15">
      <c r="B975" s="6"/>
      <c r="C975" s="6"/>
      <c r="D975" s="6"/>
      <c r="E975" s="5"/>
    </row>
    <row r="976" spans="2:5" x14ac:dyDescent="0.15">
      <c r="B976" s="6"/>
      <c r="C976" s="6"/>
      <c r="D976" s="6"/>
      <c r="E976" s="5"/>
    </row>
    <row r="977" spans="2:5" x14ac:dyDescent="0.15">
      <c r="B977" s="6"/>
      <c r="C977" s="6"/>
      <c r="D977" s="6"/>
      <c r="E977" s="5"/>
    </row>
    <row r="978" spans="2:5" x14ac:dyDescent="0.15">
      <c r="B978" s="6"/>
      <c r="C978" s="6"/>
      <c r="D978" s="6"/>
      <c r="E978" s="5"/>
    </row>
    <row r="979" spans="2:5" x14ac:dyDescent="0.15">
      <c r="B979" s="6"/>
      <c r="C979" s="6"/>
      <c r="D979" s="6"/>
      <c r="E979" s="5"/>
    </row>
    <row r="980" spans="2:5" x14ac:dyDescent="0.15">
      <c r="B980" s="6"/>
      <c r="C980" s="6"/>
      <c r="D980" s="6"/>
      <c r="E980" s="5"/>
    </row>
    <row r="981" spans="2:5" x14ac:dyDescent="0.15">
      <c r="B981" s="6"/>
      <c r="C981" s="6"/>
      <c r="D981" s="6"/>
      <c r="E981" s="5"/>
    </row>
    <row r="982" spans="2:5" x14ac:dyDescent="0.15">
      <c r="B982" s="6"/>
      <c r="C982" s="6"/>
      <c r="D982" s="6"/>
      <c r="E982" s="5"/>
    </row>
    <row r="983" spans="2:5" x14ac:dyDescent="0.15">
      <c r="B983" s="6"/>
      <c r="C983" s="6"/>
      <c r="D983" s="6"/>
      <c r="E983" s="5"/>
    </row>
    <row r="984" spans="2:5" x14ac:dyDescent="0.15">
      <c r="B984" s="6"/>
      <c r="C984" s="6"/>
      <c r="D984" s="6"/>
      <c r="E984" s="5"/>
    </row>
    <row r="985" spans="2:5" x14ac:dyDescent="0.15">
      <c r="B985" s="6"/>
      <c r="C985" s="6"/>
      <c r="D985" s="6"/>
      <c r="E985" s="5"/>
    </row>
    <row r="986" spans="2:5" x14ac:dyDescent="0.15">
      <c r="B986" s="6"/>
      <c r="C986" s="6"/>
      <c r="D986" s="6"/>
      <c r="E986" s="5"/>
    </row>
    <row r="987" spans="2:5" x14ac:dyDescent="0.15">
      <c r="B987" s="6"/>
      <c r="C987" s="6"/>
      <c r="D987" s="6"/>
      <c r="E987" s="5"/>
    </row>
    <row r="988" spans="2:5" x14ac:dyDescent="0.15">
      <c r="B988" s="6"/>
      <c r="C988" s="6"/>
      <c r="D988" s="6"/>
      <c r="E988" s="5"/>
    </row>
    <row r="989" spans="2:5" x14ac:dyDescent="0.15">
      <c r="B989" s="6"/>
      <c r="C989" s="6"/>
      <c r="D989" s="6"/>
      <c r="E989" s="5"/>
    </row>
    <row r="990" spans="2:5" x14ac:dyDescent="0.15">
      <c r="B990" s="6"/>
      <c r="C990" s="6"/>
      <c r="D990" s="6"/>
      <c r="E990" s="5"/>
    </row>
    <row r="991" spans="2:5" x14ac:dyDescent="0.15">
      <c r="B991" s="6"/>
      <c r="C991" s="6"/>
      <c r="D991" s="6"/>
      <c r="E991" s="5"/>
    </row>
    <row r="992" spans="2:5" x14ac:dyDescent="0.15">
      <c r="B992" s="6"/>
      <c r="C992" s="6"/>
      <c r="D992" s="6"/>
      <c r="E992" s="5"/>
    </row>
    <row r="993" spans="2:5" x14ac:dyDescent="0.15">
      <c r="B993" s="6"/>
      <c r="C993" s="6"/>
      <c r="D993" s="6"/>
      <c r="E993" s="5"/>
    </row>
    <row r="994" spans="2:5" x14ac:dyDescent="0.15">
      <c r="B994" s="6"/>
      <c r="C994" s="6"/>
      <c r="D994" s="6"/>
      <c r="E994" s="5"/>
    </row>
    <row r="995" spans="2:5" x14ac:dyDescent="0.15">
      <c r="B995" s="6"/>
      <c r="C995" s="6"/>
      <c r="D995" s="6"/>
      <c r="E995" s="5"/>
    </row>
    <row r="996" spans="2:5" x14ac:dyDescent="0.15">
      <c r="B996" s="6"/>
      <c r="C996" s="6"/>
      <c r="D996" s="6"/>
      <c r="E996" s="5"/>
    </row>
    <row r="997" spans="2:5" x14ac:dyDescent="0.15">
      <c r="B997" s="6"/>
      <c r="C997" s="6"/>
      <c r="D997" s="6"/>
      <c r="E997" s="5"/>
    </row>
    <row r="998" spans="2:5" x14ac:dyDescent="0.15">
      <c r="B998" s="6"/>
      <c r="C998" s="6"/>
      <c r="D998" s="6"/>
      <c r="E998" s="5"/>
    </row>
    <row r="999" spans="2:5" x14ac:dyDescent="0.15">
      <c r="B999" s="6"/>
      <c r="C999" s="6"/>
      <c r="D999" s="6"/>
      <c r="E999" s="5"/>
    </row>
    <row r="1000" spans="2:5" x14ac:dyDescent="0.15">
      <c r="B1000" s="6"/>
      <c r="C1000" s="6"/>
      <c r="D1000" s="6"/>
      <c r="E1000" s="5"/>
    </row>
    <row r="1001" spans="2:5" x14ac:dyDescent="0.15">
      <c r="B1001" s="6"/>
      <c r="C1001" s="6"/>
      <c r="D1001" s="6"/>
      <c r="E1001" s="5"/>
    </row>
    <row r="1002" spans="2:5" x14ac:dyDescent="0.15">
      <c r="B1002" s="6"/>
      <c r="C1002" s="6"/>
      <c r="D1002" s="6"/>
      <c r="E1002" s="5"/>
    </row>
    <row r="1003" spans="2:5" x14ac:dyDescent="0.15">
      <c r="B1003" s="6"/>
      <c r="C1003" s="6"/>
      <c r="D1003" s="6"/>
      <c r="E1003" s="5"/>
    </row>
    <row r="1004" spans="2:5" x14ac:dyDescent="0.15">
      <c r="B1004" s="6"/>
      <c r="C1004" s="6"/>
      <c r="D1004" s="6"/>
      <c r="E1004" s="5"/>
    </row>
    <row r="1005" spans="2:5" x14ac:dyDescent="0.15">
      <c r="B1005" s="6"/>
      <c r="C1005" s="6"/>
      <c r="D1005" s="6"/>
      <c r="E1005" s="5"/>
    </row>
    <row r="1006" spans="2:5" x14ac:dyDescent="0.15">
      <c r="B1006" s="6"/>
      <c r="C1006" s="6"/>
      <c r="D1006" s="6"/>
      <c r="E1006" s="5"/>
    </row>
    <row r="1007" spans="2:5" x14ac:dyDescent="0.15">
      <c r="B1007" s="6"/>
      <c r="C1007" s="6"/>
      <c r="D1007" s="6"/>
      <c r="E1007" s="5"/>
    </row>
    <row r="1008" spans="2:5" x14ac:dyDescent="0.15">
      <c r="B1008" s="6"/>
      <c r="C1008" s="6"/>
      <c r="D1008" s="6"/>
      <c r="E1008" s="5"/>
    </row>
    <row r="1009" spans="2:5" x14ac:dyDescent="0.15">
      <c r="B1009" s="6"/>
      <c r="C1009" s="6"/>
      <c r="D1009" s="6"/>
      <c r="E1009" s="5"/>
    </row>
    <row r="1010" spans="2:5" x14ac:dyDescent="0.15">
      <c r="B1010" s="6"/>
      <c r="C1010" s="6"/>
      <c r="D1010" s="6"/>
      <c r="E1010" s="5"/>
    </row>
    <row r="1011" spans="2:5" x14ac:dyDescent="0.15">
      <c r="B1011" s="6"/>
      <c r="C1011" s="6"/>
      <c r="D1011" s="6"/>
      <c r="E1011" s="5"/>
    </row>
    <row r="1012" spans="2:5" x14ac:dyDescent="0.15">
      <c r="B1012" s="6"/>
      <c r="C1012" s="6"/>
      <c r="D1012" s="6"/>
      <c r="E1012" s="5"/>
    </row>
    <row r="1013" spans="2:5" x14ac:dyDescent="0.15">
      <c r="B1013" s="6"/>
      <c r="C1013" s="6"/>
      <c r="D1013" s="6"/>
      <c r="E1013" s="5"/>
    </row>
    <row r="1014" spans="2:5" x14ac:dyDescent="0.15">
      <c r="B1014" s="6"/>
      <c r="C1014" s="6"/>
      <c r="D1014" s="6"/>
      <c r="E1014" s="5"/>
    </row>
    <row r="1015" spans="2:5" x14ac:dyDescent="0.15">
      <c r="B1015" s="6"/>
      <c r="C1015" s="6"/>
      <c r="D1015" s="6"/>
      <c r="E1015" s="5"/>
    </row>
    <row r="1016" spans="2:5" x14ac:dyDescent="0.15">
      <c r="B1016" s="6"/>
      <c r="C1016" s="6"/>
      <c r="D1016" s="6"/>
      <c r="E1016" s="5"/>
    </row>
    <row r="1017" spans="2:5" x14ac:dyDescent="0.15">
      <c r="B1017" s="6"/>
      <c r="C1017" s="6"/>
      <c r="D1017" s="6"/>
      <c r="E1017" s="5"/>
    </row>
    <row r="1018" spans="2:5" x14ac:dyDescent="0.15">
      <c r="B1018" s="6"/>
      <c r="C1018" s="6"/>
      <c r="D1018" s="6"/>
      <c r="E1018" s="5"/>
    </row>
    <row r="1019" spans="2:5" x14ac:dyDescent="0.15">
      <c r="B1019" s="6"/>
      <c r="C1019" s="6"/>
      <c r="D1019" s="6"/>
      <c r="E1019" s="5"/>
    </row>
    <row r="1020" spans="2:5" x14ac:dyDescent="0.15">
      <c r="B1020" s="6"/>
      <c r="C1020" s="6"/>
      <c r="D1020" s="6"/>
      <c r="E1020" s="5"/>
    </row>
    <row r="1021" spans="2:5" x14ac:dyDescent="0.15">
      <c r="B1021" s="6"/>
      <c r="C1021" s="6"/>
      <c r="D1021" s="6"/>
      <c r="E1021" s="5"/>
    </row>
    <row r="1022" spans="2:5" x14ac:dyDescent="0.15">
      <c r="B1022" s="6"/>
      <c r="C1022" s="6"/>
      <c r="D1022" s="6"/>
      <c r="E1022" s="5"/>
    </row>
    <row r="1023" spans="2:5" x14ac:dyDescent="0.15">
      <c r="B1023" s="6"/>
      <c r="C1023" s="6"/>
      <c r="D1023" s="6"/>
      <c r="E1023" s="5"/>
    </row>
    <row r="1024" spans="2:5" x14ac:dyDescent="0.15">
      <c r="B1024" s="6"/>
      <c r="C1024" s="6"/>
      <c r="D1024" s="6"/>
      <c r="E1024" s="5"/>
    </row>
    <row r="1025" spans="2:5" x14ac:dyDescent="0.15">
      <c r="B1025" s="6"/>
      <c r="C1025" s="6"/>
      <c r="D1025" s="6"/>
      <c r="E1025" s="5"/>
    </row>
    <row r="1026" spans="2:5" x14ac:dyDescent="0.15">
      <c r="B1026" s="6"/>
      <c r="C1026" s="6"/>
      <c r="D1026" s="6"/>
      <c r="E1026" s="5"/>
    </row>
    <row r="1027" spans="2:5" x14ac:dyDescent="0.15">
      <c r="B1027" s="6"/>
      <c r="C1027" s="6"/>
      <c r="D1027" s="6"/>
      <c r="E1027" s="5"/>
    </row>
    <row r="1028" spans="2:5" x14ac:dyDescent="0.15">
      <c r="B1028" s="6"/>
      <c r="C1028" s="6"/>
      <c r="D1028" s="6"/>
      <c r="E1028" s="5"/>
    </row>
    <row r="1029" spans="2:5" x14ac:dyDescent="0.15">
      <c r="B1029" s="6"/>
      <c r="C1029" s="6"/>
      <c r="D1029" s="6"/>
      <c r="E1029" s="5"/>
    </row>
    <row r="1030" spans="2:5" x14ac:dyDescent="0.15">
      <c r="B1030" s="6"/>
      <c r="C1030" s="6"/>
      <c r="D1030" s="6"/>
      <c r="E1030" s="5"/>
    </row>
    <row r="1031" spans="2:5" x14ac:dyDescent="0.15">
      <c r="B1031" s="6"/>
      <c r="C1031" s="6"/>
      <c r="D1031" s="6"/>
      <c r="E1031" s="5"/>
    </row>
    <row r="1032" spans="2:5" x14ac:dyDescent="0.15">
      <c r="B1032" s="6"/>
      <c r="C1032" s="6"/>
      <c r="D1032" s="6"/>
      <c r="E1032" s="5"/>
    </row>
    <row r="1033" spans="2:5" x14ac:dyDescent="0.15">
      <c r="B1033" s="6"/>
      <c r="C1033" s="6"/>
      <c r="D1033" s="6"/>
      <c r="E1033" s="5"/>
    </row>
    <row r="1034" spans="2:5" x14ac:dyDescent="0.15">
      <c r="B1034" s="6"/>
      <c r="C1034" s="6"/>
      <c r="D1034" s="6"/>
      <c r="E1034" s="5"/>
    </row>
    <row r="1035" spans="2:5" x14ac:dyDescent="0.15">
      <c r="B1035" s="6"/>
      <c r="C1035" s="6"/>
      <c r="D1035" s="6"/>
      <c r="E1035" s="5"/>
    </row>
    <row r="1036" spans="2:5" x14ac:dyDescent="0.15">
      <c r="B1036" s="6"/>
      <c r="C1036" s="6"/>
      <c r="D1036" s="6"/>
      <c r="E1036" s="5"/>
    </row>
    <row r="1037" spans="2:5" x14ac:dyDescent="0.15">
      <c r="B1037" s="6"/>
      <c r="C1037" s="6"/>
      <c r="D1037" s="6"/>
      <c r="E1037" s="5"/>
    </row>
    <row r="1038" spans="2:5" x14ac:dyDescent="0.15">
      <c r="B1038" s="6"/>
      <c r="C1038" s="6"/>
      <c r="D1038" s="6"/>
      <c r="E1038" s="5"/>
    </row>
    <row r="1039" spans="2:5" x14ac:dyDescent="0.15">
      <c r="B1039" s="6"/>
      <c r="C1039" s="6"/>
      <c r="D1039" s="6"/>
      <c r="E1039" s="5"/>
    </row>
    <row r="1040" spans="2:5" x14ac:dyDescent="0.15">
      <c r="B1040" s="6"/>
      <c r="C1040" s="6"/>
      <c r="D1040" s="6"/>
      <c r="E1040" s="5"/>
    </row>
    <row r="1041" spans="2:5" x14ac:dyDescent="0.15">
      <c r="B1041" s="6"/>
      <c r="C1041" s="6"/>
      <c r="D1041" s="6"/>
      <c r="E1041" s="5"/>
    </row>
    <row r="1042" spans="2:5" x14ac:dyDescent="0.15">
      <c r="B1042" s="6"/>
      <c r="C1042" s="6"/>
      <c r="D1042" s="6"/>
      <c r="E1042" s="5"/>
    </row>
    <row r="1043" spans="2:5" x14ac:dyDescent="0.15">
      <c r="B1043" s="6"/>
      <c r="C1043" s="6"/>
      <c r="D1043" s="6"/>
      <c r="E1043" s="5"/>
    </row>
    <row r="1044" spans="2:5" x14ac:dyDescent="0.15">
      <c r="B1044" s="6"/>
      <c r="C1044" s="6"/>
      <c r="D1044" s="6"/>
      <c r="E1044" s="5"/>
    </row>
    <row r="1045" spans="2:5" x14ac:dyDescent="0.15">
      <c r="B1045" s="6"/>
      <c r="C1045" s="6"/>
      <c r="D1045" s="6"/>
      <c r="E1045" s="5"/>
    </row>
    <row r="1046" spans="2:5" x14ac:dyDescent="0.15">
      <c r="B1046" s="6"/>
      <c r="C1046" s="6"/>
      <c r="D1046" s="6"/>
      <c r="E1046" s="5"/>
    </row>
    <row r="1047" spans="2:5" x14ac:dyDescent="0.15">
      <c r="B1047" s="6"/>
      <c r="C1047" s="6"/>
      <c r="D1047" s="6"/>
      <c r="E1047" s="5"/>
    </row>
    <row r="1048" spans="2:5" x14ac:dyDescent="0.15">
      <c r="B1048" s="6"/>
      <c r="C1048" s="6"/>
      <c r="D1048" s="6"/>
      <c r="E1048" s="5"/>
    </row>
    <row r="1049" spans="2:5" x14ac:dyDescent="0.15">
      <c r="B1049" s="6"/>
      <c r="C1049" s="6"/>
      <c r="D1049" s="6"/>
      <c r="E1049" s="5"/>
    </row>
    <row r="1050" spans="2:5" x14ac:dyDescent="0.15">
      <c r="B1050" s="6"/>
      <c r="C1050" s="6"/>
      <c r="D1050" s="6"/>
      <c r="E1050" s="5"/>
    </row>
    <row r="1051" spans="2:5" x14ac:dyDescent="0.15">
      <c r="B1051" s="6"/>
      <c r="C1051" s="6"/>
      <c r="D1051" s="6"/>
      <c r="E1051" s="5"/>
    </row>
    <row r="1052" spans="2:5" x14ac:dyDescent="0.15">
      <c r="B1052" s="6"/>
      <c r="C1052" s="6"/>
      <c r="D1052" s="6"/>
      <c r="E1052" s="5"/>
    </row>
    <row r="1053" spans="2:5" x14ac:dyDescent="0.15">
      <c r="B1053" s="6"/>
      <c r="C1053" s="6"/>
      <c r="D1053" s="6"/>
      <c r="E1053" s="5"/>
    </row>
    <row r="1054" spans="2:5" x14ac:dyDescent="0.15">
      <c r="B1054" s="6"/>
      <c r="C1054" s="6"/>
      <c r="D1054" s="6"/>
      <c r="E1054" s="5"/>
    </row>
    <row r="1055" spans="2:5" x14ac:dyDescent="0.15">
      <c r="B1055" s="6"/>
      <c r="C1055" s="6"/>
      <c r="D1055" s="6"/>
      <c r="E1055" s="5"/>
    </row>
    <row r="1056" spans="2:5" x14ac:dyDescent="0.15">
      <c r="B1056" s="6"/>
      <c r="C1056" s="6"/>
      <c r="D1056" s="6"/>
      <c r="E1056" s="5"/>
    </row>
    <row r="1057" spans="2:5" x14ac:dyDescent="0.15">
      <c r="B1057" s="6"/>
      <c r="C1057" s="6"/>
      <c r="D1057" s="6"/>
      <c r="E1057" s="5"/>
    </row>
    <row r="1058" spans="2:5" x14ac:dyDescent="0.15">
      <c r="B1058" s="6"/>
      <c r="C1058" s="6"/>
      <c r="D1058" s="6"/>
      <c r="E1058" s="5"/>
    </row>
    <row r="1059" spans="2:5" x14ac:dyDescent="0.15">
      <c r="B1059" s="6"/>
      <c r="C1059" s="6"/>
      <c r="D1059" s="6"/>
      <c r="E1059" s="5"/>
    </row>
    <row r="1060" spans="2:5" x14ac:dyDescent="0.15">
      <c r="B1060" s="6"/>
      <c r="C1060" s="6"/>
      <c r="D1060" s="6"/>
      <c r="E1060" s="5"/>
    </row>
    <row r="1061" spans="2:5" x14ac:dyDescent="0.15">
      <c r="B1061" s="6"/>
      <c r="C1061" s="6"/>
      <c r="D1061" s="6"/>
      <c r="E1061" s="5"/>
    </row>
    <row r="1062" spans="2:5" x14ac:dyDescent="0.15">
      <c r="B1062" s="6"/>
      <c r="C1062" s="6"/>
      <c r="D1062" s="6"/>
      <c r="E1062" s="5"/>
    </row>
    <row r="1063" spans="2:5" x14ac:dyDescent="0.15">
      <c r="B1063" s="6"/>
      <c r="C1063" s="6"/>
      <c r="D1063" s="6"/>
      <c r="E1063" s="5"/>
    </row>
    <row r="1064" spans="2:5" x14ac:dyDescent="0.15">
      <c r="B1064" s="6"/>
      <c r="C1064" s="6"/>
      <c r="D1064" s="6"/>
      <c r="E1064" s="5"/>
    </row>
    <row r="1065" spans="2:5" x14ac:dyDescent="0.15">
      <c r="B1065" s="6"/>
      <c r="C1065" s="6"/>
      <c r="D1065" s="6"/>
      <c r="E1065" s="5"/>
    </row>
    <row r="1066" spans="2:5" x14ac:dyDescent="0.15">
      <c r="B1066" s="6"/>
      <c r="C1066" s="6"/>
      <c r="D1066" s="6"/>
      <c r="E1066" s="5"/>
    </row>
    <row r="1067" spans="2:5" x14ac:dyDescent="0.15">
      <c r="B1067" s="6"/>
      <c r="C1067" s="6"/>
      <c r="D1067" s="6"/>
      <c r="E1067" s="5"/>
    </row>
    <row r="1068" spans="2:5" x14ac:dyDescent="0.15">
      <c r="B1068" s="6"/>
      <c r="C1068" s="6"/>
      <c r="D1068" s="6"/>
      <c r="E1068" s="5"/>
    </row>
    <row r="1069" spans="2:5" x14ac:dyDescent="0.15">
      <c r="B1069" s="6"/>
      <c r="C1069" s="6"/>
      <c r="D1069" s="6"/>
      <c r="E1069" s="5"/>
    </row>
    <row r="1070" spans="2:5" x14ac:dyDescent="0.15">
      <c r="B1070" s="6"/>
      <c r="C1070" s="6"/>
      <c r="D1070" s="6"/>
      <c r="E1070" s="5"/>
    </row>
    <row r="1071" spans="2:5" x14ac:dyDescent="0.15">
      <c r="B1071" s="6"/>
      <c r="C1071" s="6"/>
      <c r="D1071" s="6"/>
      <c r="E1071" s="5"/>
    </row>
    <row r="1072" spans="2:5" x14ac:dyDescent="0.15">
      <c r="B1072" s="6"/>
      <c r="C1072" s="6"/>
      <c r="D1072" s="6"/>
      <c r="E1072" s="5"/>
    </row>
    <row r="1073" spans="2:5" x14ac:dyDescent="0.15">
      <c r="B1073" s="6"/>
      <c r="C1073" s="6"/>
      <c r="D1073" s="6"/>
      <c r="E1073" s="5"/>
    </row>
    <row r="1074" spans="2:5" x14ac:dyDescent="0.15">
      <c r="B1074" s="6"/>
      <c r="C1074" s="6"/>
      <c r="D1074" s="6"/>
      <c r="E1074" s="5"/>
    </row>
    <row r="1075" spans="2:5" x14ac:dyDescent="0.15">
      <c r="B1075" s="6"/>
      <c r="C1075" s="6"/>
      <c r="D1075" s="6"/>
      <c r="E1075" s="5"/>
    </row>
    <row r="1076" spans="2:5" x14ac:dyDescent="0.15">
      <c r="B1076" s="6"/>
      <c r="C1076" s="6"/>
      <c r="D1076" s="6"/>
      <c r="E1076" s="5"/>
    </row>
    <row r="1077" spans="2:5" x14ac:dyDescent="0.15">
      <c r="B1077" s="6"/>
      <c r="C1077" s="6"/>
      <c r="D1077" s="6"/>
      <c r="E1077" s="5"/>
    </row>
    <row r="1078" spans="2:5" x14ac:dyDescent="0.15">
      <c r="B1078" s="6"/>
      <c r="C1078" s="6"/>
      <c r="D1078" s="6"/>
      <c r="E1078" s="5"/>
    </row>
    <row r="1079" spans="2:5" x14ac:dyDescent="0.15">
      <c r="B1079" s="6"/>
      <c r="C1079" s="6"/>
      <c r="D1079" s="6"/>
      <c r="E1079" s="5"/>
    </row>
    <row r="1080" spans="2:5" x14ac:dyDescent="0.15">
      <c r="B1080" s="6"/>
      <c r="C1080" s="6"/>
      <c r="D1080" s="6"/>
      <c r="E1080" s="5"/>
    </row>
    <row r="1081" spans="2:5" x14ac:dyDescent="0.15">
      <c r="B1081" s="6"/>
      <c r="C1081" s="6"/>
      <c r="D1081" s="6"/>
      <c r="E1081" s="5"/>
    </row>
    <row r="1082" spans="2:5" x14ac:dyDescent="0.15">
      <c r="B1082" s="6"/>
      <c r="C1082" s="6"/>
      <c r="D1082" s="6"/>
      <c r="E1082" s="5"/>
    </row>
    <row r="1083" spans="2:5" x14ac:dyDescent="0.15">
      <c r="B1083" s="6"/>
      <c r="C1083" s="6"/>
      <c r="D1083" s="6"/>
      <c r="E1083" s="5"/>
    </row>
    <row r="1084" spans="2:5" x14ac:dyDescent="0.15">
      <c r="B1084" s="6"/>
      <c r="C1084" s="6"/>
      <c r="D1084" s="6"/>
      <c r="E1084" s="5"/>
    </row>
    <row r="1085" spans="2:5" x14ac:dyDescent="0.15">
      <c r="B1085" s="6"/>
      <c r="C1085" s="6"/>
      <c r="D1085" s="6"/>
      <c r="E1085" s="5"/>
    </row>
    <row r="1086" spans="2:5" x14ac:dyDescent="0.15">
      <c r="B1086" s="6"/>
      <c r="C1086" s="6"/>
      <c r="D1086" s="6"/>
      <c r="E1086" s="5"/>
    </row>
    <row r="1087" spans="2:5" x14ac:dyDescent="0.15">
      <c r="B1087" s="6"/>
      <c r="C1087" s="6"/>
      <c r="D1087" s="6"/>
      <c r="E1087" s="5"/>
    </row>
    <row r="1088" spans="2:5" x14ac:dyDescent="0.15">
      <c r="B1088" s="6"/>
      <c r="C1088" s="6"/>
      <c r="D1088" s="6"/>
      <c r="E1088" s="5"/>
    </row>
    <row r="1089" spans="2:5" x14ac:dyDescent="0.15">
      <c r="B1089" s="6"/>
      <c r="C1089" s="6"/>
      <c r="D1089" s="6"/>
      <c r="E1089" s="5"/>
    </row>
    <row r="1090" spans="2:5" x14ac:dyDescent="0.15">
      <c r="B1090" s="6"/>
      <c r="C1090" s="6"/>
      <c r="D1090" s="6"/>
      <c r="E1090" s="5"/>
    </row>
    <row r="1091" spans="2:5" x14ac:dyDescent="0.15">
      <c r="B1091" s="6"/>
      <c r="C1091" s="6"/>
      <c r="D1091" s="6"/>
      <c r="E1091" s="5"/>
    </row>
    <row r="1092" spans="2:5" x14ac:dyDescent="0.15">
      <c r="B1092" s="6"/>
      <c r="C1092" s="6"/>
      <c r="D1092" s="6"/>
      <c r="E1092" s="5"/>
    </row>
    <row r="1093" spans="2:5" x14ac:dyDescent="0.15">
      <c r="B1093" s="6"/>
      <c r="C1093" s="6"/>
      <c r="D1093" s="6"/>
      <c r="E1093" s="5"/>
    </row>
    <row r="1094" spans="2:5" x14ac:dyDescent="0.15">
      <c r="B1094" s="6"/>
      <c r="C1094" s="6"/>
      <c r="D1094" s="6"/>
      <c r="E1094" s="5"/>
    </row>
    <row r="1095" spans="2:5" x14ac:dyDescent="0.15">
      <c r="B1095" s="6"/>
      <c r="C1095" s="6"/>
      <c r="D1095" s="6"/>
      <c r="E1095" s="5"/>
    </row>
    <row r="1096" spans="2:5" x14ac:dyDescent="0.15">
      <c r="B1096" s="6"/>
      <c r="C1096" s="6"/>
      <c r="D1096" s="6"/>
      <c r="E1096" s="5"/>
    </row>
    <row r="1097" spans="2:5" x14ac:dyDescent="0.15">
      <c r="B1097" s="6"/>
      <c r="C1097" s="6"/>
      <c r="D1097" s="6"/>
      <c r="E1097" s="5"/>
    </row>
    <row r="1098" spans="2:5" x14ac:dyDescent="0.15">
      <c r="B1098" s="6"/>
      <c r="C1098" s="6"/>
      <c r="D1098" s="6"/>
      <c r="E1098" s="5"/>
    </row>
    <row r="1099" spans="2:5" x14ac:dyDescent="0.15">
      <c r="B1099" s="6"/>
      <c r="C1099" s="6"/>
      <c r="D1099" s="6"/>
      <c r="E1099" s="5"/>
    </row>
    <row r="1100" spans="2:5" x14ac:dyDescent="0.15">
      <c r="B1100" s="6"/>
      <c r="C1100" s="6"/>
      <c r="D1100" s="6"/>
      <c r="E1100" s="5"/>
    </row>
    <row r="1101" spans="2:5" x14ac:dyDescent="0.15">
      <c r="B1101" s="6"/>
      <c r="C1101" s="6"/>
      <c r="D1101" s="6"/>
      <c r="E1101" s="5"/>
    </row>
    <row r="1102" spans="2:5" x14ac:dyDescent="0.15">
      <c r="B1102" s="6"/>
      <c r="C1102" s="6"/>
      <c r="D1102" s="6"/>
      <c r="E1102" s="5"/>
    </row>
    <row r="1103" spans="2:5" x14ac:dyDescent="0.15">
      <c r="B1103" s="6"/>
      <c r="C1103" s="6"/>
      <c r="D1103" s="6"/>
      <c r="E1103" s="5"/>
    </row>
    <row r="1104" spans="2:5" x14ac:dyDescent="0.15">
      <c r="B1104" s="6"/>
      <c r="C1104" s="6"/>
      <c r="D1104" s="6"/>
      <c r="E1104" s="5"/>
    </row>
    <row r="1105" spans="2:5" x14ac:dyDescent="0.15">
      <c r="B1105" s="6"/>
      <c r="C1105" s="6"/>
      <c r="D1105" s="6"/>
      <c r="E1105" s="5"/>
    </row>
    <row r="1106" spans="2:5" x14ac:dyDescent="0.15">
      <c r="B1106" s="6"/>
      <c r="C1106" s="6"/>
      <c r="D1106" s="6"/>
      <c r="E1106" s="5"/>
    </row>
    <row r="1107" spans="2:5" x14ac:dyDescent="0.15">
      <c r="B1107" s="6"/>
      <c r="C1107" s="6"/>
      <c r="D1107" s="6"/>
      <c r="E1107" s="5"/>
    </row>
    <row r="1108" spans="2:5" x14ac:dyDescent="0.15">
      <c r="B1108" s="6"/>
      <c r="C1108" s="6"/>
      <c r="D1108" s="6"/>
      <c r="E1108" s="5"/>
    </row>
    <row r="1109" spans="2:5" x14ac:dyDescent="0.15">
      <c r="B1109" s="6"/>
      <c r="C1109" s="6"/>
      <c r="D1109" s="6"/>
      <c r="E1109" s="5"/>
    </row>
    <row r="1110" spans="2:5" x14ac:dyDescent="0.15">
      <c r="B1110" s="6"/>
      <c r="C1110" s="6"/>
      <c r="D1110" s="6"/>
      <c r="E1110" s="5"/>
    </row>
    <row r="1111" spans="2:5" x14ac:dyDescent="0.15">
      <c r="B1111" s="6"/>
      <c r="C1111" s="6"/>
      <c r="D1111" s="6"/>
      <c r="E1111" s="5"/>
    </row>
    <row r="1112" spans="2:5" x14ac:dyDescent="0.15">
      <c r="B1112" s="6"/>
      <c r="C1112" s="6"/>
      <c r="D1112" s="6"/>
      <c r="E1112" s="5"/>
    </row>
    <row r="1113" spans="2:5" x14ac:dyDescent="0.15">
      <c r="B1113" s="6"/>
      <c r="C1113" s="6"/>
      <c r="D1113" s="6"/>
      <c r="E1113" s="5"/>
    </row>
    <row r="1114" spans="2:5" x14ac:dyDescent="0.15">
      <c r="B1114" s="6"/>
      <c r="C1114" s="6"/>
      <c r="D1114" s="6"/>
      <c r="E1114" s="5"/>
    </row>
    <row r="1115" spans="2:5" x14ac:dyDescent="0.15">
      <c r="B1115" s="6"/>
      <c r="C1115" s="6"/>
      <c r="D1115" s="6"/>
      <c r="E1115" s="5"/>
    </row>
    <row r="1116" spans="2:5" x14ac:dyDescent="0.15">
      <c r="B1116" s="6"/>
      <c r="C1116" s="6"/>
      <c r="D1116" s="6"/>
      <c r="E1116" s="5"/>
    </row>
    <row r="1117" spans="2:5" x14ac:dyDescent="0.15">
      <c r="B1117" s="6"/>
      <c r="C1117" s="6"/>
      <c r="D1117" s="6"/>
      <c r="E1117" s="5"/>
    </row>
    <row r="1118" spans="2:5" x14ac:dyDescent="0.15">
      <c r="B1118" s="6"/>
      <c r="C1118" s="6"/>
      <c r="D1118" s="6"/>
      <c r="E1118" s="5"/>
    </row>
    <row r="1119" spans="2:5" x14ac:dyDescent="0.15">
      <c r="B1119" s="6"/>
      <c r="C1119" s="6"/>
      <c r="D1119" s="6"/>
      <c r="E1119" s="5"/>
    </row>
    <row r="1120" spans="2:5" x14ac:dyDescent="0.15">
      <c r="B1120" s="6"/>
      <c r="C1120" s="6"/>
      <c r="D1120" s="6"/>
      <c r="E1120" s="5"/>
    </row>
    <row r="1121" spans="2:5" x14ac:dyDescent="0.15">
      <c r="B1121" s="6"/>
      <c r="C1121" s="6"/>
      <c r="D1121" s="6"/>
      <c r="E1121" s="5"/>
    </row>
    <row r="1122" spans="2:5" x14ac:dyDescent="0.15">
      <c r="B1122" s="6"/>
      <c r="C1122" s="6"/>
      <c r="D1122" s="6"/>
      <c r="E1122" s="5"/>
    </row>
    <row r="1123" spans="2:5" x14ac:dyDescent="0.15">
      <c r="B1123" s="6"/>
      <c r="C1123" s="6"/>
      <c r="D1123" s="6"/>
      <c r="E1123" s="5"/>
    </row>
    <row r="1124" spans="2:5" x14ac:dyDescent="0.15">
      <c r="B1124" s="6"/>
      <c r="C1124" s="6"/>
      <c r="D1124" s="6"/>
      <c r="E1124" s="5"/>
    </row>
    <row r="1125" spans="2:5" x14ac:dyDescent="0.15">
      <c r="B1125" s="6"/>
      <c r="C1125" s="6"/>
      <c r="D1125" s="6"/>
      <c r="E1125" s="5"/>
    </row>
    <row r="1126" spans="2:5" x14ac:dyDescent="0.15">
      <c r="B1126" s="6"/>
      <c r="C1126" s="6"/>
      <c r="D1126" s="6"/>
      <c r="E1126" s="5"/>
    </row>
    <row r="1127" spans="2:5" x14ac:dyDescent="0.15">
      <c r="B1127" s="6"/>
      <c r="C1127" s="6"/>
      <c r="D1127" s="6"/>
      <c r="E1127" s="5"/>
    </row>
    <row r="1128" spans="2:5" x14ac:dyDescent="0.15">
      <c r="B1128" s="6"/>
      <c r="C1128" s="6"/>
      <c r="D1128" s="6"/>
      <c r="E1128" s="5"/>
    </row>
    <row r="1129" spans="2:5" x14ac:dyDescent="0.15">
      <c r="B1129" s="6"/>
      <c r="C1129" s="6"/>
      <c r="D1129" s="6"/>
      <c r="E1129" s="5"/>
    </row>
    <row r="1130" spans="2:5" x14ac:dyDescent="0.15">
      <c r="B1130" s="6"/>
      <c r="C1130" s="6"/>
      <c r="D1130" s="6"/>
      <c r="E1130" s="5"/>
    </row>
    <row r="1131" spans="2:5" x14ac:dyDescent="0.15">
      <c r="B1131" s="6"/>
      <c r="C1131" s="6"/>
      <c r="D1131" s="6"/>
      <c r="E1131" s="5"/>
    </row>
    <row r="1132" spans="2:5" x14ac:dyDescent="0.15">
      <c r="B1132" s="6"/>
      <c r="C1132" s="6"/>
      <c r="D1132" s="6"/>
      <c r="E1132" s="5"/>
    </row>
    <row r="1133" spans="2:5" x14ac:dyDescent="0.15">
      <c r="B1133" s="6"/>
      <c r="C1133" s="6"/>
      <c r="D1133" s="6"/>
      <c r="E1133" s="5"/>
    </row>
    <row r="1134" spans="2:5" x14ac:dyDescent="0.15">
      <c r="B1134" s="6"/>
      <c r="C1134" s="6"/>
      <c r="D1134" s="6"/>
      <c r="E1134" s="5"/>
    </row>
    <row r="1135" spans="2:5" x14ac:dyDescent="0.15">
      <c r="B1135" s="6"/>
      <c r="C1135" s="6"/>
      <c r="D1135" s="6"/>
      <c r="E1135" s="5"/>
    </row>
    <row r="1136" spans="2:5" x14ac:dyDescent="0.15">
      <c r="B1136" s="6"/>
      <c r="C1136" s="6"/>
      <c r="D1136" s="6"/>
      <c r="E1136" s="5"/>
    </row>
    <row r="1137" spans="2:5" x14ac:dyDescent="0.15">
      <c r="B1137" s="6"/>
      <c r="C1137" s="6"/>
      <c r="D1137" s="6"/>
      <c r="E1137" s="5"/>
    </row>
    <row r="1138" spans="2:5" x14ac:dyDescent="0.15">
      <c r="B1138" s="6"/>
      <c r="C1138" s="6"/>
      <c r="D1138" s="6"/>
      <c r="E1138" s="5"/>
    </row>
    <row r="1139" spans="2:5" x14ac:dyDescent="0.15">
      <c r="B1139" s="6"/>
      <c r="C1139" s="6"/>
      <c r="D1139" s="6"/>
      <c r="E1139" s="5"/>
    </row>
    <row r="1140" spans="2:5" x14ac:dyDescent="0.15">
      <c r="B1140" s="6"/>
      <c r="C1140" s="6"/>
      <c r="D1140" s="6"/>
      <c r="E1140" s="5"/>
    </row>
    <row r="1141" spans="2:5" x14ac:dyDescent="0.15">
      <c r="B1141" s="6"/>
      <c r="C1141" s="6"/>
      <c r="D1141" s="6"/>
      <c r="E1141" s="5"/>
    </row>
    <row r="1142" spans="2:5" x14ac:dyDescent="0.15">
      <c r="B1142" s="6"/>
      <c r="C1142" s="6"/>
      <c r="D1142" s="6"/>
      <c r="E1142" s="5"/>
    </row>
    <row r="1143" spans="2:5" x14ac:dyDescent="0.15">
      <c r="B1143" s="6"/>
      <c r="C1143" s="6"/>
      <c r="D1143" s="6"/>
      <c r="E1143" s="5"/>
    </row>
    <row r="1144" spans="2:5" x14ac:dyDescent="0.15">
      <c r="B1144" s="6"/>
      <c r="C1144" s="6"/>
      <c r="D1144" s="6"/>
      <c r="E1144" s="5"/>
    </row>
    <row r="1145" spans="2:5" x14ac:dyDescent="0.15">
      <c r="B1145" s="6"/>
      <c r="C1145" s="6"/>
      <c r="D1145" s="6"/>
      <c r="E1145" s="5"/>
    </row>
    <row r="1146" spans="2:5" x14ac:dyDescent="0.15">
      <c r="B1146" s="6"/>
      <c r="C1146" s="6"/>
      <c r="D1146" s="6"/>
      <c r="E1146" s="5"/>
    </row>
    <row r="1147" spans="2:5" x14ac:dyDescent="0.15">
      <c r="B1147" s="6"/>
      <c r="C1147" s="6"/>
      <c r="D1147" s="6"/>
      <c r="E1147" s="5"/>
    </row>
    <row r="1148" spans="2:5" x14ac:dyDescent="0.15">
      <c r="B1148" s="6"/>
      <c r="C1148" s="6"/>
      <c r="D1148" s="6"/>
      <c r="E1148" s="5"/>
    </row>
    <row r="1149" spans="2:5" x14ac:dyDescent="0.15">
      <c r="B1149" s="6"/>
      <c r="C1149" s="6"/>
      <c r="D1149" s="6"/>
      <c r="E1149" s="5"/>
    </row>
    <row r="1150" spans="2:5" x14ac:dyDescent="0.15">
      <c r="B1150" s="6"/>
      <c r="C1150" s="6"/>
      <c r="D1150" s="6"/>
      <c r="E1150" s="5"/>
    </row>
    <row r="1151" spans="2:5" x14ac:dyDescent="0.15">
      <c r="B1151" s="6"/>
      <c r="C1151" s="6"/>
      <c r="D1151" s="6"/>
      <c r="E1151" s="5"/>
    </row>
    <row r="1152" spans="2:5" x14ac:dyDescent="0.15">
      <c r="B1152" s="6"/>
      <c r="C1152" s="6"/>
      <c r="D1152" s="6"/>
      <c r="E1152" s="5"/>
    </row>
    <row r="1153" spans="2:5" x14ac:dyDescent="0.15">
      <c r="B1153" s="6"/>
      <c r="C1153" s="6"/>
      <c r="D1153" s="6"/>
      <c r="E1153" s="5"/>
    </row>
    <row r="1154" spans="2:5" x14ac:dyDescent="0.15">
      <c r="B1154" s="6"/>
      <c r="C1154" s="6"/>
      <c r="D1154" s="6"/>
      <c r="E1154" s="5"/>
    </row>
    <row r="1155" spans="2:5" x14ac:dyDescent="0.15">
      <c r="B1155" s="6"/>
      <c r="C1155" s="6"/>
      <c r="D1155" s="6"/>
      <c r="E1155" s="5"/>
    </row>
    <row r="1156" spans="2:5" x14ac:dyDescent="0.15">
      <c r="B1156" s="6"/>
      <c r="C1156" s="6"/>
      <c r="D1156" s="6"/>
      <c r="E1156" s="5"/>
    </row>
    <row r="1157" spans="2:5" x14ac:dyDescent="0.15">
      <c r="B1157" s="6"/>
      <c r="C1157" s="6"/>
      <c r="D1157" s="6"/>
      <c r="E1157" s="5"/>
    </row>
    <row r="1158" spans="2:5" x14ac:dyDescent="0.15">
      <c r="B1158" s="6"/>
      <c r="C1158" s="6"/>
      <c r="D1158" s="6"/>
      <c r="E1158" s="5"/>
    </row>
    <row r="1159" spans="2:5" x14ac:dyDescent="0.15">
      <c r="B1159" s="6"/>
      <c r="C1159" s="6"/>
      <c r="D1159" s="6"/>
      <c r="E1159" s="5"/>
    </row>
    <row r="1160" spans="2:5" x14ac:dyDescent="0.15">
      <c r="B1160" s="6"/>
      <c r="C1160" s="6"/>
      <c r="D1160" s="6"/>
      <c r="E1160" s="5"/>
    </row>
    <row r="1161" spans="2:5" x14ac:dyDescent="0.15">
      <c r="B1161" s="6"/>
      <c r="C1161" s="6"/>
      <c r="D1161" s="6"/>
      <c r="E1161" s="5"/>
    </row>
    <row r="1162" spans="2:5" x14ac:dyDescent="0.15">
      <c r="B1162" s="6"/>
      <c r="C1162" s="6"/>
      <c r="D1162" s="6"/>
      <c r="E1162" s="5"/>
    </row>
    <row r="1163" spans="2:5" x14ac:dyDescent="0.15">
      <c r="B1163" s="6"/>
      <c r="C1163" s="6"/>
      <c r="D1163" s="6"/>
      <c r="E1163" s="5"/>
    </row>
    <row r="1164" spans="2:5" x14ac:dyDescent="0.15">
      <c r="B1164" s="6"/>
      <c r="C1164" s="6"/>
      <c r="D1164" s="6"/>
      <c r="E1164" s="5"/>
    </row>
    <row r="1165" spans="2:5" x14ac:dyDescent="0.15">
      <c r="B1165" s="6"/>
      <c r="C1165" s="6"/>
      <c r="D1165" s="6"/>
      <c r="E1165" s="5"/>
    </row>
    <row r="1166" spans="2:5" x14ac:dyDescent="0.15">
      <c r="B1166" s="6"/>
      <c r="C1166" s="6"/>
      <c r="D1166" s="6"/>
      <c r="E1166" s="5"/>
    </row>
    <row r="1167" spans="2:5" x14ac:dyDescent="0.15">
      <c r="B1167" s="6"/>
      <c r="C1167" s="6"/>
      <c r="D1167" s="6"/>
      <c r="E1167" s="5"/>
    </row>
    <row r="1168" spans="2:5" x14ac:dyDescent="0.15">
      <c r="B1168" s="6"/>
      <c r="C1168" s="6"/>
      <c r="D1168" s="6"/>
      <c r="E1168" s="5"/>
    </row>
    <row r="1169" spans="2:5" x14ac:dyDescent="0.15">
      <c r="B1169" s="6"/>
      <c r="C1169" s="6"/>
      <c r="D1169" s="6"/>
      <c r="E1169" s="5"/>
    </row>
    <row r="1170" spans="2:5" x14ac:dyDescent="0.15">
      <c r="B1170" s="6"/>
      <c r="C1170" s="6"/>
      <c r="D1170" s="6"/>
      <c r="E1170" s="5"/>
    </row>
    <row r="1171" spans="2:5" x14ac:dyDescent="0.15">
      <c r="B1171" s="6"/>
      <c r="C1171" s="6"/>
      <c r="D1171" s="6"/>
      <c r="E1171" s="5"/>
    </row>
    <row r="1172" spans="2:5" x14ac:dyDescent="0.15">
      <c r="B1172" s="6"/>
      <c r="C1172" s="6"/>
      <c r="D1172" s="6"/>
      <c r="E1172" s="5"/>
    </row>
    <row r="1173" spans="2:5" x14ac:dyDescent="0.15">
      <c r="B1173" s="6"/>
      <c r="C1173" s="6"/>
      <c r="D1173" s="6"/>
      <c r="E1173" s="5"/>
    </row>
    <row r="1174" spans="2:5" x14ac:dyDescent="0.15">
      <c r="B1174" s="6"/>
      <c r="C1174" s="6"/>
      <c r="D1174" s="6"/>
      <c r="E1174" s="5"/>
    </row>
    <row r="1175" spans="2:5" x14ac:dyDescent="0.15">
      <c r="B1175" s="6"/>
      <c r="C1175" s="6"/>
      <c r="D1175" s="6"/>
      <c r="E1175" s="5"/>
    </row>
    <row r="1176" spans="2:5" x14ac:dyDescent="0.15">
      <c r="B1176" s="6"/>
      <c r="C1176" s="6"/>
      <c r="D1176" s="6"/>
      <c r="E1176" s="5"/>
    </row>
    <row r="1177" spans="2:5" x14ac:dyDescent="0.15">
      <c r="B1177" s="6"/>
      <c r="C1177" s="6"/>
      <c r="D1177" s="6"/>
      <c r="E1177" s="5"/>
    </row>
    <row r="1178" spans="2:5" x14ac:dyDescent="0.15">
      <c r="B1178" s="6"/>
      <c r="C1178" s="6"/>
      <c r="D1178" s="6"/>
      <c r="E1178" s="5"/>
    </row>
    <row r="1179" spans="2:5" x14ac:dyDescent="0.15">
      <c r="B1179" s="6"/>
      <c r="C1179" s="6"/>
      <c r="D1179" s="6"/>
      <c r="E1179" s="5"/>
    </row>
    <row r="1180" spans="2:5" x14ac:dyDescent="0.15">
      <c r="B1180" s="6"/>
      <c r="C1180" s="6"/>
      <c r="D1180" s="6"/>
      <c r="E1180" s="5"/>
    </row>
    <row r="1181" spans="2:5" x14ac:dyDescent="0.15">
      <c r="B1181" s="6"/>
      <c r="C1181" s="6"/>
      <c r="D1181" s="6"/>
      <c r="E1181" s="5"/>
    </row>
    <row r="1182" spans="2:5" x14ac:dyDescent="0.15">
      <c r="B1182" s="6"/>
      <c r="C1182" s="6"/>
      <c r="D1182" s="6"/>
      <c r="E1182" s="5"/>
    </row>
    <row r="1183" spans="2:5" x14ac:dyDescent="0.15">
      <c r="B1183" s="6"/>
      <c r="C1183" s="6"/>
      <c r="D1183" s="6"/>
      <c r="E1183" s="5"/>
    </row>
    <row r="1184" spans="2:5" x14ac:dyDescent="0.15">
      <c r="B1184" s="6"/>
      <c r="C1184" s="6"/>
      <c r="D1184" s="6"/>
      <c r="E1184" s="5"/>
    </row>
    <row r="1185" spans="2:5" x14ac:dyDescent="0.15">
      <c r="B1185" s="6"/>
      <c r="C1185" s="6"/>
      <c r="D1185" s="6"/>
      <c r="E1185" s="5"/>
    </row>
    <row r="1186" spans="2:5" x14ac:dyDescent="0.15">
      <c r="B1186" s="6"/>
      <c r="C1186" s="6"/>
      <c r="D1186" s="6"/>
      <c r="E1186" s="5"/>
    </row>
    <row r="1187" spans="2:5" x14ac:dyDescent="0.15">
      <c r="B1187" s="6"/>
      <c r="C1187" s="6"/>
      <c r="D1187" s="6"/>
      <c r="E1187" s="5"/>
    </row>
    <row r="1188" spans="2:5" x14ac:dyDescent="0.15">
      <c r="B1188" s="6"/>
      <c r="C1188" s="6"/>
      <c r="D1188" s="6"/>
      <c r="E1188" s="5"/>
    </row>
    <row r="1189" spans="2:5" x14ac:dyDescent="0.15">
      <c r="B1189" s="6"/>
      <c r="C1189" s="6"/>
      <c r="D1189" s="6"/>
      <c r="E1189" s="5"/>
    </row>
    <row r="1190" spans="2:5" x14ac:dyDescent="0.15">
      <c r="B1190" s="6"/>
      <c r="C1190" s="6"/>
      <c r="D1190" s="6"/>
      <c r="E1190" s="5"/>
    </row>
    <row r="1191" spans="2:5" x14ac:dyDescent="0.15">
      <c r="B1191" s="6"/>
      <c r="C1191" s="6"/>
      <c r="D1191" s="6"/>
      <c r="E1191" s="5"/>
    </row>
    <row r="1192" spans="2:5" x14ac:dyDescent="0.15">
      <c r="B1192" s="6"/>
      <c r="C1192" s="6"/>
      <c r="D1192" s="6"/>
      <c r="E1192" s="5"/>
    </row>
    <row r="1193" spans="2:5" x14ac:dyDescent="0.15">
      <c r="B1193" s="6"/>
      <c r="C1193" s="6"/>
      <c r="D1193" s="6"/>
      <c r="E1193" s="5"/>
    </row>
    <row r="1194" spans="2:5" x14ac:dyDescent="0.15">
      <c r="B1194" s="6"/>
      <c r="C1194" s="6"/>
      <c r="D1194" s="6"/>
      <c r="E1194" s="5"/>
    </row>
    <row r="1195" spans="2:5" x14ac:dyDescent="0.15">
      <c r="B1195" s="6"/>
      <c r="C1195" s="6"/>
      <c r="D1195" s="6"/>
      <c r="E1195" s="5"/>
    </row>
    <row r="1196" spans="2:5" x14ac:dyDescent="0.15">
      <c r="B1196" s="6"/>
      <c r="C1196" s="6"/>
      <c r="D1196" s="6"/>
      <c r="E1196" s="5"/>
    </row>
    <row r="1197" spans="2:5" x14ac:dyDescent="0.15">
      <c r="B1197" s="6"/>
      <c r="C1197" s="6"/>
      <c r="D1197" s="6"/>
      <c r="E1197" s="5"/>
    </row>
    <row r="1198" spans="2:5" x14ac:dyDescent="0.15">
      <c r="B1198" s="6"/>
      <c r="C1198" s="6"/>
      <c r="D1198" s="6"/>
      <c r="E1198" s="5"/>
    </row>
    <row r="1199" spans="2:5" x14ac:dyDescent="0.15">
      <c r="B1199" s="6"/>
      <c r="C1199" s="6"/>
      <c r="D1199" s="6"/>
      <c r="E1199" s="5"/>
    </row>
    <row r="1200" spans="2:5" x14ac:dyDescent="0.15">
      <c r="B1200" s="6"/>
      <c r="C1200" s="6"/>
      <c r="D1200" s="6"/>
      <c r="E1200" s="5"/>
    </row>
    <row r="1201" spans="2:5" x14ac:dyDescent="0.15">
      <c r="B1201" s="6"/>
      <c r="C1201" s="6"/>
      <c r="D1201" s="6"/>
      <c r="E1201" s="5"/>
    </row>
    <row r="1202" spans="2:5" x14ac:dyDescent="0.15">
      <c r="B1202" s="6"/>
      <c r="C1202" s="6"/>
      <c r="D1202" s="6"/>
      <c r="E1202" s="5"/>
    </row>
    <row r="1203" spans="2:5" x14ac:dyDescent="0.15">
      <c r="B1203" s="6"/>
      <c r="C1203" s="6"/>
      <c r="D1203" s="6"/>
      <c r="E1203" s="5"/>
    </row>
    <row r="1204" spans="2:5" x14ac:dyDescent="0.15">
      <c r="B1204" s="6"/>
      <c r="C1204" s="6"/>
      <c r="D1204" s="6"/>
      <c r="E1204" s="5"/>
    </row>
    <row r="1205" spans="2:5" x14ac:dyDescent="0.15">
      <c r="B1205" s="6"/>
      <c r="C1205" s="6"/>
      <c r="D1205" s="6"/>
      <c r="E1205" s="5"/>
    </row>
    <row r="1206" spans="2:5" x14ac:dyDescent="0.15">
      <c r="B1206" s="6"/>
      <c r="C1206" s="6"/>
      <c r="D1206" s="6"/>
      <c r="E1206" s="5"/>
    </row>
    <row r="1207" spans="2:5" x14ac:dyDescent="0.15">
      <c r="B1207" s="6"/>
      <c r="C1207" s="6"/>
      <c r="D1207" s="6"/>
      <c r="E1207" s="5"/>
    </row>
    <row r="1208" spans="2:5" x14ac:dyDescent="0.15">
      <c r="B1208" s="6"/>
      <c r="C1208" s="6"/>
      <c r="D1208" s="6"/>
      <c r="E1208" s="5"/>
    </row>
    <row r="1209" spans="2:5" x14ac:dyDescent="0.15">
      <c r="B1209" s="6"/>
      <c r="C1209" s="6"/>
      <c r="D1209" s="6"/>
      <c r="E1209" s="5"/>
    </row>
    <row r="1210" spans="2:5" x14ac:dyDescent="0.15">
      <c r="B1210" s="6"/>
      <c r="C1210" s="6"/>
      <c r="D1210" s="6"/>
      <c r="E1210" s="5"/>
    </row>
    <row r="1211" spans="2:5" x14ac:dyDescent="0.15">
      <c r="B1211" s="6"/>
      <c r="C1211" s="6"/>
      <c r="D1211" s="6"/>
      <c r="E1211" s="5"/>
    </row>
    <row r="1212" spans="2:5" x14ac:dyDescent="0.15">
      <c r="B1212" s="6"/>
      <c r="C1212" s="6"/>
      <c r="D1212" s="6"/>
      <c r="E1212" s="5"/>
    </row>
    <row r="1213" spans="2:5" x14ac:dyDescent="0.15">
      <c r="B1213" s="6"/>
      <c r="C1213" s="6"/>
      <c r="D1213" s="6"/>
      <c r="E1213" s="5"/>
    </row>
    <row r="1214" spans="2:5" x14ac:dyDescent="0.15">
      <c r="B1214" s="6"/>
      <c r="C1214" s="6"/>
      <c r="D1214" s="6"/>
      <c r="E1214" s="5"/>
    </row>
    <row r="1215" spans="2:5" x14ac:dyDescent="0.15">
      <c r="B1215" s="6"/>
      <c r="C1215" s="6"/>
      <c r="D1215" s="6"/>
      <c r="E1215" s="5"/>
    </row>
    <row r="1216" spans="2:5" x14ac:dyDescent="0.15">
      <c r="B1216" s="6"/>
      <c r="C1216" s="6"/>
      <c r="D1216" s="6"/>
      <c r="E1216" s="5"/>
    </row>
    <row r="1217" spans="2:5" x14ac:dyDescent="0.15">
      <c r="B1217" s="6"/>
      <c r="C1217" s="6"/>
      <c r="D1217" s="6"/>
      <c r="E1217" s="5"/>
    </row>
    <row r="1218" spans="2:5" x14ac:dyDescent="0.15">
      <c r="B1218" s="6"/>
      <c r="C1218" s="6"/>
      <c r="D1218" s="6"/>
      <c r="E1218" s="5"/>
    </row>
    <row r="1219" spans="2:5" x14ac:dyDescent="0.15">
      <c r="B1219" s="6"/>
      <c r="C1219" s="6"/>
      <c r="D1219" s="6"/>
      <c r="E1219" s="5"/>
    </row>
    <row r="1220" spans="2:5" x14ac:dyDescent="0.15">
      <c r="B1220" s="6"/>
      <c r="C1220" s="6"/>
      <c r="D1220" s="6"/>
      <c r="E1220" s="5"/>
    </row>
    <row r="1221" spans="2:5" x14ac:dyDescent="0.15">
      <c r="B1221" s="6"/>
      <c r="C1221" s="6"/>
      <c r="D1221" s="6"/>
      <c r="E1221" s="5"/>
    </row>
    <row r="1222" spans="2:5" x14ac:dyDescent="0.15">
      <c r="B1222" s="6"/>
      <c r="C1222" s="6"/>
      <c r="D1222" s="6"/>
      <c r="E1222" s="5"/>
    </row>
    <row r="1223" spans="2:5" x14ac:dyDescent="0.15">
      <c r="B1223" s="6"/>
      <c r="C1223" s="6"/>
      <c r="D1223" s="6"/>
      <c r="E1223" s="5"/>
    </row>
    <row r="1224" spans="2:5" x14ac:dyDescent="0.15">
      <c r="B1224" s="6"/>
      <c r="C1224" s="6"/>
      <c r="D1224" s="6"/>
      <c r="E1224" s="5"/>
    </row>
    <row r="1225" spans="2:5" x14ac:dyDescent="0.15">
      <c r="B1225" s="6"/>
      <c r="C1225" s="6"/>
      <c r="D1225" s="6"/>
      <c r="E1225" s="5"/>
    </row>
    <row r="1226" spans="2:5" x14ac:dyDescent="0.15">
      <c r="B1226" s="6"/>
      <c r="C1226" s="6"/>
      <c r="D1226" s="6"/>
      <c r="E1226" s="5"/>
    </row>
    <row r="1227" spans="2:5" x14ac:dyDescent="0.15">
      <c r="B1227" s="6"/>
      <c r="C1227" s="6"/>
      <c r="D1227" s="6"/>
      <c r="E1227" s="5"/>
    </row>
    <row r="1228" spans="2:5" x14ac:dyDescent="0.15">
      <c r="B1228" s="6"/>
      <c r="C1228" s="6"/>
      <c r="D1228" s="6"/>
      <c r="E1228" s="5"/>
    </row>
    <row r="1229" spans="2:5" x14ac:dyDescent="0.15">
      <c r="B1229" s="6"/>
      <c r="C1229" s="6"/>
      <c r="D1229" s="6"/>
      <c r="E1229" s="5"/>
    </row>
    <row r="1230" spans="2:5" x14ac:dyDescent="0.15">
      <c r="B1230" s="6"/>
      <c r="C1230" s="6"/>
      <c r="D1230" s="6"/>
      <c r="E1230" s="5"/>
    </row>
    <row r="1231" spans="2:5" x14ac:dyDescent="0.15">
      <c r="B1231" s="6"/>
      <c r="C1231" s="6"/>
      <c r="D1231" s="6"/>
      <c r="E1231" s="5"/>
    </row>
    <row r="1232" spans="2:5" x14ac:dyDescent="0.15">
      <c r="B1232" s="6"/>
      <c r="C1232" s="6"/>
      <c r="D1232" s="6"/>
      <c r="E1232" s="5"/>
    </row>
    <row r="1233" spans="2:5" x14ac:dyDescent="0.15">
      <c r="B1233" s="6"/>
      <c r="C1233" s="6"/>
      <c r="D1233" s="6"/>
      <c r="E1233" s="5"/>
    </row>
    <row r="1234" spans="2:5" x14ac:dyDescent="0.15">
      <c r="B1234" s="6"/>
      <c r="C1234" s="6"/>
      <c r="D1234" s="6"/>
      <c r="E1234" s="5"/>
    </row>
    <row r="1235" spans="2:5" x14ac:dyDescent="0.15">
      <c r="B1235" s="6"/>
      <c r="C1235" s="6"/>
      <c r="D1235" s="6"/>
      <c r="E1235" s="5"/>
    </row>
    <row r="1236" spans="2:5" x14ac:dyDescent="0.15">
      <c r="B1236" s="6"/>
      <c r="C1236" s="6"/>
      <c r="D1236" s="6"/>
      <c r="E1236" s="5"/>
    </row>
    <row r="1237" spans="2:5" x14ac:dyDescent="0.15">
      <c r="B1237" s="6"/>
      <c r="C1237" s="6"/>
      <c r="D1237" s="6"/>
      <c r="E1237" s="5"/>
    </row>
    <row r="1238" spans="2:5" x14ac:dyDescent="0.15">
      <c r="B1238" s="6"/>
      <c r="C1238" s="6"/>
      <c r="D1238" s="6"/>
      <c r="E1238" s="5"/>
    </row>
    <row r="1239" spans="2:5" x14ac:dyDescent="0.15">
      <c r="B1239" s="6"/>
      <c r="C1239" s="6"/>
      <c r="D1239" s="6"/>
      <c r="E1239" s="5"/>
    </row>
    <row r="1240" spans="2:5" x14ac:dyDescent="0.15">
      <c r="B1240" s="6"/>
      <c r="C1240" s="6"/>
      <c r="D1240" s="6"/>
      <c r="E1240" s="5"/>
    </row>
    <row r="1241" spans="2:5" x14ac:dyDescent="0.15">
      <c r="B1241" s="6"/>
      <c r="C1241" s="6"/>
      <c r="D1241" s="6"/>
      <c r="E1241" s="5"/>
    </row>
    <row r="1242" spans="2:5" x14ac:dyDescent="0.15">
      <c r="B1242" s="6"/>
      <c r="C1242" s="6"/>
      <c r="D1242" s="6"/>
      <c r="E1242" s="5"/>
    </row>
    <row r="1243" spans="2:5" x14ac:dyDescent="0.15">
      <c r="B1243" s="6"/>
      <c r="C1243" s="6"/>
      <c r="D1243" s="6"/>
      <c r="E1243" s="5"/>
    </row>
    <row r="1244" spans="2:5" x14ac:dyDescent="0.15">
      <c r="B1244" s="6"/>
      <c r="C1244" s="6"/>
      <c r="D1244" s="6"/>
      <c r="E1244" s="5"/>
    </row>
    <row r="1245" spans="2:5" x14ac:dyDescent="0.15">
      <c r="B1245" s="6"/>
      <c r="C1245" s="6"/>
      <c r="D1245" s="6"/>
      <c r="E1245" s="5"/>
    </row>
    <row r="1246" spans="2:5" x14ac:dyDescent="0.15">
      <c r="B1246" s="6"/>
      <c r="C1246" s="6"/>
      <c r="D1246" s="6"/>
      <c r="E1246" s="5"/>
    </row>
    <row r="1247" spans="2:5" x14ac:dyDescent="0.15">
      <c r="B1247" s="6"/>
      <c r="C1247" s="6"/>
      <c r="D1247" s="6"/>
      <c r="E1247" s="5"/>
    </row>
    <row r="1248" spans="2:5" x14ac:dyDescent="0.15">
      <c r="B1248" s="6"/>
      <c r="C1248" s="6"/>
      <c r="D1248" s="6"/>
      <c r="E1248" s="5"/>
    </row>
    <row r="1249" spans="2:5" x14ac:dyDescent="0.15">
      <c r="B1249" s="6"/>
      <c r="C1249" s="6"/>
      <c r="D1249" s="6"/>
      <c r="E1249" s="5"/>
    </row>
    <row r="1250" spans="2:5" x14ac:dyDescent="0.15">
      <c r="B1250" s="6"/>
      <c r="C1250" s="6"/>
      <c r="D1250" s="6"/>
      <c r="E1250" s="5"/>
    </row>
    <row r="1251" spans="2:5" x14ac:dyDescent="0.15">
      <c r="B1251" s="6"/>
      <c r="C1251" s="6"/>
      <c r="D1251" s="6"/>
      <c r="E1251" s="5"/>
    </row>
    <row r="1252" spans="2:5" x14ac:dyDescent="0.15">
      <c r="B1252" s="6"/>
      <c r="C1252" s="6"/>
      <c r="D1252" s="6"/>
      <c r="E1252" s="5"/>
    </row>
    <row r="1253" spans="2:5" x14ac:dyDescent="0.15">
      <c r="B1253" s="6"/>
      <c r="C1253" s="6"/>
      <c r="D1253" s="6"/>
      <c r="E1253" s="5"/>
    </row>
    <row r="1254" spans="2:5" x14ac:dyDescent="0.15">
      <c r="B1254" s="6"/>
      <c r="C1254" s="6"/>
      <c r="D1254" s="6"/>
      <c r="E1254" s="5"/>
    </row>
    <row r="1255" spans="2:5" x14ac:dyDescent="0.15">
      <c r="B1255" s="6"/>
      <c r="C1255" s="6"/>
      <c r="D1255" s="6"/>
      <c r="E1255" s="5"/>
    </row>
    <row r="1256" spans="2:5" x14ac:dyDescent="0.15">
      <c r="B1256" s="6"/>
      <c r="C1256" s="6"/>
      <c r="D1256" s="6"/>
      <c r="E1256" s="5"/>
    </row>
    <row r="1257" spans="2:5" x14ac:dyDescent="0.15">
      <c r="B1257" s="6"/>
      <c r="C1257" s="6"/>
      <c r="D1257" s="6"/>
      <c r="E1257" s="5"/>
    </row>
    <row r="1258" spans="2:5" x14ac:dyDescent="0.15">
      <c r="B1258" s="6"/>
      <c r="C1258" s="6"/>
      <c r="D1258" s="6"/>
      <c r="E1258" s="5"/>
    </row>
    <row r="1259" spans="2:5" x14ac:dyDescent="0.15">
      <c r="B1259" s="6"/>
      <c r="C1259" s="6"/>
      <c r="D1259" s="6"/>
      <c r="E1259" s="5"/>
    </row>
    <row r="1260" spans="2:5" x14ac:dyDescent="0.15">
      <c r="B1260" s="6"/>
      <c r="C1260" s="6"/>
      <c r="D1260" s="6"/>
      <c r="E1260" s="5"/>
    </row>
    <row r="1261" spans="2:5" x14ac:dyDescent="0.15">
      <c r="B1261" s="6"/>
      <c r="C1261" s="6"/>
      <c r="D1261" s="6"/>
      <c r="E1261" s="5"/>
    </row>
    <row r="1262" spans="2:5" x14ac:dyDescent="0.15">
      <c r="B1262" s="6"/>
      <c r="C1262" s="6"/>
      <c r="D1262" s="6"/>
      <c r="E1262" s="5"/>
    </row>
    <row r="1263" spans="2:5" x14ac:dyDescent="0.15">
      <c r="B1263" s="6"/>
      <c r="C1263" s="6"/>
      <c r="D1263" s="6"/>
      <c r="E1263" s="5"/>
    </row>
    <row r="1264" spans="2:5" x14ac:dyDescent="0.15">
      <c r="B1264" s="6"/>
      <c r="C1264" s="6"/>
      <c r="D1264" s="6"/>
      <c r="E1264" s="5"/>
    </row>
    <row r="1265" spans="2:5" x14ac:dyDescent="0.15">
      <c r="B1265" s="6"/>
      <c r="C1265" s="6"/>
      <c r="D1265" s="6"/>
      <c r="E1265" s="5"/>
    </row>
    <row r="1266" spans="2:5" x14ac:dyDescent="0.15">
      <c r="B1266" s="6"/>
      <c r="C1266" s="6"/>
      <c r="D1266" s="6"/>
      <c r="E1266" s="5"/>
    </row>
    <row r="1267" spans="2:5" x14ac:dyDescent="0.15">
      <c r="B1267" s="6"/>
      <c r="C1267" s="6"/>
      <c r="D1267" s="6"/>
      <c r="E1267" s="5"/>
    </row>
    <row r="1268" spans="2:5" x14ac:dyDescent="0.15">
      <c r="B1268" s="6"/>
      <c r="C1268" s="6"/>
      <c r="D1268" s="6"/>
      <c r="E1268" s="5"/>
    </row>
    <row r="1269" spans="2:5" x14ac:dyDescent="0.15">
      <c r="B1269" s="6"/>
      <c r="C1269" s="6"/>
      <c r="D1269" s="6"/>
      <c r="E1269" s="5"/>
    </row>
    <row r="1270" spans="2:5" x14ac:dyDescent="0.15">
      <c r="B1270" s="6"/>
      <c r="C1270" s="6"/>
      <c r="D1270" s="6"/>
      <c r="E1270" s="5"/>
    </row>
    <row r="1271" spans="2:5" x14ac:dyDescent="0.15">
      <c r="B1271" s="6"/>
      <c r="C1271" s="6"/>
      <c r="D1271" s="6"/>
      <c r="E1271" s="5"/>
    </row>
    <row r="1272" spans="2:5" x14ac:dyDescent="0.15">
      <c r="B1272" s="6"/>
      <c r="C1272" s="6"/>
      <c r="D1272" s="6"/>
      <c r="E1272" s="5"/>
    </row>
    <row r="1273" spans="2:5" x14ac:dyDescent="0.15">
      <c r="B1273" s="6"/>
      <c r="C1273" s="6"/>
      <c r="D1273" s="6"/>
      <c r="E1273" s="5"/>
    </row>
    <row r="1274" spans="2:5" x14ac:dyDescent="0.15">
      <c r="B1274" s="6"/>
      <c r="C1274" s="6"/>
      <c r="D1274" s="6"/>
      <c r="E1274" s="5"/>
    </row>
    <row r="1275" spans="2:5" x14ac:dyDescent="0.15">
      <c r="B1275" s="6"/>
      <c r="C1275" s="6"/>
      <c r="D1275" s="6"/>
      <c r="E1275" s="5"/>
    </row>
    <row r="1276" spans="2:5" x14ac:dyDescent="0.15">
      <c r="B1276" s="6"/>
      <c r="C1276" s="6"/>
      <c r="D1276" s="6"/>
      <c r="E1276" s="5"/>
    </row>
    <row r="1277" spans="2:5" x14ac:dyDescent="0.15">
      <c r="B1277" s="6"/>
      <c r="C1277" s="6"/>
      <c r="D1277" s="6"/>
      <c r="E1277" s="5"/>
    </row>
    <row r="1278" spans="2:5" x14ac:dyDescent="0.15">
      <c r="B1278" s="6"/>
      <c r="C1278" s="6"/>
      <c r="D1278" s="6"/>
      <c r="E1278" s="5"/>
    </row>
    <row r="1279" spans="2:5" x14ac:dyDescent="0.15">
      <c r="B1279" s="6"/>
      <c r="C1279" s="6"/>
      <c r="D1279" s="6"/>
      <c r="E1279" s="5"/>
    </row>
    <row r="1280" spans="2:5" x14ac:dyDescent="0.15">
      <c r="B1280" s="6"/>
      <c r="C1280" s="6"/>
      <c r="D1280" s="6"/>
      <c r="E1280" s="5"/>
    </row>
    <row r="1281" spans="2:5" x14ac:dyDescent="0.15">
      <c r="B1281" s="6"/>
      <c r="C1281" s="6"/>
      <c r="D1281" s="6"/>
      <c r="E1281" s="5"/>
    </row>
    <row r="1282" spans="2:5" x14ac:dyDescent="0.15">
      <c r="B1282" s="6"/>
      <c r="C1282" s="6"/>
      <c r="D1282" s="6"/>
      <c r="E1282" s="5"/>
    </row>
    <row r="1283" spans="2:5" x14ac:dyDescent="0.15">
      <c r="B1283" s="6"/>
      <c r="C1283" s="6"/>
      <c r="D1283" s="6"/>
      <c r="E1283" s="5"/>
    </row>
    <row r="1284" spans="2:5" x14ac:dyDescent="0.15">
      <c r="B1284" s="6"/>
      <c r="C1284" s="6"/>
      <c r="D1284" s="6"/>
      <c r="E1284" s="5"/>
    </row>
    <row r="1285" spans="2:5" x14ac:dyDescent="0.15">
      <c r="B1285" s="6"/>
      <c r="C1285" s="6"/>
      <c r="D1285" s="6"/>
      <c r="E1285" s="5"/>
    </row>
    <row r="1286" spans="2:5" x14ac:dyDescent="0.15">
      <c r="B1286" s="6"/>
      <c r="C1286" s="6"/>
      <c r="D1286" s="6"/>
      <c r="E1286" s="5"/>
    </row>
    <row r="1287" spans="2:5" x14ac:dyDescent="0.15">
      <c r="B1287" s="6"/>
      <c r="C1287" s="6"/>
      <c r="D1287" s="6"/>
      <c r="E1287" s="5"/>
    </row>
    <row r="1288" spans="2:5" x14ac:dyDescent="0.15">
      <c r="B1288" s="6"/>
      <c r="C1288" s="6"/>
      <c r="D1288" s="6"/>
      <c r="E1288" s="5"/>
    </row>
    <row r="1289" spans="2:5" x14ac:dyDescent="0.15">
      <c r="B1289" s="6"/>
      <c r="C1289" s="6"/>
      <c r="D1289" s="6"/>
      <c r="E1289" s="5"/>
    </row>
    <row r="1290" spans="2:5" x14ac:dyDescent="0.15">
      <c r="B1290" s="6"/>
      <c r="C1290" s="6"/>
      <c r="D1290" s="6"/>
      <c r="E1290" s="5"/>
    </row>
    <row r="1291" spans="2:5" x14ac:dyDescent="0.15">
      <c r="B1291" s="6"/>
      <c r="C1291" s="6"/>
      <c r="D1291" s="6"/>
      <c r="E1291" s="5"/>
    </row>
    <row r="1292" spans="2:5" x14ac:dyDescent="0.15">
      <c r="B1292" s="6"/>
      <c r="C1292" s="6"/>
      <c r="D1292" s="6"/>
      <c r="E1292" s="5"/>
    </row>
    <row r="1293" spans="2:5" x14ac:dyDescent="0.15">
      <c r="B1293" s="6"/>
      <c r="C1293" s="6"/>
      <c r="D1293" s="6"/>
      <c r="E1293" s="5"/>
    </row>
    <row r="1294" spans="2:5" x14ac:dyDescent="0.15">
      <c r="B1294" s="6"/>
      <c r="C1294" s="6"/>
      <c r="D1294" s="6"/>
      <c r="E1294" s="5"/>
    </row>
    <row r="1295" spans="2:5" x14ac:dyDescent="0.15">
      <c r="B1295" s="6"/>
      <c r="C1295" s="6"/>
      <c r="D1295" s="6"/>
      <c r="E1295" s="5"/>
    </row>
    <row r="1296" spans="2:5" x14ac:dyDescent="0.15">
      <c r="B1296" s="6"/>
      <c r="C1296" s="6"/>
      <c r="D1296" s="6"/>
      <c r="E1296" s="5"/>
    </row>
    <row r="1297" spans="2:5" x14ac:dyDescent="0.15">
      <c r="B1297" s="6"/>
      <c r="C1297" s="6"/>
      <c r="D1297" s="6"/>
      <c r="E1297" s="5"/>
    </row>
    <row r="1298" spans="2:5" x14ac:dyDescent="0.15">
      <c r="B1298" s="6"/>
      <c r="C1298" s="6"/>
      <c r="D1298" s="6"/>
      <c r="E1298" s="5"/>
    </row>
    <row r="1299" spans="2:5" x14ac:dyDescent="0.15">
      <c r="B1299" s="6"/>
      <c r="C1299" s="6"/>
      <c r="D1299" s="6"/>
      <c r="E1299" s="5"/>
    </row>
    <row r="1300" spans="2:5" x14ac:dyDescent="0.15">
      <c r="B1300" s="6"/>
      <c r="C1300" s="6"/>
      <c r="D1300" s="6"/>
      <c r="E1300" s="5"/>
    </row>
    <row r="1301" spans="2:5" x14ac:dyDescent="0.15">
      <c r="B1301" s="6"/>
      <c r="C1301" s="6"/>
      <c r="D1301" s="6"/>
      <c r="E1301" s="5"/>
    </row>
    <row r="1302" spans="2:5" x14ac:dyDescent="0.15">
      <c r="B1302" s="6"/>
      <c r="C1302" s="6"/>
      <c r="D1302" s="6"/>
      <c r="E1302" s="5"/>
    </row>
    <row r="1303" spans="2:5" x14ac:dyDescent="0.15">
      <c r="B1303" s="6"/>
      <c r="C1303" s="6"/>
      <c r="D1303" s="6"/>
      <c r="E1303" s="5"/>
    </row>
    <row r="1304" spans="2:5" x14ac:dyDescent="0.15">
      <c r="B1304" s="6"/>
      <c r="C1304" s="6"/>
      <c r="D1304" s="6"/>
      <c r="E1304" s="5"/>
    </row>
    <row r="1305" spans="2:5" x14ac:dyDescent="0.15">
      <c r="B1305" s="6"/>
      <c r="C1305" s="6"/>
      <c r="D1305" s="6"/>
      <c r="E1305" s="5"/>
    </row>
    <row r="1306" spans="2:5" x14ac:dyDescent="0.15">
      <c r="B1306" s="6"/>
      <c r="C1306" s="6"/>
      <c r="D1306" s="6"/>
      <c r="E1306" s="5"/>
    </row>
    <row r="1307" spans="2:5" x14ac:dyDescent="0.15">
      <c r="B1307" s="6"/>
      <c r="C1307" s="6"/>
      <c r="D1307" s="6"/>
      <c r="E1307" s="5"/>
    </row>
    <row r="1308" spans="2:5" x14ac:dyDescent="0.15">
      <c r="B1308" s="6"/>
      <c r="C1308" s="6"/>
      <c r="D1308" s="6"/>
      <c r="E1308" s="5"/>
    </row>
    <row r="1309" spans="2:5" x14ac:dyDescent="0.15">
      <c r="B1309" s="6"/>
      <c r="C1309" s="6"/>
      <c r="D1309" s="6"/>
      <c r="E1309" s="5"/>
    </row>
    <row r="1310" spans="2:5" x14ac:dyDescent="0.15">
      <c r="B1310" s="6"/>
      <c r="C1310" s="6"/>
      <c r="D1310" s="6"/>
      <c r="E1310" s="5"/>
    </row>
    <row r="1311" spans="2:5" x14ac:dyDescent="0.15">
      <c r="B1311" s="6"/>
      <c r="C1311" s="6"/>
      <c r="D1311" s="6"/>
      <c r="E1311" s="5"/>
    </row>
    <row r="1312" spans="2:5" x14ac:dyDescent="0.15">
      <c r="B1312" s="6"/>
      <c r="C1312" s="6"/>
      <c r="D1312" s="6"/>
      <c r="E1312" s="5"/>
    </row>
    <row r="1313" spans="2:5" x14ac:dyDescent="0.15">
      <c r="B1313" s="6"/>
      <c r="C1313" s="6"/>
      <c r="D1313" s="6"/>
      <c r="E1313" s="5"/>
    </row>
    <row r="1314" spans="2:5" x14ac:dyDescent="0.15">
      <c r="B1314" s="6"/>
      <c r="C1314" s="6"/>
      <c r="D1314" s="6"/>
      <c r="E1314" s="5"/>
    </row>
    <row r="1315" spans="2:5" x14ac:dyDescent="0.15">
      <c r="B1315" s="6"/>
      <c r="C1315" s="6"/>
      <c r="D1315" s="6"/>
      <c r="E1315" s="5"/>
    </row>
    <row r="1316" spans="2:5" x14ac:dyDescent="0.15">
      <c r="B1316" s="6"/>
      <c r="C1316" s="6"/>
      <c r="D1316" s="6"/>
      <c r="E1316" s="5"/>
    </row>
    <row r="1317" spans="2:5" x14ac:dyDescent="0.15">
      <c r="B1317" s="6"/>
      <c r="C1317" s="6"/>
      <c r="D1317" s="6"/>
      <c r="E1317" s="5"/>
    </row>
    <row r="1318" spans="2:5" x14ac:dyDescent="0.15">
      <c r="B1318" s="6"/>
      <c r="C1318" s="6"/>
      <c r="D1318" s="6"/>
      <c r="E1318" s="5"/>
    </row>
    <row r="1319" spans="2:5" x14ac:dyDescent="0.15">
      <c r="B1319" s="6"/>
      <c r="C1319" s="6"/>
      <c r="D1319" s="6"/>
      <c r="E1319" s="5"/>
    </row>
    <row r="1320" spans="2:5" x14ac:dyDescent="0.15">
      <c r="B1320" s="6"/>
      <c r="C1320" s="6"/>
      <c r="D1320" s="6"/>
      <c r="E1320" s="5"/>
    </row>
    <row r="1321" spans="2:5" x14ac:dyDescent="0.15">
      <c r="B1321" s="6"/>
      <c r="C1321" s="6"/>
      <c r="D1321" s="6"/>
      <c r="E1321" s="5"/>
    </row>
    <row r="1322" spans="2:5" x14ac:dyDescent="0.15">
      <c r="B1322" s="6"/>
      <c r="C1322" s="6"/>
      <c r="D1322" s="6"/>
      <c r="E1322" s="5"/>
    </row>
    <row r="1323" spans="2:5" x14ac:dyDescent="0.15">
      <c r="B1323" s="6"/>
      <c r="C1323" s="6"/>
      <c r="D1323" s="6"/>
      <c r="E1323" s="5"/>
    </row>
    <row r="1324" spans="2:5" x14ac:dyDescent="0.15">
      <c r="B1324" s="6"/>
      <c r="C1324" s="6"/>
      <c r="D1324" s="6"/>
      <c r="E1324" s="5"/>
    </row>
    <row r="1325" spans="2:5" x14ac:dyDescent="0.15">
      <c r="B1325" s="6"/>
      <c r="C1325" s="6"/>
      <c r="D1325" s="6"/>
      <c r="E1325" s="5"/>
    </row>
    <row r="1326" spans="2:5" x14ac:dyDescent="0.15">
      <c r="B1326" s="6"/>
      <c r="C1326" s="6"/>
      <c r="D1326" s="6"/>
      <c r="E1326" s="5"/>
    </row>
    <row r="1327" spans="2:5" x14ac:dyDescent="0.15">
      <c r="B1327" s="6"/>
      <c r="C1327" s="6"/>
      <c r="D1327" s="6"/>
      <c r="E1327" s="5"/>
    </row>
    <row r="1328" spans="2:5" x14ac:dyDescent="0.15">
      <c r="B1328" s="6"/>
      <c r="C1328" s="6"/>
      <c r="D1328" s="6"/>
      <c r="E1328" s="5"/>
    </row>
    <row r="1329" spans="2:5" x14ac:dyDescent="0.15">
      <c r="B1329" s="6"/>
      <c r="C1329" s="6"/>
      <c r="D1329" s="6"/>
      <c r="E1329" s="5"/>
    </row>
    <row r="1330" spans="2:5" x14ac:dyDescent="0.15">
      <c r="B1330" s="6"/>
      <c r="C1330" s="6"/>
      <c r="D1330" s="6"/>
      <c r="E1330" s="5"/>
    </row>
    <row r="1331" spans="2:5" x14ac:dyDescent="0.15">
      <c r="B1331" s="6"/>
      <c r="C1331" s="6"/>
      <c r="D1331" s="6"/>
      <c r="E1331" s="5"/>
    </row>
    <row r="1332" spans="2:5" x14ac:dyDescent="0.15">
      <c r="B1332" s="6"/>
      <c r="C1332" s="6"/>
      <c r="D1332" s="6"/>
      <c r="E1332" s="5"/>
    </row>
    <row r="1333" spans="2:5" x14ac:dyDescent="0.15">
      <c r="B1333" s="6"/>
      <c r="C1333" s="6"/>
      <c r="D1333" s="6"/>
      <c r="E1333" s="5"/>
    </row>
    <row r="1334" spans="2:5" x14ac:dyDescent="0.15">
      <c r="B1334" s="6"/>
      <c r="C1334" s="6"/>
      <c r="D1334" s="6"/>
      <c r="E1334" s="5"/>
    </row>
    <row r="1335" spans="2:5" x14ac:dyDescent="0.15">
      <c r="B1335" s="6"/>
      <c r="C1335" s="6"/>
      <c r="D1335" s="6"/>
      <c r="E1335" s="5"/>
    </row>
    <row r="1336" spans="2:5" x14ac:dyDescent="0.15">
      <c r="B1336" s="6"/>
      <c r="C1336" s="6"/>
      <c r="D1336" s="6"/>
      <c r="E1336" s="5"/>
    </row>
    <row r="1337" spans="2:5" x14ac:dyDescent="0.15">
      <c r="B1337" s="6"/>
      <c r="C1337" s="6"/>
      <c r="D1337" s="6"/>
      <c r="E1337" s="5"/>
    </row>
    <row r="1338" spans="2:5" x14ac:dyDescent="0.15">
      <c r="B1338" s="6"/>
      <c r="C1338" s="6"/>
      <c r="D1338" s="6"/>
      <c r="E1338" s="5"/>
    </row>
    <row r="1339" spans="2:5" x14ac:dyDescent="0.15">
      <c r="B1339" s="6"/>
      <c r="C1339" s="6"/>
      <c r="D1339" s="6"/>
      <c r="E1339" s="5"/>
    </row>
    <row r="1340" spans="2:5" x14ac:dyDescent="0.15">
      <c r="B1340" s="6"/>
      <c r="C1340" s="6"/>
      <c r="D1340" s="6"/>
      <c r="E1340" s="5"/>
    </row>
    <row r="1341" spans="2:5" x14ac:dyDescent="0.15">
      <c r="B1341" s="6"/>
      <c r="C1341" s="6"/>
      <c r="D1341" s="6"/>
      <c r="E1341" s="5"/>
    </row>
    <row r="1342" spans="2:5" x14ac:dyDescent="0.15">
      <c r="B1342" s="6"/>
      <c r="C1342" s="6"/>
      <c r="D1342" s="6"/>
      <c r="E1342" s="5"/>
    </row>
    <row r="1343" spans="2:5" x14ac:dyDescent="0.15">
      <c r="B1343" s="6"/>
      <c r="C1343" s="6"/>
      <c r="D1343" s="6"/>
      <c r="E1343" s="5"/>
    </row>
    <row r="1344" spans="2:5" x14ac:dyDescent="0.15">
      <c r="B1344" s="6"/>
      <c r="C1344" s="6"/>
      <c r="D1344" s="6"/>
      <c r="E1344" s="5"/>
    </row>
    <row r="1345" spans="2:5" x14ac:dyDescent="0.15">
      <c r="B1345" s="6"/>
      <c r="C1345" s="6"/>
      <c r="D1345" s="6"/>
      <c r="E1345" s="5"/>
    </row>
    <row r="1346" spans="2:5" x14ac:dyDescent="0.15">
      <c r="B1346" s="6"/>
      <c r="C1346" s="6"/>
      <c r="D1346" s="6"/>
      <c r="E1346" s="5"/>
    </row>
    <row r="1347" spans="2:5" x14ac:dyDescent="0.15">
      <c r="B1347" s="6"/>
      <c r="C1347" s="6"/>
      <c r="D1347" s="6"/>
      <c r="E1347" s="5"/>
    </row>
    <row r="1348" spans="2:5" x14ac:dyDescent="0.15">
      <c r="B1348" s="6"/>
      <c r="C1348" s="6"/>
      <c r="D1348" s="6"/>
      <c r="E1348" s="5"/>
    </row>
    <row r="1349" spans="2:5" x14ac:dyDescent="0.15">
      <c r="B1349" s="6"/>
      <c r="C1349" s="6"/>
      <c r="D1349" s="6"/>
      <c r="E1349" s="5"/>
    </row>
    <row r="1350" spans="2:5" x14ac:dyDescent="0.15">
      <c r="B1350" s="6"/>
      <c r="C1350" s="6"/>
      <c r="D1350" s="6"/>
      <c r="E1350" s="5"/>
    </row>
    <row r="1351" spans="2:5" x14ac:dyDescent="0.15">
      <c r="B1351" s="6"/>
      <c r="C1351" s="6"/>
      <c r="D1351" s="6"/>
      <c r="E1351" s="5"/>
    </row>
    <row r="1352" spans="2:5" x14ac:dyDescent="0.15">
      <c r="B1352" s="6"/>
      <c r="C1352" s="6"/>
      <c r="D1352" s="6"/>
      <c r="E1352" s="5"/>
    </row>
    <row r="1353" spans="2:5" x14ac:dyDescent="0.15">
      <c r="B1353" s="6"/>
      <c r="C1353" s="6"/>
      <c r="D1353" s="6"/>
      <c r="E1353" s="5"/>
    </row>
    <row r="1354" spans="2:5" x14ac:dyDescent="0.15">
      <c r="B1354" s="6"/>
      <c r="C1354" s="6"/>
      <c r="D1354" s="6"/>
      <c r="E1354" s="5"/>
    </row>
    <row r="1355" spans="2:5" x14ac:dyDescent="0.15">
      <c r="B1355" s="6"/>
      <c r="C1355" s="6"/>
      <c r="D1355" s="6"/>
      <c r="E1355" s="5"/>
    </row>
    <row r="1356" spans="2:5" x14ac:dyDescent="0.15">
      <c r="B1356" s="6"/>
      <c r="C1356" s="6"/>
      <c r="D1356" s="6"/>
      <c r="E1356" s="5"/>
    </row>
    <row r="1357" spans="2:5" x14ac:dyDescent="0.15">
      <c r="B1357" s="6"/>
      <c r="C1357" s="6"/>
      <c r="D1357" s="6"/>
      <c r="E1357" s="5"/>
    </row>
    <row r="1358" spans="2:5" x14ac:dyDescent="0.15">
      <c r="B1358" s="6"/>
      <c r="C1358" s="6"/>
      <c r="D1358" s="6"/>
      <c r="E1358" s="5"/>
    </row>
    <row r="1359" spans="2:5" x14ac:dyDescent="0.15">
      <c r="B1359" s="6"/>
      <c r="C1359" s="6"/>
      <c r="D1359" s="6"/>
      <c r="E1359" s="5"/>
    </row>
    <row r="1360" spans="2:5" x14ac:dyDescent="0.15">
      <c r="B1360" s="6"/>
      <c r="C1360" s="6"/>
      <c r="D1360" s="6"/>
      <c r="E1360" s="5"/>
    </row>
    <row r="1361" spans="2:5" x14ac:dyDescent="0.15">
      <c r="B1361" s="6"/>
      <c r="C1361" s="6"/>
      <c r="D1361" s="6"/>
      <c r="E1361" s="5"/>
    </row>
    <row r="1362" spans="2:5" x14ac:dyDescent="0.15">
      <c r="B1362" s="6"/>
      <c r="C1362" s="6"/>
      <c r="D1362" s="6"/>
      <c r="E1362" s="5"/>
    </row>
    <row r="1363" spans="2:5" x14ac:dyDescent="0.15">
      <c r="B1363" s="6"/>
      <c r="C1363" s="6"/>
      <c r="D1363" s="6"/>
      <c r="E1363" s="5"/>
    </row>
    <row r="1364" spans="2:5" x14ac:dyDescent="0.15">
      <c r="B1364" s="6"/>
      <c r="C1364" s="6"/>
      <c r="D1364" s="6"/>
      <c r="E1364" s="5"/>
    </row>
    <row r="1365" spans="2:5" x14ac:dyDescent="0.15">
      <c r="B1365" s="6"/>
      <c r="C1365" s="6"/>
      <c r="D1365" s="6"/>
      <c r="E1365" s="5"/>
    </row>
    <row r="1366" spans="2:5" x14ac:dyDescent="0.15">
      <c r="B1366" s="6"/>
      <c r="C1366" s="6"/>
      <c r="D1366" s="6"/>
      <c r="E1366" s="5"/>
    </row>
    <row r="1367" spans="2:5" x14ac:dyDescent="0.15">
      <c r="B1367" s="6"/>
      <c r="C1367" s="6"/>
      <c r="D1367" s="6"/>
      <c r="E1367" s="5"/>
    </row>
    <row r="1368" spans="2:5" x14ac:dyDescent="0.15">
      <c r="B1368" s="6"/>
      <c r="C1368" s="6"/>
      <c r="D1368" s="6"/>
      <c r="E1368" s="5"/>
    </row>
    <row r="1369" spans="2:5" x14ac:dyDescent="0.15">
      <c r="B1369" s="6"/>
      <c r="C1369" s="6"/>
      <c r="D1369" s="6"/>
      <c r="E1369" s="5"/>
    </row>
    <row r="1370" spans="2:5" x14ac:dyDescent="0.15">
      <c r="B1370" s="6"/>
      <c r="C1370" s="6"/>
      <c r="D1370" s="6"/>
      <c r="E1370" s="5"/>
    </row>
    <row r="1371" spans="2:5" x14ac:dyDescent="0.15">
      <c r="B1371" s="6"/>
      <c r="C1371" s="6"/>
      <c r="D1371" s="6"/>
      <c r="E1371" s="5"/>
    </row>
    <row r="1372" spans="2:5" x14ac:dyDescent="0.15">
      <c r="B1372" s="6"/>
      <c r="C1372" s="6"/>
      <c r="D1372" s="6"/>
      <c r="E1372" s="5"/>
    </row>
    <row r="1373" spans="2:5" x14ac:dyDescent="0.15">
      <c r="B1373" s="6"/>
      <c r="C1373" s="6"/>
      <c r="D1373" s="6"/>
      <c r="E1373" s="5"/>
    </row>
    <row r="1374" spans="2:5" x14ac:dyDescent="0.15">
      <c r="B1374" s="6"/>
      <c r="C1374" s="6"/>
      <c r="D1374" s="6"/>
      <c r="E1374" s="5"/>
    </row>
    <row r="1375" spans="2:5" x14ac:dyDescent="0.15">
      <c r="B1375" s="6"/>
      <c r="C1375" s="6"/>
      <c r="D1375" s="6"/>
      <c r="E1375" s="5"/>
    </row>
    <row r="1376" spans="2:5" x14ac:dyDescent="0.15">
      <c r="B1376" s="6"/>
      <c r="C1376" s="6"/>
      <c r="D1376" s="6"/>
      <c r="E1376" s="5"/>
    </row>
    <row r="1377" spans="2:5" x14ac:dyDescent="0.15">
      <c r="B1377" s="6"/>
      <c r="C1377" s="6"/>
      <c r="D1377" s="6"/>
      <c r="E1377" s="5"/>
    </row>
    <row r="1378" spans="2:5" x14ac:dyDescent="0.15">
      <c r="B1378" s="6"/>
      <c r="C1378" s="6"/>
      <c r="D1378" s="6"/>
      <c r="E1378" s="5"/>
    </row>
    <row r="1379" spans="2:5" x14ac:dyDescent="0.15">
      <c r="B1379" s="6"/>
      <c r="C1379" s="6"/>
      <c r="D1379" s="6"/>
      <c r="E1379" s="5"/>
    </row>
    <row r="1380" spans="2:5" x14ac:dyDescent="0.15">
      <c r="B1380" s="6"/>
      <c r="C1380" s="6"/>
      <c r="D1380" s="6"/>
      <c r="E1380" s="5"/>
    </row>
    <row r="1381" spans="2:5" x14ac:dyDescent="0.15">
      <c r="B1381" s="6"/>
      <c r="C1381" s="6"/>
      <c r="D1381" s="6"/>
      <c r="E1381" s="5"/>
    </row>
    <row r="1382" spans="2:5" x14ac:dyDescent="0.15">
      <c r="B1382" s="6"/>
      <c r="C1382" s="6"/>
      <c r="D1382" s="6"/>
      <c r="E1382" s="5"/>
    </row>
    <row r="1383" spans="2:5" x14ac:dyDescent="0.15">
      <c r="B1383" s="6"/>
      <c r="C1383" s="6"/>
      <c r="D1383" s="6"/>
      <c r="E1383" s="5"/>
    </row>
    <row r="1384" spans="2:5" x14ac:dyDescent="0.15">
      <c r="B1384" s="6"/>
      <c r="C1384" s="6"/>
      <c r="D1384" s="6"/>
      <c r="E1384" s="5"/>
    </row>
    <row r="1385" spans="2:5" x14ac:dyDescent="0.15">
      <c r="B1385" s="6"/>
      <c r="C1385" s="6"/>
      <c r="D1385" s="6"/>
      <c r="E1385" s="5"/>
    </row>
    <row r="1386" spans="2:5" x14ac:dyDescent="0.15">
      <c r="B1386" s="6"/>
      <c r="C1386" s="6"/>
      <c r="D1386" s="6"/>
      <c r="E1386" s="5"/>
    </row>
    <row r="1387" spans="2:5" x14ac:dyDescent="0.15">
      <c r="B1387" s="6"/>
      <c r="C1387" s="6"/>
      <c r="D1387" s="6"/>
      <c r="E1387" s="5"/>
    </row>
    <row r="1388" spans="2:5" x14ac:dyDescent="0.15">
      <c r="B1388" s="6"/>
      <c r="C1388" s="6"/>
      <c r="D1388" s="6"/>
      <c r="E1388" s="5"/>
    </row>
    <row r="1389" spans="2:5" x14ac:dyDescent="0.15">
      <c r="B1389" s="6"/>
      <c r="C1389" s="6"/>
      <c r="D1389" s="6"/>
      <c r="E1389" s="5"/>
    </row>
    <row r="1390" spans="2:5" x14ac:dyDescent="0.15">
      <c r="B1390" s="6"/>
      <c r="C1390" s="6"/>
      <c r="D1390" s="6"/>
      <c r="E1390" s="5"/>
    </row>
    <row r="1391" spans="2:5" x14ac:dyDescent="0.15">
      <c r="B1391" s="6"/>
      <c r="C1391" s="6"/>
      <c r="D1391" s="6"/>
      <c r="E1391" s="5"/>
    </row>
    <row r="1392" spans="2:5" x14ac:dyDescent="0.15">
      <c r="B1392" s="6"/>
      <c r="C1392" s="6"/>
      <c r="D1392" s="6"/>
      <c r="E1392" s="5"/>
    </row>
    <row r="1393" spans="2:5" x14ac:dyDescent="0.15">
      <c r="B1393" s="6"/>
      <c r="C1393" s="6"/>
      <c r="D1393" s="6"/>
      <c r="E1393" s="5"/>
    </row>
    <row r="1394" spans="2:5" x14ac:dyDescent="0.15">
      <c r="B1394" s="6"/>
      <c r="C1394" s="6"/>
      <c r="D1394" s="6"/>
      <c r="E1394" s="5"/>
    </row>
    <row r="1395" spans="2:5" x14ac:dyDescent="0.15">
      <c r="B1395" s="6"/>
      <c r="C1395" s="6"/>
      <c r="D1395" s="6"/>
      <c r="E1395" s="5"/>
    </row>
    <row r="1396" spans="2:5" x14ac:dyDescent="0.15">
      <c r="B1396" s="6"/>
      <c r="C1396" s="6"/>
      <c r="D1396" s="6"/>
      <c r="E1396" s="5"/>
    </row>
    <row r="1397" spans="2:5" x14ac:dyDescent="0.15">
      <c r="B1397" s="6"/>
      <c r="C1397" s="6"/>
      <c r="D1397" s="6"/>
      <c r="E1397" s="5"/>
    </row>
    <row r="1398" spans="2:5" x14ac:dyDescent="0.15">
      <c r="B1398" s="6"/>
      <c r="C1398" s="6"/>
      <c r="D1398" s="6"/>
      <c r="E1398" s="5"/>
    </row>
    <row r="1399" spans="2:5" x14ac:dyDescent="0.15">
      <c r="B1399" s="6"/>
      <c r="C1399" s="6"/>
      <c r="D1399" s="6"/>
      <c r="E1399" s="5"/>
    </row>
    <row r="1400" spans="2:5" x14ac:dyDescent="0.15">
      <c r="B1400" s="6"/>
      <c r="C1400" s="6"/>
      <c r="D1400" s="6"/>
      <c r="E1400" s="5"/>
    </row>
    <row r="1401" spans="2:5" x14ac:dyDescent="0.15">
      <c r="B1401" s="6"/>
      <c r="C1401" s="6"/>
      <c r="D1401" s="6"/>
      <c r="E1401" s="5"/>
    </row>
    <row r="1402" spans="2:5" x14ac:dyDescent="0.15">
      <c r="B1402" s="6"/>
      <c r="C1402" s="6"/>
      <c r="D1402" s="6"/>
      <c r="E1402" s="5"/>
    </row>
    <row r="1403" spans="2:5" x14ac:dyDescent="0.15">
      <c r="B1403" s="6"/>
      <c r="C1403" s="6"/>
      <c r="D1403" s="6"/>
      <c r="E1403" s="5"/>
    </row>
    <row r="1404" spans="2:5" x14ac:dyDescent="0.15">
      <c r="B1404" s="6"/>
      <c r="C1404" s="6"/>
      <c r="D1404" s="6"/>
      <c r="E1404" s="5"/>
    </row>
    <row r="1405" spans="2:5" x14ac:dyDescent="0.15">
      <c r="B1405" s="6"/>
      <c r="C1405" s="6"/>
      <c r="D1405" s="6"/>
      <c r="E1405" s="5"/>
    </row>
    <row r="1406" spans="2:5" x14ac:dyDescent="0.15">
      <c r="B1406" s="6"/>
      <c r="C1406" s="6"/>
      <c r="D1406" s="6"/>
      <c r="E1406" s="5"/>
    </row>
    <row r="1407" spans="2:5" x14ac:dyDescent="0.15">
      <c r="B1407" s="6"/>
      <c r="C1407" s="6"/>
      <c r="D1407" s="6"/>
      <c r="E1407" s="5"/>
    </row>
    <row r="1408" spans="2:5" x14ac:dyDescent="0.15">
      <c r="B1408" s="6"/>
      <c r="C1408" s="6"/>
      <c r="D1408" s="6"/>
      <c r="E1408" s="5"/>
    </row>
    <row r="1409" spans="2:5" x14ac:dyDescent="0.15">
      <c r="B1409" s="6"/>
      <c r="C1409" s="6"/>
      <c r="D1409" s="6"/>
      <c r="E1409" s="5"/>
    </row>
    <row r="1410" spans="2:5" x14ac:dyDescent="0.15">
      <c r="B1410" s="6"/>
      <c r="C1410" s="6"/>
      <c r="D1410" s="6"/>
      <c r="E1410" s="5"/>
    </row>
    <row r="1411" spans="2:5" x14ac:dyDescent="0.15">
      <c r="B1411" s="6"/>
      <c r="C1411" s="6"/>
      <c r="D1411" s="6"/>
      <c r="E1411" s="5"/>
    </row>
    <row r="1412" spans="2:5" x14ac:dyDescent="0.15">
      <c r="B1412" s="6"/>
      <c r="C1412" s="6"/>
      <c r="D1412" s="6"/>
      <c r="E1412" s="5"/>
    </row>
    <row r="1413" spans="2:5" x14ac:dyDescent="0.15">
      <c r="B1413" s="6"/>
      <c r="C1413" s="6"/>
      <c r="D1413" s="6"/>
      <c r="E1413" s="5"/>
    </row>
    <row r="1414" spans="2:5" x14ac:dyDescent="0.15">
      <c r="B1414" s="6"/>
      <c r="C1414" s="6"/>
      <c r="D1414" s="6"/>
      <c r="E1414" s="5"/>
    </row>
    <row r="1415" spans="2:5" x14ac:dyDescent="0.15">
      <c r="B1415" s="6"/>
      <c r="C1415" s="6"/>
      <c r="D1415" s="6"/>
      <c r="E1415" s="5"/>
    </row>
    <row r="1416" spans="2:5" x14ac:dyDescent="0.15">
      <c r="B1416" s="6"/>
      <c r="C1416" s="6"/>
      <c r="D1416" s="6"/>
      <c r="E1416" s="5"/>
    </row>
    <row r="1417" spans="2:5" x14ac:dyDescent="0.15">
      <c r="B1417" s="6"/>
      <c r="C1417" s="6"/>
      <c r="D1417" s="6"/>
      <c r="E1417" s="5"/>
    </row>
    <row r="1418" spans="2:5" x14ac:dyDescent="0.15">
      <c r="B1418" s="6"/>
      <c r="C1418" s="6"/>
      <c r="D1418" s="6"/>
      <c r="E1418" s="5"/>
    </row>
    <row r="1419" spans="2:5" x14ac:dyDescent="0.15">
      <c r="B1419" s="6"/>
      <c r="C1419" s="6"/>
      <c r="D1419" s="6"/>
      <c r="E1419" s="5"/>
    </row>
    <row r="1420" spans="2:5" x14ac:dyDescent="0.15">
      <c r="B1420" s="6"/>
      <c r="C1420" s="6"/>
      <c r="D1420" s="6"/>
      <c r="E1420" s="5"/>
    </row>
    <row r="1421" spans="2:5" x14ac:dyDescent="0.15">
      <c r="B1421" s="6"/>
      <c r="C1421" s="6"/>
      <c r="D1421" s="6"/>
      <c r="E1421" s="5"/>
    </row>
    <row r="1422" spans="2:5" x14ac:dyDescent="0.15">
      <c r="B1422" s="6"/>
      <c r="C1422" s="6"/>
      <c r="D1422" s="6"/>
      <c r="E1422" s="5"/>
    </row>
    <row r="1423" spans="2:5" x14ac:dyDescent="0.15">
      <c r="B1423" s="6"/>
      <c r="C1423" s="6"/>
      <c r="D1423" s="6"/>
      <c r="E1423" s="5"/>
    </row>
    <row r="1424" spans="2:5" x14ac:dyDescent="0.15">
      <c r="B1424" s="6"/>
      <c r="C1424" s="6"/>
      <c r="D1424" s="6"/>
      <c r="E1424" s="5"/>
    </row>
    <row r="1425" spans="2:5" x14ac:dyDescent="0.15">
      <c r="B1425" s="6"/>
      <c r="C1425" s="6"/>
      <c r="D1425" s="6"/>
      <c r="E1425" s="5"/>
    </row>
    <row r="1426" spans="2:5" x14ac:dyDescent="0.15">
      <c r="B1426" s="6"/>
      <c r="C1426" s="6"/>
      <c r="D1426" s="6"/>
      <c r="E1426" s="5"/>
    </row>
    <row r="1427" spans="2:5" x14ac:dyDescent="0.15">
      <c r="B1427" s="6"/>
      <c r="C1427" s="6"/>
      <c r="D1427" s="6"/>
      <c r="E1427" s="5"/>
    </row>
    <row r="1428" spans="2:5" x14ac:dyDescent="0.15">
      <c r="B1428" s="6"/>
      <c r="C1428" s="6"/>
      <c r="D1428" s="6"/>
      <c r="E1428" s="5"/>
    </row>
    <row r="1429" spans="2:5" x14ac:dyDescent="0.15">
      <c r="B1429" s="6"/>
      <c r="C1429" s="6"/>
      <c r="D1429" s="6"/>
      <c r="E1429" s="5"/>
    </row>
    <row r="1430" spans="2:5" x14ac:dyDescent="0.15">
      <c r="B1430" s="6"/>
      <c r="C1430" s="6"/>
      <c r="D1430" s="6"/>
      <c r="E1430" s="5"/>
    </row>
    <row r="1431" spans="2:5" x14ac:dyDescent="0.15">
      <c r="B1431" s="6"/>
      <c r="C1431" s="6"/>
      <c r="D1431" s="6"/>
      <c r="E1431" s="5"/>
    </row>
    <row r="1432" spans="2:5" x14ac:dyDescent="0.15">
      <c r="B1432" s="6"/>
      <c r="C1432" s="6"/>
      <c r="D1432" s="6"/>
      <c r="E1432" s="5"/>
    </row>
    <row r="1433" spans="2:5" x14ac:dyDescent="0.15">
      <c r="B1433" s="6"/>
      <c r="C1433" s="6"/>
      <c r="D1433" s="6"/>
      <c r="E1433" s="5"/>
    </row>
    <row r="1434" spans="2:5" x14ac:dyDescent="0.15">
      <c r="B1434" s="6"/>
      <c r="C1434" s="6"/>
      <c r="D1434" s="6"/>
      <c r="E1434" s="5"/>
    </row>
    <row r="1435" spans="2:5" x14ac:dyDescent="0.15">
      <c r="B1435" s="6"/>
      <c r="C1435" s="6"/>
      <c r="D1435" s="6"/>
      <c r="E1435" s="5"/>
    </row>
    <row r="1436" spans="2:5" x14ac:dyDescent="0.15">
      <c r="B1436" s="6"/>
      <c r="C1436" s="6"/>
      <c r="D1436" s="6"/>
      <c r="E1436" s="5"/>
    </row>
    <row r="1437" spans="2:5" x14ac:dyDescent="0.15">
      <c r="B1437" s="6"/>
      <c r="C1437" s="6"/>
      <c r="D1437" s="6"/>
      <c r="E1437" s="5"/>
    </row>
    <row r="1438" spans="2:5" x14ac:dyDescent="0.15">
      <c r="B1438" s="6"/>
      <c r="C1438" s="6"/>
      <c r="D1438" s="6"/>
      <c r="E1438" s="5"/>
    </row>
    <row r="1439" spans="2:5" x14ac:dyDescent="0.15">
      <c r="B1439" s="6"/>
      <c r="C1439" s="6"/>
      <c r="D1439" s="6"/>
      <c r="E1439" s="5"/>
    </row>
    <row r="1440" spans="2:5" x14ac:dyDescent="0.15">
      <c r="B1440" s="6"/>
      <c r="C1440" s="6"/>
      <c r="D1440" s="6"/>
      <c r="E1440" s="5"/>
    </row>
    <row r="1441" spans="2:5" x14ac:dyDescent="0.15">
      <c r="B1441" s="6"/>
      <c r="C1441" s="6"/>
      <c r="D1441" s="6"/>
      <c r="E1441" s="5"/>
    </row>
    <row r="1442" spans="2:5" x14ac:dyDescent="0.15">
      <c r="B1442" s="6"/>
      <c r="C1442" s="6"/>
      <c r="D1442" s="6"/>
      <c r="E1442" s="5"/>
    </row>
    <row r="1443" spans="2:5" x14ac:dyDescent="0.15">
      <c r="B1443" s="6"/>
      <c r="C1443" s="6"/>
      <c r="D1443" s="6"/>
      <c r="E1443" s="5"/>
    </row>
    <row r="1444" spans="2:5" x14ac:dyDescent="0.15">
      <c r="B1444" s="6"/>
      <c r="C1444" s="6"/>
      <c r="D1444" s="6"/>
      <c r="E1444" s="5"/>
    </row>
    <row r="1445" spans="2:5" x14ac:dyDescent="0.15">
      <c r="B1445" s="6"/>
      <c r="C1445" s="6"/>
      <c r="D1445" s="6"/>
      <c r="E1445" s="5"/>
    </row>
    <row r="1446" spans="2:5" x14ac:dyDescent="0.15">
      <c r="B1446" s="6"/>
      <c r="C1446" s="6"/>
      <c r="D1446" s="6"/>
      <c r="E1446" s="5"/>
    </row>
    <row r="1447" spans="2:5" x14ac:dyDescent="0.15">
      <c r="B1447" s="6"/>
      <c r="C1447" s="6"/>
      <c r="D1447" s="6"/>
      <c r="E1447" s="5"/>
    </row>
    <row r="1448" spans="2:5" x14ac:dyDescent="0.15">
      <c r="B1448" s="6"/>
      <c r="C1448" s="6"/>
      <c r="D1448" s="6"/>
      <c r="E1448" s="5"/>
    </row>
    <row r="1449" spans="2:5" x14ac:dyDescent="0.15">
      <c r="B1449" s="6"/>
      <c r="C1449" s="6"/>
      <c r="D1449" s="6"/>
      <c r="E1449" s="5"/>
    </row>
    <row r="1450" spans="2:5" x14ac:dyDescent="0.15">
      <c r="B1450" s="6"/>
      <c r="C1450" s="6"/>
      <c r="D1450" s="6"/>
      <c r="E1450" s="5"/>
    </row>
    <row r="1451" spans="2:5" x14ac:dyDescent="0.15">
      <c r="B1451" s="6"/>
      <c r="C1451" s="6"/>
      <c r="D1451" s="6"/>
      <c r="E1451" s="5"/>
    </row>
    <row r="1452" spans="2:5" x14ac:dyDescent="0.15">
      <c r="B1452" s="6"/>
      <c r="C1452" s="6"/>
      <c r="D1452" s="6"/>
      <c r="E1452" s="5"/>
    </row>
    <row r="1453" spans="2:5" x14ac:dyDescent="0.15">
      <c r="B1453" s="6"/>
      <c r="C1453" s="6"/>
      <c r="D1453" s="6"/>
      <c r="E1453" s="5"/>
    </row>
    <row r="1454" spans="2:5" x14ac:dyDescent="0.15">
      <c r="B1454" s="6"/>
      <c r="C1454" s="6"/>
      <c r="D1454" s="6"/>
      <c r="E1454" s="5"/>
    </row>
    <row r="1455" spans="2:5" x14ac:dyDescent="0.15">
      <c r="B1455" s="6"/>
      <c r="C1455" s="6"/>
      <c r="D1455" s="6"/>
      <c r="E1455" s="5"/>
    </row>
    <row r="1456" spans="2:5" x14ac:dyDescent="0.15">
      <c r="B1456" s="6"/>
      <c r="C1456" s="6"/>
      <c r="D1456" s="6"/>
      <c r="E1456" s="5"/>
    </row>
    <row r="1457" spans="2:5" x14ac:dyDescent="0.15">
      <c r="B1457" s="6"/>
      <c r="C1457" s="6"/>
      <c r="D1457" s="6"/>
      <c r="E1457" s="5"/>
    </row>
    <row r="1458" spans="2:5" x14ac:dyDescent="0.15">
      <c r="B1458" s="6"/>
      <c r="C1458" s="6"/>
      <c r="D1458" s="6"/>
      <c r="E1458" s="5"/>
    </row>
    <row r="1459" spans="2:5" x14ac:dyDescent="0.15">
      <c r="B1459" s="6"/>
      <c r="C1459" s="6"/>
      <c r="D1459" s="6"/>
      <c r="E1459" s="5"/>
    </row>
    <row r="1460" spans="2:5" x14ac:dyDescent="0.15">
      <c r="B1460" s="6"/>
      <c r="C1460" s="6"/>
      <c r="D1460" s="6"/>
      <c r="E1460" s="5"/>
    </row>
    <row r="1461" spans="2:5" x14ac:dyDescent="0.15">
      <c r="B1461" s="6"/>
      <c r="C1461" s="6"/>
      <c r="D1461" s="6"/>
      <c r="E1461" s="5"/>
    </row>
    <row r="1462" spans="2:5" x14ac:dyDescent="0.15">
      <c r="B1462" s="6"/>
      <c r="C1462" s="6"/>
      <c r="D1462" s="6"/>
      <c r="E1462" s="5"/>
    </row>
    <row r="1463" spans="2:5" x14ac:dyDescent="0.15">
      <c r="B1463" s="6"/>
      <c r="C1463" s="6"/>
      <c r="D1463" s="6"/>
      <c r="E1463" s="5"/>
    </row>
    <row r="1464" spans="2:5" x14ac:dyDescent="0.15">
      <c r="B1464" s="6"/>
      <c r="C1464" s="6"/>
      <c r="D1464" s="6"/>
      <c r="E1464" s="5"/>
    </row>
    <row r="1465" spans="2:5" x14ac:dyDescent="0.15">
      <c r="B1465" s="6"/>
      <c r="C1465" s="6"/>
      <c r="D1465" s="6"/>
      <c r="E1465" s="5"/>
    </row>
    <row r="1466" spans="2:5" x14ac:dyDescent="0.15">
      <c r="B1466" s="6"/>
      <c r="C1466" s="6"/>
      <c r="D1466" s="6"/>
      <c r="E1466" s="5"/>
    </row>
    <row r="1467" spans="2:5" x14ac:dyDescent="0.15">
      <c r="B1467" s="6"/>
      <c r="C1467" s="6"/>
      <c r="D1467" s="6"/>
      <c r="E1467" s="5"/>
    </row>
    <row r="1468" spans="2:5" x14ac:dyDescent="0.15">
      <c r="B1468" s="6"/>
      <c r="C1468" s="6"/>
      <c r="D1468" s="6"/>
      <c r="E1468" s="5"/>
    </row>
    <row r="1469" spans="2:5" x14ac:dyDescent="0.15">
      <c r="B1469" s="6"/>
      <c r="C1469" s="6"/>
      <c r="D1469" s="6"/>
      <c r="E1469" s="5"/>
    </row>
    <row r="1470" spans="2:5" x14ac:dyDescent="0.15">
      <c r="B1470" s="6"/>
      <c r="C1470" s="6"/>
      <c r="D1470" s="6"/>
      <c r="E1470" s="5"/>
    </row>
    <row r="1471" spans="2:5" x14ac:dyDescent="0.15">
      <c r="B1471" s="6"/>
      <c r="C1471" s="6"/>
      <c r="D1471" s="6"/>
      <c r="E1471" s="5"/>
    </row>
    <row r="1472" spans="2:5" x14ac:dyDescent="0.15">
      <c r="B1472" s="6"/>
      <c r="C1472" s="6"/>
      <c r="D1472" s="6"/>
      <c r="E1472" s="5"/>
    </row>
    <row r="1473" spans="2:5" x14ac:dyDescent="0.15">
      <c r="B1473" s="6"/>
      <c r="C1473" s="6"/>
      <c r="D1473" s="6"/>
      <c r="E1473" s="5"/>
    </row>
    <row r="1474" spans="2:5" x14ac:dyDescent="0.15">
      <c r="B1474" s="6"/>
      <c r="C1474" s="6"/>
      <c r="D1474" s="6"/>
      <c r="E1474" s="5"/>
    </row>
    <row r="1475" spans="2:5" x14ac:dyDescent="0.15">
      <c r="B1475" s="6"/>
      <c r="C1475" s="6"/>
      <c r="D1475" s="6"/>
      <c r="E1475" s="5"/>
    </row>
    <row r="1476" spans="2:5" x14ac:dyDescent="0.15">
      <c r="B1476" s="6"/>
      <c r="C1476" s="6"/>
      <c r="D1476" s="6"/>
      <c r="E1476" s="5"/>
    </row>
    <row r="1477" spans="2:5" x14ac:dyDescent="0.15">
      <c r="B1477" s="6"/>
      <c r="C1477" s="6"/>
      <c r="D1477" s="6"/>
      <c r="E1477" s="5"/>
    </row>
    <row r="1478" spans="2:5" x14ac:dyDescent="0.15">
      <c r="B1478" s="6"/>
      <c r="C1478" s="6"/>
      <c r="D1478" s="6"/>
      <c r="E1478" s="5"/>
    </row>
    <row r="1479" spans="2:5" x14ac:dyDescent="0.15">
      <c r="B1479" s="6"/>
      <c r="C1479" s="6"/>
      <c r="D1479" s="6"/>
      <c r="E1479" s="5"/>
    </row>
    <row r="1480" spans="2:5" x14ac:dyDescent="0.15">
      <c r="B1480" s="6"/>
      <c r="C1480" s="6"/>
      <c r="D1480" s="6"/>
      <c r="E1480" s="5"/>
    </row>
    <row r="1481" spans="2:5" x14ac:dyDescent="0.15">
      <c r="B1481" s="6"/>
      <c r="C1481" s="6"/>
      <c r="D1481" s="6"/>
      <c r="E1481" s="5"/>
    </row>
    <row r="1482" spans="2:5" x14ac:dyDescent="0.15">
      <c r="B1482" s="6"/>
      <c r="C1482" s="6"/>
      <c r="D1482" s="6"/>
      <c r="E1482" s="5"/>
    </row>
    <row r="1483" spans="2:5" x14ac:dyDescent="0.15">
      <c r="B1483" s="6"/>
      <c r="C1483" s="6"/>
      <c r="D1483" s="6"/>
      <c r="E1483" s="5"/>
    </row>
    <row r="1484" spans="2:5" x14ac:dyDescent="0.15">
      <c r="B1484" s="6"/>
      <c r="C1484" s="6"/>
      <c r="D1484" s="6"/>
      <c r="E1484" s="5"/>
    </row>
    <row r="1485" spans="2:5" x14ac:dyDescent="0.15">
      <c r="B1485" s="6"/>
      <c r="C1485" s="6"/>
      <c r="D1485" s="6"/>
      <c r="E1485" s="5"/>
    </row>
    <row r="1486" spans="2:5" x14ac:dyDescent="0.15">
      <c r="B1486" s="6"/>
      <c r="C1486" s="6"/>
      <c r="D1486" s="6"/>
      <c r="E1486" s="5"/>
    </row>
    <row r="1487" spans="2:5" x14ac:dyDescent="0.15">
      <c r="B1487" s="6"/>
      <c r="C1487" s="6"/>
      <c r="D1487" s="6"/>
      <c r="E1487" s="5"/>
    </row>
    <row r="1488" spans="2:5" x14ac:dyDescent="0.15">
      <c r="B1488" s="6"/>
      <c r="C1488" s="6"/>
      <c r="D1488" s="6"/>
      <c r="E1488" s="5"/>
    </row>
    <row r="1489" spans="2:5" x14ac:dyDescent="0.15">
      <c r="B1489" s="6"/>
      <c r="C1489" s="6"/>
      <c r="D1489" s="6"/>
      <c r="E1489" s="5"/>
    </row>
    <row r="1490" spans="2:5" x14ac:dyDescent="0.15">
      <c r="B1490" s="6"/>
      <c r="C1490" s="6"/>
      <c r="D1490" s="6"/>
      <c r="E1490" s="5"/>
    </row>
    <row r="1491" spans="2:5" x14ac:dyDescent="0.15">
      <c r="B1491" s="6"/>
      <c r="C1491" s="6"/>
      <c r="D1491" s="6"/>
      <c r="E1491" s="5"/>
    </row>
    <row r="1492" spans="2:5" x14ac:dyDescent="0.15">
      <c r="B1492" s="6"/>
      <c r="C1492" s="6"/>
      <c r="D1492" s="6"/>
      <c r="E1492" s="5"/>
    </row>
    <row r="1493" spans="2:5" x14ac:dyDescent="0.15">
      <c r="B1493" s="6"/>
      <c r="C1493" s="6"/>
      <c r="D1493" s="6"/>
      <c r="E1493" s="5"/>
    </row>
    <row r="1494" spans="2:5" x14ac:dyDescent="0.15">
      <c r="B1494" s="6"/>
      <c r="C1494" s="6"/>
      <c r="D1494" s="6"/>
      <c r="E1494" s="5"/>
    </row>
    <row r="1495" spans="2:5" x14ac:dyDescent="0.15">
      <c r="B1495" s="6"/>
      <c r="C1495" s="6"/>
      <c r="D1495" s="6"/>
      <c r="E1495" s="5"/>
    </row>
    <row r="1496" spans="2:5" x14ac:dyDescent="0.15">
      <c r="B1496" s="6"/>
      <c r="C1496" s="6"/>
      <c r="D1496" s="6"/>
      <c r="E1496" s="5"/>
    </row>
    <row r="1497" spans="2:5" x14ac:dyDescent="0.15">
      <c r="B1497" s="6"/>
      <c r="C1497" s="6"/>
      <c r="D1497" s="6"/>
      <c r="E1497" s="5"/>
    </row>
    <row r="1498" spans="2:5" x14ac:dyDescent="0.15">
      <c r="B1498" s="6"/>
      <c r="C1498" s="6"/>
      <c r="D1498" s="6"/>
      <c r="E1498" s="5"/>
    </row>
    <row r="1499" spans="2:5" x14ac:dyDescent="0.15">
      <c r="B1499" s="6"/>
      <c r="C1499" s="6"/>
      <c r="D1499" s="6"/>
      <c r="E1499" s="5"/>
    </row>
    <row r="1500" spans="2:5" x14ac:dyDescent="0.15">
      <c r="B1500" s="6"/>
      <c r="C1500" s="6"/>
      <c r="D1500" s="6"/>
      <c r="E1500" s="5"/>
    </row>
    <row r="1501" spans="2:5" x14ac:dyDescent="0.15">
      <c r="B1501" s="6"/>
      <c r="C1501" s="6"/>
      <c r="D1501" s="6"/>
      <c r="E1501" s="5"/>
    </row>
    <row r="1502" spans="2:5" x14ac:dyDescent="0.15">
      <c r="B1502" s="6"/>
      <c r="C1502" s="6"/>
      <c r="D1502" s="6"/>
      <c r="E1502" s="5"/>
    </row>
    <row r="1503" spans="2:5" x14ac:dyDescent="0.15">
      <c r="B1503" s="6"/>
      <c r="C1503" s="6"/>
      <c r="D1503" s="6"/>
      <c r="E1503" s="5"/>
    </row>
    <row r="1504" spans="2:5" x14ac:dyDescent="0.15">
      <c r="B1504" s="6"/>
      <c r="C1504" s="6"/>
      <c r="D1504" s="6"/>
      <c r="E1504" s="5"/>
    </row>
    <row r="1505" spans="2:5" x14ac:dyDescent="0.15">
      <c r="B1505" s="6"/>
      <c r="C1505" s="6"/>
      <c r="D1505" s="6"/>
      <c r="E1505" s="5"/>
    </row>
    <row r="1506" spans="2:5" x14ac:dyDescent="0.15">
      <c r="B1506" s="6"/>
      <c r="C1506" s="6"/>
      <c r="D1506" s="6"/>
      <c r="E1506" s="5"/>
    </row>
    <row r="1507" spans="2:5" x14ac:dyDescent="0.15">
      <c r="B1507" s="6"/>
      <c r="C1507" s="6"/>
      <c r="D1507" s="6"/>
      <c r="E1507" s="5"/>
    </row>
    <row r="1508" spans="2:5" x14ac:dyDescent="0.15">
      <c r="B1508" s="6"/>
      <c r="C1508" s="6"/>
      <c r="D1508" s="6"/>
      <c r="E1508" s="5"/>
    </row>
    <row r="1509" spans="2:5" x14ac:dyDescent="0.15">
      <c r="B1509" s="6"/>
      <c r="C1509" s="6"/>
      <c r="D1509" s="6"/>
      <c r="E1509" s="5"/>
    </row>
    <row r="1510" spans="2:5" x14ac:dyDescent="0.15">
      <c r="B1510" s="6"/>
      <c r="C1510" s="6"/>
      <c r="D1510" s="6"/>
      <c r="E1510" s="5"/>
    </row>
    <row r="1511" spans="2:5" x14ac:dyDescent="0.15">
      <c r="B1511" s="6"/>
      <c r="C1511" s="6"/>
      <c r="D1511" s="6"/>
      <c r="E1511" s="5"/>
    </row>
    <row r="1512" spans="2:5" x14ac:dyDescent="0.15">
      <c r="B1512" s="6"/>
      <c r="C1512" s="6"/>
      <c r="D1512" s="6"/>
      <c r="E1512" s="5"/>
    </row>
    <row r="1513" spans="2:5" x14ac:dyDescent="0.15">
      <c r="B1513" s="6"/>
      <c r="C1513" s="6"/>
      <c r="D1513" s="6"/>
      <c r="E1513" s="5"/>
    </row>
    <row r="1514" spans="2:5" x14ac:dyDescent="0.15">
      <c r="B1514" s="6"/>
      <c r="C1514" s="6"/>
      <c r="D1514" s="6"/>
      <c r="E1514" s="5"/>
    </row>
    <row r="1515" spans="2:5" x14ac:dyDescent="0.15">
      <c r="B1515" s="6"/>
      <c r="C1515" s="6"/>
      <c r="D1515" s="6"/>
      <c r="E1515" s="5"/>
    </row>
    <row r="1516" spans="2:5" x14ac:dyDescent="0.15">
      <c r="B1516" s="6"/>
      <c r="C1516" s="6"/>
      <c r="D1516" s="6"/>
      <c r="E1516" s="5"/>
    </row>
    <row r="1517" spans="2:5" x14ac:dyDescent="0.15">
      <c r="B1517" s="6"/>
      <c r="C1517" s="6"/>
      <c r="D1517" s="6"/>
      <c r="E1517" s="5"/>
    </row>
    <row r="1518" spans="2:5" x14ac:dyDescent="0.15">
      <c r="B1518" s="6"/>
      <c r="C1518" s="6"/>
      <c r="D1518" s="6"/>
      <c r="E1518" s="5"/>
    </row>
    <row r="1519" spans="2:5" x14ac:dyDescent="0.15">
      <c r="B1519" s="6"/>
      <c r="C1519" s="6"/>
      <c r="D1519" s="6"/>
      <c r="E1519" s="5"/>
    </row>
    <row r="1520" spans="2:5" x14ac:dyDescent="0.15">
      <c r="B1520" s="6"/>
      <c r="C1520" s="6"/>
      <c r="D1520" s="6"/>
      <c r="E1520" s="5"/>
    </row>
    <row r="1521" spans="2:5" x14ac:dyDescent="0.15">
      <c r="B1521" s="6"/>
      <c r="C1521" s="6"/>
      <c r="D1521" s="6"/>
      <c r="E1521" s="5"/>
    </row>
    <row r="1522" spans="2:5" x14ac:dyDescent="0.15">
      <c r="B1522" s="6"/>
      <c r="C1522" s="6"/>
      <c r="D1522" s="6"/>
      <c r="E1522" s="5"/>
    </row>
    <row r="1523" spans="2:5" x14ac:dyDescent="0.15">
      <c r="B1523" s="6"/>
      <c r="C1523" s="6"/>
      <c r="D1523" s="6"/>
      <c r="E1523" s="5"/>
    </row>
    <row r="1524" spans="2:5" x14ac:dyDescent="0.15">
      <c r="B1524" s="6"/>
      <c r="C1524" s="6"/>
      <c r="D1524" s="6"/>
      <c r="E1524" s="5"/>
    </row>
    <row r="1525" spans="2:5" x14ac:dyDescent="0.15">
      <c r="B1525" s="6"/>
      <c r="C1525" s="6"/>
      <c r="D1525" s="6"/>
      <c r="E1525" s="5"/>
    </row>
    <row r="1526" spans="2:5" x14ac:dyDescent="0.15">
      <c r="B1526" s="6"/>
      <c r="C1526" s="6"/>
      <c r="D1526" s="6"/>
      <c r="E1526" s="5"/>
    </row>
    <row r="1527" spans="2:5" x14ac:dyDescent="0.15">
      <c r="B1527" s="6"/>
      <c r="C1527" s="6"/>
      <c r="D1527" s="6"/>
      <c r="E1527" s="5"/>
    </row>
    <row r="1528" spans="2:5" x14ac:dyDescent="0.15">
      <c r="B1528" s="6"/>
      <c r="C1528" s="6"/>
      <c r="D1528" s="6"/>
      <c r="E1528" s="5"/>
    </row>
    <row r="1529" spans="2:5" x14ac:dyDescent="0.15">
      <c r="B1529" s="6"/>
      <c r="C1529" s="6"/>
      <c r="D1529" s="6"/>
      <c r="E1529" s="5"/>
    </row>
    <row r="1530" spans="2:5" x14ac:dyDescent="0.15">
      <c r="B1530" s="6"/>
      <c r="C1530" s="6"/>
      <c r="D1530" s="6"/>
      <c r="E1530" s="5"/>
    </row>
    <row r="1531" spans="2:5" x14ac:dyDescent="0.15">
      <c r="B1531" s="6"/>
      <c r="C1531" s="6"/>
      <c r="D1531" s="6"/>
      <c r="E1531" s="5"/>
    </row>
    <row r="1532" spans="2:5" x14ac:dyDescent="0.15">
      <c r="B1532" s="6"/>
      <c r="C1532" s="6"/>
      <c r="D1532" s="6"/>
      <c r="E1532" s="5"/>
    </row>
    <row r="1533" spans="2:5" x14ac:dyDescent="0.15">
      <c r="B1533" s="6"/>
      <c r="C1533" s="6"/>
      <c r="D1533" s="6"/>
      <c r="E1533" s="5"/>
    </row>
    <row r="1534" spans="2:5" x14ac:dyDescent="0.15">
      <c r="B1534" s="6"/>
      <c r="C1534" s="6"/>
      <c r="D1534" s="6"/>
      <c r="E1534" s="5"/>
    </row>
    <row r="1535" spans="2:5" x14ac:dyDescent="0.15">
      <c r="B1535" s="6"/>
      <c r="C1535" s="6"/>
      <c r="D1535" s="6"/>
      <c r="E1535" s="5"/>
    </row>
    <row r="1536" spans="2:5" x14ac:dyDescent="0.15">
      <c r="B1536" s="6"/>
      <c r="C1536" s="6"/>
      <c r="D1536" s="6"/>
      <c r="E1536" s="5"/>
    </row>
    <row r="1537" spans="2:5" x14ac:dyDescent="0.15">
      <c r="B1537" s="6"/>
      <c r="C1537" s="6"/>
      <c r="D1537" s="6"/>
      <c r="E1537" s="5"/>
    </row>
    <row r="1538" spans="2:5" x14ac:dyDescent="0.15">
      <c r="B1538" s="6"/>
      <c r="C1538" s="6"/>
      <c r="D1538" s="6"/>
      <c r="E1538" s="5"/>
    </row>
    <row r="1539" spans="2:5" x14ac:dyDescent="0.15">
      <c r="B1539" s="6"/>
      <c r="C1539" s="6"/>
      <c r="D1539" s="6"/>
      <c r="E1539" s="5"/>
    </row>
    <row r="1540" spans="2:5" x14ac:dyDescent="0.15">
      <c r="B1540" s="6"/>
      <c r="C1540" s="6"/>
      <c r="D1540" s="6"/>
      <c r="E1540" s="5"/>
    </row>
    <row r="1541" spans="2:5" x14ac:dyDescent="0.15">
      <c r="B1541" s="6"/>
      <c r="C1541" s="6"/>
      <c r="D1541" s="6"/>
      <c r="E1541" s="5"/>
    </row>
    <row r="1542" spans="2:5" x14ac:dyDescent="0.15">
      <c r="B1542" s="6"/>
      <c r="C1542" s="6"/>
      <c r="D1542" s="6"/>
      <c r="E1542" s="5"/>
    </row>
    <row r="1543" spans="2:5" x14ac:dyDescent="0.15">
      <c r="B1543" s="6"/>
      <c r="C1543" s="6"/>
      <c r="D1543" s="6"/>
      <c r="E1543" s="5"/>
    </row>
    <row r="1544" spans="2:5" x14ac:dyDescent="0.15">
      <c r="B1544" s="6"/>
      <c r="C1544" s="6"/>
      <c r="D1544" s="6"/>
      <c r="E1544" s="5"/>
    </row>
    <row r="1545" spans="2:5" x14ac:dyDescent="0.15">
      <c r="B1545" s="6"/>
      <c r="C1545" s="6"/>
      <c r="D1545" s="6"/>
      <c r="E1545" s="5"/>
    </row>
    <row r="1546" spans="2:5" x14ac:dyDescent="0.15">
      <c r="B1546" s="6"/>
      <c r="C1546" s="6"/>
      <c r="D1546" s="6"/>
      <c r="E1546" s="5"/>
    </row>
    <row r="1547" spans="2:5" x14ac:dyDescent="0.15">
      <c r="B1547" s="6"/>
      <c r="C1547" s="6"/>
      <c r="D1547" s="6"/>
      <c r="E1547" s="5"/>
    </row>
    <row r="1548" spans="2:5" x14ac:dyDescent="0.15">
      <c r="B1548" s="6"/>
      <c r="C1548" s="6"/>
      <c r="D1548" s="6"/>
      <c r="E1548" s="5"/>
    </row>
    <row r="1549" spans="2:5" x14ac:dyDescent="0.15">
      <c r="B1549" s="6"/>
      <c r="C1549" s="6"/>
      <c r="D1549" s="6"/>
      <c r="E1549" s="5"/>
    </row>
    <row r="1550" spans="2:5" x14ac:dyDescent="0.15">
      <c r="B1550" s="6"/>
      <c r="C1550" s="6"/>
      <c r="D1550" s="6"/>
      <c r="E1550" s="5"/>
    </row>
    <row r="1551" spans="2:5" x14ac:dyDescent="0.15">
      <c r="B1551" s="6"/>
      <c r="C1551" s="6"/>
      <c r="D1551" s="6"/>
      <c r="E1551" s="5"/>
    </row>
    <row r="1552" spans="2:5" x14ac:dyDescent="0.15">
      <c r="B1552" s="6"/>
      <c r="C1552" s="6"/>
      <c r="D1552" s="6"/>
      <c r="E1552" s="5"/>
    </row>
    <row r="1553" spans="2:5" x14ac:dyDescent="0.15">
      <c r="B1553" s="6"/>
      <c r="C1553" s="6"/>
      <c r="D1553" s="6"/>
      <c r="E1553" s="5"/>
    </row>
    <row r="1554" spans="2:5" x14ac:dyDescent="0.15">
      <c r="B1554" s="6"/>
      <c r="C1554" s="6"/>
      <c r="D1554" s="6"/>
      <c r="E1554" s="5"/>
    </row>
    <row r="1555" spans="2:5" x14ac:dyDescent="0.15">
      <c r="B1555" s="6"/>
      <c r="C1555" s="6"/>
      <c r="D1555" s="6"/>
      <c r="E1555" s="5"/>
    </row>
    <row r="1556" spans="2:5" x14ac:dyDescent="0.15">
      <c r="B1556" s="6"/>
      <c r="C1556" s="6"/>
      <c r="D1556" s="6"/>
      <c r="E1556" s="5"/>
    </row>
    <row r="1557" spans="2:5" x14ac:dyDescent="0.15">
      <c r="B1557" s="6"/>
      <c r="C1557" s="6"/>
      <c r="D1557" s="6"/>
      <c r="E1557" s="5"/>
    </row>
    <row r="1558" spans="2:5" x14ac:dyDescent="0.15">
      <c r="B1558" s="6"/>
      <c r="C1558" s="6"/>
      <c r="D1558" s="6"/>
      <c r="E1558" s="5"/>
    </row>
    <row r="1559" spans="2:5" x14ac:dyDescent="0.15">
      <c r="B1559" s="6"/>
      <c r="C1559" s="6"/>
      <c r="D1559" s="6"/>
      <c r="E1559" s="5"/>
    </row>
    <row r="1560" spans="2:5" x14ac:dyDescent="0.15">
      <c r="B1560" s="6"/>
      <c r="C1560" s="6"/>
      <c r="D1560" s="6"/>
      <c r="E1560" s="5"/>
    </row>
    <row r="1561" spans="2:5" x14ac:dyDescent="0.15">
      <c r="B1561" s="6"/>
      <c r="C1561" s="6"/>
      <c r="D1561" s="6"/>
      <c r="E1561" s="5"/>
    </row>
    <row r="1562" spans="2:5" x14ac:dyDescent="0.15">
      <c r="B1562" s="6"/>
      <c r="C1562" s="6"/>
      <c r="D1562" s="6"/>
      <c r="E1562" s="5"/>
    </row>
    <row r="1563" spans="2:5" x14ac:dyDescent="0.15">
      <c r="B1563" s="6"/>
      <c r="C1563" s="6"/>
      <c r="D1563" s="6"/>
      <c r="E1563" s="5"/>
    </row>
    <row r="1564" spans="2:5" x14ac:dyDescent="0.15">
      <c r="B1564" s="6"/>
      <c r="C1564" s="6"/>
      <c r="D1564" s="6"/>
      <c r="E1564" s="5"/>
    </row>
    <row r="1565" spans="2:5" x14ac:dyDescent="0.15">
      <c r="B1565" s="6"/>
      <c r="C1565" s="6"/>
      <c r="D1565" s="6"/>
      <c r="E1565" s="5"/>
    </row>
    <row r="1566" spans="2:5" x14ac:dyDescent="0.15">
      <c r="B1566" s="6"/>
      <c r="C1566" s="6"/>
      <c r="D1566" s="6"/>
      <c r="E1566" s="5"/>
    </row>
    <row r="1567" spans="2:5" x14ac:dyDescent="0.15">
      <c r="B1567" s="6"/>
      <c r="C1567" s="6"/>
      <c r="D1567" s="6"/>
      <c r="E1567" s="5"/>
    </row>
    <row r="1568" spans="2:5" x14ac:dyDescent="0.15">
      <c r="B1568" s="6"/>
      <c r="C1568" s="6"/>
      <c r="D1568" s="6"/>
      <c r="E1568" s="5"/>
    </row>
    <row r="1569" spans="2:5" x14ac:dyDescent="0.15">
      <c r="B1569" s="6"/>
      <c r="C1569" s="6"/>
      <c r="D1569" s="6"/>
      <c r="E1569" s="5"/>
    </row>
    <row r="1570" spans="2:5" x14ac:dyDescent="0.15">
      <c r="B1570" s="6"/>
      <c r="C1570" s="6"/>
      <c r="D1570" s="6"/>
      <c r="E1570" s="5"/>
    </row>
    <row r="1571" spans="2:5" x14ac:dyDescent="0.15">
      <c r="B1571" s="6"/>
      <c r="C1571" s="6"/>
      <c r="D1571" s="6"/>
      <c r="E1571" s="5"/>
    </row>
    <row r="1572" spans="2:5" x14ac:dyDescent="0.15">
      <c r="B1572" s="6"/>
      <c r="C1572" s="6"/>
      <c r="D1572" s="6"/>
      <c r="E1572" s="5"/>
    </row>
    <row r="1573" spans="2:5" x14ac:dyDescent="0.15">
      <c r="B1573" s="6"/>
      <c r="C1573" s="6"/>
      <c r="D1573" s="6"/>
      <c r="E1573" s="5"/>
    </row>
    <row r="1574" spans="2:5" x14ac:dyDescent="0.15">
      <c r="B1574" s="6"/>
      <c r="C1574" s="6"/>
      <c r="D1574" s="6"/>
      <c r="E1574" s="5"/>
    </row>
    <row r="1575" spans="2:5" x14ac:dyDescent="0.15">
      <c r="B1575" s="6"/>
      <c r="C1575" s="6"/>
      <c r="D1575" s="6"/>
      <c r="E1575" s="5"/>
    </row>
    <row r="1576" spans="2:5" x14ac:dyDescent="0.15">
      <c r="B1576" s="6"/>
      <c r="C1576" s="6"/>
      <c r="D1576" s="6"/>
      <c r="E1576" s="5"/>
    </row>
    <row r="1577" spans="2:5" x14ac:dyDescent="0.15">
      <c r="B1577" s="6"/>
      <c r="C1577" s="6"/>
      <c r="D1577" s="6"/>
      <c r="E1577" s="5"/>
    </row>
  </sheetData>
  <autoFilter ref="B10:E1577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002</cp:lastModifiedBy>
  <cp:lastPrinted>2024-04-15T06:39:28Z</cp:lastPrinted>
  <dcterms:created xsi:type="dcterms:W3CDTF">2015-03-02T01:12:59Z</dcterms:created>
  <dcterms:modified xsi:type="dcterms:W3CDTF">2024-06-10T02:26:54Z</dcterms:modified>
</cp:coreProperties>
</file>