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7FEE1549-F904-405D-B06D-08785B3C86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Sheet1!$A$1:$E$717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21" i="1"/>
  <c r="E27" i="1"/>
  <c r="E28" i="1"/>
  <c r="E29" i="1"/>
  <c r="E30" i="1"/>
  <c r="E31" i="1"/>
  <c r="E32" i="1"/>
  <c r="E44" i="1"/>
  <c r="E55" i="1"/>
  <c r="E56" i="1"/>
  <c r="E57" i="1"/>
  <c r="E61" i="1"/>
  <c r="E62" i="1"/>
  <c r="E63" i="1"/>
  <c r="E65" i="1"/>
  <c r="E67" i="1"/>
  <c r="E68" i="1"/>
  <c r="E69" i="1"/>
  <c r="E70" i="1"/>
  <c r="E71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90" i="1"/>
  <c r="E91" i="1"/>
  <c r="E92" i="1"/>
  <c r="E93" i="1"/>
  <c r="E94" i="1"/>
  <c r="E95" i="1"/>
  <c r="E96" i="1"/>
  <c r="E97" i="1"/>
  <c r="E104" i="1"/>
  <c r="E105" i="1"/>
  <c r="E106" i="1"/>
  <c r="E107" i="1"/>
  <c r="E108" i="1"/>
  <c r="E111" i="1"/>
  <c r="E112" i="1"/>
  <c r="E113" i="1"/>
  <c r="E114" i="1"/>
  <c r="E115" i="1"/>
  <c r="E116" i="1"/>
  <c r="E117" i="1"/>
  <c r="E118" i="1"/>
  <c r="E119" i="1"/>
  <c r="E121" i="1"/>
  <c r="E122" i="1"/>
  <c r="E124" i="1"/>
  <c r="E125" i="1"/>
  <c r="E126" i="1"/>
  <c r="E128" i="1"/>
  <c r="E131" i="1"/>
  <c r="E133" i="1"/>
  <c r="E134" i="1"/>
  <c r="E136" i="1"/>
  <c r="E138" i="1"/>
  <c r="E139" i="1"/>
  <c r="E140" i="1"/>
  <c r="E142" i="1"/>
  <c r="E145" i="1"/>
  <c r="E146" i="1"/>
  <c r="E147" i="1"/>
  <c r="E149" i="1"/>
  <c r="E150" i="1"/>
  <c r="E151" i="1"/>
  <c r="E153" i="1"/>
  <c r="E154" i="1"/>
  <c r="E155" i="1"/>
  <c r="E156" i="1"/>
  <c r="E157" i="1"/>
  <c r="E158" i="1"/>
  <c r="E159" i="1"/>
  <c r="E160" i="1"/>
  <c r="E161" i="1"/>
  <c r="E162" i="1"/>
  <c r="E165" i="1"/>
  <c r="E166" i="1"/>
  <c r="E167" i="1"/>
  <c r="E168" i="1"/>
  <c r="E169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5" i="1"/>
  <c r="E186" i="1"/>
  <c r="E187" i="1"/>
  <c r="E189" i="1"/>
  <c r="E190" i="1"/>
  <c r="E191" i="1"/>
  <c r="E192" i="1"/>
  <c r="E193" i="1"/>
  <c r="E194" i="1"/>
  <c r="E195" i="1"/>
  <c r="E196" i="1"/>
  <c r="E197" i="1"/>
  <c r="E198" i="1"/>
  <c r="E199" i="1"/>
  <c r="E202" i="1"/>
  <c r="E203" i="1"/>
  <c r="E204" i="1"/>
  <c r="E205" i="1"/>
  <c r="E206" i="1"/>
  <c r="E207" i="1"/>
  <c r="E208" i="1"/>
  <c r="E209" i="1"/>
  <c r="E210" i="1"/>
  <c r="E215" i="1"/>
  <c r="E216" i="1"/>
  <c r="E217" i="1"/>
  <c r="E219" i="1"/>
  <c r="E221" i="1"/>
  <c r="E222" i="1"/>
  <c r="E223" i="1"/>
  <c r="E226" i="1"/>
  <c r="E232" i="1"/>
  <c r="E233" i="1"/>
  <c r="E235" i="1"/>
  <c r="E238" i="1"/>
  <c r="E239" i="1"/>
  <c r="E241" i="1"/>
  <c r="E242" i="1"/>
  <c r="E243" i="1"/>
  <c r="E244" i="1"/>
  <c r="E245" i="1"/>
  <c r="E246" i="1"/>
  <c r="E247" i="1"/>
  <c r="E252" i="1"/>
  <c r="E255" i="1"/>
  <c r="E257" i="1"/>
  <c r="E259" i="1"/>
  <c r="E263" i="1"/>
  <c r="E265" i="1"/>
  <c r="E266" i="1"/>
  <c r="E267" i="1"/>
  <c r="E268" i="1"/>
  <c r="E274" i="1"/>
  <c r="E276" i="1"/>
  <c r="E278" i="1"/>
  <c r="E279" i="1"/>
  <c r="E282" i="1"/>
  <c r="E283" i="1"/>
  <c r="E286" i="1"/>
  <c r="E287" i="1"/>
  <c r="E288" i="1"/>
  <c r="E289" i="1"/>
  <c r="E290" i="1"/>
  <c r="E292" i="1"/>
  <c r="E293" i="1"/>
  <c r="E294" i="1"/>
  <c r="E295" i="1"/>
  <c r="E296" i="1"/>
  <c r="E298" i="1"/>
  <c r="E299" i="1"/>
  <c r="E300" i="1"/>
  <c r="E301" i="1"/>
  <c r="E302" i="1"/>
  <c r="E305" i="1"/>
  <c r="E306" i="1"/>
  <c r="E307" i="1"/>
  <c r="E310" i="1"/>
  <c r="E313" i="1"/>
  <c r="E314" i="1"/>
  <c r="E317" i="1"/>
  <c r="E321" i="1"/>
  <c r="E322" i="1"/>
  <c r="E323" i="1"/>
  <c r="E324" i="1"/>
  <c r="E326" i="1"/>
  <c r="E327" i="1"/>
  <c r="E328" i="1"/>
  <c r="E329" i="1"/>
  <c r="E332" i="1"/>
  <c r="E333" i="1"/>
  <c r="E335" i="1"/>
  <c r="E336" i="1"/>
  <c r="E337" i="1"/>
  <c r="E338" i="1"/>
  <c r="E339" i="1"/>
  <c r="E340" i="1"/>
  <c r="E341" i="1"/>
  <c r="E342" i="1"/>
  <c r="E343" i="1"/>
  <c r="E344" i="1"/>
  <c r="E349" i="1"/>
  <c r="E351" i="1"/>
  <c r="E353" i="1"/>
  <c r="E354" i="1"/>
  <c r="E355" i="1"/>
  <c r="E356" i="1"/>
  <c r="E361" i="1"/>
  <c r="E362" i="1"/>
  <c r="E363" i="1"/>
  <c r="E364" i="1"/>
  <c r="E365" i="1"/>
  <c r="E366" i="1"/>
  <c r="E367" i="1"/>
  <c r="E368" i="1"/>
  <c r="E369" i="1"/>
  <c r="E373" i="1"/>
  <c r="E374" i="1"/>
  <c r="E383" i="1"/>
  <c r="E384" i="1"/>
  <c r="E385" i="1"/>
  <c r="E388" i="1"/>
  <c r="E389" i="1"/>
  <c r="E390" i="1"/>
  <c r="E392" i="1"/>
  <c r="E393" i="1"/>
  <c r="E395" i="1"/>
  <c r="E396" i="1"/>
  <c r="E397" i="1"/>
  <c r="E398" i="1"/>
  <c r="E399" i="1"/>
  <c r="E400" i="1"/>
  <c r="E401" i="1"/>
  <c r="E402" i="1"/>
  <c r="E403" i="1"/>
  <c r="E405" i="1"/>
  <c r="E406" i="1"/>
  <c r="E407" i="1"/>
  <c r="E408" i="1"/>
  <c r="E409" i="1"/>
  <c r="E410" i="1"/>
  <c r="E411" i="1"/>
  <c r="E412" i="1"/>
  <c r="E413" i="1"/>
  <c r="E414" i="1"/>
  <c r="E418" i="1"/>
  <c r="E419" i="1"/>
  <c r="E420" i="1"/>
  <c r="E421" i="1"/>
  <c r="E424" i="1"/>
  <c r="E425" i="1"/>
  <c r="E426" i="1"/>
  <c r="E427" i="1"/>
  <c r="E428" i="1"/>
  <c r="E429" i="1"/>
  <c r="E430" i="1"/>
  <c r="E432" i="1"/>
  <c r="E434" i="1"/>
  <c r="E435" i="1"/>
  <c r="E438" i="1"/>
  <c r="E440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6" i="1"/>
  <c r="E457" i="1"/>
  <c r="E458" i="1"/>
  <c r="E459" i="1"/>
  <c r="E460" i="1"/>
  <c r="E461" i="1"/>
  <c r="E462" i="1"/>
  <c r="E463" i="1"/>
  <c r="E466" i="1"/>
  <c r="E467" i="1"/>
  <c r="E468" i="1"/>
  <c r="E469" i="1"/>
  <c r="E470" i="1"/>
  <c r="E471" i="1"/>
  <c r="E472" i="1"/>
  <c r="E473" i="1"/>
  <c r="E474" i="1"/>
  <c r="E476" i="1"/>
  <c r="E489" i="1"/>
  <c r="E490" i="1"/>
  <c r="E491" i="1"/>
  <c r="E493" i="1"/>
  <c r="E496" i="1"/>
  <c r="E501" i="1"/>
  <c r="E502" i="1"/>
  <c r="E503" i="1"/>
  <c r="E504" i="1"/>
  <c r="E505" i="1"/>
  <c r="E506" i="1"/>
  <c r="E508" i="1"/>
  <c r="E509" i="1"/>
  <c r="E510" i="1"/>
  <c r="E511" i="1"/>
  <c r="E512" i="1"/>
  <c r="E513" i="1"/>
  <c r="E514" i="1"/>
  <c r="E515" i="1"/>
  <c r="E516" i="1"/>
  <c r="E517" i="1"/>
  <c r="E519" i="1"/>
  <c r="E520" i="1"/>
  <c r="E522" i="1"/>
  <c r="E524" i="1"/>
  <c r="E525" i="1"/>
  <c r="E526" i="1"/>
  <c r="E527" i="1"/>
  <c r="E528" i="1"/>
  <c r="E529" i="1"/>
  <c r="E530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9" i="1"/>
  <c r="E551" i="1"/>
  <c r="E552" i="1"/>
  <c r="E553" i="1"/>
  <c r="E554" i="1"/>
  <c r="E555" i="1"/>
  <c r="E556" i="1"/>
  <c r="E557" i="1"/>
  <c r="E558" i="1"/>
  <c r="E559" i="1"/>
  <c r="E560" i="1"/>
  <c r="E561" i="1"/>
  <c r="E563" i="1"/>
  <c r="E564" i="1"/>
  <c r="E565" i="1"/>
  <c r="E566" i="1"/>
  <c r="E568" i="1"/>
  <c r="E569" i="1"/>
  <c r="E571" i="1"/>
  <c r="E572" i="1"/>
  <c r="E573" i="1"/>
  <c r="E574" i="1"/>
  <c r="E575" i="1"/>
  <c r="E576" i="1"/>
  <c r="E579" i="1"/>
  <c r="E580" i="1"/>
  <c r="E582" i="1"/>
  <c r="E583" i="1"/>
  <c r="E584" i="1"/>
  <c r="E587" i="1"/>
  <c r="E588" i="1"/>
  <c r="E589" i="1"/>
  <c r="E590" i="1"/>
  <c r="E591" i="1"/>
  <c r="E592" i="1"/>
  <c r="E593" i="1"/>
  <c r="E594" i="1"/>
  <c r="E595" i="1"/>
  <c r="E596" i="1"/>
  <c r="E598" i="1"/>
  <c r="E599" i="1"/>
  <c r="E600" i="1"/>
  <c r="E601" i="1"/>
  <c r="E603" i="1"/>
  <c r="E605" i="1"/>
  <c r="E606" i="1"/>
  <c r="E608" i="1"/>
  <c r="E609" i="1"/>
  <c r="E610" i="1"/>
  <c r="E611" i="1"/>
  <c r="E612" i="1"/>
  <c r="E613" i="1"/>
  <c r="E614" i="1"/>
  <c r="E615" i="1"/>
  <c r="E617" i="1"/>
  <c r="E618" i="1"/>
  <c r="E619" i="1"/>
  <c r="E620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60" i="1"/>
  <c r="E661" i="1"/>
  <c r="E662" i="1"/>
  <c r="E663" i="1"/>
  <c r="E667" i="1"/>
  <c r="E668" i="1"/>
  <c r="E670" i="1"/>
  <c r="E671" i="1"/>
  <c r="E672" i="1"/>
  <c r="E673" i="1"/>
  <c r="E674" i="1"/>
  <c r="E675" i="1"/>
  <c r="E676" i="1"/>
  <c r="E677" i="1"/>
  <c r="E678" i="1"/>
  <c r="E679" i="1"/>
  <c r="E680" i="1"/>
  <c r="E682" i="1"/>
  <c r="E683" i="1"/>
  <c r="E684" i="1"/>
  <c r="E685" i="1"/>
  <c r="E688" i="1"/>
  <c r="E692" i="1"/>
  <c r="E693" i="1"/>
  <c r="E694" i="1"/>
  <c r="E695" i="1"/>
  <c r="E696" i="1"/>
  <c r="E697" i="1"/>
  <c r="E698" i="1"/>
  <c r="E699" i="1"/>
  <c r="E700" i="1"/>
  <c r="E702" i="1"/>
  <c r="E703" i="1"/>
  <c r="E704" i="1"/>
  <c r="E705" i="1"/>
  <c r="E706" i="1"/>
  <c r="E707" i="1"/>
  <c r="E709" i="1"/>
  <c r="E710" i="1"/>
  <c r="E711" i="1"/>
  <c r="E712" i="1"/>
  <c r="E713" i="1"/>
  <c r="E714" i="1"/>
  <c r="E715" i="1"/>
  <c r="E717" i="1"/>
</calcChain>
</file>

<file path=xl/sharedStrings.xml><?xml version="1.0" encoding="utf-8"?>
<sst xmlns="http://schemas.openxmlformats.org/spreadsheetml/2006/main" count="2086" uniqueCount="1902">
  <si>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</si>
  <si>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</si>
  <si>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</si>
  <si>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</si>
  <si>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</si>
  <si>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</si>
  <si>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</si>
  <si>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</si>
  <si>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</si>
  <si>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</si>
  <si>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27.0cm 安全靴(防災用/踏抜き防止)</t>
  </si>
  <si>
    <t>0030</t>
  </si>
  <si>
    <t>0033</t>
  </si>
  <si>
    <t>0045</t>
  </si>
  <si>
    <t>0049</t>
  </si>
  <si>
    <t>0060</t>
  </si>
  <si>
    <t>0063</t>
  </si>
  <si>
    <t>0103</t>
  </si>
  <si>
    <t>0135</t>
  </si>
  <si>
    <t>0218</t>
  </si>
  <si>
    <t>0250</t>
  </si>
  <si>
    <t>0267</t>
  </si>
  <si>
    <t>0305</t>
  </si>
  <si>
    <t>0339</t>
  </si>
  <si>
    <t>0360</t>
  </si>
  <si>
    <t>0434</t>
  </si>
  <si>
    <t>0486</t>
  </si>
  <si>
    <t>0491</t>
  </si>
  <si>
    <t>0495</t>
  </si>
  <si>
    <t>0510</t>
  </si>
  <si>
    <t>0511</t>
  </si>
  <si>
    <t>0523</t>
  </si>
  <si>
    <t>0587</t>
  </si>
  <si>
    <t>0613</t>
  </si>
  <si>
    <t>0616</t>
  </si>
  <si>
    <t>0620</t>
  </si>
  <si>
    <t>0644</t>
  </si>
  <si>
    <t>0668</t>
  </si>
  <si>
    <t>0693</t>
  </si>
  <si>
    <t>0710</t>
  </si>
  <si>
    <t>＋1.5 シニアグラス</t>
  </si>
  <si>
    <t>0712</t>
  </si>
  <si>
    <t>0719</t>
  </si>
  <si>
    <t>0736</t>
  </si>
  <si>
    <t>0744</t>
  </si>
  <si>
    <t>0750</t>
  </si>
  <si>
    <t>0763</t>
  </si>
  <si>
    <t>0775</t>
  </si>
  <si>
    <t>0781</t>
  </si>
  <si>
    <t>0782</t>
  </si>
  <si>
    <t>0868</t>
  </si>
  <si>
    <t>0879</t>
  </si>
  <si>
    <t>0889</t>
  </si>
  <si>
    <t>0905</t>
  </si>
  <si>
    <t>0917</t>
  </si>
  <si>
    <t>0925</t>
  </si>
  <si>
    <t>0934</t>
  </si>
  <si>
    <t>0937</t>
  </si>
  <si>
    <t>0952</t>
  </si>
  <si>
    <t>0976</t>
  </si>
  <si>
    <t>0993</t>
  </si>
  <si>
    <t>1006</t>
  </si>
  <si>
    <t>1015</t>
  </si>
  <si>
    <t>1030</t>
  </si>
  <si>
    <t>1041</t>
  </si>
  <si>
    <t>1069</t>
  </si>
  <si>
    <t>1085</t>
  </si>
  <si>
    <t>1103</t>
  </si>
  <si>
    <t>1128</t>
  </si>
  <si>
    <t>1146</t>
  </si>
  <si>
    <t>1156</t>
  </si>
  <si>
    <t>1166</t>
  </si>
  <si>
    <t>1174</t>
  </si>
  <si>
    <t>1178</t>
  </si>
  <si>
    <t>1190</t>
  </si>
  <si>
    <t>1193</t>
  </si>
  <si>
    <t>1200</t>
  </si>
  <si>
    <t>1214</t>
  </si>
  <si>
    <t>1247</t>
  </si>
  <si>
    <t>1256</t>
  </si>
  <si>
    <t>1268</t>
  </si>
  <si>
    <t>1270</t>
  </si>
  <si>
    <t>1271</t>
  </si>
  <si>
    <t>1273</t>
  </si>
  <si>
    <t>1275</t>
  </si>
  <si>
    <t>1343</t>
  </si>
  <si>
    <t>1440</t>
  </si>
  <si>
    <t>1460</t>
  </si>
  <si>
    <t>1463</t>
  </si>
  <si>
    <t>1479</t>
  </si>
  <si>
    <t>1482</t>
  </si>
  <si>
    <t>1488</t>
  </si>
  <si>
    <t>1491</t>
  </si>
  <si>
    <t>1508</t>
  </si>
  <si>
    <t>1523</t>
  </si>
  <si>
    <t>EA930AE-83</t>
  </si>
  <si>
    <t>320ml 変成シリコンコーク(ｱｲﾎﾞﾘｰ)</t>
  </si>
  <si>
    <t>1526</t>
  </si>
  <si>
    <t>1528</t>
  </si>
  <si>
    <t>1562</t>
  </si>
  <si>
    <t>1568</t>
  </si>
  <si>
    <t>1589</t>
  </si>
  <si>
    <t>1595</t>
  </si>
  <si>
    <t>1600</t>
  </si>
  <si>
    <t>1612</t>
  </si>
  <si>
    <t>1785</t>
  </si>
  <si>
    <t>1787</t>
  </si>
  <si>
    <t>1797</t>
  </si>
  <si>
    <t>1800</t>
  </si>
  <si>
    <t>1807</t>
  </si>
  <si>
    <t>1810</t>
  </si>
  <si>
    <t>1811</t>
  </si>
  <si>
    <t>1813</t>
  </si>
  <si>
    <t>1821</t>
  </si>
  <si>
    <t>1831</t>
  </si>
  <si>
    <t>1846</t>
  </si>
  <si>
    <t>1860</t>
  </si>
  <si>
    <t>1879</t>
  </si>
  <si>
    <t>1903</t>
  </si>
  <si>
    <t>1920</t>
  </si>
  <si>
    <t>1959</t>
  </si>
  <si>
    <t>1963</t>
  </si>
  <si>
    <t>1976</t>
  </si>
  <si>
    <t>1985</t>
  </si>
  <si>
    <t>1990</t>
  </si>
  <si>
    <t>2030</t>
  </si>
  <si>
    <t>2088</t>
  </si>
  <si>
    <t>2089</t>
  </si>
  <si>
    <t>2097</t>
  </si>
  <si>
    <t>2116</t>
  </si>
  <si>
    <t>2132</t>
  </si>
  <si>
    <t>2152</t>
  </si>
  <si>
    <t>2169</t>
  </si>
  <si>
    <t>2177</t>
  </si>
  <si>
    <t>2178</t>
  </si>
  <si>
    <t>2181</t>
  </si>
  <si>
    <t>2182</t>
  </si>
  <si>
    <t>2190</t>
  </si>
  <si>
    <t>75mm ピンセット(ｽﾃﾝﾚｽ製)</t>
  </si>
  <si>
    <t>2201</t>
  </si>
  <si>
    <t>2206</t>
  </si>
  <si>
    <t>2238</t>
  </si>
  <si>
    <t>2249</t>
  </si>
  <si>
    <t>2299</t>
  </si>
  <si>
    <t>2310</t>
  </si>
  <si>
    <t>2311</t>
  </si>
  <si>
    <t>2314</t>
  </si>
  <si>
    <t>2316</t>
  </si>
  <si>
    <t>2323</t>
  </si>
  <si>
    <t>2344</t>
  </si>
  <si>
    <t>2358</t>
  </si>
  <si>
    <t>2359</t>
  </si>
  <si>
    <t>2459</t>
  </si>
  <si>
    <t>2468</t>
  </si>
  <si>
    <t>2519</t>
  </si>
  <si>
    <t>2571</t>
  </si>
  <si>
    <t>2612</t>
  </si>
  <si>
    <t>2613</t>
  </si>
  <si>
    <t>2630</t>
  </si>
  <si>
    <t>*但し、下記商品は2024年7月現在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</si>
  <si>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EA11A</t>
  </si>
  <si>
    <t>[８個組] 設備工事用工具セット</t>
  </si>
  <si>
    <t>EA354AP-1B</t>
  </si>
  <si>
    <t>[Ｓ/205mm] 手袋(防塵ﾎﾟﾘｴｽﾃﾙｳﾚﾀﾝﾗﾐﾈｰﾄ10双</t>
  </si>
  <si>
    <t>EA354AP-2B</t>
  </si>
  <si>
    <t>[Ｍ/220mm] 手袋(防塵ﾎﾟﾘｴｽﾃﾙｳﾚﾀﾝﾗﾐﾈｰﾄ10双</t>
  </si>
  <si>
    <t>EA354AP-3B</t>
  </si>
  <si>
    <t>[Ｌ/230mm] 手袋(防塵ﾎﾟﾘｴｽﾃﾙｳﾚﾀﾝﾗﾐﾈｰﾄ10双</t>
  </si>
  <si>
    <t>EA354AP-4B</t>
  </si>
  <si>
    <t>[LL/240mm] 手袋(防塵ﾎﾟﾘｴｽﾃﾙｳﾚﾀﾝﾗﾐﾈｰﾄ10双</t>
  </si>
  <si>
    <t>EA440BZ-12A</t>
  </si>
  <si>
    <t>12.5-15.5mm クリックバンド(屋内用/5個)</t>
  </si>
  <si>
    <t>EA440BZ-17A</t>
  </si>
  <si>
    <t>18.5-23.5mm クリックバンド(屋内用/5個)</t>
  </si>
  <si>
    <t>EA440BZ-20A</t>
  </si>
  <si>
    <t>23.5-31.5mm クリックバンド(屋内用/5個)</t>
  </si>
  <si>
    <t>EA440BZ-22A</t>
  </si>
  <si>
    <t>31.5-39.5mm クリックバンド(屋内用/5個)</t>
  </si>
  <si>
    <t>EA468EA-3A</t>
  </si>
  <si>
    <t>φ355x130mm 丸型シンク(ｽﾃﾝﾚｽ製)</t>
  </si>
  <si>
    <t>EA469A-0</t>
  </si>
  <si>
    <t>シリホスフィーダー本体</t>
  </si>
  <si>
    <t>EA628MT-15</t>
  </si>
  <si>
    <t>18mmx 50m 親綱ﾛｰﾌﾟ(法面専用/ｼｸﾞﾅﾙ)</t>
  </si>
  <si>
    <t>EA628MT-151</t>
  </si>
  <si>
    <t>[EA628MT-15-16]用 ﾛｰﾌﾟ保護ｶﾊﾞｰ(法面用)</t>
  </si>
  <si>
    <t>EA628MT-16</t>
  </si>
  <si>
    <t>18mmx100m 親綱ﾛｰﾌﾟ(法面専用/ｼｸﾞﾅﾙ)</t>
  </si>
  <si>
    <t>EA638DX-50A</t>
  </si>
  <si>
    <t>500mm シャッター棒</t>
  </si>
  <si>
    <t>EA706CB-10B</t>
  </si>
  <si>
    <t>デジタル騒音計</t>
  </si>
  <si>
    <t>EA707NC-46A</t>
  </si>
  <si>
    <t>φ4mm ピン式テストプローブ(黒)</t>
  </si>
  <si>
    <t>EA707NC-47A</t>
  </si>
  <si>
    <t>φ4mm ピン式テストプローブ(赤)</t>
  </si>
  <si>
    <t>EA728AC-74</t>
  </si>
  <si>
    <t>404x21x277mmﾃﾞｼﾞﾀﾙ温度･湿度計(電波時計付</t>
  </si>
  <si>
    <t>EA764AG-141A</t>
  </si>
  <si>
    <t>21.5ｲﾝﾁ 液晶ディスプレイ</t>
  </si>
  <si>
    <t>EA764AG-142A</t>
  </si>
  <si>
    <t>23.8インチ 液晶ディスプレイ</t>
  </si>
  <si>
    <t>EA813PB-101B</t>
  </si>
  <si>
    <t>DC14.4V ドライバードリルセット(充電式)</t>
  </si>
  <si>
    <t>EA899DC-22</t>
  </si>
  <si>
    <t>DC18.0V 集じん機(充電式粉じん用/本体のみ</t>
  </si>
  <si>
    <t>EA913FA-16B</t>
  </si>
  <si>
    <t>480ml 燃料ボトル(EA913FA-7用)</t>
  </si>
  <si>
    <t>EA922AJ-292A</t>
  </si>
  <si>
    <t>[EA922AJ-291用] 380ml つけかえ用</t>
  </si>
  <si>
    <t>EA929D-21</t>
  </si>
  <si>
    <t>200x270mm ホコリ取りクロス (ｻｯｻ/10枚入)</t>
  </si>
  <si>
    <t>EA934KG-41</t>
  </si>
  <si>
    <t>44.4ml 充填剤(金属用)</t>
  </si>
  <si>
    <t>EA939AC-15</t>
  </si>
  <si>
    <t>45ml 消臭ｽﾌﾟﾚｰ(ｸﾘｰﾝﾌﾛｰ消臭ｽﾌﾟﾚｰ無香料)</t>
  </si>
  <si>
    <t>EA939AG-13A</t>
  </si>
  <si>
    <t>20g 靴補修クリーム(ﾁｬ)</t>
  </si>
  <si>
    <t>EA939AG-14A</t>
  </si>
  <si>
    <t>20g 靴補修クリーム(ｺｲﾁｬ)</t>
  </si>
  <si>
    <t>EA941B-14A</t>
  </si>
  <si>
    <t>衣類用防虫剤(ｸﾛｰｾﾞｯﾄ用/8個)</t>
  </si>
  <si>
    <t>EA941C-57A</t>
  </si>
  <si>
    <t>300ml ダニスプレー(ﾀﾞﾆｺﾅｰｽﾞV)</t>
  </si>
  <si>
    <t>EA949RL-34</t>
  </si>
  <si>
    <t>10x35x 8.4mm スペーサーワッシャー</t>
  </si>
  <si>
    <t>EA951AE-3.2A</t>
  </si>
  <si>
    <t>3.2mmx 14m /#10 真鍮線</t>
  </si>
  <si>
    <t>EA951AR-140A</t>
  </si>
  <si>
    <t>4.0mmx100m/#8  ステンレス線(10kg)</t>
  </si>
  <si>
    <t>EA951AR-226A</t>
  </si>
  <si>
    <t>2.6mmx600m/#12 ステンレス線(25kg)</t>
  </si>
  <si>
    <t>EA976GA-51A</t>
  </si>
  <si>
    <t>300x600mm [ｳｫｰﾙﾗｯｸ用]棚板セット</t>
  </si>
  <si>
    <t>EA976GA-56A</t>
  </si>
  <si>
    <t>300x750mm [ｳｫｰﾙﾗｯｸ用]棚板セット</t>
  </si>
  <si>
    <t>EA976GA-61A</t>
  </si>
  <si>
    <t>φ25x600mm/ 300mm [ｳｫｰﾙﾗｯｸ用]パイプ</t>
  </si>
  <si>
    <t>EA976GA-62A</t>
  </si>
  <si>
    <t>φ25x750mm/ 300mm [ｳｫｰﾙﾗｯｸ用]パイプ</t>
  </si>
  <si>
    <t>EA997Z-71</t>
  </si>
  <si>
    <t>480mm×620mm 水のう袋セット</t>
  </si>
  <si>
    <t>EB901DX-456</t>
  </si>
  <si>
    <t>ホースセット(ｺﾝﾄﾛｰﾙｸﾞﾘｯﾌﾟ付) 56用</t>
  </si>
  <si>
    <t>EB940CD-207</t>
  </si>
  <si>
    <t>AC100-240V/USB充電器(高耐久ﾀｲﾌﾟ/ｷｭｰﾌﾞ型)</t>
  </si>
  <si>
    <t>0011</t>
  </si>
  <si>
    <t>EA5C-10</t>
  </si>
  <si>
    <t>[36個組]機械修理用工具セット</t>
  </si>
  <si>
    <t>0017</t>
  </si>
  <si>
    <t>EA723-2A</t>
  </si>
  <si>
    <t>17mmx16N.m ﾌﾚｱ-ﾅｯﾄ用トルクレンチ</t>
  </si>
  <si>
    <t>0020</t>
  </si>
  <si>
    <t>EA106BG-21</t>
  </si>
  <si>
    <t>真空計(ﾎﾞｰﾙﾊﾞﾙﾌﾞ付)</t>
  </si>
  <si>
    <t>0028</t>
  </si>
  <si>
    <t>EA400-18</t>
  </si>
  <si>
    <t>[R12･R22] ﾊﾞﾙﾌﾞｺｱﾘﾑｰﾊﾞｰ＆ｲﾝｽﾄｰﾗｰ</t>
  </si>
  <si>
    <t>EA432BL-2.5</t>
  </si>
  <si>
    <t>1/4"x2.5mm 銅フレアー管(5個入)</t>
  </si>
  <si>
    <t>EA101FA-1</t>
  </si>
  <si>
    <t>エアコンオイルチャージキット</t>
  </si>
  <si>
    <t>0036</t>
  </si>
  <si>
    <t>EA997AD-14</t>
  </si>
  <si>
    <t>18mmx50m ドレンホース(高耐候性)</t>
  </si>
  <si>
    <t>0038</t>
  </si>
  <si>
    <t>EA338AK-25</t>
  </si>
  <si>
    <t>φ48mm/230mm パイプカッター(塩ﾋﾞﾊﾟｲﾌﾟ用)</t>
  </si>
  <si>
    <t>EA338AK-30B</t>
  </si>
  <si>
    <t>替刃(EA338AK-30,-43用)替刃</t>
  </si>
  <si>
    <t>0041</t>
  </si>
  <si>
    <t>EA997MA-11</t>
  </si>
  <si>
    <t>74- 84mm 丸型ガラリ(ｽﾃﾝﾚｽ製)</t>
  </si>
  <si>
    <t>0043</t>
  </si>
  <si>
    <t>EA997LA-21</t>
  </si>
  <si>
    <t>303x303x29.5mm 天井点検口(ｱﾙﾐ製)</t>
  </si>
  <si>
    <t>EA997PS-93</t>
  </si>
  <si>
    <t>400x 400mm エアフィルター(粘着式/10枚)</t>
  </si>
  <si>
    <t>EA119A-3</t>
  </si>
  <si>
    <t>300x450x80mm アオコ除去剤(ﾈｯﾄ入/1個)</t>
  </si>
  <si>
    <t>EA763F-71</t>
  </si>
  <si>
    <t>245x245x770mm/30W  タワーファン</t>
  </si>
  <si>
    <t>EA897TC-6</t>
  </si>
  <si>
    <t>AC100V ミニスポットクーラー(ﾎﾟｰﾀﾌﾞﾙ型)</t>
  </si>
  <si>
    <t>EA763F-54</t>
  </si>
  <si>
    <t>AC100V/25W ｻｰｷｭﾚｰﾀｰ扇風機(24畳用/3D送風)</t>
  </si>
  <si>
    <t>0065</t>
  </si>
  <si>
    <t>EA997PR-2</t>
  </si>
  <si>
    <t>換気扇用ﾌｨﾙﾀｰ(羽根径φ20･25cm用/3枚)</t>
  </si>
  <si>
    <t>0068</t>
  </si>
  <si>
    <t>EA763AD-114B</t>
  </si>
  <si>
    <t>[EA763AD-114用] フィルター</t>
  </si>
  <si>
    <t>EA763AD-115B</t>
  </si>
  <si>
    <t>[EA763AD-115用] フィルター</t>
  </si>
  <si>
    <t>0076</t>
  </si>
  <si>
    <t>EA307B-3</t>
  </si>
  <si>
    <t>3/8"( 9.53mm)/250g ソルダーリング</t>
  </si>
  <si>
    <t>0078</t>
  </si>
  <si>
    <t>EA315GJ-11</t>
  </si>
  <si>
    <t>AC100V/70A インバーター直流アーク溶接機</t>
  </si>
  <si>
    <t>0084</t>
  </si>
  <si>
    <t>EA334BG-410</t>
  </si>
  <si>
    <t>1x10mx0.7mm 溶接作業用フィルム(ｸﾞﾘｰﾝ)</t>
  </si>
  <si>
    <t>0087</t>
  </si>
  <si>
    <t>EA370AA-2</t>
  </si>
  <si>
    <t>[Ｌ] 溶接用カバーオール</t>
  </si>
  <si>
    <t>EA370DR-10</t>
  </si>
  <si>
    <t>[ﾌﾘｰ] 溶接用フェイスプロテクター</t>
  </si>
  <si>
    <t>0093</t>
  </si>
  <si>
    <t>EA355K-81</t>
  </si>
  <si>
    <t>220mm 脚カバー(溶接用)</t>
  </si>
  <si>
    <t>0099</t>
  </si>
  <si>
    <t>EA682GB-11</t>
  </si>
  <si>
    <t>267mm 鉄板用はさみ(ｵﾌｾｯﾄ型･右利き用)</t>
  </si>
  <si>
    <t>EA545BA-2</t>
  </si>
  <si>
    <t>4mm/ 260mm ボルトカッター(ｱﾙﾐﾊﾝﾄﾞﾙ)</t>
  </si>
  <si>
    <t>0107</t>
  </si>
  <si>
    <t>EA572CS-17</t>
  </si>
  <si>
    <t>19x304mm ロング平たがね</t>
  </si>
  <si>
    <t>0117</t>
  </si>
  <si>
    <t>EA575WT-302</t>
  </si>
  <si>
    <t>φ 38mm/ 650g 無反動ﾊﾝﾏｰ(ｸﾞﾗｽﾌｧｲﾊﾞｰ柄)</t>
  </si>
  <si>
    <t>0119</t>
  </si>
  <si>
    <t>EA575SE-17</t>
  </si>
  <si>
    <t>300gx330mm 玄能(ﾌﾞﾛﾝｽﾞﾍｯﾄﾞ)</t>
  </si>
  <si>
    <t>0120</t>
  </si>
  <si>
    <t>EA575VC-1</t>
  </si>
  <si>
    <t>450g ネイルハンマー</t>
  </si>
  <si>
    <t>EA575VC-2</t>
  </si>
  <si>
    <t>570g ネイルハンマー</t>
  </si>
  <si>
    <t>EA526SA-150</t>
  </si>
  <si>
    <t>0-152mm/ 85mm バークランプ＆スプレッダー</t>
  </si>
  <si>
    <t>EA526WP-30</t>
  </si>
  <si>
    <t>0- 300mm/139mm Ｌ型クイッククランプ</t>
  </si>
  <si>
    <t>0137</t>
  </si>
  <si>
    <t>EA599CG-11</t>
  </si>
  <si>
    <t>EA599CG-1用 鋸刃(塩ﾋﾞ･ﾌﾟﾗｽﾁｯｸ)</t>
  </si>
  <si>
    <t>0138</t>
  </si>
  <si>
    <t>EA522VA-41A</t>
  </si>
  <si>
    <t>0～145x 75mm 糸鋸弦(自在ﾌﾚｰﾑ)</t>
  </si>
  <si>
    <t>0147</t>
  </si>
  <si>
    <t>EA109MG-80</t>
  </si>
  <si>
    <t>10号 丸筆(ﾗｸﾀﾞ毛)</t>
  </si>
  <si>
    <t>EA109MJ-63</t>
  </si>
  <si>
    <t>３本組 ライン･点付筆(1号-3号)</t>
  </si>
  <si>
    <t>0154</t>
  </si>
  <si>
    <t>EA109NC-1</t>
  </si>
  <si>
    <t>100x305mm(6mm) ローラー刷毛ハンドル</t>
  </si>
  <si>
    <t>0156</t>
  </si>
  <si>
    <t>EA109NW-203</t>
  </si>
  <si>
    <t>460x1930-3500mm ローラー刷毛(伸縮ﾊﾝﾄﾞﾙ)</t>
  </si>
  <si>
    <t>0163</t>
  </si>
  <si>
    <t>EA944NT-2</t>
  </si>
  <si>
    <t>18mmx18m マスキングテープ(ｼｰﾘﾝｸﾞ用 7巻)</t>
  </si>
  <si>
    <t>0166</t>
  </si>
  <si>
    <t>EA928B</t>
  </si>
  <si>
    <t>1.2- 3.6m 伸縮支え棒(4本組)</t>
  </si>
  <si>
    <t>0170</t>
  </si>
  <si>
    <t>EA950SD</t>
  </si>
  <si>
    <t>15kg サクションリフター(片手作業)</t>
  </si>
  <si>
    <t>0196</t>
  </si>
  <si>
    <t>EA723LE-11</t>
  </si>
  <si>
    <t>[EA723LE-1A用]8-50mm ﾄﾙｸﾍｯﾄﾞ(白管/被覆管</t>
  </si>
  <si>
    <t>EA723LE-12</t>
  </si>
  <si>
    <t>[EA723LE-2A用]8-50mm ﾄﾙｸﾍｯﾄﾞ(白管/被覆管</t>
  </si>
  <si>
    <t>EA723LE-13</t>
  </si>
  <si>
    <t>[EA723LE-3A用]8-50mm ﾄﾙｸﾍｯﾄﾞ(白管/被覆管</t>
  </si>
  <si>
    <t>EA723LE-16</t>
  </si>
  <si>
    <t>[EA723LE-1A用]20-88mm トルクヘッド</t>
  </si>
  <si>
    <t>EA723LE-17</t>
  </si>
  <si>
    <t>[EA723LE-2A用]20-88mm トルクヘッド</t>
  </si>
  <si>
    <t>EA723LE-18</t>
  </si>
  <si>
    <t>[EA723LE-3A用]20-88mm トルクヘッド</t>
  </si>
  <si>
    <t>0213</t>
  </si>
  <si>
    <t>EA534SW-1</t>
  </si>
  <si>
    <t>160mm 絶縁ペンチ</t>
  </si>
  <si>
    <t>EA560KD</t>
  </si>
  <si>
    <t>６本組 [Nut]ドライバー(絶縁)</t>
  </si>
  <si>
    <t>0225</t>
  </si>
  <si>
    <t>EA640ZD-7</t>
  </si>
  <si>
    <t>[Ｌ] 低圧用絶縁手袋(直流750V/交流300V)</t>
  </si>
  <si>
    <t>0227</t>
  </si>
  <si>
    <t>EA902XB-5</t>
  </si>
  <si>
    <t>2.34m 絶縁昇柱はしご(FRP製)</t>
  </si>
  <si>
    <t>EA903SD-4A</t>
  </si>
  <si>
    <t>1.68m はしご兼用脚立(絶縁/FRP製)</t>
  </si>
  <si>
    <t>0244</t>
  </si>
  <si>
    <t>EA585RA-2</t>
  </si>
  <si>
    <t>φ100/660-860mm ｹｰﾌﾞﾙｶｯﾀｰ(軽量/伸縮式)</t>
  </si>
  <si>
    <t>EA580AG-10</t>
  </si>
  <si>
    <t>[EA580AG-6-9用]ストリップゲージ</t>
  </si>
  <si>
    <t>0253</t>
  </si>
  <si>
    <t>EA580AC-1</t>
  </si>
  <si>
    <t>146mm ワイヤーストリッパー(光ﾌｧｲﾊﾞｰ用)</t>
  </si>
  <si>
    <t>0262</t>
  </si>
  <si>
    <t>EA534NC</t>
  </si>
  <si>
    <t>210mm 電工ペンチ</t>
  </si>
  <si>
    <t>0263</t>
  </si>
  <si>
    <t>EA536SV-21</t>
  </si>
  <si>
    <t>140mm 強力型ニッパー</t>
  </si>
  <si>
    <t>EA537SC-12</t>
  </si>
  <si>
    <t>280mm ロングノーズプライヤー(先曲)</t>
  </si>
  <si>
    <t>EA537SE-12</t>
  </si>
  <si>
    <t>160mm ラジオペンチ(磨き)</t>
  </si>
  <si>
    <t>EA537SE-16</t>
  </si>
  <si>
    <t>160mm ラジオペンチ(45°先曲)</t>
  </si>
  <si>
    <t>0265</t>
  </si>
  <si>
    <t>EA536GE-150</t>
  </si>
  <si>
    <t>150mm 電工ニッパー(砲金構造)</t>
  </si>
  <si>
    <t>EA535MH-2</t>
  </si>
  <si>
    <t>112mm マイクロニッパー(ESD/スリム型)</t>
  </si>
  <si>
    <t>0271</t>
  </si>
  <si>
    <t>EA535TA-13</t>
  </si>
  <si>
    <t>115mm 精密ニッパー(ﾚｰｻﾞｰﾌﾗｯｼｭ/ESD)</t>
  </si>
  <si>
    <t>0303</t>
  </si>
  <si>
    <t>EA519CX-21</t>
  </si>
  <si>
    <t>[EA519CX-20用] アダプター</t>
  </si>
  <si>
    <t>EA934YK-2</t>
  </si>
  <si>
    <t>470ml セキュリティーコート</t>
  </si>
  <si>
    <t>0310</t>
  </si>
  <si>
    <t>EA986EC-56</t>
  </si>
  <si>
    <t>420x1110x25mm 折りたたみマット(LED付)</t>
  </si>
  <si>
    <t>0315</t>
  </si>
  <si>
    <t>EA604BG</t>
  </si>
  <si>
    <t>ベルトテンション調整レンチセット</t>
  </si>
  <si>
    <t>0321</t>
  </si>
  <si>
    <t>EA604AN-2</t>
  </si>
  <si>
    <t>3/8"DR-74/76mm オイルフィルターレンチ</t>
  </si>
  <si>
    <t>EA590SF-2</t>
  </si>
  <si>
    <t>12- 25mm 穴用スナップリングプライヤー</t>
  </si>
  <si>
    <t>EA590SH-3</t>
  </si>
  <si>
    <t>19- 60mm 軸用スナップリングプライヤー</t>
  </si>
  <si>
    <t>0348</t>
  </si>
  <si>
    <t>EA525ZZ-16</t>
  </si>
  <si>
    <t>440mm/50.0kg [鋳鉄製]アンビル</t>
  </si>
  <si>
    <t>0350</t>
  </si>
  <si>
    <t>EA604C</t>
  </si>
  <si>
    <t>クリップツールセット</t>
  </si>
  <si>
    <t>0351</t>
  </si>
  <si>
    <t>EA604DC-32</t>
  </si>
  <si>
    <t>200mm クリッププライヤー(80ﾟ)</t>
  </si>
  <si>
    <t>0352</t>
  </si>
  <si>
    <t>EA604BC-14</t>
  </si>
  <si>
    <t>14x14mm/302mm ドアヒンジレンチ</t>
  </si>
  <si>
    <t>0357</t>
  </si>
  <si>
    <t>EA724VA-100</t>
  </si>
  <si>
    <t>[単3x2本]φ2.5x100mm すき間ライト</t>
  </si>
  <si>
    <t>EA584A-11</t>
  </si>
  <si>
    <t>M3-M12/７本組 ｽｸﾘｭｰｴｷｽﾄﾗｸﾀｰ(左回転)</t>
  </si>
  <si>
    <t>0371</t>
  </si>
  <si>
    <t>EA929DB-223</t>
  </si>
  <si>
    <t>690x430mm 合成セーム革クロス(ｲｴﾛｰ)</t>
  </si>
  <si>
    <t>0423</t>
  </si>
  <si>
    <t>EA687YA-31</t>
  </si>
  <si>
    <t>13本組 ドライバー(ﾄﾚｰ入り)</t>
  </si>
  <si>
    <t>EA602LK-3</t>
  </si>
  <si>
    <t>14x17mm Ｓ型ギアレンチ</t>
  </si>
  <si>
    <t>0453</t>
  </si>
  <si>
    <t>EA618PW-105</t>
  </si>
  <si>
    <t>3/8"DR/7/32"x66mm [HEX]ビットソケット</t>
  </si>
  <si>
    <t>0470</t>
  </si>
  <si>
    <t>EA619LA-11</t>
  </si>
  <si>
    <t>1/4"DR ディープソケットセット(Z-EAL)</t>
  </si>
  <si>
    <t>0485</t>
  </si>
  <si>
    <t>EA614A-10</t>
  </si>
  <si>
    <t>10mm 片目片口スパナ(ｼｮｰﾄｻｲｽﾞ)</t>
  </si>
  <si>
    <t>EA615AM-5A</t>
  </si>
  <si>
    <t>10x13mm 両口スパナ</t>
  </si>
  <si>
    <t>EA618GB-208</t>
  </si>
  <si>
    <t>8x355mm Ｔ型ＢＯＸレンチ(ﾛﾝｸﾞ)</t>
  </si>
  <si>
    <t>EA618GF-13</t>
  </si>
  <si>
    <t>13x331.5mm Ｔ型ﾕﾆﾊﾞｰｻﾙBOXﾚﾝﾁ(ﾏｸﾞﾈｯﾄ付)</t>
  </si>
  <si>
    <t>0487</t>
  </si>
  <si>
    <t>EA618GL-24</t>
  </si>
  <si>
    <t>24x265mm Ｌ型Ｂｏｘレンチ</t>
  </si>
  <si>
    <t>0490</t>
  </si>
  <si>
    <t>EA164DR-20</t>
  </si>
  <si>
    <t>1/2"DRx20mm ソケット(動力工具用)</t>
  </si>
  <si>
    <t>EA164CP-7</t>
  </si>
  <si>
    <t>3/8"DR インパクトソケットセット(ﾐﾘ･ｲﾝﾁ)</t>
  </si>
  <si>
    <t>EA164DV-1</t>
  </si>
  <si>
    <t>1/2"DR/10-27mm(14個組) ｲﾝﾊﾟｸﾄソケット</t>
  </si>
  <si>
    <t>EA687HF-19</t>
  </si>
  <si>
    <t>1/2"DRx19mm インパクトソケット(薄肉)</t>
  </si>
  <si>
    <t>EA687HG-19</t>
  </si>
  <si>
    <t>1/2"DRx19mm ﾃﾞｨｰﾌﾟｲﾝﾊﾟｸﾄｿｹｯﾄ(薄肉)</t>
  </si>
  <si>
    <t>0496</t>
  </si>
  <si>
    <t>EA687KA-51</t>
  </si>
  <si>
    <t>1 "DRx51mm インパクトソケット</t>
  </si>
  <si>
    <t>0508</t>
  </si>
  <si>
    <t>EA164FC-60</t>
  </si>
  <si>
    <t>1"DRx60mm 薄肉ｲﾝﾊﾟｸﾄﾃﾞｨｰﾌﾟｿｹｯﾄ</t>
  </si>
  <si>
    <t>EA613GB-38</t>
  </si>
  <si>
    <t>38mm 打撃スパナ</t>
  </si>
  <si>
    <t>EA613GB-50</t>
  </si>
  <si>
    <t>50mm 打撃スパナ</t>
  </si>
  <si>
    <t>EA602AR-10</t>
  </si>
  <si>
    <t>10mm/200mm 四角ラチェットレンチ</t>
  </si>
  <si>
    <t>0512</t>
  </si>
  <si>
    <t>EA530A-10</t>
  </si>
  <si>
    <t>250mm/29mm モンキーレンチ</t>
  </si>
  <si>
    <t>EA602AB-3</t>
  </si>
  <si>
    <t>19x21mm/250mm 両口ﾗﾁｪｯﾄﾚﾝﾁ(ｺﾝﾊﾟｸﾄ)</t>
  </si>
  <si>
    <t>0521</t>
  </si>
  <si>
    <t>EA688MD-13</t>
  </si>
  <si>
    <t>60-340N･m(1/2"DR) トルクレンチ(ﾗﾁｪｯﾄ式)</t>
  </si>
  <si>
    <t>EA688MD-16</t>
  </si>
  <si>
    <t>110-550N･m(3/4"DR) トルクレンチ(ﾗﾁｪｯﾄ式)</t>
  </si>
  <si>
    <t>EA688MD-17</t>
  </si>
  <si>
    <t>160-800N･m(3/4"DR) トルクレンチ(ﾗﾁｪｯﾄ式)</t>
  </si>
  <si>
    <t>EA688MD-2</t>
  </si>
  <si>
    <t>10-50N･m(3/8"DR) トルクレンチ(ﾗﾁｪｯﾄ式)</t>
  </si>
  <si>
    <t>EA723JB-32</t>
  </si>
  <si>
    <t>17-85N･m/3/8"DR [ﾃﾞｼﾞﾀﾙ]ﾗﾁｪｯﾄﾍｯﾄﾞ･ﾄﾙｸﾚﾝﾁ</t>
  </si>
  <si>
    <t>EA723JK-12</t>
  </si>
  <si>
    <t>6 - 30N･m(1/4"DR) [ﾃﾞｼﾞﾀﾙ]ﾄﾙｸﾚﾝﾁ(充電式</t>
  </si>
  <si>
    <t>EA723JK-14</t>
  </si>
  <si>
    <t>6 - 30N･m(3/8"DR) [ﾃﾞｼﾞﾀﾙ]ﾄﾙｸﾚﾝﾁ(充電式</t>
  </si>
  <si>
    <t>EA723JK-15</t>
  </si>
  <si>
    <t>12- 60N･m(3/8"DR) [ﾃﾞｼﾞﾀﾙ]ﾄﾙｸﾚﾝﾁ(充電式</t>
  </si>
  <si>
    <t>0532</t>
  </si>
  <si>
    <t>EA550KA-21</t>
  </si>
  <si>
    <t>#00x96mm [+]ドライバー(精密用)</t>
  </si>
  <si>
    <t>0536</t>
  </si>
  <si>
    <t>EA552-1</t>
  </si>
  <si>
    <t>精密ドライバーセット(差替式)</t>
  </si>
  <si>
    <t>0543</t>
  </si>
  <si>
    <t>EA573KR-5A</t>
  </si>
  <si>
    <t>5.0x100mm [Ball Hexagon]ドライバー</t>
  </si>
  <si>
    <t>0549</t>
  </si>
  <si>
    <t>EA562B-4</t>
  </si>
  <si>
    <t>4.0x0.6mm [-]ドライバー(ｵﾌｾｯﾄ型)</t>
  </si>
  <si>
    <t>0550</t>
  </si>
  <si>
    <t>EA565BD-6</t>
  </si>
  <si>
    <t>6.0x160mm [Nut]ドライバー(ﾌﾚｷｼﾌﾞﾙ)</t>
  </si>
  <si>
    <t>0551</t>
  </si>
  <si>
    <t>EA560SL-15</t>
  </si>
  <si>
    <t>10.0x1.6x175mm [-]ﾄﾞﾗｲﾊﾞｰ(貫通/手元六角)</t>
  </si>
  <si>
    <t>EA560SL-16</t>
  </si>
  <si>
    <t>12.0x2.0x200mm [-]ﾄﾞﾗｲﾊﾞｰ(貫通/手元六角)</t>
  </si>
  <si>
    <t>0560</t>
  </si>
  <si>
    <t>EA550AF-5</t>
  </si>
  <si>
    <t>[+ -]ドライバーセット(ﾗﾁｪｯﾄ式)</t>
  </si>
  <si>
    <t>0573</t>
  </si>
  <si>
    <t>EA611GA-161</t>
  </si>
  <si>
    <t>#1x 50mm [+]ドライバービット(ﾀﾞｲﾔﾓﾝﾄﾞ付)</t>
  </si>
  <si>
    <t>EA611GA-162</t>
  </si>
  <si>
    <t>#2x 50mm [+]ドライバービット(ﾀﾞｲﾔﾓﾝﾄﾞ付)</t>
  </si>
  <si>
    <t>0576</t>
  </si>
  <si>
    <t>EA813A-30</t>
  </si>
  <si>
    <t>#2x150mm 10本組カラービット</t>
  </si>
  <si>
    <t>0578</t>
  </si>
  <si>
    <t>EA611AG-125</t>
  </si>
  <si>
    <t>T25x 50mm/5/16"Hex [Torx]ｲﾝﾊﾟｸﾄﾋﾞｯﾄ</t>
  </si>
  <si>
    <t>EA573AF-15</t>
  </si>
  <si>
    <t>3/16"x150mm [Hexagon]Ｔ型ドライバー</t>
  </si>
  <si>
    <t>EA573AH-4</t>
  </si>
  <si>
    <t>4.0x150mm [Hexagon]Ｔ型ドライバー</t>
  </si>
  <si>
    <t>EA573KK-100</t>
  </si>
  <si>
    <t>1.5-6.0mm/７本組 [Hexagon]Ｔ型ドライバー</t>
  </si>
  <si>
    <t>EA573KL-102</t>
  </si>
  <si>
    <t>2.5-8mm/150mm/6本組 [Hexagon]Ｔ型ﾄﾞﾗｲﾊﾞｰ</t>
  </si>
  <si>
    <t>0595</t>
  </si>
  <si>
    <t>EA652AE-3</t>
  </si>
  <si>
    <t>180mm 超硬ポイントけがき針</t>
  </si>
  <si>
    <t>0598</t>
  </si>
  <si>
    <t>EA572DV-4</t>
  </si>
  <si>
    <t>14.0x315mm 寄せポンチ</t>
  </si>
  <si>
    <t>EA572MG-20</t>
  </si>
  <si>
    <t>６本組 平行ピンポンチセット</t>
  </si>
  <si>
    <t>0599</t>
  </si>
  <si>
    <t>EA572HB</t>
  </si>
  <si>
    <t>0.8-4.0mm/５本組 ネイルポンチ</t>
  </si>
  <si>
    <t>0606</t>
  </si>
  <si>
    <t>EA521SC-12C</t>
  </si>
  <si>
    <t>170mm ﾀﾞｲﾔﾓﾝﾄﾞ鏝やすり(小半丸/金型用)</t>
  </si>
  <si>
    <t>EA521VY-1</t>
  </si>
  <si>
    <t>250mm やすり用目詰まり掃除ブラシ</t>
  </si>
  <si>
    <t>0614</t>
  </si>
  <si>
    <t>EA522G-82</t>
  </si>
  <si>
    <t>210x70x25mm/#600  角砥石(荒研用)</t>
  </si>
  <si>
    <t>EA522G-134</t>
  </si>
  <si>
    <t>210x70x15mm #1000 台付砥石(高硬度刃物用)</t>
  </si>
  <si>
    <t>EA522G-22B</t>
  </si>
  <si>
    <t>210x70x10mm/ #400 砥石(台付)</t>
  </si>
  <si>
    <t>EA366MB-10</t>
  </si>
  <si>
    <t>２枚組 スーパーがんこセット</t>
  </si>
  <si>
    <t>0624</t>
  </si>
  <si>
    <t>EA109BJ-32</t>
  </si>
  <si>
    <t>5.0x158mm精密用ﾌﾞﾗｼ(丸型･真鍮･ｽﾃﾝﾚｽ柄)</t>
  </si>
  <si>
    <t>EA109BJ-34</t>
  </si>
  <si>
    <t>5.0x158mm精密用ﾌﾞﾗｼ(丸型･ﾅｲﾛﾝ･ｽﾃﾝﾝﾚｽ柄)</t>
  </si>
  <si>
    <t>0627</t>
  </si>
  <si>
    <t>EA109GE-20</t>
  </si>
  <si>
    <t>213mm ワイヤーブラシ(真鍮製/直/ｸﾞﾘｯﾌﾟ付)</t>
  </si>
  <si>
    <t>0637</t>
  </si>
  <si>
    <t>EA991X-142</t>
  </si>
  <si>
    <t>4.0L/ 600mm ひしゃく(ｽﾃﾝﾚｽ製)</t>
  </si>
  <si>
    <t>0638</t>
  </si>
  <si>
    <t>EA595K-3A</t>
  </si>
  <si>
    <t>195mm トング(ｽﾃﾝﾚｽ製)</t>
  </si>
  <si>
    <t>EA929AR-12</t>
  </si>
  <si>
    <t>340x300mm 工業用ワイパー(ｸﾘｰﾝﾙｰﾑ/100枚)</t>
  </si>
  <si>
    <t>0646</t>
  </si>
  <si>
    <t>EA929AH-16</t>
  </si>
  <si>
    <t>150x270mm ワイパーロール(400枚)</t>
  </si>
  <si>
    <t>0647</t>
  </si>
  <si>
    <t>EA929DT-1</t>
  </si>
  <si>
    <t>250x250x20mm オイル吸着マット/100枚</t>
  </si>
  <si>
    <t>0667</t>
  </si>
  <si>
    <t>EA115X-4</t>
  </si>
  <si>
    <t>750ml スプレーボトル(工業用)</t>
  </si>
  <si>
    <t>EA991CT-1A</t>
  </si>
  <si>
    <t>60ml グリース自動給油器(ﾘﾁｳﾑ系)</t>
  </si>
  <si>
    <t>EA991CU-1A</t>
  </si>
  <si>
    <t>60ml オイル自動給油器(ﾁｪｰﾝ用)</t>
  </si>
  <si>
    <t>0682</t>
  </si>
  <si>
    <t>EA637EB-2</t>
  </si>
  <si>
    <t>290-470mm スクリュージャッキ</t>
  </si>
  <si>
    <t>0686</t>
  </si>
  <si>
    <t>EA948GD-47</t>
  </si>
  <si>
    <t>M24x36mm スクリューキャップ[10個]</t>
  </si>
  <si>
    <t>0689</t>
  </si>
  <si>
    <t>EA639YB-21</t>
  </si>
  <si>
    <t>70kg トグルクランプ</t>
  </si>
  <si>
    <t>EA550SB-2.5</t>
  </si>
  <si>
    <t>2.5x106mm [-] 精密ドライバー(ｽﾃﾝﾚｽ製)</t>
  </si>
  <si>
    <t>EA550SR-0.5</t>
  </si>
  <si>
    <t>0.5x80mm (-)精密ドライバー(ｱﾙﾐﾎﾞﾃﾞｨｰ)</t>
  </si>
  <si>
    <t>0703</t>
  </si>
  <si>
    <t>EA595AM-12</t>
  </si>
  <si>
    <t>118mm/P2AB プラスティックピンセット(ESD)</t>
  </si>
  <si>
    <t>EA800LX-6</t>
  </si>
  <si>
    <t>EA756AA-15</t>
  </si>
  <si>
    <t>x3 /60mm ポケットルーペ(ﾗｲﾄ付)</t>
  </si>
  <si>
    <t>EA756B-2</t>
  </si>
  <si>
    <t>x2/x4.5 ポケットルーペ(LEDﾗｲﾄ付)</t>
  </si>
  <si>
    <t>EA756BG-15</t>
  </si>
  <si>
    <t>x15.0/22.8mm  ポケットルーペ</t>
  </si>
  <si>
    <t>EA756FH-6</t>
  </si>
  <si>
    <t>x10 /15mm ポケットルーペ</t>
  </si>
  <si>
    <t>0718</t>
  </si>
  <si>
    <t>EA305ZE-16</t>
  </si>
  <si>
    <t>φ1.6mm 半田送りユニット</t>
  </si>
  <si>
    <t>EA310D-0.6</t>
  </si>
  <si>
    <t>0.6mm/10g 鉛フリー半田</t>
  </si>
  <si>
    <t>EA310D-0.8</t>
  </si>
  <si>
    <t>0.8mm/10g 鉛フリー半田</t>
  </si>
  <si>
    <t>EA720ZB-32</t>
  </si>
  <si>
    <t>[EA720ZB-9C用] テープアダプター</t>
  </si>
  <si>
    <t>0737</t>
  </si>
  <si>
    <t>EA720ZC-4</t>
  </si>
  <si>
    <t>0.2- 40.0m レーザー距離計(ｸﾞﾘｰﾝﾚｰｻﾞｰ)</t>
  </si>
  <si>
    <t>EA720CS-10</t>
  </si>
  <si>
    <t>25mmx5.5m メジャー(ﾎﾙﾀﾞｰ･安全ﾛｰﾌﾟ付)</t>
  </si>
  <si>
    <t>0745</t>
  </si>
  <si>
    <t>EA720HR-155A</t>
  </si>
  <si>
    <t>19mmx5.5m メジャー(ｽﾄｯﾊﾟｰ･両面目盛付)</t>
  </si>
  <si>
    <t>0746</t>
  </si>
  <si>
    <t>EA720DC-3</t>
  </si>
  <si>
    <t>2190-3460mm メジャー(円周測定・ｽﾃﾝﾚｽ製)</t>
  </si>
  <si>
    <t>EA780T-11S</t>
  </si>
  <si>
    <t>レーザー墨出し器(三脚･受光器ｾｯﾄ)</t>
  </si>
  <si>
    <t>0752</t>
  </si>
  <si>
    <t>EA780BA-52</t>
  </si>
  <si>
    <t>780-2900mm エレベーター三脚</t>
  </si>
  <si>
    <t>EA780BA-53</t>
  </si>
  <si>
    <t>1020-1650mm エレベーター三脚</t>
  </si>
  <si>
    <t>0755</t>
  </si>
  <si>
    <t>EA721TA-6</t>
  </si>
  <si>
    <t>130mm マグネット付レベル(ｼﾙﾊﾞｰ)</t>
  </si>
  <si>
    <t>0757</t>
  </si>
  <si>
    <t>EA735M-200</t>
  </si>
  <si>
    <t>200mm(0.04mm/m)  精密レベル</t>
  </si>
  <si>
    <t>0758</t>
  </si>
  <si>
    <t>EA719X-27</t>
  </si>
  <si>
    <t>450x 600x100mm/ 55kg 箱型定盤(機械仕上)</t>
  </si>
  <si>
    <t>EA719X-30</t>
  </si>
  <si>
    <t>600x 600x100mm/ 64kg 箱型定盤(機械仕上)</t>
  </si>
  <si>
    <t>EA719XD-23</t>
  </si>
  <si>
    <t>150x 200x 50mm 精密検査用定盤(JIS 0級)</t>
  </si>
  <si>
    <t>EA719XG-10</t>
  </si>
  <si>
    <t>750x1000x150mm 精密石碇盤(JIS 0級相当)</t>
  </si>
  <si>
    <t>EA719XG-11</t>
  </si>
  <si>
    <t>1000x1000x150mm 精密石碇盤(JIS 0級相当)</t>
  </si>
  <si>
    <t>EA719XG-12</t>
  </si>
  <si>
    <t>1000x1500x200mm 精密石碇盤(JIS 0級相当)</t>
  </si>
  <si>
    <t>EA719XG-8</t>
  </si>
  <si>
    <t>500x 750x130mm 精密石碇盤(JIS 0級相当)</t>
  </si>
  <si>
    <t>EA719XG-9</t>
  </si>
  <si>
    <t>600x 600x130mm 精密石碇盤(JIS 0級相当)</t>
  </si>
  <si>
    <t>EA719XS-22</t>
  </si>
  <si>
    <t>300ml 定盤用ワックス</t>
  </si>
  <si>
    <t>0762</t>
  </si>
  <si>
    <t>EA720WS-10</t>
  </si>
  <si>
    <t>300x210mm プロトラクター(2本竿/ﾛｯｸﾅｯﾄ付</t>
  </si>
  <si>
    <t>EA720WS-6</t>
  </si>
  <si>
    <t>10-90ﾟ インサイドプロトラクター</t>
  </si>
  <si>
    <t>0771</t>
  </si>
  <si>
    <t>EA725FK-13</t>
  </si>
  <si>
    <t>7.6-10.2mm スモールホールゲージ</t>
  </si>
  <si>
    <t>0774</t>
  </si>
  <si>
    <t>EA725KM-33</t>
  </si>
  <si>
    <t>300mm インサイドキャリパー</t>
  </si>
  <si>
    <t>EA725KM-35</t>
  </si>
  <si>
    <t>600mm インサイドキャリパー</t>
  </si>
  <si>
    <t>EA725KF-12</t>
  </si>
  <si>
    <t>200mm ディバイダー(固定ねじ付)</t>
  </si>
  <si>
    <t>EA725KM-25</t>
  </si>
  <si>
    <t>300mm ディバイダー</t>
  </si>
  <si>
    <t>0779</t>
  </si>
  <si>
    <t>EA725AA-2</t>
  </si>
  <si>
    <t>0-12.7mm /0-90ﾟ   内側面取りゲージ</t>
  </si>
  <si>
    <t>EA729DF-100</t>
  </si>
  <si>
    <t>G 3/8"/100mm/ 0-10MPa 圧力計</t>
  </si>
  <si>
    <t>EA729GL-50</t>
  </si>
  <si>
    <t>75mm/0-5.0MPa 圧力計(耐脈動圧型)</t>
  </si>
  <si>
    <t>EA729GM-6</t>
  </si>
  <si>
    <t>100mm/0-0.6MPa 圧力計(耐脈動圧型)</t>
  </si>
  <si>
    <t>0820</t>
  </si>
  <si>
    <t>EA706CB-11</t>
  </si>
  <si>
    <t>0827</t>
  </si>
  <si>
    <t>EA739BA</t>
  </si>
  <si>
    <t>コンパクト風速風温計</t>
  </si>
  <si>
    <t>0831</t>
  </si>
  <si>
    <t>EA742HB-1</t>
  </si>
  <si>
    <t>温度データロガー</t>
  </si>
  <si>
    <t>0844</t>
  </si>
  <si>
    <t>EA722CA-29A</t>
  </si>
  <si>
    <t>-50ﾟC～300ﾟC/275mm 防水ペン型温度計</t>
  </si>
  <si>
    <t>0850</t>
  </si>
  <si>
    <t>EA809XW-206</t>
  </si>
  <si>
    <t>#240 [EA809XW-4用] サンドペーパー(10枚)</t>
  </si>
  <si>
    <t>0852</t>
  </si>
  <si>
    <t>EA813BV-7</t>
  </si>
  <si>
    <t>DC18.0V 振動ドリルドライバー(充電式)</t>
  </si>
  <si>
    <t>0860</t>
  </si>
  <si>
    <t>EA802BC-9</t>
  </si>
  <si>
    <t>13.3x530mm シャフト･交換用(EA802BC用)</t>
  </si>
  <si>
    <t>0862</t>
  </si>
  <si>
    <t>EA813CD-5</t>
  </si>
  <si>
    <t>DC10.8V ドライバードリル(充電式)</t>
  </si>
  <si>
    <t>0864</t>
  </si>
  <si>
    <t>EA813DB-41</t>
  </si>
  <si>
    <t>DC10.8V インパクトドライバー(充電式)</t>
  </si>
  <si>
    <t>0865</t>
  </si>
  <si>
    <t>EA813DC-225J</t>
  </si>
  <si>
    <t>DC36V インパクトドライバーセット(充電式)</t>
  </si>
  <si>
    <t>EA857DM-3</t>
  </si>
  <si>
    <t>DC10.8V マルチツール(充電式)</t>
  </si>
  <si>
    <t>0871</t>
  </si>
  <si>
    <t>EA758C-412</t>
  </si>
  <si>
    <t>[充電式] 作業灯/ＬＥＤセット</t>
  </si>
  <si>
    <t>0873</t>
  </si>
  <si>
    <t>EA809BB-10E</t>
  </si>
  <si>
    <t>100mm/ 790W ディスクグラインダーセット</t>
  </si>
  <si>
    <t>0877</t>
  </si>
  <si>
    <t>EA803AT-10</t>
  </si>
  <si>
    <t>AC100V/500W/6.0mm トリマー</t>
  </si>
  <si>
    <t>EA854YB-2</t>
  </si>
  <si>
    <t>6.35mmx 6T バンドソー(木工用)</t>
  </si>
  <si>
    <t>EA813RD-2C</t>
  </si>
  <si>
    <t>DC12.0V ドライバードリル(充電式)</t>
  </si>
  <si>
    <t>0883</t>
  </si>
  <si>
    <t>EA813PA-121</t>
  </si>
  <si>
    <t>DC 7.2V ﾏﾙﾁｲﾝﾊﾟｸﾄﾄﾞﾗｲﾊﾞｰｾｯﾄ(充電式)</t>
  </si>
  <si>
    <t>0886</t>
  </si>
  <si>
    <t>EA851PA-1A</t>
  </si>
  <si>
    <t>φ135mm/14.4V [充電式]電動丸鋸</t>
  </si>
  <si>
    <t>EA813WD-1</t>
  </si>
  <si>
    <t>DC10.8V/1.5Ah ｲﾝﾊﾟｸﾄﾄﾞﾗｲﾊﾞｰ(充電式)</t>
  </si>
  <si>
    <t>0891</t>
  </si>
  <si>
    <t>EA813Y-6</t>
  </si>
  <si>
    <t>DC20.0V/5.0Ah 替バッテリー(ﾘﾁｳﾑｲｵﾝ電池)</t>
  </si>
  <si>
    <t>0902</t>
  </si>
  <si>
    <t>EA818NA-15</t>
  </si>
  <si>
    <t>1000-40000rpm マイクログラインダーセット</t>
  </si>
  <si>
    <t>EA860KG-1</t>
  </si>
  <si>
    <t>AC100V/0.9kw(DC12V)発電機(ﾎﾟｰﾀﾌﾞﾙｶﾞｽ式)</t>
  </si>
  <si>
    <t>EA815GL-62</t>
  </si>
  <si>
    <t>AC125V/15A/ 5m タップ(3口/白)</t>
  </si>
  <si>
    <t>0919</t>
  </si>
  <si>
    <t>EA815GM-208A</t>
  </si>
  <si>
    <t>AC100V/14Ax3.0m タップ(USB充電ﾎﾟｰﾄ2口)</t>
  </si>
  <si>
    <t>EA940BA-5</t>
  </si>
  <si>
    <t>AC125V/15A ﾌﾟﾗｸﾞ変換ｱﾀﾞﾌﾟﾀｰ(ｱｰｽ付)</t>
  </si>
  <si>
    <t>EA824NA-11.3</t>
  </si>
  <si>
    <t>11.3x143mm ストレートドリル(HSS)</t>
  </si>
  <si>
    <t>0936</t>
  </si>
  <si>
    <t>EA824NS-4.7S</t>
  </si>
  <si>
    <t>4.7x 68mmm ｽﾃﾝﾚｽ用ｼｮｰﾄﾄﾞﾘﾙ(AG coat HSS)</t>
  </si>
  <si>
    <t>EA824NS-4.9S</t>
  </si>
  <si>
    <t>4.9x 70mm ｽﾃﾝﾚｽ用ｼｮｰﾄﾄﾞﾘﾙ(AG coat HSS)</t>
  </si>
  <si>
    <t>EA824PA-4.0</t>
  </si>
  <si>
    <t>4.0x 54mm 超硬ドリル(TiAlN coat)</t>
  </si>
  <si>
    <t>EA824PA-8.0</t>
  </si>
  <si>
    <t>8.0x 78mm 超硬ドリル(TiAlN coat)</t>
  </si>
  <si>
    <t>0940</t>
  </si>
  <si>
    <t>EA824DC</t>
  </si>
  <si>
    <t>1.5-5.0mm ドリル(6本組･六角軸/HSS-Coat)</t>
  </si>
  <si>
    <t>0949</t>
  </si>
  <si>
    <t>EA829SP-10B</t>
  </si>
  <si>
    <t>M10x1.25 スパイラルタップ(高炭素鋼用)</t>
  </si>
  <si>
    <t>EA829HA-24A</t>
  </si>
  <si>
    <t>M 24x3.0 /  9P ハンドタップ(HSS)</t>
  </si>
  <si>
    <t>0961</t>
  </si>
  <si>
    <t>EA829E-5A</t>
  </si>
  <si>
    <t>M 5x0.8 ハンドタップ(柄付/HSS)</t>
  </si>
  <si>
    <t>EA819EB-28</t>
  </si>
  <si>
    <t>8.0x15mm 軸付フェルトバフ(3mm軸)</t>
  </si>
  <si>
    <t>EA819EB-7</t>
  </si>
  <si>
    <t>12x 13mm 軸付フエルトバフ(3mm軸)</t>
  </si>
  <si>
    <t>0979</t>
  </si>
  <si>
    <t>EA819GB-1</t>
  </si>
  <si>
    <t>23x 1.0mm/3mm軸 軸付ブラシ(ﾌﾞﾀ毛)</t>
  </si>
  <si>
    <t>0980</t>
  </si>
  <si>
    <t>EA819BW-6</t>
  </si>
  <si>
    <t>3x6x150mm ｽﾃｨｯｸ砥石(ｸﾞﾘｰﾝﾄｰﾝ/4本組)</t>
  </si>
  <si>
    <t>EA819BH-32</t>
  </si>
  <si>
    <t>30x10mm/6mm軸 フェルトバフ(ﾊｰﾄﾞ)</t>
  </si>
  <si>
    <t>0995</t>
  </si>
  <si>
    <t>EA825V-34M</t>
  </si>
  <si>
    <t>20.0-34.0mm バリビット(9.5mm軸)</t>
  </si>
  <si>
    <t>EA865CF-160</t>
  </si>
  <si>
    <t>160mm [乾式]ダイヤコア替刃</t>
  </si>
  <si>
    <t>EA857KA-2</t>
  </si>
  <si>
    <t>190㎜x12T ﾚｼﾌﾟﾛｿｰﾌﾞﾚｰﾄﾞ(万能/1枚)</t>
  </si>
  <si>
    <t>1021</t>
  </si>
  <si>
    <t>EA843X-4</t>
  </si>
  <si>
    <t>107x1.0mm 超薄型切断砥石(ｵﾌｾｯﾄ/1枚)</t>
  </si>
  <si>
    <t>1023</t>
  </si>
  <si>
    <t>EA809CT-7A</t>
  </si>
  <si>
    <t>#180/100mm リコディスク</t>
  </si>
  <si>
    <t>1027</t>
  </si>
  <si>
    <t>EA809-52</t>
  </si>
  <si>
    <t>φ125x2.1x22mm ﾀﾞｲﾔﾓﾝﾄﾞｶｯﾀｰ(鋳鉄管用)</t>
  </si>
  <si>
    <t>1029</t>
  </si>
  <si>
    <t>EA809-105</t>
  </si>
  <si>
    <t>φ125x22mm ﾀﾞｲﾔﾓﾝﾄﾞホイール</t>
  </si>
  <si>
    <t>EA809-122</t>
  </si>
  <si>
    <t>φ105x 8x20mm ﾀﾞｲﾔﾓﾝﾄﾞｶｯﾀｰ(U溝/高速型)</t>
  </si>
  <si>
    <t>EA818AF-31</t>
  </si>
  <si>
    <t>190x25mm/穴15.9mm/#150  サビ取り用バフ</t>
  </si>
  <si>
    <t>1031</t>
  </si>
  <si>
    <t>EA809XL-403</t>
  </si>
  <si>
    <t># 30/ 76x533mm 研磨ベルト(10枚)</t>
  </si>
  <si>
    <t>EA809XL-432</t>
  </si>
  <si>
    <t>#320/ 76x533mm 研磨ベルト(10枚)</t>
  </si>
  <si>
    <t>1032</t>
  </si>
  <si>
    <t>EA801XB-24</t>
  </si>
  <si>
    <t>1/4"x470mm ペイントミキサー</t>
  </si>
  <si>
    <t>1033</t>
  </si>
  <si>
    <t>EA819BJ-76</t>
  </si>
  <si>
    <t>8x45mm/6mm軸 軸付ワイヤブラシ</t>
  </si>
  <si>
    <t>EA819BJ-78</t>
  </si>
  <si>
    <t>12x50mm/6mm軸 軸付ワイヤブラシ</t>
  </si>
  <si>
    <t>1034</t>
  </si>
  <si>
    <t>EA819BZ-22</t>
  </si>
  <si>
    <t>#120/65mm/6mm軸 砥粒付ブラシ(平型)</t>
  </si>
  <si>
    <t>1035</t>
  </si>
  <si>
    <t>EA819BT-111</t>
  </si>
  <si>
    <t>10x50mm 6角軸 ワイヤーブラシ(真鍮線)</t>
  </si>
  <si>
    <t>EA819BT-202</t>
  </si>
  <si>
    <t>65mm 6角軸 ワイヤーブラシ(平型/鋼線)</t>
  </si>
  <si>
    <t>EA819BT-206</t>
  </si>
  <si>
    <t>40mm 6角軸 ワイヤーブラシ(平型/G線)</t>
  </si>
  <si>
    <t>EA819BT-211</t>
  </si>
  <si>
    <t>40mm 6角軸 ワイヤーブラシ(平型/真鍮線)</t>
  </si>
  <si>
    <t>EA612AC-50</t>
  </si>
  <si>
    <t>５個組 電ドルソケット(ｻｰﾌｪｲｽ)</t>
  </si>
  <si>
    <t>1046</t>
  </si>
  <si>
    <t>EA116GB-50B</t>
  </si>
  <si>
    <t>AC200V/2.2kw/50Hz 高圧ｴｱｰｺﾝﾌﾟﾚｯｻｰ</t>
  </si>
  <si>
    <t>EA116GB-60B</t>
  </si>
  <si>
    <t>AC200V/2.2kw/60Hz 高圧ｴｱｰｺﾝﾌﾟﾚｯｻｰ</t>
  </si>
  <si>
    <t>1048</t>
  </si>
  <si>
    <t>EA155DE-2</t>
  </si>
  <si>
    <t>1/2"DR エアーインパクトレンチ</t>
  </si>
  <si>
    <t>EA155RH-17</t>
  </si>
  <si>
    <t>1/2"DR/610N･m エアーインパクトレンチ</t>
  </si>
  <si>
    <t>1060</t>
  </si>
  <si>
    <t>EA121BE</t>
  </si>
  <si>
    <t>1.0L スプレーガン(下ｶｯﾌﾟ付)</t>
  </si>
  <si>
    <t>1061</t>
  </si>
  <si>
    <t>EA123AS-1</t>
  </si>
  <si>
    <t>2.0穴 エアーブローガン(ｽﾃﾝﾚｽ製)</t>
  </si>
  <si>
    <t>1067</t>
  </si>
  <si>
    <t>EA124BM-12</t>
  </si>
  <si>
    <t>1.5-3.0kg エアーホースバランサー</t>
  </si>
  <si>
    <t>EA125AH-3</t>
  </si>
  <si>
    <t>8.5㎜x20m ｿﾌﾄｳﾚﾀﾝｴｱｰﾎｰｽ(ｶﾌﾟﾗｰ付)</t>
  </si>
  <si>
    <t>EA425PJ-106A</t>
  </si>
  <si>
    <t>φ 6mm 真空パッド(ｼﾘｺﾝ製/ｿﾌﾄﾍﾞﾛｰｽﾞﾀｲﾌﾟ)</t>
  </si>
  <si>
    <t>EA425PL-44</t>
  </si>
  <si>
    <t>φ 4～15mm用/M4 ｿﾌﾄ真空ﾊﾟｯﾄﾞ用ｱﾀﾞﾌﾟﾀｰ</t>
  </si>
  <si>
    <t>1101</t>
  </si>
  <si>
    <t>EA153EG-34</t>
  </si>
  <si>
    <t>Rc 1/2" ラインチェックバルブ(ｽﾃﾝﾚｽ)</t>
  </si>
  <si>
    <t>EA426CW-33</t>
  </si>
  <si>
    <t>Rc3/8"xRc3/8" ニードルバルブ</t>
  </si>
  <si>
    <t>1115</t>
  </si>
  <si>
    <t>EA470CA-64</t>
  </si>
  <si>
    <t>RC 1/2 " グローブバルブ(青銅製)</t>
  </si>
  <si>
    <t>1117</t>
  </si>
  <si>
    <t>EA470AB-30</t>
  </si>
  <si>
    <t>Rc  3"   ボールバルブ</t>
  </si>
  <si>
    <t>EA997KS-12</t>
  </si>
  <si>
    <t>178x813mm 熱溶着ﾌｪﾙﾄﾌｨﾙﾀｰﾊﾞｯｸﾞ(5μm)</t>
  </si>
  <si>
    <t>EA638LH-21</t>
  </si>
  <si>
    <t>パッキン(石鹸水入れ用)</t>
  </si>
  <si>
    <t>EA638LH-22</t>
  </si>
  <si>
    <t>1147</t>
  </si>
  <si>
    <t>EA472CB-32</t>
  </si>
  <si>
    <t>38mm ロータンク用フロート弁</t>
  </si>
  <si>
    <t>EA468BX-24</t>
  </si>
  <si>
    <t>G1/2" 1.6m シャワーホース(ﾎﾜｲﾄ)</t>
  </si>
  <si>
    <t>EA468BX-81</t>
  </si>
  <si>
    <t>1600mm シャワーホース</t>
  </si>
  <si>
    <t>EA468BX-82</t>
  </si>
  <si>
    <t>1162</t>
  </si>
  <si>
    <t>EA468DB-28</t>
  </si>
  <si>
    <t>170mm ごみこし網(ｽﾃﾝﾚｽ製)</t>
  </si>
  <si>
    <t>1165</t>
  </si>
  <si>
    <t>EA951SD-74</t>
  </si>
  <si>
    <t>140x210mm ﾙｰﾌﾄﾞﾚｲﾝ(横引･ｼｰﾄ防水用)</t>
  </si>
  <si>
    <t>EA463A-22B</t>
  </si>
  <si>
    <t>12- 22mm ホースクランプ(1個)</t>
  </si>
  <si>
    <t>EA463A-40B</t>
  </si>
  <si>
    <t>25- 40mm ホースクランプ(1個)</t>
  </si>
  <si>
    <t>EA475AS-550</t>
  </si>
  <si>
    <t>564x12.7mm 結束バンド(25本)</t>
  </si>
  <si>
    <t>EA944BS-8T</t>
  </si>
  <si>
    <t>8mm用 装着工具</t>
  </si>
  <si>
    <t>EA944BX-131</t>
  </si>
  <si>
    <t>6.2mx5m スリットチューブ(白)</t>
  </si>
  <si>
    <t>1180</t>
  </si>
  <si>
    <t>EA440AF-112</t>
  </si>
  <si>
    <t>3/8" 吊金具(Sﾃﾞｯｷ用)</t>
  </si>
  <si>
    <t>EA947CB-10</t>
  </si>
  <si>
    <t>7-10mm 丸型ケーブルクリップ(黒/100個)</t>
  </si>
  <si>
    <t>EA947F-9.5A</t>
  </si>
  <si>
    <t>9.5mm ケーブルクランプ( 10個)</t>
  </si>
  <si>
    <t>1191</t>
  </si>
  <si>
    <t>EA945AD-6</t>
  </si>
  <si>
    <t>9.3x1.0mm ワイヤークリップ(100個)</t>
  </si>
  <si>
    <t>EA940AJ-7</t>
  </si>
  <si>
    <t>125V/ 7A/10m ビニール平行線(白)</t>
  </si>
  <si>
    <t>EA940AL-3GA</t>
  </si>
  <si>
    <t>0.3m㎡x 50m 電子機器用ビニル電線[KV](緑)</t>
  </si>
  <si>
    <t>EA940AL-3WA</t>
  </si>
  <si>
    <t>0.3m㎡x 50m 電子機器用ビニル電線[KV](白)</t>
  </si>
  <si>
    <t>1195</t>
  </si>
  <si>
    <t>EA940AF-112</t>
  </si>
  <si>
    <t>600V/23Ax3芯 電力ケーブル(20m)</t>
  </si>
  <si>
    <t>EA940AF-252A</t>
  </si>
  <si>
    <t>600V/68Ax4芯 電力ケーブル(20m)</t>
  </si>
  <si>
    <t>EA940AF-322</t>
  </si>
  <si>
    <t>600V/86Ax 20m 電力ケーブル(CVT/3芯)</t>
  </si>
  <si>
    <t>EA940AG-617</t>
  </si>
  <si>
    <t>5.5 m㎡x 5m/2芯 ﾋﾞﾆｰﾙｷｬﾌﾞﾀｲﾔｹｰﾌﾞﾙ</t>
  </si>
  <si>
    <t>EA940AG-620</t>
  </si>
  <si>
    <t>5.5 m㎡x20m/2芯 ﾋﾞﾆｰﾙｷｬﾌﾞﾀｲﾔｹｰﾌﾞﾙ</t>
  </si>
  <si>
    <t>EA940AV-202</t>
  </si>
  <si>
    <t>1.6mmx2心/600V18A ＶＡケーブル(20m/白)</t>
  </si>
  <si>
    <t>EA948HA-12.7B</t>
  </si>
  <si>
    <t>12.7mm スナップブッシング(10個)</t>
  </si>
  <si>
    <t>1213</t>
  </si>
  <si>
    <t>EA940CF-115</t>
  </si>
  <si>
    <t>1.6A 調光スイッチ(LED用/ほたるｽｲｯﾁ)</t>
  </si>
  <si>
    <t>EA940CF-152</t>
  </si>
  <si>
    <t>300V/15A 埋込ほたるスイッチ(片切/ﾀﾞﾌﾞﾙ)</t>
  </si>
  <si>
    <t>1216</t>
  </si>
  <si>
    <t>EA940CF-214</t>
  </si>
  <si>
    <t>100V/15A 埋込ほたるスイッチ(片切)</t>
  </si>
  <si>
    <t>1221</t>
  </si>
  <si>
    <t>EA940CG-28</t>
  </si>
  <si>
    <t>100V/15A 防雨コンセント(2個/ﾌﾞﾚｰｶｰ内蔵)</t>
  </si>
  <si>
    <t>EA940CG-6</t>
  </si>
  <si>
    <t>AC125V/15A 防雨型コンセント(3口/抜止付)</t>
  </si>
  <si>
    <t>1228</t>
  </si>
  <si>
    <t>EA940CB-23</t>
  </si>
  <si>
    <t>AC125V/ 7A タンブラースイッチ</t>
  </si>
  <si>
    <t>EA940CB-26</t>
  </si>
  <si>
    <t>AC125V/10A 中間スイッチ</t>
  </si>
  <si>
    <t>1236</t>
  </si>
  <si>
    <t>EA538MB-44</t>
  </si>
  <si>
    <t>8.0 -8.0 [丸形]絶縁圧着端子(30個)</t>
  </si>
  <si>
    <t>1243</t>
  </si>
  <si>
    <t>EA944BH-144</t>
  </si>
  <si>
    <t>5mm x 5m 熱収縮チューブ(黄)</t>
  </si>
  <si>
    <t>EA947JL-148</t>
  </si>
  <si>
    <t>40x 80x980mm 配線ダクト(5本)</t>
  </si>
  <si>
    <t>1252</t>
  </si>
  <si>
    <t>EA940DN-34A</t>
  </si>
  <si>
    <t>DC24V/100W スイッチングパワーサプライ</t>
  </si>
  <si>
    <t>EA940DH-103</t>
  </si>
  <si>
    <t>125V/6A 単極双投/トグルスイッチ</t>
  </si>
  <si>
    <t>EA948AM-19</t>
  </si>
  <si>
    <t>M12x50mm 雌ねじプラスチックボール(ﾚｯﾄﾞ)</t>
  </si>
  <si>
    <t>EA948AD-109</t>
  </si>
  <si>
    <t>M6x20mm 雄ねじノブ</t>
  </si>
  <si>
    <t>EA948AD-130</t>
  </si>
  <si>
    <t>M10x30mm 雄ねじノブ</t>
  </si>
  <si>
    <t>EA948AM-51</t>
  </si>
  <si>
    <t>M5x20mm 雌ねじボール(ｽﾃﾝﾚｽ製)</t>
  </si>
  <si>
    <t>EA948AR-6A</t>
  </si>
  <si>
    <t>M6x13mm 雄ねじ回転グリップ(ｽﾃﾝﾚｽ製)</t>
  </si>
  <si>
    <t>EA949RH-3</t>
  </si>
  <si>
    <t>6.0x 76mm Ｔ型差し込みピン</t>
  </si>
  <si>
    <t>1278</t>
  </si>
  <si>
    <t>EA948JD-52</t>
  </si>
  <si>
    <t>200mm [中心振分/下目盛] スケール(ｽﾃﾝﾚｽ)</t>
  </si>
  <si>
    <t>1279</t>
  </si>
  <si>
    <t>EA949CX-122</t>
  </si>
  <si>
    <t>127mm ﾚﾍﾞﾙｲﾝｼﾞｹｰﾀｰ(温度計/ﾌﾟﾛﾃｸﾀ-付)</t>
  </si>
  <si>
    <t>1292</t>
  </si>
  <si>
    <t>EA966BB-20</t>
  </si>
  <si>
    <t>UFL000 /10mm 菱フランジ型ユニット</t>
  </si>
  <si>
    <t>EA966BB-66</t>
  </si>
  <si>
    <t>UCF206 /30mm 角フランジ型ユニット</t>
  </si>
  <si>
    <t>1303</t>
  </si>
  <si>
    <t>EA947BF-2</t>
  </si>
  <si>
    <t>4.2-4.5mm ナイロンプラグ(ﾎﾞｰﾄﾞ用 10本)</t>
  </si>
  <si>
    <t>1310</t>
  </si>
  <si>
    <t>EA949HH-15</t>
  </si>
  <si>
    <t>M10x 50mm 六角頭全ねじボルト(ｽﾃﾝﾚｽ/2本)</t>
  </si>
  <si>
    <t>1312</t>
  </si>
  <si>
    <t>EA949DT-601</t>
  </si>
  <si>
    <t>M 6x 30mm強力六角ﾎﾞﾙﾄ(SUS/ﾅｯﾄﾜｯｼｬ付半ﾈｼﾞ</t>
  </si>
  <si>
    <t>EA949DT-805</t>
  </si>
  <si>
    <t>M 8x 55mm強力六角ﾎﾞﾙﾄ(SUS/ﾅｯﾄﾜｯｼｬ付半ﾈｼﾞ</t>
  </si>
  <si>
    <t>EA949DT-806</t>
  </si>
  <si>
    <t>M 8x 60mm強力六角ﾎﾞﾙﾄ(SUS/ﾅｯﾄﾜｯｼｬ付半ﾈｼﾞ</t>
  </si>
  <si>
    <t>EA949LL-1240</t>
  </si>
  <si>
    <t>M12x40 ゆるみ止六角ﾎﾞﾙﾄ ﾅｯﾄ付(ｽﾃﾝﾚｽ/2本)</t>
  </si>
  <si>
    <t>EA949AE-145</t>
  </si>
  <si>
    <t>M4x16mm ナベ頭小ねじ(ｽﾃﾝﾚｽ/有磁性/24本)</t>
  </si>
  <si>
    <t>1400</t>
  </si>
  <si>
    <t>EA952AL-4</t>
  </si>
  <si>
    <t>910mmx30m/18x16ﾒｯｼｭ 防虫網(ｱﾙﾐ)</t>
  </si>
  <si>
    <t>1401</t>
  </si>
  <si>
    <t>EA951EA-8</t>
  </si>
  <si>
    <t>150x150x50mm アングル(ｽﾁｰﾙ製)</t>
  </si>
  <si>
    <t>1402</t>
  </si>
  <si>
    <t>EA951EA-17A</t>
  </si>
  <si>
    <t>166x16mm 一文字継手(ｽﾁｰﾙ製/2本)</t>
  </si>
  <si>
    <t>EA951EB-821</t>
  </si>
  <si>
    <t>68x180mm 補強金具(5個)</t>
  </si>
  <si>
    <t>1407</t>
  </si>
  <si>
    <t>EA951E-87</t>
  </si>
  <si>
    <t>9mm ダボ棚受(W1/4 ﾒｽ/8個)</t>
  </si>
  <si>
    <t>EA951E-88</t>
  </si>
  <si>
    <t>10mm ダボ棚受(W1/4 ﾒｽ/8個)</t>
  </si>
  <si>
    <t>1416</t>
  </si>
  <si>
    <t>EA951EL-72</t>
  </si>
  <si>
    <t>φ35x 600mm 樹脂製手すり(抗菌･防ｶﾋﾞ)</t>
  </si>
  <si>
    <t>1419</t>
  </si>
  <si>
    <t>EA951EW-147</t>
  </si>
  <si>
    <t>φ32mm パイプ用ブラケット(ｽﾃﾝﾚｽ製)</t>
  </si>
  <si>
    <t>1420</t>
  </si>
  <si>
    <t>EA951EL-214</t>
  </si>
  <si>
    <t>手すり用壁付自在受け(φ35/屋外用)</t>
  </si>
  <si>
    <t>EA951EU-42</t>
  </si>
  <si>
    <t>32mm パイプジョイント引張り(ｽﾃﾝﾚｽ製)</t>
  </si>
  <si>
    <t>1424</t>
  </si>
  <si>
    <t>EA951DB-31</t>
  </si>
  <si>
    <t>25x28mm フック(ｽﾃﾝﾚｽ製)</t>
  </si>
  <si>
    <t>EA951DH-22</t>
  </si>
  <si>
    <t>100x 80mm 回転フック(ｽﾃﾝﾚｽ製)</t>
  </si>
  <si>
    <t>1432</t>
  </si>
  <si>
    <t>EA951DC-25</t>
  </si>
  <si>
    <t>55x 50mm フック(ｽﾃﾝﾚｽ製)</t>
  </si>
  <si>
    <t>1436</t>
  </si>
  <si>
    <t>EA638JB-125</t>
  </si>
  <si>
    <t>φ5.0x 79mm ワイヤー止め金具(ｽﾃﾝﾚｽ製)</t>
  </si>
  <si>
    <t>EA628SD-150</t>
  </si>
  <si>
    <t>5.0mm ワイヤーロープスリーブ(ｱﾙﾐ/10個)</t>
  </si>
  <si>
    <t>1449</t>
  </si>
  <si>
    <t>EA638FR-2</t>
  </si>
  <si>
    <t>69mm アイスナップ(ｽﾃﾝﾚｽ製)</t>
  </si>
  <si>
    <t>EA638JK-22</t>
  </si>
  <si>
    <t>6.0x75mm チェーンフック(打込式/ｽﾃﾝﾚｽ製)</t>
  </si>
  <si>
    <t>1453</t>
  </si>
  <si>
    <t>EA638JG-14</t>
  </si>
  <si>
    <t>102x40.0x13.0mm スナップフック(ｽﾃﾝﾚｽ)</t>
  </si>
  <si>
    <t>EA911AF-98</t>
  </si>
  <si>
    <t>1810x1950mm シェード</t>
  </si>
  <si>
    <t>EA911CA-11</t>
  </si>
  <si>
    <t>1.8x1.8m よしず(木目調/ﾀﾞｰｸﾌﾞﾗｳﾝ)</t>
  </si>
  <si>
    <t>EA911CA-9</t>
  </si>
  <si>
    <t>3.6x3.6m シュロ縄 よしず</t>
  </si>
  <si>
    <t>EA970KG-12</t>
  </si>
  <si>
    <t>900x2000mm ロールスクリーン(調光式)</t>
  </si>
  <si>
    <t>EA970KG-21</t>
  </si>
  <si>
    <t>600x1800mm ロールスクリーン</t>
  </si>
  <si>
    <t>1461</t>
  </si>
  <si>
    <t>EA979KJ-1A</t>
  </si>
  <si>
    <t>30mmx1.0m シールブラシ(差込型/PP/黄)</t>
  </si>
  <si>
    <t>EA948TF-91</t>
  </si>
  <si>
    <t>M12 ｷｬｽﾀｰ取付用金具( 50kgﾀｲﾌﾟ/ｺｰﾅｰ型)</t>
  </si>
  <si>
    <t>EA948TF-92</t>
  </si>
  <si>
    <t>M20 ｷｬｽﾀｰ取付用金具(160kgﾀｲﾌﾟ/ｺｰﾅｰ型)</t>
  </si>
  <si>
    <t>1467</t>
  </si>
  <si>
    <t>EA948TF-118</t>
  </si>
  <si>
    <t>ﾊﾟｲﾌﾟｼﾞｮｲﾝﾄ(φ100ﾌﾞﾚｰｷｷｬｽﾀｰ/ｺﾞﾑ/ｺｰﾅｰ型)</t>
  </si>
  <si>
    <t>1472</t>
  </si>
  <si>
    <t>EA124DG-30</t>
  </si>
  <si>
    <t>15/22mmx30m ウォーターホース(ﾜｲﾔｰ入り)</t>
  </si>
  <si>
    <t>1477</t>
  </si>
  <si>
    <t>EA441BC-30</t>
  </si>
  <si>
    <t>30x1200mm 黄銅丸棒(快削)</t>
  </si>
  <si>
    <t>1478</t>
  </si>
  <si>
    <t>EA441LA-60</t>
  </si>
  <si>
    <t>60x300mm ＭＣナイロン丸棒</t>
  </si>
  <si>
    <t>EA983FP-61B</t>
  </si>
  <si>
    <t>30x 20mm 角型保護キャップ(ｸﾛ/2個)</t>
  </si>
  <si>
    <t>EA440DY-51</t>
  </si>
  <si>
    <t>980x565x0.75mm ＰＰ板(黄/5枚)</t>
  </si>
  <si>
    <t>1483</t>
  </si>
  <si>
    <t>EA440DZ-6</t>
  </si>
  <si>
    <t>300x600x18mm カラー化粧棚板(ｱｯｼｭﾎﾜｲﾄ)</t>
  </si>
  <si>
    <t>1485</t>
  </si>
  <si>
    <t>EA440DY-104</t>
  </si>
  <si>
    <t>200x300x5.0mm 低発泡塩ビ板(白/5枚)</t>
  </si>
  <si>
    <t>1486</t>
  </si>
  <si>
    <t>EA997XJ-56</t>
  </si>
  <si>
    <t>200x5000x5mm ゴム板(筋入り･合成ｺﾞﾑ)</t>
  </si>
  <si>
    <t>EA997XD-101Y</t>
  </si>
  <si>
    <t>100x100x 5mm 発泡ポリエチレン(黄/5枚)</t>
  </si>
  <si>
    <t>EA997XD-113Y</t>
  </si>
  <si>
    <t>200x200x10mm 発泡ポリエチレン(黄/5枚)</t>
  </si>
  <si>
    <t>EA997RC-101</t>
  </si>
  <si>
    <t>900x3mm/10m セーフティーマット</t>
  </si>
  <si>
    <t>1495</t>
  </si>
  <si>
    <t>EA911AK-512</t>
  </si>
  <si>
    <t>1.1x10m/ 1.0mm 綿帆布(8号/ｵﾌ白)</t>
  </si>
  <si>
    <t>1499</t>
  </si>
  <si>
    <t>EA952AE-8</t>
  </si>
  <si>
    <t>0.92x25.0m ナイロンメッシュ(白)</t>
  </si>
  <si>
    <t>EA952AF-11</t>
  </si>
  <si>
    <t>0.95x 5.0m ナイロンメッシュ(白)</t>
  </si>
  <si>
    <t>1501</t>
  </si>
  <si>
    <t>EA952AA-60</t>
  </si>
  <si>
    <t>450x1000mm/0.14mm目 織網(ｽﾃﾝﾚｽ製)</t>
  </si>
  <si>
    <t>EA952B-1</t>
  </si>
  <si>
    <t>300x1000mm/2.6mm目 鉄線網(亜鉛曳き)</t>
  </si>
  <si>
    <t>EA952B-3</t>
  </si>
  <si>
    <t>900x1000mm/2.6mm目 鉄線網(亜鉛曳き)</t>
  </si>
  <si>
    <t>1502</t>
  </si>
  <si>
    <t>EA952AD-12A</t>
  </si>
  <si>
    <t>3.0x4.0m からすネット</t>
  </si>
  <si>
    <t>1505</t>
  </si>
  <si>
    <t>EA944RS-86</t>
  </si>
  <si>
    <t>63mmx7.6m 滑り防止ﾃｰﾌﾟ(ｶｰﾍﾟｯﾄ/ﾏｯﾄ)[DUCK]</t>
  </si>
  <si>
    <t>1507</t>
  </si>
  <si>
    <t>EA943VA-41</t>
  </si>
  <si>
    <t>19mmx10m 構造用接合両面テープ(PP･PE用)</t>
  </si>
  <si>
    <t>EA944MG-1B</t>
  </si>
  <si>
    <t>20mmx10m 超強力･両面ﾃｰﾌﾟ(粗面ｺﾝｸﾘｰﾄ/10巻</t>
  </si>
  <si>
    <t>EA944MG-84</t>
  </si>
  <si>
    <t>50mmx20m 両面テープ･超強力(0.4mm/外装用)</t>
  </si>
  <si>
    <t>EA944MG-91</t>
  </si>
  <si>
    <t>30mmx20m 両面テープ･超強力(1.2mm/外装用)</t>
  </si>
  <si>
    <t>1514</t>
  </si>
  <si>
    <t>EA351E</t>
  </si>
  <si>
    <t>20mmx5m 防食継手用シール材</t>
  </si>
  <si>
    <t>EA351BS-13</t>
  </si>
  <si>
    <t>1000x1000x0.3mm ｶﾞｽｹｯﾄｼｰﾄ(高面圧用/5枚)</t>
  </si>
  <si>
    <t>EA351DG-125</t>
  </si>
  <si>
    <t>[JIS 5K]125A/1.6mm 全面フランジパッキン</t>
  </si>
  <si>
    <t>EA351GG-25</t>
  </si>
  <si>
    <t>25A/1.5mm全面ﾌﾗﾝｼﾞﾊﾟｯｷﾝ(耐熱･耐蒸気/5K)</t>
  </si>
  <si>
    <t>EA351GH-80</t>
  </si>
  <si>
    <t>80A/2.0mm全面ﾌﾗﾝｼﾞﾊﾟｯｷﾝ(耐熱･耐蒸気/5K)</t>
  </si>
  <si>
    <t>EA351HA-15</t>
  </si>
  <si>
    <t>15A/1.5mm 全面ﾌﾗﾝｼﾞﾊﾟｯｷﾝ(耐薬品/5K)</t>
  </si>
  <si>
    <t>1541</t>
  </si>
  <si>
    <t>EA942DA-13</t>
  </si>
  <si>
    <t>428ml ラバーコーティング剤(黒)</t>
  </si>
  <si>
    <t>1544</t>
  </si>
  <si>
    <t>EA934HA-54</t>
  </si>
  <si>
    <t>1.3kg 防水セメント(白色)</t>
  </si>
  <si>
    <t>1552</t>
  </si>
  <si>
    <t>EA942CL-101</t>
  </si>
  <si>
    <t>10L [水性]屋上防水遮熱塗料(ﾗｲﾄｸﾞﾚｰ)</t>
  </si>
  <si>
    <t>EA942CP-2</t>
  </si>
  <si>
    <t>300ml 耐熱スプレー(有機則対応/ｼﾙﾊﾞｰ)</t>
  </si>
  <si>
    <t>EA942CC-3A</t>
  </si>
  <si>
    <t>300ml 螢光塗料スプレー(高耐久・ﾚﾓﾝ)</t>
  </si>
  <si>
    <t>EA765MP-462</t>
  </si>
  <si>
    <t>[黄] 加圧式ケガキボールペン(1本)</t>
  </si>
  <si>
    <t>EA765MP-463</t>
  </si>
  <si>
    <t>[桃] 加圧式ケガキボールペン(1本)</t>
  </si>
  <si>
    <t>1581</t>
  </si>
  <si>
    <t>EA925AP-10</t>
  </si>
  <si>
    <t>75x170mm ツールホルダー</t>
  </si>
  <si>
    <t>EA925BS-7</t>
  </si>
  <si>
    <t>160x 90x250mm ツールポーチ</t>
  </si>
  <si>
    <t>1587</t>
  </si>
  <si>
    <t>EA924BB-42</t>
  </si>
  <si>
    <t>45mm 作業用ベルト(OD色/LLｻｲｽﾞ)</t>
  </si>
  <si>
    <t>EA925TC-7</t>
  </si>
  <si>
    <t>80x 93x113mm 着脱式ﾂｰﾙﾎﾙﾀﾞｰ(ｶﾗﾋﾞﾅﾀﾞﾌﾞﾙ)</t>
  </si>
  <si>
    <t>EA927AM-53</t>
  </si>
  <si>
    <t>450x280x170mm バッグ</t>
  </si>
  <si>
    <t>EA927GA-121</t>
  </si>
  <si>
    <t>500x300x300mm/45L ﾊﾞｯｸﾊﾟｯｸ(防水/ﾌﾞﾗｯｸ)</t>
  </si>
  <si>
    <t>EA927GA-126</t>
  </si>
  <si>
    <t>690x170x360mm/43L ﾊﾞｯｸﾊﾟｯｸ(防水/ﾌﾞﾗｳﾝ)</t>
  </si>
  <si>
    <t>1602</t>
  </si>
  <si>
    <t>EA927CE-53</t>
  </si>
  <si>
    <t>279x177x457mm バックパック(ﾁｬｺｰﾙｸﾞﾚｰ)</t>
  </si>
  <si>
    <t>1608</t>
  </si>
  <si>
    <t>EA508SC-96</t>
  </si>
  <si>
    <t>φ 85x 55mm 容器(ｽﾁｰﾙ製)</t>
  </si>
  <si>
    <t>EA508SC-99</t>
  </si>
  <si>
    <t>φ110x135mm 容器(ｽﾁｰﾙ製)</t>
  </si>
  <si>
    <t>EA508TM-4</t>
  </si>
  <si>
    <t>210cc 塗料缶(ｽﾁｰﾙ製/10個)</t>
  </si>
  <si>
    <t>1611</t>
  </si>
  <si>
    <t>EA508AB-31</t>
  </si>
  <si>
    <t>314x310x307mm/16.4L 密閉容器(ﾌﾞﾗｯｸ)</t>
  </si>
  <si>
    <t>EA508TG-31A</t>
  </si>
  <si>
    <t>112x112x 50mm/0.41L 保存容器</t>
  </si>
  <si>
    <t>EA508TG-9</t>
  </si>
  <si>
    <t>365x465x242mm/32.0L 保存容器</t>
  </si>
  <si>
    <t>1657</t>
  </si>
  <si>
    <t>EA957AC-113</t>
  </si>
  <si>
    <t>402x225x175mm パーツトレー(透明ﾌﾞﾙｰ)</t>
  </si>
  <si>
    <t>1660</t>
  </si>
  <si>
    <t>EA661CY-57</t>
  </si>
  <si>
    <t>36mm 樹脂製ダブルフック(白)</t>
  </si>
  <si>
    <t>1665</t>
  </si>
  <si>
    <t>EA506MP-2</t>
  </si>
  <si>
    <t>450x460x420mm/2列2段 連結収納(引出し式)</t>
  </si>
  <si>
    <t>1669</t>
  </si>
  <si>
    <t>EA956AB-2</t>
  </si>
  <si>
    <t>670x420x770mm/4段 ツールキャビネット</t>
  </si>
  <si>
    <t>1679</t>
  </si>
  <si>
    <t>EA956TE-11</t>
  </si>
  <si>
    <t>900x600x740mm 折り畳み式ワークテーブル</t>
  </si>
  <si>
    <t>EA956TE-21</t>
  </si>
  <si>
    <t>1200x750x740mm 折り畳み式ワークテーブル</t>
  </si>
  <si>
    <t>1681</t>
  </si>
  <si>
    <t>EA955CR-1</t>
  </si>
  <si>
    <t>725x360x 840mm 収納庫</t>
  </si>
  <si>
    <t>EA955CR-4</t>
  </si>
  <si>
    <t>1425x645x1440mm 収納庫</t>
  </si>
  <si>
    <t>1696</t>
  </si>
  <si>
    <t>EA976AL-1</t>
  </si>
  <si>
    <t>900x450x1820mm/5段 ラック棚(ﾌﾟﾗｽﾁｯｸ製)</t>
  </si>
  <si>
    <t>1707</t>
  </si>
  <si>
    <t>EA628PN-6</t>
  </si>
  <si>
    <t>1000m ＰＰテープ(荷造りひも/5巻)</t>
  </si>
  <si>
    <t>1726</t>
  </si>
  <si>
    <t>EA520BG-12</t>
  </si>
  <si>
    <t>900x600mm/150kg 運搬車(ｱﾙﾐ製)</t>
  </si>
  <si>
    <t>1741</t>
  </si>
  <si>
    <t>EA986S-104</t>
  </si>
  <si>
    <t>32.0x46.0mm [ｽﾁｰﾙ製]ﾎﾞｰﾙｷｬｽﾀｰ(ﾈｼﾞ式)</t>
  </si>
  <si>
    <t>1773</t>
  </si>
  <si>
    <t>EA949HA-76</t>
  </si>
  <si>
    <t>φ32mm/M10x21/ 40kg ｱｼﾞｬｽﾀｰﾎﾞﾙﾄ(首振)</t>
  </si>
  <si>
    <t>1781</t>
  </si>
  <si>
    <t>EA840DC-16</t>
  </si>
  <si>
    <t>5.5mmx15.2m ワイヤー(ﾌｯｸ付)</t>
  </si>
  <si>
    <t>EA982SA-13</t>
  </si>
  <si>
    <t>25mmx 3.0m/ 254kg ﾍﾞﾙﾄ荷締機(両端ｱｲ型)</t>
  </si>
  <si>
    <t>EA982CH-8</t>
  </si>
  <si>
    <t>50mmx8.0m/1650kg ベルト荷締機(ｴﾝﾄﾞﾚｽ型)</t>
  </si>
  <si>
    <t>EA982SB-62</t>
  </si>
  <si>
    <t>75mmx12.0m/5090kg ベルト荷締機(ｴﾝﾄﾞﾚｽ)</t>
  </si>
  <si>
    <t>EA982SE-3</t>
  </si>
  <si>
    <t>25mmx 3.0m/ 509kg ﾍﾞﾙﾄ荷締機(ｴﾝﾄﾞﾚｽ/SUS)</t>
  </si>
  <si>
    <t>EA982SE-7</t>
  </si>
  <si>
    <t>25mmx 7.0m/ 509kg ﾍﾞﾙﾄ荷締機(ｴﾝﾄﾞﾚｽ/SUS)</t>
  </si>
  <si>
    <t>1792</t>
  </si>
  <si>
    <t>EA944M-47</t>
  </si>
  <si>
    <t>25mmx4.0m 両面マジック結束バンド(灰)</t>
  </si>
  <si>
    <t>EA628BS-2</t>
  </si>
  <si>
    <t>φ4.0mmx 30.5m パラシュートコード(黒)</t>
  </si>
  <si>
    <t>EA628PS-14</t>
  </si>
  <si>
    <t>2.5mmx 60m ひも・江戸打(ﾅｲﾛﾝ製･橙)</t>
  </si>
  <si>
    <t>EA628AC-12</t>
  </si>
  <si>
    <t>6.4mmx15m ポリエスターロープ</t>
  </si>
  <si>
    <t>1805</t>
  </si>
  <si>
    <t>EA987HS-43</t>
  </si>
  <si>
    <t>75mm/250kg 縦型固定滑車(2車/ﾒﾀﾙ)</t>
  </si>
  <si>
    <t>EA987AB-5</t>
  </si>
  <si>
    <t>1.0tonx5.0m チェーンブロック</t>
  </si>
  <si>
    <t>EA981WL-22</t>
  </si>
  <si>
    <t>26mmx 16m ワイヤースリング</t>
  </si>
  <si>
    <t>EA981WL-29</t>
  </si>
  <si>
    <t>28mmx8.0m ワイヤースリング</t>
  </si>
  <si>
    <t>EA981WL-30</t>
  </si>
  <si>
    <t>28mmx 10m ワイヤースリング</t>
  </si>
  <si>
    <t>EA981WL-31</t>
  </si>
  <si>
    <t>28mmx 12m ワイヤースリング</t>
  </si>
  <si>
    <t>EA981WL-32</t>
  </si>
  <si>
    <t>28mmx 16m ワイヤースリング</t>
  </si>
  <si>
    <t>EA981WL-38</t>
  </si>
  <si>
    <t>30mmx8.0m ワイヤースリング</t>
  </si>
  <si>
    <t>EA981WL-39</t>
  </si>
  <si>
    <t>30mmx 10m ワイヤースリング</t>
  </si>
  <si>
    <t>EA981WL-40</t>
  </si>
  <si>
    <t>30mmx 12m ワイヤースリング</t>
  </si>
  <si>
    <t>EA981WL-41</t>
  </si>
  <si>
    <t>30mmx 16m ワイヤースリング</t>
  </si>
  <si>
    <t>EA981WL-49</t>
  </si>
  <si>
    <t>32mmx8.0m ワイヤースリング</t>
  </si>
  <si>
    <t>EA981WL-51</t>
  </si>
  <si>
    <t>32mmx 12m ワイヤースリング</t>
  </si>
  <si>
    <t>EA981WL-52</t>
  </si>
  <si>
    <t>32mmx 16m ワイヤースリング</t>
  </si>
  <si>
    <t>EA981WD-61</t>
  </si>
  <si>
    <t>9mmx1.0m ワイヤースリング(ｽﾃﾝﾚｽ製)</t>
  </si>
  <si>
    <t>EA981FH-2</t>
  </si>
  <si>
    <t>35mmx2.0m/ 1.6ton ベルトスリング(ｼｸﾞﾅﾙ)</t>
  </si>
  <si>
    <t>EA981FJ-1</t>
  </si>
  <si>
    <t>50mmx1.0m/ 2.0ton ベルトスリング(ｼｸﾞﾅﾙ)</t>
  </si>
  <si>
    <t>1815</t>
  </si>
  <si>
    <t>EA981VX-32</t>
  </si>
  <si>
    <t>5.1tonx1.5m スリングチェーン(４本懸け)</t>
  </si>
  <si>
    <t>EA981WM-22</t>
  </si>
  <si>
    <t>1045L  丸型フレコンバッグ[排出口付]</t>
  </si>
  <si>
    <t>1830</t>
  </si>
  <si>
    <t>EA902AG-44</t>
  </si>
  <si>
    <t>8.12-8.44m 二連はしご(伸縮脚/ｱﾙﾐ製)</t>
  </si>
  <si>
    <t>EA902AG-45</t>
  </si>
  <si>
    <t>8.81-9.13m 二連はしご(伸縮脚/ｱﾙﾐ製)</t>
  </si>
  <si>
    <t>EA903P-2</t>
  </si>
  <si>
    <t>1.10m はしご兼用脚立(ｱｳﾄﾘｶﾞｰ一体型)</t>
  </si>
  <si>
    <t>1837</t>
  </si>
  <si>
    <t>EA903BX-3</t>
  </si>
  <si>
    <t>作業台用ベース板 (ｸﾞﾚｰﾁﾝｸﾞ設置用/4枚)</t>
  </si>
  <si>
    <t>1839</t>
  </si>
  <si>
    <t>EA903BD-6</t>
  </si>
  <si>
    <t>1.27m/作業台(ｾｰﾌﾃｨｶﾞｰﾄﾞ付)</t>
  </si>
  <si>
    <t>EA903BD-7</t>
  </si>
  <si>
    <t>1.50m/作業台(ｾｰﾌﾃｨｶﾞｰﾄﾞ付)</t>
  </si>
  <si>
    <t>EA903BD-8</t>
  </si>
  <si>
    <t>1.97m/作業台(ｾｰﾌﾃｨｶﾞｰﾄﾞ付)</t>
  </si>
  <si>
    <t>1842</t>
  </si>
  <si>
    <t>EA905MR-36</t>
  </si>
  <si>
    <t>2.20-4.00m 伸縮足場板(ｱﾙﾐ製)</t>
  </si>
  <si>
    <t>EA765MF-43A</t>
  </si>
  <si>
    <t>0.4mm[B ]シャープペンシル替芯(30本)</t>
  </si>
  <si>
    <t>EA765MV-316</t>
  </si>
  <si>
    <t>0.5mm シャープペンシル</t>
  </si>
  <si>
    <t>1849</t>
  </si>
  <si>
    <t>EA765MV-198</t>
  </si>
  <si>
    <t>[赤/細字] 油性マーカー(金属･ｶﾞﾗｽ用)</t>
  </si>
  <si>
    <t>1857</t>
  </si>
  <si>
    <t>EA765G-11</t>
  </si>
  <si>
    <t>130mm コンパス</t>
  </si>
  <si>
    <t>EA762AF-4</t>
  </si>
  <si>
    <t>４号 回転日付印</t>
  </si>
  <si>
    <t>EA762AJ-11</t>
  </si>
  <si>
    <t>[EA762AJ-1 - 6用]補充インキ(赤)</t>
  </si>
  <si>
    <t>EA761LH-19</t>
  </si>
  <si>
    <t>443x320mm/ A3判      賞状額</t>
  </si>
  <si>
    <t>1882</t>
  </si>
  <si>
    <t>EA762CJ-70</t>
  </si>
  <si>
    <t>306枚 名刺ホルダー</t>
  </si>
  <si>
    <t>EA956VA-223</t>
  </si>
  <si>
    <t>106x75x8mm カードケース(磁気防止/ﾈｲﾋﾞｰ)</t>
  </si>
  <si>
    <t>1883</t>
  </si>
  <si>
    <t>EA628WX-53</t>
  </si>
  <si>
    <t>100x 6mm/100g ﾓﾋﾞﾛﾝﾊﾞﾝﾄﾞ(洗浄ﾀｲﾌﾟ/青)</t>
  </si>
  <si>
    <t>1884</t>
  </si>
  <si>
    <t>EA928CD-25</t>
  </si>
  <si>
    <t>アルミピンチ(5個)</t>
  </si>
  <si>
    <t>1886</t>
  </si>
  <si>
    <t>EA762FG-40</t>
  </si>
  <si>
    <t>φ11x19mm ピン型マグネット(強力型･5個)</t>
  </si>
  <si>
    <t>1894</t>
  </si>
  <si>
    <t>EA762CL-1</t>
  </si>
  <si>
    <t>Ａ４ パイプ式保存ファイル(10冊)</t>
  </si>
  <si>
    <t>1896</t>
  </si>
  <si>
    <t>EA762CR-2</t>
  </si>
  <si>
    <t>118x205x38mm 伝票ファイル(振替伝票)</t>
  </si>
  <si>
    <t>1898</t>
  </si>
  <si>
    <t>EA762CA-12</t>
  </si>
  <si>
    <t>[EA762CA-3,-4用]ルーズリングジッパー</t>
  </si>
  <si>
    <t>EA762CT-7</t>
  </si>
  <si>
    <t>25x18mm ｲﾝﾃﾞｯｸｽﾗﾍﾞﾙ(赤/15ｼｰﾄ/315片)</t>
  </si>
  <si>
    <t>1906</t>
  </si>
  <si>
    <t>EA762GC-167</t>
  </si>
  <si>
    <t>6mm 罫線Ａ７ノート(50ﾍﾟｰｼﾞ/5冊)</t>
  </si>
  <si>
    <t>EA762GC-65</t>
  </si>
  <si>
    <t>無線綴 Ａ６ノート(120ﾍﾟｰｼﾞ/ﾀﾞｰｸﾌﾞﾙｰ)</t>
  </si>
  <si>
    <t>1909</t>
  </si>
  <si>
    <t>EA954TD-55</t>
  </si>
  <si>
    <t>102x317x261mm ﾌｧｲﾙｽﾀﾝﾄﾞ(横型/赤)</t>
  </si>
  <si>
    <t>EA761DD-186</t>
  </si>
  <si>
    <t>18mm テープカセット(ﾏｸﾞﾈｯﾄ/ﾋﾟﾝｸ)</t>
  </si>
  <si>
    <t>EA761DE-242</t>
  </si>
  <si>
    <t>24mm テープカセット(強粘着/緑)</t>
  </si>
  <si>
    <t>1923</t>
  </si>
  <si>
    <t>EA761LH-52</t>
  </si>
  <si>
    <t>455x302mm/A3 ﾎﾟｽﾀｰﾊﾟﾈﾙ(片面ﾉﾘ付/10枚)</t>
  </si>
  <si>
    <t>1931</t>
  </si>
  <si>
    <t>EA780XP-66</t>
  </si>
  <si>
    <t>30x158x30mm ｸﾞﾘｰﾝﾚｰｻﾞｰﾎﾟｲﾝﾀｰ(防塵防滴)</t>
  </si>
  <si>
    <t>1938</t>
  </si>
  <si>
    <t>EA763BC-32</t>
  </si>
  <si>
    <t>40mm ヘッドセットマイクロホン(両耳用)</t>
  </si>
  <si>
    <t>1948</t>
  </si>
  <si>
    <t>EA764AB-2SB</t>
  </si>
  <si>
    <t>USB2.0/2ﾎﾟｰﾄ ハブ付テンキーボード(ｼﾙﾊﾞｰ)</t>
  </si>
  <si>
    <t>1956</t>
  </si>
  <si>
    <t>EA764AC-54</t>
  </si>
  <si>
    <t>2.0m ＵＳＢケーブル(C-C/2.0/PD対応)</t>
  </si>
  <si>
    <t>EA764AJ-75</t>
  </si>
  <si>
    <t>2.0m USBケーブル(A-B/2.0対応/金ﾒｯｷ/ｸﾞﾚｰ)</t>
  </si>
  <si>
    <t>1957</t>
  </si>
  <si>
    <t>EA764AJ-110</t>
  </si>
  <si>
    <t>5.0m 両面挿せるUSBｹｰﾌﾞﾙ(A-B/2.0対応/L型)</t>
  </si>
  <si>
    <t>EA764AJ-92</t>
  </si>
  <si>
    <t>2.0m USBケーブル(A-B/2.0対応/黒)</t>
  </si>
  <si>
    <t>EA764AC-85</t>
  </si>
  <si>
    <t>1.0m TypeC-HDMI変換ケーブル</t>
  </si>
  <si>
    <t>EA759GW-51B</t>
  </si>
  <si>
    <t>250GB ポータブルＳＳＤ</t>
  </si>
  <si>
    <t>EA764BB-236</t>
  </si>
  <si>
    <t>7 m LANｹｰﾌﾞﾙ(CAT6/つめ折れ防止/ﾌﾞﾗｯｸ)</t>
  </si>
  <si>
    <t>EA764BB-274</t>
  </si>
  <si>
    <t>70 m LANｹｰﾌﾞﾙ(CAT6/つめ折れ防止/ﾌﾞﾙｰ)</t>
  </si>
  <si>
    <t>EA764AG-97</t>
  </si>
  <si>
    <t>155x140x200mm タブレット用スタンド</t>
  </si>
  <si>
    <t>EA922HB-8TA</t>
  </si>
  <si>
    <t>185x300mm 液晶用ウェットクリーナー</t>
  </si>
  <si>
    <t>1996</t>
  </si>
  <si>
    <t>EA762EF-43</t>
  </si>
  <si>
    <t>Blu-ray･CD･DVD用=ﾏﾙﾁﾚﾝｽﾞｸﾘｰﾅｰ/ﾒﾝﾃﾅﾝｽ用</t>
  </si>
  <si>
    <t>1998</t>
  </si>
  <si>
    <t>EA759GV-126</t>
  </si>
  <si>
    <t>32GB ＵＳＢメモリー</t>
  </si>
  <si>
    <t>EA764A-185</t>
  </si>
  <si>
    <t>USB2.0 ｶｰﾄﾞﾘｰﾀﾞｰ(SD+microSDｶｰﾄﾞ用)</t>
  </si>
  <si>
    <t>2000</t>
  </si>
  <si>
    <t>EA759GS-72B</t>
  </si>
  <si>
    <t>25GB ＢＤ-ＲＥ(ﾋﾞﾃﾞｵ用 2倍速/5枚)</t>
  </si>
  <si>
    <t>2008</t>
  </si>
  <si>
    <t>EA763ZD-98</t>
  </si>
  <si>
    <t>510x525x770mm/  70L シュレッダー</t>
  </si>
  <si>
    <t>2011</t>
  </si>
  <si>
    <t>EA798CC-105</t>
  </si>
  <si>
    <t>φ330mm [衛生電波]掛時計</t>
  </si>
  <si>
    <t>2014</t>
  </si>
  <si>
    <t>EA798CS-69</t>
  </si>
  <si>
    <t>99x 56x 99mm [電波]置時計</t>
  </si>
  <si>
    <t>2018</t>
  </si>
  <si>
    <t>EA798C-74B</t>
  </si>
  <si>
    <t>103x61x22mm   ﾉｰﾀｯﾁﾀｲﾏｰ(ﾃﾞｼﾞﾀﾙ・防滴)</t>
  </si>
  <si>
    <t>2022</t>
  </si>
  <si>
    <t>EA763CJ-6A</t>
  </si>
  <si>
    <t>ワイヤレスポータブル拡声器</t>
  </si>
  <si>
    <t>2027</t>
  </si>
  <si>
    <t>EA759GB-87</t>
  </si>
  <si>
    <t>ﾃﾞｼﾞﾀﾙｶﾒﾗ用バッテリー(LP-E8/ｷｬﾉﾝ)</t>
  </si>
  <si>
    <t>EA759Z-82</t>
  </si>
  <si>
    <t>[EA759GA-231A用] カメラケース</t>
  </si>
  <si>
    <t>EA759ES-3</t>
  </si>
  <si>
    <t>820mm レフ板</t>
  </si>
  <si>
    <t>EA759ES-4</t>
  </si>
  <si>
    <t>1030mm レフ板</t>
  </si>
  <si>
    <t>2031</t>
  </si>
  <si>
    <t>EA759G-41</t>
  </si>
  <si>
    <t>150x180mm ﾚﾝｽﾞｸﾘｰﾆﾝｸﾞｸﾛｽ(くもり止め)</t>
  </si>
  <si>
    <t>2032</t>
  </si>
  <si>
    <t>EA759ZA-76A</t>
  </si>
  <si>
    <t>60x105x30-35mm カメラポーチ(ﾌﾞﾗｳﾝ)</t>
  </si>
  <si>
    <t>EA927LE-25</t>
  </si>
  <si>
    <t>285x120x395mm バックパック(ﾌﾞﾗｯｸ)</t>
  </si>
  <si>
    <t>2040</t>
  </si>
  <si>
    <t>EA954HG-11</t>
  </si>
  <si>
    <t>610x785x990-1140mm ﾊﾟｿｺﾝﾃﾞｽｸ(立ち作業用)</t>
  </si>
  <si>
    <t>2049</t>
  </si>
  <si>
    <t>EA954DE-55D</t>
  </si>
  <si>
    <t>1000x700x700mm 平デスク</t>
  </si>
  <si>
    <t>EA954DE-56D</t>
  </si>
  <si>
    <t>1200x700x700mm 平デスク</t>
  </si>
  <si>
    <t>EA954DE-57D</t>
  </si>
  <si>
    <t>1400x700x700mm 平デスク</t>
  </si>
  <si>
    <t>EA954DE-58D</t>
  </si>
  <si>
    <t>1600x700x700mm 平デスク</t>
  </si>
  <si>
    <t>EA954DF-22D</t>
  </si>
  <si>
    <t>400x700x700mm 脇デスク</t>
  </si>
  <si>
    <t>2052</t>
  </si>
  <si>
    <t>EA954EE-101</t>
  </si>
  <si>
    <t>1500x600x720mm 平行ｽﾀｯｸﾃｰﾌﾞﾙ(棚付)</t>
  </si>
  <si>
    <t>2071</t>
  </si>
  <si>
    <t>EA954FD-46</t>
  </si>
  <si>
    <t>554x336x880mm/2列･深9段 ｷｬﾋﾞﾈｯﾄ(ﾄﾚｰ型)</t>
  </si>
  <si>
    <t>2073</t>
  </si>
  <si>
    <t>EA954HC-455</t>
  </si>
  <si>
    <t>500x510x1000mm ﾀﾌﾞﾚｯﾄ収納キャビネット</t>
  </si>
  <si>
    <t>2078</t>
  </si>
  <si>
    <t>EA954EA-512</t>
  </si>
  <si>
    <t>900x32x1600mm ﾊﾟｰﾃｰｼｮﾝ(ﾒﾗﾐﾝ化粧板/ﾎﾜｲﾄ)</t>
  </si>
  <si>
    <t>2080</t>
  </si>
  <si>
    <t>EA954EA-135</t>
  </si>
  <si>
    <t>450x450mm デスクパーテーション</t>
  </si>
  <si>
    <t>2086</t>
  </si>
  <si>
    <t>EA927SH-1</t>
  </si>
  <si>
    <t>170x 50x100mm 小物ポーチ</t>
  </si>
  <si>
    <t>2087</t>
  </si>
  <si>
    <t>EA762CF-262</t>
  </si>
  <si>
    <t>Ａ６/130x165mm メッシュケース(ﾚｯﾄﾞ)</t>
  </si>
  <si>
    <t>EA927AH-172</t>
  </si>
  <si>
    <t>78x159x  7mm スマートフォン用防水ケース</t>
  </si>
  <si>
    <t>EA927-133</t>
  </si>
  <si>
    <t>82x160x12mm スマートフォンケース</t>
  </si>
  <si>
    <t>2090</t>
  </si>
  <si>
    <t>EA927BJ-3</t>
  </si>
  <si>
    <t>320x420x140mm 高級バックパック</t>
  </si>
  <si>
    <t>EA927AM-51</t>
  </si>
  <si>
    <t>380x300x155mm バッグ(黒)</t>
  </si>
  <si>
    <t>2101</t>
  </si>
  <si>
    <t>EA927AP-31</t>
  </si>
  <si>
    <t>400x150x350mm [透明]トートバッグ(EVA)</t>
  </si>
  <si>
    <t>2111</t>
  </si>
  <si>
    <t>EA997RC-32</t>
  </si>
  <si>
    <t>0.91x25m/3.3mm フロアカーペット(ﾗｲﾄｸﾞﾚｰ)</t>
  </si>
  <si>
    <t>EA758RJ-3</t>
  </si>
  <si>
    <t>[単3x1本] フラッシュライト/ＬＥＤ(黒)</t>
  </si>
  <si>
    <t>2117</t>
  </si>
  <si>
    <t>EA758FK-6</t>
  </si>
  <si>
    <t>[単3x2本] フラッシュライト/ＬＥＤ(防水)</t>
  </si>
  <si>
    <t>2121</t>
  </si>
  <si>
    <t>EA758FK-56</t>
  </si>
  <si>
    <t>[充電式]  フラッシュライト/ＬＥＤ</t>
  </si>
  <si>
    <t>2131</t>
  </si>
  <si>
    <t>EA815LN-2C</t>
  </si>
  <si>
    <t>AC100V-240V/18W 照明灯/ＬＥＤ(防水型)</t>
  </si>
  <si>
    <t>EA815LN-61</t>
  </si>
  <si>
    <t>AC100V/ 4W 照明灯/ＬＥＤ(防滴型)</t>
  </si>
  <si>
    <t>2133</t>
  </si>
  <si>
    <t>EA864C-139</t>
  </si>
  <si>
    <t>AC100V/500W 耐震ハロゲン球</t>
  </si>
  <si>
    <t>2136</t>
  </si>
  <si>
    <t>EA814EL-12</t>
  </si>
  <si>
    <t>AC100V/150W/ 5m 作業灯/LED(ｽﾀﾝﾄﾞ/ｹｰｽ付)</t>
  </si>
  <si>
    <t>2147</t>
  </si>
  <si>
    <t>EA761XS-31A</t>
  </si>
  <si>
    <t>φ125x 40mm シーリングライト(ｺﾝﾊﾟｸﾄ)</t>
  </si>
  <si>
    <t>2149</t>
  </si>
  <si>
    <t>EA758ZX-111A</t>
  </si>
  <si>
    <t>Ｐ型 電子点灯管(ｸﾞﾛｰ)</t>
  </si>
  <si>
    <t>EA758ZM-38</t>
  </si>
  <si>
    <t>12V/ 50W/EZ10 電球/ハロゲン(ﾋﾞｰﾑ角35ﾟ)</t>
  </si>
  <si>
    <t>2161</t>
  </si>
  <si>
    <t>EA763AN-62B</t>
  </si>
  <si>
    <t>AC100V/1100W ｺｰﾄﾞﾚｽ･スチームアイロン</t>
  </si>
  <si>
    <t>2163</t>
  </si>
  <si>
    <t>EA763AP-156A</t>
  </si>
  <si>
    <t>AC100V/DC12･18･24V コードレス冷温庫</t>
  </si>
  <si>
    <t>EA763AQ-17</t>
  </si>
  <si>
    <t>6.0L 真空ドリンクディスペンサー</t>
  </si>
  <si>
    <t>2173</t>
  </si>
  <si>
    <t>EA763AE-51M</t>
  </si>
  <si>
    <t>[充電式] リニアシェーバー</t>
  </si>
  <si>
    <t>EA763AF-104B</t>
  </si>
  <si>
    <t>[充電式] バリカン</t>
  </si>
  <si>
    <t>EA540GA-31</t>
  </si>
  <si>
    <t>160mm はさみ・ガラス繊維(ｷﾞｻﾞ刃)</t>
  </si>
  <si>
    <t>EA540K-126</t>
  </si>
  <si>
    <t>130mm はさみ・クラフト</t>
  </si>
  <si>
    <t>EA540LE-31</t>
  </si>
  <si>
    <t>254mm はさみ・クラフト(鍛造)</t>
  </si>
  <si>
    <t>EA540AR-2</t>
  </si>
  <si>
    <t>311mm 裁ちばさみ</t>
  </si>
  <si>
    <t>2184</t>
  </si>
  <si>
    <t>EA540GB-4</t>
  </si>
  <si>
    <t>260mm はさみ・裁ち</t>
  </si>
  <si>
    <t>2187</t>
  </si>
  <si>
    <t>EA628PV-22</t>
  </si>
  <si>
    <t>20mm x 5m 平織ゴム (白)</t>
  </si>
  <si>
    <t>EA595GD-41</t>
  </si>
  <si>
    <t>EA951FE-202</t>
  </si>
  <si>
    <t>405x225x235mm キッチンラック(積み重ね型)</t>
  </si>
  <si>
    <t>EA912MF-12</t>
  </si>
  <si>
    <t>φ155x52mm 木質ボウル</t>
  </si>
  <si>
    <t>2207</t>
  </si>
  <si>
    <t>EA912MA-51</t>
  </si>
  <si>
    <t>φ6.0x210mm 曲がるストロー(100本)</t>
  </si>
  <si>
    <t>2209</t>
  </si>
  <si>
    <t>EA912MF-31</t>
  </si>
  <si>
    <t>700ml 計量ボウル(ｽﾃﾝﾚｽ製)</t>
  </si>
  <si>
    <t>2210</t>
  </si>
  <si>
    <t>EA912HF-4</t>
  </si>
  <si>
    <t>包丁砥ぎ器</t>
  </si>
  <si>
    <t>2215</t>
  </si>
  <si>
    <t>EA765TA-31</t>
  </si>
  <si>
    <t>50mmx4.5m テーピングテープ(伸縮･手切れ)</t>
  </si>
  <si>
    <t>2220</t>
  </si>
  <si>
    <t>EA638LD-41</t>
  </si>
  <si>
    <t>ﾜﾝﾊﾝﾄﾞ/ﾄｲﾚｯﾄﾍﾟｰﾊﾟｰﾎﾙﾀﾞｰ(1連/ｸﾛｰﾑﾒｯｷ)</t>
  </si>
  <si>
    <t>EA638LD-42</t>
  </si>
  <si>
    <t>ﾜﾝﾊﾝﾄﾞ/ﾄｲﾚｯﾄﾍﾟｰﾊﾟｰﾎﾙﾀﾞｰ(1連/ﾏｯﾄﾌﾞﾗｯｸ)</t>
  </si>
  <si>
    <t>2223</t>
  </si>
  <si>
    <t>EA995AD-382</t>
  </si>
  <si>
    <t>800x 900mm/70L ポリ袋(青/10枚)</t>
  </si>
  <si>
    <t>2227</t>
  </si>
  <si>
    <t>EA916HB-13A</t>
  </si>
  <si>
    <t>90mm 爪ヤスリ</t>
  </si>
  <si>
    <t>2228</t>
  </si>
  <si>
    <t>EA763AE-100B</t>
  </si>
  <si>
    <t>[単3x1本] 鼻毛カッター</t>
  </si>
  <si>
    <t>EA763AE-102A</t>
  </si>
  <si>
    <t>2230</t>
  </si>
  <si>
    <t>EA638LE-43</t>
  </si>
  <si>
    <t>157mm タオル掛け(両面ﾃｰﾌﾟ式)</t>
  </si>
  <si>
    <t>2231</t>
  </si>
  <si>
    <t>EA922KA-63</t>
  </si>
  <si>
    <t>5.0L  除菌コート剤(ﾊﾞｲｵｶﾞｰﾄﾞ)</t>
  </si>
  <si>
    <t>2234</t>
  </si>
  <si>
    <t>EA922C-51</t>
  </si>
  <si>
    <t>2.5kg ハンドソープ(殺菌･消毒)</t>
  </si>
  <si>
    <t>2235</t>
  </si>
  <si>
    <t>EA922KC-19A</t>
  </si>
  <si>
    <t>2.0Lx3個 ハンドソープ・薬用</t>
  </si>
  <si>
    <t>EA922AJ-48</t>
  </si>
  <si>
    <t>100g カビキラー(ｺﾞﾑﾊﾟｯｷﾝ用)</t>
  </si>
  <si>
    <t>EA922KB-1B</t>
  </si>
  <si>
    <t>4.5L  衣類用洗剤(ﾋﾞｯｸ･液体)</t>
  </si>
  <si>
    <t>EA922KB-1C</t>
  </si>
  <si>
    <t>4.5Lx4個 衣類用洗剤(ﾋﾞｯｸ･液体)</t>
  </si>
  <si>
    <t>2239</t>
  </si>
  <si>
    <t>EA922KE-11B</t>
  </si>
  <si>
    <t>[EA922KE-11用] つけかえ(400ml)</t>
  </si>
  <si>
    <t>2241</t>
  </si>
  <si>
    <t>EA922AJ-53</t>
  </si>
  <si>
    <t>400ml サニボン泡パワー(ﾊﾟｲﾌﾟｸﾘｰﾅｰ)</t>
  </si>
  <si>
    <t>2243</t>
  </si>
  <si>
    <t>EA341WC-26</t>
  </si>
  <si>
    <t>70ml 液体ﾌﾞﾙｰﾚｯﾄおくだけ除菌EX(ｽｰﾊﾟｰﾐﾝﾄ)</t>
  </si>
  <si>
    <t>EA922AJ-192</t>
  </si>
  <si>
    <t>240g  万能クリーナー(ｶﾞﾝｺな汚れ用)</t>
  </si>
  <si>
    <t>2246</t>
  </si>
  <si>
    <t>EA941D-84</t>
  </si>
  <si>
    <t>スズメバチ駆除剤(ｽｽﾞﾒﾊﾞﾁの巣撃滅/4個)</t>
  </si>
  <si>
    <t>EA941B-136</t>
  </si>
  <si>
    <t>[電池式] 蚊･殺虫剤(ﾉｰﾏｯﾄ 180日用)</t>
  </si>
  <si>
    <t>2256</t>
  </si>
  <si>
    <t>EA998BB-23</t>
  </si>
  <si>
    <t>ヘルメット(ｴｱﾗｲﾄ/黄)</t>
  </si>
  <si>
    <t>2267</t>
  </si>
  <si>
    <t>EA800AH-33</t>
  </si>
  <si>
    <t>保護めがね</t>
  </si>
  <si>
    <t>2274</t>
  </si>
  <si>
    <t>EA800MS-28</t>
  </si>
  <si>
    <t>直結式吸収缶(ｱﾝﾓﾆｱｶﾞｽ用)</t>
  </si>
  <si>
    <t>2276</t>
  </si>
  <si>
    <t>EA800WA-1</t>
  </si>
  <si>
    <t>イヤーマフ</t>
  </si>
  <si>
    <t>2278</t>
  </si>
  <si>
    <t>EA354AC-22</t>
  </si>
  <si>
    <t>[Ｌ/230mm] 手袋(滑り止め付/ﾀｯﾁﾊﾟﾈﾙ対応)</t>
  </si>
  <si>
    <t>2287</t>
  </si>
  <si>
    <t>EA354GJ-31</t>
  </si>
  <si>
    <t>[Ｍ] 手袋(耐切創/ﾎﾟﾘｴｽﾃﾙ･ｽﾃﾝﾚｽ糸ｺﾞﾑｺｰﾄ)</t>
  </si>
  <si>
    <t>2288</t>
  </si>
  <si>
    <t>EA354KA-52</t>
  </si>
  <si>
    <t>[Ｌ] 手袋(ｹﾌﾞﾗｰ)</t>
  </si>
  <si>
    <t>2289</t>
  </si>
  <si>
    <t>EA354KJ-22</t>
  </si>
  <si>
    <t>[ﾌﾘｰ]310mm 手袋(耐熱/ｱﾗﾐﾄﾞ繊維)</t>
  </si>
  <si>
    <t>2292</t>
  </si>
  <si>
    <t>EA353BT-224</t>
  </si>
  <si>
    <t>[LL] メカニクスグローブ(合成革/灰)</t>
  </si>
  <si>
    <t>2293</t>
  </si>
  <si>
    <t>EA353BY-203</t>
  </si>
  <si>
    <t>[Ｌ] メカニクスグローブ(革/ﾌﾞﾗｳﾝ)</t>
  </si>
  <si>
    <t>2296</t>
  </si>
  <si>
    <t>EA354GG-23</t>
  </si>
  <si>
    <t>[Ｌ/300mm]  手袋(滑り止め/薄手･塩ﾋﾞ)</t>
  </si>
  <si>
    <t>2298</t>
  </si>
  <si>
    <t>EA354BW-1</t>
  </si>
  <si>
    <t>[Ｌ/380mm] 手袋･耐酸･耐ｱﾙｶﾘ(ﾗﾃｯｸｽｺﾞﾑ)</t>
  </si>
  <si>
    <t>EA354BW-2</t>
  </si>
  <si>
    <t>[XL/380mm] 手袋･耐酸･耐ｱﾙｶﾘ(ﾗﾃｯｸｽｺﾞﾑ)</t>
  </si>
  <si>
    <t>EA354GE-63</t>
  </si>
  <si>
    <t>[LL] 手袋(天然ｺﾞﾑ)</t>
  </si>
  <si>
    <t>EA354BW-21</t>
  </si>
  <si>
    <t>[Ｍ/457mm] 手袋･化学薬品用(ﾈｵﾌﾟﾚﾝｺﾞﾑ)</t>
  </si>
  <si>
    <t>2300</t>
  </si>
  <si>
    <t>EA354BH</t>
  </si>
  <si>
    <t>[2L/580mm] 手袋(厚手･天然ｺﾞﾑ製)</t>
  </si>
  <si>
    <t>2301</t>
  </si>
  <si>
    <t>EA354CA-11</t>
  </si>
  <si>
    <t>[ﾌﾘｰ/180mm] 手袋･ｲﾝﾅｰ指無(ﾅｲﾛﾝ/ﾜｲﾝﾚｯﾄﾞ)</t>
  </si>
  <si>
    <t>2308</t>
  </si>
  <si>
    <t>EA926BE-16</t>
  </si>
  <si>
    <t>ニーパッド</t>
  </si>
  <si>
    <t>EA998TS-22.5C</t>
  </si>
  <si>
    <t>22.5cm プロスニーカー(女性用)</t>
  </si>
  <si>
    <t>EA998VT-25</t>
  </si>
  <si>
    <t>25.0cm プロスニーカー(ﾊｲｶｯﾄ)</t>
  </si>
  <si>
    <t>EA998VT-25.5</t>
  </si>
  <si>
    <t>25.5cm プロスニーカー(ﾊｲｶｯﾄ)</t>
  </si>
  <si>
    <t>EA998VT-28</t>
  </si>
  <si>
    <t>28.0cm プロスニーカー(ﾊｲｶｯﾄ)</t>
  </si>
  <si>
    <t>EA998WF-29.0</t>
  </si>
  <si>
    <t>29.0cm プロスニーカー(灰･白)</t>
  </si>
  <si>
    <t>EA998YA-27B</t>
  </si>
  <si>
    <t>27.0cm プロスニーカー(黒)</t>
  </si>
  <si>
    <t>EA998TD-27</t>
  </si>
  <si>
    <t>EA910MM-26</t>
  </si>
  <si>
    <t>26.0cm 長靴(軽量)</t>
  </si>
  <si>
    <t>EA996XB-42</t>
  </si>
  <si>
    <t>[Ｌ] 透湿型レインウェアー(ﾌﾞﾙｰ)</t>
  </si>
  <si>
    <t>EA996XB-44</t>
  </si>
  <si>
    <t>[3L] 透湿型レインウェアー(ﾌﾞﾙｰ)</t>
  </si>
  <si>
    <t>EA996XB-51</t>
  </si>
  <si>
    <t>[Ｍ] 透湿型レインウェアー(ｸﾞﾚｰ)</t>
  </si>
  <si>
    <t>EA996XS-25A</t>
  </si>
  <si>
    <t>[4L] レインウェアー(ｵﾚﾝｼﾞ)</t>
  </si>
  <si>
    <t>EA917HC-6</t>
  </si>
  <si>
    <t>340x190x30mm アイス枕</t>
  </si>
  <si>
    <t>2331</t>
  </si>
  <si>
    <t>EA998ZB-52</t>
  </si>
  <si>
    <t>22.5-24.5cm 滑り防止用スパイク(収納袋付)</t>
  </si>
  <si>
    <t>2332</t>
  </si>
  <si>
    <t>EA983R-160</t>
  </si>
  <si>
    <t>ＬＥＤ安全ベスト(ｵﾚﾝｼﾞ/白LED)</t>
  </si>
  <si>
    <t>EA983R-73</t>
  </si>
  <si>
    <t>安全ベスト・ＬＥＤ(紺/黄)</t>
  </si>
  <si>
    <t>2333</t>
  </si>
  <si>
    <t>EA983R-262</t>
  </si>
  <si>
    <t>安全ベスト(伸縮/黄)</t>
  </si>
  <si>
    <t>2342</t>
  </si>
  <si>
    <t>EA998PE-11A</t>
  </si>
  <si>
    <t>墜落制止用器具用ツインランヤード(巻取式)</t>
  </si>
  <si>
    <t>EA998FC-4</t>
  </si>
  <si>
    <t>サポートベルト(青緑)</t>
  </si>
  <si>
    <t>2355</t>
  </si>
  <si>
    <t>EA983FK-200</t>
  </si>
  <si>
    <t>Φ54mmx2m 高さ制限バー(ﾜｲﾔｰ付)</t>
  </si>
  <si>
    <t>EA628SP-10</t>
  </si>
  <si>
    <t>4/ 6mmx10m ﾜｲﾔｰﾛｰﾌﾟ(ｽﾁｰﾙ製･反射ﾋﾞﾆｰﾙｺｰﾄ)</t>
  </si>
  <si>
    <t>EA983DB-231</t>
  </si>
  <si>
    <t>50mmx10m ﾘｰﾙ型標識ﾃｰﾌﾟ(ﾏｸﾞﾈｯﾄ付･自動巻)</t>
  </si>
  <si>
    <t>2366</t>
  </si>
  <si>
    <t>EA983BB-112</t>
  </si>
  <si>
    <t>φ400mm 路面道路標識(↑)</t>
  </si>
  <si>
    <t>2382</t>
  </si>
  <si>
    <t>EA983GH-12</t>
  </si>
  <si>
    <t>50mmx16.5m 配管方向指示テープ(青/白)</t>
  </si>
  <si>
    <t>EA983GH-22</t>
  </si>
  <si>
    <t>50mmx16.5m 配管方向指示テープ(赤/白)</t>
  </si>
  <si>
    <t>2386</t>
  </si>
  <si>
    <t>EA864CW-51</t>
  </si>
  <si>
    <t>AC100V 車両入出庫警告灯(ﾌﾞｻﾞｰ付/赤)</t>
  </si>
  <si>
    <t>2394</t>
  </si>
  <si>
    <t>EA983E-2</t>
  </si>
  <si>
    <t>スイッチカバー標識(点検中)</t>
  </si>
  <si>
    <t>2395</t>
  </si>
  <si>
    <t>EA983AG-1</t>
  </si>
  <si>
    <t>240x80mm 粘着付ステッカー[非常ｽｲｯﾁ]10枚</t>
  </si>
  <si>
    <t>2401</t>
  </si>
  <si>
    <t>EA983FG-150</t>
  </si>
  <si>
    <t>150x1000mm  ｸｯｼｮﾝｶﾞｰﾄﾞ(平面･ｺｰﾅｰ兼用)</t>
  </si>
  <si>
    <t>2414</t>
  </si>
  <si>
    <t>EA864CS-21</t>
  </si>
  <si>
    <t>[単4x2本] 転倒検知警報器</t>
  </si>
  <si>
    <t>2421</t>
  </si>
  <si>
    <t>EA864CB-187</t>
  </si>
  <si>
    <t>AC100V/20.0W ＬＥＤセンサーライト</t>
  </si>
  <si>
    <t>2423</t>
  </si>
  <si>
    <t>EA864CB-167</t>
  </si>
  <si>
    <t>[単4x3本]LEDセンサーライト(人感明暗ｾﾝｻｰ)</t>
  </si>
  <si>
    <t>EA864CB-334</t>
  </si>
  <si>
    <t>[単3x3本]LEDセンサーライト(連動点灯/2個)</t>
  </si>
  <si>
    <t>2424</t>
  </si>
  <si>
    <t>EA864CE-43</t>
  </si>
  <si>
    <t>[衝撃検知]窓用アラーム</t>
  </si>
  <si>
    <t>2428</t>
  </si>
  <si>
    <t>EA983TC-65</t>
  </si>
  <si>
    <t>50mm シリンダー錠(ｽﾃﾝﾚｽ製ﾂﾙ 108mm吊長)</t>
  </si>
  <si>
    <t>2433</t>
  </si>
  <si>
    <t>EA983T-36</t>
  </si>
  <si>
    <t>50x19x28mm 電気ブレーカーロックアウト</t>
  </si>
  <si>
    <t>2442</t>
  </si>
  <si>
    <t>EA983ZA-61</t>
  </si>
  <si>
    <t>72x53x178mm キーボックス(可変ﾀﾞｲﾔﾙ式)</t>
  </si>
  <si>
    <t>2443</t>
  </si>
  <si>
    <t>EA628SA-204</t>
  </si>
  <si>
    <t>2.0x400mm/7x7 カットワイヤー(ｽﾃﾝﾚｽ/10本)</t>
  </si>
  <si>
    <t>2454</t>
  </si>
  <si>
    <t>EA999X-16B</t>
  </si>
  <si>
    <t>住宅用火災警報器(親機)(煙感知式)</t>
  </si>
  <si>
    <t>EA812HG-13A</t>
  </si>
  <si>
    <t>AC100V･DC12V･USB/ 626wh ポータブル電源</t>
  </si>
  <si>
    <t>2462</t>
  </si>
  <si>
    <t>EA724ZX-7</t>
  </si>
  <si>
    <t>φ147mm  アンダーミラー(自動車ﾘｱ用)</t>
  </si>
  <si>
    <t>EA928AG-147</t>
  </si>
  <si>
    <t>180x130x20mm 吸水スポンジ</t>
  </si>
  <si>
    <t>2471</t>
  </si>
  <si>
    <t>EA928AJ-260</t>
  </si>
  <si>
    <t>50x180x50mm ハンドブラシ(ﾊｰﾄﾞ/赤)</t>
  </si>
  <si>
    <t>2484</t>
  </si>
  <si>
    <t>EA928AB-138</t>
  </si>
  <si>
    <t>フラットモップ(洗浄ﾊﾞｹﾂ付)</t>
  </si>
  <si>
    <t>2504</t>
  </si>
  <si>
    <t>EA928CE-41</t>
  </si>
  <si>
    <t>540x 340x 875mm ビルメンカート</t>
  </si>
  <si>
    <t>2508</t>
  </si>
  <si>
    <t>EA995A-212</t>
  </si>
  <si>
    <t>φ230x280mm/   7L ダストボックス</t>
  </si>
  <si>
    <t>2516</t>
  </si>
  <si>
    <t>EA995AA-521</t>
  </si>
  <si>
    <t>900x610x770mm/ 372L ﾀﾞｽﾄﾎﾞｯｸｽ(ｽﾁｰﾙ製)</t>
  </si>
  <si>
    <t>EA899PA-22</t>
  </si>
  <si>
    <t>[EA899PA-3A･3SB･6･6S用] ﾌﾛｱﾉｽﾞﾙ(ﾛｰﾗｰﾀｲﾌﾟ</t>
  </si>
  <si>
    <t>2521</t>
  </si>
  <si>
    <t>EA899AJ-10A</t>
  </si>
  <si>
    <t>AC100V/ 600W ハンディクリーナー(白)</t>
  </si>
  <si>
    <t>2522</t>
  </si>
  <si>
    <t>EA899-14</t>
  </si>
  <si>
    <t>240mm ブラシノズル(掃除機用)</t>
  </si>
  <si>
    <t>EA899AM-46N</t>
  </si>
  <si>
    <t>AC100V/ 720W 掃除機(ｻｲｸﾛﾝ式/ｽﾄｰﾝﾌﾞﾙｰ)</t>
  </si>
  <si>
    <t>2529</t>
  </si>
  <si>
    <t>EA115KT-13</t>
  </si>
  <si>
    <t>AC100V/1200W [家庭用]スチームクリーナー</t>
  </si>
  <si>
    <t>2531</t>
  </si>
  <si>
    <t>EA899MW-121</t>
  </si>
  <si>
    <t>8型用  フロアパッド(完全剥離用/5枚)</t>
  </si>
  <si>
    <t>2540</t>
  </si>
  <si>
    <t>EA115KA-22</t>
  </si>
  <si>
    <t>123mm [家庭用]回転ブラシ(擦り洗い用)</t>
  </si>
  <si>
    <t>2545</t>
  </si>
  <si>
    <t>EA915-63</t>
  </si>
  <si>
    <t>[EA915-61用] フレーム</t>
  </si>
  <si>
    <t>2560</t>
  </si>
  <si>
    <t>EA917AH-26A</t>
  </si>
  <si>
    <t>(500･600ml用) ペットボトルカバー</t>
  </si>
  <si>
    <t>EA986YB-23</t>
  </si>
  <si>
    <t>20インチ 電動三輪自転車</t>
  </si>
  <si>
    <t>2579</t>
  </si>
  <si>
    <t>EA997Z-8A</t>
  </si>
  <si>
    <t>480x620mm 超強力土のう袋(100枚)</t>
  </si>
  <si>
    <t>2583</t>
  </si>
  <si>
    <t>EA650BG-35</t>
  </si>
  <si>
    <t>170x230x900mm ｼｮﾍﾞﾙ(剣先･木柄･ﾀﾞﾌﾞﾙﾊﾝﾄﾞﾙ</t>
  </si>
  <si>
    <t>2591</t>
  </si>
  <si>
    <t>EA650RA-12</t>
  </si>
  <si>
    <t>500x1560mm レーキ(竹・5本組)</t>
  </si>
  <si>
    <t>EA650RA-70</t>
  </si>
  <si>
    <t>370x1570mm レーキ(ｽﾃﾝﾚｽ製)</t>
  </si>
  <si>
    <t>2599</t>
  </si>
  <si>
    <t>EA599RB-6</t>
  </si>
  <si>
    <t>465mm/300mm 竹挽き鋸(替刃式)</t>
  </si>
  <si>
    <t>2610</t>
  </si>
  <si>
    <t>EA522GA-4</t>
  </si>
  <si>
    <t>133x40x25mm/ #150 鎌用砥石</t>
  </si>
  <si>
    <t>2611</t>
  </si>
  <si>
    <t>EA898RB-26</t>
  </si>
  <si>
    <t>DC25.2V 草刈機(充電式)</t>
  </si>
  <si>
    <t>EA898RC-25SB</t>
  </si>
  <si>
    <t>φ230mm 草刈機セット(ｴﾝｼﾞﾝ付)</t>
  </si>
  <si>
    <t>EA898B-132</t>
  </si>
  <si>
    <t>200mmx  8T 草刈機用替刃</t>
  </si>
  <si>
    <t>EA898B-135</t>
  </si>
  <si>
    <t>160mmx 18T 超硬チップソー(草刈機用)</t>
  </si>
  <si>
    <t>EA898B-141</t>
  </si>
  <si>
    <t>230mmx 36T 超硬チップソー(草刈機用)</t>
  </si>
  <si>
    <t>2615</t>
  </si>
  <si>
    <t>EA768HA-11B</t>
  </si>
  <si>
    <t>防虫ネット内蔵帽子(ﾍﾞｰｼﾞｭ)</t>
  </si>
  <si>
    <t>EA768HA-6B</t>
  </si>
  <si>
    <t>660mm 防虫ネット(白)</t>
  </si>
  <si>
    <t>2619</t>
  </si>
  <si>
    <t>EA650AB-4A</t>
  </si>
  <si>
    <t>127mm 芝刈鋏</t>
  </si>
  <si>
    <t>2620</t>
  </si>
  <si>
    <t>EA898GB-21</t>
  </si>
  <si>
    <t>560mm 植木バリカン(充電式)</t>
  </si>
  <si>
    <t>2624</t>
  </si>
  <si>
    <t>EA345CC-50A</t>
  </si>
  <si>
    <t>AC100V(50Hz)/50mm 水中ポンプ(汚水用)</t>
  </si>
  <si>
    <t>EA345CC-60A</t>
  </si>
  <si>
    <t>AC100V(60Hz)/50mm 水中ポンプ(汚水用)</t>
  </si>
  <si>
    <t>EA124LA-26C</t>
  </si>
  <si>
    <t>174mm スプレーガン(11-15mmﾎｰｽ用・6ﾊﾟﾀｰﾝ)</t>
  </si>
  <si>
    <t>EA124LH-10A</t>
  </si>
  <si>
    <t>コック付分岐コネクター</t>
  </si>
  <si>
    <t>EA124LH-11A</t>
  </si>
  <si>
    <t>内径15･18mm 三方コック付ステム</t>
  </si>
  <si>
    <t>EA124LH-13A</t>
  </si>
  <si>
    <t>三方コック付分岐プラグ</t>
  </si>
  <si>
    <t>2638</t>
  </si>
  <si>
    <t>EA628ZD-5A</t>
  </si>
  <si>
    <t>φ60x1800mm 焼杭(5本)</t>
  </si>
  <si>
    <t>EA628ZZ-18</t>
  </si>
  <si>
    <t>1800mm ネット用支柱(10本)</t>
  </si>
  <si>
    <t>2639</t>
  </si>
  <si>
    <t>EA628ZE-11</t>
  </si>
  <si>
    <t>φ 9.0x150mm ロープ止め金具(丸型/2本)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</si>
</sst>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45474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159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160</v>
      </c>
      <c r="D12" s="6" t="s">
        <v>161</v>
      </c>
      <c r="E12" s="5" t="str">
        <f>HYPERLINK("https://www.esco-net.com/wcs/escort/ec/detail?hHinCd=EA11B","EA11B")</f>
        <v>EA11B</v>
      </c>
    </row>
    <row r="13" spans="1:6" x14ac:dyDescent="0.15">
      <c r="B13" s="6"/>
      <c r="C13" s="6" t="s">
        <v>162</v>
      </c>
      <c r="D13" s="6" t="s">
        <v>163</v>
      </c>
      <c r="E13" s="5" t="str">
        <f>HYPERLINK("https://www.esco-net.com/wcs/escort/ec/detail?hHinCd=EA354AP-6B","EA354AP-6B")</f>
        <v>EA354AP-6B</v>
      </c>
    </row>
    <row r="14" spans="1:6" x14ac:dyDescent="0.15">
      <c r="B14" s="6"/>
      <c r="C14" s="6" t="s">
        <v>164</v>
      </c>
      <c r="D14" s="6" t="s">
        <v>165</v>
      </c>
      <c r="E14" s="5" t="str">
        <f>HYPERLINK("https://www.esco-net.com/wcs/escort/ec/detail?hHinCd=EA354AP-7B","EA354AP-7B")</f>
        <v>EA354AP-7B</v>
      </c>
    </row>
    <row r="15" spans="1:6" x14ac:dyDescent="0.15">
      <c r="B15" s="6"/>
      <c r="C15" s="6" t="s">
        <v>166</v>
      </c>
      <c r="D15" s="6" t="s">
        <v>167</v>
      </c>
      <c r="E15" s="5" t="str">
        <f>HYPERLINK("https://www.esco-net.com/wcs/escort/ec/detail?hHinCd=EA354AP-8B","EA354AP-8B")</f>
        <v>EA354AP-8B</v>
      </c>
    </row>
    <row r="16" spans="1:6" x14ac:dyDescent="0.15">
      <c r="B16" s="6"/>
      <c r="C16" s="6" t="s">
        <v>168</v>
      </c>
      <c r="D16" s="6" t="s">
        <v>169</v>
      </c>
      <c r="E16" s="5" t="str">
        <f>HYPERLINK("https://www.esco-net.com/wcs/escort/ec/detail?hHinCd=EA354AP-9B","EA354AP-9B")</f>
        <v>EA354AP-9B</v>
      </c>
    </row>
    <row r="17" spans="2:5" x14ac:dyDescent="0.15">
      <c r="B17" s="6"/>
      <c r="C17" s="6" t="s">
        <v>170</v>
      </c>
      <c r="D17" s="6" t="s">
        <v>171</v>
      </c>
      <c r="E17" s="5"/>
    </row>
    <row r="18" spans="2:5" x14ac:dyDescent="0.15">
      <c r="B18" s="6"/>
      <c r="C18" s="6" t="s">
        <v>172</v>
      </c>
      <c r="D18" s="6" t="s">
        <v>173</v>
      </c>
      <c r="E18" s="5"/>
    </row>
    <row r="19" spans="2:5" x14ac:dyDescent="0.15">
      <c r="B19" s="6"/>
      <c r="C19" s="6" t="s">
        <v>174</v>
      </c>
      <c r="D19" s="6" t="s">
        <v>175</v>
      </c>
      <c r="E19" s="5"/>
    </row>
    <row r="20" spans="2:5" x14ac:dyDescent="0.15">
      <c r="B20" s="6"/>
      <c r="C20" s="6" t="s">
        <v>176</v>
      </c>
      <c r="D20" s="6" t="s">
        <v>177</v>
      </c>
      <c r="E20" s="5"/>
    </row>
    <row r="21" spans="2:5" x14ac:dyDescent="0.15">
      <c r="B21" s="6"/>
      <c r="C21" s="6" t="s">
        <v>178</v>
      </c>
      <c r="D21" s="6" t="s">
        <v>179</v>
      </c>
      <c r="E21" s="5" t="str">
        <f>HYPERLINK("https://www.esco-net.com/wcs/escort/ec/detail?hHinCd=EA468EA-3B","EA468EA-3B")</f>
        <v>EA468EA-3B</v>
      </c>
    </row>
    <row r="22" spans="2:5" x14ac:dyDescent="0.15">
      <c r="B22" s="6"/>
      <c r="C22" s="6" t="s">
        <v>180</v>
      </c>
      <c r="D22" s="6" t="s">
        <v>181</v>
      </c>
      <c r="E22" s="5"/>
    </row>
    <row r="23" spans="2:5" x14ac:dyDescent="0.15">
      <c r="B23" s="6"/>
      <c r="C23" s="6" t="s">
        <v>182</v>
      </c>
      <c r="D23" s="6" t="s">
        <v>183</v>
      </c>
      <c r="E23" s="5"/>
    </row>
    <row r="24" spans="2:5" x14ac:dyDescent="0.15">
      <c r="B24" s="6"/>
      <c r="C24" s="6" t="s">
        <v>184</v>
      </c>
      <c r="D24" s="6" t="s">
        <v>185</v>
      </c>
      <c r="E24" s="5"/>
    </row>
    <row r="25" spans="2:5" x14ac:dyDescent="0.15">
      <c r="B25" s="6"/>
      <c r="C25" s="6" t="s">
        <v>186</v>
      </c>
      <c r="D25" s="6" t="s">
        <v>187</v>
      </c>
      <c r="E25" s="5"/>
    </row>
    <row r="26" spans="2:5" x14ac:dyDescent="0.15">
      <c r="B26" s="6"/>
      <c r="C26" s="6" t="s">
        <v>188</v>
      </c>
      <c r="D26" s="6" t="s">
        <v>189</v>
      </c>
      <c r="E26" s="5"/>
    </row>
    <row r="27" spans="2:5" x14ac:dyDescent="0.15">
      <c r="B27" s="6"/>
      <c r="C27" s="6" t="s">
        <v>190</v>
      </c>
      <c r="D27" s="6" t="s">
        <v>191</v>
      </c>
      <c r="E27" s="5" t="str">
        <f>HYPERLINK("https://www.esco-net.com/wcs/escort/ec/detail?hHinCd=EA706CB-10C","EA706CB-10C")</f>
        <v>EA706CB-10C</v>
      </c>
    </row>
    <row r="28" spans="2:5" x14ac:dyDescent="0.15">
      <c r="B28" s="6"/>
      <c r="C28" s="6" t="s">
        <v>192</v>
      </c>
      <c r="D28" s="6" t="s">
        <v>193</v>
      </c>
      <c r="E28" s="5" t="str">
        <f>HYPERLINK("https://www.esco-net.com/wcs/escort/ec/detail?hHinCd=EA707NC-48","EA707NC-48")</f>
        <v>EA707NC-48</v>
      </c>
    </row>
    <row r="29" spans="2:5" x14ac:dyDescent="0.15">
      <c r="B29" s="6"/>
      <c r="C29" s="6" t="s">
        <v>194</v>
      </c>
      <c r="D29" s="6" t="s">
        <v>195</v>
      </c>
      <c r="E29" s="5" t="str">
        <f>HYPERLINK("https://www.esco-net.com/wcs/escort/ec/detail?hHinCd=EA707NC-49","EA707NC-49")</f>
        <v>EA707NC-49</v>
      </c>
    </row>
    <row r="30" spans="2:5" x14ac:dyDescent="0.15">
      <c r="B30" s="6"/>
      <c r="C30" s="6" t="s">
        <v>196</v>
      </c>
      <c r="D30" s="6" t="s">
        <v>197</v>
      </c>
      <c r="E30" s="5" t="str">
        <f>HYPERLINK("https://www.esco-net.com/wcs/escort/ec/detail?hHinCd=EA798CS-54B","EA798CS-54B")</f>
        <v>EA798CS-54B</v>
      </c>
    </row>
    <row r="31" spans="2:5" x14ac:dyDescent="0.15">
      <c r="B31" s="6"/>
      <c r="C31" s="6" t="s">
        <v>198</v>
      </c>
      <c r="D31" s="6" t="s">
        <v>199</v>
      </c>
      <c r="E31" s="5" t="str">
        <f>HYPERLINK("https://www.esco-net.com/wcs/escort/ec/detail?hHinCd=EA764AG-600","EA764AG-600")</f>
        <v>EA764AG-600</v>
      </c>
    </row>
    <row r="32" spans="2:5" x14ac:dyDescent="0.15">
      <c r="B32" s="6"/>
      <c r="C32" s="6" t="s">
        <v>200</v>
      </c>
      <c r="D32" s="6" t="s">
        <v>201</v>
      </c>
      <c r="E32" s="5" t="str">
        <f>HYPERLINK("https://www.esco-net.com/wcs/escort/ec/detail?hHinCd=EA764AG-601","EA764AG-601")</f>
        <v>EA764AG-601</v>
      </c>
    </row>
    <row r="33" spans="2:5" x14ac:dyDescent="0.15">
      <c r="B33" s="6"/>
      <c r="C33" s="6" t="s">
        <v>202</v>
      </c>
      <c r="D33" s="6" t="s">
        <v>203</v>
      </c>
      <c r="E33" s="5"/>
    </row>
    <row r="34" spans="2:5" x14ac:dyDescent="0.15">
      <c r="B34" s="6"/>
      <c r="C34" s="6" t="s">
        <v>204</v>
      </c>
      <c r="D34" s="6" t="s">
        <v>205</v>
      </c>
      <c r="E34" s="5"/>
    </row>
    <row r="35" spans="2:5" x14ac:dyDescent="0.15">
      <c r="B35" s="6"/>
      <c r="C35" s="6" t="s">
        <v>206</v>
      </c>
      <c r="D35" s="6" t="s">
        <v>207</v>
      </c>
      <c r="E35" s="5"/>
    </row>
    <row r="36" spans="2:5" x14ac:dyDescent="0.15">
      <c r="B36" s="6"/>
      <c r="C36" s="6" t="s">
        <v>208</v>
      </c>
      <c r="D36" s="6" t="s">
        <v>209</v>
      </c>
      <c r="E36" s="5"/>
    </row>
    <row r="37" spans="2:5" x14ac:dyDescent="0.15">
      <c r="B37" s="6"/>
      <c r="C37" s="6" t="s">
        <v>210</v>
      </c>
      <c r="D37" s="6" t="s">
        <v>211</v>
      </c>
      <c r="E37" s="5"/>
    </row>
    <row r="38" spans="2:5" x14ac:dyDescent="0.15">
      <c r="B38" s="6"/>
      <c r="C38" s="6" t="s">
        <v>212</v>
      </c>
      <c r="D38" s="6" t="s">
        <v>213</v>
      </c>
      <c r="E38" s="5"/>
    </row>
    <row r="39" spans="2:5" x14ac:dyDescent="0.15">
      <c r="B39" s="6"/>
      <c r="C39" s="6" t="s">
        <v>214</v>
      </c>
      <c r="D39" s="6" t="s">
        <v>215</v>
      </c>
      <c r="E39" s="5"/>
    </row>
    <row r="40" spans="2:5" x14ac:dyDescent="0.15">
      <c r="B40" s="6"/>
      <c r="C40" s="6" t="s">
        <v>216</v>
      </c>
      <c r="D40" s="6" t="s">
        <v>217</v>
      </c>
      <c r="E40" s="5"/>
    </row>
    <row r="41" spans="2:5" x14ac:dyDescent="0.15">
      <c r="B41" s="6"/>
      <c r="C41" s="6" t="s">
        <v>218</v>
      </c>
      <c r="D41" s="6" t="s">
        <v>219</v>
      </c>
      <c r="E41" s="5"/>
    </row>
    <row r="42" spans="2:5" x14ac:dyDescent="0.15">
      <c r="B42" s="6"/>
      <c r="C42" s="6" t="s">
        <v>220</v>
      </c>
      <c r="D42" s="6" t="s">
        <v>221</v>
      </c>
      <c r="E42" s="5"/>
    </row>
    <row r="43" spans="2:5" x14ac:dyDescent="0.15">
      <c r="B43" s="6"/>
      <c r="C43" s="6" t="s">
        <v>222</v>
      </c>
      <c r="D43" s="6" t="s">
        <v>223</v>
      </c>
      <c r="E43" s="5"/>
    </row>
    <row r="44" spans="2:5" x14ac:dyDescent="0.15">
      <c r="B44" s="6"/>
      <c r="C44" s="6" t="s">
        <v>224</v>
      </c>
      <c r="D44" s="6" t="s">
        <v>225</v>
      </c>
      <c r="E44" s="5" t="str">
        <f>HYPERLINK("https://www.esco-net.com/wcs/escort/ec/detail?hHinCd=EA949RL-33","EA949RL-33")</f>
        <v>EA949RL-33</v>
      </c>
    </row>
    <row r="45" spans="2:5" x14ac:dyDescent="0.15">
      <c r="B45" s="6"/>
      <c r="C45" s="6" t="s">
        <v>226</v>
      </c>
      <c r="D45" s="6" t="s">
        <v>227</v>
      </c>
      <c r="E45" s="5"/>
    </row>
    <row r="46" spans="2:5" x14ac:dyDescent="0.15">
      <c r="B46" s="6"/>
      <c r="C46" s="6" t="s">
        <v>228</v>
      </c>
      <c r="D46" s="6" t="s">
        <v>229</v>
      </c>
      <c r="E46" s="5"/>
    </row>
    <row r="47" spans="2:5" x14ac:dyDescent="0.15">
      <c r="B47" s="6"/>
      <c r="C47" s="6" t="s">
        <v>230</v>
      </c>
      <c r="D47" s="6" t="s">
        <v>231</v>
      </c>
      <c r="E47" s="5"/>
    </row>
    <row r="48" spans="2:5" x14ac:dyDescent="0.15">
      <c r="B48" s="6"/>
      <c r="C48" s="6" t="s">
        <v>232</v>
      </c>
      <c r="D48" s="6" t="s">
        <v>233</v>
      </c>
      <c r="E48" s="5"/>
    </row>
    <row r="49" spans="2:5" x14ac:dyDescent="0.15">
      <c r="B49" s="6"/>
      <c r="C49" s="6" t="s">
        <v>234</v>
      </c>
      <c r="D49" s="6" t="s">
        <v>235</v>
      </c>
      <c r="E49" s="5"/>
    </row>
    <row r="50" spans="2:5" x14ac:dyDescent="0.15">
      <c r="B50" s="6"/>
      <c r="C50" s="6" t="s">
        <v>236</v>
      </c>
      <c r="D50" s="6" t="s">
        <v>237</v>
      </c>
      <c r="E50" s="5"/>
    </row>
    <row r="51" spans="2:5" x14ac:dyDescent="0.15">
      <c r="B51" s="6"/>
      <c r="C51" s="6" t="s">
        <v>238</v>
      </c>
      <c r="D51" s="6" t="s">
        <v>239</v>
      </c>
      <c r="E51" s="5"/>
    </row>
    <row r="52" spans="2:5" x14ac:dyDescent="0.15">
      <c r="B52" s="6"/>
      <c r="C52" s="6" t="s">
        <v>240</v>
      </c>
      <c r="D52" s="6" t="s">
        <v>241</v>
      </c>
      <c r="E52" s="5"/>
    </row>
    <row r="53" spans="2:5" x14ac:dyDescent="0.15">
      <c r="B53" s="6"/>
      <c r="C53" s="6" t="s">
        <v>242</v>
      </c>
      <c r="D53" s="6" t="s">
        <v>243</v>
      </c>
      <c r="E53" s="5"/>
    </row>
    <row r="54" spans="2:5" x14ac:dyDescent="0.15">
      <c r="B54" s="6"/>
      <c r="C54" s="6" t="s">
        <v>244</v>
      </c>
      <c r="D54" s="6" t="s">
        <v>245</v>
      </c>
      <c r="E54" s="5"/>
    </row>
    <row r="55" spans="2:5" x14ac:dyDescent="0.15">
      <c r="B55" s="6" t="s">
        <v>246</v>
      </c>
      <c r="C55" s="6" t="s">
        <v>247</v>
      </c>
      <c r="D55" s="6" t="s">
        <v>248</v>
      </c>
      <c r="E55" s="5" t="str">
        <f>HYPERLINK("https://www.esco-net.com/wcs/escort/ec/detail?hHinCd=EA5C-10A","EA5C-10A")</f>
        <v>EA5C-10A</v>
      </c>
    </row>
    <row r="56" spans="2:5" x14ac:dyDescent="0.15">
      <c r="B56" s="6" t="s">
        <v>249</v>
      </c>
      <c r="C56" s="6" t="s">
        <v>250</v>
      </c>
      <c r="D56" s="6" t="s">
        <v>251</v>
      </c>
      <c r="E56" s="5" t="str">
        <f>HYPERLINK("https://www.esco-net.com/wcs/escort/ec/detail?hHinCd=EA723A-17","EA723A-17")</f>
        <v>EA723A-17</v>
      </c>
    </row>
    <row r="57" spans="2:5" x14ac:dyDescent="0.15">
      <c r="B57" s="6" t="s">
        <v>252</v>
      </c>
      <c r="C57" s="6" t="s">
        <v>253</v>
      </c>
      <c r="D57" s="6" t="s">
        <v>254</v>
      </c>
      <c r="E57" s="5" t="str">
        <f>HYPERLINK("https://www.esco-net.com/wcs/escort/ec/detail?hHinCd=EA103EB","EA103EB")</f>
        <v>EA103EB</v>
      </c>
    </row>
    <row r="58" spans="2:5" x14ac:dyDescent="0.15">
      <c r="B58" s="6" t="s">
        <v>255</v>
      </c>
      <c r="C58" s="6" t="s">
        <v>256</v>
      </c>
      <c r="D58" s="6" t="s">
        <v>257</v>
      </c>
      <c r="E58" s="5"/>
    </row>
    <row r="59" spans="2:5" x14ac:dyDescent="0.15">
      <c r="B59" s="6" t="s">
        <v>11</v>
      </c>
      <c r="C59" s="6" t="s">
        <v>258</v>
      </c>
      <c r="D59" s="6" t="s">
        <v>259</v>
      </c>
      <c r="E59" s="5"/>
    </row>
    <row r="60" spans="2:5" x14ac:dyDescent="0.15">
      <c r="B60" s="6" t="s">
        <v>12</v>
      </c>
      <c r="C60" s="6" t="s">
        <v>260</v>
      </c>
      <c r="D60" s="6" t="s">
        <v>261</v>
      </c>
      <c r="E60" s="5"/>
    </row>
    <row r="61" spans="2:5" x14ac:dyDescent="0.15">
      <c r="B61" s="6" t="s">
        <v>262</v>
      </c>
      <c r="C61" s="6" t="s">
        <v>263</v>
      </c>
      <c r="D61" s="6" t="s">
        <v>264</v>
      </c>
      <c r="E61" s="5" t="str">
        <f>HYPERLINK("https://www.esco-net.com/wcs/escort/ec/detail?hHinCd=EA997AC-14","EA997AC-14")</f>
        <v>EA997AC-14</v>
      </c>
    </row>
    <row r="62" spans="2:5" x14ac:dyDescent="0.15">
      <c r="B62" s="6" t="s">
        <v>265</v>
      </c>
      <c r="C62" s="6" t="s">
        <v>266</v>
      </c>
      <c r="D62" s="6" t="s">
        <v>267</v>
      </c>
      <c r="E62" s="5" t="str">
        <f>HYPERLINK("https://www.esco-net.com/wcs/escort/ec/detail?hHinCd=EA338AK-42","EA338AK-42")</f>
        <v>EA338AK-42</v>
      </c>
    </row>
    <row r="63" spans="2:5" x14ac:dyDescent="0.15">
      <c r="B63" s="6" t="s">
        <v>265</v>
      </c>
      <c r="C63" s="6" t="s">
        <v>268</v>
      </c>
      <c r="D63" s="6" t="s">
        <v>269</v>
      </c>
      <c r="E63" s="5" t="str">
        <f>HYPERLINK("https://www.esco-net.com/wcs/escort/ec/detail?hHinCd=EA338AK-43B","EA338AK-43B")</f>
        <v>EA338AK-43B</v>
      </c>
    </row>
    <row r="64" spans="2:5" x14ac:dyDescent="0.15">
      <c r="B64" s="6" t="s">
        <v>270</v>
      </c>
      <c r="C64" s="6" t="s">
        <v>271</v>
      </c>
      <c r="D64" s="6" t="s">
        <v>272</v>
      </c>
      <c r="E64" s="5"/>
    </row>
    <row r="65" spans="2:5" x14ac:dyDescent="0.15">
      <c r="B65" s="6" t="s">
        <v>273</v>
      </c>
      <c r="C65" s="6" t="s">
        <v>274</v>
      </c>
      <c r="D65" s="6" t="s">
        <v>275</v>
      </c>
      <c r="E65" s="5" t="str">
        <f>HYPERLINK("https://www.esco-net.com/wcs/escort/ec/detail?hHinCd=EA997L-1","EA997L-1")</f>
        <v>EA997L-1</v>
      </c>
    </row>
    <row r="66" spans="2:5" x14ac:dyDescent="0.15">
      <c r="B66" s="6" t="s">
        <v>13</v>
      </c>
      <c r="C66" s="6" t="s">
        <v>276</v>
      </c>
      <c r="D66" s="6" t="s">
        <v>277</v>
      </c>
      <c r="E66" s="5"/>
    </row>
    <row r="67" spans="2:5" x14ac:dyDescent="0.15">
      <c r="B67" s="6" t="s">
        <v>14</v>
      </c>
      <c r="C67" s="6" t="s">
        <v>278</v>
      </c>
      <c r="D67" s="6" t="s">
        <v>279</v>
      </c>
      <c r="E67" s="5" t="str">
        <f>HYPERLINK("https://www.esco-net.com/wcs/escort/ec/detail?hHinCd=EA119A-3A","EA119A-3A")</f>
        <v>EA119A-3A</v>
      </c>
    </row>
    <row r="68" spans="2:5" x14ac:dyDescent="0.15">
      <c r="B68" s="6" t="s">
        <v>15</v>
      </c>
      <c r="C68" s="6" t="s">
        <v>280</v>
      </c>
      <c r="D68" s="6" t="s">
        <v>281</v>
      </c>
      <c r="E68" s="5" t="str">
        <f>HYPERLINK("https://www.esco-net.com/wcs/escort/ec/detail?hHinCd=EA763F-71A","EA763F-71A")</f>
        <v>EA763F-71A</v>
      </c>
    </row>
    <row r="69" spans="2:5" x14ac:dyDescent="0.15">
      <c r="B69" s="6" t="s">
        <v>15</v>
      </c>
      <c r="C69" s="6" t="s">
        <v>282</v>
      </c>
      <c r="D69" s="6" t="s">
        <v>283</v>
      </c>
      <c r="E69" s="5" t="str">
        <f>HYPERLINK("https://www.esco-net.com/wcs/escort/ec/detail?hHinCd=EA897SE-1","EA897SE-1")</f>
        <v>EA897SE-1</v>
      </c>
    </row>
    <row r="70" spans="2:5" x14ac:dyDescent="0.15">
      <c r="B70" s="6" t="s">
        <v>16</v>
      </c>
      <c r="C70" s="6" t="s">
        <v>284</v>
      </c>
      <c r="D70" s="6" t="s">
        <v>285</v>
      </c>
      <c r="E70" s="5" t="str">
        <f>HYPERLINK("https://www.esco-net.com/wcs/escort/ec/detail?hHinCd=EA763F-54A","EA763F-54A")</f>
        <v>EA763F-54A</v>
      </c>
    </row>
    <row r="71" spans="2:5" x14ac:dyDescent="0.15">
      <c r="B71" s="6" t="s">
        <v>286</v>
      </c>
      <c r="C71" s="6" t="s">
        <v>287</v>
      </c>
      <c r="D71" s="6" t="s">
        <v>288</v>
      </c>
      <c r="E71" s="5" t="str">
        <f>HYPERLINK("https://www.esco-net.com/wcs/escort/ec/detail?hHinCd=EA997PR-2A","EA997PR-2A")</f>
        <v>EA997PR-2A</v>
      </c>
    </row>
    <row r="72" spans="2:5" x14ac:dyDescent="0.15">
      <c r="B72" s="6" t="s">
        <v>289</v>
      </c>
      <c r="C72" s="6" t="s">
        <v>290</v>
      </c>
      <c r="D72" s="6" t="s">
        <v>291</v>
      </c>
      <c r="E72" s="5"/>
    </row>
    <row r="73" spans="2:5" x14ac:dyDescent="0.15">
      <c r="B73" s="6" t="s">
        <v>289</v>
      </c>
      <c r="C73" s="6" t="s">
        <v>292</v>
      </c>
      <c r="D73" s="6" t="s">
        <v>293</v>
      </c>
      <c r="E73" s="5"/>
    </row>
    <row r="74" spans="2:5" x14ac:dyDescent="0.15">
      <c r="B74" s="6" t="s">
        <v>294</v>
      </c>
      <c r="C74" s="6" t="s">
        <v>295</v>
      </c>
      <c r="D74" s="6" t="s">
        <v>296</v>
      </c>
      <c r="E74" s="5"/>
    </row>
    <row r="75" spans="2:5" x14ac:dyDescent="0.15">
      <c r="B75" s="6" t="s">
        <v>297</v>
      </c>
      <c r="C75" s="6" t="s">
        <v>298</v>
      </c>
      <c r="D75" s="6" t="s">
        <v>299</v>
      </c>
      <c r="E75" s="5"/>
    </row>
    <row r="76" spans="2:5" x14ac:dyDescent="0.15">
      <c r="B76" s="6" t="s">
        <v>300</v>
      </c>
      <c r="C76" s="6" t="s">
        <v>301</v>
      </c>
      <c r="D76" s="6" t="s">
        <v>302</v>
      </c>
      <c r="E76" s="5" t="str">
        <f>HYPERLINK("https://www.esco-net.com/wcs/escort/ec/detail?hHinCd=EA334BG-405","EA334BG-405")</f>
        <v>EA334BG-405</v>
      </c>
    </row>
    <row r="77" spans="2:5" x14ac:dyDescent="0.15">
      <c r="B77" s="6" t="s">
        <v>303</v>
      </c>
      <c r="C77" s="6" t="s">
        <v>304</v>
      </c>
      <c r="D77" s="6" t="s">
        <v>305</v>
      </c>
      <c r="E77" s="5" t="str">
        <f>HYPERLINK("https://www.esco-net.com/wcs/escort/ec/detail?hHinCd=EA370AA-12","EA370AA-12")</f>
        <v>EA370AA-12</v>
      </c>
    </row>
    <row r="78" spans="2:5" x14ac:dyDescent="0.15">
      <c r="B78" s="6" t="s">
        <v>303</v>
      </c>
      <c r="C78" s="6" t="s">
        <v>306</v>
      </c>
      <c r="D78" s="6" t="s">
        <v>307</v>
      </c>
      <c r="E78" s="5" t="str">
        <f>HYPERLINK("https://www.esco-net.com/wcs/escort/ec/detail?hHinCd=EA370DR-11","EA370DR-11")</f>
        <v>EA370DR-11</v>
      </c>
    </row>
    <row r="79" spans="2:5" x14ac:dyDescent="0.15">
      <c r="B79" s="6" t="s">
        <v>308</v>
      </c>
      <c r="C79" s="6" t="s">
        <v>309</v>
      </c>
      <c r="D79" s="6" t="s">
        <v>310</v>
      </c>
      <c r="E79" s="5" t="str">
        <f>HYPERLINK("https://www.esco-net.com/wcs/escort/ec/detail?hHinCd=EA355K-72","EA355K-72")</f>
        <v>EA355K-72</v>
      </c>
    </row>
    <row r="80" spans="2:5" x14ac:dyDescent="0.15">
      <c r="B80" s="6" t="s">
        <v>311</v>
      </c>
      <c r="C80" s="6" t="s">
        <v>312</v>
      </c>
      <c r="D80" s="6" t="s">
        <v>313</v>
      </c>
      <c r="E80" s="5" t="str">
        <f>HYPERLINK("https://www.esco-net.com/wcs/escort/ec/detail?hHinCd=EA544AB-1","EA544AB-1")</f>
        <v>EA544AB-1</v>
      </c>
    </row>
    <row r="81" spans="2:5" x14ac:dyDescent="0.15">
      <c r="B81" s="6" t="s">
        <v>17</v>
      </c>
      <c r="C81" s="6" t="s">
        <v>314</v>
      </c>
      <c r="D81" s="6" t="s">
        <v>315</v>
      </c>
      <c r="E81" s="5" t="str">
        <f>HYPERLINK("https://www.esco-net.com/wcs/escort/ec/detail?hHinCd=EA545D-4","EA545D-4")</f>
        <v>EA545D-4</v>
      </c>
    </row>
    <row r="82" spans="2:5" x14ac:dyDescent="0.15">
      <c r="B82" s="6" t="s">
        <v>316</v>
      </c>
      <c r="C82" s="6" t="s">
        <v>317</v>
      </c>
      <c r="D82" s="6" t="s">
        <v>318</v>
      </c>
      <c r="E82" s="5" t="str">
        <f>HYPERLINK("https://www.esco-net.com/wcs/escort/ec/detail?hHinCd=EA572MC-19","EA572MC-19")</f>
        <v>EA572MC-19</v>
      </c>
    </row>
    <row r="83" spans="2:5" x14ac:dyDescent="0.15">
      <c r="B83" s="6" t="s">
        <v>319</v>
      </c>
      <c r="C83" s="6" t="s">
        <v>320</v>
      </c>
      <c r="D83" s="6" t="s">
        <v>321</v>
      </c>
      <c r="E83" s="5" t="str">
        <f>HYPERLINK("https://www.esco-net.com/wcs/escort/ec/detail?hHinCd=EA575WT-303","EA575WT-303")</f>
        <v>EA575WT-303</v>
      </c>
    </row>
    <row r="84" spans="2:5" x14ac:dyDescent="0.15">
      <c r="B84" s="6" t="s">
        <v>322</v>
      </c>
      <c r="C84" s="6" t="s">
        <v>323</v>
      </c>
      <c r="D84" s="6" t="s">
        <v>324</v>
      </c>
      <c r="E84" s="5" t="str">
        <f>HYPERLINK("https://www.esco-net.com/wcs/escort/ec/detail?hHinCd=EA575WV-51","EA575WV-51")</f>
        <v>EA575WV-51</v>
      </c>
    </row>
    <row r="85" spans="2:5" x14ac:dyDescent="0.15">
      <c r="B85" s="6" t="s">
        <v>325</v>
      </c>
      <c r="C85" s="6" t="s">
        <v>326</v>
      </c>
      <c r="D85" s="6" t="s">
        <v>327</v>
      </c>
      <c r="E85" s="5" t="str">
        <f>HYPERLINK("https://www.esco-net.com/wcs/escort/ec/detail?hHinCd=EA683PM-31","EA683PM-31")</f>
        <v>EA683PM-31</v>
      </c>
    </row>
    <row r="86" spans="2:5" x14ac:dyDescent="0.15">
      <c r="B86" s="6" t="s">
        <v>325</v>
      </c>
      <c r="C86" s="6" t="s">
        <v>328</v>
      </c>
      <c r="D86" s="6" t="s">
        <v>329</v>
      </c>
      <c r="E86" s="5" t="str">
        <f>HYPERLINK("https://www.esco-net.com/wcs/escort/ec/detail?hHinCd=EA683PM-20","EA683PM-20")</f>
        <v>EA683PM-20</v>
      </c>
    </row>
    <row r="87" spans="2:5" x14ac:dyDescent="0.15">
      <c r="B87" s="6" t="s">
        <v>18</v>
      </c>
      <c r="C87" s="6" t="s">
        <v>330</v>
      </c>
      <c r="D87" s="6" t="s">
        <v>331</v>
      </c>
      <c r="E87" s="5" t="str">
        <f>HYPERLINK("https://www.esco-net.com/wcs/escort/ec/detail?hHinCd=EA526AK-11","EA526AK-11")</f>
        <v>EA526AK-11</v>
      </c>
    </row>
    <row r="88" spans="2:5" x14ac:dyDescent="0.15">
      <c r="B88" s="6" t="s">
        <v>18</v>
      </c>
      <c r="C88" s="6" t="s">
        <v>332</v>
      </c>
      <c r="D88" s="6" t="s">
        <v>333</v>
      </c>
      <c r="E88" s="5" t="str">
        <f>HYPERLINK("https://www.esco-net.com/wcs/escort/ec/detail?hHinCd=EA526AJ-28","EA526AJ-28")</f>
        <v>EA526AJ-28</v>
      </c>
    </row>
    <row r="89" spans="2:5" x14ac:dyDescent="0.15">
      <c r="B89" s="6" t="s">
        <v>334</v>
      </c>
      <c r="C89" s="6" t="s">
        <v>335</v>
      </c>
      <c r="D89" s="6" t="s">
        <v>336</v>
      </c>
      <c r="E89" s="5"/>
    </row>
    <row r="90" spans="2:5" x14ac:dyDescent="0.15">
      <c r="B90" s="6" t="s">
        <v>337</v>
      </c>
      <c r="C90" s="6" t="s">
        <v>338</v>
      </c>
      <c r="D90" s="6" t="s">
        <v>339</v>
      </c>
      <c r="E90" s="5" t="str">
        <f>HYPERLINK("https://www.esco-net.com/wcs/escort/ec/detail?hHinCd=EA522VD","EA522VD")</f>
        <v>EA522VD</v>
      </c>
    </row>
    <row r="91" spans="2:5" x14ac:dyDescent="0.15">
      <c r="B91" s="6" t="s">
        <v>340</v>
      </c>
      <c r="C91" s="6" t="s">
        <v>341</v>
      </c>
      <c r="D91" s="6" t="s">
        <v>342</v>
      </c>
      <c r="E91" s="5" t="str">
        <f>HYPERLINK("https://www.esco-net.com/wcs/escort/ec/detail?hHinCd=EA109MG-48","EA109MG-48")</f>
        <v>EA109MG-48</v>
      </c>
    </row>
    <row r="92" spans="2:5" x14ac:dyDescent="0.15">
      <c r="B92" s="6" t="s">
        <v>340</v>
      </c>
      <c r="C92" s="6" t="s">
        <v>343</v>
      </c>
      <c r="D92" s="6" t="s">
        <v>344</v>
      </c>
      <c r="E92" s="5" t="str">
        <f>HYPERLINK("https://www.esco-net.com/wcs/escort/ec/detail?hHinCd=EA109MJ-60","EA109MJ-60")</f>
        <v>EA109MJ-60</v>
      </c>
    </row>
    <row r="93" spans="2:5" x14ac:dyDescent="0.15">
      <c r="B93" s="6" t="s">
        <v>345</v>
      </c>
      <c r="C93" s="6" t="s">
        <v>346</v>
      </c>
      <c r="D93" s="6" t="s">
        <v>347</v>
      </c>
      <c r="E93" s="5" t="str">
        <f>HYPERLINK("https://www.esco-net.com/wcs/escort/ec/detail?hHinCd=EA109NC-1A","EA109NC-1A")</f>
        <v>EA109NC-1A</v>
      </c>
    </row>
    <row r="94" spans="2:5" x14ac:dyDescent="0.15">
      <c r="B94" s="6" t="s">
        <v>348</v>
      </c>
      <c r="C94" s="6" t="s">
        <v>349</v>
      </c>
      <c r="D94" s="6" t="s">
        <v>350</v>
      </c>
      <c r="E94" s="5" t="str">
        <f>HYPERLINK("https://www.esco-net.com/wcs/escort/ec/detail?hHinCd=EA109NW-202","EA109NW-202")</f>
        <v>EA109NW-202</v>
      </c>
    </row>
    <row r="95" spans="2:5" x14ac:dyDescent="0.15">
      <c r="B95" s="6" t="s">
        <v>351</v>
      </c>
      <c r="C95" s="6" t="s">
        <v>352</v>
      </c>
      <c r="D95" s="6" t="s">
        <v>353</v>
      </c>
      <c r="E95" s="5" t="str">
        <f>HYPERLINK("https://www.esco-net.com/wcs/escort/ec/detail?hHinCd=EA944NT-18A","EA944NT-18A")</f>
        <v>EA944NT-18A</v>
      </c>
    </row>
    <row r="96" spans="2:5" x14ac:dyDescent="0.15">
      <c r="B96" s="6" t="s">
        <v>354</v>
      </c>
      <c r="C96" s="6" t="s">
        <v>355</v>
      </c>
      <c r="D96" s="6" t="s">
        <v>356</v>
      </c>
      <c r="E96" s="5" t="str">
        <f>HYPERLINK("https://www.esco-net.com/wcs/escort/ec/detail?hHinCd=EA928B-40","EA928B-40")</f>
        <v>EA928B-40</v>
      </c>
    </row>
    <row r="97" spans="2:5" x14ac:dyDescent="0.15">
      <c r="B97" s="6" t="s">
        <v>357</v>
      </c>
      <c r="C97" s="6" t="s">
        <v>358</v>
      </c>
      <c r="D97" s="6" t="s">
        <v>359</v>
      </c>
      <c r="E97" s="5" t="str">
        <f>HYPERLINK("https://www.esco-net.com/wcs/escort/ec/detail?hHinCd=EA950SC-30","EA950SC-30")</f>
        <v>EA950SC-30</v>
      </c>
    </row>
    <row r="98" spans="2:5" x14ac:dyDescent="0.15">
      <c r="B98" s="6" t="s">
        <v>360</v>
      </c>
      <c r="C98" s="6" t="s">
        <v>361</v>
      </c>
      <c r="D98" s="6" t="s">
        <v>362</v>
      </c>
      <c r="E98" s="5"/>
    </row>
    <row r="99" spans="2:5" x14ac:dyDescent="0.15">
      <c r="B99" s="6" t="s">
        <v>360</v>
      </c>
      <c r="C99" s="6" t="s">
        <v>363</v>
      </c>
      <c r="D99" s="6" t="s">
        <v>364</v>
      </c>
      <c r="E99" s="5"/>
    </row>
    <row r="100" spans="2:5" x14ac:dyDescent="0.15">
      <c r="B100" s="6" t="s">
        <v>360</v>
      </c>
      <c r="C100" s="6" t="s">
        <v>365</v>
      </c>
      <c r="D100" s="6" t="s">
        <v>366</v>
      </c>
      <c r="E100" s="5"/>
    </row>
    <row r="101" spans="2:5" x14ac:dyDescent="0.15">
      <c r="B101" s="6" t="s">
        <v>360</v>
      </c>
      <c r="C101" s="6" t="s">
        <v>367</v>
      </c>
      <c r="D101" s="6" t="s">
        <v>368</v>
      </c>
      <c r="E101" s="5"/>
    </row>
    <row r="102" spans="2:5" x14ac:dyDescent="0.15">
      <c r="B102" s="6" t="s">
        <v>360</v>
      </c>
      <c r="C102" s="6" t="s">
        <v>369</v>
      </c>
      <c r="D102" s="6" t="s">
        <v>370</v>
      </c>
      <c r="E102" s="5"/>
    </row>
    <row r="103" spans="2:5" x14ac:dyDescent="0.15">
      <c r="B103" s="6" t="s">
        <v>360</v>
      </c>
      <c r="C103" s="6" t="s">
        <v>371</v>
      </c>
      <c r="D103" s="6" t="s">
        <v>372</v>
      </c>
      <c r="E103" s="5"/>
    </row>
    <row r="104" spans="2:5" x14ac:dyDescent="0.15">
      <c r="B104" s="6" t="s">
        <v>373</v>
      </c>
      <c r="C104" s="6" t="s">
        <v>374</v>
      </c>
      <c r="D104" s="6" t="s">
        <v>375</v>
      </c>
      <c r="E104" s="5" t="str">
        <f>HYPERLINK("https://www.esco-net.com/wcs/escort/ec/detail?hHinCd=EA534KD-160","EA534KD-160")</f>
        <v>EA534KD-160</v>
      </c>
    </row>
    <row r="105" spans="2:5" x14ac:dyDescent="0.15">
      <c r="B105" s="6" t="s">
        <v>19</v>
      </c>
      <c r="C105" s="6" t="s">
        <v>376</v>
      </c>
      <c r="D105" s="6" t="s">
        <v>377</v>
      </c>
      <c r="E105" s="5" t="str">
        <f>HYPERLINK("https://www.esco-net.com/wcs/escort/ec/detail?hHinCd=EA565BC-100","EA565BC-100")</f>
        <v>EA565BC-100</v>
      </c>
    </row>
    <row r="106" spans="2:5" x14ac:dyDescent="0.15">
      <c r="B106" s="6" t="s">
        <v>378</v>
      </c>
      <c r="C106" s="6" t="s">
        <v>379</v>
      </c>
      <c r="D106" s="6" t="s">
        <v>380</v>
      </c>
      <c r="E106" s="5" t="str">
        <f>HYPERLINK("https://www.esco-net.com/wcs/escort/ec/detail?hHinCd=EA640ZD-18B","EA640ZD-18B")</f>
        <v>EA640ZD-18B</v>
      </c>
    </row>
    <row r="107" spans="2:5" x14ac:dyDescent="0.15">
      <c r="B107" s="6" t="s">
        <v>381</v>
      </c>
      <c r="C107" s="6" t="s">
        <v>382</v>
      </c>
      <c r="D107" s="6" t="s">
        <v>383</v>
      </c>
      <c r="E107" s="5" t="str">
        <f>HYPERLINK("https://www.esco-net.com/wcs/escort/ec/detail?hHinCd=EA902XB","EA902XB")</f>
        <v>EA902XB</v>
      </c>
    </row>
    <row r="108" spans="2:5" x14ac:dyDescent="0.15">
      <c r="B108" s="6" t="s">
        <v>381</v>
      </c>
      <c r="C108" s="6" t="s">
        <v>384</v>
      </c>
      <c r="D108" s="6" t="s">
        <v>385</v>
      </c>
      <c r="E108" s="5" t="str">
        <f>HYPERLINK("https://www.esco-net.com/wcs/escort/ec/detail?hHinCd=EA903SD-4","EA903SD-4")</f>
        <v>EA903SD-4</v>
      </c>
    </row>
    <row r="109" spans="2:5" x14ac:dyDescent="0.15">
      <c r="B109" s="6" t="s">
        <v>386</v>
      </c>
      <c r="C109" s="6" t="s">
        <v>387</v>
      </c>
      <c r="D109" s="6" t="s">
        <v>388</v>
      </c>
      <c r="E109" s="5"/>
    </row>
    <row r="110" spans="2:5" x14ac:dyDescent="0.15">
      <c r="B110" s="6" t="s">
        <v>20</v>
      </c>
      <c r="C110" s="6" t="s">
        <v>389</v>
      </c>
      <c r="D110" s="6" t="s">
        <v>390</v>
      </c>
      <c r="E110" s="5"/>
    </row>
    <row r="111" spans="2:5" x14ac:dyDescent="0.15">
      <c r="B111" s="6" t="s">
        <v>391</v>
      </c>
      <c r="C111" s="6" t="s">
        <v>392</v>
      </c>
      <c r="D111" s="6" t="s">
        <v>393</v>
      </c>
      <c r="E111" s="5" t="str">
        <f>HYPERLINK("https://www.esco-net.com/wcs/escort/ec/detail?hHinCd=EA580KB-21","EA580KB-21")</f>
        <v>EA580KB-21</v>
      </c>
    </row>
    <row r="112" spans="2:5" x14ac:dyDescent="0.15">
      <c r="B112" s="6" t="s">
        <v>394</v>
      </c>
      <c r="C112" s="6" t="s">
        <v>395</v>
      </c>
      <c r="D112" s="6" t="s">
        <v>396</v>
      </c>
      <c r="E112" s="5" t="str">
        <f>HYPERLINK("https://www.esco-net.com/wcs/escort/ec/detail?hHinCd=EA534NB","EA534NB")</f>
        <v>EA534NB</v>
      </c>
    </row>
    <row r="113" spans="2:5" x14ac:dyDescent="0.15">
      <c r="B113" s="6" t="s">
        <v>397</v>
      </c>
      <c r="C113" s="6" t="s">
        <v>398</v>
      </c>
      <c r="D113" s="6" t="s">
        <v>399</v>
      </c>
      <c r="E113" s="5" t="str">
        <f>HYPERLINK("https://www.esco-net.com/wcs/escort/ec/detail?hHinCd=EA536KC-140","EA536KC-140")</f>
        <v>EA536KC-140</v>
      </c>
    </row>
    <row r="114" spans="2:5" x14ac:dyDescent="0.15">
      <c r="B114" s="6" t="s">
        <v>397</v>
      </c>
      <c r="C114" s="6" t="s">
        <v>400</v>
      </c>
      <c r="D114" s="6" t="s">
        <v>401</v>
      </c>
      <c r="E114" s="5" t="str">
        <f>HYPERLINK("https://www.esco-net.com/wcs/escort/ec/detail?hHinCd=EA537L-22","EA537L-22")</f>
        <v>EA537L-22</v>
      </c>
    </row>
    <row r="115" spans="2:5" x14ac:dyDescent="0.15">
      <c r="B115" s="6" t="s">
        <v>397</v>
      </c>
      <c r="C115" s="6" t="s">
        <v>402</v>
      </c>
      <c r="D115" s="6" t="s">
        <v>403</v>
      </c>
      <c r="E115" s="5" t="str">
        <f>HYPERLINK("https://www.esco-net.com/wcs/escort/ec/detail?hHinCd=EA537SE-12A","EA537SE-12A")</f>
        <v>EA537SE-12A</v>
      </c>
    </row>
    <row r="116" spans="2:5" x14ac:dyDescent="0.15">
      <c r="B116" s="6" t="s">
        <v>397</v>
      </c>
      <c r="C116" s="6" t="s">
        <v>404</v>
      </c>
      <c r="D116" s="6" t="s">
        <v>405</v>
      </c>
      <c r="E116" s="5" t="str">
        <f>HYPERLINK("https://www.esco-net.com/wcs/escort/ec/detail?hHinCd=EA537KB-160","EA537KB-160")</f>
        <v>EA537KB-160</v>
      </c>
    </row>
    <row r="117" spans="2:5" x14ac:dyDescent="0.15">
      <c r="B117" s="6" t="s">
        <v>406</v>
      </c>
      <c r="C117" s="6" t="s">
        <v>407</v>
      </c>
      <c r="D117" s="6" t="s">
        <v>408</v>
      </c>
      <c r="E117" s="5" t="str">
        <f>HYPERLINK("https://www.esco-net.com/wcs/escort/ec/detail?hHinCd=EA536GD-150","EA536GD-150")</f>
        <v>EA536GD-150</v>
      </c>
    </row>
    <row r="118" spans="2:5" x14ac:dyDescent="0.15">
      <c r="B118" s="6" t="s">
        <v>21</v>
      </c>
      <c r="C118" s="6" t="s">
        <v>409</v>
      </c>
      <c r="D118" s="6" t="s">
        <v>410</v>
      </c>
      <c r="E118" s="5" t="str">
        <f>HYPERLINK("https://www.esco-net.com/wcs/escort/ec/detail?hHinCd=EA535JA-100","EA535JA-100")</f>
        <v>EA535JA-100</v>
      </c>
    </row>
    <row r="119" spans="2:5" x14ac:dyDescent="0.15">
      <c r="B119" s="6" t="s">
        <v>411</v>
      </c>
      <c r="C119" s="6" t="s">
        <v>412</v>
      </c>
      <c r="D119" s="6" t="s">
        <v>413</v>
      </c>
      <c r="E119" s="5" t="str">
        <f>HYPERLINK("https://www.esco-net.com/wcs/escort/ec/detail?hHinCd=EA535KG-14","EA535KG-14")</f>
        <v>EA535KG-14</v>
      </c>
    </row>
    <row r="120" spans="2:5" x14ac:dyDescent="0.15">
      <c r="B120" s="6" t="s">
        <v>414</v>
      </c>
      <c r="C120" s="6" t="s">
        <v>415</v>
      </c>
      <c r="D120" s="6" t="s">
        <v>416</v>
      </c>
      <c r="E120" s="5"/>
    </row>
    <row r="121" spans="2:5" x14ac:dyDescent="0.15">
      <c r="B121" s="6" t="s">
        <v>22</v>
      </c>
      <c r="C121" s="6" t="s">
        <v>417</v>
      </c>
      <c r="D121" s="6" t="s">
        <v>418</v>
      </c>
      <c r="E121" s="5" t="str">
        <f>HYPERLINK("https://www.esco-net.com/wcs/escort/ec/detail?hHinCd=EA934ZD-16","EA934ZD-16")</f>
        <v>EA934ZD-16</v>
      </c>
    </row>
    <row r="122" spans="2:5" x14ac:dyDescent="0.15">
      <c r="B122" s="6" t="s">
        <v>419</v>
      </c>
      <c r="C122" s="6" t="s">
        <v>420</v>
      </c>
      <c r="D122" s="6" t="s">
        <v>421</v>
      </c>
      <c r="E122" s="5" t="str">
        <f>HYPERLINK("https://www.esco-net.com/wcs/escort/ec/detail?hHinCd=EA986EC-18","EA986EC-18")</f>
        <v>EA986EC-18</v>
      </c>
    </row>
    <row r="123" spans="2:5" x14ac:dyDescent="0.15">
      <c r="B123" s="6" t="s">
        <v>422</v>
      </c>
      <c r="C123" s="6" t="s">
        <v>423</v>
      </c>
      <c r="D123" s="6" t="s">
        <v>424</v>
      </c>
      <c r="E123" s="5"/>
    </row>
    <row r="124" spans="2:5" x14ac:dyDescent="0.15">
      <c r="B124" s="6" t="s">
        <v>425</v>
      </c>
      <c r="C124" s="6" t="s">
        <v>426</v>
      </c>
      <c r="D124" s="6" t="s">
        <v>427</v>
      </c>
      <c r="E124" s="5" t="str">
        <f>HYPERLINK("https://www.esco-net.com/wcs/escort/ec/detail?hHinCd=EA604AJ-17","EA604AJ-17")</f>
        <v>EA604AJ-17</v>
      </c>
    </row>
    <row r="125" spans="2:5" x14ac:dyDescent="0.15">
      <c r="B125" s="6" t="s">
        <v>23</v>
      </c>
      <c r="C125" s="6" t="s">
        <v>428</v>
      </c>
      <c r="D125" s="6" t="s">
        <v>429</v>
      </c>
      <c r="E125" s="5" t="str">
        <f>HYPERLINK("https://www.esco-net.com/wcs/escort/ec/detail?hHinCd=EA590AA-1","EA590AA-1")</f>
        <v>EA590AA-1</v>
      </c>
    </row>
    <row r="126" spans="2:5" x14ac:dyDescent="0.15">
      <c r="B126" s="6" t="s">
        <v>23</v>
      </c>
      <c r="C126" s="6" t="s">
        <v>430</v>
      </c>
      <c r="D126" s="6" t="s">
        <v>431</v>
      </c>
      <c r="E126" s="5" t="str">
        <f>HYPERLINK("https://www.esco-net.com/wcs/escort/ec/detail?hHinCd=EA590BA-2","EA590BA-2")</f>
        <v>EA590BA-2</v>
      </c>
    </row>
    <row r="127" spans="2:5" x14ac:dyDescent="0.15">
      <c r="B127" s="6" t="s">
        <v>432</v>
      </c>
      <c r="C127" s="6" t="s">
        <v>433</v>
      </c>
      <c r="D127" s="6" t="s">
        <v>434</v>
      </c>
      <c r="E127" s="5"/>
    </row>
    <row r="128" spans="2:5" x14ac:dyDescent="0.15">
      <c r="B128" s="6" t="s">
        <v>435</v>
      </c>
      <c r="C128" s="6" t="s">
        <v>436</v>
      </c>
      <c r="D128" s="6" t="s">
        <v>437</v>
      </c>
      <c r="E128" s="5" t="str">
        <f>HYPERLINK("https://www.esco-net.com/wcs/escort/ec/detail?hHinCd=EA604C-10A","EA604C-10A")</f>
        <v>EA604C-10A</v>
      </c>
    </row>
    <row r="129" spans="2:5" x14ac:dyDescent="0.15">
      <c r="B129" s="6" t="s">
        <v>438</v>
      </c>
      <c r="C129" s="6" t="s">
        <v>439</v>
      </c>
      <c r="D129" s="6" t="s">
        <v>440</v>
      </c>
      <c r="E129" s="5"/>
    </row>
    <row r="130" spans="2:5" x14ac:dyDescent="0.15">
      <c r="B130" s="6" t="s">
        <v>441</v>
      </c>
      <c r="C130" s="6" t="s">
        <v>442</v>
      </c>
      <c r="D130" s="6" t="s">
        <v>443</v>
      </c>
      <c r="E130" s="5"/>
    </row>
    <row r="131" spans="2:5" x14ac:dyDescent="0.15">
      <c r="B131" s="6" t="s">
        <v>444</v>
      </c>
      <c r="C131" s="6" t="s">
        <v>445</v>
      </c>
      <c r="D131" s="6" t="s">
        <v>446</v>
      </c>
      <c r="E131" s="5" t="str">
        <f>HYPERLINK("https://www.esco-net.com/wcs/escort/ec/detail?hHinCd=EA724VA-300","EA724VA-300")</f>
        <v>EA724VA-300</v>
      </c>
    </row>
    <row r="132" spans="2:5" x14ac:dyDescent="0.15">
      <c r="B132" s="6" t="s">
        <v>24</v>
      </c>
      <c r="C132" s="6" t="s">
        <v>447</v>
      </c>
      <c r="D132" s="6" t="s">
        <v>448</v>
      </c>
      <c r="E132" s="5"/>
    </row>
    <row r="133" spans="2:5" x14ac:dyDescent="0.15">
      <c r="B133" s="6" t="s">
        <v>449</v>
      </c>
      <c r="C133" s="6" t="s">
        <v>450</v>
      </c>
      <c r="D133" s="6" t="s">
        <v>451</v>
      </c>
      <c r="E133" s="5" t="str">
        <f>HYPERLINK("https://www.esco-net.com/wcs/escort/ec/detail?hHinCd=EA929DB-224","EA929DB-224")</f>
        <v>EA929DB-224</v>
      </c>
    </row>
    <row r="134" spans="2:5" x14ac:dyDescent="0.15">
      <c r="B134" s="6" t="s">
        <v>452</v>
      </c>
      <c r="C134" s="6" t="s">
        <v>453</v>
      </c>
      <c r="D134" s="6" t="s">
        <v>454</v>
      </c>
      <c r="E134" s="5" t="str">
        <f>HYPERLINK("https://www.esco-net.com/wcs/escort/ec/detail?hHinCd=EA687YA-31A","EA687YA-31A")</f>
        <v>EA687YA-31A</v>
      </c>
    </row>
    <row r="135" spans="2:5" x14ac:dyDescent="0.15">
      <c r="B135" s="6" t="s">
        <v>25</v>
      </c>
      <c r="C135" s="6" t="s">
        <v>455</v>
      </c>
      <c r="D135" s="6" t="s">
        <v>456</v>
      </c>
      <c r="E135" s="5"/>
    </row>
    <row r="136" spans="2:5" x14ac:dyDescent="0.15">
      <c r="B136" s="6" t="s">
        <v>457</v>
      </c>
      <c r="C136" s="6" t="s">
        <v>458</v>
      </c>
      <c r="D136" s="6" t="s">
        <v>459</v>
      </c>
      <c r="E136" s="5" t="str">
        <f>HYPERLINK("https://www.esco-net.com/wcs/escort/ec/detail?hHinCd=EA618PX-105","EA618PX-105")</f>
        <v>EA618PX-105</v>
      </c>
    </row>
    <row r="137" spans="2:5" x14ac:dyDescent="0.15">
      <c r="B137" s="6" t="s">
        <v>460</v>
      </c>
      <c r="C137" s="6" t="s">
        <v>461</v>
      </c>
      <c r="D137" s="6" t="s">
        <v>462</v>
      </c>
      <c r="E137" s="5"/>
    </row>
    <row r="138" spans="2:5" x14ac:dyDescent="0.15">
      <c r="B138" s="6" t="s">
        <v>463</v>
      </c>
      <c r="C138" s="6" t="s">
        <v>464</v>
      </c>
      <c r="D138" s="6" t="s">
        <v>465</v>
      </c>
      <c r="E138" s="5" t="str">
        <f>HYPERLINK("https://www.esco-net.com/wcs/escort/ec/detail?hHinCd=EA614CE-10","EA614CE-10")</f>
        <v>EA614CE-10</v>
      </c>
    </row>
    <row r="139" spans="2:5" x14ac:dyDescent="0.15">
      <c r="B139" s="6" t="s">
        <v>463</v>
      </c>
      <c r="C139" s="6" t="s">
        <v>466</v>
      </c>
      <c r="D139" s="6" t="s">
        <v>467</v>
      </c>
      <c r="E139" s="5" t="str">
        <f>HYPERLINK("https://www.esco-net.com/wcs/escort/ec/detail?hHinCd=EA685A-5","EA685A-5")</f>
        <v>EA685A-5</v>
      </c>
    </row>
    <row r="140" spans="2:5" x14ac:dyDescent="0.15">
      <c r="B140" s="6" t="s">
        <v>26</v>
      </c>
      <c r="C140" s="6" t="s">
        <v>468</v>
      </c>
      <c r="D140" s="6" t="s">
        <v>469</v>
      </c>
      <c r="E140" s="5" t="str">
        <f>HYPERLINK("https://www.esco-net.com/wcs/escort/ec/detail?hHinCd=EA687S-8","EA687S-8")</f>
        <v>EA687S-8</v>
      </c>
    </row>
    <row r="141" spans="2:5" x14ac:dyDescent="0.15">
      <c r="B141" s="6" t="s">
        <v>26</v>
      </c>
      <c r="C141" s="6" t="s">
        <v>470</v>
      </c>
      <c r="D141" s="6" t="s">
        <v>471</v>
      </c>
      <c r="E141" s="5"/>
    </row>
    <row r="142" spans="2:5" x14ac:dyDescent="0.15">
      <c r="B142" s="6" t="s">
        <v>472</v>
      </c>
      <c r="C142" s="6" t="s">
        <v>473</v>
      </c>
      <c r="D142" s="6" t="s">
        <v>474</v>
      </c>
      <c r="E142" s="5" t="str">
        <f>HYPERLINK("https://www.esco-net.com/wcs/escort/ec/detail?hHinCd=EA618GB-24","EA618GB-24")</f>
        <v>EA618GB-24</v>
      </c>
    </row>
    <row r="143" spans="2:5" x14ac:dyDescent="0.15">
      <c r="B143" s="6" t="s">
        <v>475</v>
      </c>
      <c r="C143" s="6" t="s">
        <v>476</v>
      </c>
      <c r="D143" s="6" t="s">
        <v>477</v>
      </c>
      <c r="E143" s="5"/>
    </row>
    <row r="144" spans="2:5" x14ac:dyDescent="0.15">
      <c r="B144" s="6" t="s">
        <v>27</v>
      </c>
      <c r="C144" s="6" t="s">
        <v>478</v>
      </c>
      <c r="D144" s="6" t="s">
        <v>479</v>
      </c>
      <c r="E144" s="5"/>
    </row>
    <row r="145" spans="2:5" x14ac:dyDescent="0.15">
      <c r="B145" s="6" t="s">
        <v>27</v>
      </c>
      <c r="C145" s="6" t="s">
        <v>480</v>
      </c>
      <c r="D145" s="6" t="s">
        <v>481</v>
      </c>
      <c r="E145" s="5" t="str">
        <f>HYPERLINK("https://www.esco-net.com/wcs/escort/ec/detail?hHinCd=EA164DZ-1","EA164DZ-1")</f>
        <v>EA164DZ-1</v>
      </c>
    </row>
    <row r="146" spans="2:5" x14ac:dyDescent="0.15">
      <c r="B146" s="6" t="s">
        <v>28</v>
      </c>
      <c r="C146" s="6" t="s">
        <v>482</v>
      </c>
      <c r="D146" s="6" t="s">
        <v>483</v>
      </c>
      <c r="E146" s="5" t="str">
        <f>HYPERLINK("https://www.esco-net.com/wcs/escort/ec/detail?hHinCd=EA687HA-19","EA687HA-19")</f>
        <v>EA687HA-19</v>
      </c>
    </row>
    <row r="147" spans="2:5" x14ac:dyDescent="0.15">
      <c r="B147" s="6" t="s">
        <v>28</v>
      </c>
      <c r="C147" s="6" t="s">
        <v>484</v>
      </c>
      <c r="D147" s="6" t="s">
        <v>485</v>
      </c>
      <c r="E147" s="5" t="str">
        <f>HYPERLINK("https://www.esco-net.com/wcs/escort/ec/detail?hHinCd=EA687HB-19","EA687HB-19")</f>
        <v>EA687HB-19</v>
      </c>
    </row>
    <row r="148" spans="2:5" x14ac:dyDescent="0.15">
      <c r="B148" s="6" t="s">
        <v>486</v>
      </c>
      <c r="C148" s="6" t="s">
        <v>487</v>
      </c>
      <c r="D148" s="6" t="s">
        <v>488</v>
      </c>
      <c r="E148" s="5"/>
    </row>
    <row r="149" spans="2:5" x14ac:dyDescent="0.15">
      <c r="B149" s="6" t="s">
        <v>489</v>
      </c>
      <c r="C149" s="6" t="s">
        <v>490</v>
      </c>
      <c r="D149" s="6" t="s">
        <v>491</v>
      </c>
      <c r="E149" s="5" t="str">
        <f>HYPERLINK("https://www.esco-net.com/wcs/escort/ec/detail?hHinCd=EA164FC-60A","EA164FC-60A")</f>
        <v>EA164FC-60A</v>
      </c>
    </row>
    <row r="150" spans="2:5" x14ac:dyDescent="0.15">
      <c r="B150" s="6" t="s">
        <v>29</v>
      </c>
      <c r="C150" s="6" t="s">
        <v>492</v>
      </c>
      <c r="D150" s="6" t="s">
        <v>493</v>
      </c>
      <c r="E150" s="5" t="str">
        <f>HYPERLINK("https://www.esco-net.com/wcs/escort/ec/detail?hHinCd=EA613GL-38","EA613GL-38")</f>
        <v>EA613GL-38</v>
      </c>
    </row>
    <row r="151" spans="2:5" x14ac:dyDescent="0.15">
      <c r="B151" s="6" t="s">
        <v>29</v>
      </c>
      <c r="C151" s="6" t="s">
        <v>494</v>
      </c>
      <c r="D151" s="6" t="s">
        <v>495</v>
      </c>
      <c r="E151" s="5" t="str">
        <f>HYPERLINK("https://www.esco-net.com/wcs/escort/ec/detail?hHinCd=EA613GL-50","EA613GL-50")</f>
        <v>EA613GL-50</v>
      </c>
    </row>
    <row r="152" spans="2:5" x14ac:dyDescent="0.15">
      <c r="B152" s="6" t="s">
        <v>30</v>
      </c>
      <c r="C152" s="6" t="s">
        <v>496</v>
      </c>
      <c r="D152" s="6" t="s">
        <v>497</v>
      </c>
      <c r="E152" s="5"/>
    </row>
    <row r="153" spans="2:5" x14ac:dyDescent="0.15">
      <c r="B153" s="6" t="s">
        <v>498</v>
      </c>
      <c r="C153" s="6" t="s">
        <v>499</v>
      </c>
      <c r="D153" s="6" t="s">
        <v>500</v>
      </c>
      <c r="E153" s="5" t="str">
        <f>HYPERLINK("https://www.esco-net.com/wcs/escort/ec/detail?hHinCd=EA530A-10B","EA530A-10B")</f>
        <v>EA530A-10B</v>
      </c>
    </row>
    <row r="154" spans="2:5" x14ac:dyDescent="0.15">
      <c r="B154" s="6" t="s">
        <v>498</v>
      </c>
      <c r="C154" s="6" t="s">
        <v>501</v>
      </c>
      <c r="D154" s="6" t="s">
        <v>502</v>
      </c>
      <c r="E154" s="5" t="str">
        <f>HYPERLINK("https://www.esco-net.com/wcs/escort/ec/detail?hHinCd=EA602AJ-13","EA602AJ-13")</f>
        <v>EA602AJ-13</v>
      </c>
    </row>
    <row r="155" spans="2:5" x14ac:dyDescent="0.15">
      <c r="B155" s="6" t="s">
        <v>503</v>
      </c>
      <c r="C155" s="6" t="s">
        <v>504</v>
      </c>
      <c r="D155" s="6" t="s">
        <v>505</v>
      </c>
      <c r="E155" s="5" t="str">
        <f>HYPERLINK("https://www.esco-net.com/wcs/escort/ec/detail?hHinCd=EA723TA-6","EA723TA-6")</f>
        <v>EA723TA-6</v>
      </c>
    </row>
    <row r="156" spans="2:5" x14ac:dyDescent="0.15">
      <c r="B156" s="6" t="s">
        <v>503</v>
      </c>
      <c r="C156" s="6" t="s">
        <v>506</v>
      </c>
      <c r="D156" s="6" t="s">
        <v>507</v>
      </c>
      <c r="E156" s="5" t="str">
        <f>HYPERLINK("https://www.esco-net.com/wcs/escort/ec/detail?hHinCd=EA723TA-7","EA723TA-7")</f>
        <v>EA723TA-7</v>
      </c>
    </row>
    <row r="157" spans="2:5" x14ac:dyDescent="0.15">
      <c r="B157" s="6" t="s">
        <v>503</v>
      </c>
      <c r="C157" s="6" t="s">
        <v>508</v>
      </c>
      <c r="D157" s="6" t="s">
        <v>509</v>
      </c>
      <c r="E157" s="5" t="str">
        <f>HYPERLINK("https://www.esco-net.com/wcs/escort/ec/detail?hHinCd=EA723TA-8","EA723TA-8")</f>
        <v>EA723TA-8</v>
      </c>
    </row>
    <row r="158" spans="2:5" x14ac:dyDescent="0.15">
      <c r="B158" s="6" t="s">
        <v>503</v>
      </c>
      <c r="C158" s="6" t="s">
        <v>510</v>
      </c>
      <c r="D158" s="6" t="s">
        <v>511</v>
      </c>
      <c r="E158" s="5" t="str">
        <f>HYPERLINK("https://www.esco-net.com/wcs/escort/ec/detail?hHinCd=EA723TA-2","EA723TA-2")</f>
        <v>EA723TA-2</v>
      </c>
    </row>
    <row r="159" spans="2:5" x14ac:dyDescent="0.15">
      <c r="B159" s="6" t="s">
        <v>31</v>
      </c>
      <c r="C159" s="6" t="s">
        <v>512</v>
      </c>
      <c r="D159" s="6" t="s">
        <v>513</v>
      </c>
      <c r="E159" s="5" t="str">
        <f>HYPERLINK("https://www.esco-net.com/wcs/escort/ec/detail?hHinCd=EA723JK-16","EA723JK-16")</f>
        <v>EA723JK-16</v>
      </c>
    </row>
    <row r="160" spans="2:5" x14ac:dyDescent="0.15">
      <c r="B160" s="6" t="s">
        <v>31</v>
      </c>
      <c r="C160" s="6" t="s">
        <v>514</v>
      </c>
      <c r="D160" s="6" t="s">
        <v>515</v>
      </c>
      <c r="E160" s="5" t="str">
        <f>HYPERLINK("https://www.esco-net.com/wcs/escort/ec/detail?hHinCd=EA723JK-22","EA723JK-22")</f>
        <v>EA723JK-22</v>
      </c>
    </row>
    <row r="161" spans="2:5" x14ac:dyDescent="0.15">
      <c r="B161" s="6" t="s">
        <v>31</v>
      </c>
      <c r="C161" s="6" t="s">
        <v>516</v>
      </c>
      <c r="D161" s="6" t="s">
        <v>517</v>
      </c>
      <c r="E161" s="5" t="str">
        <f>HYPERLINK("https://www.esco-net.com/wcs/escort/ec/detail?hHinCd=EA723JK-24","EA723JK-24")</f>
        <v>EA723JK-24</v>
      </c>
    </row>
    <row r="162" spans="2:5" x14ac:dyDescent="0.15">
      <c r="B162" s="6" t="s">
        <v>31</v>
      </c>
      <c r="C162" s="6" t="s">
        <v>518</v>
      </c>
      <c r="D162" s="6" t="s">
        <v>519</v>
      </c>
      <c r="E162" s="5" t="str">
        <f>HYPERLINK("https://www.esco-net.com/wcs/escort/ec/detail?hHinCd=EA723JK-25","EA723JK-25")</f>
        <v>EA723JK-25</v>
      </c>
    </row>
    <row r="163" spans="2:5" x14ac:dyDescent="0.15">
      <c r="B163" s="6" t="s">
        <v>520</v>
      </c>
      <c r="C163" s="6" t="s">
        <v>521</v>
      </c>
      <c r="D163" s="6" t="s">
        <v>522</v>
      </c>
      <c r="E163" s="5"/>
    </row>
    <row r="164" spans="2:5" x14ac:dyDescent="0.15">
      <c r="B164" s="6" t="s">
        <v>523</v>
      </c>
      <c r="C164" s="6" t="s">
        <v>524</v>
      </c>
      <c r="D164" s="6" t="s">
        <v>525</v>
      </c>
      <c r="E164" s="5"/>
    </row>
    <row r="165" spans="2:5" x14ac:dyDescent="0.15">
      <c r="B165" s="6" t="s">
        <v>526</v>
      </c>
      <c r="C165" s="6" t="s">
        <v>527</v>
      </c>
      <c r="D165" s="6" t="s">
        <v>528</v>
      </c>
      <c r="E165" s="5" t="str">
        <f>HYPERLINK("https://www.esco-net.com/wcs/escort/ec/detail?hHinCd=EA573KS-5","EA573KS-5")</f>
        <v>EA573KS-5</v>
      </c>
    </row>
    <row r="166" spans="2:5" x14ac:dyDescent="0.15">
      <c r="B166" s="6" t="s">
        <v>529</v>
      </c>
      <c r="C166" s="6" t="s">
        <v>530</v>
      </c>
      <c r="D166" s="6" t="s">
        <v>531</v>
      </c>
      <c r="E166" s="5" t="str">
        <f>HYPERLINK("https://www.esco-net.com/wcs/escort/ec/detail?hHinCd=EA560PX-4","EA560PX-4")</f>
        <v>EA560PX-4</v>
      </c>
    </row>
    <row r="167" spans="2:5" x14ac:dyDescent="0.15">
      <c r="B167" s="6" t="s">
        <v>532</v>
      </c>
      <c r="C167" s="6" t="s">
        <v>533</v>
      </c>
      <c r="D167" s="6" t="s">
        <v>534</v>
      </c>
      <c r="E167" s="5" t="str">
        <f>HYPERLINK("https://www.esco-net.com/wcs/escort/ec/detail?hHinCd=EA565-6","EA565-6")</f>
        <v>EA565-6</v>
      </c>
    </row>
    <row r="168" spans="2:5" x14ac:dyDescent="0.15">
      <c r="B168" s="6" t="s">
        <v>535</v>
      </c>
      <c r="C168" s="6" t="s">
        <v>536</v>
      </c>
      <c r="D168" s="6" t="s">
        <v>537</v>
      </c>
      <c r="E168" s="5" t="str">
        <f>HYPERLINK("https://www.esco-net.com/wcs/escort/ec/detail?hHinCd=EA560E-175","EA560E-175")</f>
        <v>EA560E-175</v>
      </c>
    </row>
    <row r="169" spans="2:5" x14ac:dyDescent="0.15">
      <c r="B169" s="6" t="s">
        <v>535</v>
      </c>
      <c r="C169" s="6" t="s">
        <v>538</v>
      </c>
      <c r="D169" s="6" t="s">
        <v>539</v>
      </c>
      <c r="E169" s="5" t="str">
        <f>HYPERLINK("https://www.esco-net.com/wcs/escort/ec/detail?hHinCd=EA560E-200","EA560E-200")</f>
        <v>EA560E-200</v>
      </c>
    </row>
    <row r="170" spans="2:5" x14ac:dyDescent="0.15">
      <c r="B170" s="6" t="s">
        <v>540</v>
      </c>
      <c r="C170" s="6" t="s">
        <v>541</v>
      </c>
      <c r="D170" s="6" t="s">
        <v>542</v>
      </c>
      <c r="E170" s="5"/>
    </row>
    <row r="171" spans="2:5" x14ac:dyDescent="0.15">
      <c r="B171" s="6" t="s">
        <v>543</v>
      </c>
      <c r="C171" s="6" t="s">
        <v>544</v>
      </c>
      <c r="D171" s="6" t="s">
        <v>545</v>
      </c>
      <c r="E171" s="5" t="str">
        <f>HYPERLINK("https://www.esco-net.com/wcs/escort/ec/detail?hHinCd=EA611GA-51","EA611GA-51")</f>
        <v>EA611GA-51</v>
      </c>
    </row>
    <row r="172" spans="2:5" x14ac:dyDescent="0.15">
      <c r="B172" s="6" t="s">
        <v>543</v>
      </c>
      <c r="C172" s="6" t="s">
        <v>546</v>
      </c>
      <c r="D172" s="6" t="s">
        <v>547</v>
      </c>
      <c r="E172" s="5" t="str">
        <f>HYPERLINK("https://www.esco-net.com/wcs/escort/ec/detail?hHinCd=EA611GA-52","EA611GA-52")</f>
        <v>EA611GA-52</v>
      </c>
    </row>
    <row r="173" spans="2:5" x14ac:dyDescent="0.15">
      <c r="B173" s="6" t="s">
        <v>548</v>
      </c>
      <c r="C173" s="6" t="s">
        <v>549</v>
      </c>
      <c r="D173" s="6" t="s">
        <v>550</v>
      </c>
      <c r="E173" s="5" t="str">
        <f>HYPERLINK("https://www.esco-net.com/wcs/escort/ec/detail?hHinCd=EA813A-30A","EA813A-30A")</f>
        <v>EA813A-30A</v>
      </c>
    </row>
    <row r="174" spans="2:5" x14ac:dyDescent="0.15">
      <c r="B174" s="6" t="s">
        <v>551</v>
      </c>
      <c r="C174" s="6" t="s">
        <v>552</v>
      </c>
      <c r="D174" s="6" t="s">
        <v>553</v>
      </c>
      <c r="E174" s="5" t="str">
        <f>HYPERLINK("https://www.esco-net.com/wcs/escort/ec/detail?hHinCd=EA611AG-25","EA611AG-25")</f>
        <v>EA611AG-25</v>
      </c>
    </row>
    <row r="175" spans="2:5" x14ac:dyDescent="0.15">
      <c r="B175" s="6" t="s">
        <v>32</v>
      </c>
      <c r="C175" s="6" t="s">
        <v>554</v>
      </c>
      <c r="D175" s="6" t="s">
        <v>555</v>
      </c>
      <c r="E175" s="5" t="str">
        <f>HYPERLINK("https://www.esco-net.com/wcs/escort/ec/detail?hHinCd=EA573BN-7","EA573BN-7")</f>
        <v>EA573BN-7</v>
      </c>
    </row>
    <row r="176" spans="2:5" x14ac:dyDescent="0.15">
      <c r="B176" s="6" t="s">
        <v>32</v>
      </c>
      <c r="C176" s="6" t="s">
        <v>556</v>
      </c>
      <c r="D176" s="6" t="s">
        <v>557</v>
      </c>
      <c r="E176" s="5" t="str">
        <f>HYPERLINK("https://www.esco-net.com/wcs/escort/ec/detail?hHinCd=EA573AC-4","EA573AC-4")</f>
        <v>EA573AC-4</v>
      </c>
    </row>
    <row r="177" spans="2:5" x14ac:dyDescent="0.15">
      <c r="B177" s="6" t="s">
        <v>32</v>
      </c>
      <c r="C177" s="6" t="s">
        <v>558</v>
      </c>
      <c r="D177" s="6" t="s">
        <v>559</v>
      </c>
      <c r="E177" s="5" t="str">
        <f>HYPERLINK("https://www.esco-net.com/wcs/escort/ec/detail?hHinCd=EA573KL-101","EA573KL-101")</f>
        <v>EA573KL-101</v>
      </c>
    </row>
    <row r="178" spans="2:5" x14ac:dyDescent="0.15">
      <c r="B178" s="6" t="s">
        <v>32</v>
      </c>
      <c r="C178" s="6" t="s">
        <v>560</v>
      </c>
      <c r="D178" s="6" t="s">
        <v>561</v>
      </c>
      <c r="E178" s="5" t="str">
        <f>HYPERLINK("https://www.esco-net.com/wcs/escort/ec/detail?hHinCd=EA573BM-1","EA573BM-1")</f>
        <v>EA573BM-1</v>
      </c>
    </row>
    <row r="179" spans="2:5" x14ac:dyDescent="0.15">
      <c r="B179" s="6" t="s">
        <v>562</v>
      </c>
      <c r="C179" s="6" t="s">
        <v>563</v>
      </c>
      <c r="D179" s="6" t="s">
        <v>564</v>
      </c>
      <c r="E179" s="5" t="str">
        <f>HYPERLINK("https://www.esco-net.com/wcs/escort/ec/detail?hHinCd=EA652AE-4","EA652AE-4")</f>
        <v>EA652AE-4</v>
      </c>
    </row>
    <row r="180" spans="2:5" x14ac:dyDescent="0.15">
      <c r="B180" s="6" t="s">
        <v>565</v>
      </c>
      <c r="C180" s="6" t="s">
        <v>566</v>
      </c>
      <c r="D180" s="6" t="s">
        <v>567</v>
      </c>
      <c r="E180" s="5" t="str">
        <f>HYPERLINK("https://www.esco-net.com/wcs/escort/ec/detail?hHinCd=EA572DV-3","EA572DV-3")</f>
        <v>EA572DV-3</v>
      </c>
    </row>
    <row r="181" spans="2:5" x14ac:dyDescent="0.15">
      <c r="B181" s="6" t="s">
        <v>565</v>
      </c>
      <c r="C181" s="6" t="s">
        <v>568</v>
      </c>
      <c r="D181" s="6" t="s">
        <v>569</v>
      </c>
      <c r="E181" s="5" t="str">
        <f>HYPERLINK("https://www.esco-net.com/wcs/escort/ec/detail?hHinCd=EA572CG","EA572CG")</f>
        <v>EA572CG</v>
      </c>
    </row>
    <row r="182" spans="2:5" x14ac:dyDescent="0.15">
      <c r="B182" s="6" t="s">
        <v>570</v>
      </c>
      <c r="C182" s="6" t="s">
        <v>571</v>
      </c>
      <c r="D182" s="6" t="s">
        <v>572</v>
      </c>
      <c r="E182" s="5" t="str">
        <f>HYPERLINK("https://www.esco-net.com/wcs/escort/ec/detail?hHinCd=EA572DS","EA572DS")</f>
        <v>EA572DS</v>
      </c>
    </row>
    <row r="183" spans="2:5" x14ac:dyDescent="0.15">
      <c r="B183" s="6" t="s">
        <v>573</v>
      </c>
      <c r="C183" s="6" t="s">
        <v>574</v>
      </c>
      <c r="D183" s="6" t="s">
        <v>575</v>
      </c>
      <c r="E183" s="5"/>
    </row>
    <row r="184" spans="2:5" x14ac:dyDescent="0.15">
      <c r="B184" s="6" t="s">
        <v>33</v>
      </c>
      <c r="C184" s="6" t="s">
        <v>576</v>
      </c>
      <c r="D184" s="6" t="s">
        <v>577</v>
      </c>
      <c r="E184" s="5"/>
    </row>
    <row r="185" spans="2:5" x14ac:dyDescent="0.15">
      <c r="B185" s="6" t="s">
        <v>578</v>
      </c>
      <c r="C185" s="6" t="s">
        <v>579</v>
      </c>
      <c r="D185" s="6" t="s">
        <v>580</v>
      </c>
      <c r="E185" s="5" t="str">
        <f>HYPERLINK("https://www.esco-net.com/wcs/escort/ec/detail?hHinCd=EA522G-81","EA522G-81")</f>
        <v>EA522G-81</v>
      </c>
    </row>
    <row r="186" spans="2:5" x14ac:dyDescent="0.15">
      <c r="B186" s="6" t="s">
        <v>34</v>
      </c>
      <c r="C186" s="6" t="s">
        <v>581</v>
      </c>
      <c r="D186" s="6" t="s">
        <v>582</v>
      </c>
      <c r="E186" s="5" t="str">
        <f>HYPERLINK("https://www.esco-net.com/wcs/escort/ec/detail?hHinCd=EA522G-92","EA522G-92")</f>
        <v>EA522G-92</v>
      </c>
    </row>
    <row r="187" spans="2:5" x14ac:dyDescent="0.15">
      <c r="B187" s="6" t="s">
        <v>34</v>
      </c>
      <c r="C187" s="6" t="s">
        <v>583</v>
      </c>
      <c r="D187" s="6" t="s">
        <v>584</v>
      </c>
      <c r="E187" s="5" t="str">
        <f>HYPERLINK("https://www.esco-net.com/wcs/escort/ec/detail?hHinCd=EA522G-22A","EA522G-22A")</f>
        <v>EA522G-22A</v>
      </c>
    </row>
    <row r="188" spans="2:5" x14ac:dyDescent="0.15">
      <c r="B188" s="6" t="s">
        <v>35</v>
      </c>
      <c r="C188" s="6" t="s">
        <v>585</v>
      </c>
      <c r="D188" s="6" t="s">
        <v>586</v>
      </c>
      <c r="E188" s="5"/>
    </row>
    <row r="189" spans="2:5" x14ac:dyDescent="0.15">
      <c r="B189" s="6" t="s">
        <v>587</v>
      </c>
      <c r="C189" s="6" t="s">
        <v>588</v>
      </c>
      <c r="D189" s="6" t="s">
        <v>589</v>
      </c>
      <c r="E189" s="5" t="str">
        <f>HYPERLINK("https://www.esco-net.com/wcs/escort/ec/detail?hHinCd=EA109BJ-33","EA109BJ-33")</f>
        <v>EA109BJ-33</v>
      </c>
    </row>
    <row r="190" spans="2:5" x14ac:dyDescent="0.15">
      <c r="B190" s="6" t="s">
        <v>587</v>
      </c>
      <c r="C190" s="6" t="s">
        <v>590</v>
      </c>
      <c r="D190" s="6" t="s">
        <v>591</v>
      </c>
      <c r="E190" s="5" t="str">
        <f>HYPERLINK("https://www.esco-net.com/wcs/escort/ec/detail?hHinCd=EA109BJ-24","EA109BJ-24")</f>
        <v>EA109BJ-24</v>
      </c>
    </row>
    <row r="191" spans="2:5" x14ac:dyDescent="0.15">
      <c r="B191" s="6" t="s">
        <v>592</v>
      </c>
      <c r="C191" s="6" t="s">
        <v>593</v>
      </c>
      <c r="D191" s="6" t="s">
        <v>594</v>
      </c>
      <c r="E191" s="5" t="str">
        <f>HYPERLINK("https://www.esco-net.com/wcs/escort/ec/detail?hHinCd=EA109GE-5","EA109GE-5")</f>
        <v>EA109GE-5</v>
      </c>
    </row>
    <row r="192" spans="2:5" x14ac:dyDescent="0.15">
      <c r="B192" s="6" t="s">
        <v>595</v>
      </c>
      <c r="C192" s="6" t="s">
        <v>596</v>
      </c>
      <c r="D192" s="6" t="s">
        <v>597</v>
      </c>
      <c r="E192" s="5" t="str">
        <f>HYPERLINK("https://www.esco-net.com/wcs/escort/ec/detail?hHinCd=EA991X-132","EA991X-132")</f>
        <v>EA991X-132</v>
      </c>
    </row>
    <row r="193" spans="2:5" x14ac:dyDescent="0.15">
      <c r="B193" s="6" t="s">
        <v>598</v>
      </c>
      <c r="C193" s="6" t="s">
        <v>599</v>
      </c>
      <c r="D193" s="6" t="s">
        <v>600</v>
      </c>
      <c r="E193" s="5" t="str">
        <f>HYPERLINK("https://www.esco-net.com/wcs/escort/ec/detail?hHinCd=EA595K-4","EA595K-4")</f>
        <v>EA595K-4</v>
      </c>
    </row>
    <row r="194" spans="2:5" x14ac:dyDescent="0.15">
      <c r="B194" s="6" t="s">
        <v>36</v>
      </c>
      <c r="C194" s="6" t="s">
        <v>601</v>
      </c>
      <c r="D194" s="6" t="s">
        <v>602</v>
      </c>
      <c r="E194" s="5" t="str">
        <f>HYPERLINK("https://www.esco-net.com/wcs/escort/ec/detail?hHinCd=EA929AR-12A","EA929AR-12A")</f>
        <v>EA929AR-12A</v>
      </c>
    </row>
    <row r="195" spans="2:5" x14ac:dyDescent="0.15">
      <c r="B195" s="6" t="s">
        <v>603</v>
      </c>
      <c r="C195" s="6" t="s">
        <v>604</v>
      </c>
      <c r="D195" s="6" t="s">
        <v>605</v>
      </c>
      <c r="E195" s="5" t="str">
        <f>HYPERLINK("https://www.esco-net.com/wcs/escort/ec/detail?hHinCd=EA929AH-1","EA929AH-1")</f>
        <v>EA929AH-1</v>
      </c>
    </row>
    <row r="196" spans="2:5" x14ac:dyDescent="0.15">
      <c r="B196" s="6" t="s">
        <v>606</v>
      </c>
      <c r="C196" s="6" t="s">
        <v>607</v>
      </c>
      <c r="D196" s="6" t="s">
        <v>608</v>
      </c>
      <c r="E196" s="5" t="str">
        <f>HYPERLINK("https://www.esco-net.com/wcs/escort/ec/detail?hHinCd=EA929DT-1A","EA929DT-1A")</f>
        <v>EA929DT-1A</v>
      </c>
    </row>
    <row r="197" spans="2:5" x14ac:dyDescent="0.15">
      <c r="B197" s="6" t="s">
        <v>609</v>
      </c>
      <c r="C197" s="6" t="s">
        <v>610</v>
      </c>
      <c r="D197" s="6" t="s">
        <v>611</v>
      </c>
      <c r="E197" s="5" t="str">
        <f>HYPERLINK("https://www.esco-net.com/wcs/escort/ec/detail?hHinCd=EA115X-4A","EA115X-4A")</f>
        <v>EA115X-4A</v>
      </c>
    </row>
    <row r="198" spans="2:5" x14ac:dyDescent="0.15">
      <c r="B198" s="6" t="s">
        <v>37</v>
      </c>
      <c r="C198" s="6" t="s">
        <v>612</v>
      </c>
      <c r="D198" s="6" t="s">
        <v>613</v>
      </c>
      <c r="E198" s="5" t="str">
        <f>HYPERLINK("https://www.esco-net.com/wcs/escort/ec/detail?hHinCd=EA991CT-1AA","EA991CT-1AA")</f>
        <v>EA991CT-1AA</v>
      </c>
    </row>
    <row r="199" spans="2:5" x14ac:dyDescent="0.15">
      <c r="B199" s="6" t="s">
        <v>37</v>
      </c>
      <c r="C199" s="6" t="s">
        <v>614</v>
      </c>
      <c r="D199" s="6" t="s">
        <v>615</v>
      </c>
      <c r="E199" s="5" t="str">
        <f>HYPERLINK("https://www.esco-net.com/wcs/escort/ec/detail?hHinCd=EA991CU-1AA","EA991CU-1AA")</f>
        <v>EA991CU-1AA</v>
      </c>
    </row>
    <row r="200" spans="2:5" x14ac:dyDescent="0.15">
      <c r="B200" s="6" t="s">
        <v>616</v>
      </c>
      <c r="C200" s="6" t="s">
        <v>617</v>
      </c>
      <c r="D200" s="6" t="s">
        <v>618</v>
      </c>
      <c r="E200" s="5"/>
    </row>
    <row r="201" spans="2:5" x14ac:dyDescent="0.15">
      <c r="B201" s="6" t="s">
        <v>619</v>
      </c>
      <c r="C201" s="6" t="s">
        <v>620</v>
      </c>
      <c r="D201" s="6" t="s">
        <v>621</v>
      </c>
      <c r="E201" s="5"/>
    </row>
    <row r="202" spans="2:5" x14ac:dyDescent="0.15">
      <c r="B202" s="6" t="s">
        <v>622</v>
      </c>
      <c r="C202" s="6" t="s">
        <v>623</v>
      </c>
      <c r="D202" s="6" t="s">
        <v>624</v>
      </c>
      <c r="E202" s="5" t="str">
        <f>HYPERLINK("https://www.esco-net.com/wcs/escort/ec/detail?hHinCd=EA639CC","EA639CC")</f>
        <v>EA639CC</v>
      </c>
    </row>
    <row r="203" spans="2:5" x14ac:dyDescent="0.15">
      <c r="B203" s="6" t="s">
        <v>38</v>
      </c>
      <c r="C203" s="6" t="s">
        <v>625</v>
      </c>
      <c r="D203" s="6" t="s">
        <v>626</v>
      </c>
      <c r="E203" s="5" t="str">
        <f>HYPERLINK("https://www.esco-net.com/wcs/escort/ec/detail?hHinCd=EA550SA-2.5","EA550SA-2.5")</f>
        <v>EA550SA-2.5</v>
      </c>
    </row>
    <row r="204" spans="2:5" x14ac:dyDescent="0.15">
      <c r="B204" s="6" t="s">
        <v>38</v>
      </c>
      <c r="C204" s="6" t="s">
        <v>627</v>
      </c>
      <c r="D204" s="6" t="s">
        <v>628</v>
      </c>
      <c r="E204" s="5" t="str">
        <f>HYPERLINK("https://www.esco-net.com/wcs/escort/ec/detail?hHinCd=EA550SA-0.5","EA550SA-0.5")</f>
        <v>EA550SA-0.5</v>
      </c>
    </row>
    <row r="205" spans="2:5" x14ac:dyDescent="0.15">
      <c r="B205" s="6" t="s">
        <v>629</v>
      </c>
      <c r="C205" s="6" t="s">
        <v>630</v>
      </c>
      <c r="D205" s="6" t="s">
        <v>631</v>
      </c>
      <c r="E205" s="5" t="str">
        <f>HYPERLINK("https://www.esco-net.com/wcs/escort/ec/detail?hHinCd=EA595AM-15","EA595AM-15")</f>
        <v>EA595AM-15</v>
      </c>
    </row>
    <row r="206" spans="2:5" x14ac:dyDescent="0.15">
      <c r="B206" s="6" t="s">
        <v>39</v>
      </c>
      <c r="C206" s="6" t="s">
        <v>632</v>
      </c>
      <c r="D206" s="6" t="s">
        <v>40</v>
      </c>
      <c r="E206" s="5" t="str">
        <f>HYPERLINK("https://www.esco-net.com/wcs/escort/ec/detail?hHinCd=EA800LX-21A","EA800LX-21A")</f>
        <v>EA800LX-21A</v>
      </c>
    </row>
    <row r="207" spans="2:5" x14ac:dyDescent="0.15">
      <c r="B207" s="6" t="s">
        <v>41</v>
      </c>
      <c r="C207" s="6" t="s">
        <v>633</v>
      </c>
      <c r="D207" s="6" t="s">
        <v>634</v>
      </c>
      <c r="E207" s="5" t="str">
        <f>HYPERLINK("https://www.esco-net.com/wcs/escort/ec/detail?hHinCd=EA756BD-1","EA756BD-1")</f>
        <v>EA756BD-1</v>
      </c>
    </row>
    <row r="208" spans="2:5" x14ac:dyDescent="0.15">
      <c r="B208" s="6" t="s">
        <v>41</v>
      </c>
      <c r="C208" s="6" t="s">
        <v>635</v>
      </c>
      <c r="D208" s="6" t="s">
        <v>636</v>
      </c>
      <c r="E208" s="5" t="str">
        <f>HYPERLINK("https://www.esco-net.com/wcs/escort/ec/detail?hHinCd=EA756BD-4","EA756BD-4")</f>
        <v>EA756BD-4</v>
      </c>
    </row>
    <row r="209" spans="2:5" x14ac:dyDescent="0.15">
      <c r="B209" s="6" t="s">
        <v>41</v>
      </c>
      <c r="C209" s="6" t="s">
        <v>637</v>
      </c>
      <c r="D209" s="6" t="s">
        <v>638</v>
      </c>
      <c r="E209" s="5" t="str">
        <f>HYPERLINK("https://www.esco-net.com/wcs/escort/ec/detail?hHinCd=EA756BG-4","EA756BG-4")</f>
        <v>EA756BG-4</v>
      </c>
    </row>
    <row r="210" spans="2:5" x14ac:dyDescent="0.15">
      <c r="B210" s="6" t="s">
        <v>41</v>
      </c>
      <c r="C210" s="6" t="s">
        <v>639</v>
      </c>
      <c r="D210" s="6" t="s">
        <v>640</v>
      </c>
      <c r="E210" s="5" t="str">
        <f>HYPERLINK("https://www.esco-net.com/wcs/escort/ec/detail?hHinCd=EA756FH-7","EA756FH-7")</f>
        <v>EA756FH-7</v>
      </c>
    </row>
    <row r="211" spans="2:5" x14ac:dyDescent="0.15">
      <c r="B211" s="6" t="s">
        <v>641</v>
      </c>
      <c r="C211" s="6" t="s">
        <v>642</v>
      </c>
      <c r="D211" s="6" t="s">
        <v>643</v>
      </c>
      <c r="E211" s="5"/>
    </row>
    <row r="212" spans="2:5" x14ac:dyDescent="0.15">
      <c r="B212" s="6" t="s">
        <v>42</v>
      </c>
      <c r="C212" s="6" t="s">
        <v>644</v>
      </c>
      <c r="D212" s="6" t="s">
        <v>645</v>
      </c>
      <c r="E212" s="5"/>
    </row>
    <row r="213" spans="2:5" x14ac:dyDescent="0.15">
      <c r="B213" s="6" t="s">
        <v>42</v>
      </c>
      <c r="C213" s="6" t="s">
        <v>646</v>
      </c>
      <c r="D213" s="6" t="s">
        <v>647</v>
      </c>
      <c r="E213" s="5"/>
    </row>
    <row r="214" spans="2:5" x14ac:dyDescent="0.15">
      <c r="B214" s="6" t="s">
        <v>43</v>
      </c>
      <c r="C214" s="6" t="s">
        <v>648</v>
      </c>
      <c r="D214" s="6" t="s">
        <v>649</v>
      </c>
      <c r="E214" s="5"/>
    </row>
    <row r="215" spans="2:5" x14ac:dyDescent="0.15">
      <c r="B215" s="6" t="s">
        <v>650</v>
      </c>
      <c r="C215" s="6" t="s">
        <v>651</v>
      </c>
      <c r="D215" s="6" t="s">
        <v>652</v>
      </c>
      <c r="E215" s="5" t="str">
        <f>HYPERLINK("https://www.esco-net.com/wcs/escort/ec/detail?hHinCd=EA720ZC-4A","EA720ZC-4A")</f>
        <v>EA720ZC-4A</v>
      </c>
    </row>
    <row r="216" spans="2:5" x14ac:dyDescent="0.15">
      <c r="B216" s="6" t="s">
        <v>44</v>
      </c>
      <c r="C216" s="6" t="s">
        <v>653</v>
      </c>
      <c r="D216" s="6" t="s">
        <v>654</v>
      </c>
      <c r="E216" s="5" t="str">
        <f>HYPERLINK("https://www.esco-net.com/wcs/escort/ec/detail?hHinCd=EA720CM-55","EA720CM-55")</f>
        <v>EA720CM-55</v>
      </c>
    </row>
    <row r="217" spans="2:5" x14ac:dyDescent="0.15">
      <c r="B217" s="6" t="s">
        <v>655</v>
      </c>
      <c r="C217" s="6" t="s">
        <v>656</v>
      </c>
      <c r="D217" s="6" t="s">
        <v>657</v>
      </c>
      <c r="E217" s="5" t="str">
        <f>HYPERLINK("https://www.esco-net.com/wcs/escort/ec/detail?hHinCd=EA720CR-1","EA720CR-1")</f>
        <v>EA720CR-1</v>
      </c>
    </row>
    <row r="218" spans="2:5" x14ac:dyDescent="0.15">
      <c r="B218" s="6" t="s">
        <v>658</v>
      </c>
      <c r="C218" s="6" t="s">
        <v>659</v>
      </c>
      <c r="D218" s="6" t="s">
        <v>660</v>
      </c>
      <c r="E218" s="5"/>
    </row>
    <row r="219" spans="2:5" x14ac:dyDescent="0.15">
      <c r="B219" s="6" t="s">
        <v>45</v>
      </c>
      <c r="C219" s="6" t="s">
        <v>661</v>
      </c>
      <c r="D219" s="6" t="s">
        <v>662</v>
      </c>
      <c r="E219" s="5" t="str">
        <f>HYPERLINK("https://www.esco-net.com/wcs/escort/ec/detail?hHinCd=EA780T-12S","EA780T-12S")</f>
        <v>EA780T-12S</v>
      </c>
    </row>
    <row r="220" spans="2:5" x14ac:dyDescent="0.15">
      <c r="B220" s="6" t="s">
        <v>663</v>
      </c>
      <c r="C220" s="6" t="s">
        <v>664</v>
      </c>
      <c r="D220" s="6" t="s">
        <v>665</v>
      </c>
      <c r="E220" s="5"/>
    </row>
    <row r="221" spans="2:5" x14ac:dyDescent="0.15">
      <c r="B221" s="6" t="s">
        <v>663</v>
      </c>
      <c r="C221" s="6" t="s">
        <v>666</v>
      </c>
      <c r="D221" s="6" t="s">
        <v>667</v>
      </c>
      <c r="E221" s="5" t="str">
        <f>HYPERLINK("https://www.esco-net.com/wcs/escort/ec/detail?hHinCd=EA780KB-1A","EA780KB-1A")</f>
        <v>EA780KB-1A</v>
      </c>
    </row>
    <row r="222" spans="2:5" x14ac:dyDescent="0.15">
      <c r="B222" s="6" t="s">
        <v>668</v>
      </c>
      <c r="C222" s="6" t="s">
        <v>669</v>
      </c>
      <c r="D222" s="6" t="s">
        <v>670</v>
      </c>
      <c r="E222" s="5" t="str">
        <f>HYPERLINK("https://www.esco-net.com/wcs/escort/ec/detail?hHinCd=EA721TA-2","EA721TA-2")</f>
        <v>EA721TA-2</v>
      </c>
    </row>
    <row r="223" spans="2:5" x14ac:dyDescent="0.15">
      <c r="B223" s="6" t="s">
        <v>671</v>
      </c>
      <c r="C223" s="6" t="s">
        <v>672</v>
      </c>
      <c r="D223" s="6" t="s">
        <v>673</v>
      </c>
      <c r="E223" s="5" t="str">
        <f>HYPERLINK("https://www.esco-net.com/wcs/escort/ec/detail?hHinCd=EA735M-250","EA735M-250")</f>
        <v>EA735M-250</v>
      </c>
    </row>
    <row r="224" spans="2:5" x14ac:dyDescent="0.15">
      <c r="B224" s="6" t="s">
        <v>674</v>
      </c>
      <c r="C224" s="6" t="s">
        <v>675</v>
      </c>
      <c r="D224" s="6" t="s">
        <v>676</v>
      </c>
      <c r="E224" s="5"/>
    </row>
    <row r="225" spans="2:5" x14ac:dyDescent="0.15">
      <c r="B225" s="6" t="s">
        <v>674</v>
      </c>
      <c r="C225" s="6" t="s">
        <v>677</v>
      </c>
      <c r="D225" s="6" t="s">
        <v>678</v>
      </c>
      <c r="E225" s="5"/>
    </row>
    <row r="226" spans="2:5" x14ac:dyDescent="0.15">
      <c r="B226" s="6" t="s">
        <v>674</v>
      </c>
      <c r="C226" s="6" t="s">
        <v>679</v>
      </c>
      <c r="D226" s="6" t="s">
        <v>680</v>
      </c>
      <c r="E226" s="5" t="str">
        <f>HYPERLINK("https://www.esco-net.com/wcs/escort/ec/detail?hHinCd=EA719XD-25","EA719XD-25")</f>
        <v>EA719XD-25</v>
      </c>
    </row>
    <row r="227" spans="2:5" x14ac:dyDescent="0.15">
      <c r="B227" s="6" t="s">
        <v>674</v>
      </c>
      <c r="C227" s="6" t="s">
        <v>681</v>
      </c>
      <c r="D227" s="6" t="s">
        <v>682</v>
      </c>
      <c r="E227" s="5"/>
    </row>
    <row r="228" spans="2:5" x14ac:dyDescent="0.15">
      <c r="B228" s="6" t="s">
        <v>674</v>
      </c>
      <c r="C228" s="6" t="s">
        <v>683</v>
      </c>
      <c r="D228" s="6" t="s">
        <v>684</v>
      </c>
      <c r="E228" s="5"/>
    </row>
    <row r="229" spans="2:5" x14ac:dyDescent="0.15">
      <c r="B229" s="6" t="s">
        <v>674</v>
      </c>
      <c r="C229" s="6" t="s">
        <v>685</v>
      </c>
      <c r="D229" s="6" t="s">
        <v>686</v>
      </c>
      <c r="E229" s="5"/>
    </row>
    <row r="230" spans="2:5" x14ac:dyDescent="0.15">
      <c r="B230" s="6" t="s">
        <v>674</v>
      </c>
      <c r="C230" s="6" t="s">
        <v>687</v>
      </c>
      <c r="D230" s="6" t="s">
        <v>688</v>
      </c>
      <c r="E230" s="5"/>
    </row>
    <row r="231" spans="2:5" x14ac:dyDescent="0.15">
      <c r="B231" s="6" t="s">
        <v>674</v>
      </c>
      <c r="C231" s="6" t="s">
        <v>689</v>
      </c>
      <c r="D231" s="6" t="s">
        <v>690</v>
      </c>
      <c r="E231" s="5"/>
    </row>
    <row r="232" spans="2:5" x14ac:dyDescent="0.15">
      <c r="B232" s="6" t="s">
        <v>674</v>
      </c>
      <c r="C232" s="6" t="s">
        <v>691</v>
      </c>
      <c r="D232" s="6" t="s">
        <v>692</v>
      </c>
      <c r="E232" s="5" t="str">
        <f>HYPERLINK("https://www.esco-net.com/wcs/escort/ec/detail?hHinCd=EA719XS-22A","EA719XS-22A")</f>
        <v>EA719XS-22A</v>
      </c>
    </row>
    <row r="233" spans="2:5" x14ac:dyDescent="0.15">
      <c r="B233" s="6" t="s">
        <v>693</v>
      </c>
      <c r="C233" s="6" t="s">
        <v>694</v>
      </c>
      <c r="D233" s="6" t="s">
        <v>695</v>
      </c>
      <c r="E233" s="5" t="str">
        <f>HYPERLINK("https://www.esco-net.com/wcs/escort/ec/detail?hHinCd=EA720WP-30","EA720WP-30")</f>
        <v>EA720WP-30</v>
      </c>
    </row>
    <row r="234" spans="2:5" x14ac:dyDescent="0.15">
      <c r="B234" s="6" t="s">
        <v>46</v>
      </c>
      <c r="C234" s="6" t="s">
        <v>696</v>
      </c>
      <c r="D234" s="6" t="s">
        <v>697</v>
      </c>
      <c r="E234" s="5"/>
    </row>
    <row r="235" spans="2:5" x14ac:dyDescent="0.15">
      <c r="B235" s="6" t="s">
        <v>698</v>
      </c>
      <c r="C235" s="6" t="s">
        <v>699</v>
      </c>
      <c r="D235" s="6" t="s">
        <v>700</v>
      </c>
      <c r="E235" s="5" t="str">
        <f>HYPERLINK("https://www.esco-net.com/wcs/escort/ec/detail?hHinCd=EA725FK","EA725FK")</f>
        <v>EA725FK</v>
      </c>
    </row>
    <row r="236" spans="2:5" x14ac:dyDescent="0.15">
      <c r="B236" s="6" t="s">
        <v>701</v>
      </c>
      <c r="C236" s="6" t="s">
        <v>702</v>
      </c>
      <c r="D236" s="6" t="s">
        <v>703</v>
      </c>
      <c r="E236" s="5"/>
    </row>
    <row r="237" spans="2:5" x14ac:dyDescent="0.15">
      <c r="B237" s="6" t="s">
        <v>701</v>
      </c>
      <c r="C237" s="6" t="s">
        <v>704</v>
      </c>
      <c r="D237" s="6" t="s">
        <v>705</v>
      </c>
      <c r="E237" s="5"/>
    </row>
    <row r="238" spans="2:5" x14ac:dyDescent="0.15">
      <c r="B238" s="6" t="s">
        <v>47</v>
      </c>
      <c r="C238" s="6" t="s">
        <v>706</v>
      </c>
      <c r="D238" s="6" t="s">
        <v>707</v>
      </c>
      <c r="E238" s="5" t="str">
        <f>HYPERLINK("https://www.esco-net.com/wcs/escort/ec/detail?hHinCd=EA725KE-32","EA725KE-32")</f>
        <v>EA725KE-32</v>
      </c>
    </row>
    <row r="239" spans="2:5" x14ac:dyDescent="0.15">
      <c r="B239" s="6" t="s">
        <v>47</v>
      </c>
      <c r="C239" s="6" t="s">
        <v>708</v>
      </c>
      <c r="D239" s="6" t="s">
        <v>709</v>
      </c>
      <c r="E239" s="5" t="str">
        <f>HYPERLINK("https://www.esco-net.com/wcs/escort/ec/detail?hHinCd=EA725KN-5","EA725KN-5")</f>
        <v>EA725KN-5</v>
      </c>
    </row>
    <row r="240" spans="2:5" x14ac:dyDescent="0.15">
      <c r="B240" s="6" t="s">
        <v>710</v>
      </c>
      <c r="C240" s="6" t="s">
        <v>711</v>
      </c>
      <c r="D240" s="6" t="s">
        <v>712</v>
      </c>
      <c r="E240" s="5"/>
    </row>
    <row r="241" spans="2:5" x14ac:dyDescent="0.15">
      <c r="B241" s="6" t="s">
        <v>48</v>
      </c>
      <c r="C241" s="6" t="s">
        <v>713</v>
      </c>
      <c r="D241" s="6" t="s">
        <v>714</v>
      </c>
      <c r="E241" s="5" t="str">
        <f>HYPERLINK("https://www.esco-net.com/wcs/escort/ec/detail?hHinCd=EA729DE-100","EA729DE-100")</f>
        <v>EA729DE-100</v>
      </c>
    </row>
    <row r="242" spans="2:5" x14ac:dyDescent="0.15">
      <c r="B242" s="6" t="s">
        <v>49</v>
      </c>
      <c r="C242" s="6" t="s">
        <v>715</v>
      </c>
      <c r="D242" s="6" t="s">
        <v>716</v>
      </c>
      <c r="E242" s="5" t="str">
        <f>HYPERLINK("https://www.esco-net.com/wcs/escort/ec/detail?hHinCd=EA729GM-50","EA729GM-50")</f>
        <v>EA729GM-50</v>
      </c>
    </row>
    <row r="243" spans="2:5" x14ac:dyDescent="0.15">
      <c r="B243" s="6" t="s">
        <v>49</v>
      </c>
      <c r="C243" s="6" t="s">
        <v>717</v>
      </c>
      <c r="D243" s="6" t="s">
        <v>718</v>
      </c>
      <c r="E243" s="5" t="str">
        <f>HYPERLINK("https://www.esco-net.com/wcs/escort/ec/detail?hHinCd=EA729GL-6","EA729GL-6")</f>
        <v>EA729GL-6</v>
      </c>
    </row>
    <row r="244" spans="2:5" x14ac:dyDescent="0.15">
      <c r="B244" s="6" t="s">
        <v>719</v>
      </c>
      <c r="C244" s="6" t="s">
        <v>720</v>
      </c>
      <c r="D244" s="6" t="s">
        <v>191</v>
      </c>
      <c r="E244" s="5" t="str">
        <f>HYPERLINK("https://www.esco-net.com/wcs/escort/ec/detail?hHinCd=EA706CB-11A","EA706CB-11A")</f>
        <v>EA706CB-11A</v>
      </c>
    </row>
    <row r="245" spans="2:5" x14ac:dyDescent="0.15">
      <c r="B245" s="6" t="s">
        <v>721</v>
      </c>
      <c r="C245" s="6" t="s">
        <v>722</v>
      </c>
      <c r="D245" s="6" t="s">
        <v>723</v>
      </c>
      <c r="E245" s="5" t="str">
        <f>HYPERLINK("https://www.esco-net.com/wcs/escort/ec/detail?hHinCd=EA739AM","EA739AM")</f>
        <v>EA739AM</v>
      </c>
    </row>
    <row r="246" spans="2:5" x14ac:dyDescent="0.15">
      <c r="B246" s="6" t="s">
        <v>724</v>
      </c>
      <c r="C246" s="6" t="s">
        <v>725</v>
      </c>
      <c r="D246" s="6" t="s">
        <v>726</v>
      </c>
      <c r="E246" s="5" t="str">
        <f>HYPERLINK("https://www.esco-net.com/wcs/escort/ec/detail?hHinCd=EA742HB-1A","EA742HB-1A")</f>
        <v>EA742HB-1A</v>
      </c>
    </row>
    <row r="247" spans="2:5" x14ac:dyDescent="0.15">
      <c r="B247" s="6" t="s">
        <v>727</v>
      </c>
      <c r="C247" s="6" t="s">
        <v>728</v>
      </c>
      <c r="D247" s="6" t="s">
        <v>729</v>
      </c>
      <c r="E247" s="5" t="str">
        <f>HYPERLINK("https://www.esco-net.com/wcs/escort/ec/detail?hHinCd=EA722CA-29B","EA722CA-29B")</f>
        <v>EA722CA-29B</v>
      </c>
    </row>
    <row r="248" spans="2:5" x14ac:dyDescent="0.15">
      <c r="B248" s="6" t="s">
        <v>730</v>
      </c>
      <c r="C248" s="6" t="s">
        <v>731</v>
      </c>
      <c r="D248" s="6" t="s">
        <v>732</v>
      </c>
      <c r="E248" s="5"/>
    </row>
    <row r="249" spans="2:5" x14ac:dyDescent="0.15">
      <c r="B249" s="6" t="s">
        <v>733</v>
      </c>
      <c r="C249" s="6" t="s">
        <v>734</v>
      </c>
      <c r="D249" s="6" t="s">
        <v>735</v>
      </c>
      <c r="E249" s="5"/>
    </row>
    <row r="250" spans="2:5" x14ac:dyDescent="0.15">
      <c r="B250" s="6" t="s">
        <v>736</v>
      </c>
      <c r="C250" s="6" t="s">
        <v>737</v>
      </c>
      <c r="D250" s="6" t="s">
        <v>738</v>
      </c>
      <c r="E250" s="5"/>
    </row>
    <row r="251" spans="2:5" x14ac:dyDescent="0.15">
      <c r="B251" s="6" t="s">
        <v>739</v>
      </c>
      <c r="C251" s="6" t="s">
        <v>740</v>
      </c>
      <c r="D251" s="6" t="s">
        <v>741</v>
      </c>
      <c r="E251" s="5"/>
    </row>
    <row r="252" spans="2:5" x14ac:dyDescent="0.15">
      <c r="B252" s="6" t="s">
        <v>742</v>
      </c>
      <c r="C252" s="6" t="s">
        <v>743</v>
      </c>
      <c r="D252" s="6" t="s">
        <v>744</v>
      </c>
      <c r="E252" s="5" t="str">
        <f>HYPERLINK("https://www.esco-net.com/wcs/escort/ec/detail?hHinCd=EA813DB-9B","EA813DB-9B")</f>
        <v>EA813DB-9B</v>
      </c>
    </row>
    <row r="253" spans="2:5" x14ac:dyDescent="0.15">
      <c r="B253" s="6" t="s">
        <v>745</v>
      </c>
      <c r="C253" s="6" t="s">
        <v>746</v>
      </c>
      <c r="D253" s="6" t="s">
        <v>747</v>
      </c>
      <c r="E253" s="5"/>
    </row>
    <row r="254" spans="2:5" x14ac:dyDescent="0.15">
      <c r="B254" s="6" t="s">
        <v>50</v>
      </c>
      <c r="C254" s="6" t="s">
        <v>748</v>
      </c>
      <c r="D254" s="6" t="s">
        <v>749</v>
      </c>
      <c r="E254" s="5"/>
    </row>
    <row r="255" spans="2:5" x14ac:dyDescent="0.15">
      <c r="B255" s="6" t="s">
        <v>750</v>
      </c>
      <c r="C255" s="6" t="s">
        <v>751</v>
      </c>
      <c r="D255" s="6" t="s">
        <v>752</v>
      </c>
      <c r="E255" s="5" t="str">
        <f>HYPERLINK("https://www.esco-net.com/wcs/escort/ec/detail?hHinCd=EA758C-33","EA758C-33")</f>
        <v>EA758C-33</v>
      </c>
    </row>
    <row r="256" spans="2:5" x14ac:dyDescent="0.15">
      <c r="B256" s="6" t="s">
        <v>753</v>
      </c>
      <c r="C256" s="6" t="s">
        <v>754</v>
      </c>
      <c r="D256" s="6" t="s">
        <v>755</v>
      </c>
      <c r="E256" s="5"/>
    </row>
    <row r="257" spans="2:5" x14ac:dyDescent="0.15">
      <c r="B257" s="6" t="s">
        <v>756</v>
      </c>
      <c r="C257" s="6" t="s">
        <v>757</v>
      </c>
      <c r="D257" s="6" t="s">
        <v>758</v>
      </c>
      <c r="E257" s="5" t="str">
        <f>HYPERLINK("https://www.esco-net.com/wcs/escort/ec/detail?hHinCd=EA803AT-1","EA803AT-1")</f>
        <v>EA803AT-1</v>
      </c>
    </row>
    <row r="258" spans="2:5" x14ac:dyDescent="0.15">
      <c r="B258" s="6" t="s">
        <v>756</v>
      </c>
      <c r="C258" s="6" t="s">
        <v>759</v>
      </c>
      <c r="D258" s="6" t="s">
        <v>760</v>
      </c>
      <c r="E258" s="5"/>
    </row>
    <row r="259" spans="2:5" x14ac:dyDescent="0.15">
      <c r="B259" s="6" t="s">
        <v>51</v>
      </c>
      <c r="C259" s="6" t="s">
        <v>761</v>
      </c>
      <c r="D259" s="6" t="s">
        <v>762</v>
      </c>
      <c r="E259" s="5" t="str">
        <f>HYPERLINK("https://www.esco-net.com/wcs/escort/ec/detail?hHinCd=EA813RD-2D","EA813RD-2D")</f>
        <v>EA813RD-2D</v>
      </c>
    </row>
    <row r="260" spans="2:5" x14ac:dyDescent="0.15">
      <c r="B260" s="6" t="s">
        <v>763</v>
      </c>
      <c r="C260" s="6" t="s">
        <v>764</v>
      </c>
      <c r="D260" s="6" t="s">
        <v>765</v>
      </c>
      <c r="E260" s="5"/>
    </row>
    <row r="261" spans="2:5" x14ac:dyDescent="0.15">
      <c r="B261" s="6" t="s">
        <v>766</v>
      </c>
      <c r="C261" s="6" t="s">
        <v>767</v>
      </c>
      <c r="D261" s="6" t="s">
        <v>768</v>
      </c>
      <c r="E261" s="5"/>
    </row>
    <row r="262" spans="2:5" x14ac:dyDescent="0.15">
      <c r="B262" s="6" t="s">
        <v>52</v>
      </c>
      <c r="C262" s="6" t="s">
        <v>769</v>
      </c>
      <c r="D262" s="6" t="s">
        <v>770</v>
      </c>
      <c r="E262" s="5"/>
    </row>
    <row r="263" spans="2:5" x14ac:dyDescent="0.15">
      <c r="B263" s="6" t="s">
        <v>771</v>
      </c>
      <c r="C263" s="6" t="s">
        <v>772</v>
      </c>
      <c r="D263" s="6" t="s">
        <v>773</v>
      </c>
      <c r="E263" s="5" t="str">
        <f>HYPERLINK("https://www.esco-net.com/wcs/escort/ec/detail?hHinCd=EA813Y-1","EA813Y-1")</f>
        <v>EA813Y-1</v>
      </c>
    </row>
    <row r="264" spans="2:5" x14ac:dyDescent="0.15">
      <c r="B264" s="6" t="s">
        <v>774</v>
      </c>
      <c r="C264" s="6" t="s">
        <v>775</v>
      </c>
      <c r="D264" s="6" t="s">
        <v>776</v>
      </c>
      <c r="E264" s="5"/>
    </row>
    <row r="265" spans="2:5" x14ac:dyDescent="0.15">
      <c r="B265" s="6" t="s">
        <v>53</v>
      </c>
      <c r="C265" s="6" t="s">
        <v>777</v>
      </c>
      <c r="D265" s="6" t="s">
        <v>778</v>
      </c>
      <c r="E265" s="5" t="str">
        <f>HYPERLINK("https://www.esco-net.com/wcs/escort/ec/detail?hHinCd=EA860MA-2A","EA860MA-2A")</f>
        <v>EA860MA-2A</v>
      </c>
    </row>
    <row r="266" spans="2:5" x14ac:dyDescent="0.15">
      <c r="B266" s="6" t="s">
        <v>54</v>
      </c>
      <c r="C266" s="6" t="s">
        <v>779</v>
      </c>
      <c r="D266" s="6" t="s">
        <v>780</v>
      </c>
      <c r="E266" s="5" t="str">
        <f>HYPERLINK("https://www.esco-net.com/wcs/escort/ec/detail?hHinCd=EA815GL-198","EA815GL-198")</f>
        <v>EA815GL-198</v>
      </c>
    </row>
    <row r="267" spans="2:5" x14ac:dyDescent="0.15">
      <c r="B267" s="6" t="s">
        <v>781</v>
      </c>
      <c r="C267" s="6" t="s">
        <v>782</v>
      </c>
      <c r="D267" s="6" t="s">
        <v>783</v>
      </c>
      <c r="E267" s="5" t="str">
        <f>HYPERLINK("https://www.esco-net.com/wcs/escort/ec/detail?hHinCd=EA815GN-91","EA815GN-91")</f>
        <v>EA815GN-91</v>
      </c>
    </row>
    <row r="268" spans="2:5" x14ac:dyDescent="0.15">
      <c r="B268" s="6" t="s">
        <v>55</v>
      </c>
      <c r="C268" s="6" t="s">
        <v>784</v>
      </c>
      <c r="D268" s="6" t="s">
        <v>785</v>
      </c>
      <c r="E268" s="5" t="str">
        <f>HYPERLINK("https://www.esco-net.com/wcs/escort/ec/detail?hHinCd=EA940BA-8","EA940BA-8")</f>
        <v>EA940BA-8</v>
      </c>
    </row>
    <row r="269" spans="2:5" x14ac:dyDescent="0.15">
      <c r="B269" s="6" t="s">
        <v>56</v>
      </c>
      <c r="C269" s="6" t="s">
        <v>786</v>
      </c>
      <c r="D269" s="6" t="s">
        <v>787</v>
      </c>
      <c r="E269" s="5"/>
    </row>
    <row r="270" spans="2:5" x14ac:dyDescent="0.15">
      <c r="B270" s="6" t="s">
        <v>788</v>
      </c>
      <c r="C270" s="6" t="s">
        <v>789</v>
      </c>
      <c r="D270" s="6" t="s">
        <v>790</v>
      </c>
      <c r="E270" s="5"/>
    </row>
    <row r="271" spans="2:5" x14ac:dyDescent="0.15">
      <c r="B271" s="6" t="s">
        <v>788</v>
      </c>
      <c r="C271" s="6" t="s">
        <v>791</v>
      </c>
      <c r="D271" s="6" t="s">
        <v>792</v>
      </c>
      <c r="E271" s="5"/>
    </row>
    <row r="272" spans="2:5" x14ac:dyDescent="0.15">
      <c r="B272" s="6" t="s">
        <v>57</v>
      </c>
      <c r="C272" s="6" t="s">
        <v>793</v>
      </c>
      <c r="D272" s="6" t="s">
        <v>794</v>
      </c>
      <c r="E272" s="5"/>
    </row>
    <row r="273" spans="2:5" x14ac:dyDescent="0.15">
      <c r="B273" s="6" t="s">
        <v>57</v>
      </c>
      <c r="C273" s="6" t="s">
        <v>795</v>
      </c>
      <c r="D273" s="6" t="s">
        <v>796</v>
      </c>
      <c r="E273" s="5"/>
    </row>
    <row r="274" spans="2:5" x14ac:dyDescent="0.15">
      <c r="B274" s="6" t="s">
        <v>797</v>
      </c>
      <c r="C274" s="6" t="s">
        <v>798</v>
      </c>
      <c r="D274" s="6" t="s">
        <v>799</v>
      </c>
      <c r="E274" s="5" t="str">
        <f>HYPERLINK("https://www.esco-net.com/wcs/escort/ec/detail?hHinCd=EA824CP-51","EA824CP-51")</f>
        <v>EA824CP-51</v>
      </c>
    </row>
    <row r="275" spans="2:5" x14ac:dyDescent="0.15">
      <c r="B275" s="6" t="s">
        <v>800</v>
      </c>
      <c r="C275" s="6" t="s">
        <v>801</v>
      </c>
      <c r="D275" s="6" t="s">
        <v>802</v>
      </c>
      <c r="E275" s="5"/>
    </row>
    <row r="276" spans="2:5" x14ac:dyDescent="0.15">
      <c r="B276" s="6" t="s">
        <v>58</v>
      </c>
      <c r="C276" s="6" t="s">
        <v>803</v>
      </c>
      <c r="D276" s="6" t="s">
        <v>804</v>
      </c>
      <c r="E276" s="5" t="str">
        <f>HYPERLINK("https://www.esco-net.com/wcs/escort/ec/detail?hHinCd=EA829HA-24B","EA829HA-24B")</f>
        <v>EA829HA-24B</v>
      </c>
    </row>
    <row r="277" spans="2:5" x14ac:dyDescent="0.15">
      <c r="B277" s="6" t="s">
        <v>805</v>
      </c>
      <c r="C277" s="6" t="s">
        <v>806</v>
      </c>
      <c r="D277" s="6" t="s">
        <v>807</v>
      </c>
      <c r="E277" s="5"/>
    </row>
    <row r="278" spans="2:5" x14ac:dyDescent="0.15">
      <c r="B278" s="6" t="s">
        <v>59</v>
      </c>
      <c r="C278" s="6" t="s">
        <v>808</v>
      </c>
      <c r="D278" s="6" t="s">
        <v>809</v>
      </c>
      <c r="E278" s="5" t="str">
        <f>HYPERLINK("https://www.esco-net.com/wcs/escort/ec/detail?hHinCd=EA819GB-202","EA819GB-202")</f>
        <v>EA819GB-202</v>
      </c>
    </row>
    <row r="279" spans="2:5" x14ac:dyDescent="0.15">
      <c r="B279" s="6" t="s">
        <v>59</v>
      </c>
      <c r="C279" s="6" t="s">
        <v>810</v>
      </c>
      <c r="D279" s="6" t="s">
        <v>811</v>
      </c>
      <c r="E279" s="5" t="str">
        <f>HYPERLINK("https://www.esco-net.com/wcs/escort/ec/detail?hHinCd=EA819AT-4","EA819AT-4")</f>
        <v>EA819AT-4</v>
      </c>
    </row>
    <row r="280" spans="2:5" x14ac:dyDescent="0.15">
      <c r="B280" s="6" t="s">
        <v>812</v>
      </c>
      <c r="C280" s="6" t="s">
        <v>813</v>
      </c>
      <c r="D280" s="6" t="s">
        <v>814</v>
      </c>
      <c r="E280" s="5"/>
    </row>
    <row r="281" spans="2:5" x14ac:dyDescent="0.15">
      <c r="B281" s="6" t="s">
        <v>815</v>
      </c>
      <c r="C281" s="6" t="s">
        <v>816</v>
      </c>
      <c r="D281" s="6" t="s">
        <v>817</v>
      </c>
      <c r="E281" s="5"/>
    </row>
    <row r="282" spans="2:5" x14ac:dyDescent="0.15">
      <c r="B282" s="6" t="s">
        <v>60</v>
      </c>
      <c r="C282" s="6" t="s">
        <v>818</v>
      </c>
      <c r="D282" s="6" t="s">
        <v>819</v>
      </c>
      <c r="E282" s="5" t="str">
        <f>HYPERLINK("https://www.esco-net.com/wcs/escort/ec/detail?hHinCd=EA819GB-236","EA819GB-236")</f>
        <v>EA819GB-236</v>
      </c>
    </row>
    <row r="283" spans="2:5" x14ac:dyDescent="0.15">
      <c r="B283" s="6" t="s">
        <v>820</v>
      </c>
      <c r="C283" s="6" t="s">
        <v>821</v>
      </c>
      <c r="D283" s="6" t="s">
        <v>822</v>
      </c>
      <c r="E283" s="5" t="str">
        <f>HYPERLINK("https://www.esco-net.com/wcs/escort/ec/detail?hHinCd=EA825SB-4","EA825SB-4")</f>
        <v>EA825SB-4</v>
      </c>
    </row>
    <row r="284" spans="2:5" x14ac:dyDescent="0.15">
      <c r="B284" s="6" t="s">
        <v>61</v>
      </c>
      <c r="C284" s="6" t="s">
        <v>823</v>
      </c>
      <c r="D284" s="6" t="s">
        <v>824</v>
      </c>
      <c r="E284" s="5"/>
    </row>
    <row r="285" spans="2:5" x14ac:dyDescent="0.15">
      <c r="B285" s="6" t="s">
        <v>62</v>
      </c>
      <c r="C285" s="6" t="s">
        <v>825</v>
      </c>
      <c r="D285" s="6" t="s">
        <v>826</v>
      </c>
      <c r="E285" s="5"/>
    </row>
    <row r="286" spans="2:5" x14ac:dyDescent="0.15">
      <c r="B286" s="6" t="s">
        <v>827</v>
      </c>
      <c r="C286" s="6" t="s">
        <v>828</v>
      </c>
      <c r="D286" s="6" t="s">
        <v>829</v>
      </c>
      <c r="E286" s="5" t="str">
        <f>HYPERLINK("https://www.esco-net.com/wcs/escort/ec/detail?hHinCd=EA843X-6","EA843X-6")</f>
        <v>EA843X-6</v>
      </c>
    </row>
    <row r="287" spans="2:5" x14ac:dyDescent="0.15">
      <c r="B287" s="6" t="s">
        <v>830</v>
      </c>
      <c r="C287" s="6" t="s">
        <v>831</v>
      </c>
      <c r="D287" s="6" t="s">
        <v>832</v>
      </c>
      <c r="E287" s="5" t="str">
        <f>HYPERLINK("https://www.esco-net.com/wcs/escort/ec/detail?hHinCd=EA809A-117A","EA809A-117A")</f>
        <v>EA809A-117A</v>
      </c>
    </row>
    <row r="288" spans="2:5" x14ac:dyDescent="0.15">
      <c r="B288" s="6" t="s">
        <v>833</v>
      </c>
      <c r="C288" s="6" t="s">
        <v>834</v>
      </c>
      <c r="D288" s="6" t="s">
        <v>835</v>
      </c>
      <c r="E288" s="5" t="str">
        <f>HYPERLINK("https://www.esco-net.com/wcs/escort/ec/detail?hHinCd=EA809-51","EA809-51")</f>
        <v>EA809-51</v>
      </c>
    </row>
    <row r="289" spans="2:5" x14ac:dyDescent="0.15">
      <c r="B289" s="6" t="s">
        <v>836</v>
      </c>
      <c r="C289" s="6" t="s">
        <v>837</v>
      </c>
      <c r="D289" s="6" t="s">
        <v>838</v>
      </c>
      <c r="E289" s="5" t="str">
        <f>HYPERLINK("https://www.esco-net.com/wcs/escort/ec/detail?hHinCd=EA809-104","EA809-104")</f>
        <v>EA809-104</v>
      </c>
    </row>
    <row r="290" spans="2:5" x14ac:dyDescent="0.15">
      <c r="B290" s="6" t="s">
        <v>836</v>
      </c>
      <c r="C290" s="6" t="s">
        <v>839</v>
      </c>
      <c r="D290" s="6" t="s">
        <v>840</v>
      </c>
      <c r="E290" s="5" t="str">
        <f>HYPERLINK("https://www.esco-net.com/wcs/escort/ec/detail?hHinCd=EA809-123","EA809-123")</f>
        <v>EA809-123</v>
      </c>
    </row>
    <row r="291" spans="2:5" x14ac:dyDescent="0.15">
      <c r="B291" s="6" t="s">
        <v>63</v>
      </c>
      <c r="C291" s="6" t="s">
        <v>841</v>
      </c>
      <c r="D291" s="6" t="s">
        <v>842</v>
      </c>
      <c r="E291" s="5"/>
    </row>
    <row r="292" spans="2:5" x14ac:dyDescent="0.15">
      <c r="B292" s="6" t="s">
        <v>843</v>
      </c>
      <c r="C292" s="6" t="s">
        <v>844</v>
      </c>
      <c r="D292" s="6" t="s">
        <v>845</v>
      </c>
      <c r="E292" s="5" t="str">
        <f>HYPERLINK("https://www.esco-net.com/wcs/escort/ec/detail?hHinCd=EA809XL-404","EA809XL-404")</f>
        <v>EA809XL-404</v>
      </c>
    </row>
    <row r="293" spans="2:5" x14ac:dyDescent="0.15">
      <c r="B293" s="6" t="s">
        <v>843</v>
      </c>
      <c r="C293" s="6" t="s">
        <v>846</v>
      </c>
      <c r="D293" s="6" t="s">
        <v>847</v>
      </c>
      <c r="E293" s="5" t="str">
        <f>HYPERLINK("https://www.esco-net.com/wcs/escort/ec/detail?hHinCd=EA809XL-440","EA809XL-440")</f>
        <v>EA809XL-440</v>
      </c>
    </row>
    <row r="294" spans="2:5" x14ac:dyDescent="0.15">
      <c r="B294" s="6" t="s">
        <v>848</v>
      </c>
      <c r="C294" s="6" t="s">
        <v>849</v>
      </c>
      <c r="D294" s="6" t="s">
        <v>850</v>
      </c>
      <c r="E294" s="5" t="str">
        <f>HYPERLINK("https://www.esco-net.com/wcs/escort/ec/detail?hHinCd=EA801XA-4","EA801XA-4")</f>
        <v>EA801XA-4</v>
      </c>
    </row>
    <row r="295" spans="2:5" x14ac:dyDescent="0.15">
      <c r="B295" s="6" t="s">
        <v>851</v>
      </c>
      <c r="C295" s="6" t="s">
        <v>852</v>
      </c>
      <c r="D295" s="6" t="s">
        <v>853</v>
      </c>
      <c r="E295" s="5" t="str">
        <f>HYPERLINK("https://www.esco-net.com/wcs/escort/ec/detail?hHinCd=EA819BJ-77","EA819BJ-77")</f>
        <v>EA819BJ-77</v>
      </c>
    </row>
    <row r="296" spans="2:5" x14ac:dyDescent="0.15">
      <c r="B296" s="6" t="s">
        <v>851</v>
      </c>
      <c r="C296" s="6" t="s">
        <v>854</v>
      </c>
      <c r="D296" s="6" t="s">
        <v>855</v>
      </c>
      <c r="E296" s="5" t="str">
        <f>HYPERLINK("https://www.esco-net.com/wcs/escort/ec/detail?hHinCd=EA819BJ-77","EA819BJ-77")</f>
        <v>EA819BJ-77</v>
      </c>
    </row>
    <row r="297" spans="2:5" x14ac:dyDescent="0.15">
      <c r="B297" s="6" t="s">
        <v>856</v>
      </c>
      <c r="C297" s="6" t="s">
        <v>857</v>
      </c>
      <c r="D297" s="6" t="s">
        <v>858</v>
      </c>
      <c r="E297" s="5"/>
    </row>
    <row r="298" spans="2:5" x14ac:dyDescent="0.15">
      <c r="B298" s="6" t="s">
        <v>859</v>
      </c>
      <c r="C298" s="6" t="s">
        <v>860</v>
      </c>
      <c r="D298" s="6" t="s">
        <v>861</v>
      </c>
      <c r="E298" s="5" t="str">
        <f>HYPERLINK("https://www.esco-net.com/wcs/escort/ec/detail?hHinCd=EA819BL-321","EA819BL-321")</f>
        <v>EA819BL-321</v>
      </c>
    </row>
    <row r="299" spans="2:5" x14ac:dyDescent="0.15">
      <c r="B299" s="6" t="s">
        <v>859</v>
      </c>
      <c r="C299" s="6" t="s">
        <v>862</v>
      </c>
      <c r="D299" s="6" t="s">
        <v>863</v>
      </c>
      <c r="E299" s="5" t="str">
        <f>HYPERLINK("https://www.esco-net.com/wcs/escort/ec/detail?hHinCd=EA819BL-3","EA819BL-3")</f>
        <v>EA819BL-3</v>
      </c>
    </row>
    <row r="300" spans="2:5" x14ac:dyDescent="0.15">
      <c r="B300" s="6" t="s">
        <v>859</v>
      </c>
      <c r="C300" s="6" t="s">
        <v>864</v>
      </c>
      <c r="D300" s="6" t="s">
        <v>865</v>
      </c>
      <c r="E300" s="5" t="str">
        <f>HYPERLINK("https://www.esco-net.com/wcs/escort/ec/detail?hHinCd=EA819BT-207","EA819BT-207")</f>
        <v>EA819BT-207</v>
      </c>
    </row>
    <row r="301" spans="2:5" x14ac:dyDescent="0.15">
      <c r="B301" s="6" t="s">
        <v>859</v>
      </c>
      <c r="C301" s="6" t="s">
        <v>866</v>
      </c>
      <c r="D301" s="6" t="s">
        <v>867</v>
      </c>
      <c r="E301" s="5" t="str">
        <f>HYPERLINK("https://www.esco-net.com/wcs/escort/ec/detail?hHinCd=EA819BL-22","EA819BL-22")</f>
        <v>EA819BL-22</v>
      </c>
    </row>
    <row r="302" spans="2:5" x14ac:dyDescent="0.15">
      <c r="B302" s="6" t="s">
        <v>64</v>
      </c>
      <c r="C302" s="6" t="s">
        <v>868</v>
      </c>
      <c r="D302" s="6" t="s">
        <v>869</v>
      </c>
      <c r="E302" s="5" t="str">
        <f>HYPERLINK("https://www.esco-net.com/wcs/escort/ec/detail?hHinCd=EA612AV-100","EA612AV-100")</f>
        <v>EA612AV-100</v>
      </c>
    </row>
    <row r="303" spans="2:5" x14ac:dyDescent="0.15">
      <c r="B303" s="6" t="s">
        <v>870</v>
      </c>
      <c r="C303" s="6" t="s">
        <v>871</v>
      </c>
      <c r="D303" s="6" t="s">
        <v>872</v>
      </c>
      <c r="E303" s="5"/>
    </row>
    <row r="304" spans="2:5" x14ac:dyDescent="0.15">
      <c r="B304" s="6" t="s">
        <v>870</v>
      </c>
      <c r="C304" s="6" t="s">
        <v>873</v>
      </c>
      <c r="D304" s="6" t="s">
        <v>874</v>
      </c>
      <c r="E304" s="5"/>
    </row>
    <row r="305" spans="2:5" x14ac:dyDescent="0.15">
      <c r="B305" s="6" t="s">
        <v>875</v>
      </c>
      <c r="C305" s="6" t="s">
        <v>876</v>
      </c>
      <c r="D305" s="6" t="s">
        <v>877</v>
      </c>
      <c r="E305" s="5" t="str">
        <f>HYPERLINK("https://www.esco-net.com/wcs/escort/ec/detail?hHinCd=EA155DC-1","EA155DC-1")</f>
        <v>EA155DC-1</v>
      </c>
    </row>
    <row r="306" spans="2:5" x14ac:dyDescent="0.15">
      <c r="B306" s="6" t="s">
        <v>875</v>
      </c>
      <c r="C306" s="6" t="s">
        <v>878</v>
      </c>
      <c r="D306" s="6" t="s">
        <v>879</v>
      </c>
      <c r="E306" s="5" t="str">
        <f>HYPERLINK("https://www.esco-net.com/wcs/escort/ec/detail?hHinCd=EA155EB-2","EA155EB-2")</f>
        <v>EA155EB-2</v>
      </c>
    </row>
    <row r="307" spans="2:5" x14ac:dyDescent="0.15">
      <c r="B307" s="6" t="s">
        <v>880</v>
      </c>
      <c r="C307" s="6" t="s">
        <v>881</v>
      </c>
      <c r="D307" s="6" t="s">
        <v>882</v>
      </c>
      <c r="E307" s="5" t="str">
        <f>HYPERLINK("https://www.esco-net.com/wcs/escort/ec/detail?hHinCd=EA121BA-3","EA121BA-3")</f>
        <v>EA121BA-3</v>
      </c>
    </row>
    <row r="308" spans="2:5" x14ac:dyDescent="0.15">
      <c r="B308" s="6" t="s">
        <v>883</v>
      </c>
      <c r="C308" s="6" t="s">
        <v>884</v>
      </c>
      <c r="D308" s="6" t="s">
        <v>885</v>
      </c>
      <c r="E308" s="5"/>
    </row>
    <row r="309" spans="2:5" x14ac:dyDescent="0.15">
      <c r="B309" s="6" t="s">
        <v>886</v>
      </c>
      <c r="C309" s="6" t="s">
        <v>887</v>
      </c>
      <c r="D309" s="6" t="s">
        <v>888</v>
      </c>
      <c r="E309" s="5"/>
    </row>
    <row r="310" spans="2:5" x14ac:dyDescent="0.15">
      <c r="B310" s="6" t="s">
        <v>65</v>
      </c>
      <c r="C310" s="6" t="s">
        <v>889</v>
      </c>
      <c r="D310" s="6" t="s">
        <v>890</v>
      </c>
      <c r="E310" s="5" t="str">
        <f>HYPERLINK("https://www.esco-net.com/wcs/escort/ec/detail?hHinCd=EA125BR-20","EA125BR-20")</f>
        <v>EA125BR-20</v>
      </c>
    </row>
    <row r="311" spans="2:5" x14ac:dyDescent="0.15">
      <c r="B311" s="6" t="s">
        <v>66</v>
      </c>
      <c r="C311" s="6" t="s">
        <v>891</v>
      </c>
      <c r="D311" s="6" t="s">
        <v>892</v>
      </c>
      <c r="E311" s="5"/>
    </row>
    <row r="312" spans="2:5" x14ac:dyDescent="0.15">
      <c r="B312" s="6" t="s">
        <v>66</v>
      </c>
      <c r="C312" s="6" t="s">
        <v>893</v>
      </c>
      <c r="D312" s="6" t="s">
        <v>894</v>
      </c>
      <c r="E312" s="5"/>
    </row>
    <row r="313" spans="2:5" x14ac:dyDescent="0.15">
      <c r="B313" s="6" t="s">
        <v>895</v>
      </c>
      <c r="C313" s="6" t="s">
        <v>896</v>
      </c>
      <c r="D313" s="6" t="s">
        <v>897</v>
      </c>
      <c r="E313" s="5" t="str">
        <f>HYPERLINK("https://www.esco-net.com/wcs/escort/ec/detail?hHinCd=EA153EG-24","EA153EG-24")</f>
        <v>EA153EG-24</v>
      </c>
    </row>
    <row r="314" spans="2:5" x14ac:dyDescent="0.15">
      <c r="B314" s="6" t="s">
        <v>67</v>
      </c>
      <c r="C314" s="6" t="s">
        <v>898</v>
      </c>
      <c r="D314" s="6" t="s">
        <v>899</v>
      </c>
      <c r="E314" s="5" t="str">
        <f>HYPERLINK("https://www.esco-net.com/wcs/escort/ec/detail?hHinCd=EA426CW-133","EA426CW-133")</f>
        <v>EA426CW-133</v>
      </c>
    </row>
    <row r="315" spans="2:5" x14ac:dyDescent="0.15">
      <c r="B315" s="6" t="s">
        <v>900</v>
      </c>
      <c r="C315" s="6" t="s">
        <v>901</v>
      </c>
      <c r="D315" s="6" t="s">
        <v>902</v>
      </c>
      <c r="E315" s="5"/>
    </row>
    <row r="316" spans="2:5" x14ac:dyDescent="0.15">
      <c r="B316" s="6" t="s">
        <v>903</v>
      </c>
      <c r="C316" s="6" t="s">
        <v>904</v>
      </c>
      <c r="D316" s="6" t="s">
        <v>905</v>
      </c>
      <c r="E316" s="5"/>
    </row>
    <row r="317" spans="2:5" x14ac:dyDescent="0.15">
      <c r="B317" s="6" t="s">
        <v>68</v>
      </c>
      <c r="C317" s="6" t="s">
        <v>906</v>
      </c>
      <c r="D317" s="6" t="s">
        <v>907</v>
      </c>
      <c r="E317" s="5" t="str">
        <f>HYPERLINK("https://www.esco-net.com/wcs/escort/ec/detail?hHinCd=EA997KS-13","EA997KS-13")</f>
        <v>EA997KS-13</v>
      </c>
    </row>
    <row r="318" spans="2:5" x14ac:dyDescent="0.15">
      <c r="B318" s="6" t="s">
        <v>69</v>
      </c>
      <c r="C318" s="6" t="s">
        <v>908</v>
      </c>
      <c r="D318" s="6" t="s">
        <v>909</v>
      </c>
      <c r="E318" s="5"/>
    </row>
    <row r="319" spans="2:5" x14ac:dyDescent="0.15">
      <c r="B319" s="6" t="s">
        <v>69</v>
      </c>
      <c r="C319" s="6" t="s">
        <v>910</v>
      </c>
      <c r="D319" s="6" t="s">
        <v>909</v>
      </c>
      <c r="E319" s="5"/>
    </row>
    <row r="320" spans="2:5" x14ac:dyDescent="0.15">
      <c r="B320" s="6" t="s">
        <v>911</v>
      </c>
      <c r="C320" s="6" t="s">
        <v>912</v>
      </c>
      <c r="D320" s="6" t="s">
        <v>913</v>
      </c>
      <c r="E320" s="5"/>
    </row>
    <row r="321" spans="2:5" x14ac:dyDescent="0.15">
      <c r="B321" s="6" t="s">
        <v>70</v>
      </c>
      <c r="C321" s="6" t="s">
        <v>914</v>
      </c>
      <c r="D321" s="6" t="s">
        <v>915</v>
      </c>
      <c r="E321" s="5" t="str">
        <f>HYPERLINK("https://www.esco-net.com/wcs/escort/ec/detail?hHinCd=EA468BX-24A","EA468BX-24A")</f>
        <v>EA468BX-24A</v>
      </c>
    </row>
    <row r="322" spans="2:5" x14ac:dyDescent="0.15">
      <c r="B322" s="6" t="s">
        <v>70</v>
      </c>
      <c r="C322" s="6" t="s">
        <v>916</v>
      </c>
      <c r="D322" s="6" t="s">
        <v>917</v>
      </c>
      <c r="E322" s="5" t="str">
        <f>HYPERLINK("https://www.esco-net.com/wcs/escort/ec/detail?hHinCd=EA468BX-82A","EA468BX-82A")</f>
        <v>EA468BX-82A</v>
      </c>
    </row>
    <row r="323" spans="2:5" x14ac:dyDescent="0.15">
      <c r="B323" s="6" t="s">
        <v>70</v>
      </c>
      <c r="C323" s="6" t="s">
        <v>918</v>
      </c>
      <c r="D323" s="6" t="s">
        <v>917</v>
      </c>
      <c r="E323" s="5" t="str">
        <f>HYPERLINK("https://www.esco-net.com/wcs/escort/ec/detail?hHinCd=EA468BX-82A","EA468BX-82A")</f>
        <v>EA468BX-82A</v>
      </c>
    </row>
    <row r="324" spans="2:5" x14ac:dyDescent="0.15">
      <c r="B324" s="6" t="s">
        <v>919</v>
      </c>
      <c r="C324" s="6" t="s">
        <v>920</v>
      </c>
      <c r="D324" s="6" t="s">
        <v>921</v>
      </c>
      <c r="E324" s="5" t="str">
        <f>HYPERLINK("https://www.esco-net.com/wcs/escort/ec/detail?hHinCd=EA468DB-29","EA468DB-29")</f>
        <v>EA468DB-29</v>
      </c>
    </row>
    <row r="325" spans="2:5" x14ac:dyDescent="0.15">
      <c r="B325" s="6" t="s">
        <v>922</v>
      </c>
      <c r="C325" s="6" t="s">
        <v>923</v>
      </c>
      <c r="D325" s="6" t="s">
        <v>924</v>
      </c>
      <c r="E325" s="5"/>
    </row>
    <row r="326" spans="2:5" x14ac:dyDescent="0.15">
      <c r="B326" s="6" t="s">
        <v>71</v>
      </c>
      <c r="C326" s="6" t="s">
        <v>925</v>
      </c>
      <c r="D326" s="6" t="s">
        <v>926</v>
      </c>
      <c r="E326" s="5" t="str">
        <f>HYPERLINK("https://www.esco-net.com/wcs/escort/ec/detail?hHinCd=EA463A-20","EA463A-20")</f>
        <v>EA463A-20</v>
      </c>
    </row>
    <row r="327" spans="2:5" x14ac:dyDescent="0.15">
      <c r="B327" s="6" t="s">
        <v>71</v>
      </c>
      <c r="C327" s="6" t="s">
        <v>927</v>
      </c>
      <c r="D327" s="6" t="s">
        <v>928</v>
      </c>
      <c r="E327" s="5" t="str">
        <f>HYPERLINK("https://www.esco-net.com/wcs/escort/ec/detail?hHinCd=EA463A-40","EA463A-40")</f>
        <v>EA463A-40</v>
      </c>
    </row>
    <row r="328" spans="2:5" x14ac:dyDescent="0.15">
      <c r="B328" s="6" t="s">
        <v>72</v>
      </c>
      <c r="C328" s="6" t="s">
        <v>929</v>
      </c>
      <c r="D328" s="6" t="s">
        <v>930</v>
      </c>
      <c r="E328" s="5" t="str">
        <f>HYPERLINK("https://www.esco-net.com/wcs/escort/ec/detail?hHinCd=EA475-550L","EA475-550L")</f>
        <v>EA475-550L</v>
      </c>
    </row>
    <row r="329" spans="2:5" x14ac:dyDescent="0.15">
      <c r="B329" s="6" t="s">
        <v>73</v>
      </c>
      <c r="C329" s="6" t="s">
        <v>931</v>
      </c>
      <c r="D329" s="6" t="s">
        <v>932</v>
      </c>
      <c r="E329" s="5" t="str">
        <f>HYPERLINK("https://www.esco-net.com/wcs/escort/ec/detail?hHinCd=EA944BX-142","EA944BX-142")</f>
        <v>EA944BX-142</v>
      </c>
    </row>
    <row r="330" spans="2:5" x14ac:dyDescent="0.15">
      <c r="B330" s="6" t="s">
        <v>73</v>
      </c>
      <c r="C330" s="6" t="s">
        <v>933</v>
      </c>
      <c r="D330" s="6" t="s">
        <v>934</v>
      </c>
      <c r="E330" s="5"/>
    </row>
    <row r="331" spans="2:5" x14ac:dyDescent="0.15">
      <c r="B331" s="6" t="s">
        <v>935</v>
      </c>
      <c r="C331" s="6" t="s">
        <v>936</v>
      </c>
      <c r="D331" s="6" t="s">
        <v>937</v>
      </c>
      <c r="E331" s="5"/>
    </row>
    <row r="332" spans="2:5" x14ac:dyDescent="0.15">
      <c r="B332" s="6" t="s">
        <v>74</v>
      </c>
      <c r="C332" s="6" t="s">
        <v>938</v>
      </c>
      <c r="D332" s="6" t="s">
        <v>939</v>
      </c>
      <c r="E332" s="5" t="str">
        <f>HYPERLINK("https://www.esco-net.com/wcs/escort/ec/detail?hHinCd=EA947EA-7","EA947EA-7")</f>
        <v>EA947EA-7</v>
      </c>
    </row>
    <row r="333" spans="2:5" x14ac:dyDescent="0.15">
      <c r="B333" s="6" t="s">
        <v>74</v>
      </c>
      <c r="C333" s="6" t="s">
        <v>940</v>
      </c>
      <c r="D333" s="6" t="s">
        <v>941</v>
      </c>
      <c r="E333" s="5" t="str">
        <f>HYPERLINK("https://www.esco-net.com/wcs/escort/ec/detail?hHinCd=EA947F-9.5","EA947F-9.5")</f>
        <v>EA947F-9.5</v>
      </c>
    </row>
    <row r="334" spans="2:5" x14ac:dyDescent="0.15">
      <c r="B334" s="6" t="s">
        <v>942</v>
      </c>
      <c r="C334" s="6" t="s">
        <v>943</v>
      </c>
      <c r="D334" s="6" t="s">
        <v>944</v>
      </c>
      <c r="E334" s="5"/>
    </row>
    <row r="335" spans="2:5" x14ac:dyDescent="0.15">
      <c r="B335" s="6" t="s">
        <v>75</v>
      </c>
      <c r="C335" s="6" t="s">
        <v>945</v>
      </c>
      <c r="D335" s="6" t="s">
        <v>946</v>
      </c>
      <c r="E335" s="5" t="str">
        <f>HYPERLINK("https://www.esco-net.com/wcs/escort/ec/detail?hHinCd=EA940AK-7","EA940AK-7")</f>
        <v>EA940AK-7</v>
      </c>
    </row>
    <row r="336" spans="2:5" x14ac:dyDescent="0.15">
      <c r="B336" s="6" t="s">
        <v>75</v>
      </c>
      <c r="C336" s="6" t="s">
        <v>947</v>
      </c>
      <c r="D336" s="6" t="s">
        <v>948</v>
      </c>
      <c r="E336" s="5" t="str">
        <f>HYPERLINK("https://www.esco-net.com/wcs/escort/ec/detail?hHinCd=EA940AL-3GB","EA940AL-3GB")</f>
        <v>EA940AL-3GB</v>
      </c>
    </row>
    <row r="337" spans="2:5" x14ac:dyDescent="0.15">
      <c r="B337" s="6" t="s">
        <v>75</v>
      </c>
      <c r="C337" s="6" t="s">
        <v>949</v>
      </c>
      <c r="D337" s="6" t="s">
        <v>950</v>
      </c>
      <c r="E337" s="5" t="str">
        <f>HYPERLINK("https://www.esco-net.com/wcs/escort/ec/detail?hHinCd=EA940AL-3WB","EA940AL-3WB")</f>
        <v>EA940AL-3WB</v>
      </c>
    </row>
    <row r="338" spans="2:5" x14ac:dyDescent="0.15">
      <c r="B338" s="6" t="s">
        <v>951</v>
      </c>
      <c r="C338" s="6" t="s">
        <v>952</v>
      </c>
      <c r="D338" s="6" t="s">
        <v>953</v>
      </c>
      <c r="E338" s="5" t="str">
        <f>HYPERLINK("https://www.esco-net.com/wcs/escort/ec/detail?hHinCd=EA940AF-114","EA940AF-114")</f>
        <v>EA940AF-114</v>
      </c>
    </row>
    <row r="339" spans="2:5" x14ac:dyDescent="0.15">
      <c r="B339" s="6" t="s">
        <v>951</v>
      </c>
      <c r="C339" s="6" t="s">
        <v>954</v>
      </c>
      <c r="D339" s="6" t="s">
        <v>955</v>
      </c>
      <c r="E339" s="5" t="str">
        <f>HYPERLINK("https://www.esco-net.com/wcs/escort/ec/detail?hHinCd=EA940AF-254A","EA940AF-254A")</f>
        <v>EA940AF-254A</v>
      </c>
    </row>
    <row r="340" spans="2:5" x14ac:dyDescent="0.15">
      <c r="B340" s="6" t="s">
        <v>951</v>
      </c>
      <c r="C340" s="6" t="s">
        <v>956</v>
      </c>
      <c r="D340" s="6" t="s">
        <v>957</v>
      </c>
      <c r="E340" s="5" t="str">
        <f>HYPERLINK("https://www.esco-net.com/wcs/escort/ec/detail?hHinCd=EA940AF-324","EA940AF-324")</f>
        <v>EA940AF-324</v>
      </c>
    </row>
    <row r="341" spans="2:5" x14ac:dyDescent="0.15">
      <c r="B341" s="6" t="s">
        <v>951</v>
      </c>
      <c r="C341" s="6" t="s">
        <v>958</v>
      </c>
      <c r="D341" s="6" t="s">
        <v>959</v>
      </c>
      <c r="E341" s="5" t="str">
        <f>HYPERLINK("https://www.esco-net.com/wcs/escort/ec/detail?hHinCd=EA940AG-618","EA940AG-618")</f>
        <v>EA940AG-618</v>
      </c>
    </row>
    <row r="342" spans="2:5" x14ac:dyDescent="0.15">
      <c r="B342" s="6" t="s">
        <v>951</v>
      </c>
      <c r="C342" s="6" t="s">
        <v>960</v>
      </c>
      <c r="D342" s="6" t="s">
        <v>961</v>
      </c>
      <c r="E342" s="5" t="str">
        <f>HYPERLINK("https://www.esco-net.com/wcs/escort/ec/detail?hHinCd=EA940AG-618","EA940AG-618")</f>
        <v>EA940AG-618</v>
      </c>
    </row>
    <row r="343" spans="2:5" x14ac:dyDescent="0.15">
      <c r="B343" s="6" t="s">
        <v>951</v>
      </c>
      <c r="C343" s="6" t="s">
        <v>962</v>
      </c>
      <c r="D343" s="6" t="s">
        <v>963</v>
      </c>
      <c r="E343" s="5" t="str">
        <f>HYPERLINK("https://www.esco-net.com/wcs/escort/ec/detail?hHinCd=EA940AV-201","EA940AV-201")</f>
        <v>EA940AV-201</v>
      </c>
    </row>
    <row r="344" spans="2:5" x14ac:dyDescent="0.15">
      <c r="B344" s="6" t="s">
        <v>76</v>
      </c>
      <c r="C344" s="6" t="s">
        <v>964</v>
      </c>
      <c r="D344" s="6" t="s">
        <v>965</v>
      </c>
      <c r="E344" s="5" t="str">
        <f>HYPERLINK("https://www.esco-net.com/wcs/escort/ec/detail?hHinCd=EA948HA-12.7","EA948HA-12.7")</f>
        <v>EA948HA-12.7</v>
      </c>
    </row>
    <row r="345" spans="2:5" x14ac:dyDescent="0.15">
      <c r="B345" s="6" t="s">
        <v>966</v>
      </c>
      <c r="C345" s="6" t="s">
        <v>967</v>
      </c>
      <c r="D345" s="6" t="s">
        <v>968</v>
      </c>
      <c r="E345" s="5"/>
    </row>
    <row r="346" spans="2:5" x14ac:dyDescent="0.15">
      <c r="B346" s="6" t="s">
        <v>77</v>
      </c>
      <c r="C346" s="6" t="s">
        <v>969</v>
      </c>
      <c r="D346" s="6" t="s">
        <v>970</v>
      </c>
      <c r="E346" s="5"/>
    </row>
    <row r="347" spans="2:5" x14ac:dyDescent="0.15">
      <c r="B347" s="6" t="s">
        <v>971</v>
      </c>
      <c r="C347" s="6" t="s">
        <v>972</v>
      </c>
      <c r="D347" s="6" t="s">
        <v>973</v>
      </c>
      <c r="E347" s="5"/>
    </row>
    <row r="348" spans="2:5" x14ac:dyDescent="0.15">
      <c r="B348" s="6" t="s">
        <v>974</v>
      </c>
      <c r="C348" s="6" t="s">
        <v>975</v>
      </c>
      <c r="D348" s="6" t="s">
        <v>976</v>
      </c>
      <c r="E348" s="5"/>
    </row>
    <row r="349" spans="2:5" x14ac:dyDescent="0.15">
      <c r="B349" s="6" t="s">
        <v>974</v>
      </c>
      <c r="C349" s="6" t="s">
        <v>977</v>
      </c>
      <c r="D349" s="6" t="s">
        <v>978</v>
      </c>
      <c r="E349" s="5" t="str">
        <f>HYPERLINK("https://www.esco-net.com/wcs/escort/ec/detail?hHinCd=EA940CG-22","EA940CG-22")</f>
        <v>EA940CG-22</v>
      </c>
    </row>
    <row r="350" spans="2:5" x14ac:dyDescent="0.15">
      <c r="B350" s="6" t="s">
        <v>979</v>
      </c>
      <c r="C350" s="6" t="s">
        <v>980</v>
      </c>
      <c r="D350" s="6" t="s">
        <v>981</v>
      </c>
      <c r="E350" s="5"/>
    </row>
    <row r="351" spans="2:5" x14ac:dyDescent="0.15">
      <c r="B351" s="6" t="s">
        <v>979</v>
      </c>
      <c r="C351" s="6" t="s">
        <v>982</v>
      </c>
      <c r="D351" s="6" t="s">
        <v>983</v>
      </c>
      <c r="E351" s="5" t="str">
        <f>HYPERLINK("https://www.esco-net.com/wcs/escort/ec/detail?hHinCd=EA940CB-27","EA940CB-27")</f>
        <v>EA940CB-27</v>
      </c>
    </row>
    <row r="352" spans="2:5" x14ac:dyDescent="0.15">
      <c r="B352" s="6" t="s">
        <v>984</v>
      </c>
      <c r="C352" s="6" t="s">
        <v>985</v>
      </c>
      <c r="D352" s="6" t="s">
        <v>986</v>
      </c>
      <c r="E352" s="5"/>
    </row>
    <row r="353" spans="2:5" x14ac:dyDescent="0.15">
      <c r="B353" s="6" t="s">
        <v>987</v>
      </c>
      <c r="C353" s="6" t="s">
        <v>988</v>
      </c>
      <c r="D353" s="6" t="s">
        <v>989</v>
      </c>
      <c r="E353" s="5" t="str">
        <f>HYPERLINK("https://www.esco-net.com/wcs/escort/ec/detail?hHinCd=EA944BH-143","EA944BH-143")</f>
        <v>EA944BH-143</v>
      </c>
    </row>
    <row r="354" spans="2:5" x14ac:dyDescent="0.15">
      <c r="B354" s="6" t="s">
        <v>78</v>
      </c>
      <c r="C354" s="6" t="s">
        <v>990</v>
      </c>
      <c r="D354" s="6" t="s">
        <v>991</v>
      </c>
      <c r="E354" s="5" t="str">
        <f>HYPERLINK("https://www.esco-net.com/wcs/escort/ec/detail?hHinCd=EA947JL-48","EA947JL-48")</f>
        <v>EA947JL-48</v>
      </c>
    </row>
    <row r="355" spans="2:5" x14ac:dyDescent="0.15">
      <c r="B355" s="6" t="s">
        <v>992</v>
      </c>
      <c r="C355" s="6" t="s">
        <v>993</v>
      </c>
      <c r="D355" s="6" t="s">
        <v>994</v>
      </c>
      <c r="E355" s="5" t="str">
        <f>HYPERLINK("https://www.esco-net.com/wcs/escort/ec/detail?hHinCd=EA940DN-36","EA940DN-36")</f>
        <v>EA940DN-36</v>
      </c>
    </row>
    <row r="356" spans="2:5" x14ac:dyDescent="0.15">
      <c r="B356" s="6" t="s">
        <v>79</v>
      </c>
      <c r="C356" s="6" t="s">
        <v>995</v>
      </c>
      <c r="D356" s="6" t="s">
        <v>996</v>
      </c>
      <c r="E356" s="5" t="str">
        <f>HYPERLINK("https://www.esco-net.com/wcs/escort/ec/detail?hHinCd=EA940DH-103A","EA940DH-103A")</f>
        <v>EA940DH-103A</v>
      </c>
    </row>
    <row r="357" spans="2:5" x14ac:dyDescent="0.15">
      <c r="B357" s="6" t="s">
        <v>80</v>
      </c>
      <c r="C357" s="6" t="s">
        <v>997</v>
      </c>
      <c r="D357" s="6" t="s">
        <v>998</v>
      </c>
      <c r="E357" s="5"/>
    </row>
    <row r="358" spans="2:5" x14ac:dyDescent="0.15">
      <c r="B358" s="6" t="s">
        <v>81</v>
      </c>
      <c r="C358" s="6" t="s">
        <v>999</v>
      </c>
      <c r="D358" s="6" t="s">
        <v>1000</v>
      </c>
      <c r="E358" s="5"/>
    </row>
    <row r="359" spans="2:5" x14ac:dyDescent="0.15">
      <c r="B359" s="6" t="s">
        <v>81</v>
      </c>
      <c r="C359" s="6" t="s">
        <v>1001</v>
      </c>
      <c r="D359" s="6" t="s">
        <v>1002</v>
      </c>
      <c r="E359" s="5"/>
    </row>
    <row r="360" spans="2:5" x14ac:dyDescent="0.15">
      <c r="B360" s="6" t="s">
        <v>82</v>
      </c>
      <c r="C360" s="6" t="s">
        <v>1003</v>
      </c>
      <c r="D360" s="6" t="s">
        <v>1004</v>
      </c>
      <c r="E360" s="5"/>
    </row>
    <row r="361" spans="2:5" x14ac:dyDescent="0.15">
      <c r="B361" s="6" t="s">
        <v>83</v>
      </c>
      <c r="C361" s="6" t="s">
        <v>1005</v>
      </c>
      <c r="D361" s="6" t="s">
        <v>1006</v>
      </c>
      <c r="E361" s="5" t="str">
        <f>HYPERLINK("https://www.esco-net.com/wcs/escort/ec/detail?hHinCd=EA948AR-21","EA948AR-21")</f>
        <v>EA948AR-21</v>
      </c>
    </row>
    <row r="362" spans="2:5" x14ac:dyDescent="0.15">
      <c r="B362" s="6" t="s">
        <v>84</v>
      </c>
      <c r="C362" s="6" t="s">
        <v>1007</v>
      </c>
      <c r="D362" s="6" t="s">
        <v>1008</v>
      </c>
      <c r="E362" s="5" t="str">
        <f>HYPERLINK("https://www.esco-net.com/wcs/escort/ec/detail?hHinCd=EA949RH-116","EA949RH-116")</f>
        <v>EA949RH-116</v>
      </c>
    </row>
    <row r="363" spans="2:5" x14ac:dyDescent="0.15">
      <c r="B363" s="6" t="s">
        <v>1009</v>
      </c>
      <c r="C363" s="6" t="s">
        <v>1010</v>
      </c>
      <c r="D363" s="6" t="s">
        <v>1011</v>
      </c>
      <c r="E363" s="5" t="str">
        <f>HYPERLINK("https://www.esco-net.com/wcs/escort/ec/detail?hHinCd=EA948JD-53","EA948JD-53")</f>
        <v>EA948JD-53</v>
      </c>
    </row>
    <row r="364" spans="2:5" x14ac:dyDescent="0.15">
      <c r="B364" s="6" t="s">
        <v>1012</v>
      </c>
      <c r="C364" s="6" t="s">
        <v>1013</v>
      </c>
      <c r="D364" s="6" t="s">
        <v>1014</v>
      </c>
      <c r="E364" s="5" t="str">
        <f>HYPERLINK("https://www.esco-net.com/wcs/escort/ec/detail?hHinCd=EA949CX-122A","EA949CX-122A")</f>
        <v>EA949CX-122A</v>
      </c>
    </row>
    <row r="365" spans="2:5" x14ac:dyDescent="0.15">
      <c r="B365" s="6" t="s">
        <v>1015</v>
      </c>
      <c r="C365" s="6" t="s">
        <v>1016</v>
      </c>
      <c r="D365" s="6" t="s">
        <v>1017</v>
      </c>
      <c r="E365" s="5" t="str">
        <f>HYPERLINK("https://www.esco-net.com/wcs/escort/ec/detail?hHinCd=EA966NA-0","EA966NA-0")</f>
        <v>EA966NA-0</v>
      </c>
    </row>
    <row r="366" spans="2:5" x14ac:dyDescent="0.15">
      <c r="B366" s="6" t="s">
        <v>1015</v>
      </c>
      <c r="C366" s="6" t="s">
        <v>1018</v>
      </c>
      <c r="D366" s="6" t="s">
        <v>1019</v>
      </c>
      <c r="E366" s="5" t="str">
        <f>HYPERLINK("https://www.esco-net.com/wcs/escort/ec/detail?hHinCd=EA966MJ-206","EA966MJ-206")</f>
        <v>EA966MJ-206</v>
      </c>
    </row>
    <row r="367" spans="2:5" x14ac:dyDescent="0.15">
      <c r="B367" s="6" t="s">
        <v>1020</v>
      </c>
      <c r="C367" s="6" t="s">
        <v>1021</v>
      </c>
      <c r="D367" s="6" t="s">
        <v>1022</v>
      </c>
      <c r="E367" s="5" t="str">
        <f>HYPERLINK("https://www.esco-net.com/wcs/escort/ec/detail?hHinCd=EA947BE-25","EA947BE-25")</f>
        <v>EA947BE-25</v>
      </c>
    </row>
    <row r="368" spans="2:5" x14ac:dyDescent="0.15">
      <c r="B368" s="6" t="s">
        <v>1023</v>
      </c>
      <c r="C368" s="6" t="s">
        <v>1024</v>
      </c>
      <c r="D368" s="6" t="s">
        <v>1025</v>
      </c>
      <c r="E368" s="5" t="str">
        <f>HYPERLINK("https://www.esco-net.com/wcs/escort/ec/detail?hHinCd=EA949LC-1050A","EA949LC-1050A")</f>
        <v>EA949LC-1050A</v>
      </c>
    </row>
    <row r="369" spans="2:5" x14ac:dyDescent="0.15">
      <c r="B369" s="6" t="s">
        <v>1026</v>
      </c>
      <c r="C369" s="6" t="s">
        <v>1027</v>
      </c>
      <c r="D369" s="6" t="s">
        <v>1028</v>
      </c>
      <c r="E369" s="5" t="str">
        <f>HYPERLINK("https://www.esco-net.com/wcs/escort/ec/detail?hHinCd=EA949DT-602","EA949DT-602")</f>
        <v>EA949DT-602</v>
      </c>
    </row>
    <row r="370" spans="2:5" x14ac:dyDescent="0.15">
      <c r="B370" s="6" t="s">
        <v>1026</v>
      </c>
      <c r="C370" s="6" t="s">
        <v>1029</v>
      </c>
      <c r="D370" s="6" t="s">
        <v>1030</v>
      </c>
      <c r="E370" s="5"/>
    </row>
    <row r="371" spans="2:5" x14ac:dyDescent="0.15">
      <c r="B371" s="6" t="s">
        <v>1026</v>
      </c>
      <c r="C371" s="6" t="s">
        <v>1031</v>
      </c>
      <c r="D371" s="6" t="s">
        <v>1032</v>
      </c>
      <c r="E371" s="5"/>
    </row>
    <row r="372" spans="2:5" x14ac:dyDescent="0.15">
      <c r="B372" s="6" t="s">
        <v>1026</v>
      </c>
      <c r="C372" s="6" t="s">
        <v>1033</v>
      </c>
      <c r="D372" s="6" t="s">
        <v>1034</v>
      </c>
      <c r="E372" s="5"/>
    </row>
    <row r="373" spans="2:5" x14ac:dyDescent="0.15">
      <c r="B373" s="6" t="s">
        <v>85</v>
      </c>
      <c r="C373" s="6" t="s">
        <v>1035</v>
      </c>
      <c r="D373" s="6" t="s">
        <v>1036</v>
      </c>
      <c r="E373" s="5" t="str">
        <f>HYPERLINK("https://www.esco-net.com/wcs/escort/ec/detail?hHinCd=EA949AE-144","EA949AE-144")</f>
        <v>EA949AE-144</v>
      </c>
    </row>
    <row r="374" spans="2:5" x14ac:dyDescent="0.15">
      <c r="B374" s="6" t="s">
        <v>1037</v>
      </c>
      <c r="C374" s="6" t="s">
        <v>1038</v>
      </c>
      <c r="D374" s="6" t="s">
        <v>1039</v>
      </c>
      <c r="E374" s="5" t="str">
        <f>HYPERLINK("https://www.esco-net.com/wcs/escort/ec/detail?hHinCd=EA952AL-3","EA952AL-3")</f>
        <v>EA952AL-3</v>
      </c>
    </row>
    <row r="375" spans="2:5" x14ac:dyDescent="0.15">
      <c r="B375" s="6" t="s">
        <v>1040</v>
      </c>
      <c r="C375" s="6" t="s">
        <v>1041</v>
      </c>
      <c r="D375" s="6" t="s">
        <v>1042</v>
      </c>
      <c r="E375" s="5"/>
    </row>
    <row r="376" spans="2:5" x14ac:dyDescent="0.15">
      <c r="B376" s="6" t="s">
        <v>1043</v>
      </c>
      <c r="C376" s="6" t="s">
        <v>1044</v>
      </c>
      <c r="D376" s="6" t="s">
        <v>1045</v>
      </c>
      <c r="E376" s="5"/>
    </row>
    <row r="377" spans="2:5" x14ac:dyDescent="0.15">
      <c r="B377" s="6" t="s">
        <v>1043</v>
      </c>
      <c r="C377" s="6" t="s">
        <v>1046</v>
      </c>
      <c r="D377" s="6" t="s">
        <v>1047</v>
      </c>
      <c r="E377" s="5"/>
    </row>
    <row r="378" spans="2:5" x14ac:dyDescent="0.15">
      <c r="B378" s="6" t="s">
        <v>1048</v>
      </c>
      <c r="C378" s="6" t="s">
        <v>1049</v>
      </c>
      <c r="D378" s="6" t="s">
        <v>1050</v>
      </c>
      <c r="E378" s="5"/>
    </row>
    <row r="379" spans="2:5" x14ac:dyDescent="0.15">
      <c r="B379" s="6" t="s">
        <v>1048</v>
      </c>
      <c r="C379" s="6" t="s">
        <v>1051</v>
      </c>
      <c r="D379" s="6" t="s">
        <v>1052</v>
      </c>
      <c r="E379" s="5"/>
    </row>
    <row r="380" spans="2:5" x14ac:dyDescent="0.15">
      <c r="B380" s="6" t="s">
        <v>1053</v>
      </c>
      <c r="C380" s="6" t="s">
        <v>1054</v>
      </c>
      <c r="D380" s="6" t="s">
        <v>1055</v>
      </c>
      <c r="E380" s="5"/>
    </row>
    <row r="381" spans="2:5" x14ac:dyDescent="0.15">
      <c r="B381" s="6" t="s">
        <v>1056</v>
      </c>
      <c r="C381" s="6" t="s">
        <v>1057</v>
      </c>
      <c r="D381" s="6" t="s">
        <v>1058</v>
      </c>
      <c r="E381" s="5"/>
    </row>
    <row r="382" spans="2:5" x14ac:dyDescent="0.15">
      <c r="B382" s="6" t="s">
        <v>1059</v>
      </c>
      <c r="C382" s="6" t="s">
        <v>1060</v>
      </c>
      <c r="D382" s="6" t="s">
        <v>1061</v>
      </c>
      <c r="E382" s="5"/>
    </row>
    <row r="383" spans="2:5" x14ac:dyDescent="0.15">
      <c r="B383" s="6" t="s">
        <v>1059</v>
      </c>
      <c r="C383" s="6" t="s">
        <v>1062</v>
      </c>
      <c r="D383" s="6" t="s">
        <v>1063</v>
      </c>
      <c r="E383" s="5" t="str">
        <f>HYPERLINK("https://www.esco-net.com/wcs/escort/ec/detail?hHinCd=EA951EW-242A","EA951EW-242A")</f>
        <v>EA951EW-242A</v>
      </c>
    </row>
    <row r="384" spans="2:5" x14ac:dyDescent="0.15">
      <c r="B384" s="6" t="s">
        <v>1064</v>
      </c>
      <c r="C384" s="6" t="s">
        <v>1065</v>
      </c>
      <c r="D384" s="6" t="s">
        <v>1066</v>
      </c>
      <c r="E384" s="5" t="str">
        <f>HYPERLINK("https://www.esco-net.com/wcs/escort/ec/detail?hHinCd=EA951DE-71","EA951DE-71")</f>
        <v>EA951DE-71</v>
      </c>
    </row>
    <row r="385" spans="2:5" x14ac:dyDescent="0.15">
      <c r="B385" s="6" t="s">
        <v>1064</v>
      </c>
      <c r="C385" s="6" t="s">
        <v>1067</v>
      </c>
      <c r="D385" s="6" t="s">
        <v>1068</v>
      </c>
      <c r="E385" s="5" t="str">
        <f>HYPERLINK("https://www.esco-net.com/wcs/escort/ec/detail?hHinCd=EA951DH-23","EA951DH-23")</f>
        <v>EA951DH-23</v>
      </c>
    </row>
    <row r="386" spans="2:5" x14ac:dyDescent="0.15">
      <c r="B386" s="6" t="s">
        <v>1069</v>
      </c>
      <c r="C386" s="6" t="s">
        <v>1070</v>
      </c>
      <c r="D386" s="6" t="s">
        <v>1071</v>
      </c>
      <c r="E386" s="5"/>
    </row>
    <row r="387" spans="2:5" x14ac:dyDescent="0.15">
      <c r="B387" s="6" t="s">
        <v>1072</v>
      </c>
      <c r="C387" s="6" t="s">
        <v>1073</v>
      </c>
      <c r="D387" s="6" t="s">
        <v>1074</v>
      </c>
      <c r="E387" s="5"/>
    </row>
    <row r="388" spans="2:5" x14ac:dyDescent="0.15">
      <c r="B388" s="6" t="s">
        <v>86</v>
      </c>
      <c r="C388" s="6" t="s">
        <v>1075</v>
      </c>
      <c r="D388" s="6" t="s">
        <v>1076</v>
      </c>
      <c r="E388" s="5" t="str">
        <f>HYPERLINK("https://www.esco-net.com/wcs/escort/ec/detail?hHinCd=EA628SD-15","EA628SD-15")</f>
        <v>EA628SD-15</v>
      </c>
    </row>
    <row r="389" spans="2:5" x14ac:dyDescent="0.15">
      <c r="B389" s="6" t="s">
        <v>1077</v>
      </c>
      <c r="C389" s="6" t="s">
        <v>1078</v>
      </c>
      <c r="D389" s="6" t="s">
        <v>1079</v>
      </c>
      <c r="E389" s="5" t="str">
        <f>HYPERLINK("https://www.esco-net.com/wcs/escort/ec/detail?hHinCd=EA638FR-3","EA638FR-3")</f>
        <v>EA638FR-3</v>
      </c>
    </row>
    <row r="390" spans="2:5" x14ac:dyDescent="0.15">
      <c r="B390" s="6" t="s">
        <v>1077</v>
      </c>
      <c r="C390" s="6" t="s">
        <v>1080</v>
      </c>
      <c r="D390" s="6" t="s">
        <v>1081</v>
      </c>
      <c r="E390" s="5" t="str">
        <f>HYPERLINK("https://www.esco-net.com/wcs/escort/ec/detail?hHinCd=EA638JK-25","EA638JK-25")</f>
        <v>EA638JK-25</v>
      </c>
    </row>
    <row r="391" spans="2:5" x14ac:dyDescent="0.15">
      <c r="B391" s="6" t="s">
        <v>1082</v>
      </c>
      <c r="C391" s="6" t="s">
        <v>1083</v>
      </c>
      <c r="D391" s="6" t="s">
        <v>1084</v>
      </c>
      <c r="E391" s="5"/>
    </row>
    <row r="392" spans="2:5" x14ac:dyDescent="0.15">
      <c r="B392" s="6" t="s">
        <v>87</v>
      </c>
      <c r="C392" s="6" t="s">
        <v>1085</v>
      </c>
      <c r="D392" s="6" t="s">
        <v>1086</v>
      </c>
      <c r="E392" s="5" t="str">
        <f>HYPERLINK("https://www.esco-net.com/wcs/escort/ec/detail?hHinCd=EA911AF-97","EA911AF-97")</f>
        <v>EA911AF-97</v>
      </c>
    </row>
    <row r="393" spans="2:5" x14ac:dyDescent="0.15">
      <c r="B393" s="6" t="s">
        <v>87</v>
      </c>
      <c r="C393" s="6" t="s">
        <v>1087</v>
      </c>
      <c r="D393" s="6" t="s">
        <v>1088</v>
      </c>
      <c r="E393" s="5" t="str">
        <f>HYPERLINK("https://www.esco-net.com/wcs/escort/ec/detail?hHinCd=EA911CA-13","EA911CA-13")</f>
        <v>EA911CA-13</v>
      </c>
    </row>
    <row r="394" spans="2:5" x14ac:dyDescent="0.15">
      <c r="B394" s="6" t="s">
        <v>87</v>
      </c>
      <c r="C394" s="6" t="s">
        <v>1089</v>
      </c>
      <c r="D394" s="6" t="s">
        <v>1090</v>
      </c>
      <c r="E394" s="5"/>
    </row>
    <row r="395" spans="2:5" x14ac:dyDescent="0.15">
      <c r="B395" s="6" t="s">
        <v>87</v>
      </c>
      <c r="C395" s="6" t="s">
        <v>1091</v>
      </c>
      <c r="D395" s="6" t="s">
        <v>1092</v>
      </c>
      <c r="E395" s="5" t="str">
        <f>HYPERLINK("https://www.esco-net.com/wcs/escort/ec/detail?hHinCd=EA970KG-22A","EA970KG-22A")</f>
        <v>EA970KG-22A</v>
      </c>
    </row>
    <row r="396" spans="2:5" x14ac:dyDescent="0.15">
      <c r="B396" s="6" t="s">
        <v>87</v>
      </c>
      <c r="C396" s="6" t="s">
        <v>1093</v>
      </c>
      <c r="D396" s="6" t="s">
        <v>1094</v>
      </c>
      <c r="E396" s="5" t="str">
        <f>HYPERLINK("https://www.esco-net.com/wcs/escort/ec/detail?hHinCd=EA970KG-21B","EA970KG-21B")</f>
        <v>EA970KG-21B</v>
      </c>
    </row>
    <row r="397" spans="2:5" x14ac:dyDescent="0.15">
      <c r="B397" s="6" t="s">
        <v>1095</v>
      </c>
      <c r="C397" s="6" t="s">
        <v>1096</v>
      </c>
      <c r="D397" s="6" t="s">
        <v>1097</v>
      </c>
      <c r="E397" s="5" t="str">
        <f>HYPERLINK("https://www.esco-net.com/wcs/escort/ec/detail?hHinCd=EA979KJ-1B","EA979KJ-1B")</f>
        <v>EA979KJ-1B</v>
      </c>
    </row>
    <row r="398" spans="2:5" x14ac:dyDescent="0.15">
      <c r="B398" s="6" t="s">
        <v>88</v>
      </c>
      <c r="C398" s="6" t="s">
        <v>1098</v>
      </c>
      <c r="D398" s="6" t="s">
        <v>1099</v>
      </c>
      <c r="E398" s="5" t="str">
        <f>HYPERLINK("https://www.esco-net.com/wcs/escort/ec/detail?hHinCd=EA948TF-91A","EA948TF-91A")</f>
        <v>EA948TF-91A</v>
      </c>
    </row>
    <row r="399" spans="2:5" x14ac:dyDescent="0.15">
      <c r="B399" s="6" t="s">
        <v>88</v>
      </c>
      <c r="C399" s="6" t="s">
        <v>1100</v>
      </c>
      <c r="D399" s="6" t="s">
        <v>1101</v>
      </c>
      <c r="E399" s="5" t="str">
        <f>HYPERLINK("https://www.esco-net.com/wcs/escort/ec/detail?hHinCd=EA948TF-92A","EA948TF-92A")</f>
        <v>EA948TF-92A</v>
      </c>
    </row>
    <row r="400" spans="2:5" x14ac:dyDescent="0.15">
      <c r="B400" s="6" t="s">
        <v>1102</v>
      </c>
      <c r="C400" s="6" t="s">
        <v>1103</v>
      </c>
      <c r="D400" s="6" t="s">
        <v>1104</v>
      </c>
      <c r="E400" s="5" t="str">
        <f>HYPERLINK("https://www.esco-net.com/wcs/escort/ec/detail?hHinCd=EA948TF-118A","EA948TF-118A")</f>
        <v>EA948TF-118A</v>
      </c>
    </row>
    <row r="401" spans="2:5" x14ac:dyDescent="0.15">
      <c r="B401" s="6" t="s">
        <v>1105</v>
      </c>
      <c r="C401" s="6" t="s">
        <v>1106</v>
      </c>
      <c r="D401" s="6" t="s">
        <v>1107</v>
      </c>
      <c r="E401" s="5" t="str">
        <f>HYPERLINK("https://www.esco-net.com/wcs/escort/ec/detail?hHinCd=EA124DG-50","EA124DG-50")</f>
        <v>EA124DG-50</v>
      </c>
    </row>
    <row r="402" spans="2:5" x14ac:dyDescent="0.15">
      <c r="B402" s="6" t="s">
        <v>1108</v>
      </c>
      <c r="C402" s="6" t="s">
        <v>1109</v>
      </c>
      <c r="D402" s="6" t="s">
        <v>1110</v>
      </c>
      <c r="E402" s="5" t="str">
        <f>HYPERLINK("https://www.esco-net.com/wcs/escort/ec/detail?hHinCd=EA441BA-30","EA441BA-30")</f>
        <v>EA441BA-30</v>
      </c>
    </row>
    <row r="403" spans="2:5" x14ac:dyDescent="0.15">
      <c r="B403" s="6" t="s">
        <v>1111</v>
      </c>
      <c r="C403" s="6" t="s">
        <v>1112</v>
      </c>
      <c r="D403" s="6" t="s">
        <v>1113</v>
      </c>
      <c r="E403" s="5" t="str">
        <f>HYPERLINK("https://www.esco-net.com/wcs/escort/ec/detail?hHinCd=EA441NA-60","EA441NA-60")</f>
        <v>EA441NA-60</v>
      </c>
    </row>
    <row r="404" spans="2:5" x14ac:dyDescent="0.15">
      <c r="B404" s="6" t="s">
        <v>89</v>
      </c>
      <c r="C404" s="6" t="s">
        <v>1114</v>
      </c>
      <c r="D404" s="6" t="s">
        <v>1115</v>
      </c>
      <c r="E404" s="5"/>
    </row>
    <row r="405" spans="2:5" x14ac:dyDescent="0.15">
      <c r="B405" s="6" t="s">
        <v>90</v>
      </c>
      <c r="C405" s="6" t="s">
        <v>1116</v>
      </c>
      <c r="D405" s="6" t="s">
        <v>1117</v>
      </c>
      <c r="E405" s="5" t="str">
        <f>HYPERLINK("https://www.esco-net.com/wcs/escort/ec/detail?hHinCd=EA440DY-52","EA440DY-52")</f>
        <v>EA440DY-52</v>
      </c>
    </row>
    <row r="406" spans="2:5" x14ac:dyDescent="0.15">
      <c r="B406" s="6" t="s">
        <v>1118</v>
      </c>
      <c r="C406" s="6" t="s">
        <v>1119</v>
      </c>
      <c r="D406" s="6" t="s">
        <v>1120</v>
      </c>
      <c r="E406" s="5" t="str">
        <f>HYPERLINK("https://www.esco-net.com/wcs/escort/ec/detail?hHinCd=EA440DZ-7","EA440DZ-7")</f>
        <v>EA440DZ-7</v>
      </c>
    </row>
    <row r="407" spans="2:5" x14ac:dyDescent="0.15">
      <c r="B407" s="6" t="s">
        <v>1121</v>
      </c>
      <c r="C407" s="6" t="s">
        <v>1122</v>
      </c>
      <c r="D407" s="6" t="s">
        <v>1123</v>
      </c>
      <c r="E407" s="5" t="str">
        <f>HYPERLINK("https://www.esco-net.com/wcs/escort/ec/detail?hHinCd=EA440DY-114","EA440DY-114")</f>
        <v>EA440DY-114</v>
      </c>
    </row>
    <row r="408" spans="2:5" x14ac:dyDescent="0.15">
      <c r="B408" s="6" t="s">
        <v>1124</v>
      </c>
      <c r="C408" s="6" t="s">
        <v>1125</v>
      </c>
      <c r="D408" s="6" t="s">
        <v>1126</v>
      </c>
      <c r="E408" s="5" t="str">
        <f>HYPERLINK("https://www.esco-net.com/wcs/escort/ec/detail?hHinCd=EA997XJ-55","EA997XJ-55")</f>
        <v>EA997XJ-55</v>
      </c>
    </row>
    <row r="409" spans="2:5" x14ac:dyDescent="0.15">
      <c r="B409" s="6" t="s">
        <v>91</v>
      </c>
      <c r="C409" s="6" t="s">
        <v>1127</v>
      </c>
      <c r="D409" s="6" t="s">
        <v>1128</v>
      </c>
      <c r="E409" s="5" t="str">
        <f>HYPERLINK("https://www.esco-net.com/wcs/escort/ec/detail?hHinCd=EA997XD-101","EA997XD-101")</f>
        <v>EA997XD-101</v>
      </c>
    </row>
    <row r="410" spans="2:5" x14ac:dyDescent="0.15">
      <c r="B410" s="6" t="s">
        <v>91</v>
      </c>
      <c r="C410" s="6" t="s">
        <v>1129</v>
      </c>
      <c r="D410" s="6" t="s">
        <v>1130</v>
      </c>
      <c r="E410" s="5" t="str">
        <f>HYPERLINK("https://www.esco-net.com/wcs/escort/ec/detail?hHinCd=EA997XD-114","EA997XD-114")</f>
        <v>EA997XD-114</v>
      </c>
    </row>
    <row r="411" spans="2:5" x14ac:dyDescent="0.15">
      <c r="B411" s="6" t="s">
        <v>92</v>
      </c>
      <c r="C411" s="6" t="s">
        <v>1131</v>
      </c>
      <c r="D411" s="6" t="s">
        <v>1132</v>
      </c>
      <c r="E411" s="5" t="str">
        <f>HYPERLINK("https://www.esco-net.com/wcs/escort/ec/detail?hHinCd=EA997RC-111","EA997RC-111")</f>
        <v>EA997RC-111</v>
      </c>
    </row>
    <row r="412" spans="2:5" x14ac:dyDescent="0.15">
      <c r="B412" s="6" t="s">
        <v>1133</v>
      </c>
      <c r="C412" s="6" t="s">
        <v>1134</v>
      </c>
      <c r="D412" s="6" t="s">
        <v>1135</v>
      </c>
      <c r="E412" s="5" t="str">
        <f>HYPERLINK("https://www.esco-net.com/wcs/escort/ec/detail?hHinCd=EA911AK-502","EA911AK-502")</f>
        <v>EA911AK-502</v>
      </c>
    </row>
    <row r="413" spans="2:5" x14ac:dyDescent="0.15">
      <c r="B413" s="6" t="s">
        <v>1136</v>
      </c>
      <c r="C413" s="6" t="s">
        <v>1137</v>
      </c>
      <c r="D413" s="6" t="s">
        <v>1138</v>
      </c>
      <c r="E413" s="5" t="str">
        <f>HYPERLINK("https://www.esco-net.com/wcs/escort/ec/detail?hHinCd=EA952AE-5","EA952AE-5")</f>
        <v>EA952AE-5</v>
      </c>
    </row>
    <row r="414" spans="2:5" x14ac:dyDescent="0.15">
      <c r="B414" s="6" t="s">
        <v>1136</v>
      </c>
      <c r="C414" s="6" t="s">
        <v>1139</v>
      </c>
      <c r="D414" s="6" t="s">
        <v>1140</v>
      </c>
      <c r="E414" s="5" t="str">
        <f>HYPERLINK("https://www.esco-net.com/wcs/escort/ec/detail?hHinCd=EA952AF-12","EA952AF-12")</f>
        <v>EA952AF-12</v>
      </c>
    </row>
    <row r="415" spans="2:5" x14ac:dyDescent="0.15">
      <c r="B415" s="6" t="s">
        <v>1141</v>
      </c>
      <c r="C415" s="6" t="s">
        <v>1142</v>
      </c>
      <c r="D415" s="6" t="s">
        <v>1143</v>
      </c>
      <c r="E415" s="5"/>
    </row>
    <row r="416" spans="2:5" x14ac:dyDescent="0.15">
      <c r="B416" s="6" t="s">
        <v>1141</v>
      </c>
      <c r="C416" s="6" t="s">
        <v>1144</v>
      </c>
      <c r="D416" s="6" t="s">
        <v>1145</v>
      </c>
      <c r="E416" s="5"/>
    </row>
    <row r="417" spans="2:5" x14ac:dyDescent="0.15">
      <c r="B417" s="6" t="s">
        <v>1141</v>
      </c>
      <c r="C417" s="6" t="s">
        <v>1146</v>
      </c>
      <c r="D417" s="6" t="s">
        <v>1147</v>
      </c>
      <c r="E417" s="5"/>
    </row>
    <row r="418" spans="2:5" x14ac:dyDescent="0.15">
      <c r="B418" s="6" t="s">
        <v>1148</v>
      </c>
      <c r="C418" s="6" t="s">
        <v>1149</v>
      </c>
      <c r="D418" s="6" t="s">
        <v>1150</v>
      </c>
      <c r="E418" s="5" t="str">
        <f>HYPERLINK("https://www.esco-net.com/wcs/escort/ec/detail?hHinCd=EA952AD-113","EA952AD-113")</f>
        <v>EA952AD-113</v>
      </c>
    </row>
    <row r="419" spans="2:5" x14ac:dyDescent="0.15">
      <c r="B419" s="6" t="s">
        <v>1151</v>
      </c>
      <c r="C419" s="6" t="s">
        <v>1152</v>
      </c>
      <c r="D419" s="6" t="s">
        <v>1153</v>
      </c>
      <c r="E419" s="5" t="str">
        <f>HYPERLINK("https://www.esco-net.com/wcs/escort/ec/detail?hHinCd=EA997TS-61","EA997TS-61")</f>
        <v>EA997TS-61</v>
      </c>
    </row>
    <row r="420" spans="2:5" x14ac:dyDescent="0.15">
      <c r="B420" s="6" t="s">
        <v>1154</v>
      </c>
      <c r="C420" s="6" t="s">
        <v>1155</v>
      </c>
      <c r="D420" s="6" t="s">
        <v>1156</v>
      </c>
      <c r="E420" s="5" t="str">
        <f>HYPERLINK("https://www.esco-net.com/wcs/escort/ec/detail?hHinCd=EA943VA-41A","EA943VA-41A")</f>
        <v>EA943VA-41A</v>
      </c>
    </row>
    <row r="421" spans="2:5" x14ac:dyDescent="0.15">
      <c r="B421" s="6" t="s">
        <v>93</v>
      </c>
      <c r="C421" s="6" t="s">
        <v>1157</v>
      </c>
      <c r="D421" s="6" t="s">
        <v>1158</v>
      </c>
      <c r="E421" s="5" t="str">
        <f>HYPERLINK("https://www.esco-net.com/wcs/escort/ec/detail?hHinCd=EA944MG-62AB","EA944MG-62AB")</f>
        <v>EA944MG-62AB</v>
      </c>
    </row>
    <row r="422" spans="2:5" x14ac:dyDescent="0.15">
      <c r="B422" s="6" t="s">
        <v>93</v>
      </c>
      <c r="C422" s="6" t="s">
        <v>1159</v>
      </c>
      <c r="D422" s="6" t="s">
        <v>1160</v>
      </c>
      <c r="E422" s="5"/>
    </row>
    <row r="423" spans="2:5" x14ac:dyDescent="0.15">
      <c r="B423" s="6" t="s">
        <v>93</v>
      </c>
      <c r="C423" s="6" t="s">
        <v>1161</v>
      </c>
      <c r="D423" s="6" t="s">
        <v>1162</v>
      </c>
      <c r="E423" s="5"/>
    </row>
    <row r="424" spans="2:5" x14ac:dyDescent="0.15">
      <c r="B424" s="6" t="s">
        <v>1163</v>
      </c>
      <c r="C424" s="6" t="s">
        <v>1164</v>
      </c>
      <c r="D424" s="6" t="s">
        <v>1165</v>
      </c>
      <c r="E424" s="5" t="str">
        <f>HYPERLINK("https://www.esco-net.com/wcs/escort/ec/detail?hHinCd=EA944MK-50","EA944MK-50")</f>
        <v>EA944MK-50</v>
      </c>
    </row>
    <row r="425" spans="2:5" x14ac:dyDescent="0.15">
      <c r="B425" s="6" t="s">
        <v>94</v>
      </c>
      <c r="C425" s="6" t="s">
        <v>95</v>
      </c>
      <c r="D425" s="6" t="s">
        <v>96</v>
      </c>
      <c r="E425" s="5" t="str">
        <f>HYPERLINK("https://www.esco-net.com/wcs/escort/ec/detail?hHinCd=EA930AE-81","EA930AE-81")</f>
        <v>EA930AE-81</v>
      </c>
    </row>
    <row r="426" spans="2:5" x14ac:dyDescent="0.15">
      <c r="B426" s="6" t="s">
        <v>97</v>
      </c>
      <c r="C426" s="6" t="s">
        <v>1166</v>
      </c>
      <c r="D426" s="6" t="s">
        <v>1167</v>
      </c>
      <c r="E426" s="5" t="str">
        <f>HYPERLINK("https://www.esco-net.com/wcs/escort/ec/detail?hHinCd=EA351BS-13A","EA351BS-13A")</f>
        <v>EA351BS-13A</v>
      </c>
    </row>
    <row r="427" spans="2:5" x14ac:dyDescent="0.15">
      <c r="B427" s="6" t="s">
        <v>97</v>
      </c>
      <c r="C427" s="6" t="s">
        <v>1168</v>
      </c>
      <c r="D427" s="6" t="s">
        <v>1169</v>
      </c>
      <c r="E427" s="5" t="str">
        <f>HYPERLINK("https://www.esco-net.com/wcs/escort/ec/detail?hHinCd=EA351DJ-125","EA351DJ-125")</f>
        <v>EA351DJ-125</v>
      </c>
    </row>
    <row r="428" spans="2:5" x14ac:dyDescent="0.15">
      <c r="B428" s="6" t="s">
        <v>98</v>
      </c>
      <c r="C428" s="6" t="s">
        <v>1170</v>
      </c>
      <c r="D428" s="6" t="s">
        <v>1171</v>
      </c>
      <c r="E428" s="5" t="str">
        <f>HYPERLINK("https://www.esco-net.com/wcs/escort/ec/detail?hHinCd=EA351GK-25","EA351GK-25")</f>
        <v>EA351GK-25</v>
      </c>
    </row>
    <row r="429" spans="2:5" x14ac:dyDescent="0.15">
      <c r="B429" s="6" t="s">
        <v>98</v>
      </c>
      <c r="C429" s="6" t="s">
        <v>1172</v>
      </c>
      <c r="D429" s="6" t="s">
        <v>1173</v>
      </c>
      <c r="E429" s="5" t="str">
        <f>HYPERLINK("https://www.esco-net.com/wcs/escort/ec/detail?hHinCd=EA351GL-80","EA351GL-80")</f>
        <v>EA351GL-80</v>
      </c>
    </row>
    <row r="430" spans="2:5" x14ac:dyDescent="0.15">
      <c r="B430" s="6" t="s">
        <v>98</v>
      </c>
      <c r="C430" s="6" t="s">
        <v>1174</v>
      </c>
      <c r="D430" s="6" t="s">
        <v>1175</v>
      </c>
      <c r="E430" s="5" t="str">
        <f>HYPERLINK("https://www.esco-net.com/wcs/escort/ec/detail?hHinCd=EA351HD-15","EA351HD-15")</f>
        <v>EA351HD-15</v>
      </c>
    </row>
    <row r="431" spans="2:5" x14ac:dyDescent="0.15">
      <c r="B431" s="6" t="s">
        <v>1176</v>
      </c>
      <c r="C431" s="6" t="s">
        <v>1177</v>
      </c>
      <c r="D431" s="6" t="s">
        <v>1178</v>
      </c>
      <c r="E431" s="5"/>
    </row>
    <row r="432" spans="2:5" x14ac:dyDescent="0.15">
      <c r="B432" s="6" t="s">
        <v>1179</v>
      </c>
      <c r="C432" s="6" t="s">
        <v>1180</v>
      </c>
      <c r="D432" s="6" t="s">
        <v>1181</v>
      </c>
      <c r="E432" s="5" t="str">
        <f>HYPERLINK("https://www.esco-net.com/wcs/escort/ec/detail?hHinCd=EA934HA-53","EA934HA-53")</f>
        <v>EA934HA-53</v>
      </c>
    </row>
    <row r="433" spans="2:5" x14ac:dyDescent="0.15">
      <c r="B433" s="6" t="s">
        <v>1182</v>
      </c>
      <c r="C433" s="6" t="s">
        <v>1183</v>
      </c>
      <c r="D433" s="6" t="s">
        <v>1184</v>
      </c>
      <c r="E433" s="5"/>
    </row>
    <row r="434" spans="2:5" x14ac:dyDescent="0.15">
      <c r="B434" s="6" t="s">
        <v>1182</v>
      </c>
      <c r="C434" s="6" t="s">
        <v>1185</v>
      </c>
      <c r="D434" s="6" t="s">
        <v>1186</v>
      </c>
      <c r="E434" s="5" t="str">
        <f>HYPERLINK("https://www.esco-net.com/wcs/escort/ec/detail?hHinCd=EA942EM-72","EA942EM-72")</f>
        <v>EA942EM-72</v>
      </c>
    </row>
    <row r="435" spans="2:5" x14ac:dyDescent="0.15">
      <c r="B435" s="6" t="s">
        <v>99</v>
      </c>
      <c r="C435" s="6" t="s">
        <v>1187</v>
      </c>
      <c r="D435" s="6" t="s">
        <v>1188</v>
      </c>
      <c r="E435" s="5" t="str">
        <f>HYPERLINK("https://www.esco-net.com/wcs/escort/ec/detail?hHinCd=EA942EV-1","EA942EV-1")</f>
        <v>EA942EV-1</v>
      </c>
    </row>
    <row r="436" spans="2:5" x14ac:dyDescent="0.15">
      <c r="B436" s="6" t="s">
        <v>100</v>
      </c>
      <c r="C436" s="6" t="s">
        <v>1189</v>
      </c>
      <c r="D436" s="6" t="s">
        <v>1190</v>
      </c>
      <c r="E436" s="5"/>
    </row>
    <row r="437" spans="2:5" x14ac:dyDescent="0.15">
      <c r="B437" s="6" t="s">
        <v>100</v>
      </c>
      <c r="C437" s="6" t="s">
        <v>1191</v>
      </c>
      <c r="D437" s="6" t="s">
        <v>1192</v>
      </c>
      <c r="E437" s="5"/>
    </row>
    <row r="438" spans="2:5" x14ac:dyDescent="0.15">
      <c r="B438" s="6" t="s">
        <v>1193</v>
      </c>
      <c r="C438" s="6" t="s">
        <v>1194</v>
      </c>
      <c r="D438" s="6" t="s">
        <v>1195</v>
      </c>
      <c r="E438" s="5" t="str">
        <f>HYPERLINK("https://www.esco-net.com/wcs/escort/ec/detail?hHinCd=EA925AB-21","EA925AB-21")</f>
        <v>EA925AB-21</v>
      </c>
    </row>
    <row r="439" spans="2:5" x14ac:dyDescent="0.15">
      <c r="B439" s="6" t="s">
        <v>1193</v>
      </c>
      <c r="C439" s="6" t="s">
        <v>1196</v>
      </c>
      <c r="D439" s="6" t="s">
        <v>1197</v>
      </c>
      <c r="E439" s="5"/>
    </row>
    <row r="440" spans="2:5" x14ac:dyDescent="0.15">
      <c r="B440" s="6" t="s">
        <v>1198</v>
      </c>
      <c r="C440" s="6" t="s">
        <v>1199</v>
      </c>
      <c r="D440" s="6" t="s">
        <v>1200</v>
      </c>
      <c r="E440" s="5" t="str">
        <f>HYPERLINK("https://www.esco-net.com/wcs/escort/ec/detail?hHinCd=EA924BB-41","EA924BB-41")</f>
        <v>EA924BB-41</v>
      </c>
    </row>
    <row r="441" spans="2:5" x14ac:dyDescent="0.15">
      <c r="B441" s="6" t="s">
        <v>101</v>
      </c>
      <c r="C441" s="6" t="s">
        <v>1201</v>
      </c>
      <c r="D441" s="6" t="s">
        <v>1202</v>
      </c>
      <c r="E441" s="5"/>
    </row>
    <row r="442" spans="2:5" x14ac:dyDescent="0.15">
      <c r="B442" s="6" t="s">
        <v>102</v>
      </c>
      <c r="C442" s="6" t="s">
        <v>1203</v>
      </c>
      <c r="D442" s="6" t="s">
        <v>1204</v>
      </c>
      <c r="E442" s="5" t="str">
        <f>HYPERLINK("https://www.esco-net.com/wcs/escort/ec/detail?hHinCd=EA927AM-52","EA927AM-52")</f>
        <v>EA927AM-52</v>
      </c>
    </row>
    <row r="443" spans="2:5" x14ac:dyDescent="0.15">
      <c r="B443" s="6" t="s">
        <v>103</v>
      </c>
      <c r="C443" s="6" t="s">
        <v>1205</v>
      </c>
      <c r="D443" s="6" t="s">
        <v>1206</v>
      </c>
      <c r="E443" s="5" t="str">
        <f>HYPERLINK("https://www.esco-net.com/wcs/escort/ec/detail?hHinCd=EA927GA-31","EA927GA-31")</f>
        <v>EA927GA-31</v>
      </c>
    </row>
    <row r="444" spans="2:5" x14ac:dyDescent="0.15">
      <c r="B444" s="6" t="s">
        <v>103</v>
      </c>
      <c r="C444" s="6" t="s">
        <v>1207</v>
      </c>
      <c r="D444" s="6" t="s">
        <v>1208</v>
      </c>
      <c r="E444" s="5" t="str">
        <f>HYPERLINK("https://www.esco-net.com/wcs/escort/ec/detail?hHinCd=EA927GA-31","EA927GA-31")</f>
        <v>EA927GA-31</v>
      </c>
    </row>
    <row r="445" spans="2:5" x14ac:dyDescent="0.15">
      <c r="B445" s="6" t="s">
        <v>1209</v>
      </c>
      <c r="C445" s="6" t="s">
        <v>1210</v>
      </c>
      <c r="D445" s="6" t="s">
        <v>1211</v>
      </c>
      <c r="E445" s="5" t="str">
        <f>HYPERLINK("https://www.esco-net.com/wcs/escort/ec/detail?hHinCd=EA927CE-47","EA927CE-47")</f>
        <v>EA927CE-47</v>
      </c>
    </row>
    <row r="446" spans="2:5" x14ac:dyDescent="0.15">
      <c r="B446" s="6" t="s">
        <v>1212</v>
      </c>
      <c r="C446" s="6" t="s">
        <v>1213</v>
      </c>
      <c r="D446" s="6" t="s">
        <v>1214</v>
      </c>
      <c r="E446" s="5" t="str">
        <f>HYPERLINK("https://www.esco-net.com/wcs/escort/ec/detail?hHinCd=EA508SC-96A","EA508SC-96A")</f>
        <v>EA508SC-96A</v>
      </c>
    </row>
    <row r="447" spans="2:5" x14ac:dyDescent="0.15">
      <c r="B447" s="6" t="s">
        <v>1212</v>
      </c>
      <c r="C447" s="6" t="s">
        <v>1215</v>
      </c>
      <c r="D447" s="6" t="s">
        <v>1216</v>
      </c>
      <c r="E447" s="5" t="str">
        <f>HYPERLINK("https://www.esco-net.com/wcs/escort/ec/detail?hHinCd=EA508SC-94","EA508SC-94")</f>
        <v>EA508SC-94</v>
      </c>
    </row>
    <row r="448" spans="2:5" x14ac:dyDescent="0.15">
      <c r="B448" s="6" t="s">
        <v>1212</v>
      </c>
      <c r="C448" s="6" t="s">
        <v>1217</v>
      </c>
      <c r="D448" s="6" t="s">
        <v>1218</v>
      </c>
      <c r="E448" s="5" t="str">
        <f>HYPERLINK("https://www.esco-net.com/wcs/escort/ec/detail?hHinCd=EA508TM-3","EA508TM-3")</f>
        <v>EA508TM-3</v>
      </c>
    </row>
    <row r="449" spans="2:5" x14ac:dyDescent="0.15">
      <c r="B449" s="6" t="s">
        <v>1219</v>
      </c>
      <c r="C449" s="6" t="s">
        <v>1220</v>
      </c>
      <c r="D449" s="6" t="s">
        <v>1221</v>
      </c>
      <c r="E449" s="5" t="str">
        <f>HYPERLINK("https://www.esco-net.com/wcs/escort/ec/detail?hHinCd=EA508AB-20","EA508AB-20")</f>
        <v>EA508AB-20</v>
      </c>
    </row>
    <row r="450" spans="2:5" x14ac:dyDescent="0.15">
      <c r="B450" s="6" t="s">
        <v>104</v>
      </c>
      <c r="C450" s="6" t="s">
        <v>1222</v>
      </c>
      <c r="D450" s="6" t="s">
        <v>1223</v>
      </c>
      <c r="E450" s="5" t="str">
        <f>HYPERLINK("https://www.esco-net.com/wcs/escort/ec/detail?hHinCd=EA508TA-14","EA508TA-14")</f>
        <v>EA508TA-14</v>
      </c>
    </row>
    <row r="451" spans="2:5" x14ac:dyDescent="0.15">
      <c r="B451" s="6" t="s">
        <v>104</v>
      </c>
      <c r="C451" s="6" t="s">
        <v>1224</v>
      </c>
      <c r="D451" s="6" t="s">
        <v>1225</v>
      </c>
      <c r="E451" s="5" t="str">
        <f>HYPERLINK("https://www.esco-net.com/wcs/escort/ec/detail?hHinCd=EA508TG-8","EA508TG-8")</f>
        <v>EA508TG-8</v>
      </c>
    </row>
    <row r="452" spans="2:5" x14ac:dyDescent="0.15">
      <c r="B452" s="6" t="s">
        <v>1226</v>
      </c>
      <c r="C452" s="6" t="s">
        <v>1227</v>
      </c>
      <c r="D452" s="6" t="s">
        <v>1228</v>
      </c>
      <c r="E452" s="5" t="str">
        <f>HYPERLINK("https://www.esco-net.com/wcs/escort/ec/detail?hHinCd=EA957AC-131","EA957AC-131")</f>
        <v>EA957AC-131</v>
      </c>
    </row>
    <row r="453" spans="2:5" x14ac:dyDescent="0.15">
      <c r="B453" s="6" t="s">
        <v>1229</v>
      </c>
      <c r="C453" s="6" t="s">
        <v>1230</v>
      </c>
      <c r="D453" s="6" t="s">
        <v>1231</v>
      </c>
      <c r="E453" s="5" t="str">
        <f>HYPERLINK("https://www.esco-net.com/wcs/escort/ec/detail?hHinCd=EA661CY-56","EA661CY-56")</f>
        <v>EA661CY-56</v>
      </c>
    </row>
    <row r="454" spans="2:5" x14ac:dyDescent="0.15">
      <c r="B454" s="6" t="s">
        <v>1232</v>
      </c>
      <c r="C454" s="6" t="s">
        <v>1233</v>
      </c>
      <c r="D454" s="6" t="s">
        <v>1234</v>
      </c>
      <c r="E454" s="5"/>
    </row>
    <row r="455" spans="2:5" x14ac:dyDescent="0.15">
      <c r="B455" s="6" t="s">
        <v>1235</v>
      </c>
      <c r="C455" s="6" t="s">
        <v>1236</v>
      </c>
      <c r="D455" s="6" t="s">
        <v>1237</v>
      </c>
      <c r="E455" s="5"/>
    </row>
    <row r="456" spans="2:5" x14ac:dyDescent="0.15">
      <c r="B456" s="6" t="s">
        <v>1238</v>
      </c>
      <c r="C456" s="6" t="s">
        <v>1239</v>
      </c>
      <c r="D456" s="6" t="s">
        <v>1240</v>
      </c>
      <c r="E456" s="5" t="str">
        <f>HYPERLINK("https://www.esco-net.com/wcs/escort/ec/detail?hHinCd=EA956TE-11A","EA956TE-11A")</f>
        <v>EA956TE-11A</v>
      </c>
    </row>
    <row r="457" spans="2:5" x14ac:dyDescent="0.15">
      <c r="B457" s="6" t="s">
        <v>1238</v>
      </c>
      <c r="C457" s="6" t="s">
        <v>1241</v>
      </c>
      <c r="D457" s="6" t="s">
        <v>1242</v>
      </c>
      <c r="E457" s="5" t="str">
        <f>HYPERLINK("https://www.esco-net.com/wcs/escort/ec/detail?hHinCd=EA956TE-21A","EA956TE-21A")</f>
        <v>EA956TE-21A</v>
      </c>
    </row>
    <row r="458" spans="2:5" x14ac:dyDescent="0.15">
      <c r="B458" s="6" t="s">
        <v>1243</v>
      </c>
      <c r="C458" s="6" t="s">
        <v>1244</v>
      </c>
      <c r="D458" s="6" t="s">
        <v>1245</v>
      </c>
      <c r="E458" s="5" t="str">
        <f>HYPERLINK("https://www.esco-net.com/wcs/escort/ec/detail?hHinCd=EA955CA-5A","EA955CA-5A")</f>
        <v>EA955CA-5A</v>
      </c>
    </row>
    <row r="459" spans="2:5" x14ac:dyDescent="0.15">
      <c r="B459" s="6" t="s">
        <v>1243</v>
      </c>
      <c r="C459" s="6" t="s">
        <v>1246</v>
      </c>
      <c r="D459" s="6" t="s">
        <v>1247</v>
      </c>
      <c r="E459" s="5" t="str">
        <f>HYPERLINK("https://www.esco-net.com/wcs/escort/ec/detail?hHinCd=EA955CD-16","EA955CD-16")</f>
        <v>EA955CD-16</v>
      </c>
    </row>
    <row r="460" spans="2:5" x14ac:dyDescent="0.15">
      <c r="B460" s="6" t="s">
        <v>1248</v>
      </c>
      <c r="C460" s="6" t="s">
        <v>1249</v>
      </c>
      <c r="D460" s="6" t="s">
        <v>1250</v>
      </c>
      <c r="E460" s="5" t="str">
        <f>HYPERLINK("https://www.esco-net.com/wcs/escort/ec/detail?hHinCd=EA976AL-3","EA976AL-3")</f>
        <v>EA976AL-3</v>
      </c>
    </row>
    <row r="461" spans="2:5" x14ac:dyDescent="0.15">
      <c r="B461" s="6" t="s">
        <v>1251</v>
      </c>
      <c r="C461" s="6" t="s">
        <v>1252</v>
      </c>
      <c r="D461" s="6" t="s">
        <v>1253</v>
      </c>
      <c r="E461" s="5" t="str">
        <f>HYPERLINK("https://www.esco-net.com/wcs/escort/ec/detail?hHinCd=EA628PN-1","EA628PN-1")</f>
        <v>EA628PN-1</v>
      </c>
    </row>
    <row r="462" spans="2:5" x14ac:dyDescent="0.15">
      <c r="B462" s="6" t="s">
        <v>1254</v>
      </c>
      <c r="C462" s="6" t="s">
        <v>1255</v>
      </c>
      <c r="D462" s="6" t="s">
        <v>1256</v>
      </c>
      <c r="E462" s="5" t="str">
        <f>HYPERLINK("https://www.esco-net.com/wcs/escort/ec/detail?hHinCd=EA520BG-11","EA520BG-11")</f>
        <v>EA520BG-11</v>
      </c>
    </row>
    <row r="463" spans="2:5" x14ac:dyDescent="0.15">
      <c r="B463" s="6" t="s">
        <v>1257</v>
      </c>
      <c r="C463" s="6" t="s">
        <v>1258</v>
      </c>
      <c r="D463" s="6" t="s">
        <v>1259</v>
      </c>
      <c r="E463" s="5" t="str">
        <f>HYPERLINK("https://www.esco-net.com/wcs/escort/ec/detail?hHinCd=EA986S-104A","EA986S-104A")</f>
        <v>EA986S-104A</v>
      </c>
    </row>
    <row r="464" spans="2:5" x14ac:dyDescent="0.15">
      <c r="B464" s="6" t="s">
        <v>1260</v>
      </c>
      <c r="C464" s="6" t="s">
        <v>1261</v>
      </c>
      <c r="D464" s="6" t="s">
        <v>1262</v>
      </c>
      <c r="E464" s="5"/>
    </row>
    <row r="465" spans="2:5" x14ac:dyDescent="0.15">
      <c r="B465" s="6" t="s">
        <v>1263</v>
      </c>
      <c r="C465" s="6" t="s">
        <v>1264</v>
      </c>
      <c r="D465" s="6" t="s">
        <v>1265</v>
      </c>
      <c r="E465" s="5"/>
    </row>
    <row r="466" spans="2:5" x14ac:dyDescent="0.15">
      <c r="B466" s="6" t="s">
        <v>105</v>
      </c>
      <c r="C466" s="6" t="s">
        <v>1266</v>
      </c>
      <c r="D466" s="6" t="s">
        <v>1267</v>
      </c>
      <c r="E466" s="5" t="str">
        <f>HYPERLINK("https://www.esco-net.com/wcs/escort/ec/detail?hHinCd=EA982SA-13A","EA982SA-13A")</f>
        <v>EA982SA-13A</v>
      </c>
    </row>
    <row r="467" spans="2:5" x14ac:dyDescent="0.15">
      <c r="B467" s="6" t="s">
        <v>106</v>
      </c>
      <c r="C467" s="6" t="s">
        <v>1268</v>
      </c>
      <c r="D467" s="6" t="s">
        <v>1269</v>
      </c>
      <c r="E467" s="5" t="str">
        <f>HYPERLINK("https://www.esco-net.com/wcs/escort/ec/detail?hHinCd=EA982CH-8AB","EA982CH-8AB")</f>
        <v>EA982CH-8AB</v>
      </c>
    </row>
    <row r="468" spans="2:5" x14ac:dyDescent="0.15">
      <c r="B468" s="6" t="s">
        <v>106</v>
      </c>
      <c r="C468" s="6" t="s">
        <v>1270</v>
      </c>
      <c r="D468" s="6" t="s">
        <v>1271</v>
      </c>
      <c r="E468" s="5" t="str">
        <f>HYPERLINK("https://www.esco-net.com/wcs/escort/ec/detail?hHinCd=EA982SB-62A","EA982SB-62A")</f>
        <v>EA982SB-62A</v>
      </c>
    </row>
    <row r="469" spans="2:5" x14ac:dyDescent="0.15">
      <c r="B469" s="6" t="s">
        <v>106</v>
      </c>
      <c r="C469" s="6" t="s">
        <v>1272</v>
      </c>
      <c r="D469" s="6" t="s">
        <v>1273</v>
      </c>
      <c r="E469" s="5" t="str">
        <f>HYPERLINK("https://www.esco-net.com/wcs/escort/ec/detail?hHinCd=EA982SE-3A","EA982SE-3A")</f>
        <v>EA982SE-3A</v>
      </c>
    </row>
    <row r="470" spans="2:5" x14ac:dyDescent="0.15">
      <c r="B470" s="6" t="s">
        <v>106</v>
      </c>
      <c r="C470" s="6" t="s">
        <v>1274</v>
      </c>
      <c r="D470" s="6" t="s">
        <v>1275</v>
      </c>
      <c r="E470" s="5" t="str">
        <f>HYPERLINK("https://www.esco-net.com/wcs/escort/ec/detail?hHinCd=EA982SE-7A","EA982SE-7A")</f>
        <v>EA982SE-7A</v>
      </c>
    </row>
    <row r="471" spans="2:5" x14ac:dyDescent="0.15">
      <c r="B471" s="6" t="s">
        <v>1276</v>
      </c>
      <c r="C471" s="6" t="s">
        <v>1277</v>
      </c>
      <c r="D471" s="6" t="s">
        <v>1278</v>
      </c>
      <c r="E471" s="5" t="str">
        <f>HYPERLINK("https://www.esco-net.com/wcs/escort/ec/detail?hHinCd=EA944M-48","EA944M-48")</f>
        <v>EA944M-48</v>
      </c>
    </row>
    <row r="472" spans="2:5" x14ac:dyDescent="0.15">
      <c r="B472" s="6" t="s">
        <v>107</v>
      </c>
      <c r="C472" s="6" t="s">
        <v>1279</v>
      </c>
      <c r="D472" s="6" t="s">
        <v>1280</v>
      </c>
      <c r="E472" s="5" t="str">
        <f>HYPERLINK("https://www.esco-net.com/wcs/escort/ec/detail?hHinCd=EA628BP-100","EA628BP-100")</f>
        <v>EA628BP-100</v>
      </c>
    </row>
    <row r="473" spans="2:5" x14ac:dyDescent="0.15">
      <c r="B473" s="6" t="s">
        <v>107</v>
      </c>
      <c r="C473" s="6" t="s">
        <v>1281</v>
      </c>
      <c r="D473" s="6" t="s">
        <v>1282</v>
      </c>
      <c r="E473" s="5" t="str">
        <f>HYPERLINK("https://www.esco-net.com/wcs/escort/ec/detail?hHinCd=EA628PS-5","EA628PS-5")</f>
        <v>EA628PS-5</v>
      </c>
    </row>
    <row r="474" spans="2:5" x14ac:dyDescent="0.15">
      <c r="B474" s="6" t="s">
        <v>108</v>
      </c>
      <c r="C474" s="6" t="s">
        <v>1283</v>
      </c>
      <c r="D474" s="6" t="s">
        <v>1284</v>
      </c>
      <c r="E474" s="5" t="str">
        <f>HYPERLINK("https://www.esco-net.com/wcs/escort/ec/detail?hHinCd=EA628AC-13","EA628AC-13")</f>
        <v>EA628AC-13</v>
      </c>
    </row>
    <row r="475" spans="2:5" x14ac:dyDescent="0.15">
      <c r="B475" s="6" t="s">
        <v>1285</v>
      </c>
      <c r="C475" s="6" t="s">
        <v>1286</v>
      </c>
      <c r="D475" s="6" t="s">
        <v>1287</v>
      </c>
      <c r="E475" s="5"/>
    </row>
    <row r="476" spans="2:5" x14ac:dyDescent="0.15">
      <c r="B476" s="6" t="s">
        <v>109</v>
      </c>
      <c r="C476" s="6" t="s">
        <v>1288</v>
      </c>
      <c r="D476" s="6" t="s">
        <v>1289</v>
      </c>
      <c r="E476" s="5" t="str">
        <f>HYPERLINK("https://www.esco-net.com/wcs/escort/ec/detail?hHinCd=EA987AB-5A","EA987AB-5A")</f>
        <v>EA987AB-5A</v>
      </c>
    </row>
    <row r="477" spans="2:5" x14ac:dyDescent="0.15">
      <c r="B477" s="6" t="s">
        <v>110</v>
      </c>
      <c r="C477" s="6" t="s">
        <v>1290</v>
      </c>
      <c r="D477" s="6" t="s">
        <v>1291</v>
      </c>
      <c r="E477" s="5"/>
    </row>
    <row r="478" spans="2:5" x14ac:dyDescent="0.15">
      <c r="B478" s="6" t="s">
        <v>110</v>
      </c>
      <c r="C478" s="6" t="s">
        <v>1292</v>
      </c>
      <c r="D478" s="6" t="s">
        <v>1293</v>
      </c>
      <c r="E478" s="5"/>
    </row>
    <row r="479" spans="2:5" x14ac:dyDescent="0.15">
      <c r="B479" s="6" t="s">
        <v>110</v>
      </c>
      <c r="C479" s="6" t="s">
        <v>1294</v>
      </c>
      <c r="D479" s="6" t="s">
        <v>1295</v>
      </c>
      <c r="E479" s="5"/>
    </row>
    <row r="480" spans="2:5" x14ac:dyDescent="0.15">
      <c r="B480" s="6" t="s">
        <v>110</v>
      </c>
      <c r="C480" s="6" t="s">
        <v>1296</v>
      </c>
      <c r="D480" s="6" t="s">
        <v>1297</v>
      </c>
      <c r="E480" s="5"/>
    </row>
    <row r="481" spans="2:5" x14ac:dyDescent="0.15">
      <c r="B481" s="6" t="s">
        <v>110</v>
      </c>
      <c r="C481" s="6" t="s">
        <v>1298</v>
      </c>
      <c r="D481" s="6" t="s">
        <v>1299</v>
      </c>
      <c r="E481" s="5"/>
    </row>
    <row r="482" spans="2:5" x14ac:dyDescent="0.15">
      <c r="B482" s="6" t="s">
        <v>110</v>
      </c>
      <c r="C482" s="6" t="s">
        <v>1300</v>
      </c>
      <c r="D482" s="6" t="s">
        <v>1301</v>
      </c>
      <c r="E482" s="5"/>
    </row>
    <row r="483" spans="2:5" x14ac:dyDescent="0.15">
      <c r="B483" s="6" t="s">
        <v>110</v>
      </c>
      <c r="C483" s="6" t="s">
        <v>1302</v>
      </c>
      <c r="D483" s="6" t="s">
        <v>1303</v>
      </c>
      <c r="E483" s="5"/>
    </row>
    <row r="484" spans="2:5" x14ac:dyDescent="0.15">
      <c r="B484" s="6" t="s">
        <v>110</v>
      </c>
      <c r="C484" s="6" t="s">
        <v>1304</v>
      </c>
      <c r="D484" s="6" t="s">
        <v>1305</v>
      </c>
      <c r="E484" s="5"/>
    </row>
    <row r="485" spans="2:5" x14ac:dyDescent="0.15">
      <c r="B485" s="6" t="s">
        <v>110</v>
      </c>
      <c r="C485" s="6" t="s">
        <v>1306</v>
      </c>
      <c r="D485" s="6" t="s">
        <v>1307</v>
      </c>
      <c r="E485" s="5"/>
    </row>
    <row r="486" spans="2:5" x14ac:dyDescent="0.15">
      <c r="B486" s="6" t="s">
        <v>110</v>
      </c>
      <c r="C486" s="6" t="s">
        <v>1308</v>
      </c>
      <c r="D486" s="6" t="s">
        <v>1309</v>
      </c>
      <c r="E486" s="5"/>
    </row>
    <row r="487" spans="2:5" x14ac:dyDescent="0.15">
      <c r="B487" s="6" t="s">
        <v>110</v>
      </c>
      <c r="C487" s="6" t="s">
        <v>1310</v>
      </c>
      <c r="D487" s="6" t="s">
        <v>1311</v>
      </c>
      <c r="E487" s="5"/>
    </row>
    <row r="488" spans="2:5" x14ac:dyDescent="0.15">
      <c r="B488" s="6" t="s">
        <v>110</v>
      </c>
      <c r="C488" s="6" t="s">
        <v>1312</v>
      </c>
      <c r="D488" s="6" t="s">
        <v>1313</v>
      </c>
      <c r="E488" s="5"/>
    </row>
    <row r="489" spans="2:5" x14ac:dyDescent="0.15">
      <c r="B489" s="6" t="s">
        <v>111</v>
      </c>
      <c r="C489" s="6" t="s">
        <v>1314</v>
      </c>
      <c r="D489" s="6" t="s">
        <v>1315</v>
      </c>
      <c r="E489" s="5" t="str">
        <f>HYPERLINK("https://www.esco-net.com/wcs/escort/ec/detail?hHinCd=EA981WD-71","EA981WD-71")</f>
        <v>EA981WD-71</v>
      </c>
    </row>
    <row r="490" spans="2:5" x14ac:dyDescent="0.15">
      <c r="B490" s="6" t="s">
        <v>112</v>
      </c>
      <c r="C490" s="6" t="s">
        <v>1316</v>
      </c>
      <c r="D490" s="6" t="s">
        <v>1317</v>
      </c>
      <c r="E490" s="5" t="str">
        <f>HYPERLINK("https://www.esco-net.com/wcs/escort/ec/detail?hHinCd=EA981FH-2A","EA981FH-2A")</f>
        <v>EA981FH-2A</v>
      </c>
    </row>
    <row r="491" spans="2:5" x14ac:dyDescent="0.15">
      <c r="B491" s="6" t="s">
        <v>112</v>
      </c>
      <c r="C491" s="6" t="s">
        <v>1318</v>
      </c>
      <c r="D491" s="6" t="s">
        <v>1319</v>
      </c>
      <c r="E491" s="5" t="str">
        <f>HYPERLINK("https://www.esco-net.com/wcs/escort/ec/detail?hHinCd=EA981FJ-1A","EA981FJ-1A")</f>
        <v>EA981FJ-1A</v>
      </c>
    </row>
    <row r="492" spans="2:5" x14ac:dyDescent="0.15">
      <c r="B492" s="6" t="s">
        <v>1320</v>
      </c>
      <c r="C492" s="6" t="s">
        <v>1321</v>
      </c>
      <c r="D492" s="6" t="s">
        <v>1322</v>
      </c>
      <c r="E492" s="5"/>
    </row>
    <row r="493" spans="2:5" x14ac:dyDescent="0.15">
      <c r="B493" s="6" t="s">
        <v>113</v>
      </c>
      <c r="C493" s="6" t="s">
        <v>1323</v>
      </c>
      <c r="D493" s="6" t="s">
        <v>1324</v>
      </c>
      <c r="E493" s="5" t="str">
        <f>HYPERLINK("https://www.esco-net.com/wcs/escort/ec/detail?hHinCd=EA981WM-25","EA981WM-25")</f>
        <v>EA981WM-25</v>
      </c>
    </row>
    <row r="494" spans="2:5" x14ac:dyDescent="0.15">
      <c r="B494" s="6" t="s">
        <v>1325</v>
      </c>
      <c r="C494" s="6" t="s">
        <v>1326</v>
      </c>
      <c r="D494" s="6" t="s">
        <v>1327</v>
      </c>
      <c r="E494" s="5"/>
    </row>
    <row r="495" spans="2:5" x14ac:dyDescent="0.15">
      <c r="B495" s="6" t="s">
        <v>1325</v>
      </c>
      <c r="C495" s="6" t="s">
        <v>1328</v>
      </c>
      <c r="D495" s="6" t="s">
        <v>1329</v>
      </c>
      <c r="E495" s="5"/>
    </row>
    <row r="496" spans="2:5" x14ac:dyDescent="0.15">
      <c r="B496" s="6" t="s">
        <v>114</v>
      </c>
      <c r="C496" s="6" t="s">
        <v>1330</v>
      </c>
      <c r="D496" s="6" t="s">
        <v>1331</v>
      </c>
      <c r="E496" s="5" t="str">
        <f>HYPERLINK("https://www.esco-net.com/wcs/escort/ec/detail?hHinCd=EA903P-3","EA903P-3")</f>
        <v>EA903P-3</v>
      </c>
    </row>
    <row r="497" spans="2:5" x14ac:dyDescent="0.15">
      <c r="B497" s="6" t="s">
        <v>1332</v>
      </c>
      <c r="C497" s="6" t="s">
        <v>1333</v>
      </c>
      <c r="D497" s="6" t="s">
        <v>1334</v>
      </c>
      <c r="E497" s="5"/>
    </row>
    <row r="498" spans="2:5" x14ac:dyDescent="0.15">
      <c r="B498" s="6" t="s">
        <v>1335</v>
      </c>
      <c r="C498" s="6" t="s">
        <v>1336</v>
      </c>
      <c r="D498" s="6" t="s">
        <v>1337</v>
      </c>
      <c r="E498" s="5"/>
    </row>
    <row r="499" spans="2:5" x14ac:dyDescent="0.15">
      <c r="B499" s="6" t="s">
        <v>1335</v>
      </c>
      <c r="C499" s="6" t="s">
        <v>1338</v>
      </c>
      <c r="D499" s="6" t="s">
        <v>1339</v>
      </c>
      <c r="E499" s="5"/>
    </row>
    <row r="500" spans="2:5" x14ac:dyDescent="0.15">
      <c r="B500" s="6" t="s">
        <v>1335</v>
      </c>
      <c r="C500" s="6" t="s">
        <v>1340</v>
      </c>
      <c r="D500" s="6" t="s">
        <v>1341</v>
      </c>
      <c r="E500" s="5"/>
    </row>
    <row r="501" spans="2:5" x14ac:dyDescent="0.15">
      <c r="B501" s="6" t="s">
        <v>1342</v>
      </c>
      <c r="C501" s="6" t="s">
        <v>1343</v>
      </c>
      <c r="D501" s="6" t="s">
        <v>1344</v>
      </c>
      <c r="E501" s="5" t="str">
        <f>HYPERLINK("https://www.esco-net.com/wcs/escort/ec/detail?hHinCd=EA905MD-4B","EA905MD-4B")</f>
        <v>EA905MD-4B</v>
      </c>
    </row>
    <row r="502" spans="2:5" x14ac:dyDescent="0.15">
      <c r="B502" s="6" t="s">
        <v>115</v>
      </c>
      <c r="C502" s="6" t="s">
        <v>1345</v>
      </c>
      <c r="D502" s="6" t="s">
        <v>1346</v>
      </c>
      <c r="E502" s="5" t="str">
        <f>HYPERLINK("https://www.esco-net.com/wcs/escort/ec/detail?hHinCd=EA765MF-42A","EA765MF-42A")</f>
        <v>EA765MF-42A</v>
      </c>
    </row>
    <row r="503" spans="2:5" x14ac:dyDescent="0.15">
      <c r="B503" s="6" t="s">
        <v>115</v>
      </c>
      <c r="C503" s="6" t="s">
        <v>1347</v>
      </c>
      <c r="D503" s="6" t="s">
        <v>1348</v>
      </c>
      <c r="E503" s="5" t="str">
        <f>HYPERLINK("https://www.esco-net.com/wcs/escort/ec/detail?hHinCd=EA765ME-60B","EA765ME-60B")</f>
        <v>EA765ME-60B</v>
      </c>
    </row>
    <row r="504" spans="2:5" x14ac:dyDescent="0.15">
      <c r="B504" s="6" t="s">
        <v>1349</v>
      </c>
      <c r="C504" s="6" t="s">
        <v>1350</v>
      </c>
      <c r="D504" s="6" t="s">
        <v>1351</v>
      </c>
      <c r="E504" s="5" t="str">
        <f>HYPERLINK("https://www.esco-net.com/wcs/escort/ec/detail?hHinCd=EA765MV-195","EA765MV-195")</f>
        <v>EA765MV-195</v>
      </c>
    </row>
    <row r="505" spans="2:5" x14ac:dyDescent="0.15">
      <c r="B505" s="6" t="s">
        <v>1352</v>
      </c>
      <c r="C505" s="6" t="s">
        <v>1353</v>
      </c>
      <c r="D505" s="6" t="s">
        <v>1354</v>
      </c>
      <c r="E505" s="5" t="str">
        <f>HYPERLINK("https://www.esco-net.com/wcs/escort/ec/detail?hHinCd=EA765G-12","EA765G-12")</f>
        <v>EA765G-12</v>
      </c>
    </row>
    <row r="506" spans="2:5" x14ac:dyDescent="0.15">
      <c r="B506" s="6" t="s">
        <v>116</v>
      </c>
      <c r="C506" s="6" t="s">
        <v>1355</v>
      </c>
      <c r="D506" s="6" t="s">
        <v>1356</v>
      </c>
      <c r="E506" s="5" t="str">
        <f>HYPERLINK("https://www.esco-net.com/wcs/escort/ec/detail?hHinCd=EA762AF-104","EA762AF-104")</f>
        <v>EA762AF-104</v>
      </c>
    </row>
    <row r="507" spans="2:5" x14ac:dyDescent="0.15">
      <c r="B507" s="6" t="s">
        <v>116</v>
      </c>
      <c r="C507" s="6" t="s">
        <v>1357</v>
      </c>
      <c r="D507" s="6" t="s">
        <v>1358</v>
      </c>
      <c r="E507" s="5"/>
    </row>
    <row r="508" spans="2:5" x14ac:dyDescent="0.15">
      <c r="B508" s="6" t="s">
        <v>117</v>
      </c>
      <c r="C508" s="6" t="s">
        <v>1359</v>
      </c>
      <c r="D508" s="6" t="s">
        <v>1360</v>
      </c>
      <c r="E508" s="5" t="str">
        <f>HYPERLINK("https://www.esco-net.com/wcs/escort/ec/detail?hHinCd=EA761LH-5","EA761LH-5")</f>
        <v>EA761LH-5</v>
      </c>
    </row>
    <row r="509" spans="2:5" x14ac:dyDescent="0.15">
      <c r="B509" s="6" t="s">
        <v>1361</v>
      </c>
      <c r="C509" s="6" t="s">
        <v>1362</v>
      </c>
      <c r="D509" s="6" t="s">
        <v>1363</v>
      </c>
      <c r="E509" s="5" t="str">
        <f>HYPERLINK("https://www.esco-net.com/wcs/escort/ec/detail?hHinCd=EA762CJ-31","EA762CJ-31")</f>
        <v>EA762CJ-31</v>
      </c>
    </row>
    <row r="510" spans="2:5" x14ac:dyDescent="0.15">
      <c r="B510" s="6" t="s">
        <v>1361</v>
      </c>
      <c r="C510" s="6" t="s">
        <v>1364</v>
      </c>
      <c r="D510" s="6" t="s">
        <v>1365</v>
      </c>
      <c r="E510" s="5" t="str">
        <f>HYPERLINK("https://www.esco-net.com/wcs/escort/ec/detail?hHinCd=EA956VA-222","EA956VA-222")</f>
        <v>EA956VA-222</v>
      </c>
    </row>
    <row r="511" spans="2:5" x14ac:dyDescent="0.15">
      <c r="B511" s="6" t="s">
        <v>1366</v>
      </c>
      <c r="C511" s="6" t="s">
        <v>1367</v>
      </c>
      <c r="D511" s="6" t="s">
        <v>1368</v>
      </c>
      <c r="E511" s="5" t="str">
        <f>HYPERLINK("https://www.esco-net.com/wcs/escort/ec/detail?hHinCd=EA628WX-33","EA628WX-33")</f>
        <v>EA628WX-33</v>
      </c>
    </row>
    <row r="512" spans="2:5" x14ac:dyDescent="0.15">
      <c r="B512" s="6" t="s">
        <v>1369</v>
      </c>
      <c r="C512" s="6" t="s">
        <v>1370</v>
      </c>
      <c r="D512" s="6" t="s">
        <v>1371</v>
      </c>
      <c r="E512" s="5" t="str">
        <f>HYPERLINK("https://www.esco-net.com/wcs/escort/ec/detail?hHinCd=EA762FB-13","EA762FB-13")</f>
        <v>EA762FB-13</v>
      </c>
    </row>
    <row r="513" spans="2:5" x14ac:dyDescent="0.15">
      <c r="B513" s="6" t="s">
        <v>1372</v>
      </c>
      <c r="C513" s="6" t="s">
        <v>1373</v>
      </c>
      <c r="D513" s="6" t="s">
        <v>1374</v>
      </c>
      <c r="E513" s="5" t="str">
        <f>HYPERLINK("https://www.esco-net.com/wcs/escort/ec/detail?hHinCd=EA781GB-51","EA781GB-51")</f>
        <v>EA781GB-51</v>
      </c>
    </row>
    <row r="514" spans="2:5" x14ac:dyDescent="0.15">
      <c r="B514" s="6" t="s">
        <v>1375</v>
      </c>
      <c r="C514" s="6" t="s">
        <v>1376</v>
      </c>
      <c r="D514" s="6" t="s">
        <v>1377</v>
      </c>
      <c r="E514" s="5" t="str">
        <f>HYPERLINK("https://www.esco-net.com/wcs/escort/ec/detail?hHinCd=EA762CL-1B","EA762CL-1B")</f>
        <v>EA762CL-1B</v>
      </c>
    </row>
    <row r="515" spans="2:5" x14ac:dyDescent="0.15">
      <c r="B515" s="6" t="s">
        <v>1378</v>
      </c>
      <c r="C515" s="6" t="s">
        <v>1379</v>
      </c>
      <c r="D515" s="6" t="s">
        <v>1380</v>
      </c>
      <c r="E515" s="5" t="str">
        <f>HYPERLINK("https://www.esco-net.com/wcs/escort/ec/detail?hHinCd=EA762CR-2A","EA762CR-2A")</f>
        <v>EA762CR-2A</v>
      </c>
    </row>
    <row r="516" spans="2:5" x14ac:dyDescent="0.15">
      <c r="B516" s="6" t="s">
        <v>1381</v>
      </c>
      <c r="C516" s="6" t="s">
        <v>1382</v>
      </c>
      <c r="D516" s="6" t="s">
        <v>1383</v>
      </c>
      <c r="E516" s="5" t="str">
        <f>HYPERLINK("https://www.esco-net.com/wcs/escort/ec/detail?hHinCd=EA762CA-10","EA762CA-10")</f>
        <v>EA762CA-10</v>
      </c>
    </row>
    <row r="517" spans="2:5" x14ac:dyDescent="0.15">
      <c r="B517" s="6" t="s">
        <v>118</v>
      </c>
      <c r="C517" s="6" t="s">
        <v>1384</v>
      </c>
      <c r="D517" s="6" t="s">
        <v>1385</v>
      </c>
      <c r="E517" s="5" t="str">
        <f>HYPERLINK("https://www.esco-net.com/wcs/escort/ec/detail?hHinCd=EA762CT-5","EA762CT-5")</f>
        <v>EA762CT-5</v>
      </c>
    </row>
    <row r="518" spans="2:5" x14ac:dyDescent="0.15">
      <c r="B518" s="6" t="s">
        <v>1386</v>
      </c>
      <c r="C518" s="6" t="s">
        <v>1387</v>
      </c>
      <c r="D518" s="6" t="s">
        <v>1388</v>
      </c>
      <c r="E518" s="5"/>
    </row>
    <row r="519" spans="2:5" x14ac:dyDescent="0.15">
      <c r="B519" s="6" t="s">
        <v>1386</v>
      </c>
      <c r="C519" s="6" t="s">
        <v>1389</v>
      </c>
      <c r="D519" s="6" t="s">
        <v>1390</v>
      </c>
      <c r="E519" s="5" t="str">
        <f>HYPERLINK("https://www.esco-net.com/wcs/escort/ec/detail?hHinCd=EA762GC-66","EA762GC-66")</f>
        <v>EA762GC-66</v>
      </c>
    </row>
    <row r="520" spans="2:5" x14ac:dyDescent="0.15">
      <c r="B520" s="6" t="s">
        <v>1391</v>
      </c>
      <c r="C520" s="6" t="s">
        <v>1392</v>
      </c>
      <c r="D520" s="6" t="s">
        <v>1393</v>
      </c>
      <c r="E520" s="5" t="str">
        <f>HYPERLINK("https://www.esco-net.com/wcs/escort/ec/detail?hHinCd=EA954TD-51","EA954TD-51")</f>
        <v>EA954TD-51</v>
      </c>
    </row>
    <row r="521" spans="2:5" x14ac:dyDescent="0.15">
      <c r="B521" s="6" t="s">
        <v>119</v>
      </c>
      <c r="C521" s="6" t="s">
        <v>1394</v>
      </c>
      <c r="D521" s="6" t="s">
        <v>1395</v>
      </c>
      <c r="E521" s="5"/>
    </row>
    <row r="522" spans="2:5" x14ac:dyDescent="0.15">
      <c r="B522" s="6" t="s">
        <v>119</v>
      </c>
      <c r="C522" s="6" t="s">
        <v>1396</v>
      </c>
      <c r="D522" s="6" t="s">
        <v>1397</v>
      </c>
      <c r="E522" s="5" t="str">
        <f>HYPERLINK("https://www.esco-net.com/wcs/escort/ec/detail?hHinCd=EA761DK-242","EA761DK-242")</f>
        <v>EA761DK-242</v>
      </c>
    </row>
    <row r="523" spans="2:5" x14ac:dyDescent="0.15">
      <c r="B523" s="6" t="s">
        <v>1398</v>
      </c>
      <c r="C523" s="6" t="s">
        <v>1399</v>
      </c>
      <c r="D523" s="6" t="s">
        <v>1400</v>
      </c>
      <c r="E523" s="5"/>
    </row>
    <row r="524" spans="2:5" x14ac:dyDescent="0.15">
      <c r="B524" s="6" t="s">
        <v>1401</v>
      </c>
      <c r="C524" s="6" t="s">
        <v>1402</v>
      </c>
      <c r="D524" s="6" t="s">
        <v>1403</v>
      </c>
      <c r="E524" s="5" t="str">
        <f>HYPERLINK("https://www.esco-net.com/wcs/escort/ec/detail?hHinCd=EA780XP-36","EA780XP-36")</f>
        <v>EA780XP-36</v>
      </c>
    </row>
    <row r="525" spans="2:5" x14ac:dyDescent="0.15">
      <c r="B525" s="6" t="s">
        <v>1404</v>
      </c>
      <c r="C525" s="6" t="s">
        <v>1405</v>
      </c>
      <c r="D525" s="6" t="s">
        <v>1406</v>
      </c>
      <c r="E525" s="5" t="str">
        <f>HYPERLINK("https://www.esco-net.com/wcs/escort/ec/detail?hHinCd=EA763BC-33","EA763BC-33")</f>
        <v>EA763BC-33</v>
      </c>
    </row>
    <row r="526" spans="2:5" x14ac:dyDescent="0.15">
      <c r="B526" s="6" t="s">
        <v>1407</v>
      </c>
      <c r="C526" s="6" t="s">
        <v>1408</v>
      </c>
      <c r="D526" s="6" t="s">
        <v>1409</v>
      </c>
      <c r="E526" s="5" t="str">
        <f>HYPERLINK("https://www.esco-net.com/wcs/escort/ec/detail?hHinCd=EA764AB-2BB","EA764AB-2BB")</f>
        <v>EA764AB-2BB</v>
      </c>
    </row>
    <row r="527" spans="2:5" x14ac:dyDescent="0.15">
      <c r="B527" s="6" t="s">
        <v>1410</v>
      </c>
      <c r="C527" s="6" t="s">
        <v>1411</v>
      </c>
      <c r="D527" s="6" t="s">
        <v>1412</v>
      </c>
      <c r="E527" s="5" t="str">
        <f>HYPERLINK("https://www.esco-net.com/wcs/escort/ec/detail?hHinCd=EA764AC-57","EA764AC-57")</f>
        <v>EA764AC-57</v>
      </c>
    </row>
    <row r="528" spans="2:5" x14ac:dyDescent="0.15">
      <c r="B528" s="6" t="s">
        <v>1410</v>
      </c>
      <c r="C528" s="6" t="s">
        <v>1413</v>
      </c>
      <c r="D528" s="6" t="s">
        <v>1414</v>
      </c>
      <c r="E528" s="5" t="str">
        <f>HYPERLINK("https://www.esco-net.com/wcs/escort/ec/detail?hHinCd=EA764AJ-75A","EA764AJ-75A")</f>
        <v>EA764AJ-75A</v>
      </c>
    </row>
    <row r="529" spans="2:5" x14ac:dyDescent="0.15">
      <c r="B529" s="6" t="s">
        <v>1415</v>
      </c>
      <c r="C529" s="6" t="s">
        <v>1416</v>
      </c>
      <c r="D529" s="6" t="s">
        <v>1417</v>
      </c>
      <c r="E529" s="5" t="str">
        <f>HYPERLINK("https://www.esco-net.com/wcs/escort/ec/detail?hHinCd=EA764AJ-109","EA764AJ-109")</f>
        <v>EA764AJ-109</v>
      </c>
    </row>
    <row r="530" spans="2:5" x14ac:dyDescent="0.15">
      <c r="B530" s="6" t="s">
        <v>1415</v>
      </c>
      <c r="C530" s="6" t="s">
        <v>1418</v>
      </c>
      <c r="D530" s="6" t="s">
        <v>1419</v>
      </c>
      <c r="E530" s="5" t="str">
        <f>HYPERLINK("https://www.esco-net.com/wcs/escort/ec/detail?hHinCd=EA764AJ-92A","EA764AJ-92A")</f>
        <v>EA764AJ-92A</v>
      </c>
    </row>
    <row r="531" spans="2:5" x14ac:dyDescent="0.15">
      <c r="B531" s="6" t="s">
        <v>120</v>
      </c>
      <c r="C531" s="6" t="s">
        <v>1420</v>
      </c>
      <c r="D531" s="6" t="s">
        <v>1421</v>
      </c>
      <c r="E531" s="5"/>
    </row>
    <row r="532" spans="2:5" x14ac:dyDescent="0.15">
      <c r="B532" s="6" t="s">
        <v>121</v>
      </c>
      <c r="C532" s="6" t="s">
        <v>1422</v>
      </c>
      <c r="D532" s="6" t="s">
        <v>1423</v>
      </c>
      <c r="E532" s="5" t="str">
        <f>HYPERLINK("https://www.esco-net.com/wcs/escort/ec/detail?hHinCd=EA759GW-54B","EA759GW-54B")</f>
        <v>EA759GW-54B</v>
      </c>
    </row>
    <row r="533" spans="2:5" x14ac:dyDescent="0.15">
      <c r="B533" s="6" t="s">
        <v>122</v>
      </c>
      <c r="C533" s="6" t="s">
        <v>1424</v>
      </c>
      <c r="D533" s="6" t="s">
        <v>1425</v>
      </c>
      <c r="E533" s="5" t="str">
        <f>HYPERLINK("https://www.esco-net.com/wcs/escort/ec/detail?hHinCd=EA764BB-236A","EA764BB-236A")</f>
        <v>EA764BB-236A</v>
      </c>
    </row>
    <row r="534" spans="2:5" x14ac:dyDescent="0.15">
      <c r="B534" s="6" t="s">
        <v>122</v>
      </c>
      <c r="C534" s="6" t="s">
        <v>1426</v>
      </c>
      <c r="D534" s="6" t="s">
        <v>1427</v>
      </c>
      <c r="E534" s="5" t="str">
        <f>HYPERLINK("https://www.esco-net.com/wcs/escort/ec/detail?hHinCd=EA764BB-274A","EA764BB-274A")</f>
        <v>EA764BB-274A</v>
      </c>
    </row>
    <row r="535" spans="2:5" x14ac:dyDescent="0.15">
      <c r="B535" s="6" t="s">
        <v>123</v>
      </c>
      <c r="C535" s="6" t="s">
        <v>1428</v>
      </c>
      <c r="D535" s="6" t="s">
        <v>1429</v>
      </c>
      <c r="E535" s="5" t="str">
        <f>HYPERLINK("https://www.esco-net.com/wcs/escort/ec/detail?hHinCd=EA764AG-96","EA764AG-96")</f>
        <v>EA764AG-96</v>
      </c>
    </row>
    <row r="536" spans="2:5" x14ac:dyDescent="0.15">
      <c r="B536" s="6" t="s">
        <v>124</v>
      </c>
      <c r="C536" s="6" t="s">
        <v>1430</v>
      </c>
      <c r="D536" s="6" t="s">
        <v>1431</v>
      </c>
      <c r="E536" s="5" t="str">
        <f>HYPERLINK("https://www.esco-net.com/wcs/escort/ec/detail?hHinCd=EA922HB-57","EA922HB-57")</f>
        <v>EA922HB-57</v>
      </c>
    </row>
    <row r="537" spans="2:5" x14ac:dyDescent="0.15">
      <c r="B537" s="6" t="s">
        <v>1432</v>
      </c>
      <c r="C537" s="6" t="s">
        <v>1433</v>
      </c>
      <c r="D537" s="6" t="s">
        <v>1434</v>
      </c>
      <c r="E537" s="5" t="str">
        <f>HYPERLINK("https://www.esco-net.com/wcs/escort/ec/detail?hHinCd=EA762EF-45","EA762EF-45")</f>
        <v>EA762EF-45</v>
      </c>
    </row>
    <row r="538" spans="2:5" x14ac:dyDescent="0.15">
      <c r="B538" s="6" t="s">
        <v>1435</v>
      </c>
      <c r="C538" s="6" t="s">
        <v>1436</v>
      </c>
      <c r="D538" s="6" t="s">
        <v>1437</v>
      </c>
      <c r="E538" s="5" t="str">
        <f>HYPERLINK("https://www.esco-net.com/wcs/escort/ec/detail?hHinCd=EA759GV-114","EA759GV-114")</f>
        <v>EA759GV-114</v>
      </c>
    </row>
    <row r="539" spans="2:5" x14ac:dyDescent="0.15">
      <c r="B539" s="6" t="s">
        <v>1435</v>
      </c>
      <c r="C539" s="6" t="s">
        <v>1438</v>
      </c>
      <c r="D539" s="6" t="s">
        <v>1439</v>
      </c>
      <c r="E539" s="5" t="str">
        <f>HYPERLINK("https://www.esco-net.com/wcs/escort/ec/detail?hHinCd=EA764A-186A","EA764A-186A")</f>
        <v>EA764A-186A</v>
      </c>
    </row>
    <row r="540" spans="2:5" x14ac:dyDescent="0.15">
      <c r="B540" s="6" t="s">
        <v>1440</v>
      </c>
      <c r="C540" s="6" t="s">
        <v>1441</v>
      </c>
      <c r="D540" s="6" t="s">
        <v>1442</v>
      </c>
      <c r="E540" s="5" t="str">
        <f>HYPERLINK("https://www.esco-net.com/wcs/escort/ec/detail?hHinCd=EA759GS-73B","EA759GS-73B")</f>
        <v>EA759GS-73B</v>
      </c>
    </row>
    <row r="541" spans="2:5" x14ac:dyDescent="0.15">
      <c r="B541" s="6" t="s">
        <v>1443</v>
      </c>
      <c r="C541" s="6" t="s">
        <v>1444</v>
      </c>
      <c r="D541" s="6" t="s">
        <v>1445</v>
      </c>
      <c r="E541" s="5" t="str">
        <f>HYPERLINK("https://www.esco-net.com/wcs/escort/ec/detail?hHinCd=EA763ZD-35G","EA763ZD-35G")</f>
        <v>EA763ZD-35G</v>
      </c>
    </row>
    <row r="542" spans="2:5" x14ac:dyDescent="0.15">
      <c r="B542" s="6" t="s">
        <v>1446</v>
      </c>
      <c r="C542" s="6" t="s">
        <v>1447</v>
      </c>
      <c r="D542" s="6" t="s">
        <v>1448</v>
      </c>
      <c r="E542" s="5" t="str">
        <f>HYPERLINK("https://www.esco-net.com/wcs/escort/ec/detail?hHinCd=EA798CC-104","EA798CC-104")</f>
        <v>EA798CC-104</v>
      </c>
    </row>
    <row r="543" spans="2:5" x14ac:dyDescent="0.15">
      <c r="B543" s="6" t="s">
        <v>1449</v>
      </c>
      <c r="C543" s="6" t="s">
        <v>1450</v>
      </c>
      <c r="D543" s="6" t="s">
        <v>1451</v>
      </c>
      <c r="E543" s="5" t="str">
        <f>HYPERLINK("https://www.esco-net.com/wcs/escort/ec/detail?hHinCd=EA798CS-95","EA798CS-95")</f>
        <v>EA798CS-95</v>
      </c>
    </row>
    <row r="544" spans="2:5" x14ac:dyDescent="0.15">
      <c r="B544" s="6" t="s">
        <v>1452</v>
      </c>
      <c r="C544" s="6" t="s">
        <v>1453</v>
      </c>
      <c r="D544" s="6" t="s">
        <v>1454</v>
      </c>
      <c r="E544" s="5" t="str">
        <f>HYPERLINK("https://www.esco-net.com/wcs/escort/ec/detail?hHinCd=EA798C-74C","EA798C-74C")</f>
        <v>EA798C-74C</v>
      </c>
    </row>
    <row r="545" spans="2:5" x14ac:dyDescent="0.15">
      <c r="B545" s="6" t="s">
        <v>1455</v>
      </c>
      <c r="C545" s="6" t="s">
        <v>1456</v>
      </c>
      <c r="D545" s="6" t="s">
        <v>1457</v>
      </c>
      <c r="E545" s="5"/>
    </row>
    <row r="546" spans="2:5" x14ac:dyDescent="0.15">
      <c r="B546" s="6" t="s">
        <v>1458</v>
      </c>
      <c r="C546" s="6" t="s">
        <v>1459</v>
      </c>
      <c r="D546" s="6" t="s">
        <v>1460</v>
      </c>
      <c r="E546" s="5"/>
    </row>
    <row r="547" spans="2:5" x14ac:dyDescent="0.15">
      <c r="B547" s="6" t="s">
        <v>1458</v>
      </c>
      <c r="C547" s="6" t="s">
        <v>1461</v>
      </c>
      <c r="D547" s="6" t="s">
        <v>1462</v>
      </c>
      <c r="E547" s="5"/>
    </row>
    <row r="548" spans="2:5" x14ac:dyDescent="0.15">
      <c r="B548" s="6" t="s">
        <v>125</v>
      </c>
      <c r="C548" s="6" t="s">
        <v>1463</v>
      </c>
      <c r="D548" s="6" t="s">
        <v>1464</v>
      </c>
      <c r="E548" s="5"/>
    </row>
    <row r="549" spans="2:5" x14ac:dyDescent="0.15">
      <c r="B549" s="6" t="s">
        <v>125</v>
      </c>
      <c r="C549" s="6" t="s">
        <v>1465</v>
      </c>
      <c r="D549" s="6" t="s">
        <v>1466</v>
      </c>
      <c r="E549" s="5" t="str">
        <f>HYPERLINK("https://www.esco-net.com/wcs/escort/ec/detail?hHinCd=EA759ES-2","EA759ES-2")</f>
        <v>EA759ES-2</v>
      </c>
    </row>
    <row r="550" spans="2:5" x14ac:dyDescent="0.15">
      <c r="B550" s="6" t="s">
        <v>1467</v>
      </c>
      <c r="C550" s="6" t="s">
        <v>1468</v>
      </c>
      <c r="D550" s="6" t="s">
        <v>1469</v>
      </c>
      <c r="E550" s="5"/>
    </row>
    <row r="551" spans="2:5" x14ac:dyDescent="0.15">
      <c r="B551" s="6" t="s">
        <v>1470</v>
      </c>
      <c r="C551" s="6" t="s">
        <v>1471</v>
      </c>
      <c r="D551" s="6" t="s">
        <v>1472</v>
      </c>
      <c r="E551" s="5" t="str">
        <f>HYPERLINK("https://www.esco-net.com/wcs/escort/ec/detail?hHinCd=EA759ZA-66B","EA759ZA-66B")</f>
        <v>EA759ZA-66B</v>
      </c>
    </row>
    <row r="552" spans="2:5" x14ac:dyDescent="0.15">
      <c r="B552" s="6" t="s">
        <v>1470</v>
      </c>
      <c r="C552" s="6" t="s">
        <v>1473</v>
      </c>
      <c r="D552" s="6" t="s">
        <v>1474</v>
      </c>
      <c r="E552" s="5" t="str">
        <f>HYPERLINK("https://www.esco-net.com/wcs/escort/ec/detail?hHinCd=EA759Z-90A","EA759Z-90A")</f>
        <v>EA759Z-90A</v>
      </c>
    </row>
    <row r="553" spans="2:5" x14ac:dyDescent="0.15">
      <c r="B553" s="6" t="s">
        <v>1475</v>
      </c>
      <c r="C553" s="6" t="s">
        <v>1476</v>
      </c>
      <c r="D553" s="6" t="s">
        <v>1477</v>
      </c>
      <c r="E553" s="5" t="str">
        <f>HYPERLINK("https://www.esco-net.com/wcs/escort/ec/detail?hHinCd=EA954HG-35","EA954HG-35")</f>
        <v>EA954HG-35</v>
      </c>
    </row>
    <row r="554" spans="2:5" x14ac:dyDescent="0.15">
      <c r="B554" s="6" t="s">
        <v>1478</v>
      </c>
      <c r="C554" s="6" t="s">
        <v>1479</v>
      </c>
      <c r="D554" s="6" t="s">
        <v>1480</v>
      </c>
      <c r="E554" s="5" t="str">
        <f>HYPERLINK("https://www.esco-net.com/wcs/escort/ec/detail?hHinCd=EA954DF-316","EA954DF-316")</f>
        <v>EA954DF-316</v>
      </c>
    </row>
    <row r="555" spans="2:5" x14ac:dyDescent="0.15">
      <c r="B555" s="6" t="s">
        <v>1478</v>
      </c>
      <c r="C555" s="6" t="s">
        <v>1481</v>
      </c>
      <c r="D555" s="6" t="s">
        <v>1482</v>
      </c>
      <c r="E555" s="5" t="str">
        <f>HYPERLINK("https://www.esco-net.com/wcs/escort/ec/detail?hHinCd=EA954DF-317","EA954DF-317")</f>
        <v>EA954DF-317</v>
      </c>
    </row>
    <row r="556" spans="2:5" x14ac:dyDescent="0.15">
      <c r="B556" s="6" t="s">
        <v>1478</v>
      </c>
      <c r="C556" s="6" t="s">
        <v>1483</v>
      </c>
      <c r="D556" s="6" t="s">
        <v>1484</v>
      </c>
      <c r="E556" s="5" t="str">
        <f>HYPERLINK("https://www.esco-net.com/wcs/escort/ec/detail?hHinCd=EA954DF-318","EA954DF-318")</f>
        <v>EA954DF-318</v>
      </c>
    </row>
    <row r="557" spans="2:5" x14ac:dyDescent="0.15">
      <c r="B557" s="6" t="s">
        <v>1478</v>
      </c>
      <c r="C557" s="6" t="s">
        <v>1485</v>
      </c>
      <c r="D557" s="6" t="s">
        <v>1486</v>
      </c>
      <c r="E557" s="5" t="str">
        <f>HYPERLINK("https://www.esco-net.com/wcs/escort/ec/detail?hHinCd=EA954DF-319","EA954DF-319")</f>
        <v>EA954DF-319</v>
      </c>
    </row>
    <row r="558" spans="2:5" x14ac:dyDescent="0.15">
      <c r="B558" s="6" t="s">
        <v>1478</v>
      </c>
      <c r="C558" s="6" t="s">
        <v>1487</v>
      </c>
      <c r="D558" s="6" t="s">
        <v>1488</v>
      </c>
      <c r="E558" s="5" t="str">
        <f>HYPERLINK("https://www.esco-net.com/wcs/escort/ec/detail?hHinCd=EA954DF-320","EA954DF-320")</f>
        <v>EA954DF-320</v>
      </c>
    </row>
    <row r="559" spans="2:5" x14ac:dyDescent="0.15">
      <c r="B559" s="6" t="s">
        <v>1489</v>
      </c>
      <c r="C559" s="6" t="s">
        <v>1490</v>
      </c>
      <c r="D559" s="6" t="s">
        <v>1491</v>
      </c>
      <c r="E559" s="5" t="str">
        <f>HYPERLINK("https://www.esco-net.com/wcs/escort/ec/detail?hHinCd=EA954EE-102","EA954EE-102")</f>
        <v>EA954EE-102</v>
      </c>
    </row>
    <row r="560" spans="2:5" x14ac:dyDescent="0.15">
      <c r="B560" s="6" t="s">
        <v>1492</v>
      </c>
      <c r="C560" s="6" t="s">
        <v>1493</v>
      </c>
      <c r="D560" s="6" t="s">
        <v>1494</v>
      </c>
      <c r="E560" s="5" t="str">
        <f>HYPERLINK("https://www.esco-net.com/wcs/escort/ec/detail?hHinCd=EA954FD-36","EA954FD-36")</f>
        <v>EA954FD-36</v>
      </c>
    </row>
    <row r="561" spans="2:5" x14ac:dyDescent="0.15">
      <c r="B561" s="6" t="s">
        <v>1495</v>
      </c>
      <c r="C561" s="6" t="s">
        <v>1496</v>
      </c>
      <c r="D561" s="6" t="s">
        <v>1497</v>
      </c>
      <c r="E561" s="5" t="str">
        <f>HYPERLINK("https://www.esco-net.com/wcs/escort/ec/detail?hHinCd=EA954HC-453A","EA954HC-453A")</f>
        <v>EA954HC-453A</v>
      </c>
    </row>
    <row r="562" spans="2:5" x14ac:dyDescent="0.15">
      <c r="B562" s="6" t="s">
        <v>1498</v>
      </c>
      <c r="C562" s="6" t="s">
        <v>1499</v>
      </c>
      <c r="D562" s="6" t="s">
        <v>1500</v>
      </c>
      <c r="E562" s="5"/>
    </row>
    <row r="563" spans="2:5" x14ac:dyDescent="0.15">
      <c r="B563" s="6" t="s">
        <v>1501</v>
      </c>
      <c r="C563" s="6" t="s">
        <v>1502</v>
      </c>
      <c r="D563" s="6" t="s">
        <v>1503</v>
      </c>
      <c r="E563" s="5" t="str">
        <f>HYPERLINK("https://www.esco-net.com/wcs/escort/ec/detail?hHinCd=EA954EA-136","EA954EA-136")</f>
        <v>EA954EA-136</v>
      </c>
    </row>
    <row r="564" spans="2:5" x14ac:dyDescent="0.15">
      <c r="B564" s="6" t="s">
        <v>1504</v>
      </c>
      <c r="C564" s="6" t="s">
        <v>1505</v>
      </c>
      <c r="D564" s="6" t="s">
        <v>1506</v>
      </c>
      <c r="E564" s="5" t="str">
        <f>HYPERLINK("https://www.esco-net.com/wcs/escort/ec/detail?hHinCd=EA509C-26","EA509C-26")</f>
        <v>EA509C-26</v>
      </c>
    </row>
    <row r="565" spans="2:5" x14ac:dyDescent="0.15">
      <c r="B565" s="6" t="s">
        <v>1507</v>
      </c>
      <c r="C565" s="6" t="s">
        <v>1508</v>
      </c>
      <c r="D565" s="6" t="s">
        <v>1509</v>
      </c>
      <c r="E565" s="5" t="str">
        <f>HYPERLINK("https://www.esco-net.com/wcs/escort/ec/detail?hHinCd=EA762CF-261","EA762CF-261")</f>
        <v>EA762CF-261</v>
      </c>
    </row>
    <row r="566" spans="2:5" x14ac:dyDescent="0.15">
      <c r="B566" s="6" t="s">
        <v>126</v>
      </c>
      <c r="C566" s="6" t="s">
        <v>1510</v>
      </c>
      <c r="D566" s="6" t="s">
        <v>1511</v>
      </c>
      <c r="E566" s="5" t="str">
        <f>HYPERLINK("https://www.esco-net.com/wcs/escort/ec/detail?hHinCd=EA927GA-82","EA927GA-82")</f>
        <v>EA927GA-82</v>
      </c>
    </row>
    <row r="567" spans="2:5" x14ac:dyDescent="0.15">
      <c r="B567" s="6" t="s">
        <v>127</v>
      </c>
      <c r="C567" s="6" t="s">
        <v>1512</v>
      </c>
      <c r="D567" s="6" t="s">
        <v>1513</v>
      </c>
      <c r="E567" s="5"/>
    </row>
    <row r="568" spans="2:5" x14ac:dyDescent="0.15">
      <c r="B568" s="6" t="s">
        <v>1514</v>
      </c>
      <c r="C568" s="6" t="s">
        <v>1515</v>
      </c>
      <c r="D568" s="6" t="s">
        <v>1516</v>
      </c>
      <c r="E568" s="5" t="str">
        <f>HYPERLINK("https://www.esco-net.com/wcs/escort/ec/detail?hHinCd=EA927-87","EA927-87")</f>
        <v>EA927-87</v>
      </c>
    </row>
    <row r="569" spans="2:5" x14ac:dyDescent="0.15">
      <c r="B569" s="6" t="s">
        <v>128</v>
      </c>
      <c r="C569" s="6" t="s">
        <v>1517</v>
      </c>
      <c r="D569" s="6" t="s">
        <v>1518</v>
      </c>
      <c r="E569" s="5" t="str">
        <f>HYPERLINK("https://www.esco-net.com/wcs/escort/ec/detail?hHinCd=EA927CH-52","EA927CH-52")</f>
        <v>EA927CH-52</v>
      </c>
    </row>
    <row r="570" spans="2:5" x14ac:dyDescent="0.15">
      <c r="B570" s="6" t="s">
        <v>1519</v>
      </c>
      <c r="C570" s="6" t="s">
        <v>1520</v>
      </c>
      <c r="D570" s="6" t="s">
        <v>1521</v>
      </c>
      <c r="E570" s="5"/>
    </row>
    <row r="571" spans="2:5" x14ac:dyDescent="0.15">
      <c r="B571" s="6" t="s">
        <v>1522</v>
      </c>
      <c r="C571" s="6" t="s">
        <v>1523</v>
      </c>
      <c r="D571" s="6" t="s">
        <v>1524</v>
      </c>
      <c r="E571" s="5" t="str">
        <f>HYPERLINK("https://www.esco-net.com/wcs/escort/ec/detail?hHinCd=EA997RC-33","EA997RC-33")</f>
        <v>EA997RC-33</v>
      </c>
    </row>
    <row r="572" spans="2:5" x14ac:dyDescent="0.15">
      <c r="B572" s="6" t="s">
        <v>129</v>
      </c>
      <c r="C572" s="6" t="s">
        <v>1525</v>
      </c>
      <c r="D572" s="6" t="s">
        <v>1526</v>
      </c>
      <c r="E572" s="5" t="str">
        <f>HYPERLINK("https://www.esco-net.com/wcs/escort/ec/detail?hHinCd=EA758RB-2A","EA758RB-2A")</f>
        <v>EA758RB-2A</v>
      </c>
    </row>
    <row r="573" spans="2:5" x14ac:dyDescent="0.15">
      <c r="B573" s="6" t="s">
        <v>1527</v>
      </c>
      <c r="C573" s="6" t="s">
        <v>1528</v>
      </c>
      <c r="D573" s="6" t="s">
        <v>1529</v>
      </c>
      <c r="E573" s="5" t="str">
        <f>HYPERLINK("https://www.esco-net.com/wcs/escort/ec/detail?hHinCd=EA758FK-6A","EA758FK-6A")</f>
        <v>EA758FK-6A</v>
      </c>
    </row>
    <row r="574" spans="2:5" x14ac:dyDescent="0.15">
      <c r="B574" s="6" t="s">
        <v>1530</v>
      </c>
      <c r="C574" s="6" t="s">
        <v>1531</v>
      </c>
      <c r="D574" s="6" t="s">
        <v>1532</v>
      </c>
      <c r="E574" s="5" t="str">
        <f>HYPERLINK("https://www.esco-net.com/wcs/escort/ec/detail?hHinCd=EA758FK-56A","EA758FK-56A")</f>
        <v>EA758FK-56A</v>
      </c>
    </row>
    <row r="575" spans="2:5" x14ac:dyDescent="0.15">
      <c r="B575" s="6" t="s">
        <v>1533</v>
      </c>
      <c r="C575" s="6" t="s">
        <v>1534</v>
      </c>
      <c r="D575" s="6" t="s">
        <v>1535</v>
      </c>
      <c r="E575" s="5" t="str">
        <f>HYPERLINK("https://www.esco-net.com/wcs/escort/ec/detail?hHinCd=EA815LA-17B","EA815LA-17B")</f>
        <v>EA815LA-17B</v>
      </c>
    </row>
    <row r="576" spans="2:5" x14ac:dyDescent="0.15">
      <c r="B576" s="6" t="s">
        <v>130</v>
      </c>
      <c r="C576" s="6" t="s">
        <v>1536</v>
      </c>
      <c r="D576" s="6" t="s">
        <v>1537</v>
      </c>
      <c r="E576" s="5" t="str">
        <f>HYPERLINK("https://www.esco-net.com/wcs/escort/ec/detail?hHinCd=EA815LN-61A","EA815LN-61A")</f>
        <v>EA815LN-61A</v>
      </c>
    </row>
    <row r="577" spans="2:5" x14ac:dyDescent="0.15">
      <c r="B577" s="6" t="s">
        <v>1538</v>
      </c>
      <c r="C577" s="6" t="s">
        <v>1539</v>
      </c>
      <c r="D577" s="6" t="s">
        <v>1540</v>
      </c>
      <c r="E577" s="5"/>
    </row>
    <row r="578" spans="2:5" x14ac:dyDescent="0.15">
      <c r="B578" s="6" t="s">
        <v>1541</v>
      </c>
      <c r="C578" s="6" t="s">
        <v>1542</v>
      </c>
      <c r="D578" s="6" t="s">
        <v>1543</v>
      </c>
      <c r="E578" s="5"/>
    </row>
    <row r="579" spans="2:5" x14ac:dyDescent="0.15">
      <c r="B579" s="6" t="s">
        <v>1544</v>
      </c>
      <c r="C579" s="6" t="s">
        <v>1545</v>
      </c>
      <c r="D579" s="6" t="s">
        <v>1546</v>
      </c>
      <c r="E579" s="5" t="str">
        <f>HYPERLINK("https://www.esco-net.com/wcs/escort/ec/detail?hHinCd=EA761XS-31B","EA761XS-31B")</f>
        <v>EA761XS-31B</v>
      </c>
    </row>
    <row r="580" spans="2:5" x14ac:dyDescent="0.15">
      <c r="B580" s="6" t="s">
        <v>1547</v>
      </c>
      <c r="C580" s="6" t="s">
        <v>1548</v>
      </c>
      <c r="D580" s="6" t="s">
        <v>1549</v>
      </c>
      <c r="E580" s="5" t="str">
        <f>HYPERLINK("https://www.esco-net.com/wcs/escort/ec/detail?hHinCd=EA758ZX-111B","EA758ZX-111B")</f>
        <v>EA758ZX-111B</v>
      </c>
    </row>
    <row r="581" spans="2:5" x14ac:dyDescent="0.15">
      <c r="B581" s="6" t="s">
        <v>131</v>
      </c>
      <c r="C581" s="6" t="s">
        <v>1550</v>
      </c>
      <c r="D581" s="6" t="s">
        <v>1551</v>
      </c>
      <c r="E581" s="5"/>
    </row>
    <row r="582" spans="2:5" x14ac:dyDescent="0.15">
      <c r="B582" s="6" t="s">
        <v>1552</v>
      </c>
      <c r="C582" s="6" t="s">
        <v>1553</v>
      </c>
      <c r="D582" s="6" t="s">
        <v>1554</v>
      </c>
      <c r="E582" s="5" t="str">
        <f>HYPERLINK("https://www.esco-net.com/wcs/escort/ec/detail?hHinCd=EA763AN-27A","EA763AN-27A")</f>
        <v>EA763AN-27A</v>
      </c>
    </row>
    <row r="583" spans="2:5" x14ac:dyDescent="0.15">
      <c r="B583" s="6" t="s">
        <v>1555</v>
      </c>
      <c r="C583" s="6" t="s">
        <v>1556</v>
      </c>
      <c r="D583" s="6" t="s">
        <v>1557</v>
      </c>
      <c r="E583" s="5" t="str">
        <f>HYPERLINK("https://www.esco-net.com/wcs/escort/ec/detail?hHinCd=EA763AP-157A","EA763AP-157A")</f>
        <v>EA763AP-157A</v>
      </c>
    </row>
    <row r="584" spans="2:5" x14ac:dyDescent="0.15">
      <c r="B584" s="6" t="s">
        <v>132</v>
      </c>
      <c r="C584" s="6" t="s">
        <v>1558</v>
      </c>
      <c r="D584" s="6" t="s">
        <v>1559</v>
      </c>
      <c r="E584" s="5" t="str">
        <f>HYPERLINK("https://www.esco-net.com/wcs/escort/ec/detail?hHinCd=EA763AQ-16","EA763AQ-16")</f>
        <v>EA763AQ-16</v>
      </c>
    </row>
    <row r="585" spans="2:5" x14ac:dyDescent="0.15">
      <c r="B585" s="6" t="s">
        <v>1560</v>
      </c>
      <c r="C585" s="6" t="s">
        <v>1561</v>
      </c>
      <c r="D585" s="6" t="s">
        <v>1562</v>
      </c>
      <c r="E585" s="5"/>
    </row>
    <row r="586" spans="2:5" x14ac:dyDescent="0.15">
      <c r="B586" s="6" t="s">
        <v>1560</v>
      </c>
      <c r="C586" s="6" t="s">
        <v>1563</v>
      </c>
      <c r="D586" s="6" t="s">
        <v>1564</v>
      </c>
      <c r="E586" s="5"/>
    </row>
    <row r="587" spans="2:5" x14ac:dyDescent="0.15">
      <c r="B587" s="6" t="s">
        <v>133</v>
      </c>
      <c r="C587" s="6" t="s">
        <v>1565</v>
      </c>
      <c r="D587" s="6" t="s">
        <v>1566</v>
      </c>
      <c r="E587" s="5" t="str">
        <f>HYPERLINK("https://www.esco-net.com/wcs/escort/ec/detail?hHinCd=EA540HG-1A","EA540HG-1A")</f>
        <v>EA540HG-1A</v>
      </c>
    </row>
    <row r="588" spans="2:5" x14ac:dyDescent="0.15">
      <c r="B588" s="6" t="s">
        <v>134</v>
      </c>
      <c r="C588" s="6" t="s">
        <v>1567</v>
      </c>
      <c r="D588" s="6" t="s">
        <v>1568</v>
      </c>
      <c r="E588" s="5" t="str">
        <f>HYPERLINK("https://www.esco-net.com/wcs/escort/ec/detail?hHinCd=EA540K-127","EA540K-127")</f>
        <v>EA540K-127</v>
      </c>
    </row>
    <row r="589" spans="2:5" x14ac:dyDescent="0.15">
      <c r="B589" s="6" t="s">
        <v>135</v>
      </c>
      <c r="C589" s="6" t="s">
        <v>1569</v>
      </c>
      <c r="D589" s="6" t="s">
        <v>1570</v>
      </c>
      <c r="E589" s="5" t="str">
        <f>HYPERLINK("https://www.esco-net.com/wcs/escort/ec/detail?hHinCd=EA540LE-21","EA540LE-21")</f>
        <v>EA540LE-21</v>
      </c>
    </row>
    <row r="590" spans="2:5" x14ac:dyDescent="0.15">
      <c r="B590" s="6" t="s">
        <v>136</v>
      </c>
      <c r="C590" s="6" t="s">
        <v>1571</v>
      </c>
      <c r="D590" s="6" t="s">
        <v>1572</v>
      </c>
      <c r="E590" s="5" t="str">
        <f>HYPERLINK("https://www.esco-net.com/wcs/escort/ec/detail?hHinCd=EA540AR-9","EA540AR-9")</f>
        <v>EA540AR-9</v>
      </c>
    </row>
    <row r="591" spans="2:5" x14ac:dyDescent="0.15">
      <c r="B591" s="6" t="s">
        <v>1573</v>
      </c>
      <c r="C591" s="6" t="s">
        <v>1574</v>
      </c>
      <c r="D591" s="6" t="s">
        <v>1575</v>
      </c>
      <c r="E591" s="5" t="str">
        <f>HYPERLINK("https://www.esco-net.com/wcs/escort/ec/detail?hHinCd=EA540GB-3","EA540GB-3")</f>
        <v>EA540GB-3</v>
      </c>
    </row>
    <row r="592" spans="2:5" x14ac:dyDescent="0.15">
      <c r="B592" s="6" t="s">
        <v>1576</v>
      </c>
      <c r="C592" s="6" t="s">
        <v>1577</v>
      </c>
      <c r="D592" s="6" t="s">
        <v>1578</v>
      </c>
      <c r="E592" s="5" t="str">
        <f>HYPERLINK("https://www.esco-net.com/wcs/escort/ec/detail?hHinCd=EA628PV-23","EA628PV-23")</f>
        <v>EA628PV-23</v>
      </c>
    </row>
    <row r="593" spans="2:5" x14ac:dyDescent="0.15">
      <c r="B593" s="6" t="s">
        <v>137</v>
      </c>
      <c r="C593" s="6" t="s">
        <v>1579</v>
      </c>
      <c r="D593" s="6" t="s">
        <v>138</v>
      </c>
      <c r="E593" s="5" t="str">
        <f>HYPERLINK("https://www.esco-net.com/wcs/escort/ec/detail?hHinCd=EA595GD-43","EA595GD-43")</f>
        <v>EA595GD-43</v>
      </c>
    </row>
    <row r="594" spans="2:5" x14ac:dyDescent="0.15">
      <c r="B594" s="6" t="s">
        <v>139</v>
      </c>
      <c r="C594" s="6" t="s">
        <v>1580</v>
      </c>
      <c r="D594" s="6" t="s">
        <v>1581</v>
      </c>
      <c r="E594" s="5" t="str">
        <f>HYPERLINK("https://www.esco-net.com/wcs/escort/ec/detail?hHinCd=EA951FE-201","EA951FE-201")</f>
        <v>EA951FE-201</v>
      </c>
    </row>
    <row r="595" spans="2:5" x14ac:dyDescent="0.15">
      <c r="B595" s="6" t="s">
        <v>140</v>
      </c>
      <c r="C595" s="6" t="s">
        <v>1582</v>
      </c>
      <c r="D595" s="6" t="s">
        <v>1583</v>
      </c>
      <c r="E595" s="5" t="str">
        <f>HYPERLINK("https://www.esco-net.com/wcs/escort/ec/detail?hHinCd=EA912MF-2","EA912MF-2")</f>
        <v>EA912MF-2</v>
      </c>
    </row>
    <row r="596" spans="2:5" x14ac:dyDescent="0.15">
      <c r="B596" s="6" t="s">
        <v>1584</v>
      </c>
      <c r="C596" s="6" t="s">
        <v>1585</v>
      </c>
      <c r="D596" s="6" t="s">
        <v>1586</v>
      </c>
      <c r="E596" s="5" t="str">
        <f>HYPERLINK("https://www.esco-net.com/wcs/escort/ec/detail?hHinCd=EA912MA-56","EA912MA-56")</f>
        <v>EA912MA-56</v>
      </c>
    </row>
    <row r="597" spans="2:5" x14ac:dyDescent="0.15">
      <c r="B597" s="6" t="s">
        <v>1587</v>
      </c>
      <c r="C597" s="6" t="s">
        <v>1588</v>
      </c>
      <c r="D597" s="6" t="s">
        <v>1589</v>
      </c>
      <c r="E597" s="5"/>
    </row>
    <row r="598" spans="2:5" x14ac:dyDescent="0.15">
      <c r="B598" s="6" t="s">
        <v>1590</v>
      </c>
      <c r="C598" s="6" t="s">
        <v>1591</v>
      </c>
      <c r="D598" s="6" t="s">
        <v>1592</v>
      </c>
      <c r="E598" s="5" t="str">
        <f>HYPERLINK("https://www.esco-net.com/wcs/escort/ec/detail?hHinCd=EA912HF-3","EA912HF-3")</f>
        <v>EA912HF-3</v>
      </c>
    </row>
    <row r="599" spans="2:5" x14ac:dyDescent="0.15">
      <c r="B599" s="6" t="s">
        <v>1593</v>
      </c>
      <c r="C599" s="6" t="s">
        <v>1594</v>
      </c>
      <c r="D599" s="6" t="s">
        <v>1595</v>
      </c>
      <c r="E599" s="5" t="str">
        <f>HYPERLINK("https://www.esco-net.com/wcs/escort/ec/detail?hHinCd=EA765TA-26","EA765TA-26")</f>
        <v>EA765TA-26</v>
      </c>
    </row>
    <row r="600" spans="2:5" x14ac:dyDescent="0.15">
      <c r="B600" s="6" t="s">
        <v>1596</v>
      </c>
      <c r="C600" s="6" t="s">
        <v>1597</v>
      </c>
      <c r="D600" s="6" t="s">
        <v>1598</v>
      </c>
      <c r="E600" s="5" t="str">
        <f>HYPERLINK("https://www.esco-net.com/wcs/escort/ec/detail?hHinCd=EA638LD-43","EA638LD-43")</f>
        <v>EA638LD-43</v>
      </c>
    </row>
    <row r="601" spans="2:5" x14ac:dyDescent="0.15">
      <c r="B601" s="6" t="s">
        <v>1596</v>
      </c>
      <c r="C601" s="6" t="s">
        <v>1599</v>
      </c>
      <c r="D601" s="6" t="s">
        <v>1600</v>
      </c>
      <c r="E601" s="5" t="str">
        <f>HYPERLINK("https://www.esco-net.com/wcs/escort/ec/detail?hHinCd=EA638LD-45","EA638LD-45")</f>
        <v>EA638LD-45</v>
      </c>
    </row>
    <row r="602" spans="2:5" x14ac:dyDescent="0.15">
      <c r="B602" s="6" t="s">
        <v>1601</v>
      </c>
      <c r="C602" s="6" t="s">
        <v>1602</v>
      </c>
      <c r="D602" s="6" t="s">
        <v>1603</v>
      </c>
      <c r="E602" s="5"/>
    </row>
    <row r="603" spans="2:5" x14ac:dyDescent="0.15">
      <c r="B603" s="6" t="s">
        <v>1604</v>
      </c>
      <c r="C603" s="6" t="s">
        <v>1605</v>
      </c>
      <c r="D603" s="6" t="s">
        <v>1606</v>
      </c>
      <c r="E603" s="5" t="str">
        <f>HYPERLINK("https://www.esco-net.com/wcs/escort/ec/detail?hHinCd=EA916HB-7","EA916HB-7")</f>
        <v>EA916HB-7</v>
      </c>
    </row>
    <row r="604" spans="2:5" x14ac:dyDescent="0.15">
      <c r="B604" s="6" t="s">
        <v>1607</v>
      </c>
      <c r="C604" s="6" t="s">
        <v>1608</v>
      </c>
      <c r="D604" s="6" t="s">
        <v>1609</v>
      </c>
      <c r="E604" s="5"/>
    </row>
    <row r="605" spans="2:5" x14ac:dyDescent="0.15">
      <c r="B605" s="6" t="s">
        <v>1607</v>
      </c>
      <c r="C605" s="6" t="s">
        <v>1610</v>
      </c>
      <c r="D605" s="6" t="s">
        <v>1609</v>
      </c>
      <c r="E605" s="5" t="str">
        <f>HYPERLINK("https://www.esco-net.com/wcs/escort/ec/detail?hHinCd=EA916HC-48","EA916HC-48")</f>
        <v>EA916HC-48</v>
      </c>
    </row>
    <row r="606" spans="2:5" x14ac:dyDescent="0.15">
      <c r="B606" s="6" t="s">
        <v>1611</v>
      </c>
      <c r="C606" s="6" t="s">
        <v>1612</v>
      </c>
      <c r="D606" s="6" t="s">
        <v>1613</v>
      </c>
      <c r="E606" s="5" t="str">
        <f>HYPERLINK("https://www.esco-net.com/wcs/escort/ec/detail?hHinCd=EA638LE-192","EA638LE-192")</f>
        <v>EA638LE-192</v>
      </c>
    </row>
    <row r="607" spans="2:5" x14ac:dyDescent="0.15">
      <c r="B607" s="6" t="s">
        <v>1614</v>
      </c>
      <c r="C607" s="6" t="s">
        <v>1615</v>
      </c>
      <c r="D607" s="6" t="s">
        <v>1616</v>
      </c>
      <c r="E607" s="5"/>
    </row>
    <row r="608" spans="2:5" x14ac:dyDescent="0.15">
      <c r="B608" s="6" t="s">
        <v>1617</v>
      </c>
      <c r="C608" s="6" t="s">
        <v>1618</v>
      </c>
      <c r="D608" s="6" t="s">
        <v>1619</v>
      </c>
      <c r="E608" s="5" t="str">
        <f>HYPERLINK("https://www.esco-net.com/wcs/escort/ec/detail?hHinCd=EA922C-3B","EA922C-3B")</f>
        <v>EA922C-3B</v>
      </c>
    </row>
    <row r="609" spans="2:5" x14ac:dyDescent="0.15">
      <c r="B609" s="6" t="s">
        <v>1620</v>
      </c>
      <c r="C609" s="6" t="s">
        <v>1621</v>
      </c>
      <c r="D609" s="6" t="s">
        <v>1622</v>
      </c>
      <c r="E609" s="5" t="str">
        <f>HYPERLINK("https://www.esco-net.com/wcs/escort/ec/detail?hHinCd=EA922KC-19","EA922KC-19")</f>
        <v>EA922KC-19</v>
      </c>
    </row>
    <row r="610" spans="2:5" x14ac:dyDescent="0.15">
      <c r="B610" s="6" t="s">
        <v>141</v>
      </c>
      <c r="C610" s="6" t="s">
        <v>1623</v>
      </c>
      <c r="D610" s="6" t="s">
        <v>1624</v>
      </c>
      <c r="E610" s="5" t="str">
        <f>HYPERLINK("https://www.esco-net.com/wcs/escort/ec/detail?hHinCd=EA922AJ-75","EA922AJ-75")</f>
        <v>EA922AJ-75</v>
      </c>
    </row>
    <row r="611" spans="2:5" x14ac:dyDescent="0.15">
      <c r="B611" s="6" t="s">
        <v>141</v>
      </c>
      <c r="C611" s="6" t="s">
        <v>1625</v>
      </c>
      <c r="D611" s="6" t="s">
        <v>1626</v>
      </c>
      <c r="E611" s="5" t="str">
        <f>HYPERLINK("https://www.esco-net.com/wcs/escort/ec/detail?hHinCd=EA922KB-1BA","EA922KB-1BA")</f>
        <v>EA922KB-1BA</v>
      </c>
    </row>
    <row r="612" spans="2:5" x14ac:dyDescent="0.15">
      <c r="B612" s="6" t="s">
        <v>141</v>
      </c>
      <c r="C612" s="6" t="s">
        <v>1627</v>
      </c>
      <c r="D612" s="6" t="s">
        <v>1628</v>
      </c>
      <c r="E612" s="5" t="str">
        <f>HYPERLINK("https://www.esco-net.com/wcs/escort/ec/detail?hHinCd=EA922KB-1CA","EA922KB-1CA")</f>
        <v>EA922KB-1CA</v>
      </c>
    </row>
    <row r="613" spans="2:5" x14ac:dyDescent="0.15">
      <c r="B613" s="6" t="s">
        <v>1629</v>
      </c>
      <c r="C613" s="6" t="s">
        <v>1630</v>
      </c>
      <c r="D613" s="6" t="s">
        <v>1631</v>
      </c>
      <c r="E613" s="5" t="str">
        <f>HYPERLINK("https://www.esco-net.com/wcs/escort/ec/detail?hHinCd=EA922KE-11D","EA922KE-11D")</f>
        <v>EA922KE-11D</v>
      </c>
    </row>
    <row r="614" spans="2:5" x14ac:dyDescent="0.15">
      <c r="B614" s="6" t="s">
        <v>1632</v>
      </c>
      <c r="C614" s="6" t="s">
        <v>1633</v>
      </c>
      <c r="D614" s="6" t="s">
        <v>1634</v>
      </c>
      <c r="E614" s="5" t="str">
        <f>HYPERLINK("https://www.esco-net.com/wcs/escort/ec/detail?hHinCd=EA922AJ-78","EA922AJ-78")</f>
        <v>EA922AJ-78</v>
      </c>
    </row>
    <row r="615" spans="2:5" x14ac:dyDescent="0.15">
      <c r="B615" s="6" t="s">
        <v>1635</v>
      </c>
      <c r="C615" s="6" t="s">
        <v>1636</v>
      </c>
      <c r="D615" s="6" t="s">
        <v>1637</v>
      </c>
      <c r="E615" s="5" t="str">
        <f>HYPERLINK("https://www.esco-net.com/wcs/escort/ec/detail?hHinCd=EA341WC-26A","EA341WC-26A")</f>
        <v>EA341WC-26A</v>
      </c>
    </row>
    <row r="616" spans="2:5" x14ac:dyDescent="0.15">
      <c r="B616" s="6" t="s">
        <v>1635</v>
      </c>
      <c r="C616" s="6" t="s">
        <v>1638</v>
      </c>
      <c r="D616" s="6" t="s">
        <v>1639</v>
      </c>
      <c r="E616" s="5"/>
    </row>
    <row r="617" spans="2:5" x14ac:dyDescent="0.15">
      <c r="B617" s="6" t="s">
        <v>1640</v>
      </c>
      <c r="C617" s="6" t="s">
        <v>1641</v>
      </c>
      <c r="D617" s="6" t="s">
        <v>1642</v>
      </c>
      <c r="E617" s="5" t="str">
        <f>HYPERLINK("https://www.esco-net.com/wcs/escort/ec/detail?hHinCd=EA941D-84A","EA941D-84A")</f>
        <v>EA941D-84A</v>
      </c>
    </row>
    <row r="618" spans="2:5" x14ac:dyDescent="0.15">
      <c r="B618" s="6" t="s">
        <v>142</v>
      </c>
      <c r="C618" s="6" t="s">
        <v>1643</v>
      </c>
      <c r="D618" s="6" t="s">
        <v>1644</v>
      </c>
      <c r="E618" s="5" t="str">
        <f>HYPERLINK("https://www.esco-net.com/wcs/escort/ec/detail?hHinCd=EA941B-31","EA941B-31")</f>
        <v>EA941B-31</v>
      </c>
    </row>
    <row r="619" spans="2:5" x14ac:dyDescent="0.15">
      <c r="B619" s="6" t="s">
        <v>1645</v>
      </c>
      <c r="C619" s="6" t="s">
        <v>1646</v>
      </c>
      <c r="D619" s="6" t="s">
        <v>1647</v>
      </c>
      <c r="E619" s="5" t="str">
        <f>HYPERLINK("https://www.esco-net.com/wcs/escort/ec/detail?hHinCd=EA998BB-23A","EA998BB-23A")</f>
        <v>EA998BB-23A</v>
      </c>
    </row>
    <row r="620" spans="2:5" x14ac:dyDescent="0.15">
      <c r="B620" s="6" t="s">
        <v>1648</v>
      </c>
      <c r="C620" s="6" t="s">
        <v>1649</v>
      </c>
      <c r="D620" s="6" t="s">
        <v>1650</v>
      </c>
      <c r="E620" s="5" t="str">
        <f>HYPERLINK("https://www.esco-net.com/wcs/escort/ec/detail?hHinCd=EA800CA-20A","EA800CA-20A")</f>
        <v>EA800CA-20A</v>
      </c>
    </row>
    <row r="621" spans="2:5" x14ac:dyDescent="0.15">
      <c r="B621" s="6" t="s">
        <v>1651</v>
      </c>
      <c r="C621" s="6" t="s">
        <v>1652</v>
      </c>
      <c r="D621" s="6" t="s">
        <v>1653</v>
      </c>
      <c r="E621" s="5"/>
    </row>
    <row r="622" spans="2:5" x14ac:dyDescent="0.15">
      <c r="B622" s="6" t="s">
        <v>1654</v>
      </c>
      <c r="C622" s="6" t="s">
        <v>1655</v>
      </c>
      <c r="D622" s="6" t="s">
        <v>1656</v>
      </c>
      <c r="E622" s="5" t="str">
        <f>HYPERLINK("https://www.esco-net.com/wcs/escort/ec/detail?hHinCd=EA800WA-6","EA800WA-6")</f>
        <v>EA800WA-6</v>
      </c>
    </row>
    <row r="623" spans="2:5" x14ac:dyDescent="0.15">
      <c r="B623" s="6" t="s">
        <v>1657</v>
      </c>
      <c r="C623" s="6" t="s">
        <v>1658</v>
      </c>
      <c r="D623" s="6" t="s">
        <v>1659</v>
      </c>
      <c r="E623" s="5" t="str">
        <f>HYPERLINK("https://www.esco-net.com/wcs/escort/ec/detail?hHinCd=EA354AC-17","EA354AC-17")</f>
        <v>EA354AC-17</v>
      </c>
    </row>
    <row r="624" spans="2:5" x14ac:dyDescent="0.15">
      <c r="B624" s="6" t="s">
        <v>1660</v>
      </c>
      <c r="C624" s="6" t="s">
        <v>1661</v>
      </c>
      <c r="D624" s="6" t="s">
        <v>1662</v>
      </c>
      <c r="E624" s="5" t="str">
        <f>HYPERLINK("https://www.esco-net.com/wcs/escort/ec/detail?hHinCd=EA354HB-7","EA354HB-7")</f>
        <v>EA354HB-7</v>
      </c>
    </row>
    <row r="625" spans="2:5" x14ac:dyDescent="0.15">
      <c r="B625" s="6" t="s">
        <v>1663</v>
      </c>
      <c r="C625" s="6" t="s">
        <v>1664</v>
      </c>
      <c r="D625" s="6" t="s">
        <v>1665</v>
      </c>
      <c r="E625" s="5" t="str">
        <f>HYPERLINK("https://www.esco-net.com/wcs/escort/ec/detail?hHinCd=EA354KA-53","EA354KA-53")</f>
        <v>EA354KA-53</v>
      </c>
    </row>
    <row r="626" spans="2:5" x14ac:dyDescent="0.15">
      <c r="B626" s="6" t="s">
        <v>1666</v>
      </c>
      <c r="C626" s="6" t="s">
        <v>1667</v>
      </c>
      <c r="D626" s="6" t="s">
        <v>1668</v>
      </c>
      <c r="E626" s="5" t="str">
        <f>HYPERLINK("https://www.esco-net.com/wcs/escort/ec/detail?hHinCd=EA354KJ-22A","EA354KJ-22A")</f>
        <v>EA354KJ-22A</v>
      </c>
    </row>
    <row r="627" spans="2:5" x14ac:dyDescent="0.15">
      <c r="B627" s="6" t="s">
        <v>1669</v>
      </c>
      <c r="C627" s="6" t="s">
        <v>1670</v>
      </c>
      <c r="D627" s="6" t="s">
        <v>1671</v>
      </c>
      <c r="E627" s="5" t="str">
        <f>HYPERLINK("https://www.esco-net.com/wcs/escort/ec/detail?hHinCd=EA353BT-214","EA353BT-214")</f>
        <v>EA353BT-214</v>
      </c>
    </row>
    <row r="628" spans="2:5" x14ac:dyDescent="0.15">
      <c r="B628" s="6" t="s">
        <v>1672</v>
      </c>
      <c r="C628" s="6" t="s">
        <v>1673</v>
      </c>
      <c r="D628" s="6" t="s">
        <v>1674</v>
      </c>
      <c r="E628" s="5" t="str">
        <f>HYPERLINK("https://www.esco-net.com/wcs/escort/ec/detail?hHinCd=EA353BY-213","EA353BY-213")</f>
        <v>EA353BY-213</v>
      </c>
    </row>
    <row r="629" spans="2:5" x14ac:dyDescent="0.15">
      <c r="B629" s="6" t="s">
        <v>1675</v>
      </c>
      <c r="C629" s="6" t="s">
        <v>1676</v>
      </c>
      <c r="D629" s="6" t="s">
        <v>1677</v>
      </c>
      <c r="E629" s="5" t="str">
        <f>HYPERLINK("https://www.esco-net.com/wcs/escort/ec/detail?hHinCd=EA354GG-13","EA354GG-13")</f>
        <v>EA354GG-13</v>
      </c>
    </row>
    <row r="630" spans="2:5" x14ac:dyDescent="0.15">
      <c r="B630" s="6" t="s">
        <v>1678</v>
      </c>
      <c r="C630" s="6" t="s">
        <v>1679</v>
      </c>
      <c r="D630" s="6" t="s">
        <v>1680</v>
      </c>
      <c r="E630" s="5" t="str">
        <f>HYPERLINK("https://www.esco-net.com/wcs/escort/ec/detail?hHinCd=EA354BW-19","EA354BW-19")</f>
        <v>EA354BW-19</v>
      </c>
    </row>
    <row r="631" spans="2:5" x14ac:dyDescent="0.15">
      <c r="B631" s="6" t="s">
        <v>1678</v>
      </c>
      <c r="C631" s="6" t="s">
        <v>1681</v>
      </c>
      <c r="D631" s="6" t="s">
        <v>1682</v>
      </c>
      <c r="E631" s="5" t="str">
        <f>HYPERLINK("https://www.esco-net.com/wcs/escort/ec/detail?hHinCd=EA354BW-19","EA354BW-19")</f>
        <v>EA354BW-19</v>
      </c>
    </row>
    <row r="632" spans="2:5" x14ac:dyDescent="0.15">
      <c r="B632" s="6" t="s">
        <v>1678</v>
      </c>
      <c r="C632" s="6" t="s">
        <v>1683</v>
      </c>
      <c r="D632" s="6" t="s">
        <v>1684</v>
      </c>
      <c r="E632" s="5" t="str">
        <f>HYPERLINK("https://www.esco-net.com/wcs/escort/ec/detail?hHinCd=EA354AB-178","EA354AB-178")</f>
        <v>EA354AB-178</v>
      </c>
    </row>
    <row r="633" spans="2:5" x14ac:dyDescent="0.15">
      <c r="B633" s="6" t="s">
        <v>143</v>
      </c>
      <c r="C633" s="6" t="s">
        <v>1685</v>
      </c>
      <c r="D633" s="6" t="s">
        <v>1686</v>
      </c>
      <c r="E633" s="5" t="str">
        <f>HYPERLINK("https://www.esco-net.com/wcs/escort/ec/detail?hHinCd=EA354BM-2","EA354BM-2")</f>
        <v>EA354BM-2</v>
      </c>
    </row>
    <row r="634" spans="2:5" x14ac:dyDescent="0.15">
      <c r="B634" s="6" t="s">
        <v>1687</v>
      </c>
      <c r="C634" s="6" t="s">
        <v>1688</v>
      </c>
      <c r="D634" s="6" t="s">
        <v>1689</v>
      </c>
      <c r="E634" s="5" t="str">
        <f>HYPERLINK("https://www.esco-net.com/wcs/escort/ec/detail?hHinCd=EA354BF-23A","EA354BF-23A")</f>
        <v>EA354BF-23A</v>
      </c>
    </row>
    <row r="635" spans="2:5" x14ac:dyDescent="0.15">
      <c r="B635" s="6" t="s">
        <v>1690</v>
      </c>
      <c r="C635" s="6" t="s">
        <v>1691</v>
      </c>
      <c r="D635" s="6" t="s">
        <v>1692</v>
      </c>
      <c r="E635" s="5" t="str">
        <f>HYPERLINK("https://www.esco-net.com/wcs/escort/ec/detail?hHinCd=EA354CA-13","EA354CA-13")</f>
        <v>EA354CA-13</v>
      </c>
    </row>
    <row r="636" spans="2:5" x14ac:dyDescent="0.15">
      <c r="B636" s="6" t="s">
        <v>1693</v>
      </c>
      <c r="C636" s="6" t="s">
        <v>1694</v>
      </c>
      <c r="D636" s="6" t="s">
        <v>1695</v>
      </c>
      <c r="E636" s="5" t="str">
        <f>HYPERLINK("https://www.esco-net.com/wcs/escort/ec/detail?hHinCd=EA926BA-18","EA926BA-18")</f>
        <v>EA926BA-18</v>
      </c>
    </row>
    <row r="637" spans="2:5" x14ac:dyDescent="0.15">
      <c r="B637" s="6" t="s">
        <v>144</v>
      </c>
      <c r="C637" s="6" t="s">
        <v>1696</v>
      </c>
      <c r="D637" s="6" t="s">
        <v>1697</v>
      </c>
      <c r="E637" s="5" t="str">
        <f>HYPERLINK("https://www.esco-net.com/wcs/escort/ec/detail?hHinCd=EA998VM-22.5A","EA998VM-22.5A")</f>
        <v>EA998VM-22.5A</v>
      </c>
    </row>
    <row r="638" spans="2:5" x14ac:dyDescent="0.15">
      <c r="B638" s="6" t="s">
        <v>144</v>
      </c>
      <c r="C638" s="6" t="s">
        <v>1698</v>
      </c>
      <c r="D638" s="6" t="s">
        <v>1699</v>
      </c>
      <c r="E638" s="5" t="str">
        <f>HYPERLINK("https://www.esco-net.com/wcs/escort/ec/detail?hHinCd=EA998VT-25A","EA998VT-25A")</f>
        <v>EA998VT-25A</v>
      </c>
    </row>
    <row r="639" spans="2:5" x14ac:dyDescent="0.15">
      <c r="B639" s="6" t="s">
        <v>144</v>
      </c>
      <c r="C639" s="6" t="s">
        <v>1700</v>
      </c>
      <c r="D639" s="6" t="s">
        <v>1701</v>
      </c>
      <c r="E639" s="5" t="str">
        <f>HYPERLINK("https://www.esco-net.com/wcs/escort/ec/detail?hHinCd=EA998VT-25.5A","EA998VT-25.5A")</f>
        <v>EA998VT-25.5A</v>
      </c>
    </row>
    <row r="640" spans="2:5" x14ac:dyDescent="0.15">
      <c r="B640" s="6" t="s">
        <v>144</v>
      </c>
      <c r="C640" s="6" t="s">
        <v>1702</v>
      </c>
      <c r="D640" s="6" t="s">
        <v>1703</v>
      </c>
      <c r="E640" s="5" t="str">
        <f>HYPERLINK("https://www.esco-net.com/wcs/escort/ec/detail?hHinCd=EA998VT-28A","EA998VT-28A")</f>
        <v>EA998VT-28A</v>
      </c>
    </row>
    <row r="641" spans="2:5" x14ac:dyDescent="0.15">
      <c r="B641" s="6" t="s">
        <v>144</v>
      </c>
      <c r="C641" s="6" t="s">
        <v>1704</v>
      </c>
      <c r="D641" s="6" t="s">
        <v>1705</v>
      </c>
      <c r="E641" s="5" t="str">
        <f>HYPERLINK("https://www.esco-net.com/wcs/escort/ec/detail?hHinCd=EA998WG-29.0","EA998WG-29.0")</f>
        <v>EA998WG-29.0</v>
      </c>
    </row>
    <row r="642" spans="2:5" x14ac:dyDescent="0.15">
      <c r="B642" s="6" t="s">
        <v>144</v>
      </c>
      <c r="C642" s="6" t="s">
        <v>1706</v>
      </c>
      <c r="D642" s="6" t="s">
        <v>1707</v>
      </c>
      <c r="E642" s="5" t="str">
        <f>HYPERLINK("https://www.esco-net.com/wcs/escort/ec/detail?hHinCd=EA998WG-27.0","EA998WG-27.0")</f>
        <v>EA998WG-27.0</v>
      </c>
    </row>
    <row r="643" spans="2:5" x14ac:dyDescent="0.15">
      <c r="B643" s="6" t="s">
        <v>145</v>
      </c>
      <c r="C643" s="6" t="s">
        <v>1708</v>
      </c>
      <c r="D643" s="6" t="s">
        <v>10</v>
      </c>
      <c r="E643" s="5" t="str">
        <f>HYPERLINK("https://www.esco-net.com/wcs/escort/ec/detail?hHinCd=EA998TZ-27","EA998TZ-27")</f>
        <v>EA998TZ-27</v>
      </c>
    </row>
    <row r="644" spans="2:5" x14ac:dyDescent="0.15">
      <c r="B644" s="6" t="s">
        <v>146</v>
      </c>
      <c r="C644" s="6" t="s">
        <v>1709</v>
      </c>
      <c r="D644" s="6" t="s">
        <v>1710</v>
      </c>
      <c r="E644" s="5" t="str">
        <f>HYPERLINK("https://www.esco-net.com/wcs/escort/ec/detail?hHinCd=EA910LM-26A","EA910LM-26A")</f>
        <v>EA910LM-26A</v>
      </c>
    </row>
    <row r="645" spans="2:5" x14ac:dyDescent="0.15">
      <c r="B645" s="6" t="s">
        <v>147</v>
      </c>
      <c r="C645" s="6" t="s">
        <v>1711</v>
      </c>
      <c r="D645" s="6" t="s">
        <v>1712</v>
      </c>
      <c r="E645" s="5" t="str">
        <f>HYPERLINK("https://www.esco-net.com/wcs/escort/ec/detail?hHinCd=EA996XB-42A","EA996XB-42A")</f>
        <v>EA996XB-42A</v>
      </c>
    </row>
    <row r="646" spans="2:5" x14ac:dyDescent="0.15">
      <c r="B646" s="6" t="s">
        <v>147</v>
      </c>
      <c r="C646" s="6" t="s">
        <v>1713</v>
      </c>
      <c r="D646" s="6" t="s">
        <v>1714</v>
      </c>
      <c r="E646" s="5" t="str">
        <f>HYPERLINK("https://www.esco-net.com/wcs/escort/ec/detail?hHinCd=EA996XB-44A","EA996XB-44A")</f>
        <v>EA996XB-44A</v>
      </c>
    </row>
    <row r="647" spans="2:5" x14ac:dyDescent="0.15">
      <c r="B647" s="6" t="s">
        <v>147</v>
      </c>
      <c r="C647" s="6" t="s">
        <v>1715</v>
      </c>
      <c r="D647" s="6" t="s">
        <v>1716</v>
      </c>
      <c r="E647" s="5" t="str">
        <f>HYPERLINK("https://www.esco-net.com/wcs/escort/ec/detail?hHinCd=EA996XB-51A","EA996XB-51A")</f>
        <v>EA996XB-51A</v>
      </c>
    </row>
    <row r="648" spans="2:5" x14ac:dyDescent="0.15">
      <c r="B648" s="6" t="s">
        <v>147</v>
      </c>
      <c r="C648" s="6" t="s">
        <v>1717</v>
      </c>
      <c r="D648" s="6" t="s">
        <v>1718</v>
      </c>
      <c r="E648" s="5" t="str">
        <f>HYPERLINK("https://www.esco-net.com/wcs/escort/ec/detail?hHinCd=EA996XZ-25B","EA996XZ-25B")</f>
        <v>EA996XZ-25B</v>
      </c>
    </row>
    <row r="649" spans="2:5" x14ac:dyDescent="0.15">
      <c r="B649" s="6" t="s">
        <v>148</v>
      </c>
      <c r="C649" s="6" t="s">
        <v>1719</v>
      </c>
      <c r="D649" s="6" t="s">
        <v>1720</v>
      </c>
      <c r="E649" s="5" t="str">
        <f>HYPERLINK("https://www.esco-net.com/wcs/escort/ec/detail?hHinCd=EA917HC-6A","EA917HC-6A")</f>
        <v>EA917HC-6A</v>
      </c>
    </row>
    <row r="650" spans="2:5" x14ac:dyDescent="0.15">
      <c r="B650" s="6" t="s">
        <v>1721</v>
      </c>
      <c r="C650" s="6" t="s">
        <v>1722</v>
      </c>
      <c r="D650" s="6" t="s">
        <v>1723</v>
      </c>
      <c r="E650" s="5" t="str">
        <f>HYPERLINK("https://www.esco-net.com/wcs/escort/ec/detail?hHinCd=EA998ZB-81","EA998ZB-81")</f>
        <v>EA998ZB-81</v>
      </c>
    </row>
    <row r="651" spans="2:5" x14ac:dyDescent="0.15">
      <c r="B651" s="6" t="s">
        <v>1724</v>
      </c>
      <c r="C651" s="6" t="s">
        <v>1725</v>
      </c>
      <c r="D651" s="6" t="s">
        <v>1726</v>
      </c>
      <c r="E651" s="5" t="str">
        <f>HYPERLINK("https://www.esco-net.com/wcs/escort/ec/detail?hHinCd=EA983R-163","EA983R-163")</f>
        <v>EA983R-163</v>
      </c>
    </row>
    <row r="652" spans="2:5" x14ac:dyDescent="0.15">
      <c r="B652" s="6" t="s">
        <v>1724</v>
      </c>
      <c r="C652" s="6" t="s">
        <v>1727</v>
      </c>
      <c r="D652" s="6" t="s">
        <v>1728</v>
      </c>
      <c r="E652" s="5" t="str">
        <f>HYPERLINK("https://www.esco-net.com/wcs/escort/ec/detail?hHinCd=EA983R-71","EA983R-71")</f>
        <v>EA983R-71</v>
      </c>
    </row>
    <row r="653" spans="2:5" x14ac:dyDescent="0.15">
      <c r="B653" s="6" t="s">
        <v>1729</v>
      </c>
      <c r="C653" s="6" t="s">
        <v>1730</v>
      </c>
      <c r="D653" s="6" t="s">
        <v>1731</v>
      </c>
      <c r="E653" s="5" t="str">
        <f>HYPERLINK("https://www.esco-net.com/wcs/escort/ec/detail?hHinCd=EA983R-176","EA983R-176")</f>
        <v>EA983R-176</v>
      </c>
    </row>
    <row r="654" spans="2:5" x14ac:dyDescent="0.15">
      <c r="B654" s="6" t="s">
        <v>1732</v>
      </c>
      <c r="C654" s="6" t="s">
        <v>1733</v>
      </c>
      <c r="D654" s="6" t="s">
        <v>1734</v>
      </c>
      <c r="E654" s="5" t="str">
        <f>HYPERLINK("https://www.esco-net.com/wcs/escort/ec/detail?hHinCd=EA998PE-11B","EA998PE-11B")</f>
        <v>EA998PE-11B</v>
      </c>
    </row>
    <row r="655" spans="2:5" x14ac:dyDescent="0.15">
      <c r="B655" s="6" t="s">
        <v>149</v>
      </c>
      <c r="C655" s="6" t="s">
        <v>1735</v>
      </c>
      <c r="D655" s="6" t="s">
        <v>1736</v>
      </c>
      <c r="E655" s="5" t="str">
        <f>HYPERLINK("https://www.esco-net.com/wcs/escort/ec/detail?hHinCd=EA998FC-3","EA998FC-3")</f>
        <v>EA998FC-3</v>
      </c>
    </row>
    <row r="656" spans="2:5" x14ac:dyDescent="0.15">
      <c r="B656" s="6" t="s">
        <v>1737</v>
      </c>
      <c r="C656" s="6" t="s">
        <v>1738</v>
      </c>
      <c r="D656" s="6" t="s">
        <v>1739</v>
      </c>
      <c r="E656" s="5" t="str">
        <f>HYPERLINK("https://www.esco-net.com/wcs/escort/ec/detail?hHinCd=EA983FK-200A","EA983FK-200A")</f>
        <v>EA983FK-200A</v>
      </c>
    </row>
    <row r="657" spans="2:5" x14ac:dyDescent="0.15">
      <c r="B657" s="6" t="s">
        <v>150</v>
      </c>
      <c r="C657" s="6" t="s">
        <v>1740</v>
      </c>
      <c r="D657" s="6" t="s">
        <v>1741</v>
      </c>
      <c r="E657" s="5" t="str">
        <f>HYPERLINK("https://www.esco-net.com/wcs/escort/ec/detail?hHinCd=EA628SP-5","EA628SP-5")</f>
        <v>EA628SP-5</v>
      </c>
    </row>
    <row r="658" spans="2:5" x14ac:dyDescent="0.15">
      <c r="B658" s="6" t="s">
        <v>151</v>
      </c>
      <c r="C658" s="6" t="s">
        <v>1742</v>
      </c>
      <c r="D658" s="6" t="s">
        <v>1743</v>
      </c>
      <c r="E658" s="5" t="str">
        <f>HYPERLINK("https://www.esco-net.com/wcs/escort/ec/detail?hHinCd=EA983BD-101","EA983BD-101")</f>
        <v>EA983BD-101</v>
      </c>
    </row>
    <row r="659" spans="2:5" x14ac:dyDescent="0.15">
      <c r="B659" s="6" t="s">
        <v>1744</v>
      </c>
      <c r="C659" s="6" t="s">
        <v>1745</v>
      </c>
      <c r="D659" s="6" t="s">
        <v>1746</v>
      </c>
      <c r="E659" s="5"/>
    </row>
    <row r="660" spans="2:5" x14ac:dyDescent="0.15">
      <c r="B660" s="6" t="s">
        <v>1747</v>
      </c>
      <c r="C660" s="6" t="s">
        <v>1748</v>
      </c>
      <c r="D660" s="6" t="s">
        <v>1749</v>
      </c>
      <c r="E660" s="5" t="str">
        <f>HYPERLINK("https://www.esco-net.com/wcs/escort/ec/detail?hHinCd=EA944SG-12","EA944SG-12")</f>
        <v>EA944SG-12</v>
      </c>
    </row>
    <row r="661" spans="2:5" x14ac:dyDescent="0.15">
      <c r="B661" s="6" t="s">
        <v>1747</v>
      </c>
      <c r="C661" s="6" t="s">
        <v>1750</v>
      </c>
      <c r="D661" s="6" t="s">
        <v>1751</v>
      </c>
      <c r="E661" s="5" t="str">
        <f>HYPERLINK("https://www.esco-net.com/wcs/escort/ec/detail?hHinCd=EA944SG-31","EA944SG-31")</f>
        <v>EA944SG-31</v>
      </c>
    </row>
    <row r="662" spans="2:5" x14ac:dyDescent="0.15">
      <c r="B662" s="6" t="s">
        <v>1752</v>
      </c>
      <c r="C662" s="6" t="s">
        <v>1753</v>
      </c>
      <c r="D662" s="6" t="s">
        <v>1754</v>
      </c>
      <c r="E662" s="5" t="str">
        <f>HYPERLINK("https://www.esco-net.com/wcs/escort/ec/detail?hHinCd=EA864CW-52","EA864CW-52")</f>
        <v>EA864CW-52</v>
      </c>
    </row>
    <row r="663" spans="2:5" x14ac:dyDescent="0.15">
      <c r="B663" s="6" t="s">
        <v>1755</v>
      </c>
      <c r="C663" s="6" t="s">
        <v>1756</v>
      </c>
      <c r="D663" s="6" t="s">
        <v>1757</v>
      </c>
      <c r="E663" s="5" t="str">
        <f>HYPERLINK("https://www.esco-net.com/wcs/escort/ec/detail?hHinCd=EA983E-2A","EA983E-2A")</f>
        <v>EA983E-2A</v>
      </c>
    </row>
    <row r="664" spans="2:5" x14ac:dyDescent="0.15">
      <c r="B664" s="6" t="s">
        <v>1758</v>
      </c>
      <c r="C664" s="6" t="s">
        <v>1759</v>
      </c>
      <c r="D664" s="6" t="s">
        <v>1760</v>
      </c>
      <c r="E664" s="5"/>
    </row>
    <row r="665" spans="2:5" x14ac:dyDescent="0.15">
      <c r="B665" s="6" t="s">
        <v>1761</v>
      </c>
      <c r="C665" s="6" t="s">
        <v>1762</v>
      </c>
      <c r="D665" s="6" t="s">
        <v>1763</v>
      </c>
      <c r="E665" s="5"/>
    </row>
    <row r="666" spans="2:5" x14ac:dyDescent="0.15">
      <c r="B666" s="6" t="s">
        <v>1764</v>
      </c>
      <c r="C666" s="6" t="s">
        <v>1765</v>
      </c>
      <c r="D666" s="6" t="s">
        <v>1766</v>
      </c>
      <c r="E666" s="5"/>
    </row>
    <row r="667" spans="2:5" x14ac:dyDescent="0.15">
      <c r="B667" s="6" t="s">
        <v>1767</v>
      </c>
      <c r="C667" s="6" t="s">
        <v>1768</v>
      </c>
      <c r="D667" s="6" t="s">
        <v>1769</v>
      </c>
      <c r="E667" s="5" t="str">
        <f>HYPERLINK("https://www.esco-net.com/wcs/escort/ec/detail?hHinCd=EA864CB-182","EA864CB-182")</f>
        <v>EA864CB-182</v>
      </c>
    </row>
    <row r="668" spans="2:5" x14ac:dyDescent="0.15">
      <c r="B668" s="6" t="s">
        <v>1770</v>
      </c>
      <c r="C668" s="6" t="s">
        <v>1771</v>
      </c>
      <c r="D668" s="6" t="s">
        <v>1772</v>
      </c>
      <c r="E668" s="5" t="str">
        <f>HYPERLINK("https://www.esco-net.com/wcs/escort/ec/detail?hHinCd=EA864CB-166","EA864CB-166")</f>
        <v>EA864CB-166</v>
      </c>
    </row>
    <row r="669" spans="2:5" x14ac:dyDescent="0.15">
      <c r="B669" s="6" t="s">
        <v>1770</v>
      </c>
      <c r="C669" s="6" t="s">
        <v>1773</v>
      </c>
      <c r="D669" s="6" t="s">
        <v>1774</v>
      </c>
      <c r="E669" s="5"/>
    </row>
    <row r="670" spans="2:5" x14ac:dyDescent="0.15">
      <c r="B670" s="6" t="s">
        <v>1775</v>
      </c>
      <c r="C670" s="6" t="s">
        <v>1776</v>
      </c>
      <c r="D670" s="6" t="s">
        <v>1777</v>
      </c>
      <c r="E670" s="5" t="str">
        <f>HYPERLINK("https://www.esco-net.com/wcs/escort/ec/detail?hHinCd=EA864CE-44A","EA864CE-44A")</f>
        <v>EA864CE-44A</v>
      </c>
    </row>
    <row r="671" spans="2:5" x14ac:dyDescent="0.15">
      <c r="B671" s="6" t="s">
        <v>1778</v>
      </c>
      <c r="C671" s="6" t="s">
        <v>1779</v>
      </c>
      <c r="D671" s="6" t="s">
        <v>1780</v>
      </c>
      <c r="E671" s="5" t="str">
        <f>HYPERLINK("https://www.esco-net.com/wcs/escort/ec/detail?hHinCd=EA983TC-66","EA983TC-66")</f>
        <v>EA983TC-66</v>
      </c>
    </row>
    <row r="672" spans="2:5" x14ac:dyDescent="0.15">
      <c r="B672" s="6" t="s">
        <v>1781</v>
      </c>
      <c r="C672" s="6" t="s">
        <v>1782</v>
      </c>
      <c r="D672" s="6" t="s">
        <v>1783</v>
      </c>
      <c r="E672" s="5" t="str">
        <f>HYPERLINK("https://www.esco-net.com/wcs/escort/ec/detail?hHinCd=EA983T-35","EA983T-35")</f>
        <v>EA983T-35</v>
      </c>
    </row>
    <row r="673" spans="2:5" x14ac:dyDescent="0.15">
      <c r="B673" s="6" t="s">
        <v>1784</v>
      </c>
      <c r="C673" s="6" t="s">
        <v>1785</v>
      </c>
      <c r="D673" s="6" t="s">
        <v>1786</v>
      </c>
      <c r="E673" s="5" t="str">
        <f>HYPERLINK("https://www.esco-net.com/wcs/escort/ec/detail?hHinCd=EA983ZA-62","EA983ZA-62")</f>
        <v>EA983ZA-62</v>
      </c>
    </row>
    <row r="674" spans="2:5" x14ac:dyDescent="0.15">
      <c r="B674" s="6" t="s">
        <v>1787</v>
      </c>
      <c r="C674" s="6" t="s">
        <v>1788</v>
      </c>
      <c r="D674" s="6" t="s">
        <v>1789</v>
      </c>
      <c r="E674" s="5" t="str">
        <f>HYPERLINK("https://www.esco-net.com/wcs/escort/ec/detail?hHinCd=EA628SA-203","EA628SA-203")</f>
        <v>EA628SA-203</v>
      </c>
    </row>
    <row r="675" spans="2:5" x14ac:dyDescent="0.15">
      <c r="B675" s="6" t="s">
        <v>1790</v>
      </c>
      <c r="C675" s="6" t="s">
        <v>1791</v>
      </c>
      <c r="D675" s="6" t="s">
        <v>1792</v>
      </c>
      <c r="E675" s="5" t="str">
        <f>HYPERLINK("https://www.esco-net.com/wcs/escort/ec/detail?hHinCd=EA999X-16C","EA999X-16C")</f>
        <v>EA999X-16C</v>
      </c>
    </row>
    <row r="676" spans="2:5" x14ac:dyDescent="0.15">
      <c r="B676" s="6" t="s">
        <v>152</v>
      </c>
      <c r="C676" s="6" t="s">
        <v>1793</v>
      </c>
      <c r="D676" s="6" t="s">
        <v>1794</v>
      </c>
      <c r="E676" s="5" t="str">
        <f>HYPERLINK("https://www.esco-net.com/wcs/escort/ec/detail?hHinCd=EA812HG-13B","EA812HG-13B")</f>
        <v>EA812HG-13B</v>
      </c>
    </row>
    <row r="677" spans="2:5" x14ac:dyDescent="0.15">
      <c r="B677" s="6" t="s">
        <v>1795</v>
      </c>
      <c r="C677" s="6" t="s">
        <v>1796</v>
      </c>
      <c r="D677" s="6" t="s">
        <v>1797</v>
      </c>
      <c r="E677" s="5" t="str">
        <f>HYPERLINK("https://www.esco-net.com/wcs/escort/ec/detail?hHinCd=EA724ZX-11","EA724ZX-11")</f>
        <v>EA724ZX-11</v>
      </c>
    </row>
    <row r="678" spans="2:5" x14ac:dyDescent="0.15">
      <c r="B678" s="6" t="s">
        <v>153</v>
      </c>
      <c r="C678" s="6" t="s">
        <v>1798</v>
      </c>
      <c r="D678" s="6" t="s">
        <v>1799</v>
      </c>
      <c r="E678" s="5" t="str">
        <f>HYPERLINK("https://www.esco-net.com/wcs/escort/ec/detail?hHinCd=EA929AA-13","EA929AA-13")</f>
        <v>EA929AA-13</v>
      </c>
    </row>
    <row r="679" spans="2:5" x14ac:dyDescent="0.15">
      <c r="B679" s="6" t="s">
        <v>1800</v>
      </c>
      <c r="C679" s="6" t="s">
        <v>1801</v>
      </c>
      <c r="D679" s="6" t="s">
        <v>1802</v>
      </c>
      <c r="E679" s="5" t="str">
        <f>HYPERLINK("https://www.esco-net.com/wcs/escort/ec/detail?hHinCd=EA928AJ-258","EA928AJ-258")</f>
        <v>EA928AJ-258</v>
      </c>
    </row>
    <row r="680" spans="2:5" x14ac:dyDescent="0.15">
      <c r="B680" s="6" t="s">
        <v>1803</v>
      </c>
      <c r="C680" s="6" t="s">
        <v>1804</v>
      </c>
      <c r="D680" s="6" t="s">
        <v>1805</v>
      </c>
      <c r="E680" s="5" t="str">
        <f>HYPERLINK("https://www.esco-net.com/wcs/escort/ec/detail?hHinCd=EA928AB-136A","EA928AB-136A")</f>
        <v>EA928AB-136A</v>
      </c>
    </row>
    <row r="681" spans="2:5" x14ac:dyDescent="0.15">
      <c r="B681" s="6" t="s">
        <v>1806</v>
      </c>
      <c r="C681" s="6" t="s">
        <v>1807</v>
      </c>
      <c r="D681" s="6" t="s">
        <v>1808</v>
      </c>
      <c r="E681" s="5"/>
    </row>
    <row r="682" spans="2:5" x14ac:dyDescent="0.15">
      <c r="B682" s="6" t="s">
        <v>1809</v>
      </c>
      <c r="C682" s="6" t="s">
        <v>1810</v>
      </c>
      <c r="D682" s="6" t="s">
        <v>1811</v>
      </c>
      <c r="E682" s="5" t="str">
        <f>HYPERLINK("https://www.esco-net.com/wcs/escort/ec/detail?hHinCd=EA995A-211","EA995A-211")</f>
        <v>EA995A-211</v>
      </c>
    </row>
    <row r="683" spans="2:5" x14ac:dyDescent="0.15">
      <c r="B683" s="6" t="s">
        <v>1812</v>
      </c>
      <c r="C683" s="6" t="s">
        <v>1813</v>
      </c>
      <c r="D683" s="6" t="s">
        <v>1814</v>
      </c>
      <c r="E683" s="5" t="str">
        <f>HYPERLINK("https://www.esco-net.com/wcs/escort/ec/detail?hHinCd=EA995AA-522","EA995AA-522")</f>
        <v>EA995AA-522</v>
      </c>
    </row>
    <row r="684" spans="2:5" x14ac:dyDescent="0.15">
      <c r="B684" s="6" t="s">
        <v>154</v>
      </c>
      <c r="C684" s="6" t="s">
        <v>1815</v>
      </c>
      <c r="D684" s="6" t="s">
        <v>1816</v>
      </c>
      <c r="E684" s="5" t="str">
        <f>HYPERLINK("https://www.esco-net.com/wcs/escort/ec/detail?hHinCd=EA899PA-22A","EA899PA-22A")</f>
        <v>EA899PA-22A</v>
      </c>
    </row>
    <row r="685" spans="2:5" x14ac:dyDescent="0.15">
      <c r="B685" s="6" t="s">
        <v>1817</v>
      </c>
      <c r="C685" s="6" t="s">
        <v>1818</v>
      </c>
      <c r="D685" s="6" t="s">
        <v>1819</v>
      </c>
      <c r="E685" s="5" t="str">
        <f>HYPERLINK("https://www.esco-net.com/wcs/escort/ec/detail?hHinCd=EA899AJ-10B","EA899AJ-10B")</f>
        <v>EA899AJ-10B</v>
      </c>
    </row>
    <row r="686" spans="2:5" x14ac:dyDescent="0.15">
      <c r="B686" s="6" t="s">
        <v>1820</v>
      </c>
      <c r="C686" s="6" t="s">
        <v>1821</v>
      </c>
      <c r="D686" s="6" t="s">
        <v>1822</v>
      </c>
      <c r="E686" s="5"/>
    </row>
    <row r="687" spans="2:5" x14ac:dyDescent="0.15">
      <c r="B687" s="6" t="s">
        <v>1820</v>
      </c>
      <c r="C687" s="6" t="s">
        <v>1823</v>
      </c>
      <c r="D687" s="6" t="s">
        <v>1824</v>
      </c>
      <c r="E687" s="5"/>
    </row>
    <row r="688" spans="2:5" x14ac:dyDescent="0.15">
      <c r="B688" s="6" t="s">
        <v>1825</v>
      </c>
      <c r="C688" s="6" t="s">
        <v>1826</v>
      </c>
      <c r="D688" s="6" t="s">
        <v>1827</v>
      </c>
      <c r="E688" s="5" t="str">
        <f>HYPERLINK("https://www.esco-net.com/wcs/escort/ec/detail?hHinCd=EA115KT-13A","EA115KT-13A")</f>
        <v>EA115KT-13A</v>
      </c>
    </row>
    <row r="689" spans="2:5" x14ac:dyDescent="0.15">
      <c r="B689" s="6" t="s">
        <v>1828</v>
      </c>
      <c r="C689" s="6" t="s">
        <v>1829</v>
      </c>
      <c r="D689" s="6" t="s">
        <v>1830</v>
      </c>
      <c r="E689" s="5"/>
    </row>
    <row r="690" spans="2:5" x14ac:dyDescent="0.15">
      <c r="B690" s="6" t="s">
        <v>1831</v>
      </c>
      <c r="C690" s="6" t="s">
        <v>1832</v>
      </c>
      <c r="D690" s="6" t="s">
        <v>1833</v>
      </c>
      <c r="E690" s="5"/>
    </row>
    <row r="691" spans="2:5" x14ac:dyDescent="0.15">
      <c r="B691" s="6" t="s">
        <v>1834</v>
      </c>
      <c r="C691" s="6" t="s">
        <v>1835</v>
      </c>
      <c r="D691" s="6" t="s">
        <v>1836</v>
      </c>
      <c r="E691" s="5"/>
    </row>
    <row r="692" spans="2:5" x14ac:dyDescent="0.15">
      <c r="B692" s="6" t="s">
        <v>1837</v>
      </c>
      <c r="C692" s="6" t="s">
        <v>1838</v>
      </c>
      <c r="D692" s="6" t="s">
        <v>1839</v>
      </c>
      <c r="E692" s="5" t="str">
        <f>HYPERLINK("https://www.esco-net.com/wcs/escort/ec/detail?hHinCd=EA917AH-26B","EA917AH-26B")</f>
        <v>EA917AH-26B</v>
      </c>
    </row>
    <row r="693" spans="2:5" x14ac:dyDescent="0.15">
      <c r="B693" s="6" t="s">
        <v>155</v>
      </c>
      <c r="C693" s="6" t="s">
        <v>1840</v>
      </c>
      <c r="D693" s="6" t="s">
        <v>1841</v>
      </c>
      <c r="E693" s="5" t="str">
        <f>HYPERLINK("https://www.esco-net.com/wcs/escort/ec/detail?hHinCd=EA986YB-22","EA986YB-22")</f>
        <v>EA986YB-22</v>
      </c>
    </row>
    <row r="694" spans="2:5" x14ac:dyDescent="0.15">
      <c r="B694" s="6" t="s">
        <v>1842</v>
      </c>
      <c r="C694" s="6" t="s">
        <v>1843</v>
      </c>
      <c r="D694" s="6" t="s">
        <v>1844</v>
      </c>
      <c r="E694" s="5" t="str">
        <f>HYPERLINK("https://www.esco-net.com/wcs/escort/ec/detail?hHinCd=EA997Z-36","EA997Z-36")</f>
        <v>EA997Z-36</v>
      </c>
    </row>
    <row r="695" spans="2:5" x14ac:dyDescent="0.15">
      <c r="B695" s="6" t="s">
        <v>1845</v>
      </c>
      <c r="C695" s="6" t="s">
        <v>1846</v>
      </c>
      <c r="D695" s="6" t="s">
        <v>1847</v>
      </c>
      <c r="E695" s="5" t="str">
        <f>HYPERLINK("https://www.esco-net.com/wcs/escort/ec/detail?hHinCd=EA650BG-91","EA650BG-91")</f>
        <v>EA650BG-91</v>
      </c>
    </row>
    <row r="696" spans="2:5" x14ac:dyDescent="0.15">
      <c r="B696" s="6" t="s">
        <v>1848</v>
      </c>
      <c r="C696" s="6" t="s">
        <v>1849</v>
      </c>
      <c r="D696" s="6" t="s">
        <v>1850</v>
      </c>
      <c r="E696" s="5" t="str">
        <f>HYPERLINK("https://www.esco-net.com/wcs/escort/ec/detail?hHinCd=EA650RA-12A","EA650RA-12A")</f>
        <v>EA650RA-12A</v>
      </c>
    </row>
    <row r="697" spans="2:5" x14ac:dyDescent="0.15">
      <c r="B697" s="6" t="s">
        <v>1848</v>
      </c>
      <c r="C697" s="6" t="s">
        <v>1851</v>
      </c>
      <c r="D697" s="6" t="s">
        <v>1852</v>
      </c>
      <c r="E697" s="5" t="str">
        <f>HYPERLINK("https://www.esco-net.com/wcs/escort/ec/detail?hHinCd=EA650RA-8","EA650RA-8")</f>
        <v>EA650RA-8</v>
      </c>
    </row>
    <row r="698" spans="2:5" x14ac:dyDescent="0.15">
      <c r="B698" s="6" t="s">
        <v>1853</v>
      </c>
      <c r="C698" s="6" t="s">
        <v>1854</v>
      </c>
      <c r="D698" s="6" t="s">
        <v>1855</v>
      </c>
      <c r="E698" s="5" t="str">
        <f>HYPERLINK("https://www.esco-net.com/wcs/escort/ec/detail?hHinCd=EA599RB-23","EA599RB-23")</f>
        <v>EA599RB-23</v>
      </c>
    </row>
    <row r="699" spans="2:5" x14ac:dyDescent="0.15">
      <c r="B699" s="6" t="s">
        <v>1856</v>
      </c>
      <c r="C699" s="6" t="s">
        <v>1857</v>
      </c>
      <c r="D699" s="6" t="s">
        <v>1858</v>
      </c>
      <c r="E699" s="5" t="str">
        <f>HYPERLINK("https://www.esco-net.com/wcs/escort/ec/detail?hHinCd=EA522GA-2","EA522GA-2")</f>
        <v>EA522GA-2</v>
      </c>
    </row>
    <row r="700" spans="2:5" x14ac:dyDescent="0.15">
      <c r="B700" s="6" t="s">
        <v>1859</v>
      </c>
      <c r="C700" s="6" t="s">
        <v>1860</v>
      </c>
      <c r="D700" s="6" t="s">
        <v>1861</v>
      </c>
      <c r="E700" s="5" t="str">
        <f>HYPERLINK("https://www.esco-net.com/wcs/escort/ec/detail?hHinCd=EA898RB-31","EA898RB-31")</f>
        <v>EA898RB-31</v>
      </c>
    </row>
    <row r="701" spans="2:5" x14ac:dyDescent="0.15">
      <c r="B701" s="6" t="s">
        <v>156</v>
      </c>
      <c r="C701" s="6" t="s">
        <v>1862</v>
      </c>
      <c r="D701" s="6" t="s">
        <v>1863</v>
      </c>
      <c r="E701" s="5"/>
    </row>
    <row r="702" spans="2:5" x14ac:dyDescent="0.15">
      <c r="B702" s="6" t="s">
        <v>157</v>
      </c>
      <c r="C702" s="6" t="s">
        <v>1864</v>
      </c>
      <c r="D702" s="6" t="s">
        <v>1865</v>
      </c>
      <c r="E702" s="5" t="str">
        <f>HYPERLINK("https://www.esco-net.com/wcs/escort/ec/detail?hHinCd=EA898B-132A","EA898B-132A")</f>
        <v>EA898B-132A</v>
      </c>
    </row>
    <row r="703" spans="2:5" x14ac:dyDescent="0.15">
      <c r="B703" s="6" t="s">
        <v>157</v>
      </c>
      <c r="C703" s="6" t="s">
        <v>1866</v>
      </c>
      <c r="D703" s="6" t="s">
        <v>1867</v>
      </c>
      <c r="E703" s="5" t="str">
        <f>HYPERLINK("https://www.esco-net.com/wcs/escort/ec/detail?hHinCd=EA898B-135A","EA898B-135A")</f>
        <v>EA898B-135A</v>
      </c>
    </row>
    <row r="704" spans="2:5" x14ac:dyDescent="0.15">
      <c r="B704" s="6" t="s">
        <v>157</v>
      </c>
      <c r="C704" s="6" t="s">
        <v>1868</v>
      </c>
      <c r="D704" s="6" t="s">
        <v>1869</v>
      </c>
      <c r="E704" s="5" t="str">
        <f>HYPERLINK("https://www.esco-net.com/wcs/escort/ec/detail?hHinCd=EA898B-139A","EA898B-139A")</f>
        <v>EA898B-139A</v>
      </c>
    </row>
    <row r="705" spans="2:5" x14ac:dyDescent="0.15">
      <c r="B705" s="6" t="s">
        <v>1870</v>
      </c>
      <c r="C705" s="6" t="s">
        <v>1871</v>
      </c>
      <c r="D705" s="6" t="s">
        <v>1872</v>
      </c>
      <c r="E705" s="5" t="str">
        <f>HYPERLINK("https://www.esco-net.com/wcs/escort/ec/detail?hHinCd=EA768HA-12B","EA768HA-12B")</f>
        <v>EA768HA-12B</v>
      </c>
    </row>
    <row r="706" spans="2:5" x14ac:dyDescent="0.15">
      <c r="B706" s="6" t="s">
        <v>1870</v>
      </c>
      <c r="C706" s="6" t="s">
        <v>1873</v>
      </c>
      <c r="D706" s="6" t="s">
        <v>1874</v>
      </c>
      <c r="E706" s="5" t="str">
        <f>HYPERLINK("https://www.esco-net.com/wcs/escort/ec/detail?hHinCd=EA768HA-7B","EA768HA-7B")</f>
        <v>EA768HA-7B</v>
      </c>
    </row>
    <row r="707" spans="2:5" x14ac:dyDescent="0.15">
      <c r="B707" s="6" t="s">
        <v>1875</v>
      </c>
      <c r="C707" s="6" t="s">
        <v>1876</v>
      </c>
      <c r="D707" s="6" t="s">
        <v>1877</v>
      </c>
      <c r="E707" s="5" t="str">
        <f>HYPERLINK("https://www.esco-net.com/wcs/escort/ec/detail?hHinCd=EA650AB-7","EA650AB-7")</f>
        <v>EA650AB-7</v>
      </c>
    </row>
    <row r="708" spans="2:5" x14ac:dyDescent="0.15">
      <c r="B708" s="6" t="s">
        <v>1878</v>
      </c>
      <c r="C708" s="6" t="s">
        <v>1879</v>
      </c>
      <c r="D708" s="6" t="s">
        <v>1880</v>
      </c>
      <c r="E708" s="5"/>
    </row>
    <row r="709" spans="2:5" x14ac:dyDescent="0.15">
      <c r="B709" s="6" t="s">
        <v>1881</v>
      </c>
      <c r="C709" s="6" t="s">
        <v>1882</v>
      </c>
      <c r="D709" s="6" t="s">
        <v>1883</v>
      </c>
      <c r="E709" s="5" t="str">
        <f>HYPERLINK("https://www.esco-net.com/wcs/escort/ec/detail?hHinCd=EA345CD-50","EA345CD-50")</f>
        <v>EA345CD-50</v>
      </c>
    </row>
    <row r="710" spans="2:5" x14ac:dyDescent="0.15">
      <c r="B710" s="6" t="s">
        <v>1881</v>
      </c>
      <c r="C710" s="6" t="s">
        <v>1884</v>
      </c>
      <c r="D710" s="6" t="s">
        <v>1885</v>
      </c>
      <c r="E710" s="5" t="str">
        <f>HYPERLINK("https://www.esco-net.com/wcs/escort/ec/detail?hHinCd=EA345CD-60","EA345CD-60")</f>
        <v>EA345CD-60</v>
      </c>
    </row>
    <row r="711" spans="2:5" x14ac:dyDescent="0.15">
      <c r="B711" s="6" t="s">
        <v>158</v>
      </c>
      <c r="C711" s="6" t="s">
        <v>1886</v>
      </c>
      <c r="D711" s="6" t="s">
        <v>1887</v>
      </c>
      <c r="E711" s="5" t="str">
        <f>HYPERLINK("https://www.esco-net.com/wcs/escort/ec/detail?hHinCd=EA124LA-26D","EA124LA-26D")</f>
        <v>EA124LA-26D</v>
      </c>
    </row>
    <row r="712" spans="2:5" x14ac:dyDescent="0.15">
      <c r="B712" s="6" t="s">
        <v>158</v>
      </c>
      <c r="C712" s="6" t="s">
        <v>1888</v>
      </c>
      <c r="D712" s="6" t="s">
        <v>1889</v>
      </c>
      <c r="E712" s="5" t="str">
        <f>HYPERLINK("https://www.esco-net.com/wcs/escort/ec/detail?hHinCd=EA124LH-10B","EA124LH-10B")</f>
        <v>EA124LH-10B</v>
      </c>
    </row>
    <row r="713" spans="2:5" x14ac:dyDescent="0.15">
      <c r="B713" s="6" t="s">
        <v>158</v>
      </c>
      <c r="C713" s="6" t="s">
        <v>1890</v>
      </c>
      <c r="D713" s="6" t="s">
        <v>1891</v>
      </c>
      <c r="E713" s="5" t="str">
        <f>HYPERLINK("https://www.esco-net.com/wcs/escort/ec/detail?hHinCd=EA124LH-11B","EA124LH-11B")</f>
        <v>EA124LH-11B</v>
      </c>
    </row>
    <row r="714" spans="2:5" x14ac:dyDescent="0.15">
      <c r="B714" s="6" t="s">
        <v>158</v>
      </c>
      <c r="C714" s="6" t="s">
        <v>1892</v>
      </c>
      <c r="D714" s="6" t="s">
        <v>1893</v>
      </c>
      <c r="E714" s="5" t="str">
        <f>HYPERLINK("https://www.esco-net.com/wcs/escort/ec/detail?hHinCd=EA124LH-13B","EA124LH-13B")</f>
        <v>EA124LH-13B</v>
      </c>
    </row>
    <row r="715" spans="2:5" x14ac:dyDescent="0.15">
      <c r="B715" s="6" t="s">
        <v>1894</v>
      </c>
      <c r="C715" s="6" t="s">
        <v>1895</v>
      </c>
      <c r="D715" s="6" t="s">
        <v>1896</v>
      </c>
      <c r="E715" s="5" t="str">
        <f>HYPERLINK("https://www.esco-net.com/wcs/escort/ec/detail?hHinCd=EA628ZD-25A","EA628ZD-25A")</f>
        <v>EA628ZD-25A</v>
      </c>
    </row>
    <row r="716" spans="2:5" x14ac:dyDescent="0.15">
      <c r="B716" s="6" t="s">
        <v>1894</v>
      </c>
      <c r="C716" s="6" t="s">
        <v>1897</v>
      </c>
      <c r="D716" s="6" t="s">
        <v>1898</v>
      </c>
      <c r="E716" s="5"/>
    </row>
    <row r="717" spans="2:5" x14ac:dyDescent="0.15">
      <c r="B717" s="6" t="s">
        <v>1899</v>
      </c>
      <c r="C717" s="6" t="s">
        <v>1900</v>
      </c>
      <c r="D717" s="6" t="s">
        <v>1901</v>
      </c>
      <c r="E717" s="5" t="str">
        <f>HYPERLINK("https://www.esco-net.com/wcs/escort/ec/detail?hHinCd=EA628ZE-3","EA628ZE-3")</f>
        <v>EA628ZE-3</v>
      </c>
    </row>
    <row r="718" spans="2:5" x14ac:dyDescent="0.15">
      <c r="B718" s="6"/>
      <c r="C718" s="6"/>
      <c r="D718" s="6"/>
      <c r="E718" s="5"/>
    </row>
    <row r="719" spans="2:5" x14ac:dyDescent="0.15">
      <c r="B719" s="6"/>
      <c r="C719" s="6"/>
      <c r="D719" s="6"/>
      <c r="E719" s="5"/>
    </row>
    <row r="720" spans="2:5" x14ac:dyDescent="0.15">
      <c r="B720" s="6"/>
      <c r="C720" s="6"/>
      <c r="D720" s="6"/>
      <c r="E720" s="5"/>
    </row>
    <row r="721" spans="2:5" x14ac:dyDescent="0.15">
      <c r="B721" s="6"/>
      <c r="C721" s="6"/>
      <c r="D721" s="6"/>
      <c r="E721" s="5"/>
    </row>
    <row r="722" spans="2:5" x14ac:dyDescent="0.15">
      <c r="B722" s="6"/>
      <c r="C722" s="6"/>
      <c r="D722" s="6"/>
      <c r="E722" s="5"/>
    </row>
    <row r="723" spans="2:5" x14ac:dyDescent="0.15">
      <c r="B723" s="6"/>
      <c r="C723" s="6"/>
      <c r="D723" s="6"/>
      <c r="E723" s="5"/>
    </row>
    <row r="724" spans="2:5" x14ac:dyDescent="0.15">
      <c r="B724" s="6"/>
      <c r="C724" s="6"/>
      <c r="D724" s="6"/>
      <c r="E724" s="5"/>
    </row>
    <row r="725" spans="2:5" x14ac:dyDescent="0.15">
      <c r="B725" s="6"/>
      <c r="C725" s="6"/>
      <c r="D725" s="6"/>
      <c r="E725" s="5"/>
    </row>
    <row r="726" spans="2:5" x14ac:dyDescent="0.15">
      <c r="B726" s="6"/>
      <c r="C726" s="6"/>
      <c r="D726" s="6"/>
      <c r="E726" s="5"/>
    </row>
    <row r="727" spans="2:5" x14ac:dyDescent="0.15">
      <c r="B727" s="6"/>
      <c r="C727" s="6"/>
      <c r="D727" s="6"/>
      <c r="E727" s="5"/>
    </row>
    <row r="728" spans="2:5" x14ac:dyDescent="0.15">
      <c r="B728" s="6"/>
      <c r="C728" s="6"/>
      <c r="D728" s="6"/>
      <c r="E728" s="5"/>
    </row>
    <row r="729" spans="2:5" x14ac:dyDescent="0.15">
      <c r="B729" s="6"/>
      <c r="C729" s="6"/>
      <c r="D729" s="6"/>
      <c r="E729" s="5"/>
    </row>
    <row r="730" spans="2:5" x14ac:dyDescent="0.15">
      <c r="B730" s="6"/>
      <c r="C730" s="6"/>
      <c r="D730" s="6"/>
      <c r="E730" s="5"/>
    </row>
    <row r="731" spans="2:5" x14ac:dyDescent="0.15">
      <c r="B731" s="6"/>
      <c r="C731" s="6"/>
      <c r="D731" s="6"/>
      <c r="E731" s="5"/>
    </row>
    <row r="732" spans="2:5" x14ac:dyDescent="0.15">
      <c r="B732" s="6"/>
      <c r="C732" s="6"/>
      <c r="D732" s="6"/>
      <c r="E732" s="5"/>
    </row>
    <row r="733" spans="2:5" x14ac:dyDescent="0.15">
      <c r="B733" s="6"/>
      <c r="C733" s="6"/>
      <c r="D733" s="6"/>
      <c r="E733" s="5"/>
    </row>
    <row r="734" spans="2:5" x14ac:dyDescent="0.15">
      <c r="B734" s="6"/>
      <c r="C734" s="6"/>
      <c r="D734" s="6"/>
      <c r="E734" s="5"/>
    </row>
    <row r="735" spans="2:5" x14ac:dyDescent="0.15">
      <c r="B735" s="6"/>
      <c r="C735" s="6"/>
      <c r="D735" s="6"/>
      <c r="E735" s="5"/>
    </row>
    <row r="736" spans="2:5" x14ac:dyDescent="0.15">
      <c r="B736" s="6"/>
      <c r="C736" s="6"/>
      <c r="D736" s="6"/>
      <c r="E736" s="5"/>
    </row>
    <row r="737" spans="2:5" x14ac:dyDescent="0.15">
      <c r="B737" s="6"/>
      <c r="C737" s="6"/>
      <c r="D737" s="6"/>
      <c r="E737" s="5"/>
    </row>
    <row r="738" spans="2:5" x14ac:dyDescent="0.15">
      <c r="B738" s="6"/>
      <c r="C738" s="6"/>
      <c r="D738" s="6"/>
      <c r="E738" s="5"/>
    </row>
    <row r="739" spans="2:5" x14ac:dyDescent="0.15">
      <c r="B739" s="6"/>
      <c r="C739" s="6"/>
      <c r="D739" s="6"/>
      <c r="E739" s="5"/>
    </row>
    <row r="740" spans="2:5" x14ac:dyDescent="0.15">
      <c r="B740" s="6"/>
      <c r="C740" s="6"/>
      <c r="D740" s="6"/>
      <c r="E740" s="5"/>
    </row>
    <row r="741" spans="2:5" x14ac:dyDescent="0.15">
      <c r="B741" s="6"/>
      <c r="C741" s="6"/>
      <c r="D741" s="6"/>
      <c r="E741" s="5"/>
    </row>
    <row r="742" spans="2:5" x14ac:dyDescent="0.15">
      <c r="B742" s="6"/>
      <c r="C742" s="6"/>
      <c r="D742" s="6"/>
      <c r="E742" s="5"/>
    </row>
    <row r="743" spans="2:5" x14ac:dyDescent="0.15">
      <c r="B743" s="6"/>
      <c r="C743" s="6"/>
      <c r="D743" s="6"/>
      <c r="E743" s="5"/>
    </row>
    <row r="744" spans="2:5" x14ac:dyDescent="0.15">
      <c r="B744" s="6"/>
      <c r="C744" s="6"/>
      <c r="D744" s="6"/>
      <c r="E744" s="5"/>
    </row>
    <row r="745" spans="2:5" x14ac:dyDescent="0.15">
      <c r="B745" s="6"/>
      <c r="C745" s="6"/>
      <c r="D745" s="6"/>
      <c r="E745" s="5"/>
    </row>
    <row r="746" spans="2:5" x14ac:dyDescent="0.15">
      <c r="B746" s="6"/>
      <c r="C746" s="6"/>
      <c r="D746" s="6"/>
      <c r="E746" s="5"/>
    </row>
    <row r="747" spans="2:5" x14ac:dyDescent="0.15">
      <c r="B747" s="6"/>
      <c r="C747" s="6"/>
      <c r="D747" s="6"/>
      <c r="E747" s="5"/>
    </row>
    <row r="748" spans="2:5" x14ac:dyDescent="0.15">
      <c r="B748" s="6"/>
      <c r="C748" s="6"/>
      <c r="D748" s="6"/>
      <c r="E748" s="5"/>
    </row>
    <row r="749" spans="2:5" x14ac:dyDescent="0.15">
      <c r="B749" s="6"/>
      <c r="C749" s="6"/>
      <c r="D749" s="6"/>
      <c r="E749" s="5"/>
    </row>
    <row r="750" spans="2:5" x14ac:dyDescent="0.15">
      <c r="B750" s="6"/>
      <c r="C750" s="6"/>
      <c r="D750" s="6"/>
      <c r="E750" s="5"/>
    </row>
    <row r="751" spans="2:5" x14ac:dyDescent="0.15">
      <c r="B751" s="6"/>
      <c r="C751" s="6"/>
      <c r="D751" s="6"/>
      <c r="E751" s="5"/>
    </row>
    <row r="752" spans="2:5" x14ac:dyDescent="0.15">
      <c r="B752" s="6"/>
      <c r="C752" s="6"/>
      <c r="D752" s="6"/>
      <c r="E752" s="5"/>
    </row>
    <row r="753" spans="2:5" x14ac:dyDescent="0.15">
      <c r="B753" s="6"/>
      <c r="C753" s="6"/>
      <c r="D753" s="6"/>
      <c r="E753" s="5"/>
    </row>
    <row r="754" spans="2:5" x14ac:dyDescent="0.15">
      <c r="B754" s="6"/>
      <c r="C754" s="6"/>
      <c r="D754" s="6"/>
      <c r="E754" s="5"/>
    </row>
    <row r="755" spans="2:5" x14ac:dyDescent="0.15">
      <c r="B755" s="6"/>
      <c r="C755" s="6"/>
      <c r="D755" s="6"/>
      <c r="E755" s="5"/>
    </row>
    <row r="756" spans="2:5" x14ac:dyDescent="0.15">
      <c r="B756" s="6"/>
      <c r="C756" s="6"/>
      <c r="D756" s="6"/>
      <c r="E756" s="5"/>
    </row>
    <row r="757" spans="2:5" x14ac:dyDescent="0.15">
      <c r="B757" s="6"/>
      <c r="C757" s="6"/>
      <c r="D757" s="6"/>
      <c r="E757" s="5"/>
    </row>
    <row r="758" spans="2:5" x14ac:dyDescent="0.15">
      <c r="B758" s="6"/>
      <c r="C758" s="6"/>
      <c r="D758" s="6"/>
      <c r="E758" s="5"/>
    </row>
    <row r="759" spans="2:5" x14ac:dyDescent="0.15">
      <c r="B759" s="6"/>
      <c r="C759" s="6"/>
      <c r="D759" s="6"/>
      <c r="E759" s="5"/>
    </row>
    <row r="760" spans="2:5" x14ac:dyDescent="0.15">
      <c r="B760" s="6"/>
      <c r="C760" s="6"/>
      <c r="D760" s="6"/>
      <c r="E760" s="5"/>
    </row>
    <row r="761" spans="2:5" x14ac:dyDescent="0.15">
      <c r="B761" s="6"/>
      <c r="C761" s="6"/>
      <c r="D761" s="6"/>
      <c r="E761" s="5"/>
    </row>
    <row r="762" spans="2:5" x14ac:dyDescent="0.15">
      <c r="B762" s="6"/>
      <c r="C762" s="6"/>
      <c r="D762" s="6"/>
      <c r="E762" s="5"/>
    </row>
    <row r="763" spans="2:5" x14ac:dyDescent="0.15">
      <c r="B763" s="6"/>
      <c r="C763" s="6"/>
      <c r="D763" s="6"/>
      <c r="E763" s="5"/>
    </row>
    <row r="764" spans="2:5" x14ac:dyDescent="0.15">
      <c r="B764" s="6"/>
      <c r="C764" s="6"/>
      <c r="D764" s="6"/>
      <c r="E764" s="5"/>
    </row>
    <row r="765" spans="2:5" x14ac:dyDescent="0.15">
      <c r="B765" s="6"/>
      <c r="C765" s="6"/>
      <c r="D765" s="6"/>
      <c r="E765" s="5"/>
    </row>
    <row r="766" spans="2:5" x14ac:dyDescent="0.15">
      <c r="B766" s="6"/>
      <c r="C766" s="6"/>
      <c r="D766" s="6"/>
      <c r="E766" s="5"/>
    </row>
    <row r="767" spans="2:5" x14ac:dyDescent="0.15">
      <c r="B767" s="6"/>
      <c r="C767" s="6"/>
      <c r="D767" s="6"/>
      <c r="E767" s="5"/>
    </row>
    <row r="768" spans="2:5" x14ac:dyDescent="0.15">
      <c r="B768" s="6"/>
      <c r="C768" s="6"/>
      <c r="D768" s="6"/>
      <c r="E768" s="5"/>
    </row>
    <row r="769" spans="2:5" x14ac:dyDescent="0.15">
      <c r="B769" s="6"/>
      <c r="C769" s="6"/>
      <c r="D769" s="6"/>
      <c r="E769" s="5"/>
    </row>
    <row r="770" spans="2:5" x14ac:dyDescent="0.15">
      <c r="B770" s="6"/>
      <c r="C770" s="6"/>
      <c r="D770" s="6"/>
      <c r="E770" s="5"/>
    </row>
    <row r="771" spans="2:5" x14ac:dyDescent="0.15">
      <c r="B771" s="6"/>
      <c r="C771" s="6"/>
      <c r="D771" s="6"/>
      <c r="E771" s="5"/>
    </row>
    <row r="772" spans="2:5" x14ac:dyDescent="0.15">
      <c r="B772" s="6"/>
      <c r="C772" s="6"/>
      <c r="D772" s="6"/>
      <c r="E772" s="5"/>
    </row>
    <row r="773" spans="2:5" x14ac:dyDescent="0.15">
      <c r="B773" s="6"/>
      <c r="C773" s="6"/>
      <c r="D773" s="6"/>
      <c r="E773" s="5"/>
    </row>
    <row r="774" spans="2:5" x14ac:dyDescent="0.15">
      <c r="B774" s="6"/>
      <c r="C774" s="6"/>
      <c r="D774" s="6"/>
      <c r="E774" s="5"/>
    </row>
    <row r="775" spans="2:5" x14ac:dyDescent="0.15">
      <c r="B775" s="6"/>
      <c r="C775" s="6"/>
      <c r="D775" s="6"/>
      <c r="E775" s="5"/>
    </row>
    <row r="776" spans="2:5" x14ac:dyDescent="0.15">
      <c r="B776" s="6"/>
      <c r="C776" s="6"/>
      <c r="D776" s="6"/>
      <c r="E776" s="5"/>
    </row>
    <row r="777" spans="2:5" x14ac:dyDescent="0.15">
      <c r="B777" s="6"/>
      <c r="C777" s="6"/>
      <c r="D777" s="6"/>
      <c r="E777" s="5"/>
    </row>
    <row r="778" spans="2:5" x14ac:dyDescent="0.15">
      <c r="B778" s="6"/>
      <c r="C778" s="6"/>
      <c r="D778" s="6"/>
      <c r="E778" s="5"/>
    </row>
    <row r="779" spans="2:5" x14ac:dyDescent="0.15">
      <c r="B779" s="6"/>
      <c r="C779" s="6"/>
      <c r="D779" s="6"/>
      <c r="E779" s="5"/>
    </row>
    <row r="780" spans="2:5" x14ac:dyDescent="0.15">
      <c r="B780" s="6"/>
      <c r="C780" s="6"/>
      <c r="D780" s="6"/>
      <c r="E780" s="5"/>
    </row>
    <row r="781" spans="2:5" x14ac:dyDescent="0.15">
      <c r="B781" s="6"/>
      <c r="C781" s="6"/>
      <c r="D781" s="6"/>
      <c r="E781" s="5"/>
    </row>
    <row r="782" spans="2:5" x14ac:dyDescent="0.15">
      <c r="B782" s="6"/>
      <c r="C782" s="6"/>
      <c r="D782" s="6"/>
      <c r="E782" s="5"/>
    </row>
    <row r="783" spans="2:5" x14ac:dyDescent="0.15">
      <c r="B783" s="6"/>
      <c r="C783" s="6"/>
      <c r="D783" s="6"/>
      <c r="E783" s="5"/>
    </row>
    <row r="784" spans="2:5" x14ac:dyDescent="0.15">
      <c r="B784" s="6"/>
      <c r="C784" s="6"/>
      <c r="D784" s="6"/>
      <c r="E784" s="5"/>
    </row>
    <row r="785" spans="2:5" x14ac:dyDescent="0.15">
      <c r="B785" s="6"/>
      <c r="C785" s="6"/>
      <c r="D785" s="6"/>
      <c r="E785" s="5"/>
    </row>
    <row r="786" spans="2:5" x14ac:dyDescent="0.15">
      <c r="B786" s="6"/>
      <c r="C786" s="6"/>
      <c r="D786" s="6"/>
      <c r="E786" s="5"/>
    </row>
    <row r="787" spans="2:5" x14ac:dyDescent="0.15">
      <c r="B787" s="6"/>
      <c r="C787" s="6"/>
      <c r="D787" s="6"/>
      <c r="E787" s="5"/>
    </row>
    <row r="788" spans="2:5" x14ac:dyDescent="0.15">
      <c r="B788" s="6"/>
      <c r="C788" s="6"/>
      <c r="D788" s="6"/>
      <c r="E788" s="5"/>
    </row>
    <row r="789" spans="2:5" x14ac:dyDescent="0.15">
      <c r="B789" s="6"/>
      <c r="C789" s="6"/>
      <c r="D789" s="6"/>
      <c r="E789" s="5"/>
    </row>
    <row r="790" spans="2:5" x14ac:dyDescent="0.15">
      <c r="B790" s="6"/>
      <c r="C790" s="6"/>
      <c r="D790" s="6"/>
      <c r="E790" s="5"/>
    </row>
    <row r="791" spans="2:5" x14ac:dyDescent="0.15">
      <c r="B791" s="6"/>
      <c r="C791" s="6"/>
      <c r="D791" s="6"/>
      <c r="E791" s="5"/>
    </row>
    <row r="792" spans="2:5" x14ac:dyDescent="0.15">
      <c r="B792" s="6"/>
      <c r="C792" s="6"/>
      <c r="D792" s="6"/>
      <c r="E792" s="5"/>
    </row>
    <row r="793" spans="2:5" x14ac:dyDescent="0.15">
      <c r="B793" s="6"/>
      <c r="C793" s="6"/>
      <c r="D793" s="6"/>
      <c r="E793" s="5"/>
    </row>
    <row r="794" spans="2:5" x14ac:dyDescent="0.15">
      <c r="B794" s="6"/>
      <c r="C794" s="6"/>
      <c r="D794" s="6"/>
      <c r="E794" s="5"/>
    </row>
    <row r="795" spans="2:5" x14ac:dyDescent="0.15">
      <c r="B795" s="6"/>
      <c r="C795" s="6"/>
      <c r="D795" s="6"/>
      <c r="E795" s="5"/>
    </row>
    <row r="796" spans="2:5" x14ac:dyDescent="0.15">
      <c r="B796" s="6"/>
      <c r="C796" s="6"/>
      <c r="D796" s="6"/>
      <c r="E796" s="5"/>
    </row>
    <row r="797" spans="2:5" x14ac:dyDescent="0.15">
      <c r="B797" s="6"/>
      <c r="C797" s="6"/>
      <c r="D797" s="6"/>
      <c r="E797" s="5"/>
    </row>
    <row r="798" spans="2:5" x14ac:dyDescent="0.15">
      <c r="B798" s="6"/>
      <c r="C798" s="6"/>
      <c r="D798" s="6"/>
      <c r="E798" s="5"/>
    </row>
    <row r="799" spans="2:5" x14ac:dyDescent="0.15">
      <c r="B799" s="6"/>
      <c r="C799" s="6"/>
      <c r="D799" s="6"/>
      <c r="E799" s="5"/>
    </row>
    <row r="800" spans="2:5" x14ac:dyDescent="0.15">
      <c r="B800" s="6"/>
      <c r="C800" s="6"/>
      <c r="D800" s="6"/>
      <c r="E800" s="5"/>
    </row>
    <row r="801" spans="2:5" x14ac:dyDescent="0.15">
      <c r="B801" s="6"/>
      <c r="C801" s="6"/>
      <c r="D801" s="6"/>
      <c r="E801" s="5"/>
    </row>
    <row r="802" spans="2:5" x14ac:dyDescent="0.15">
      <c r="B802" s="6"/>
      <c r="C802" s="6"/>
      <c r="D802" s="6"/>
      <c r="E802" s="5"/>
    </row>
    <row r="803" spans="2:5" x14ac:dyDescent="0.15">
      <c r="B803" s="6"/>
      <c r="C803" s="6"/>
      <c r="D803" s="6"/>
      <c r="E803" s="5"/>
    </row>
    <row r="804" spans="2:5" x14ac:dyDescent="0.15">
      <c r="B804" s="6"/>
      <c r="C804" s="6"/>
      <c r="D804" s="6"/>
      <c r="E804" s="5"/>
    </row>
    <row r="805" spans="2:5" x14ac:dyDescent="0.15">
      <c r="B805" s="6"/>
      <c r="C805" s="6"/>
      <c r="D805" s="6"/>
      <c r="E805" s="5"/>
    </row>
    <row r="806" spans="2:5" x14ac:dyDescent="0.15">
      <c r="B806" s="6"/>
      <c r="C806" s="6"/>
      <c r="D806" s="6"/>
      <c r="E806" s="5"/>
    </row>
    <row r="807" spans="2:5" x14ac:dyDescent="0.15">
      <c r="B807" s="6"/>
      <c r="C807" s="6"/>
      <c r="D807" s="6"/>
      <c r="E807" s="5"/>
    </row>
    <row r="808" spans="2:5" x14ac:dyDescent="0.15">
      <c r="B808" s="6"/>
      <c r="C808" s="6"/>
      <c r="D808" s="6"/>
      <c r="E808" s="5"/>
    </row>
    <row r="809" spans="2:5" x14ac:dyDescent="0.15">
      <c r="B809" s="6"/>
      <c r="C809" s="6"/>
      <c r="D809" s="6"/>
      <c r="E809" s="5"/>
    </row>
    <row r="810" spans="2:5" x14ac:dyDescent="0.15">
      <c r="B810" s="6"/>
      <c r="C810" s="6"/>
      <c r="D810" s="6"/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2024-04-15T06:39:28Z</cp:lastPrinted>
  <dcterms:created xsi:type="dcterms:W3CDTF">2015-03-02T01:12:59Z</dcterms:created>
  <dcterms:modified xsi:type="dcterms:W3CDTF">2024-07-19T07:48:24Z</dcterms:modified>
</cp:coreProperties>
</file>