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16015F10-5A6C-432C-BB82-851EAC7CEF0D}" xr6:coauthVersionLast="47" xr6:coauthVersionMax="47" xr10:uidLastSave="{00000000-0000-0000-0000-000000000000}"/>
  <bookViews>
    <workbookView xWindow="8310" yWindow="885" windowWidth="20865" windowHeight="11385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Sheet1!$A$1:$E$747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8" i="1"/>
  <c r="E28" i="1"/>
  <c r="E29" i="1"/>
  <c r="E30" i="1"/>
  <c r="E31" i="1"/>
  <c r="E32" i="1"/>
  <c r="E33" i="1"/>
  <c r="E34" i="1"/>
  <c r="E36" i="1"/>
  <c r="E37" i="1"/>
  <c r="E39" i="1"/>
  <c r="E40" i="1"/>
  <c r="E41" i="1"/>
  <c r="E42" i="1"/>
  <c r="E43" i="1"/>
  <c r="E44" i="1"/>
  <c r="E46" i="1"/>
  <c r="E48" i="1"/>
  <c r="E49" i="1"/>
  <c r="E50" i="1"/>
  <c r="E51" i="1"/>
  <c r="E52" i="1"/>
  <c r="E53" i="1"/>
  <c r="E54" i="1"/>
  <c r="E55" i="1"/>
  <c r="E56" i="1"/>
  <c r="E57" i="1"/>
  <c r="E58" i="1"/>
  <c r="E59" i="1"/>
  <c r="E63" i="1"/>
  <c r="E64" i="1"/>
  <c r="E65" i="1"/>
  <c r="E66" i="1"/>
  <c r="E67" i="1"/>
  <c r="E68" i="1"/>
  <c r="E69" i="1"/>
  <c r="E72" i="1"/>
  <c r="E73" i="1"/>
  <c r="E74" i="1"/>
  <c r="E75" i="1"/>
  <c r="E77" i="1"/>
  <c r="E78" i="1"/>
  <c r="E80" i="1"/>
  <c r="E81" i="1"/>
  <c r="E82" i="1"/>
  <c r="E83" i="1"/>
  <c r="E84" i="1"/>
  <c r="E87" i="1"/>
  <c r="E88" i="1"/>
  <c r="E89" i="1"/>
  <c r="E90" i="1"/>
  <c r="E91" i="1"/>
  <c r="E92" i="1"/>
  <c r="E94" i="1"/>
  <c r="E95" i="1"/>
  <c r="E96" i="1"/>
  <c r="E97" i="1"/>
  <c r="E98" i="1"/>
  <c r="E99" i="1"/>
  <c r="E100" i="1"/>
  <c r="E101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8" i="1"/>
  <c r="E119" i="1"/>
  <c r="E120" i="1"/>
  <c r="E121" i="1"/>
  <c r="E122" i="1"/>
  <c r="E123" i="1"/>
  <c r="E124" i="1"/>
  <c r="E125" i="1"/>
  <c r="E126" i="1"/>
  <c r="E127" i="1"/>
  <c r="E130" i="1"/>
  <c r="E131" i="1"/>
  <c r="E133" i="1"/>
  <c r="E134" i="1"/>
  <c r="E135" i="1"/>
  <c r="E138" i="1"/>
  <c r="E139" i="1"/>
  <c r="E140" i="1"/>
  <c r="E141" i="1"/>
  <c r="E149" i="1"/>
  <c r="E151" i="1"/>
  <c r="E152" i="1"/>
  <c r="E156" i="1"/>
  <c r="E158" i="1"/>
  <c r="E169" i="1"/>
  <c r="E170" i="1"/>
  <c r="E172" i="1"/>
  <c r="E173" i="1"/>
  <c r="E174" i="1"/>
  <c r="E176" i="1"/>
  <c r="E177" i="1"/>
  <c r="E180" i="1"/>
  <c r="E181" i="1"/>
  <c r="E182" i="1"/>
  <c r="E185" i="1"/>
  <c r="E186" i="1"/>
  <c r="E187" i="1"/>
  <c r="E190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5" i="1"/>
  <c r="E206" i="1"/>
  <c r="E207" i="1"/>
  <c r="E208" i="1"/>
  <c r="E209" i="1"/>
  <c r="E210" i="1"/>
  <c r="E211" i="1"/>
  <c r="E213" i="1"/>
  <c r="E214" i="1"/>
  <c r="E216" i="1"/>
  <c r="E217" i="1"/>
  <c r="E218" i="1"/>
  <c r="E219" i="1"/>
  <c r="E220" i="1"/>
  <c r="E221" i="1"/>
  <c r="E222" i="1"/>
  <c r="E223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40" i="1"/>
  <c r="E241" i="1"/>
  <c r="E242" i="1"/>
  <c r="E244" i="1"/>
  <c r="E246" i="1"/>
  <c r="E247" i="1"/>
  <c r="E248" i="1"/>
  <c r="E250" i="1"/>
  <c r="E251" i="1"/>
  <c r="E252" i="1"/>
  <c r="E253" i="1"/>
  <c r="E254" i="1"/>
  <c r="E259" i="1"/>
  <c r="E262" i="1"/>
  <c r="E263" i="1"/>
  <c r="E265" i="1"/>
  <c r="E266" i="1"/>
  <c r="E267" i="1"/>
  <c r="E268" i="1"/>
  <c r="E269" i="1"/>
  <c r="E270" i="1"/>
  <c r="E271" i="1"/>
  <c r="E272" i="1"/>
  <c r="E276" i="1"/>
  <c r="E279" i="1"/>
  <c r="E280" i="1"/>
  <c r="E282" i="1"/>
  <c r="E283" i="1"/>
  <c r="E284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5" i="1"/>
  <c r="E306" i="1"/>
  <c r="E310" i="1"/>
  <c r="E311" i="1"/>
  <c r="E312" i="1"/>
  <c r="E313" i="1"/>
  <c r="E314" i="1"/>
  <c r="E315" i="1"/>
  <c r="E316" i="1"/>
  <c r="E317" i="1"/>
  <c r="E318" i="1"/>
  <c r="E321" i="1"/>
  <c r="E322" i="1"/>
  <c r="E326" i="1"/>
  <c r="E327" i="1"/>
  <c r="E331" i="1"/>
  <c r="E335" i="1"/>
  <c r="E337" i="1"/>
  <c r="E338" i="1"/>
  <c r="E339" i="1"/>
  <c r="E340" i="1"/>
  <c r="E341" i="1"/>
  <c r="E342" i="1"/>
  <c r="E343" i="1"/>
  <c r="E344" i="1"/>
  <c r="E350" i="1"/>
  <c r="E352" i="1"/>
  <c r="E354" i="1"/>
  <c r="E355" i="1"/>
  <c r="E356" i="1"/>
  <c r="E357" i="1"/>
  <c r="E358" i="1"/>
  <c r="E359" i="1"/>
  <c r="E360" i="1"/>
  <c r="E361" i="1"/>
  <c r="E364" i="1"/>
  <c r="E366" i="1"/>
  <c r="E367" i="1"/>
  <c r="E369" i="1"/>
  <c r="E370" i="1"/>
  <c r="E372" i="1"/>
  <c r="E373" i="1"/>
  <c r="E374" i="1"/>
  <c r="E375" i="1"/>
  <c r="E378" i="1"/>
  <c r="E379" i="1"/>
  <c r="E382" i="1"/>
  <c r="E383" i="1"/>
  <c r="E384" i="1"/>
  <c r="E385" i="1"/>
  <c r="E386" i="1"/>
  <c r="E387" i="1"/>
  <c r="E388" i="1"/>
  <c r="E391" i="1"/>
  <c r="E392" i="1"/>
  <c r="E394" i="1"/>
  <c r="E395" i="1"/>
  <c r="E396" i="1"/>
  <c r="E397" i="1"/>
  <c r="E398" i="1"/>
  <c r="E399" i="1"/>
  <c r="E400" i="1"/>
  <c r="E402" i="1"/>
  <c r="E403" i="1"/>
  <c r="E404" i="1"/>
  <c r="E406" i="1"/>
  <c r="E407" i="1"/>
  <c r="E408" i="1"/>
  <c r="E409" i="1"/>
  <c r="E410" i="1"/>
  <c r="E417" i="1"/>
  <c r="E419" i="1"/>
  <c r="E420" i="1"/>
  <c r="E421" i="1"/>
  <c r="E422" i="1"/>
  <c r="E423" i="1"/>
  <c r="E425" i="1"/>
  <c r="E426" i="1"/>
  <c r="E427" i="1"/>
  <c r="E428" i="1"/>
  <c r="E429" i="1"/>
  <c r="E430" i="1"/>
  <c r="E431" i="1"/>
  <c r="E435" i="1"/>
  <c r="E436" i="1"/>
  <c r="E437" i="1"/>
  <c r="E438" i="1"/>
  <c r="E439" i="1"/>
  <c r="E440" i="1"/>
  <c r="E442" i="1"/>
  <c r="E443" i="1"/>
  <c r="E444" i="1"/>
  <c r="E445" i="1"/>
  <c r="E448" i="1"/>
  <c r="E450" i="1"/>
  <c r="E451" i="1"/>
  <c r="E453" i="1"/>
  <c r="E454" i="1"/>
  <c r="E455" i="1"/>
  <c r="E456" i="1"/>
  <c r="E457" i="1"/>
  <c r="E458" i="1"/>
  <c r="E459" i="1"/>
  <c r="E460" i="1"/>
  <c r="E461" i="1"/>
  <c r="E462" i="1"/>
  <c r="E467" i="1"/>
  <c r="E468" i="1"/>
  <c r="E471" i="1"/>
  <c r="E474" i="1"/>
  <c r="E481" i="1"/>
  <c r="E487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5" i="1"/>
  <c r="E506" i="1"/>
  <c r="E507" i="1"/>
  <c r="E508" i="1"/>
  <c r="E509" i="1"/>
  <c r="E510" i="1"/>
  <c r="E513" i="1"/>
  <c r="E514" i="1"/>
  <c r="E515" i="1"/>
  <c r="E518" i="1"/>
  <c r="E519" i="1"/>
  <c r="E521" i="1"/>
  <c r="E522" i="1"/>
  <c r="E525" i="1"/>
  <c r="E527" i="1"/>
  <c r="E528" i="1"/>
  <c r="E529" i="1"/>
  <c r="E533" i="1"/>
  <c r="E534" i="1"/>
  <c r="E535" i="1"/>
  <c r="E536" i="1"/>
  <c r="E537" i="1"/>
  <c r="E539" i="1"/>
  <c r="E541" i="1"/>
  <c r="E542" i="1"/>
  <c r="E543" i="1"/>
  <c r="E544" i="1"/>
  <c r="E547" i="1"/>
  <c r="E548" i="1"/>
  <c r="E549" i="1"/>
  <c r="E552" i="1"/>
  <c r="E553" i="1"/>
  <c r="E554" i="1"/>
  <c r="E555" i="1"/>
  <c r="E556" i="1"/>
  <c r="E559" i="1"/>
  <c r="E560" i="1"/>
  <c r="E562" i="1"/>
  <c r="E563" i="1"/>
  <c r="E565" i="1"/>
  <c r="E566" i="1"/>
  <c r="E569" i="1"/>
  <c r="E570" i="1"/>
  <c r="E571" i="1"/>
  <c r="E572" i="1"/>
  <c r="E574" i="1"/>
  <c r="E576" i="1"/>
  <c r="E577" i="1"/>
  <c r="E578" i="1"/>
  <c r="E579" i="1"/>
  <c r="E581" i="1"/>
  <c r="E582" i="1"/>
  <c r="E583" i="1"/>
  <c r="E584" i="1"/>
  <c r="E586" i="1"/>
  <c r="E587" i="1"/>
  <c r="E590" i="1"/>
  <c r="E591" i="1"/>
  <c r="E594" i="1"/>
  <c r="E595" i="1"/>
  <c r="E596" i="1"/>
  <c r="E597" i="1"/>
  <c r="E598" i="1"/>
  <c r="E599" i="1"/>
  <c r="E600" i="1"/>
  <c r="E601" i="1"/>
  <c r="E602" i="1"/>
  <c r="E603" i="1"/>
  <c r="E605" i="1"/>
  <c r="E606" i="1"/>
  <c r="E607" i="1"/>
  <c r="E608" i="1"/>
  <c r="E611" i="1"/>
  <c r="E612" i="1"/>
  <c r="E613" i="1"/>
  <c r="E614" i="1"/>
  <c r="E615" i="1"/>
  <c r="E616" i="1"/>
  <c r="E617" i="1"/>
  <c r="E618" i="1"/>
  <c r="E620" i="1"/>
  <c r="E621" i="1"/>
  <c r="E622" i="1"/>
  <c r="E626" i="1"/>
  <c r="E627" i="1"/>
  <c r="E628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8" i="1"/>
  <c r="E669" i="1"/>
  <c r="E670" i="1"/>
  <c r="E671" i="1"/>
  <c r="E673" i="1"/>
  <c r="E674" i="1"/>
  <c r="E675" i="1"/>
  <c r="E677" i="1"/>
  <c r="E678" i="1"/>
  <c r="E679" i="1"/>
  <c r="E680" i="1"/>
  <c r="E681" i="1"/>
  <c r="E682" i="1"/>
  <c r="E684" i="1"/>
  <c r="E685" i="1"/>
  <c r="E686" i="1"/>
  <c r="E687" i="1"/>
  <c r="E688" i="1"/>
  <c r="E690" i="1"/>
  <c r="E692" i="1"/>
  <c r="E693" i="1"/>
  <c r="E694" i="1"/>
  <c r="E695" i="1"/>
  <c r="E696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7" i="1"/>
  <c r="E718" i="1"/>
  <c r="E720" i="1"/>
  <c r="E721" i="1"/>
  <c r="E723" i="1"/>
  <c r="E726" i="1"/>
  <c r="E729" i="1"/>
  <c r="E730" i="1"/>
  <c r="E731" i="1"/>
  <c r="E732" i="1"/>
  <c r="E733" i="1"/>
  <c r="E734" i="1"/>
  <c r="E735" i="1"/>
  <c r="E737" i="1"/>
  <c r="E738" i="1"/>
  <c r="E739" i="1"/>
  <c r="E740" i="1"/>
  <c r="E741" i="1"/>
  <c r="E742" i="1"/>
  <c r="E743" i="1"/>
  <c r="E744" i="1"/>
  <c r="E745" i="1"/>
  <c r="E747" i="1"/>
</calcChain>
</file>

<file path=xl/sharedStrings.xml><?xml version="1.0" encoding="utf-8"?>
<sst xmlns="http://schemas.openxmlformats.org/spreadsheetml/2006/main" count="2161" uniqueCount="1974">
  <si>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</si>
  <si>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</si>
  <si>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</si>
  <si>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</si>
  <si>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</si>
  <si>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</si>
  <si>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</si>
  <si>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</si>
  <si>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</si>
  <si>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</si>
  <si>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0049</t>
  </si>
  <si>
    <t>0060</t>
  </si>
  <si>
    <t>0103</t>
  </si>
  <si>
    <t>0305</t>
  </si>
  <si>
    <t>0339</t>
  </si>
  <si>
    <t>0486</t>
  </si>
  <si>
    <t>0491</t>
  </si>
  <si>
    <t>0510</t>
  </si>
  <si>
    <t>0523</t>
  </si>
  <si>
    <t>0587</t>
  </si>
  <si>
    <t>0616</t>
  </si>
  <si>
    <t>0644</t>
  </si>
  <si>
    <t>0712</t>
  </si>
  <si>
    <t>0744</t>
  </si>
  <si>
    <t>0763</t>
  </si>
  <si>
    <t>0782</t>
  </si>
  <si>
    <t>0868</t>
  </si>
  <si>
    <t>0937</t>
  </si>
  <si>
    <t>0952</t>
  </si>
  <si>
    <t>0993</t>
  </si>
  <si>
    <t>1128</t>
  </si>
  <si>
    <t>1156</t>
  </si>
  <si>
    <t>1166</t>
  </si>
  <si>
    <t>1178</t>
  </si>
  <si>
    <t>1190</t>
  </si>
  <si>
    <t>1214</t>
  </si>
  <si>
    <t>1256</t>
  </si>
  <si>
    <t>1268</t>
  </si>
  <si>
    <t>1270</t>
  </si>
  <si>
    <t>1271</t>
  </si>
  <si>
    <t>1273</t>
  </si>
  <si>
    <t>1275</t>
  </si>
  <si>
    <t>1460</t>
  </si>
  <si>
    <t>1488</t>
  </si>
  <si>
    <t>1508</t>
  </si>
  <si>
    <t>1526</t>
  </si>
  <si>
    <t>1528</t>
  </si>
  <si>
    <t>1562</t>
  </si>
  <si>
    <t>1568</t>
  </si>
  <si>
    <t>1785</t>
  </si>
  <si>
    <t>1787</t>
  </si>
  <si>
    <t>1797</t>
  </si>
  <si>
    <t>1800</t>
  </si>
  <si>
    <t>1807</t>
  </si>
  <si>
    <t>1813</t>
  </si>
  <si>
    <t>1920</t>
  </si>
  <si>
    <t>1976</t>
  </si>
  <si>
    <t>1990</t>
  </si>
  <si>
    <t>2088</t>
  </si>
  <si>
    <t>2097</t>
  </si>
  <si>
    <t>2132</t>
  </si>
  <si>
    <t>2169</t>
  </si>
  <si>
    <t>2177</t>
  </si>
  <si>
    <t>2178</t>
  </si>
  <si>
    <t>2238</t>
  </si>
  <si>
    <t>2310</t>
  </si>
  <si>
    <t>2323</t>
  </si>
  <si>
    <t>2459</t>
  </si>
  <si>
    <t>2630</t>
  </si>
  <si>
    <t>0011</t>
  </si>
  <si>
    <t>0036</t>
  </si>
  <si>
    <t>0038</t>
  </si>
  <si>
    <t>0120</t>
  </si>
  <si>
    <t>0138</t>
  </si>
  <si>
    <t>0166</t>
  </si>
  <si>
    <t>0225</t>
  </si>
  <si>
    <t>0263</t>
  </si>
  <si>
    <t>0351</t>
  </si>
  <si>
    <t>0453</t>
  </si>
  <si>
    <t>0512</t>
  </si>
  <si>
    <t>0521</t>
  </si>
  <si>
    <t>0532</t>
  </si>
  <si>
    <t>0550</t>
  </si>
  <si>
    <t>0551</t>
  </si>
  <si>
    <t>0573</t>
  </si>
  <si>
    <t>0578</t>
  </si>
  <si>
    <t>0624</t>
  </si>
  <si>
    <t>0745</t>
  </si>
  <si>
    <t>0746</t>
  </si>
  <si>
    <t>0755</t>
  </si>
  <si>
    <t>0757</t>
  </si>
  <si>
    <t>0762</t>
  </si>
  <si>
    <t>0864</t>
  </si>
  <si>
    <t>0919</t>
  </si>
  <si>
    <t>0936</t>
  </si>
  <si>
    <t>0995</t>
  </si>
  <si>
    <t>1023</t>
  </si>
  <si>
    <t>1031</t>
  </si>
  <si>
    <t>1033</t>
  </si>
  <si>
    <t>1035</t>
  </si>
  <si>
    <t>1147</t>
  </si>
  <si>
    <t>1191</t>
  </si>
  <si>
    <t>1252</t>
  </si>
  <si>
    <t>125V/6A 単極双投/トグルスイッチ</t>
  </si>
  <si>
    <t>M10x30mm 雄ねじノブ</t>
  </si>
  <si>
    <t>1312</t>
  </si>
  <si>
    <t>1400</t>
  </si>
  <si>
    <t>1402</t>
  </si>
  <si>
    <t>1436</t>
  </si>
  <si>
    <t>1449</t>
  </si>
  <si>
    <t>1467</t>
  </si>
  <si>
    <t>1478</t>
  </si>
  <si>
    <t>1485</t>
  </si>
  <si>
    <t>1486</t>
  </si>
  <si>
    <t>1507</t>
  </si>
  <si>
    <t>1587</t>
  </si>
  <si>
    <t>1602</t>
  </si>
  <si>
    <t>1608</t>
  </si>
  <si>
    <t>1611</t>
  </si>
  <si>
    <t>1815</t>
  </si>
  <si>
    <t>1837</t>
  </si>
  <si>
    <t>1849</t>
  </si>
  <si>
    <t>1884</t>
  </si>
  <si>
    <t>1886</t>
  </si>
  <si>
    <t>1898</t>
  </si>
  <si>
    <t>1923</t>
  </si>
  <si>
    <t>2008</t>
  </si>
  <si>
    <t>2071</t>
  </si>
  <si>
    <t>2080</t>
  </si>
  <si>
    <t>2086</t>
  </si>
  <si>
    <t>2087</t>
  </si>
  <si>
    <t>2090</t>
  </si>
  <si>
    <t>2111</t>
  </si>
  <si>
    <t>2117</t>
  </si>
  <si>
    <t>2133</t>
  </si>
  <si>
    <t>2149</t>
  </si>
  <si>
    <t>2161</t>
  </si>
  <si>
    <t>2173</t>
  </si>
  <si>
    <t>[充電式] リニアシェーバー</t>
  </si>
  <si>
    <t>[充電式] バリカン</t>
  </si>
  <si>
    <t>2209</t>
  </si>
  <si>
    <t>2227</t>
  </si>
  <si>
    <t>2230</t>
  </si>
  <si>
    <t>2231</t>
  </si>
  <si>
    <t>2239</t>
  </si>
  <si>
    <t>2246</t>
  </si>
  <si>
    <t>2267</t>
  </si>
  <si>
    <t>保護めがね</t>
  </si>
  <si>
    <t>2289</t>
  </si>
  <si>
    <t>2293</t>
  </si>
  <si>
    <t>2298</t>
  </si>
  <si>
    <t>2301</t>
  </si>
  <si>
    <t>27.0cm プロスニーカー(黒)</t>
  </si>
  <si>
    <t>2332</t>
  </si>
  <si>
    <t>2355</t>
  </si>
  <si>
    <t>Φ54mmx2m 高さ制限バー(ﾜｲﾔｰ付)</t>
  </si>
  <si>
    <t>2394</t>
  </si>
  <si>
    <t>2423</t>
  </si>
  <si>
    <t>2516</t>
  </si>
  <si>
    <t>2521</t>
  </si>
  <si>
    <t>2522</t>
  </si>
  <si>
    <t>2545</t>
  </si>
  <si>
    <t>2560</t>
  </si>
  <si>
    <t>2610</t>
  </si>
  <si>
    <t>2611</t>
  </si>
  <si>
    <t>DC25.2V 草刈機(充電式)</t>
  </si>
  <si>
    <t>2619</t>
  </si>
  <si>
    <t>2638</t>
  </si>
  <si>
    <t>2639</t>
  </si>
  <si>
    <t>*但し、下記商品は2024年8月現在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</si>
  <si>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EA115GL-26A</t>
  </si>
  <si>
    <t>3/4" クリーニングフォーム(50個)</t>
  </si>
  <si>
    <t>EA115GL-30A</t>
  </si>
  <si>
    <t>7/8" クリーニングフォーム(50個)</t>
  </si>
  <si>
    <t>EA354AM-44B</t>
  </si>
  <si>
    <t>[LL/240mm] 手袋(厚手ﾅｲﾛﾝ･ﾏﾁ付/10双)</t>
  </si>
  <si>
    <t>EA443M-31</t>
  </si>
  <si>
    <t>NPT1/8"x F3/8" ハーフユニオン(NPT-Flare)</t>
  </si>
  <si>
    <t>EA508AB-18B</t>
  </si>
  <si>
    <t>φ315x333mm/17.5L 密閉容器(本体のみ)</t>
  </si>
  <si>
    <t>EA508AB-18C</t>
  </si>
  <si>
    <t>[EA508AB-18用] フタ</t>
  </si>
  <si>
    <t>EA520LT-1</t>
  </si>
  <si>
    <t>740x480x770mm/150kg 運搬車(ﾌﾚｰﾑ付/ｽﾁｰﾙ)</t>
  </si>
  <si>
    <t>EA522AE-41</t>
  </si>
  <si>
    <t>100x50x13mm 油砥石･天然(細目)</t>
  </si>
  <si>
    <t>EA522AN-21</t>
  </si>
  <si>
    <t>101x25x 6mm 油砥石･天然ｾｯﾄ(中･極細/両面)</t>
  </si>
  <si>
    <t>EA530A-6B</t>
  </si>
  <si>
    <t>150mm/24mm モンキーレンチ</t>
  </si>
  <si>
    <t>EA537HD-2A</t>
  </si>
  <si>
    <t>127mm 精密プライヤー(ｽﾁｰﾙ製)</t>
  </si>
  <si>
    <t>EA611GA-151A</t>
  </si>
  <si>
    <t>#1x152mm  [+]ドライバービット</t>
  </si>
  <si>
    <t>EA611GA-53A</t>
  </si>
  <si>
    <t>#3x50mm   [+]ドライバービット</t>
  </si>
  <si>
    <t>EA612SF-11E</t>
  </si>
  <si>
    <t>[45個組] 設備メンテナンス用工具セット</t>
  </si>
  <si>
    <t>EA724GT-2</t>
  </si>
  <si>
    <t>φ57mm/290-400mm 点検ミラー(伸縮)</t>
  </si>
  <si>
    <t>EA759GN-16A</t>
  </si>
  <si>
    <t>32GB micro SDHC メモリーカード</t>
  </si>
  <si>
    <t>EA763AM-11K</t>
  </si>
  <si>
    <t>AC100V/1380W オーブンレンジ</t>
  </si>
  <si>
    <t>EA763AM-18P</t>
  </si>
  <si>
    <t>AC100V/1450W オーブンレンジ</t>
  </si>
  <si>
    <t>EA763AY-58B</t>
  </si>
  <si>
    <t>AC100V/460W/ 7畳 除湿乾燥機</t>
  </si>
  <si>
    <t>EA765MT-51</t>
  </si>
  <si>
    <t>1.0mmx24mm [黒]ロングノーズ油性マーカー</t>
  </si>
  <si>
    <t>EA765MT-51B</t>
  </si>
  <si>
    <t>1.0mmx24mm [黒]ﾛﾝｸﾞﾉｰｽﾞ油性ﾏｰｶｰ(12本)</t>
  </si>
  <si>
    <t>EA765MT-52</t>
  </si>
  <si>
    <t>1.0mmx24mm [赤]ロングノーズ油性マーカー</t>
  </si>
  <si>
    <t>EA765MT-52B</t>
  </si>
  <si>
    <t>1.0mmx24mm [赤]ﾛﾝｸﾞﾉｰｽﾞ油性ﾏｰｶｰ(12本)</t>
  </si>
  <si>
    <t>EA809BH-10C</t>
  </si>
  <si>
    <t>100mm/ 760W ディスクグラインダーセット</t>
  </si>
  <si>
    <t>EA809BV-10B</t>
  </si>
  <si>
    <t>100mm/ 720W ディスクグラインダーセット</t>
  </si>
  <si>
    <t>EA810JB-1</t>
  </si>
  <si>
    <t>18mm ハンマードリル(正逆転/無段変速)</t>
  </si>
  <si>
    <t>EA815LB-16</t>
  </si>
  <si>
    <t>AC100V/ 23W LED作業灯(ｺｰﾄﾞ5.0m)</t>
  </si>
  <si>
    <t>EA825V-1A</t>
  </si>
  <si>
    <t>3.0-12.5mm バリビット(六角軸)</t>
  </si>
  <si>
    <t>EA829J-121</t>
  </si>
  <si>
    <t>M3-M12/21本組 タップセット(HSS/ISO)</t>
  </si>
  <si>
    <t>EA829J-128</t>
  </si>
  <si>
    <t>M3-M12/28本組 ﾀｯﾌﾟ･ﾄﾞﾘﾙｾｯﾄ(HSS/ISO)</t>
  </si>
  <si>
    <t>EA905DM-1A</t>
  </si>
  <si>
    <t>0.49m 足場台(ｱﾙﾐ製)</t>
  </si>
  <si>
    <t>EA905EB-114</t>
  </si>
  <si>
    <t>1.14m/5段  セーフティーステップ</t>
  </si>
  <si>
    <t>EA905MD-11</t>
  </si>
  <si>
    <t>1.9m 足場板(ｱﾙﾐ製/2枚)</t>
  </si>
  <si>
    <t>EA915-45</t>
  </si>
  <si>
    <t>2x2mテント用フレーム</t>
  </si>
  <si>
    <t>EA927-269A</t>
  </si>
  <si>
    <t>350x120x255mm/内寸 モバイルバッグ</t>
  </si>
  <si>
    <t>EA940MR-21A</t>
  </si>
  <si>
    <t>[1cｽﾘﾑﾀｲﾌﾟ] ﾘﾚｰ用ｿｹｯﾄ(EA940MP-81～83H用)</t>
  </si>
  <si>
    <t>EA942CA-9B</t>
  </si>
  <si>
    <t>400ml 道路線引スプレー(黄･5cm幅/6本)</t>
  </si>
  <si>
    <t>EA942CZ-1</t>
  </si>
  <si>
    <t>300l 写真保護スプレー(ｲﾝｸｼﾞｪｯﾄ印刷対応)</t>
  </si>
  <si>
    <t>EA942EH-131</t>
  </si>
  <si>
    <t>200ml マーキングスプレー(白)</t>
  </si>
  <si>
    <t>EA942EH-132</t>
  </si>
  <si>
    <t>200ml マーキングスプレー(黄)</t>
  </si>
  <si>
    <t>EA942EM-211</t>
  </si>
  <si>
    <t>300ml ラッカースプレー(ｱｸﾘﾙ･ｵﾚﾝｼﾞ)</t>
  </si>
  <si>
    <t>EA942EM-212</t>
  </si>
  <si>
    <t>300ml ラッカースプレー(ｱｸﾘﾙ･ﾌﾞﾗｳﾝ)</t>
  </si>
  <si>
    <t>EA942EM-213</t>
  </si>
  <si>
    <t>300ml ラッカースプレー(ｱｸﾘﾙ･つや消し黒)</t>
  </si>
  <si>
    <t>EA942EM-214</t>
  </si>
  <si>
    <t>300ml ラッカースプレー(ｱｸﾘﾙ･つや消し白)</t>
  </si>
  <si>
    <t>EA942EM-215</t>
  </si>
  <si>
    <t>300ml ラッカースプレー(ｱｸﾘﾙ･透明ｸﾘｱｰ)</t>
  </si>
  <si>
    <t>EA942EM-216</t>
  </si>
  <si>
    <t>300ml ラッカースプレー(ｱｸﾘﾙ･ﾂﾔ消しｸﾘｱｰ)</t>
  </si>
  <si>
    <t>EA942EM-30A</t>
  </si>
  <si>
    <t>300ml エナメルスプレー(茶)</t>
  </si>
  <si>
    <t>EA942EM-38</t>
  </si>
  <si>
    <t>300ml エナメルスプレー(ｼﾙﾊﾞｰ)</t>
  </si>
  <si>
    <t>EA970KG-24A</t>
  </si>
  <si>
    <t>600x1800mm ロールスクリーン(ｸﾞﾘｰﾝ)</t>
  </si>
  <si>
    <t>EA970KG-25A</t>
  </si>
  <si>
    <t>900x2200mm ロールスクリーン(ｸﾞﾘｰﾝ)</t>
  </si>
  <si>
    <t>EA976GA-52A</t>
  </si>
  <si>
    <t>400x600mm [ｳｫｰﾙﾗｯｸ用]棚板セット</t>
  </si>
  <si>
    <t>EA981WM-86</t>
  </si>
  <si>
    <t>1.2X1.2m ﾜｲﾔｰﾓｯｺ(4点吊/ｼｰﾄ無)</t>
  </si>
  <si>
    <t>EA981WM-87</t>
  </si>
  <si>
    <t>1.5x1.5m ﾜｲﾔｰﾓｯｺ(4点吊/ｼｰﾄ無)</t>
  </si>
  <si>
    <t>EA981WM-88</t>
  </si>
  <si>
    <t>1.8x1.8m ﾜｲﾔｰﾓｯｺ(4点吊/ｼｰﾄ無)</t>
  </si>
  <si>
    <t>EA996XG-12</t>
  </si>
  <si>
    <t>[Ｌ] 透湿型レインウェアー(ｺﾞｱﾃｯｸｽ/青)</t>
  </si>
  <si>
    <t>EA996XG-13</t>
  </si>
  <si>
    <t>[LL] 透湿型レインウェアー(ｺﾞｱﾃｯｸｽ/青)</t>
  </si>
  <si>
    <t>EA996XG-14</t>
  </si>
  <si>
    <t>[3L] 透湿型レインウェアー(ｺﾞｱﾃｯｸｽ/青)</t>
  </si>
  <si>
    <t>EA998WF-27.0A</t>
  </si>
  <si>
    <t>0005</t>
  </si>
  <si>
    <t>EA55B</t>
  </si>
  <si>
    <t>[54個組] 工具セット</t>
  </si>
  <si>
    <t>EA56B</t>
  </si>
  <si>
    <t>[56個組] 工具セット</t>
  </si>
  <si>
    <t>EA5C</t>
  </si>
  <si>
    <t>[35個組] 機械修理用工具セット</t>
  </si>
  <si>
    <t>0016</t>
  </si>
  <si>
    <t>EA215AM-21</t>
  </si>
  <si>
    <t>3/16" マイクロチューブベンダー</t>
  </si>
  <si>
    <t>EA215CS</t>
  </si>
  <si>
    <t>945x295x190mm アルミケース</t>
  </si>
  <si>
    <t>0018</t>
  </si>
  <si>
    <t>EA213W-4</t>
  </si>
  <si>
    <t>1/4"x3/16"･3/8"x5/16" バルブキーレンチ</t>
  </si>
  <si>
    <t>0025</t>
  </si>
  <si>
    <t>EA101TR-20</t>
  </si>
  <si>
    <t>[R32･R410A] ﾎﾞｰﾙﾊﾞﾙﾌﾞ式ｼﾝｸﾞﾙﾏﾆﾎｰﾙﾄﾞ</t>
  </si>
  <si>
    <t>0026</t>
  </si>
  <si>
    <t>EA101TS-10</t>
  </si>
  <si>
    <t>[R32･R410A]ﾎﾞｰﾙﾊﾞﾙﾌﾞ式ﾃﾞｼﾞﾀﾙｼﾝｸﾞﾙﾏﾆﾎｰﾙﾄﾞ</t>
  </si>
  <si>
    <t>0027</t>
  </si>
  <si>
    <t>EA402J-2</t>
  </si>
  <si>
    <t>F1/4" x F5/16" アクセスバルブ</t>
  </si>
  <si>
    <t>0031</t>
  </si>
  <si>
    <t>EA301B-1A</t>
  </si>
  <si>
    <t>6.7L 窒素ボンベ(容器のみ)</t>
  </si>
  <si>
    <t>0032</t>
  </si>
  <si>
    <t>EA705BD-11</t>
  </si>
  <si>
    <t>[ﾌﾛﾝｶﾞｽ] ガスリークディテクター(UVﾗｲﾄ付)</t>
  </si>
  <si>
    <t>EA338DE</t>
  </si>
  <si>
    <t>310mm エアコンダクトカッター</t>
  </si>
  <si>
    <t>EA338AK-10</t>
  </si>
  <si>
    <t>φ38mm/215mm パイプカッター(塩ﾋﾞﾊﾟｲﾌﾟ用)</t>
  </si>
  <si>
    <t>EA109W</t>
  </si>
  <si>
    <t>120x300mm フィンクリーナーブラシ</t>
  </si>
  <si>
    <t>EA109WZ-1</t>
  </si>
  <si>
    <t>フィンクリーナーセット</t>
  </si>
  <si>
    <t>0050</t>
  </si>
  <si>
    <t>EA115G-3</t>
  </si>
  <si>
    <t>115V/0.18kW-50Hz 電動チューブクリーナー</t>
  </si>
  <si>
    <t>EA115G-50A</t>
  </si>
  <si>
    <t>115v/0.40kW-50Hz 電動チューブクリーナー</t>
  </si>
  <si>
    <t>0054</t>
  </si>
  <si>
    <t>EA109SE-20</t>
  </si>
  <si>
    <t>20x450mm チューブブラシ(馬毛)</t>
  </si>
  <si>
    <t>EA897SC-1A</t>
  </si>
  <si>
    <t>AC100V スポットクーラー(ﾎﾟｰﾀﾌﾞﾙ型)</t>
  </si>
  <si>
    <t>EA897SE-1</t>
  </si>
  <si>
    <t>AC100V ポータブルスポットクーラー</t>
  </si>
  <si>
    <t>0061</t>
  </si>
  <si>
    <t>EA897AN-11</t>
  </si>
  <si>
    <t>AC100V･189W/ 600mm ビッグファン</t>
  </si>
  <si>
    <t>EA897AN-13</t>
  </si>
  <si>
    <t>AC100V･384W/1000mm ビッグファン</t>
  </si>
  <si>
    <t>0072</t>
  </si>
  <si>
    <t>EA300BM-1</t>
  </si>
  <si>
    <t>#1/72mm/W13.5x24 中型溶断火口(ﾌﾟﾛﾊﾟﾝ用)</t>
  </si>
  <si>
    <t>0090</t>
  </si>
  <si>
    <t>EA370AF-3</t>
  </si>
  <si>
    <t>[XL] 難燃ジャケット上部のみ</t>
  </si>
  <si>
    <t>0091</t>
  </si>
  <si>
    <t>EA353AL</t>
  </si>
  <si>
    <t>[ﾌﾘｰ]350mm 手袋・耐熱</t>
  </si>
  <si>
    <t>0102</t>
  </si>
  <si>
    <t>EA682H-200</t>
  </si>
  <si>
    <t>200mm ミニクリッパー</t>
  </si>
  <si>
    <t>EA545BA-1</t>
  </si>
  <si>
    <t>4mm/ 230mm ボルトカッター(ｱﾙﾐﾊﾝﾄﾞﾙ)</t>
  </si>
  <si>
    <t>EA545MD-1</t>
  </si>
  <si>
    <t>210mm ミニクリッパー</t>
  </si>
  <si>
    <t>0114</t>
  </si>
  <si>
    <t>EA570A-63</t>
  </si>
  <si>
    <t>40mm/1098g 無反動アルミハンマー</t>
  </si>
  <si>
    <t>EA575BB-2</t>
  </si>
  <si>
    <t>0.90kg/313mm 無反動ハンマー(ｿﾌﾄﾌｪｲｽ)</t>
  </si>
  <si>
    <t>EA519MD-11</t>
  </si>
  <si>
    <t>16x450mm バール [八角形]</t>
  </si>
  <si>
    <t>0130</t>
  </si>
  <si>
    <t>EA579BA-34A</t>
  </si>
  <si>
    <t>80x150mm スクレーパー(ｶﾊﾞｰ付)</t>
  </si>
  <si>
    <t>0131</t>
  </si>
  <si>
    <t>EA524MA-1</t>
  </si>
  <si>
    <t>[電動用] スクレーパー</t>
  </si>
  <si>
    <t>EA522VA-42A</t>
  </si>
  <si>
    <t>0～145x125mm 糸鋸弦(自在ﾌﾚｰﾑ)</t>
  </si>
  <si>
    <t>0161</t>
  </si>
  <si>
    <t>EA944KF-2</t>
  </si>
  <si>
    <t>[普通車用] 自動車養生カバー</t>
  </si>
  <si>
    <t>0162</t>
  </si>
  <si>
    <t>EA944NW-50</t>
  </si>
  <si>
    <t>50mmx18m マスキングテープ(建築塗装用/2巻</t>
  </si>
  <si>
    <t>0164</t>
  </si>
  <si>
    <t>EA944MR-33</t>
  </si>
  <si>
    <t>150mmx 7m クッション養生用テープ</t>
  </si>
  <si>
    <t>EA846B</t>
  </si>
  <si>
    <t>ガラス細工プライヤー(薄物用)</t>
  </si>
  <si>
    <t>0179</t>
  </si>
  <si>
    <t>EA642KN-19</t>
  </si>
  <si>
    <t>19x13x 95mm フランジウエッジ(ﾉﾝｽﾊﾟｰｷﾝｸﾞ)</t>
  </si>
  <si>
    <t>0180</t>
  </si>
  <si>
    <t>EA575ER-3</t>
  </si>
  <si>
    <t>5.4kg/66mm 真鍮大ハンマー(ｸﾞﾗｽﾌｧｲﾊﾞｰ柄)</t>
  </si>
  <si>
    <t>0197</t>
  </si>
  <si>
    <t>EA546DJ-25</t>
  </si>
  <si>
    <t>17-42mm/250mm コーナーレンチ(薄型)</t>
  </si>
  <si>
    <t>EA546DR-30</t>
  </si>
  <si>
    <t>16- 48mm/ 300mm ｺｰﾅｰﾚﾝﾁ(ｱﾙﾐ合金/被覆鋼管</t>
  </si>
  <si>
    <t>0206</t>
  </si>
  <si>
    <t>EA340GE-7</t>
  </si>
  <si>
    <t>6.5mmx 7.6m ドレンクリーナー(兼用式)</t>
  </si>
  <si>
    <t>0209</t>
  </si>
  <si>
    <t>EA566AL-3</t>
  </si>
  <si>
    <t>6.4x250mm パッキングスクリュー</t>
  </si>
  <si>
    <t>0214</t>
  </si>
  <si>
    <t>EA537SV-2</t>
  </si>
  <si>
    <t>200mm 絶縁ラジオペンチ</t>
  </si>
  <si>
    <t>EA640ZD-8</t>
  </si>
  <si>
    <t>[LL] 低圧用絶縁手袋(直流750V/交流300V)</t>
  </si>
  <si>
    <t>0229</t>
  </si>
  <si>
    <t>EA993G-8</t>
  </si>
  <si>
    <t>660mm 溝ふた開閉フック</t>
  </si>
  <si>
    <t>0254</t>
  </si>
  <si>
    <t>EA538CS</t>
  </si>
  <si>
    <t>圧着ペンチセット</t>
  </si>
  <si>
    <t>0257</t>
  </si>
  <si>
    <t>EA536CR-200A</t>
  </si>
  <si>
    <t>210mm ニッパー(倍力型・ばね付)</t>
  </si>
  <si>
    <t>EA537SA-2</t>
  </si>
  <si>
    <t>160mm フラットノーズプライヤー</t>
  </si>
  <si>
    <t>0266</t>
  </si>
  <si>
    <t>EA536HE-7</t>
  </si>
  <si>
    <t>150mm エンドプラスチックニッパー</t>
  </si>
  <si>
    <t>EA536HF-11</t>
  </si>
  <si>
    <t>110mm プラスチック用ニッパー</t>
  </si>
  <si>
    <t>EA537BL-2</t>
  </si>
  <si>
    <t>125mm 二重リングプライヤー(ｽﾃﾝﾚｽ製)</t>
  </si>
  <si>
    <t>0275</t>
  </si>
  <si>
    <t>EA682LA-12</t>
  </si>
  <si>
    <t>244mm ロッキングプライヤー</t>
  </si>
  <si>
    <t>0276</t>
  </si>
  <si>
    <t>EA533DG-4</t>
  </si>
  <si>
    <t>0-28mm/145mm ハンドバイス</t>
  </si>
  <si>
    <t>0280</t>
  </si>
  <si>
    <t>EA815YA-10</t>
  </si>
  <si>
    <t>AC100V 自動充電器</t>
  </si>
  <si>
    <t>0293</t>
  </si>
  <si>
    <t>EA514BB-12</t>
  </si>
  <si>
    <t>120-180mm バッテリーリフター</t>
  </si>
  <si>
    <t>EA934YF-35</t>
  </si>
  <si>
    <t>35mm チューブパッチ(50枚)</t>
  </si>
  <si>
    <t>0311</t>
  </si>
  <si>
    <t>EA986ED-4</t>
  </si>
  <si>
    <t>スカッフプレーカバー(軽自動車/普通車用)</t>
  </si>
  <si>
    <t>0332</t>
  </si>
  <si>
    <t>EA500AN-25</t>
  </si>
  <si>
    <t>250mm 油圧式プーラー</t>
  </si>
  <si>
    <t>EA590SF-3</t>
  </si>
  <si>
    <t>19- 60mm 穴用スナップリングプライヤー</t>
  </si>
  <si>
    <t>EA590SH-14</t>
  </si>
  <si>
    <t>40-100mm 軸用ｽﾅｯﾌﾟﾘﾝｸﾞﾌﾟﾗｲﾔｰ(90ﾟ)</t>
  </si>
  <si>
    <t>0343</t>
  </si>
  <si>
    <t>EA590CM-10</t>
  </si>
  <si>
    <t>３本組 スナップリングプライヤー(内外兼用</t>
  </si>
  <si>
    <t>EA604CJ-32</t>
  </si>
  <si>
    <t>154mm クリッププライヤー(薄型)</t>
  </si>
  <si>
    <t>0373</t>
  </si>
  <si>
    <t>EA922BM-20</t>
  </si>
  <si>
    <t>18.0L カーワックス(ﾀｲﾔ･ﾊﾞﾝﾊﾟｰ専用)</t>
  </si>
  <si>
    <t>0380</t>
  </si>
  <si>
    <t>EA615GS-3</t>
  </si>
  <si>
    <t>11x13mm 両口スパナ(ｽﾃﾝﾚｽ製)</t>
  </si>
  <si>
    <t>0381</t>
  </si>
  <si>
    <t>EA618SC-200</t>
  </si>
  <si>
    <t>1/2"DR [INHEX]ﾋﾞｯﾄｿｹｯﾄｾｯﾄ(ｽﾃﾝﾚｽ製)</t>
  </si>
  <si>
    <t>0392</t>
  </si>
  <si>
    <t>EA612VS-2</t>
  </si>
  <si>
    <t>122個組 航空機整備用工具セット(ｲﾝﾁ)</t>
  </si>
  <si>
    <t>0401</t>
  </si>
  <si>
    <t>EA617YL-7</t>
  </si>
  <si>
    <t>3/8"DR/ 7x52mm [INHEX]ビットソケット</t>
  </si>
  <si>
    <t>0404</t>
  </si>
  <si>
    <t>EA617ZC</t>
  </si>
  <si>
    <t>1/2"DR ソケットセット</t>
  </si>
  <si>
    <t>0425</t>
  </si>
  <si>
    <t>EA684AX-14</t>
  </si>
  <si>
    <t>14mm 片目片口スパナ(Xﾋﾞｰﾑ)</t>
  </si>
  <si>
    <t>0438</t>
  </si>
  <si>
    <t>EA617DR-2</t>
  </si>
  <si>
    <t>1/2"DRx255mm ラチェットハンドル(ﾛｯｷﾝｸﾞ)</t>
  </si>
  <si>
    <t>0442</t>
  </si>
  <si>
    <t>EA602DH</t>
  </si>
  <si>
    <t>４本組 ４サイズラチェットレンチ</t>
  </si>
  <si>
    <t>EA602KS-3</t>
  </si>
  <si>
    <t>13x15mm/305mm ラチェットめがねレンチ</t>
  </si>
  <si>
    <t>0443</t>
  </si>
  <si>
    <t>EA612SB-11</t>
  </si>
  <si>
    <t>0446</t>
  </si>
  <si>
    <t>EA612SB-43A</t>
  </si>
  <si>
    <t>0448</t>
  </si>
  <si>
    <t>EA602CF</t>
  </si>
  <si>
    <t>５本組 ラチェットめがね(首振り型)</t>
  </si>
  <si>
    <t>EA602CF-100</t>
  </si>
  <si>
    <t>５本組 ラチェットめがね(首振型/ｹｰｽ付)</t>
  </si>
  <si>
    <t>EA602CF-19</t>
  </si>
  <si>
    <t>21x23mm/312mm ラチェットめがね(首振り型)</t>
  </si>
  <si>
    <t>EA618PW-1</t>
  </si>
  <si>
    <t>3/8"DR/1/8"-7/16"/９本組 [HEX]ﾋﾞｯﾄｿｹｯﾄ</t>
  </si>
  <si>
    <t>0469</t>
  </si>
  <si>
    <t>EA618KN-59</t>
  </si>
  <si>
    <t>1/2"DRx 5/8"   ﾃﾞｨｰﾌﾟｿｹｯﾄ(ｲﾝﾁ/十二角)</t>
  </si>
  <si>
    <t>0472</t>
  </si>
  <si>
    <t>EA618-18</t>
  </si>
  <si>
    <t>1/4"DR ソケットレンチセット</t>
  </si>
  <si>
    <t>0475</t>
  </si>
  <si>
    <t>EA618BB-6</t>
  </si>
  <si>
    <t>3/8"DRx250mm エクステンションバー</t>
  </si>
  <si>
    <t>EA618BC-21</t>
  </si>
  <si>
    <t>3/8"DR ソケットアダプター(六角付)</t>
  </si>
  <si>
    <t>0476</t>
  </si>
  <si>
    <t>EA618BF</t>
  </si>
  <si>
    <t>3/8"DR [LHS]ソケットセット</t>
  </si>
  <si>
    <t>0480</t>
  </si>
  <si>
    <t>EA618CC-43A</t>
  </si>
  <si>
    <t>1/2"DRx3/8"DR/ 35mm 凹凸アダプター</t>
  </si>
  <si>
    <t>0483</t>
  </si>
  <si>
    <t>EA618D-5</t>
  </si>
  <si>
    <t>3/4"DR ソケットレンチセット(25個組)</t>
  </si>
  <si>
    <t>EA618TN-4</t>
  </si>
  <si>
    <t>1/2"DR/320mm Ｔ型ハンドル(ｾﾊﾟﾚｰﾄ型)</t>
  </si>
  <si>
    <t>EA164DV-302</t>
  </si>
  <si>
    <t>1/2"DRx175mm ｲﾝﾊﾟｸﾄｴｸｽﾃﾝｼｮﾝﾊﾞｰ(ｽﾗｲﾄﾞﾛｯｸ)</t>
  </si>
  <si>
    <t>EA164DV-51</t>
  </si>
  <si>
    <t>1/2"DR インパクトソケットセット</t>
  </si>
  <si>
    <t>0492</t>
  </si>
  <si>
    <t>EA164DV-701</t>
  </si>
  <si>
    <t>1/2"DRx 1/4" / 75mm ｲﾝﾊﾟｸﾄ[Hexagon]ｿｹｯﾄ</t>
  </si>
  <si>
    <t>EA164DV-702</t>
  </si>
  <si>
    <t>1/2"DRx 9/32"/ 75mm ｲﾝﾊﾟｸﾄ[Hexagon]ｿｹｯﾄ</t>
  </si>
  <si>
    <t>EA164DV-914</t>
  </si>
  <si>
    <t>1/2"DRx14mm/150mm ｲﾝﾊﾟｸﾄ[Hexagon]ｿｹｯﾄ</t>
  </si>
  <si>
    <t>EA164DW-21</t>
  </si>
  <si>
    <t>1/2"DRx 3/ 8" インパクトソケット</t>
  </si>
  <si>
    <t>0499</t>
  </si>
  <si>
    <t>EA164MB-11</t>
  </si>
  <si>
    <t>1/2"DRx11mm インパクトソケット</t>
  </si>
  <si>
    <t>0503</t>
  </si>
  <si>
    <t>EA164CF-207</t>
  </si>
  <si>
    <t>3/8"DRx7mm  ｲﾝﾊﾟｸﾄディープソケット(薄肉)</t>
  </si>
  <si>
    <t>0504</t>
  </si>
  <si>
    <t>EA164DB-35</t>
  </si>
  <si>
    <t>1/2"DRx35mm インパクトソケット</t>
  </si>
  <si>
    <t>0505</t>
  </si>
  <si>
    <t>EA164DF-400</t>
  </si>
  <si>
    <t>1/2"DR [INHEX]ｲﾝﾊﾟｸﾄﾋﾞｯﾄｿｹｯﾄｾｯﾄ(18個組)</t>
  </si>
  <si>
    <t>EA613GC-26</t>
  </si>
  <si>
    <t>26mm 打撃めがねレンチ(落下防止ﾘﾝｸﾞ付)</t>
  </si>
  <si>
    <t>EA530BA-10</t>
  </si>
  <si>
    <t>250mm/31mm モンキーレンチ(ｺﾞﾑｸﾞﾘｯﾌﾟ付)</t>
  </si>
  <si>
    <t>0516</t>
  </si>
  <si>
    <t>EA613XG-0</t>
  </si>
  <si>
    <t>16- 22mm/2.5m 自在フックレンチ(ﾋﾟﾝ型)</t>
  </si>
  <si>
    <t>EA723HP-1A</t>
  </si>
  <si>
    <t>5-  25N.m/1/4"DR トルクレンチ(ﾗﾁｪｯﾄ式)</t>
  </si>
  <si>
    <t>EA723HP-6B</t>
  </si>
  <si>
    <t>80- 400N.m/3/4"DR トルクレンチ(ﾗﾁｪｯﾄ式)</t>
  </si>
  <si>
    <t>EA723HP-7A</t>
  </si>
  <si>
    <t>110- 550N.m/3/4"DR トルクレンチ(ﾗﾁｪｯﾄ式)</t>
  </si>
  <si>
    <t>EA723JK-16</t>
  </si>
  <si>
    <t>17- 85N･m(3/8"DR) [ﾃﾞｼﾞﾀﾙ]ﾄﾙｸﾚﾝﾁ(充電式</t>
  </si>
  <si>
    <t>EA552EW-10</t>
  </si>
  <si>
    <t>三角穴2.3mm 特殊ドライバービット(精密用)</t>
  </si>
  <si>
    <t>0539</t>
  </si>
  <si>
    <t>EA557AW-600</t>
  </si>
  <si>
    <t>６本組 ﾄﾞﾗｲﾊﾞｰ(貫通柄･ﾗﾁｪｯﾄﾊﾝﾄﾞﾙ/ｹｰｽ付)</t>
  </si>
  <si>
    <t>0546</t>
  </si>
  <si>
    <t>EA573LT-140</t>
  </si>
  <si>
    <t>4.0 x120mm [Hexagon]ドライバー</t>
  </si>
  <si>
    <t>EA573MG</t>
  </si>
  <si>
    <t>６本組 [Torx]ドライバー(ｲｼﾞﾘ止付)</t>
  </si>
  <si>
    <t>EA573ST-8</t>
  </si>
  <si>
    <t># 8x100mm [TORQ-SET]ドライバー</t>
  </si>
  <si>
    <t>EA560SL-12</t>
  </si>
  <si>
    <t>5.5x1.0x100mm [-]ﾄﾞﾗｲﾊﾞｰ(貫通/手元六角)</t>
  </si>
  <si>
    <t>EA562BD-4</t>
  </si>
  <si>
    <t>4mm/100mm [-]オフセットドライバー</t>
  </si>
  <si>
    <t>EA565BG-8</t>
  </si>
  <si>
    <t>8.0x200mm [Nut]ドライバー(T型)</t>
  </si>
  <si>
    <t>0562</t>
  </si>
  <si>
    <t>EA611AH-3T</t>
  </si>
  <si>
    <t>８本組 [Hexagon]ビット(150mmT型ﾎﾙﾀﾞｰ付)</t>
  </si>
  <si>
    <t>EA611BK-2</t>
  </si>
  <si>
    <t>2.0x25mm [Ball Hexagon]ドライバービット</t>
  </si>
  <si>
    <t>0568</t>
  </si>
  <si>
    <t>EA611A-213</t>
  </si>
  <si>
    <t>#3x25mm [+]ﾄﾞﾗｲﾊﾞｰﾋﾞｯﾄ(ﾀﾞｲﾔﾓﾝﾄﾞｺｰﾃｨﾝｸﾞ)</t>
  </si>
  <si>
    <t>EA611GA-52</t>
  </si>
  <si>
    <t>#2x50mm   [+]ドライバービット</t>
  </si>
  <si>
    <t>EA611GA-70</t>
  </si>
  <si>
    <t>#0x70mm   [+]ドライバービット</t>
  </si>
  <si>
    <t>EA550WJ-38</t>
  </si>
  <si>
    <t>14.0x2.5x41mm(5/16"Hex) [-]ｲﾝﾊﾟｸﾄﾋﾞｯﾄ</t>
  </si>
  <si>
    <t>EA550WJ-42</t>
  </si>
  <si>
    <t>3/16"x 30mm [Hex-Plus]ドライバービット</t>
  </si>
  <si>
    <t>0583</t>
  </si>
  <si>
    <t>EA573ED</t>
  </si>
  <si>
    <t>1.5-10.0mm/９本組 [Ball-Hexagon]ｷｰﾚﾝﾁ</t>
  </si>
  <si>
    <t>0585</t>
  </si>
  <si>
    <t>EA573BE-171</t>
  </si>
  <si>
    <t>3/16"x114mm [Hexagon]キーレンチ(ｲﾝﾁ)</t>
  </si>
  <si>
    <t>EA573AK-4</t>
  </si>
  <si>
    <t>4.0x350mm [Hexagon]Ｔ型ドライバー</t>
  </si>
  <si>
    <t>0604</t>
  </si>
  <si>
    <t>EA521VX-11B</t>
  </si>
  <si>
    <t>140mm 精密やすり(半丸/中目)</t>
  </si>
  <si>
    <t>0605</t>
  </si>
  <si>
    <t>EA521VX-31C</t>
  </si>
  <si>
    <t>140mm 精密やすり(三角/油目)</t>
  </si>
  <si>
    <t>EA521VX-32A</t>
  </si>
  <si>
    <t>160mm 精密やすり(三角/荒目)</t>
  </si>
  <si>
    <t>EA522G-56</t>
  </si>
  <si>
    <t>210x65x30mm/ #800 砥石(仕上げ)</t>
  </si>
  <si>
    <t>EA109BJ-33</t>
  </si>
  <si>
    <t>5.0x158mm精密用ﾌﾞﾗｼ(丸型･ｽﾃﾝﾚｽ･ｽﾃﾝﾚｽ柄)</t>
  </si>
  <si>
    <t>0625</t>
  </si>
  <si>
    <t>EA109BA-48</t>
  </si>
  <si>
    <t>15.8x203mm 柄付ブラシ(ｽﾃﾝﾚｽ)</t>
  </si>
  <si>
    <t>EA929AR-5</t>
  </si>
  <si>
    <t>150x150mm 工業用ワイパー(ｸﾘｰﾝﾙｰﾑ/150枚)</t>
  </si>
  <si>
    <t>0650</t>
  </si>
  <si>
    <t>EA929DX-91</t>
  </si>
  <si>
    <t>1524x102x114mm スピルバーム(油･液体用)</t>
  </si>
  <si>
    <t>0658</t>
  </si>
  <si>
    <t>EA991CS-1</t>
  </si>
  <si>
    <t>3m ﾎｰｽ付手動ｶﾞﾝﾉｽﾞﾙ(SUSﾉｽﾞﾙ/ｱﾄﾞﾌﾞﾙｰ対応</t>
  </si>
  <si>
    <t>EA991CS-15</t>
  </si>
  <si>
    <t>NPT3/4" 手動ガンノズル(ｽﾃﾝﾚｽ製/ｵｰﾄｽﾄｯﾌﾟ)</t>
  </si>
  <si>
    <t>0659</t>
  </si>
  <si>
    <t>EA992DB-20</t>
  </si>
  <si>
    <t>14L オイルドレンパン</t>
  </si>
  <si>
    <t>0688</t>
  </si>
  <si>
    <t>EA639YA-11</t>
  </si>
  <si>
    <t>275kg トグルクランプ</t>
  </si>
  <si>
    <t>0696</t>
  </si>
  <si>
    <t>EA595BE</t>
  </si>
  <si>
    <t>８本組 ピンセット(ｽﾃﾝﾚｽ製)</t>
  </si>
  <si>
    <t>EA595BE-6</t>
  </si>
  <si>
    <t>110mm 精密用ピンセット(非磁性ｽﾃﾝﾚｽ製)</t>
  </si>
  <si>
    <t>0702</t>
  </si>
  <si>
    <t>EA595AP-8</t>
  </si>
  <si>
    <t>110mm 精密用ピンセット(ﾃﾞﾙﾘﾝ/ｽﾃﾝﾚｽ製)</t>
  </si>
  <si>
    <t>0709</t>
  </si>
  <si>
    <t>EA756TN-1</t>
  </si>
  <si>
    <t>２倍/φ100mm ルーペ(ﾏｸﾞﾈｯﾄ付)</t>
  </si>
  <si>
    <t>EA756BG-23</t>
  </si>
  <si>
    <t>x10.0/22.8mm  ポケットルーペ</t>
  </si>
  <si>
    <t>EA756C-46</t>
  </si>
  <si>
    <t>x2.5/50x75mm ルーペ(LEDﾗｲﾄ付･角形)</t>
  </si>
  <si>
    <t>0720</t>
  </si>
  <si>
    <t>EA304YB-16</t>
  </si>
  <si>
    <t>[EA304YB-11用] ヒートユニット(ｼｮｰﾄ)</t>
  </si>
  <si>
    <t>0725</t>
  </si>
  <si>
    <t>EA506EX-10</t>
  </si>
  <si>
    <t>500x360x388mm 4列 4段 パーツラック(ESD)</t>
  </si>
  <si>
    <t>0731</t>
  </si>
  <si>
    <t>EA354GB-68</t>
  </si>
  <si>
    <t>[Ｌ/280mm]手袋(ｸﾘｰﾝﾙｰﾑ用･ﾆﾄﾘﾙｺﾞﾑ/20枚)</t>
  </si>
  <si>
    <t>0738</t>
  </si>
  <si>
    <t>EA720F-33</t>
  </si>
  <si>
    <t>999.99m デジタルメジャー</t>
  </si>
  <si>
    <t>0743</t>
  </si>
  <si>
    <t>EA720JK-2</t>
  </si>
  <si>
    <t>6mmx2.0m メジャー(ｶﾗﾋﾞﾅ付)</t>
  </si>
  <si>
    <t>EA720CN-6</t>
  </si>
  <si>
    <t>25mmx6.5m メジャー</t>
  </si>
  <si>
    <t>EA720CN-6M</t>
  </si>
  <si>
    <t>25mmx6.5m メジャー(ﾎﾙﾀﾞｰ･ﾏｸﾞﾈｯﾄ爪付)</t>
  </si>
  <si>
    <t>EA720-1</t>
  </si>
  <si>
    <t>メジャーケース</t>
  </si>
  <si>
    <t>EA925MJ-6</t>
  </si>
  <si>
    <t>120x112mm メジャー･小物ケース</t>
  </si>
  <si>
    <t>EA720GR-21</t>
  </si>
  <si>
    <t>14mmx1.0m 折れ尺(ｱﾙﾐ製)</t>
  </si>
  <si>
    <t>0747</t>
  </si>
  <si>
    <t>EA781-34</t>
  </si>
  <si>
    <t>550g 下げ振り</t>
  </si>
  <si>
    <t>EA781BC</t>
  </si>
  <si>
    <t>入･切付マグネット(ﾌｯｸ付)</t>
  </si>
  <si>
    <t>0748</t>
  </si>
  <si>
    <t>EA581DA-11</t>
  </si>
  <si>
    <t>15m  墨つぼ</t>
  </si>
  <si>
    <t>0753</t>
  </si>
  <si>
    <t>EA628AG-5</t>
  </si>
  <si>
    <t>1.5mmx240m ナイロン糸(白)</t>
  </si>
  <si>
    <t>EA628AS-103</t>
  </si>
  <si>
    <t>150mm 水糸ガイド (2個)</t>
  </si>
  <si>
    <t>EA721K-45</t>
  </si>
  <si>
    <t>100mm ポケットレベル(ｽｹｰﾙ/ﾏｸﾞﾈｯﾄ付)</t>
  </si>
  <si>
    <t>EA721KF-10</t>
  </si>
  <si>
    <t>100mm ポケットレベル(強力ﾏｸﾞﾈｯﾄ付)</t>
  </si>
  <si>
    <t>EA721SA-10A</t>
  </si>
  <si>
    <t>95mm 角度計</t>
  </si>
  <si>
    <t>EA721SA-20</t>
  </si>
  <si>
    <t>0-180° アングルレベル(ﾏｸﾞﾈｯﾄ付)</t>
  </si>
  <si>
    <t>EA735M-31</t>
  </si>
  <si>
    <t>140mm(0.05mm/m) 精密レベル</t>
  </si>
  <si>
    <t>0759</t>
  </si>
  <si>
    <t>EA719DA-13</t>
  </si>
  <si>
    <t>25mm Ｖブロックセット(ｸﾗﾝﾌﾟ付)</t>
  </si>
  <si>
    <t>0760</t>
  </si>
  <si>
    <t>EA719AM-3</t>
  </si>
  <si>
    <t>200x130mm スクエアー･台付(目盛付)</t>
  </si>
  <si>
    <t>EA720XA-2</t>
  </si>
  <si>
    <t>600mm(1/50mm) 精密ハイトゲージ</t>
  </si>
  <si>
    <t>EA725T-13</t>
  </si>
  <si>
    <t>マグネットベースインディゲーターホルダー</t>
  </si>
  <si>
    <t>0768</t>
  </si>
  <si>
    <t>EA725-62</t>
  </si>
  <si>
    <t>600mm ノギス(ｽﾃﾝﾚｽ製)</t>
  </si>
  <si>
    <t>EA725-63</t>
  </si>
  <si>
    <t>1000mm ノギス(ｽﾃﾝﾚｽ製)</t>
  </si>
  <si>
    <t>EA725DB-150</t>
  </si>
  <si>
    <t>150mm デジタルノギス</t>
  </si>
  <si>
    <t>0773</t>
  </si>
  <si>
    <t>EA725FC-41</t>
  </si>
  <si>
    <t>0-150mm デジタルディプスゲージ(PC対応)</t>
  </si>
  <si>
    <t>EA729DG-250</t>
  </si>
  <si>
    <t>G 3/8"/ 75mm/ 0-25MPa つば付圧力計</t>
  </si>
  <si>
    <t>EA729DG-50</t>
  </si>
  <si>
    <t>G 3/8"/ 75mm/0-5.0MPa つば付圧力計</t>
  </si>
  <si>
    <t>EA729GE-30</t>
  </si>
  <si>
    <t>75mm/0-3.0MPa 圧力計(ｸﾞﾘｾﾘﾝ入)</t>
  </si>
  <si>
    <t>0783</t>
  </si>
  <si>
    <t>EA729DR-1</t>
  </si>
  <si>
    <t>G 3/8"/100mm/0-0.1MPa 密閉型圧力計</t>
  </si>
  <si>
    <t>0790</t>
  </si>
  <si>
    <t>EA760B-2A</t>
  </si>
  <si>
    <t>ウォールスキャナー</t>
  </si>
  <si>
    <t>0791</t>
  </si>
  <si>
    <t>EA776AD-1</t>
  </si>
  <si>
    <t>ペーハー計(強酸/強塩基)</t>
  </si>
  <si>
    <t>0793</t>
  </si>
  <si>
    <t>EA776C-71</t>
  </si>
  <si>
    <t>残留塩素用DPDﾃｽﾄﾎﾞﾄﾙ(10ml/EA776C-51用)</t>
  </si>
  <si>
    <t>0804</t>
  </si>
  <si>
    <t>EA707A-41</t>
  </si>
  <si>
    <t>デジタルマルチメーター</t>
  </si>
  <si>
    <t>0818</t>
  </si>
  <si>
    <t>EA710DA</t>
  </si>
  <si>
    <t>接地抵抗計</t>
  </si>
  <si>
    <t>0821</t>
  </si>
  <si>
    <t>EA712HA</t>
  </si>
  <si>
    <t>静電気レベルメーター</t>
  </si>
  <si>
    <t>0832</t>
  </si>
  <si>
    <t>EA722Y-70</t>
  </si>
  <si>
    <t>-70ﾟC～ 70℃ 表面温度計(ﾏｸﾞﾈｯﾄ付)</t>
  </si>
  <si>
    <t>0835</t>
  </si>
  <si>
    <t>EA701BC-14</t>
  </si>
  <si>
    <t>-60/ +500ﾟC 放射温度計</t>
  </si>
  <si>
    <t>0836</t>
  </si>
  <si>
    <t>EA701XH-5</t>
  </si>
  <si>
    <t>0ﾟ/+500ﾟC 放射温度計(防水型)</t>
  </si>
  <si>
    <t>0837</t>
  </si>
  <si>
    <t>EA742MK-61</t>
  </si>
  <si>
    <t>φ 71mm 熱中症指数計</t>
  </si>
  <si>
    <t>0839</t>
  </si>
  <si>
    <t>EA742MG-12A</t>
  </si>
  <si>
    <t>[EA742MG-7A用]外部センサー</t>
  </si>
  <si>
    <t>0855</t>
  </si>
  <si>
    <t>EA801DA-2</t>
  </si>
  <si>
    <t>10mm/390W 振動ドリル(正逆転/無段変速)</t>
  </si>
  <si>
    <t>0857</t>
  </si>
  <si>
    <t>EA809BZ-12A</t>
  </si>
  <si>
    <t>集じんアダプター用ダストバック(1枚)</t>
  </si>
  <si>
    <t>EA813DC-302</t>
  </si>
  <si>
    <t>DC10.8V ｲﾝﾊﾟｸﾄﾄﾞﾗｲﾊﾞｰ･ﾄﾞﾗｲﾊﾞｰﾄﾞﾘﾙｾｯﾄ</t>
  </si>
  <si>
    <t>EA854BM-6</t>
  </si>
  <si>
    <t>DC18.0V 無段変速ジグソー(充電式)</t>
  </si>
  <si>
    <t>EA857DM-1A</t>
  </si>
  <si>
    <t>DC14.4V マルチツール(充電式)</t>
  </si>
  <si>
    <t>0872</t>
  </si>
  <si>
    <t>EA813RG-1A</t>
  </si>
  <si>
    <t>AC100V/ 70W 電動ドライバードリルセット</t>
  </si>
  <si>
    <t>0884</t>
  </si>
  <si>
    <t>EA813PA-101A</t>
  </si>
  <si>
    <t>DC14.4V ｲﾝﾊﾟｸﾄﾄﾞﾗｲﾊﾞｰｾｯﾄ(充電式)</t>
  </si>
  <si>
    <t>EA813PA-111A</t>
  </si>
  <si>
    <t>DC18.0V ｲﾝﾊﾟｸﾄﾄﾞﾗｲﾊﾞｰｾｯﾄ(充電式)</t>
  </si>
  <si>
    <t>0896</t>
  </si>
  <si>
    <t>EA801-21</t>
  </si>
  <si>
    <t>1.5-10mm ドリルチャック(ﾋﾞｯﾄ交換式)</t>
  </si>
  <si>
    <t>0903</t>
  </si>
  <si>
    <t>EA365VB-3</t>
  </si>
  <si>
    <t>AC100V/1200W ヒートブロワー(温度可変式)</t>
  </si>
  <si>
    <t>0915</t>
  </si>
  <si>
    <t>EA815-6</t>
  </si>
  <si>
    <t>AC440V/40A/５m 延長コード(ﾌｫｰｸﾘﾌﾄ充電用)</t>
  </si>
  <si>
    <t>0916</t>
  </si>
  <si>
    <t>EA815GA-65</t>
  </si>
  <si>
    <t>AC125V/15Ax1.5 m 延長コード(抜け止め型)</t>
  </si>
  <si>
    <t>EA940CD-231</t>
  </si>
  <si>
    <t>AC125V/14A タップ(USBﾎﾟｰﾄ3個付)</t>
  </si>
  <si>
    <t>0923</t>
  </si>
  <si>
    <t>EA815GK-222</t>
  </si>
  <si>
    <t>AC125V/15Ax 5m ﾀｯﾌﾟ(6口･ﾊｰﾈｽﾌﾟﾗｸﾞ)</t>
  </si>
  <si>
    <t>EA815GK-231</t>
  </si>
  <si>
    <t>AC125V/15Ax 3m ﾀｯﾌﾟ(8口･ﾊｰﾈｽﾌﾟﾗｸﾞ)</t>
  </si>
  <si>
    <t>0924</t>
  </si>
  <si>
    <t>EA940CD-222</t>
  </si>
  <si>
    <t>EA824MA-4.2</t>
  </si>
  <si>
    <t>4.2x 88mm ドリルビット(超硬付刃)</t>
  </si>
  <si>
    <t>EA824NS-2.9S</t>
  </si>
  <si>
    <t>2.9x 48mm ｽﾃﾝﾚｽ用ｼｮｰﾄﾄﾞﾘﾙ(AG coat･HSS)</t>
  </si>
  <si>
    <t>EA824PA-3.0</t>
  </si>
  <si>
    <t>3.0x 45mm 超硬ドリル(TiAlN coat)</t>
  </si>
  <si>
    <t>EA824PA-4.1</t>
  </si>
  <si>
    <t>4.1x 61mm 超硬ドリル(TiAlN coat)</t>
  </si>
  <si>
    <t>EA824PA-5.0</t>
  </si>
  <si>
    <t>5.0x 61mm 超硬ドリル(TiAlN coat)</t>
  </si>
  <si>
    <t>EA824PA-9.5</t>
  </si>
  <si>
    <t>9.5x 87mm 超硬ドリル(TiAlN coat)</t>
  </si>
  <si>
    <t>EA829HA-16A</t>
  </si>
  <si>
    <t>M 16x2.0 /  9P ハンドタップ(HSS)</t>
  </si>
  <si>
    <t>0954</t>
  </si>
  <si>
    <t>EA829EG-11</t>
  </si>
  <si>
    <t>M11 x1.5  ハンドタップ３本組(HSS)</t>
  </si>
  <si>
    <t>EA829J-116</t>
  </si>
  <si>
    <t>M1.6x0.35 ハンドタップ(HSS/中)</t>
  </si>
  <si>
    <t>EA819BH-5</t>
  </si>
  <si>
    <t>20x25mm/6mm軸 フェルトバフ(ﾊｰﾄﾞ)</t>
  </si>
  <si>
    <t>EA825GA-3</t>
  </si>
  <si>
    <t>20-30mm ｽﾃｯﾌﾟﾄﾞﾘﾙ(13mm軸･HSS ﾁﾀﾝｺｰﾃｨﾝｸﾞ)</t>
  </si>
  <si>
    <t>1011</t>
  </si>
  <si>
    <t>EA828AC-31</t>
  </si>
  <si>
    <t>8x 8mm [ﾙｰﾀｰ用]超硬ﾌﾗｯｼｭﾋﾞｯﾄ(片面用)</t>
  </si>
  <si>
    <t>EA828AC-6</t>
  </si>
  <si>
    <t>6x22.5mm ﾙｰﾀｰﾋﾞｯﾄ(2分用・6R/ﾎﾞｰｽﾞ面)</t>
  </si>
  <si>
    <t>EA809CM-2</t>
  </si>
  <si>
    <t>#60/100mm/M10x1.5 ねじ付ディスク(5枚)</t>
  </si>
  <si>
    <t>1025</t>
  </si>
  <si>
    <t>EA809-5C</t>
  </si>
  <si>
    <t>φ95mm ﾜｲﾔｰﾌﾞﾗｼ(ﾍﾞﾍﾞﾙ型/ｽﾃﾝﾚｽ製)</t>
  </si>
  <si>
    <t>1026</t>
  </si>
  <si>
    <t>EA809B-100A</t>
  </si>
  <si>
    <t>100㎜ ユニロンカップブラシ</t>
  </si>
  <si>
    <t>EA163MF-180</t>
  </si>
  <si>
    <t>10x330mm レジンベルト(#180/ 2本)</t>
  </si>
  <si>
    <t>EA819BJ-73</t>
  </si>
  <si>
    <t>10x40mm/6mm軸 軸付ワイヤブラシ</t>
  </si>
  <si>
    <t>EA819BT-112</t>
  </si>
  <si>
    <t>13x50mm 6角軸 ワイヤーブラシ(真鍮線)</t>
  </si>
  <si>
    <t>EA819BT-113</t>
  </si>
  <si>
    <t>16x50mm 6角軸 ワイヤーブラシ(真鍮線)</t>
  </si>
  <si>
    <t>EA819BT-212</t>
  </si>
  <si>
    <t>65mm 6角軸 ワイヤーブラシ(平型/真鍮線)</t>
  </si>
  <si>
    <t>1038</t>
  </si>
  <si>
    <t>EA683SN-32</t>
  </si>
  <si>
    <t>#2x 65mm [+]ﾄﾞﾗｲﾊﾞｰﾋﾞｯﾄ(ｲﾝﾊﾟｸﾄ用/10本)</t>
  </si>
  <si>
    <t>1042</t>
  </si>
  <si>
    <t>EA612AD-22</t>
  </si>
  <si>
    <t>22mm 電ドルソケット(ﾕﾆﾊﾞｰｻﾙ)</t>
  </si>
  <si>
    <t>1045</t>
  </si>
  <si>
    <t>EA116VE</t>
  </si>
  <si>
    <t>AC100V/1.50kw ｴｱｰｺﾝﾌﾟﾚｯｻｰ(ﾀﾝｸ 38L)</t>
  </si>
  <si>
    <t>1047</t>
  </si>
  <si>
    <t>EA155DA</t>
  </si>
  <si>
    <t>3/8"DR エアーインパクトレンチ</t>
  </si>
  <si>
    <t>1050</t>
  </si>
  <si>
    <t>EA157HA</t>
  </si>
  <si>
    <t>3/8"DR/27.0N･m エアーラチェットレンチ</t>
  </si>
  <si>
    <t>1056</t>
  </si>
  <si>
    <t>EA159SF-5</t>
  </si>
  <si>
    <t>4,500bpm/ 3.0mm エアーニードルチゼラー</t>
  </si>
  <si>
    <t>1064</t>
  </si>
  <si>
    <t>EA123KD-12</t>
  </si>
  <si>
    <t>750mm ロングノズルエアーガン</t>
  </si>
  <si>
    <t>1068</t>
  </si>
  <si>
    <t>EA124BH-2A</t>
  </si>
  <si>
    <t>10mmx20m エアーホースリール(ｳﾚﾀﾝ製)</t>
  </si>
  <si>
    <t>1072</t>
  </si>
  <si>
    <t>EA153SR-211</t>
  </si>
  <si>
    <t>Rc1/4" エアーレギュレーター(ｸﾘｰﾝﾙｰﾑ用)</t>
  </si>
  <si>
    <t>1078</t>
  </si>
  <si>
    <t>EA125FL-7</t>
  </si>
  <si>
    <t>9.53/ 12.7mmx10m フッ素樹脂ﾁｭｰﾌﾞ(PFA)</t>
  </si>
  <si>
    <t>1114</t>
  </si>
  <si>
    <t>EA469FH-20A</t>
  </si>
  <si>
    <t>2" / 5K 溶接差込みフランジ(ｽﾃﾝﾚｽ製)</t>
  </si>
  <si>
    <t>EA997KR-16</t>
  </si>
  <si>
    <t>178x813mm 熱溶着ﾌｪﾙﾄﾌｨﾙﾀｰﾊﾞｯｸﾞ(100μm)</t>
  </si>
  <si>
    <t>EA997KR-6</t>
  </si>
  <si>
    <t>178x457mm 熱溶着ﾌｪﾙﾄﾌｨﾙﾀｰﾊﾞｯｸﾞ(100μm)</t>
  </si>
  <si>
    <t>1143</t>
  </si>
  <si>
    <t>EA468HA-16</t>
  </si>
  <si>
    <t>G 1/2" シングル混合水栓(浄水器内蔵)</t>
  </si>
  <si>
    <t>EA468HA-7</t>
  </si>
  <si>
    <t>２ハンドル混合水栓</t>
  </si>
  <si>
    <t>EA468CJ-195</t>
  </si>
  <si>
    <t>640x640x 55mm 洗濯機用防水パン</t>
  </si>
  <si>
    <t>1148</t>
  </si>
  <si>
    <t>EA468B-53</t>
  </si>
  <si>
    <t>G 3/8" カラン(ﾚﾊﾞｰ式)</t>
  </si>
  <si>
    <t>1154</t>
  </si>
  <si>
    <t>EA469BP-11</t>
  </si>
  <si>
    <t>PJ1/2"xRp1/2" 水栓取付脚</t>
  </si>
  <si>
    <t>1155</t>
  </si>
  <si>
    <t>EA468BW-6A</t>
  </si>
  <si>
    <t>PJ 3/4" 自動接手付散水栓(寒冷地共用)</t>
  </si>
  <si>
    <t>EA468BX-8A</t>
  </si>
  <si>
    <t>G 1/2" [ﾌﾟｯｼｭｵﾌ ]シャワーホースセット</t>
  </si>
  <si>
    <t>1164</t>
  </si>
  <si>
    <t>EA472AA-22A</t>
  </si>
  <si>
    <t>PJ 3/4" 横型ボールタップ(ﾎﾟﾘ玉)</t>
  </si>
  <si>
    <t>EA463A-70B</t>
  </si>
  <si>
    <t>50- 70mm ホースクランプ(1個)</t>
  </si>
  <si>
    <t>1167</t>
  </si>
  <si>
    <t>EA463CF-83</t>
  </si>
  <si>
    <t>59- 83mm 万能クランプ(10個)</t>
  </si>
  <si>
    <t>1172</t>
  </si>
  <si>
    <t>EA475-68</t>
  </si>
  <si>
    <t>685mmx9.0mm 結束バンド(10本)</t>
  </si>
  <si>
    <t>1176</t>
  </si>
  <si>
    <t>EA944MA-604</t>
  </si>
  <si>
    <t>210x16mm ケーブルストラップ(黒/20本)</t>
  </si>
  <si>
    <t>1177</t>
  </si>
  <si>
    <t>EA475SA-110</t>
  </si>
  <si>
    <t>4.5mmx100m 結束ツール用バンド(黒)</t>
  </si>
  <si>
    <t>EA944BS-25T</t>
  </si>
  <si>
    <t>25mm用 装着工具</t>
  </si>
  <si>
    <t>1188</t>
  </si>
  <si>
    <t>EA440BZ-10</t>
  </si>
  <si>
    <t>9.5-11.8mm クリックバンド(屋内用/5個)</t>
  </si>
  <si>
    <t>EA440BZ-12</t>
  </si>
  <si>
    <t>11.8-14.3mm クリックバンド(屋内用/5個)</t>
  </si>
  <si>
    <t>EA440BZ-17</t>
  </si>
  <si>
    <t>16.8-19.5mm クリックバンド(屋内用/5個)</t>
  </si>
  <si>
    <t>EA947F-8A</t>
  </si>
  <si>
    <t>8.0mm ケーブルクランプ( 10個)</t>
  </si>
  <si>
    <t>EA947FA-25A</t>
  </si>
  <si>
    <t>22.2-25.4mm 自在ケーブルクランプ(10個)</t>
  </si>
  <si>
    <t>1207</t>
  </si>
  <si>
    <t>EA940CT-301</t>
  </si>
  <si>
    <t>E19･G16[ｽﾃﾝﾚｽ製]ねじ無しフリージョイント</t>
  </si>
  <si>
    <t>EA940CF-151</t>
  </si>
  <si>
    <t>300V/15A 埋込ほたるスイッチ(片切)</t>
  </si>
  <si>
    <t>EA940CF-153</t>
  </si>
  <si>
    <t>300V/15A 埋込ほたるスイッチ(片切/ﾄﾘﾌﾟﾙ)</t>
  </si>
  <si>
    <t>1218</t>
  </si>
  <si>
    <t>EA940CN-5</t>
  </si>
  <si>
    <t>125V/15A [抜け止め･接地]コンセント</t>
  </si>
  <si>
    <t>1219</t>
  </si>
  <si>
    <t>EA940CE-451</t>
  </si>
  <si>
    <t>70x120mm カバープレート(腰高/樹脂製)</t>
  </si>
  <si>
    <t>1220</t>
  </si>
  <si>
    <t>EA940CE-256</t>
  </si>
  <si>
    <t>メタル製プレート(9個/3列)</t>
  </si>
  <si>
    <t>EA940CE-606</t>
  </si>
  <si>
    <t>プレート(4個/2列/ｽﾃﾝﾚｽ製)</t>
  </si>
  <si>
    <t>EA940CE-607</t>
  </si>
  <si>
    <t>プレート(5個/2列/ｽﾃﾝﾚｽ製)</t>
  </si>
  <si>
    <t>1223</t>
  </si>
  <si>
    <t>EA940CJ-47</t>
  </si>
  <si>
    <t>125V/15A コンセント(角型・3口)</t>
  </si>
  <si>
    <t>1224</t>
  </si>
  <si>
    <t>EA940CG-135</t>
  </si>
  <si>
    <t>125V/15A 角型コンセント(2口/引掛型)</t>
  </si>
  <si>
    <t>1229</t>
  </si>
  <si>
    <t>EA940CE-145</t>
  </si>
  <si>
    <t>125V/ 6A シーリングアダプター</t>
  </si>
  <si>
    <t>1231</t>
  </si>
  <si>
    <t>EA538NS</t>
  </si>
  <si>
    <t>圧着端子セット</t>
  </si>
  <si>
    <t>1234</t>
  </si>
  <si>
    <t>EA538MA-113</t>
  </si>
  <si>
    <t>8 -10 [丸形]裸圧着端子(100個)</t>
  </si>
  <si>
    <t>1239</t>
  </si>
  <si>
    <t>EA940DP-68</t>
  </si>
  <si>
    <t>[φ6.1x5.1mm穴/5A] チップジャック(黒)</t>
  </si>
  <si>
    <t>EA940DN-35A</t>
  </si>
  <si>
    <t>DC24V/150W スイッチングパワーサプライ</t>
  </si>
  <si>
    <t>EA940LJ-22</t>
  </si>
  <si>
    <t>DC12-24V   トータルカンウンター(ﾌﾞﾗｯｸ)</t>
  </si>
  <si>
    <t>1255</t>
  </si>
  <si>
    <t>EA940DA-154</t>
  </si>
  <si>
    <t>125V/6A 押しボタンｽｲｯﾁ(２極双投/小型)</t>
  </si>
  <si>
    <t>EA940DH-105</t>
  </si>
  <si>
    <t>EA940DH-124</t>
  </si>
  <si>
    <t>125V/6A ２極双投ﾄｸﾞﾙｽｲｯﾁ(ﾌﾗｯﾄﾚﾊﾞｰ型</t>
  </si>
  <si>
    <t>EA940DH-132</t>
  </si>
  <si>
    <t>125V/6A 単極双投ﾄｸﾞﾙｽｲｯﾁ(ﾚﾊﾞｰﾛｯｸ型)</t>
  </si>
  <si>
    <t>EA940DH-603</t>
  </si>
  <si>
    <t>125V/ 6A ２極双投/小型 スライドスイッチ</t>
  </si>
  <si>
    <t>1267</t>
  </si>
  <si>
    <t>EA948BK-5</t>
  </si>
  <si>
    <t>110x25mm アジャストハンドル(ｽﾃﾝﾚｽ製)</t>
  </si>
  <si>
    <t>EA948AE-21</t>
  </si>
  <si>
    <t>M4 雌ねじノブ(貫通)</t>
  </si>
  <si>
    <t>1269</t>
  </si>
  <si>
    <t>EA948BR-52</t>
  </si>
  <si>
    <t>47mm/ M5x20mm [ｽﾁｰﾙ製]雄ねじノブ[ｵﾚﾝｼﾞ]</t>
  </si>
  <si>
    <t>EA948AD-126</t>
  </si>
  <si>
    <t>EA948BX-33</t>
  </si>
  <si>
    <t>M6x25mm [ｱﾙﾐ製]雌ねじボール</t>
  </si>
  <si>
    <t>EA948BW-83</t>
  </si>
  <si>
    <t>M6x 15 mm ﾛｰﾚｯﾄﾅｯﾄ(段付/ｽﾃﾝﾚｽ製)</t>
  </si>
  <si>
    <t>1272</t>
  </si>
  <si>
    <t>EA948BD-30</t>
  </si>
  <si>
    <t>M6x30/φ20mm 雄ねじノブ(ｽﾃﾝﾚｽ製)</t>
  </si>
  <si>
    <t>EA948CC-43</t>
  </si>
  <si>
    <t>M8 雌ねじクランプレバー(ｸﾛｰﾑ)</t>
  </si>
  <si>
    <t>EA949RH-14</t>
  </si>
  <si>
    <t>8.0x 88mm Ｌ型差し込みピン</t>
  </si>
  <si>
    <t>1277</t>
  </si>
  <si>
    <t>EA948DB-125</t>
  </si>
  <si>
    <t>9x 8mm ボールプランジャー(ｽﾃﾝﾚｽｹｰｽ)</t>
  </si>
  <si>
    <t>1291</t>
  </si>
  <si>
    <t>EA966B-31</t>
  </si>
  <si>
    <t>UP001 /12mm ピロー型ユニット</t>
  </si>
  <si>
    <t>1293</t>
  </si>
  <si>
    <t>EA966A-25</t>
  </si>
  <si>
    <t>[6205ZZE] 密封型ベアリング</t>
  </si>
  <si>
    <t>EA966AA-2</t>
  </si>
  <si>
    <t>[6002 2NSE] ゴムシール型ベアリング</t>
  </si>
  <si>
    <t>1304</t>
  </si>
  <si>
    <t>EA945BA-163</t>
  </si>
  <si>
    <t>M16x150mm 雄ねじアンカー(2本)</t>
  </si>
  <si>
    <t>1307</t>
  </si>
  <si>
    <t>EA945SA-11</t>
  </si>
  <si>
    <t>5.3x45mm スクリュービス(ALC用/ﾅﾍﾞ頭)</t>
  </si>
  <si>
    <t>EA949DV-2008</t>
  </si>
  <si>
    <t>M20x 70mm強力六角ﾎﾞﾙﾄ(SUS/ﾅｯﾄﾜｯｼｬ付全ﾈｼﾞ</t>
  </si>
  <si>
    <t>EA949LL-1040</t>
  </si>
  <si>
    <t>M10x40 ゆるみ止六角ﾎﾞﾙﾄ ﾅｯﾄ付(ｽﾃﾝﾚｽ/2本)</t>
  </si>
  <si>
    <t>1316</t>
  </si>
  <si>
    <t>EA949SG</t>
  </si>
  <si>
    <t>M4-M12 袋ナットセット(ｽﾃﾝﾚｽ製)</t>
  </si>
  <si>
    <t>1338</t>
  </si>
  <si>
    <t>EA949AT</t>
  </si>
  <si>
    <t>M3 - M5 鍋頭セムス小ねじセット(ｽﾃﾝﾚｽ/P2)</t>
  </si>
  <si>
    <t>1347</t>
  </si>
  <si>
    <t>EA945AK-1540</t>
  </si>
  <si>
    <t>M5 x40mm 小ねじ(ﾅｲﾛﾝ/20本)</t>
  </si>
  <si>
    <t>1370</t>
  </si>
  <si>
    <t>EA423R-20A</t>
  </si>
  <si>
    <t>P-20 オーリング (ﾌｯ素ｺﾞﾑ/2個)</t>
  </si>
  <si>
    <t>1387</t>
  </si>
  <si>
    <t>EA815LF-100</t>
  </si>
  <si>
    <t>マグネットホルダー(2個)[EA815LF-3,6用]</t>
  </si>
  <si>
    <t>1388</t>
  </si>
  <si>
    <t>EA762FG-621</t>
  </si>
  <si>
    <t>260mm 強力マグネットバー(ﾈｼﾞ止穴付)</t>
  </si>
  <si>
    <t>EA951FX-41</t>
  </si>
  <si>
    <t>457x 41x6.6mm ツールホルダー(ﾏｸﾞﾈｯﾄ式)</t>
  </si>
  <si>
    <t>1389</t>
  </si>
  <si>
    <t>EA951L-40</t>
  </si>
  <si>
    <t>φ93.5x96mm ドアノブ用補助錠</t>
  </si>
  <si>
    <t>1391</t>
  </si>
  <si>
    <t>EA951LD-27A</t>
  </si>
  <si>
    <t>45kg以下 ﾄﾞｱｸﾛｰｻﾞｰ(ﾊﾟﾗﾚﾙ段付型/ｱﾝﾊﾞｰ)</t>
  </si>
  <si>
    <t>1394</t>
  </si>
  <si>
    <t>EA951LR-11.5A</t>
  </si>
  <si>
    <t>φ13x360mm 門落し(ｽﾁｰﾙ製)</t>
  </si>
  <si>
    <t>1395</t>
  </si>
  <si>
    <t>EA951LG-122</t>
  </si>
  <si>
    <t>φ36x36mm 戸当り(白/4個)</t>
  </si>
  <si>
    <t>1396</t>
  </si>
  <si>
    <t>EA951LG-158</t>
  </si>
  <si>
    <t>φ60x24mm 戸当り(床用/ｱﾝﾊﾞｰ)</t>
  </si>
  <si>
    <t>1397</t>
  </si>
  <si>
    <t>EA951FA-10</t>
  </si>
  <si>
    <t>230mm ドアストッパー(ﾏｸﾞﾈｯﾄ付)</t>
  </si>
  <si>
    <t>EA951FA-46</t>
  </si>
  <si>
    <t>ドアストッパー(ﾏｸﾞﾈｯﾄ付/黒)</t>
  </si>
  <si>
    <t>EA952AD-77</t>
  </si>
  <si>
    <t>網戸張替え用キット(ｸﾞﾚｰ)</t>
  </si>
  <si>
    <t>EA951EB-31</t>
  </si>
  <si>
    <t>71x14mm 一文字継手(ｽﾃﾝﾚｽ製/10本)</t>
  </si>
  <si>
    <t>EA951EB-837</t>
  </si>
  <si>
    <t>45x480mm 補強金具(ｽﾃﾝﾚｽ製)</t>
  </si>
  <si>
    <t>1406</t>
  </si>
  <si>
    <t>EA951EG-2</t>
  </si>
  <si>
    <t>200x200mm フリーステー(角度自在/ﾌﾞﾗｯｸ)</t>
  </si>
  <si>
    <t>1409</t>
  </si>
  <si>
    <t>EA951CU-2</t>
  </si>
  <si>
    <t>75x 22mm 丁番(両開/ｽﾌﾟﾘﾝｸﾞ入/ｽﾁｰﾙ製)</t>
  </si>
  <si>
    <t>1428</t>
  </si>
  <si>
    <t>EA951FX-2</t>
  </si>
  <si>
    <t>254x400x38mm ウォールハンガー(ｼﾝｸﾞﾙｱｰﾑ)</t>
  </si>
  <si>
    <t>EA638RM-12</t>
  </si>
  <si>
    <t>2mm/M6 ワイヤー止め金具(左ねじ/ｽﾃﾝﾚｽ製)</t>
  </si>
  <si>
    <t>1442</t>
  </si>
  <si>
    <t>EA951AE-1.6</t>
  </si>
  <si>
    <t>1.6mmx 58m /#16 真鍮線(1kg)</t>
  </si>
  <si>
    <t>1443</t>
  </si>
  <si>
    <t>EA980SB-1</t>
  </si>
  <si>
    <t>2.0mmx 2m リンクチェーン(ｽﾃﾝﾚｽ製)</t>
  </si>
  <si>
    <t>EA980ST-302Y</t>
  </si>
  <si>
    <t>3.0mmx 2m ﾘﾝｸﾁｪｰﾝ(ｽﾃﾝﾚｽ製/ﾋﾞﾆｰﾙｶﾊﾞｰ黄)</t>
  </si>
  <si>
    <t>EA638AG-75</t>
  </si>
  <si>
    <t>118mm スイベルスナップ(ｽﾃﾝﾚｽ製)</t>
  </si>
  <si>
    <t>1450</t>
  </si>
  <si>
    <t>EA638HC-5</t>
  </si>
  <si>
    <t>45.0x14.5x 6.0mm クイックリング(真鍮製)</t>
  </si>
  <si>
    <t>1452</t>
  </si>
  <si>
    <t>EA638AK-5</t>
  </si>
  <si>
    <t>5mm オープンフック(ｽﾃﾝﾚｽ製)</t>
  </si>
  <si>
    <t>EA911CA-13</t>
  </si>
  <si>
    <t>1.8x1.8m よしず(木目調/ｼﾙﾊﾞｰ)</t>
  </si>
  <si>
    <t>1462</t>
  </si>
  <si>
    <t>EA997LE-52</t>
  </si>
  <si>
    <t>600角用ﾌﾛｱﾊｯﾁ(充填用/把手式/ｱﾙﾐ目地)</t>
  </si>
  <si>
    <t>EA997LE-92</t>
  </si>
  <si>
    <t>600角用ﾌﾛｱﾊｯﾁ(張物用/把手式/ｱﾙﾐ目地)</t>
  </si>
  <si>
    <t>1466</t>
  </si>
  <si>
    <t>EA948TF-30</t>
  </si>
  <si>
    <t>48.6mm 単管パイプベース支柱金具(150mm用)</t>
  </si>
  <si>
    <t>EA948TF-35</t>
  </si>
  <si>
    <t>48.6mm 単管取付用ベースアタッチメント</t>
  </si>
  <si>
    <t>EA440DH-51</t>
  </si>
  <si>
    <t>φ 50x 50mm アクリルパイプ(透明)</t>
  </si>
  <si>
    <t>EA440DY-162</t>
  </si>
  <si>
    <t>300x450x3.0mm 低発泡塩ビ板(黄/5枚)</t>
  </si>
  <si>
    <t>EA997XJ-59</t>
  </si>
  <si>
    <t>500x5000x5mm ゴム板(筋入り･合成ｺﾞﾑ)</t>
  </si>
  <si>
    <t>1487</t>
  </si>
  <si>
    <t>EA997XH-23</t>
  </si>
  <si>
    <t>200x1000x2mm [粘着付]ゴム板(天然ｺﾞﾑ)</t>
  </si>
  <si>
    <t>EA765MT-41</t>
  </si>
  <si>
    <t>1.0mmx47mm [黒]ﾛﾝｸﾞﾉｰｽﾞ油性ﾏｰｶｰ(極細)</t>
  </si>
  <si>
    <t>EA997XD-101</t>
  </si>
  <si>
    <t>100x100x 5mm 発泡ポリエチレン(灰/5枚)</t>
  </si>
  <si>
    <t>EA997XD-102</t>
  </si>
  <si>
    <t>100x100x 5mm 発泡ポリエチレン(青/5枚)</t>
  </si>
  <si>
    <t>EA997XD-105</t>
  </si>
  <si>
    <t>300x300x 5mm 発泡ポリエチレン(灰/5枚)</t>
  </si>
  <si>
    <t>EA997XD-105Y</t>
  </si>
  <si>
    <t>300x300x 5mm 発泡ポリエチレン(黄/5枚)</t>
  </si>
  <si>
    <t>EA997XD-112</t>
  </si>
  <si>
    <t>100x100x10mm 発泡ポリエチレン(青/5枚)</t>
  </si>
  <si>
    <t>EA997XK-310</t>
  </si>
  <si>
    <t>1000x1000x10mm ゴムスポンジ(NBR)</t>
  </si>
  <si>
    <t>1489</t>
  </si>
  <si>
    <t>EA997XP-18</t>
  </si>
  <si>
    <t>610x1220x57mm 積層発泡ﾎﾟﾘｴﾁﾚﾝﾌｫｰﾑ(黒/黄)</t>
  </si>
  <si>
    <t>1490</t>
  </si>
  <si>
    <t>EA997RA-66</t>
  </si>
  <si>
    <t>300x1500x12mm ゴムマット(手掛け穴付/2枚</t>
  </si>
  <si>
    <t>EA943VA-1</t>
  </si>
  <si>
    <t>19x0.40mm/10m 構造用接合両面ﾃｰﾌﾟ(超強力)</t>
  </si>
  <si>
    <t>EA943VA-42</t>
  </si>
  <si>
    <t>25mmx10m 構造用接合両面テープ(PP･PE用)</t>
  </si>
  <si>
    <t>EA943VJ-2</t>
  </si>
  <si>
    <t>15mmx3m 超強力はがせる両面テープ(粗面用)</t>
  </si>
  <si>
    <t>EA944MG-1</t>
  </si>
  <si>
    <t>20mmx10m 超強力･両面ﾃｰﾌﾟ(粗面ｺﾝｸﾘｰﾄ用)</t>
  </si>
  <si>
    <t>EA944MG-13</t>
  </si>
  <si>
    <t>30mmx25m 両面テープ(建材･自動車仮止め)</t>
  </si>
  <si>
    <t>EA944MG-81</t>
  </si>
  <si>
    <t>12mmx20m 両面テープ･超強力(0.4mm/外装用)</t>
  </si>
  <si>
    <t>EA944MG-82</t>
  </si>
  <si>
    <t>20mmx20m 両面テープ･超強力(0.4mm/外装用)</t>
  </si>
  <si>
    <t>EA944MG-86</t>
  </si>
  <si>
    <t>20mmx20m 両面テープ･超強力(0.8mm/外装用)</t>
  </si>
  <si>
    <t>EA944MG-87</t>
  </si>
  <si>
    <t>30mmx20m 両面テープ･超強力(0.8mm/外装用)</t>
  </si>
  <si>
    <t>EA944MG-90B</t>
  </si>
  <si>
    <t>25mmx20m 両面テープ･超強力[1.2mm/外装用]</t>
  </si>
  <si>
    <t>EA944MG-92</t>
  </si>
  <si>
    <t>50mmx20m 両面テープ･超強力(1.2mm/外装用)</t>
  </si>
  <si>
    <t>1510</t>
  </si>
  <si>
    <t>EA944ME-10</t>
  </si>
  <si>
    <t>10mmx20m 両面テープ(壁紙･ﾎﾟｽﾀｰ用)</t>
  </si>
  <si>
    <t>1512</t>
  </si>
  <si>
    <t>EA934HA-112</t>
  </si>
  <si>
    <t>1.0x 18m 防水気密シート(粘着付)</t>
  </si>
  <si>
    <t>1513</t>
  </si>
  <si>
    <t>EA944MH-14C</t>
  </si>
  <si>
    <t>100mmx20m 建築用防水テープ(片面/ﾌﾞﾁﾙｺﾞﾑ)</t>
  </si>
  <si>
    <t>1518</t>
  </si>
  <si>
    <t>EA944RD-3</t>
  </si>
  <si>
    <t>19mmx0.13mmx10m 粘着テープ(ﾌｯ素樹脂)</t>
  </si>
  <si>
    <t>EA351CS-15</t>
  </si>
  <si>
    <t>15A/2.8mm PTFE/包みガスケット(JIS5K)</t>
  </si>
  <si>
    <t>EA351DH-25</t>
  </si>
  <si>
    <t>[JIS 5K] 25A/3.0mm 全面フランジパッキン</t>
  </si>
  <si>
    <t>EA351FC-125</t>
  </si>
  <si>
    <t>125A/3.0mm 内フランジパッキン(JIS 5K)</t>
  </si>
  <si>
    <t>EA351NA-0.8</t>
  </si>
  <si>
    <t>635x 635x0.8mm ｶﾞｽｹｯﾄｼｰﾄ(耐熱･耐蒸気)</t>
  </si>
  <si>
    <t>EA351GJ-25</t>
  </si>
  <si>
    <t>25A/3.0mm全面ﾌﾗﾝｼﾞﾊﾟｯｷﾝ(耐熱･耐蒸気/5K)</t>
  </si>
  <si>
    <t>1529</t>
  </si>
  <si>
    <t>EA351CA-8</t>
  </si>
  <si>
    <t>φ8mm x 7m コードシール(ｿﾌﾄ/丸)</t>
  </si>
  <si>
    <t>1534</t>
  </si>
  <si>
    <t>EA934KA-4</t>
  </si>
  <si>
    <t>15g 透明エポキシ接着剤</t>
  </si>
  <si>
    <t>1538</t>
  </si>
  <si>
    <t>EA934DF-8B</t>
  </si>
  <si>
    <t>450gｾｯﾄ 真鍮･砲金･銅補修パテ</t>
  </si>
  <si>
    <t>1546</t>
  </si>
  <si>
    <t>EA934KB-34B</t>
  </si>
  <si>
    <t>1.0kg コンクリート床ひび割れ補修材</t>
  </si>
  <si>
    <t>1561</t>
  </si>
  <si>
    <t>EA942EM-720</t>
  </si>
  <si>
    <t>300ml ｴﾅﾒﾙｽﾌﾟﾚｰ(OD色/航空用)(24本)</t>
  </si>
  <si>
    <t>EA942CC-2A</t>
  </si>
  <si>
    <t>300ml 螢光塗料スプレー(高耐久・ｵﾚﾝｼﾞ)</t>
  </si>
  <si>
    <t>1563</t>
  </si>
  <si>
    <t>EA765MV-130</t>
  </si>
  <si>
    <t>６本組[細字] 油性マーカーセット(工業用)</t>
  </si>
  <si>
    <t>EA765MP-452</t>
  </si>
  <si>
    <t>[黄] 加圧式ケガキボールペン(10本)</t>
  </si>
  <si>
    <t>EA765MP-453</t>
  </si>
  <si>
    <t>[桃] 加圧式ケガキボールペン(10本)</t>
  </si>
  <si>
    <t>1576</t>
  </si>
  <si>
    <t>EA920AJ-12</t>
  </si>
  <si>
    <t>236ml 錆転換剤(金属保護)</t>
  </si>
  <si>
    <t>1584</t>
  </si>
  <si>
    <t>EA925MG-42</t>
  </si>
  <si>
    <t>457x304x254mm ﾂｰﾙﾊﾞｯｸﾞ(耐水/1680ﾃﾞﾆｰﾙ)</t>
  </si>
  <si>
    <t>EA924BB-41</t>
  </si>
  <si>
    <t>45mm 作業用ベルト(ﾌﾞﾗｯｸ/LLｻｲｽﾞ)</t>
  </si>
  <si>
    <t>1588</t>
  </si>
  <si>
    <t>EA924TA-34</t>
  </si>
  <si>
    <t>60x1400mm 作業用ベルト(黒/Lｻｲｽﾞ)</t>
  </si>
  <si>
    <t>1592</t>
  </si>
  <si>
    <t>EA927GA-117A</t>
  </si>
  <si>
    <t>φ250x300mm/15L ﾛｰﾙﾄｯﾌﾟﾊﾞｯｸﾞ(防水/ﾌﾞﾙｰ)</t>
  </si>
  <si>
    <t>1597</t>
  </si>
  <si>
    <t>EA925HN-7</t>
  </si>
  <si>
    <t>410x220x300mm ﾂｰﾙﾊﾞｯｸﾞ(ﾌﾟﾗｽﾁｯｸﾍﾞｰｽ付)</t>
  </si>
  <si>
    <t>1601</t>
  </si>
  <si>
    <t>EA927CE-41</t>
  </si>
  <si>
    <t>292x304x457mm バックパック(ｺﾖｰﾃ)</t>
  </si>
  <si>
    <t>EA927CE-16</t>
  </si>
  <si>
    <t>279x203x457mm スリングバッグ(OD色)</t>
  </si>
  <si>
    <t>1607</t>
  </si>
  <si>
    <t>EA944CS-84</t>
  </si>
  <si>
    <t>170x120mm ポリ袋(ﾁｬｯｸ付/横型/100枚)</t>
  </si>
  <si>
    <t>EA508AR-16</t>
  </si>
  <si>
    <t>φ105x 85mm/0.45L 密閉容器(ｽﾃﾝﾚｽ製)</t>
  </si>
  <si>
    <t>EA508AR-18</t>
  </si>
  <si>
    <t>φ105x175mm/1.10L 密閉容器(ｽﾃﾝﾚｽ製)</t>
  </si>
  <si>
    <t>EA508SC-111</t>
  </si>
  <si>
    <t>φ 75x120mm 容器(ｽﾁｰﾙ製)</t>
  </si>
  <si>
    <t>EA508SC-113</t>
  </si>
  <si>
    <t>φ105x170mm 容器(ｽﾁｰﾙ製)</t>
  </si>
  <si>
    <t>EA508TM-101</t>
  </si>
  <si>
    <t>30cc 塗料缶(ｽﾁｰﾙ製)</t>
  </si>
  <si>
    <t>1609</t>
  </si>
  <si>
    <t>EA508AR-11</t>
  </si>
  <si>
    <t>φ132x 90mm/0.45L 密閉容器(ﾎﾟﾘｽﾁﾚﾝ製)</t>
  </si>
  <si>
    <t>EA508AB-18</t>
  </si>
  <si>
    <t>φ315x333mm/17.5L 密閉容器</t>
  </si>
  <si>
    <t>1618</t>
  </si>
  <si>
    <t>EA508KG-17</t>
  </si>
  <si>
    <t>101x215x44mm 連結ケース(3個)</t>
  </si>
  <si>
    <t>1630</t>
  </si>
  <si>
    <t>EA502TK</t>
  </si>
  <si>
    <t>320x240x335mm 工具箱(ｱﾙﾐ製)</t>
  </si>
  <si>
    <t>1633</t>
  </si>
  <si>
    <t>EA657-162NF</t>
  </si>
  <si>
    <t>543x414x319mm/内寸 防水ｹｰｽ(黒/ｳﾚﾀﾝ無)</t>
  </si>
  <si>
    <t>1640</t>
  </si>
  <si>
    <t>EA506LA-43B</t>
  </si>
  <si>
    <t>579x386x325mm 収納ｹｰｽ(ﾊﾞｯｸﾙ付/ｸﾘｱｰ)</t>
  </si>
  <si>
    <t>1650</t>
  </si>
  <si>
    <t>EA506LD-5B</t>
  </si>
  <si>
    <t>436x284x141mm 収納ボックス(ｸﾘｱｰ/5個)</t>
  </si>
  <si>
    <t>1676</t>
  </si>
  <si>
    <t>EA955AB-3A</t>
  </si>
  <si>
    <t>580x600x 800mm/ 7段 ﾂｰﾙｷｬﾋﾞﾈｯﾄ(中量用)</t>
  </si>
  <si>
    <t>1714</t>
  </si>
  <si>
    <t>EA927SC-53</t>
  </si>
  <si>
    <t>260x 80x320mm 宅配袋(ﾃｰﾌﾟ付/100枚)</t>
  </si>
  <si>
    <t>EA927SC-56</t>
  </si>
  <si>
    <t>320x160x430mm 宅配袋(ﾃｰﾌﾟ･ﾏﾁ付/100枚)</t>
  </si>
  <si>
    <t>1719</t>
  </si>
  <si>
    <t>EA520AB-21</t>
  </si>
  <si>
    <t>630x390mm/100kg ドーリー(ﾌﾟﾗｽﾁｯｸ製)</t>
  </si>
  <si>
    <t>1723</t>
  </si>
  <si>
    <t>EA520BE-8A</t>
  </si>
  <si>
    <t>720x450mm/200kg 運搬車(ﾌﾞﾚｰｷ無/ｱﾙﾐ製)</t>
  </si>
  <si>
    <t>1724</t>
  </si>
  <si>
    <t>EA520BE-66</t>
  </si>
  <si>
    <t>600x600mm/500kg 運搬車(二段式/ﾌﾞﾚｰｷ付)</t>
  </si>
  <si>
    <t>1725</t>
  </si>
  <si>
    <t>EA520P-31</t>
  </si>
  <si>
    <t>770x500mm/200kg 運搬車</t>
  </si>
  <si>
    <t>1727</t>
  </si>
  <si>
    <t>EA520BA-32</t>
  </si>
  <si>
    <t>[EA520BA-30用] 単管ブラケット</t>
  </si>
  <si>
    <t>EA520BA-33</t>
  </si>
  <si>
    <t>[EA520BA-30用] 1229mm 巾木(W)</t>
  </si>
  <si>
    <t>EA520BA-34</t>
  </si>
  <si>
    <t>[EA520BA-30用] 1125mm 巾木(D)</t>
  </si>
  <si>
    <t>EA520BA-35</t>
  </si>
  <si>
    <t>[EA520BA-30用] キャスター (4個組)</t>
  </si>
  <si>
    <t>1728</t>
  </si>
  <si>
    <t>EA520BY-43A</t>
  </si>
  <si>
    <t>895x595mm/300kg 運搬車(ﾒｯｼｭかご/ﾌﾞﾚｰｷ付)</t>
  </si>
  <si>
    <t>1734</t>
  </si>
  <si>
    <t>EA981ZA-3</t>
  </si>
  <si>
    <t>100x1000mm 滑止ﾗﾊﾞｰ(ﾌｫｰｸﾘﾌﾄ用/白ｺﾞﾑ/2枚</t>
  </si>
  <si>
    <t>1736</t>
  </si>
  <si>
    <t>EA520YA-3A</t>
  </si>
  <si>
    <t>150kg/ 72-1502mm 足踏式油圧リフト</t>
  </si>
  <si>
    <t>1740</t>
  </si>
  <si>
    <t>EA985MC-32</t>
  </si>
  <si>
    <t>300x1500mm ローラーコンベアー(ｽﾁｰﾙ製)</t>
  </si>
  <si>
    <t>1742</t>
  </si>
  <si>
    <t>EA986TC-350</t>
  </si>
  <si>
    <t>50mm キャスター(ﾂｲﾝﾎｲｰﾙ･ﾌﾞﾚｰｷ付)</t>
  </si>
  <si>
    <t>1754</t>
  </si>
  <si>
    <t>EA986GL-11</t>
  </si>
  <si>
    <t>100mm キャスター(自在金具/耐熱)</t>
  </si>
  <si>
    <t>1755</t>
  </si>
  <si>
    <t>EA986JR-23</t>
  </si>
  <si>
    <t>200mm キャスター(自在金具・ESD/ﾌﾞﾚｰｷ付)</t>
  </si>
  <si>
    <t>1756</t>
  </si>
  <si>
    <t>EA986HJ-2</t>
  </si>
  <si>
    <t>125mm キャスター(自在金具・後輪ﾌﾞﾚｰｷ付)</t>
  </si>
  <si>
    <t>EA986JJ-160</t>
  </si>
  <si>
    <t>160mm キャスター(固定金具)</t>
  </si>
  <si>
    <t>1758</t>
  </si>
  <si>
    <t>EA986KF-175</t>
  </si>
  <si>
    <t>175mm キャスター(固定金具)</t>
  </si>
  <si>
    <t>EA986KH-160</t>
  </si>
  <si>
    <t>EA986KR-200</t>
  </si>
  <si>
    <t>200mm キャスター(自在金具)</t>
  </si>
  <si>
    <t>EA986KR-250</t>
  </si>
  <si>
    <t>250mm キャスター(自在金具)</t>
  </si>
  <si>
    <t>EA986KW-1</t>
  </si>
  <si>
    <t>125mm キャスター(自在金具・前輪ﾌﾞﾚｰｷ付)</t>
  </si>
  <si>
    <t>EA986KW-125</t>
  </si>
  <si>
    <t>125mm キャスター(自在金具・ﾅｲﾛﾝ車輪)</t>
  </si>
  <si>
    <t>1759</t>
  </si>
  <si>
    <t>EA986KT-200</t>
  </si>
  <si>
    <t>EA986KX-1</t>
  </si>
  <si>
    <t>80mm キャスター(固定金具・ﾂｲﾝﾎｲｰﾙ)</t>
  </si>
  <si>
    <t>EA986KX-100</t>
  </si>
  <si>
    <t>100mm キャスター(固定金具・ﾅｲﾛﾝ車輪)</t>
  </si>
  <si>
    <t>1760</t>
  </si>
  <si>
    <t>EA986KA-73</t>
  </si>
  <si>
    <t>160mm ｷｬｽﾀｰ(自在金具･ｽﾃﾝﾚｽ製/ﾌﾞﾚｰｷ付)</t>
  </si>
  <si>
    <t>1771</t>
  </si>
  <si>
    <t>EA986RC-33</t>
  </si>
  <si>
    <t>48mm 戸車(吊戸用・2個)</t>
  </si>
  <si>
    <t>1775</t>
  </si>
  <si>
    <t>EA993KF-1A</t>
  </si>
  <si>
    <t>超ロング爪付ジャッキ(ｱﾀｯﾁﾒﾝﾄ付)</t>
  </si>
  <si>
    <t>1780</t>
  </si>
  <si>
    <t>EA840DK-37A</t>
  </si>
  <si>
    <t>DC12V/3402kg 電動ウィンチ(直流)</t>
  </si>
  <si>
    <t>1783</t>
  </si>
  <si>
    <t>EA982CD-5</t>
  </si>
  <si>
    <t>75mmx5.0m/3300Kg ベルト荷締機(ﾗﾁｪｯﾄ式)</t>
  </si>
  <si>
    <t>1784</t>
  </si>
  <si>
    <t>EA982BC-8</t>
  </si>
  <si>
    <t>226kg/25mmx3.6m ベルト荷締機(ﾗﾁｪｯﾄ式)</t>
  </si>
  <si>
    <t>EA982SA-48</t>
  </si>
  <si>
    <t>50mmx 8.0m/1274kg ﾍﾞﾙﾄ荷締機(両端ｱｲ型)</t>
  </si>
  <si>
    <t>EA982SA-54</t>
  </si>
  <si>
    <t>75mmx 4.0m/2540kg ﾍﾞﾙﾄ荷締機(両端ｱｲ型)</t>
  </si>
  <si>
    <t>1786</t>
  </si>
  <si>
    <t>EA982ST-15</t>
  </si>
  <si>
    <t>35mmx 5.0m/ 509kg ﾍﾞﾙﾄ荷締機(両端ﾌｯｸ型)</t>
  </si>
  <si>
    <t>EA982ST-42</t>
  </si>
  <si>
    <t>75mmx12.0m/2540kg ﾍﾞﾙﾄ荷締機(両端ﾌｯｸ型)</t>
  </si>
  <si>
    <t>EA982SB-33</t>
  </si>
  <si>
    <t>50mmx 3.0m/1520kg ベルト荷締機(ｴﾝﾄﾞﾚｽ)</t>
  </si>
  <si>
    <t>EA982SE-28</t>
  </si>
  <si>
    <t>50mmx 8.0m/1520kg ﾍﾞﾙﾄ荷締機(ｴﾝﾄﾞﾚｽ/SUS)</t>
  </si>
  <si>
    <t>1789</t>
  </si>
  <si>
    <t>EA628PT-662</t>
  </si>
  <si>
    <t>35x2.0mm/10m 荷締機用ベルト(PE製･黒)</t>
  </si>
  <si>
    <t>EA981N-12</t>
  </si>
  <si>
    <t>135x90x90mm 角当て(ﾍﾞﾙﾄｽﾘﾝｸﾞ&amp;荷締機)</t>
  </si>
  <si>
    <t>1793</t>
  </si>
  <si>
    <t>EA944M-143</t>
  </si>
  <si>
    <t>50x1300mm マジック認識バンド(蛍光ｲｴﾛｰ)</t>
  </si>
  <si>
    <t>EA944MA-112</t>
  </si>
  <si>
    <t>25mmx4.8m 荷崩れ防止･結束ﾏｼﾞｯｸﾊﾞﾝﾄﾞ(青)</t>
  </si>
  <si>
    <t>EA944MA-113</t>
  </si>
  <si>
    <t>25mmx4.8m 荷崩れ防止･結束ﾏｼﾞｯｸﾊﾞﾝﾄﾞ(赤)</t>
  </si>
  <si>
    <t>1796</t>
  </si>
  <si>
    <t>EA628WJ-51</t>
  </si>
  <si>
    <t>305mm ﾌｯｸ付ﾊﾞﾝｼﾞｰｺｰﾄﾞ(耐候性/ﾌﾞﾗｯｸ)</t>
  </si>
  <si>
    <t>EA628BS-21</t>
  </si>
  <si>
    <t>φ4.0mmx 15.2m パラシュートコード(白)</t>
  </si>
  <si>
    <t>1799</t>
  </si>
  <si>
    <t>EA628A-25</t>
  </si>
  <si>
    <t>9.5mmx30m 軽量ポリロープ</t>
  </si>
  <si>
    <t>EA628AJ-9</t>
  </si>
  <si>
    <t>9.5mmx180m ポリプロピレンロープ(黄)</t>
  </si>
  <si>
    <t>EA628ZB-9</t>
  </si>
  <si>
    <t>9.0mm ロープキャッチャー(2個)</t>
  </si>
  <si>
    <t>1802</t>
  </si>
  <si>
    <t>EA984CD-102</t>
  </si>
  <si>
    <t>160kg マグネットリフター(ｽｰﾊﾟｰﾏｸﾞ)</t>
  </si>
  <si>
    <t>EA984CD-103</t>
  </si>
  <si>
    <t>300kg マグネットリフター(ｽｰﾊﾟｰﾏｸﾞ)</t>
  </si>
  <si>
    <t>EA984CD-104</t>
  </si>
  <si>
    <t>500kg マグネットリフター(ｽｰﾊﾟｰﾏｸﾞ)</t>
  </si>
  <si>
    <t>EA984CD-105</t>
  </si>
  <si>
    <t>800kg マグネットリフター(ｽｰﾊﾟｰﾏｸﾞ)</t>
  </si>
  <si>
    <t>EA984CD-106</t>
  </si>
  <si>
    <t>1000kg マグネットリフター(ｽｰﾊﾟｰﾏｸﾞ)</t>
  </si>
  <si>
    <t>1806</t>
  </si>
  <si>
    <t>EA987HS-36</t>
  </si>
  <si>
    <t>50mm/125kg 横型固定滑車(2車/ﾍﾞｱﾘﾝｸﾞ)</t>
  </si>
  <si>
    <t>EA987-20</t>
  </si>
  <si>
    <t>80kgx2.5m チェーンブロック</t>
  </si>
  <si>
    <t>EA987AA-28</t>
  </si>
  <si>
    <t>500kgx8.0m チェーンブロック</t>
  </si>
  <si>
    <t>EA987AB-8</t>
  </si>
  <si>
    <t>1.0tonx8.0m チェーンブロック</t>
  </si>
  <si>
    <t>EA987E-31</t>
  </si>
  <si>
    <t>150kg/1.0m パイプジブクレーン</t>
  </si>
  <si>
    <t>EA987E-32</t>
  </si>
  <si>
    <t>150kg/1.5m パイプジブクレーン</t>
  </si>
  <si>
    <t>EA981FL-2</t>
  </si>
  <si>
    <t>100mmx2.0m/ 4.0ton ベルトスリング(ｼｸﾞﾅﾙ)</t>
  </si>
  <si>
    <t>EA981FM-2</t>
  </si>
  <si>
    <t>150mmx2.0m/ 6.3ton ベルトスリング(ｼｸﾞﾅﾙ)</t>
  </si>
  <si>
    <t>EA981FD-44</t>
  </si>
  <si>
    <t>2.0 tonx2.5m 金具付スリング(３本懸け)</t>
  </si>
  <si>
    <t>1816</t>
  </si>
  <si>
    <t>EA981VD-11A</t>
  </si>
  <si>
    <t>2.7tonx1.5m スリングチェーン(２本懸け)</t>
  </si>
  <si>
    <t>1823</t>
  </si>
  <si>
    <t>EA987FB-105</t>
  </si>
  <si>
    <t>0.5ton アイフック</t>
  </si>
  <si>
    <t>EA903BW-61</t>
  </si>
  <si>
    <t>片手すり(2段用/EA903BW-21･-22用)</t>
  </si>
  <si>
    <t>EA903BW-72</t>
  </si>
  <si>
    <t>両手すり(3･4段用/EA903BW-31･-41用)</t>
  </si>
  <si>
    <t>EA765MJ-8</t>
  </si>
  <si>
    <t>８本組/細･極細 マーキングペン</t>
  </si>
  <si>
    <t>1852</t>
  </si>
  <si>
    <t>EA765FH-61</t>
  </si>
  <si>
    <t>消しゴム(端切ﾊﾟｯｸ) 200g</t>
  </si>
  <si>
    <t>EA954TE-3</t>
  </si>
  <si>
    <t>81x104mm ペンスタンド(黒)</t>
  </si>
  <si>
    <t>1853</t>
  </si>
  <si>
    <t>EA762CF-524</t>
  </si>
  <si>
    <t>210x 60x 60mm メッシュケース(ﾌﾞﾙｰ)</t>
  </si>
  <si>
    <t>1858</t>
  </si>
  <si>
    <t>EA762AC-1</t>
  </si>
  <si>
    <t>300mm 三角スケール(一般用/竹ﾛｰﾙ芯)</t>
  </si>
  <si>
    <t>EA762AC-2</t>
  </si>
  <si>
    <t>300mm 三角スケール(土地家屋用/竹ﾛｰﾙ芯)</t>
  </si>
  <si>
    <t>1859</t>
  </si>
  <si>
    <t>EA720YG-71</t>
  </si>
  <si>
    <t>15cm 定規(三角ｽｹｰﾙ機能)</t>
  </si>
  <si>
    <t>EA720YG-72</t>
  </si>
  <si>
    <t>30cm 定規(三角ｽｹｰﾙ機能)</t>
  </si>
  <si>
    <t>1861</t>
  </si>
  <si>
    <t>EA762AD-3</t>
  </si>
  <si>
    <t>φ32mm 朱肉</t>
  </si>
  <si>
    <t>1868</t>
  </si>
  <si>
    <t>EA589-11</t>
  </si>
  <si>
    <t>100x18x0.5mm ｶｯﾀｰﾅｲﾌ替刃(ｽﾃﾝﾚｽ刃/10枚)</t>
  </si>
  <si>
    <t>EA589BJ</t>
  </si>
  <si>
    <t>155mm カッターナイフ</t>
  </si>
  <si>
    <t>1869</t>
  </si>
  <si>
    <t>EA589AS-11</t>
  </si>
  <si>
    <t>150mm カッターナイフ(黄)</t>
  </si>
  <si>
    <t>1870</t>
  </si>
  <si>
    <t>EA589AG-14</t>
  </si>
  <si>
    <t>200mm カッターナイフ(ﾌﾞﾚｰﾄﾞﾛｯｸ付)</t>
  </si>
  <si>
    <t>1873</t>
  </si>
  <si>
    <t>EA765MB-164</t>
  </si>
  <si>
    <t>7mmx6.5m テープのり(詰替用)</t>
  </si>
  <si>
    <t>1874</t>
  </si>
  <si>
    <t>EA765MA-81</t>
  </si>
  <si>
    <t>15mmx 8m 両面テープ用カッター</t>
  </si>
  <si>
    <t>EA765MA-82</t>
  </si>
  <si>
    <t>15mmx 8m 両面テープ用カッター(詰替用)</t>
  </si>
  <si>
    <t>EA762FB-105</t>
  </si>
  <si>
    <t>63mm ペーパークリップ(30個入)</t>
  </si>
  <si>
    <t>EA951DG-30</t>
  </si>
  <si>
    <t>20x28x38mm フック(亜鉛ﾀﾞｲｶｽﾄ)</t>
  </si>
  <si>
    <t>1887</t>
  </si>
  <si>
    <t>EA781ET-13A</t>
  </si>
  <si>
    <t>φ52/7.0kg ﾏｸﾞﾈｯﾄﾌｯｸ(ｽｲﾍﾞﾙ式/黒)</t>
  </si>
  <si>
    <t>EA781ET-14A</t>
  </si>
  <si>
    <t>φ52/7.0kg ﾏｸﾞﾈｯﾄﾌｯｸ(ｽｲﾍﾞﾙ式/白)</t>
  </si>
  <si>
    <t>1888</t>
  </si>
  <si>
    <t>EA762FG-122</t>
  </si>
  <si>
    <t>25x35x75mm フック(ﾏｸﾞﾈｯﾄ付/5個)</t>
  </si>
  <si>
    <t>1890</t>
  </si>
  <si>
    <t>EA638LA-126</t>
  </si>
  <si>
    <t>123x122x 80mm 石鹸皿(吸盤式･ﾎﾟﾘ･ｽﾃﾝﾚｽ枠)</t>
  </si>
  <si>
    <t>1892</t>
  </si>
  <si>
    <t>EA762DA-16W</t>
  </si>
  <si>
    <t>334x238mm/Ａ４ クリップボード(ﾎﾜｲﾄ)</t>
  </si>
  <si>
    <t>1897</t>
  </si>
  <si>
    <t>EA762CC-3E</t>
  </si>
  <si>
    <t>Ａ４/100枚 クリアーブック(ﾌﾞﾙｰ)</t>
  </si>
  <si>
    <t>EA762CA-5</t>
  </si>
  <si>
    <t>12mm A4 ルーズリング(100枚用/ﾎﾜｲﾄ)</t>
  </si>
  <si>
    <t>1899</t>
  </si>
  <si>
    <t>EA762CB-77</t>
  </si>
  <si>
    <t>Ａ４/310x240mm ｸﾘｱｰﾎﾙﾀﾞｰｹｰｽ(ﾊｰﾌ溶着/5枚)</t>
  </si>
  <si>
    <t>EA762CH-23</t>
  </si>
  <si>
    <t>130x217mm/A4 ファイリングポケット(5枚)</t>
  </si>
  <si>
    <t>1900</t>
  </si>
  <si>
    <t>EA762CB-24</t>
  </si>
  <si>
    <t>A4 たて型カルテホルダー(10枚)</t>
  </si>
  <si>
    <t>1908</t>
  </si>
  <si>
    <t>EA954TF-11</t>
  </si>
  <si>
    <t>255x343x65mm シストレー(ﾌﾞﾙｰ)</t>
  </si>
  <si>
    <t>EA954TF-12</t>
  </si>
  <si>
    <t>255x343x65mm シストレー(ﾚｯﾄﾞ)</t>
  </si>
  <si>
    <t>EA954TF-14</t>
  </si>
  <si>
    <t>255x343x65mm シストレー(ﾎﾜｲﾄ)</t>
  </si>
  <si>
    <t>1910</t>
  </si>
  <si>
    <t>EA954TE-28</t>
  </si>
  <si>
    <t>149x146x200mm ブックエンド(ﾀﾞｰｸｸﾞﾚｰ)</t>
  </si>
  <si>
    <t>1919</t>
  </si>
  <si>
    <t>EA761DR-118C</t>
  </si>
  <si>
    <t>18mm テープカートリッジ(透明に白文字)</t>
  </si>
  <si>
    <t>EA761DD-182</t>
  </si>
  <si>
    <t>18mm テープカセット(ﾏｸﾞﾈｯﾄ/緑)</t>
  </si>
  <si>
    <t>EA761DE-91</t>
  </si>
  <si>
    <t>9mm テープカセット(強粘着/赤)</t>
  </si>
  <si>
    <t>1921</t>
  </si>
  <si>
    <t>EA761DG-180</t>
  </si>
  <si>
    <t>18mm テープカセット(ｷﾚｲにはがせる/透明)</t>
  </si>
  <si>
    <t>EA761LE-13</t>
  </si>
  <si>
    <t>1800x900mm 掲示板(ｽﾀﾝﾄﾞ付)</t>
  </si>
  <si>
    <t>1925</t>
  </si>
  <si>
    <t>EA761LA-71</t>
  </si>
  <si>
    <t>910x662x1600mm ミーティング用ボード</t>
  </si>
  <si>
    <t>1928</t>
  </si>
  <si>
    <t>EA761LM-51</t>
  </si>
  <si>
    <t>812x 610mm スクリーン(三脚式)</t>
  </si>
  <si>
    <t>1939</t>
  </si>
  <si>
    <t>EA763BC-107</t>
  </si>
  <si>
    <t>Bluetoothイヤホン(充電台付/超極小)</t>
  </si>
  <si>
    <t>EA764AS-22</t>
  </si>
  <si>
    <t>[充電式] ｳｪｱﾗﾌﾞﾙｽﾋﾟｰｶｰ(送信機なし)</t>
  </si>
  <si>
    <t>1946</t>
  </si>
  <si>
    <t>EA764AB-91B</t>
  </si>
  <si>
    <t>362x140x26mm ﾜｲﾔﾚｽｷｰﾎﾞｰﾄﾞ(抗菌仕様)</t>
  </si>
  <si>
    <t>1953</t>
  </si>
  <si>
    <t>EA764A-314</t>
  </si>
  <si>
    <t>[Qi準拠]ワイヤレス充電器(ｺﾞｰﾙﾄﾞ)</t>
  </si>
  <si>
    <t>1958</t>
  </si>
  <si>
    <t>EA764AJ-164</t>
  </si>
  <si>
    <t>[EA764AJ-163用] 替コネクタ(2個)</t>
  </si>
  <si>
    <t>1962</t>
  </si>
  <si>
    <t>EA764AD-104</t>
  </si>
  <si>
    <t>[4ﾎﾟｰﾄ] USB3.1ハブ(Type-C)</t>
  </si>
  <si>
    <t>1968</t>
  </si>
  <si>
    <t>EA940PG-34</t>
  </si>
  <si>
    <t>5.0m ＡＶケーブル</t>
  </si>
  <si>
    <t>1975</t>
  </si>
  <si>
    <t>EA764B-548</t>
  </si>
  <si>
    <t>30m ＬＡＮケーブル(CAT6/ｸﾛｽ結線/ｸﾞﾚｰ)</t>
  </si>
  <si>
    <t>EA764BC-102A</t>
  </si>
  <si>
    <t>2 m ﾌﾗｯﾄLANケーブル(CAT6A準拠)[ﾌﾞﾙｰ]</t>
  </si>
  <si>
    <t>1987</t>
  </si>
  <si>
    <t>EA864BD-161</t>
  </si>
  <si>
    <t>電話機増設子機(EA864BD-160B,-280A用)</t>
  </si>
  <si>
    <t>EA922HB-14A</t>
  </si>
  <si>
    <t>140x200mm 除菌･洗浄ペーパー(詰替用80枚)</t>
  </si>
  <si>
    <t>1993</t>
  </si>
  <si>
    <t>EA759X-433</t>
  </si>
  <si>
    <t>[ｷｬﾉﾝ] ｲﾝｸｶｰﾄﾘｯｼﾞ(ﾌﾞﾗｯｸ/BCI-371BK)</t>
  </si>
  <si>
    <t>1999</t>
  </si>
  <si>
    <t>EA759GK-61</t>
  </si>
  <si>
    <t>16GB ＳＤＨＣメモリーカード</t>
  </si>
  <si>
    <t>2004</t>
  </si>
  <si>
    <t>EA761HD-41B</t>
  </si>
  <si>
    <t>AC100V/1500W/A3 ラミネーター</t>
  </si>
  <si>
    <t>2006</t>
  </si>
  <si>
    <t>EA763ZD-63</t>
  </si>
  <si>
    <t>435x440x866mm/60.0L ｵｰﾄﾌｨｰﾄﾞｼｭﾚｯﾀﾞｰ</t>
  </si>
  <si>
    <t>EA763ZD-13</t>
  </si>
  <si>
    <t>410x320x622mm/30.0L シュレッダー</t>
  </si>
  <si>
    <t>2013</t>
  </si>
  <si>
    <t>EA798CB-91</t>
  </si>
  <si>
    <t>環境目安表示付 [電波]掛時計</t>
  </si>
  <si>
    <t>2025</t>
  </si>
  <si>
    <t>EA916X-35</t>
  </si>
  <si>
    <t>15Ｗ メガホン(ｻｲﾚﾝ音付)</t>
  </si>
  <si>
    <t>EA916X-64</t>
  </si>
  <si>
    <t>７Ｗ ハンズフリーメガホン</t>
  </si>
  <si>
    <t>EA916X-91</t>
  </si>
  <si>
    <t>4.5W メガホン(抗ｳｲﾙｽｺｰﾃｨﾝｸﾞ)</t>
  </si>
  <si>
    <t>2026</t>
  </si>
  <si>
    <t>EA759Z-78B</t>
  </si>
  <si>
    <t>カメラケース</t>
  </si>
  <si>
    <t>EA759Z-79A</t>
  </si>
  <si>
    <t>[EA759GA-77B用]カメラケース</t>
  </si>
  <si>
    <t>2034</t>
  </si>
  <si>
    <t>EA757AC-28</t>
  </si>
  <si>
    <t>x12/25mm 双眼鏡(防水)</t>
  </si>
  <si>
    <t>EA757AG-39C</t>
  </si>
  <si>
    <t>x10/25mm 双眼鏡(防水)</t>
  </si>
  <si>
    <t>2035</t>
  </si>
  <si>
    <t>EA951FC-39</t>
  </si>
  <si>
    <t>410x290x1280mm 宅配ボックス(2段)</t>
  </si>
  <si>
    <t>EA954FD-47</t>
  </si>
  <si>
    <t>554x336x880mm/2列･浅18段 ｷｬﾋﾞﾈｯﾄ(ﾄﾚｰ型)</t>
  </si>
  <si>
    <t>EA954EA-140</t>
  </si>
  <si>
    <t>720x430x450mm デスクパーテーション</t>
  </si>
  <si>
    <t>EA927-225</t>
  </si>
  <si>
    <t>245x 25x330mmm ｲﾝﾅｰｹｰｽ(ﾉｰﾄPC用/ﾌﾞﾗｯｸ)</t>
  </si>
  <si>
    <t>EA762CF-527</t>
  </si>
  <si>
    <t>165x160mm メッシュケース(ﾌﾞﾙｰ)</t>
  </si>
  <si>
    <t>EA927AN-66</t>
  </si>
  <si>
    <t>225x23x286mm ﾀﾌﾞﾚｯﾄｹｰｽ(iPad Pro12.9ｲﾝﾁ用</t>
  </si>
  <si>
    <t>EA927BK-16</t>
  </si>
  <si>
    <t>380x320x140mm 高級ショルダーバッグ (黒)</t>
  </si>
  <si>
    <t>2091</t>
  </si>
  <si>
    <t>EA927LF-62</t>
  </si>
  <si>
    <t>310x240x90mm 衣類収納ケース(ｽｰﾂｹｰｽ整理用</t>
  </si>
  <si>
    <t>2094</t>
  </si>
  <si>
    <t>EA927BB-101</t>
  </si>
  <si>
    <t>400x120x310mm ビジネスバッグ</t>
  </si>
  <si>
    <t>EA927BH-78</t>
  </si>
  <si>
    <t>600x200x360mm ボストンバッグ</t>
  </si>
  <si>
    <t>EA927C-63</t>
  </si>
  <si>
    <t>300x100x400mm リュックサック</t>
  </si>
  <si>
    <t>EA927CJ-68</t>
  </si>
  <si>
    <t>762x355x 355mm/90.0L ﾎﾞｽﾄﾝﾊﾞｯｸﾞ(ﾈｲﾋﾞｰ)</t>
  </si>
  <si>
    <t>2099</t>
  </si>
  <si>
    <t>EA927CR-17</t>
  </si>
  <si>
    <t>290x100x390mm リュックサック(紺)</t>
  </si>
  <si>
    <t>2105</t>
  </si>
  <si>
    <t>EA910SR-11</t>
  </si>
  <si>
    <t>[Ｌ] サンダル(ﾁｮｺ)</t>
  </si>
  <si>
    <t>EA910TD-12</t>
  </si>
  <si>
    <t>26.0cm スリッパ(うね織/小豆色)</t>
  </si>
  <si>
    <t>EA997RD-21</t>
  </si>
  <si>
    <t>1370x0.35mmx 5m フロアーシート</t>
  </si>
  <si>
    <t>EA758M-22B</t>
  </si>
  <si>
    <t>[単3x3本] フラッシｭライト/ＬＥＤ(防水型)</t>
  </si>
  <si>
    <t>2119</t>
  </si>
  <si>
    <t>EA758RW-101</t>
  </si>
  <si>
    <t>[充電式] フラッシュライト/LED</t>
  </si>
  <si>
    <t>EA758RW-106</t>
  </si>
  <si>
    <t>2125</t>
  </si>
  <si>
    <t>EA758MH-61A</t>
  </si>
  <si>
    <t>[CR2032x2個] クリップライト/ＬＥＤ</t>
  </si>
  <si>
    <t>2126</t>
  </si>
  <si>
    <t>EA758RX-8</t>
  </si>
  <si>
    <t>[単3x3本] ヘッドライト/ＬＥＤ</t>
  </si>
  <si>
    <t>2128</t>
  </si>
  <si>
    <t>EA758TJ-2</t>
  </si>
  <si>
    <t>[充電式] ヘッドライト/ＬＥＤ</t>
  </si>
  <si>
    <t>EA815LD-48</t>
  </si>
  <si>
    <t>ﾌﾚｷｼﾌﾞﾙ ﾏｸﾞﾈｯﾄ付ﾎﾙﾀﾞｰ(EA815LD-41～43用)</t>
  </si>
  <si>
    <t>EA814DC-2A</t>
  </si>
  <si>
    <t>AC100V/ 30W 作業灯/ＬＥＤ</t>
  </si>
  <si>
    <t>2135</t>
  </si>
  <si>
    <t>EA814EC-23</t>
  </si>
  <si>
    <t>[充電式] 作業灯/ＬＥＤ(ﾊﾞｲｽ付)</t>
  </si>
  <si>
    <t>EA758XA-183</t>
  </si>
  <si>
    <t>φ32.5x580mm/20W 殺菌灯</t>
  </si>
  <si>
    <t>EA758XE-60A</t>
  </si>
  <si>
    <t>AC110V/ 60W/E26 電球/耐振</t>
  </si>
  <si>
    <t>2151</t>
  </si>
  <si>
    <t>EA758XA-94</t>
  </si>
  <si>
    <t>AC100V/6.5W/E26 ＬＥＤ電球(電球色)</t>
  </si>
  <si>
    <t>2160</t>
  </si>
  <si>
    <t>EA763AX-14</t>
  </si>
  <si>
    <t>AC100V/1000W ふとん乾燥機</t>
  </si>
  <si>
    <t>EA763AX-25</t>
  </si>
  <si>
    <t>AC100V/450W ふとん掃除機</t>
  </si>
  <si>
    <t>2164</t>
  </si>
  <si>
    <t>EA763AM-62A</t>
  </si>
  <si>
    <t>AC100V/1350W 電子レンジ(50/60Hz)</t>
  </si>
  <si>
    <t>EA763AS-8</t>
  </si>
  <si>
    <t>[EA763AS-7A用] 替カートリッジ</t>
  </si>
  <si>
    <t>2170</t>
  </si>
  <si>
    <t>EA763AZ-1A</t>
  </si>
  <si>
    <t>0.6L マグボトル(ｽﾃﾝﾚｽ製/ﾌｫﾚｽﾄｸﾞﾚｰ)</t>
  </si>
  <si>
    <t>EA763AZ-2A</t>
  </si>
  <si>
    <t>0.6L マグボトル(ｽﾃﾝﾚｽ製/ｱｲｽｸﾞﾚｰ)</t>
  </si>
  <si>
    <t>EA763AZ-81D</t>
  </si>
  <si>
    <t>2.06L クールボトル(ｽﾃﾝﾚｽ製/ﾈｲﾋﾞｰ)</t>
  </si>
  <si>
    <t>EA763AE-46N</t>
  </si>
  <si>
    <t>EA763AE-47N</t>
  </si>
  <si>
    <t>EA763AF-102B</t>
  </si>
  <si>
    <t>EA540CM-3</t>
  </si>
  <si>
    <t>160mm はさみ・クラフト(ｷﾞｻﾞ刃/ｽﾃﾝﾚｽ製)</t>
  </si>
  <si>
    <t>EA540K-111</t>
  </si>
  <si>
    <t>130mm ポケットはさみ</t>
  </si>
  <si>
    <t>2179</t>
  </si>
  <si>
    <t>EA540K-14</t>
  </si>
  <si>
    <t>180mm はさみ・万能</t>
  </si>
  <si>
    <t>2189</t>
  </si>
  <si>
    <t>EA916JA-14</t>
  </si>
  <si>
    <t>88.9mm 皮革用錐</t>
  </si>
  <si>
    <t>2192</t>
  </si>
  <si>
    <t>EA979AD-38</t>
  </si>
  <si>
    <t>φ30x2.0mm クッションシール(丸型/8粒)</t>
  </si>
  <si>
    <t>EA979DA-31</t>
  </si>
  <si>
    <t>φ10x3mm ゴムクッション(8枚)</t>
  </si>
  <si>
    <t>2196</t>
  </si>
  <si>
    <t>EA951FD-28A</t>
  </si>
  <si>
    <t>1800x1640x1040mm 物干しスタンド(ｽﾃﾝﾚｽ製)</t>
  </si>
  <si>
    <t>EA912ME-21</t>
  </si>
  <si>
    <t>AC100V/120W 電動ハンドミキサー</t>
  </si>
  <si>
    <t>2213</t>
  </si>
  <si>
    <t>EA913VR-14A</t>
  </si>
  <si>
    <t>[12点組] 鍋･フライパンセット(IH対応)</t>
  </si>
  <si>
    <t>2217</t>
  </si>
  <si>
    <t>EA922HA-101</t>
  </si>
  <si>
    <t>300x300mm からだふきタオル(小判/100本)</t>
  </si>
  <si>
    <t>EA922HB-152</t>
  </si>
  <si>
    <t>140x200mm 除菌ｳｪｯﾄﾃｨｯｼｭ(詰替用/65枚/厚手</t>
  </si>
  <si>
    <t>EA922HB-156</t>
  </si>
  <si>
    <t>140x200mm 除菌ｳｪｯﾄﾃｨｯｼｭ(65枚/厚手)</t>
  </si>
  <si>
    <t>EA922HB-33B</t>
  </si>
  <si>
    <t>40x200mm 消毒ｳｪｯﾄティシュ(30枚)</t>
  </si>
  <si>
    <t>2225</t>
  </si>
  <si>
    <t>EA109DZ-26B</t>
  </si>
  <si>
    <t>歯ブラシ(ﾋﾞﾄｲｰﾝ/ｺﾝﾊﾟｸﾄ/やわらかめ/12本)</t>
  </si>
  <si>
    <t>EA916HB-7</t>
  </si>
  <si>
    <t>122mm 爪ヤスリ</t>
  </si>
  <si>
    <t>EA638LF-72</t>
  </si>
  <si>
    <t>110x100x22mm 石けん皿(ﾌﾞﾗｯｸ)</t>
  </si>
  <si>
    <t>EA922KA-61</t>
  </si>
  <si>
    <t>5.0L  食器･調理器具用洗剤(ﾊﾞｲｵｶﾞｰﾄﾞ)</t>
  </si>
  <si>
    <t>2232</t>
  </si>
  <si>
    <t>EA922KA-10H</t>
  </si>
  <si>
    <t>1.0L キッチン泡ハイター(業務用)</t>
  </si>
  <si>
    <t>EA922KA-10K</t>
  </si>
  <si>
    <t>1.0L 交換ボトル(ｷｯﾁﾝ泡ﾊｲﾀｰ)</t>
  </si>
  <si>
    <t>EA922KB-11C</t>
  </si>
  <si>
    <t>380g 衣類用洗剤(ｱﾀｯｸZero)</t>
  </si>
  <si>
    <t>EA922AJ-41</t>
  </si>
  <si>
    <t>500ml かび防止スプレー</t>
  </si>
  <si>
    <t>EA922AJ-42</t>
  </si>
  <si>
    <t>500ml かび除菌スプレー</t>
  </si>
  <si>
    <t>2242</t>
  </si>
  <si>
    <t>EA922AJ-10A</t>
  </si>
  <si>
    <t>800ml 酸性トイレクリーナー(業務用)</t>
  </si>
  <si>
    <t>EA935L-8</t>
  </si>
  <si>
    <t>180ml 落書消し</t>
  </si>
  <si>
    <t>EA941D-83</t>
  </si>
  <si>
    <t>550ml スズメバチの巣撃滅</t>
  </si>
  <si>
    <t>2252</t>
  </si>
  <si>
    <t>EA941B-14</t>
  </si>
  <si>
    <t>衣類用防虫剤(ｸﾛｰｾﾞｯﾄ用/10個)</t>
  </si>
  <si>
    <t>EA800AH-3</t>
  </si>
  <si>
    <t>保護めがね(ｸﾘｱｰ)</t>
  </si>
  <si>
    <t>2268</t>
  </si>
  <si>
    <t>EA800AW-6</t>
  </si>
  <si>
    <t>2270</t>
  </si>
  <si>
    <t>EA800MB-32</t>
  </si>
  <si>
    <t>[DS2] マスク(防塵用/20枚)</t>
  </si>
  <si>
    <t>2273</t>
  </si>
  <si>
    <t>EA800MR-109</t>
  </si>
  <si>
    <t>[EA800MR-6用] 替フィルター(有機ｶﾞｽ対応)</t>
  </si>
  <si>
    <t>2284</t>
  </si>
  <si>
    <t>EA354MA-31</t>
  </si>
  <si>
    <t>[Ｍ/215mm] 手袋(ﾆﾄﾘﾙｺﾞﾑｺｰﾄ/ﾌｨｯﾄﾀｲﾌﾟ)</t>
  </si>
  <si>
    <t>EA354MA-32</t>
  </si>
  <si>
    <t>[Ｌ/225mm] 手袋(ﾆﾄﾘﾙｺﾞﾑｺｰﾄ/ﾌｨｯﾄﾀｲﾌﾟ)</t>
  </si>
  <si>
    <t>EA354KJ-21</t>
  </si>
  <si>
    <t>[ﾌﾘｰ]250mm 手袋(耐熱/ｱﾗﾐﾄﾞ繊維)</t>
  </si>
  <si>
    <t>EA354KJ-23</t>
  </si>
  <si>
    <t>[ﾌﾘｰ]450mm 手袋(耐熱/ｱﾗﾐﾄﾞ繊維)</t>
  </si>
  <si>
    <t>EA353BY-302</t>
  </si>
  <si>
    <t>[Ｍ] メカニクスグローブ(合成革/黒･ﾌﾞﾗｳﾝ)</t>
  </si>
  <si>
    <t>2297</t>
  </si>
  <si>
    <t>EA354BD-63</t>
  </si>
  <si>
    <t>[Ｌ/305mm] 手袋(ﾆﾄﾘﾙｺﾞﾑ/環境配慮ﾀｲﾌﾟ)</t>
  </si>
  <si>
    <t>EA354BD-64</t>
  </si>
  <si>
    <t>[XL/305mm] 手袋(ﾆﾄﾘﾙｺﾞﾑ/環境配慮ﾀｲﾌﾟ)</t>
  </si>
  <si>
    <t>EA354BW-3A</t>
  </si>
  <si>
    <t>[XXL/450mm]手袋･耐酸･耐ｱﾙｶﾘ(ﾗﾃｯｸｽｺﾞﾑ)</t>
  </si>
  <si>
    <t>EA354C-14</t>
  </si>
  <si>
    <t>[ﾌﾘｰ/180mm] 手袋・インナー(ﾅｲﾛﾝ/OD)</t>
  </si>
  <si>
    <t>2302</t>
  </si>
  <si>
    <t>EA354BD-51F</t>
  </si>
  <si>
    <t>[Ｍ/240mm] 手袋(ﾆﾄﾘﾙｺﾞﾑ・ﾊﾟｳﾀﾞｰ無/100枚)</t>
  </si>
  <si>
    <t>2305</t>
  </si>
  <si>
    <t>EA355BD-31</t>
  </si>
  <si>
    <t>280mm 腕カバー(制電)</t>
  </si>
  <si>
    <t>EA926CE-31</t>
  </si>
  <si>
    <t>[ﾌﾘｰ] サポーター(MP関節右用)</t>
  </si>
  <si>
    <t>EA998VT-26.5</t>
  </si>
  <si>
    <t>26.5cm プロスニーカー(ﾊｲｶｯﾄ)</t>
  </si>
  <si>
    <t>EA998VT-27.5</t>
  </si>
  <si>
    <t>27.5cm プロスニーカー(ﾊｲｶｯﾄ)</t>
  </si>
  <si>
    <t>EA998WF-28.0</t>
  </si>
  <si>
    <t>28.0cm プロスニーカー(灰･白)</t>
  </si>
  <si>
    <t>EA998YA-25.5B</t>
  </si>
  <si>
    <t>25.5cm プロスニーカー(黒)</t>
  </si>
  <si>
    <t>2320</t>
  </si>
  <si>
    <t>EA996AZ-23A</t>
  </si>
  <si>
    <t>[LL] 使い捨て防護服</t>
  </si>
  <si>
    <t>EA996AZ-53B</t>
  </si>
  <si>
    <t>[LL] 使い捨て防護上着</t>
  </si>
  <si>
    <t>EA920AV-53</t>
  </si>
  <si>
    <t>280ml 涼感スプレー(消臭ﾀｲﾌﾟ)</t>
  </si>
  <si>
    <t>2324</t>
  </si>
  <si>
    <t>EA915EM-151A</t>
  </si>
  <si>
    <t>充電式･送風ネックファン</t>
  </si>
  <si>
    <t>EA996AM-104</t>
  </si>
  <si>
    <t>[3L] 空調継ぎ作業服(送風ﾌｧﾝ付/半袖ﾈｲﾋﾞｰ)</t>
  </si>
  <si>
    <t>2330</t>
  </si>
  <si>
    <t>EA915G-91</t>
  </si>
  <si>
    <t>[Ｌ] ワークグローブ(防寒)</t>
  </si>
  <si>
    <t>EA915GF-97</t>
  </si>
  <si>
    <t>[Ｌ] インナー手袋</t>
  </si>
  <si>
    <t>EA983R-13A</t>
  </si>
  <si>
    <t>ＬＥＤ安全ベスト(紺/白)</t>
  </si>
  <si>
    <t>2343</t>
  </si>
  <si>
    <t>EA998FX-9A</t>
  </si>
  <si>
    <t>φ4.3mmx10m 安全ブロック(ｽﾃﾝﾚｽﾜｲﾔｰ付)</t>
  </si>
  <si>
    <t>2351</t>
  </si>
  <si>
    <t>EA983FR-142</t>
  </si>
  <si>
    <t>[単3x3本] ＬＥＤ警告灯(ﾌﾞｻﾞｰﾏｸﾞﾈｯﾄ付/黄)</t>
  </si>
  <si>
    <t>EA983FK-206</t>
  </si>
  <si>
    <t>2374</t>
  </si>
  <si>
    <t>EA766ZE-25</t>
  </si>
  <si>
    <t>467x600mm 工事用黒板(横型･折畳式)</t>
  </si>
  <si>
    <t>EA766ZF-40</t>
  </si>
  <si>
    <t>300x450mm 工事用ミニホワイトボード</t>
  </si>
  <si>
    <t>EA766ZF-51</t>
  </si>
  <si>
    <t>450x600mm 工事用ﾎﾜｲﾄﾎﾞｰﾄﾞ(横型無地折畳式</t>
  </si>
  <si>
    <t>2375</t>
  </si>
  <si>
    <t>EA766ZE-9</t>
  </si>
  <si>
    <t>450x600mm 工事用黒板(横型･無地)</t>
  </si>
  <si>
    <t>2378</t>
  </si>
  <si>
    <t>EA944DA-43</t>
  </si>
  <si>
    <t>100mmx254mm 滑り止めテープ/足型(蓄光/2枚</t>
  </si>
  <si>
    <t>EA983G-54R</t>
  </si>
  <si>
    <t>100mmx9.1m 蓄光テープ(赤/白)</t>
  </si>
  <si>
    <t>2384</t>
  </si>
  <si>
    <t>EA983B-1A</t>
  </si>
  <si>
    <t>ＪＩＳ安全標識板[感電注意]</t>
  </si>
  <si>
    <t>EA983E-6</t>
  </si>
  <si>
    <t>80x 40x 30mm ｽｲｯﾁｶﾊﾞｰ標識(無地･透明)</t>
  </si>
  <si>
    <t>2406</t>
  </si>
  <si>
    <t>EA983GB-113</t>
  </si>
  <si>
    <t>0.6x24mmx5m 超高輝度蓄光テープ</t>
  </si>
  <si>
    <t>2408</t>
  </si>
  <si>
    <t>EA944DD-14A</t>
  </si>
  <si>
    <t>100mmx5.0m 滑り止めテープ(土足用/白)</t>
  </si>
  <si>
    <t>2409</t>
  </si>
  <si>
    <t>EA944DA-42</t>
  </si>
  <si>
    <t>100mmx254mm 滑り止めテープ/足型(黒/2枚)</t>
  </si>
  <si>
    <t>2417</t>
  </si>
  <si>
    <t>EA864CD-98A</t>
  </si>
  <si>
    <t>210万画素 暗視カメラ(全天候型)</t>
  </si>
  <si>
    <t>2420</t>
  </si>
  <si>
    <t>EA864CP-13</t>
  </si>
  <si>
    <t>屋外カメラ</t>
  </si>
  <si>
    <t>2422</t>
  </si>
  <si>
    <t>EA864CA-91</t>
  </si>
  <si>
    <t>[AC100V/8Wx2]ＬＥＤセンサーライト(ｶﾒﾗ付)</t>
  </si>
  <si>
    <t>EA864CC-30</t>
  </si>
  <si>
    <t>[単3x3本] LEDセンサーライト(ﾄﾞｱ用)</t>
  </si>
  <si>
    <t>2429</t>
  </si>
  <si>
    <t>EA983S-113</t>
  </si>
  <si>
    <t>40mm ダイアル錠(ﾌﾞﾗｯｸ)</t>
  </si>
  <si>
    <t>EA983SZ-75</t>
  </si>
  <si>
    <t>75mm 横型南京錠(ﾃﾞｨﾝﾌﾟﾙｷｰ)</t>
  </si>
  <si>
    <t>2448</t>
  </si>
  <si>
    <t>EA944D-26</t>
  </si>
  <si>
    <t>900x1800mm ガラス飛散防止シート</t>
  </si>
  <si>
    <t>2452</t>
  </si>
  <si>
    <t>EA979BR-122</t>
  </si>
  <si>
    <t>22.5kg サムロック(大型ﾓﾆﾀｰ対応型/ｸﾞﾚｰ)</t>
  </si>
  <si>
    <t>EA812HG-11A</t>
  </si>
  <si>
    <t>AC100V･DC12V･USB/ 375wh ポータブル電源</t>
  </si>
  <si>
    <t>EA812HG-15</t>
  </si>
  <si>
    <t>AC100V･DC12V･USB/1534wh ポータブル電源</t>
  </si>
  <si>
    <t>2460</t>
  </si>
  <si>
    <t>EA724ZT-22</t>
  </si>
  <si>
    <t>φ433mm  凸面ミラー(丸型･ｽﾃﾝﾚｽ製/ｸﾞﾚｰ)</t>
  </si>
  <si>
    <t>2463</t>
  </si>
  <si>
    <t>EA724ZK-46</t>
  </si>
  <si>
    <t>300x 450mm 平面ミラー(ﾎﾟﾘｶｰﾎﾞﾈｲﾄ製)</t>
  </si>
  <si>
    <t>2464</t>
  </si>
  <si>
    <t>EA724YD-4</t>
  </si>
  <si>
    <t>145x590mm 平面ミラー(ﾎﾟﾘｶｰﾎﾞﾈｲﾄ製)</t>
  </si>
  <si>
    <t>2477</t>
  </si>
  <si>
    <t>EA928AB-4A</t>
  </si>
  <si>
    <t>600mm 体育館モップ(2本組)</t>
  </si>
  <si>
    <t>2486</t>
  </si>
  <si>
    <t>EA922B-16D</t>
  </si>
  <si>
    <t>610-970mm ロールクリーナー(ｶｰﾍﾟｯﾄ用)</t>
  </si>
  <si>
    <t>2496</t>
  </si>
  <si>
    <t>EA928BG-30</t>
  </si>
  <si>
    <t>ウィンドウモップ＆ワイパーセット</t>
  </si>
  <si>
    <t>2499</t>
  </si>
  <si>
    <t>EA928BN-110</t>
  </si>
  <si>
    <t>クリーニングキット(ｿｰﾗｰﾊﾟﾈﾙ用)</t>
  </si>
  <si>
    <t>EA928BN-120</t>
  </si>
  <si>
    <t>EA995AA-571</t>
  </si>
  <si>
    <t>600x500x665mm ダストボックス(ｽﾁｰﾙ製)</t>
  </si>
  <si>
    <t>EA899AS-60B</t>
  </si>
  <si>
    <t>自動掃除機(充電式)</t>
  </si>
  <si>
    <t>EA899MZ-3</t>
  </si>
  <si>
    <t>ほうきノズル(掃除機用)</t>
  </si>
  <si>
    <t>2538</t>
  </si>
  <si>
    <t>EA115KA-71</t>
  </si>
  <si>
    <t>2.0m [家庭用]給水ホース</t>
  </si>
  <si>
    <t>EA915-44</t>
  </si>
  <si>
    <t>替天幕（2x2mﾃﾝﾄ用 白色）</t>
  </si>
  <si>
    <t>2551</t>
  </si>
  <si>
    <t>EA915-132</t>
  </si>
  <si>
    <t>ポータブルチェアー用パラソル</t>
  </si>
  <si>
    <t>2554</t>
  </si>
  <si>
    <t>EA913DA-3</t>
  </si>
  <si>
    <t>500x800mm/1.4x12mm ﾊﾞｰﾍﾞｷｭｰﾈｯﾄ(鉄)</t>
  </si>
  <si>
    <t>2557</t>
  </si>
  <si>
    <t>EA913VF-16</t>
  </si>
  <si>
    <t>235x16mm トング (折畳式)</t>
  </si>
  <si>
    <t>EA917AA-1</t>
  </si>
  <si>
    <t>2.5L ウォータージャグ</t>
  </si>
  <si>
    <t>2561</t>
  </si>
  <si>
    <t>EA917AL-22</t>
  </si>
  <si>
    <t>437x285x365mm/25.0L クーラーボックス</t>
  </si>
  <si>
    <t>2563</t>
  </si>
  <si>
    <t>EA917AM-2A</t>
  </si>
  <si>
    <t>600x370x530mm 保冷ボックス(折畳み式)</t>
  </si>
  <si>
    <t>2564</t>
  </si>
  <si>
    <t>EA916CA-5</t>
  </si>
  <si>
    <t>145mm ナイフシャープナー(ﾀﾞｲﾔﾓﾝﾄﾞ)</t>
  </si>
  <si>
    <t>2565</t>
  </si>
  <si>
    <t>EA739CD-8</t>
  </si>
  <si>
    <t>マップメジャー</t>
  </si>
  <si>
    <t>2574</t>
  </si>
  <si>
    <t>EA628WD-7</t>
  </si>
  <si>
    <t>1050x850mm カーゴネット</t>
  </si>
  <si>
    <t>EA915-31</t>
  </si>
  <si>
    <t>920x1770x1560mm 簡易物置きハウス</t>
  </si>
  <si>
    <t>2575</t>
  </si>
  <si>
    <t>EA934YP-13</t>
  </si>
  <si>
    <t>リムバンド(27ｲﾝﾁ用/2本)</t>
  </si>
  <si>
    <t>2582</t>
  </si>
  <si>
    <t>EA650BG-38C</t>
  </si>
  <si>
    <t>216x279x616-762mm ｼｮﾍﾞﾙ(伸縮柄･ｱﾙﾐ製･6本</t>
  </si>
  <si>
    <t>2601</t>
  </si>
  <si>
    <t>EA650AR-1</t>
  </si>
  <si>
    <t>2.09-3.37m 高枝鋏(伸縮柄/刃長64mm)</t>
  </si>
  <si>
    <t>2606</t>
  </si>
  <si>
    <t>EA925KB-8</t>
  </si>
  <si>
    <t>[EA540BC-7-8-14-15A-17-41-42-43用] ﾎﾙﾀﾞｰ</t>
  </si>
  <si>
    <t>EA650BB-11</t>
  </si>
  <si>
    <t>185mm/1155mm 刈り刃鎌(長柄)</t>
  </si>
  <si>
    <t>EA898RB-27</t>
  </si>
  <si>
    <t>2616</t>
  </si>
  <si>
    <t>EA913AC-32</t>
  </si>
  <si>
    <t>2.0L  除草剤</t>
  </si>
  <si>
    <t>EA913AC-34</t>
  </si>
  <si>
    <t>1.7L  除草剤(詰替え)</t>
  </si>
  <si>
    <t>2618</t>
  </si>
  <si>
    <t>EA952AD-221</t>
  </si>
  <si>
    <t>1.0x5.0m 防草シート</t>
  </si>
  <si>
    <t>EA898BR-6A</t>
  </si>
  <si>
    <t>300mm/DC25.2V 芝刈機(充電式)</t>
  </si>
  <si>
    <t>2629</t>
  </si>
  <si>
    <t>EA124LR-11A</t>
  </si>
  <si>
    <t>G 3/4" 散水用ﾀｲﾏｰ(ｿｰﾗｰ兼電池式 G1/2"口金</t>
  </si>
  <si>
    <t>EA124LR-1C</t>
  </si>
  <si>
    <t>G 3/4" 散水用タイマー(電池式/G 1/2"口金)</t>
  </si>
  <si>
    <t>EA124LC-14</t>
  </si>
  <si>
    <t>G 3/4" 雌ねじホースカプラー</t>
  </si>
  <si>
    <t>EA124LF-3A</t>
  </si>
  <si>
    <t>内径11-15mm ホースコネクターセット</t>
  </si>
  <si>
    <t>EA124LH-12A</t>
  </si>
  <si>
    <t>内径15･18mm コック付ステム</t>
  </si>
  <si>
    <t>EA124LH-14</t>
  </si>
  <si>
    <t>分岐コック</t>
  </si>
  <si>
    <t>EA124LK-1A</t>
  </si>
  <si>
    <t>内径15･18mm ホースステム</t>
  </si>
  <si>
    <t>2632</t>
  </si>
  <si>
    <t>EA124LG-16</t>
  </si>
  <si>
    <t>G 3/4" 雌ねじカプラー(真鍮製)</t>
  </si>
  <si>
    <t>2635</t>
  </si>
  <si>
    <t>EA952AD-42</t>
  </si>
  <si>
    <t>1.5x50m いのししガードネット</t>
  </si>
  <si>
    <t>EA628ZZ-89</t>
  </si>
  <si>
    <t>φ16mm 支柱用十字固定フックバンド(6個)</t>
  </si>
  <si>
    <t>EA628ZE-33</t>
  </si>
  <si>
    <t>φ9.0x350mm ロープ止め金具(丸型/10本)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</si>
</sst>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45505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169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170</v>
      </c>
      <c r="D12" s="6" t="s">
        <v>171</v>
      </c>
      <c r="E12" s="5"/>
    </row>
    <row r="13" spans="1:6" x14ac:dyDescent="0.15">
      <c r="B13" s="6"/>
      <c r="C13" s="6" t="s">
        <v>172</v>
      </c>
      <c r="D13" s="6" t="s">
        <v>173</v>
      </c>
      <c r="E13" s="5"/>
    </row>
    <row r="14" spans="1:6" x14ac:dyDescent="0.15">
      <c r="B14" s="6"/>
      <c r="C14" s="6" t="s">
        <v>174</v>
      </c>
      <c r="D14" s="6" t="s">
        <v>175</v>
      </c>
      <c r="E14" s="5" t="str">
        <f>HYPERLINK("https://www.esco-net.com/wcs/escort/ec/detail?hHinCd=EA354AP-4","EA354AP-4")</f>
        <v>EA354AP-4</v>
      </c>
    </row>
    <row r="15" spans="1:6" x14ac:dyDescent="0.15">
      <c r="B15" s="6"/>
      <c r="C15" s="6" t="s">
        <v>176</v>
      </c>
      <c r="D15" s="6" t="s">
        <v>177</v>
      </c>
      <c r="E15" s="5"/>
    </row>
    <row r="16" spans="1:6" x14ac:dyDescent="0.15">
      <c r="B16" s="6"/>
      <c r="C16" s="6" t="s">
        <v>178</v>
      </c>
      <c r="D16" s="6" t="s">
        <v>179</v>
      </c>
      <c r="E16" s="5"/>
    </row>
    <row r="17" spans="2:5" x14ac:dyDescent="0.15">
      <c r="B17" s="6"/>
      <c r="C17" s="6" t="s">
        <v>180</v>
      </c>
      <c r="D17" s="6" t="s">
        <v>181</v>
      </c>
      <c r="E17" s="5"/>
    </row>
    <row r="18" spans="2:5" x14ac:dyDescent="0.15">
      <c r="B18" s="6"/>
      <c r="C18" s="6" t="s">
        <v>182</v>
      </c>
      <c r="D18" s="6" t="s">
        <v>183</v>
      </c>
      <c r="E18" s="5" t="str">
        <f>HYPERLINK("https://www.esco-net.com/wcs/escort/ec/detail?hHinCd=EA520LT-1A","EA520LT-1A")</f>
        <v>EA520LT-1A</v>
      </c>
    </row>
    <row r="19" spans="2:5" x14ac:dyDescent="0.15">
      <c r="B19" s="6"/>
      <c r="C19" s="6" t="s">
        <v>184</v>
      </c>
      <c r="D19" s="6" t="s">
        <v>185</v>
      </c>
      <c r="E19" s="5"/>
    </row>
    <row r="20" spans="2:5" x14ac:dyDescent="0.15">
      <c r="B20" s="6"/>
      <c r="C20" s="6" t="s">
        <v>186</v>
      </c>
      <c r="D20" s="6" t="s">
        <v>187</v>
      </c>
      <c r="E20" s="5"/>
    </row>
    <row r="21" spans="2:5" x14ac:dyDescent="0.15">
      <c r="B21" s="6"/>
      <c r="C21" s="6" t="s">
        <v>188</v>
      </c>
      <c r="D21" s="6" t="s">
        <v>189</v>
      </c>
      <c r="E21" s="5"/>
    </row>
    <row r="22" spans="2:5" x14ac:dyDescent="0.15">
      <c r="B22" s="6"/>
      <c r="C22" s="6" t="s">
        <v>190</v>
      </c>
      <c r="D22" s="6" t="s">
        <v>191</v>
      </c>
      <c r="E22" s="5"/>
    </row>
    <row r="23" spans="2:5" x14ac:dyDescent="0.15">
      <c r="B23" s="6"/>
      <c r="C23" s="6" t="s">
        <v>192</v>
      </c>
      <c r="D23" s="6" t="s">
        <v>193</v>
      </c>
      <c r="E23" s="5"/>
    </row>
    <row r="24" spans="2:5" x14ac:dyDescent="0.15">
      <c r="B24" s="6"/>
      <c r="C24" s="6" t="s">
        <v>194</v>
      </c>
      <c r="D24" s="6" t="s">
        <v>195</v>
      </c>
      <c r="E24" s="5"/>
    </row>
    <row r="25" spans="2:5" x14ac:dyDescent="0.15">
      <c r="B25" s="6"/>
      <c r="C25" s="6" t="s">
        <v>196</v>
      </c>
      <c r="D25" s="6" t="s">
        <v>197</v>
      </c>
      <c r="E25" s="5"/>
    </row>
    <row r="26" spans="2:5" x14ac:dyDescent="0.15">
      <c r="B26" s="6"/>
      <c r="C26" s="6" t="s">
        <v>198</v>
      </c>
      <c r="D26" s="6" t="s">
        <v>199</v>
      </c>
      <c r="E26" s="5"/>
    </row>
    <row r="27" spans="2:5" x14ac:dyDescent="0.15">
      <c r="B27" s="6"/>
      <c r="C27" s="6" t="s">
        <v>200</v>
      </c>
      <c r="D27" s="6" t="s">
        <v>201</v>
      </c>
      <c r="E27" s="5"/>
    </row>
    <row r="28" spans="2:5" x14ac:dyDescent="0.15">
      <c r="B28" s="6"/>
      <c r="C28" s="6" t="s">
        <v>202</v>
      </c>
      <c r="D28" s="6" t="s">
        <v>203</v>
      </c>
      <c r="E28" s="5" t="str">
        <f>HYPERLINK("https://www.esco-net.com/wcs/escort/ec/detail?hHinCd=EA763AM-48","EA763AM-48")</f>
        <v>EA763AM-48</v>
      </c>
    </row>
    <row r="29" spans="2:5" x14ac:dyDescent="0.15">
      <c r="B29" s="6"/>
      <c r="C29" s="6" t="s">
        <v>204</v>
      </c>
      <c r="D29" s="6" t="s">
        <v>205</v>
      </c>
      <c r="E29" s="5" t="str">
        <f>HYPERLINK("https://www.esco-net.com/wcs/escort/ec/detail?hHinCd=EA763AM-48","EA763AM-48")</f>
        <v>EA763AM-48</v>
      </c>
    </row>
    <row r="30" spans="2:5" x14ac:dyDescent="0.15">
      <c r="B30" s="6"/>
      <c r="C30" s="6" t="s">
        <v>206</v>
      </c>
      <c r="D30" s="6" t="s">
        <v>207</v>
      </c>
      <c r="E30" s="5" t="str">
        <f>HYPERLINK("https://www.esco-net.com/wcs/escort/ec/detail?hHinCd=EA763AX-53B","EA763AX-53B")</f>
        <v>EA763AX-53B</v>
      </c>
    </row>
    <row r="31" spans="2:5" x14ac:dyDescent="0.15">
      <c r="B31" s="6"/>
      <c r="C31" s="6" t="s">
        <v>208</v>
      </c>
      <c r="D31" s="6" t="s">
        <v>209</v>
      </c>
      <c r="E31" s="5" t="str">
        <f>HYPERLINK("https://www.esco-net.com/wcs/escort/ec/detail?hHinCd=EA765MV-283","EA765MV-283")</f>
        <v>EA765MV-283</v>
      </c>
    </row>
    <row r="32" spans="2:5" x14ac:dyDescent="0.15">
      <c r="B32" s="6"/>
      <c r="C32" s="6" t="s">
        <v>210</v>
      </c>
      <c r="D32" s="6" t="s">
        <v>211</v>
      </c>
      <c r="E32" s="5" t="str">
        <f>HYPERLINK("https://www.esco-net.com/wcs/escort/ec/detail?hHinCd=EA765MV-283B","EA765MV-283B")</f>
        <v>EA765MV-283B</v>
      </c>
    </row>
    <row r="33" spans="2:5" x14ac:dyDescent="0.15">
      <c r="B33" s="6"/>
      <c r="C33" s="6" t="s">
        <v>212</v>
      </c>
      <c r="D33" s="6" t="s">
        <v>213</v>
      </c>
      <c r="E33" s="5" t="str">
        <f>HYPERLINK("https://www.esco-net.com/wcs/escort/ec/detail?hHinCd=EA765MV-281","EA765MV-281")</f>
        <v>EA765MV-281</v>
      </c>
    </row>
    <row r="34" spans="2:5" x14ac:dyDescent="0.15">
      <c r="B34" s="6"/>
      <c r="C34" s="6" t="s">
        <v>214</v>
      </c>
      <c r="D34" s="6" t="s">
        <v>215</v>
      </c>
      <c r="E34" s="5" t="str">
        <f>HYPERLINK("https://www.esco-net.com/wcs/escort/ec/detail?hHinCd=EA765MV-281B","EA765MV-281B")</f>
        <v>EA765MV-281B</v>
      </c>
    </row>
    <row r="35" spans="2:5" x14ac:dyDescent="0.15">
      <c r="B35" s="6"/>
      <c r="C35" s="6" t="s">
        <v>216</v>
      </c>
      <c r="D35" s="6" t="s">
        <v>217</v>
      </c>
      <c r="E35" s="5"/>
    </row>
    <row r="36" spans="2:5" x14ac:dyDescent="0.15">
      <c r="B36" s="6"/>
      <c r="C36" s="6" t="s">
        <v>218</v>
      </c>
      <c r="D36" s="6" t="s">
        <v>219</v>
      </c>
      <c r="E36" s="5" t="str">
        <f>HYPERLINK("https://www.esco-net.com/wcs/escort/ec/detail?hHinCd=EA809BV-40A","EA809BV-40A")</f>
        <v>EA809BV-40A</v>
      </c>
    </row>
    <row r="37" spans="2:5" x14ac:dyDescent="0.15">
      <c r="B37" s="6"/>
      <c r="C37" s="6" t="s">
        <v>220</v>
      </c>
      <c r="D37" s="6" t="s">
        <v>221</v>
      </c>
      <c r="E37" s="5" t="str">
        <f>HYPERLINK("https://www.esco-net.com/wcs/escort/ec/detail?hHinCd=EA810CE-2B","EA810CE-2B")</f>
        <v>EA810CE-2B</v>
      </c>
    </row>
    <row r="38" spans="2:5" x14ac:dyDescent="0.15">
      <c r="B38" s="6"/>
      <c r="C38" s="6" t="s">
        <v>222</v>
      </c>
      <c r="D38" s="6" t="s">
        <v>223</v>
      </c>
      <c r="E38" s="5"/>
    </row>
    <row r="39" spans="2:5" x14ac:dyDescent="0.15">
      <c r="B39" s="6"/>
      <c r="C39" s="6" t="s">
        <v>224</v>
      </c>
      <c r="D39" s="6" t="s">
        <v>225</v>
      </c>
      <c r="E39" s="5" t="str">
        <f>HYPERLINK("https://www.esco-net.com/wcs/escort/ec/detail?hHinCd=EA825GT-1","EA825GT-1")</f>
        <v>EA825GT-1</v>
      </c>
    </row>
    <row r="40" spans="2:5" x14ac:dyDescent="0.15">
      <c r="B40" s="6"/>
      <c r="C40" s="6" t="s">
        <v>226</v>
      </c>
      <c r="D40" s="6" t="s">
        <v>227</v>
      </c>
      <c r="E40" s="5" t="str">
        <f>HYPERLINK("https://www.esco-net.com/wcs/escort/ec/detail?hHinCd=EA829J","EA829J")</f>
        <v>EA829J</v>
      </c>
    </row>
    <row r="41" spans="2:5" x14ac:dyDescent="0.15">
      <c r="B41" s="6"/>
      <c r="C41" s="6" t="s">
        <v>228</v>
      </c>
      <c r="D41" s="6" t="s">
        <v>229</v>
      </c>
      <c r="E41" s="5" t="str">
        <f>HYPERLINK("https://www.esco-net.com/wcs/escort/ec/detail?hHinCd=EA829J-0","EA829J-0")</f>
        <v>EA829J-0</v>
      </c>
    </row>
    <row r="42" spans="2:5" x14ac:dyDescent="0.15">
      <c r="B42" s="6"/>
      <c r="C42" s="6" t="s">
        <v>230</v>
      </c>
      <c r="D42" s="6" t="s">
        <v>231</v>
      </c>
      <c r="E42" s="5" t="str">
        <f>HYPERLINK("https://www.esco-net.com/wcs/escort/ec/detail?hHinCd=EA905DJ-1","EA905DJ-1")</f>
        <v>EA905DJ-1</v>
      </c>
    </row>
    <row r="43" spans="2:5" x14ac:dyDescent="0.15">
      <c r="B43" s="6"/>
      <c r="C43" s="6" t="s">
        <v>232</v>
      </c>
      <c r="D43" s="6" t="s">
        <v>233</v>
      </c>
      <c r="E43" s="5" t="str">
        <f>HYPERLINK("https://www.esco-net.com/wcs/escort/ec/detail?hHinCd=EA905EB-109","EA905EB-109")</f>
        <v>EA905EB-109</v>
      </c>
    </row>
    <row r="44" spans="2:5" x14ac:dyDescent="0.15">
      <c r="B44" s="6"/>
      <c r="C44" s="6" t="s">
        <v>234</v>
      </c>
      <c r="D44" s="6" t="s">
        <v>235</v>
      </c>
      <c r="E44" s="5" t="str">
        <f>HYPERLINK("https://www.esco-net.com/wcs/escort/ec/detail?hHinCd=EA905MG-70","EA905MG-70")</f>
        <v>EA905MG-70</v>
      </c>
    </row>
    <row r="45" spans="2:5" x14ac:dyDescent="0.15">
      <c r="B45" s="6"/>
      <c r="C45" s="6" t="s">
        <v>236</v>
      </c>
      <c r="D45" s="6" t="s">
        <v>237</v>
      </c>
      <c r="E45" s="5"/>
    </row>
    <row r="46" spans="2:5" x14ac:dyDescent="0.15">
      <c r="B46" s="6"/>
      <c r="C46" s="6" t="s">
        <v>238</v>
      </c>
      <c r="D46" s="6" t="s">
        <v>239</v>
      </c>
      <c r="E46" s="5" t="str">
        <f>HYPERLINK("https://www.esco-net.com/wcs/escort/ec/detail?hHinCd=EA927-209","EA927-209")</f>
        <v>EA927-209</v>
      </c>
    </row>
    <row r="47" spans="2:5" x14ac:dyDescent="0.15">
      <c r="B47" s="6"/>
      <c r="C47" s="6" t="s">
        <v>240</v>
      </c>
      <c r="D47" s="6" t="s">
        <v>241</v>
      </c>
      <c r="E47" s="5"/>
    </row>
    <row r="48" spans="2:5" x14ac:dyDescent="0.15">
      <c r="B48" s="6"/>
      <c r="C48" s="6" t="s">
        <v>242</v>
      </c>
      <c r="D48" s="6" t="s">
        <v>243</v>
      </c>
      <c r="E48" s="5" t="str">
        <f>HYPERLINK("https://www.esco-net.com/wcs/escort/ec/detail?hHinCd=EA942CA-9BA","EA942CA-9BA")</f>
        <v>EA942CA-9BA</v>
      </c>
    </row>
    <row r="49" spans="2:5" x14ac:dyDescent="0.15">
      <c r="B49" s="6"/>
      <c r="C49" s="6" t="s">
        <v>244</v>
      </c>
      <c r="D49" s="6" t="s">
        <v>245</v>
      </c>
      <c r="E49" s="5" t="str">
        <f>HYPERLINK("https://www.esco-net.com/wcs/escort/ec/detail?hHinCd=EA942CZ-1A","EA942CZ-1A")</f>
        <v>EA942CZ-1A</v>
      </c>
    </row>
    <row r="50" spans="2:5" x14ac:dyDescent="0.15">
      <c r="B50" s="6"/>
      <c r="C50" s="6" t="s">
        <v>246</v>
      </c>
      <c r="D50" s="6" t="s">
        <v>247</v>
      </c>
      <c r="E50" s="5" t="str">
        <f>HYPERLINK("https://www.esco-net.com/wcs/escort/ec/detail?hHinCd=EA942EH-131A","EA942EH-131A")</f>
        <v>EA942EH-131A</v>
      </c>
    </row>
    <row r="51" spans="2:5" x14ac:dyDescent="0.15">
      <c r="B51" s="6"/>
      <c r="C51" s="6" t="s">
        <v>248</v>
      </c>
      <c r="D51" s="6" t="s">
        <v>249</v>
      </c>
      <c r="E51" s="5" t="str">
        <f>HYPERLINK("https://www.esco-net.com/wcs/escort/ec/detail?hHinCd=EA942EH-132A","EA942EH-132A")</f>
        <v>EA942EH-132A</v>
      </c>
    </row>
    <row r="52" spans="2:5" x14ac:dyDescent="0.15">
      <c r="B52" s="6"/>
      <c r="C52" s="6" t="s">
        <v>250</v>
      </c>
      <c r="D52" s="6" t="s">
        <v>251</v>
      </c>
      <c r="E52" s="5" t="str">
        <f>HYPERLINK("https://www.esco-net.com/wcs/escort/ec/detail?hHinCd=EA942EM-211A","EA942EM-211A")</f>
        <v>EA942EM-211A</v>
      </c>
    </row>
    <row r="53" spans="2:5" x14ac:dyDescent="0.15">
      <c r="B53" s="6"/>
      <c r="C53" s="6" t="s">
        <v>252</v>
      </c>
      <c r="D53" s="6" t="s">
        <v>253</v>
      </c>
      <c r="E53" s="5" t="str">
        <f>HYPERLINK("https://www.esco-net.com/wcs/escort/ec/detail?hHinCd=EA942EM-212A","EA942EM-212A")</f>
        <v>EA942EM-212A</v>
      </c>
    </row>
    <row r="54" spans="2:5" x14ac:dyDescent="0.15">
      <c r="B54" s="6"/>
      <c r="C54" s="6" t="s">
        <v>254</v>
      </c>
      <c r="D54" s="6" t="s">
        <v>255</v>
      </c>
      <c r="E54" s="5" t="str">
        <f>HYPERLINK("https://www.esco-net.com/wcs/escort/ec/detail?hHinCd=EA942EM-213A","EA942EM-213A")</f>
        <v>EA942EM-213A</v>
      </c>
    </row>
    <row r="55" spans="2:5" x14ac:dyDescent="0.15">
      <c r="B55" s="6"/>
      <c r="C55" s="6" t="s">
        <v>256</v>
      </c>
      <c r="D55" s="6" t="s">
        <v>257</v>
      </c>
      <c r="E55" s="5" t="str">
        <f>HYPERLINK("https://www.esco-net.com/wcs/escort/ec/detail?hHinCd=EA942EM-214A","EA942EM-214A")</f>
        <v>EA942EM-214A</v>
      </c>
    </row>
    <row r="56" spans="2:5" x14ac:dyDescent="0.15">
      <c r="B56" s="6"/>
      <c r="C56" s="6" t="s">
        <v>258</v>
      </c>
      <c r="D56" s="6" t="s">
        <v>259</v>
      </c>
      <c r="E56" s="5" t="str">
        <f>HYPERLINK("https://www.esco-net.com/wcs/escort/ec/detail?hHinCd=EA942EM-215A","EA942EM-215A")</f>
        <v>EA942EM-215A</v>
      </c>
    </row>
    <row r="57" spans="2:5" x14ac:dyDescent="0.15">
      <c r="B57" s="6"/>
      <c r="C57" s="6" t="s">
        <v>260</v>
      </c>
      <c r="D57" s="6" t="s">
        <v>261</v>
      </c>
      <c r="E57" s="5" t="str">
        <f>HYPERLINK("https://www.esco-net.com/wcs/escort/ec/detail?hHinCd=EA942EM-216A","EA942EM-216A")</f>
        <v>EA942EM-216A</v>
      </c>
    </row>
    <row r="58" spans="2:5" x14ac:dyDescent="0.15">
      <c r="B58" s="6"/>
      <c r="C58" s="6" t="s">
        <v>262</v>
      </c>
      <c r="D58" s="6" t="s">
        <v>263</v>
      </c>
      <c r="E58" s="5" t="str">
        <f>HYPERLINK("https://www.esco-net.com/wcs/escort/ec/detail?hHinCd=EA942EM-30B","EA942EM-30B")</f>
        <v>EA942EM-30B</v>
      </c>
    </row>
    <row r="59" spans="2:5" x14ac:dyDescent="0.15">
      <c r="B59" s="6"/>
      <c r="C59" s="6" t="s">
        <v>264</v>
      </c>
      <c r="D59" s="6" t="s">
        <v>265</v>
      </c>
      <c r="E59" s="5" t="str">
        <f>HYPERLINK("https://www.esco-net.com/wcs/escort/ec/detail?hHinCd=EA942EM-38A","EA942EM-38A")</f>
        <v>EA942EM-38A</v>
      </c>
    </row>
    <row r="60" spans="2:5" x14ac:dyDescent="0.15">
      <c r="B60" s="6"/>
      <c r="C60" s="6" t="s">
        <v>266</v>
      </c>
      <c r="D60" s="6" t="s">
        <v>267</v>
      </c>
      <c r="E60" s="5"/>
    </row>
    <row r="61" spans="2:5" x14ac:dyDescent="0.15">
      <c r="B61" s="6"/>
      <c r="C61" s="6" t="s">
        <v>268</v>
      </c>
      <c r="D61" s="6" t="s">
        <v>269</v>
      </c>
      <c r="E61" s="5"/>
    </row>
    <row r="62" spans="2:5" x14ac:dyDescent="0.15">
      <c r="B62" s="6"/>
      <c r="C62" s="6" t="s">
        <v>270</v>
      </c>
      <c r="D62" s="6" t="s">
        <v>271</v>
      </c>
      <c r="E62" s="5"/>
    </row>
    <row r="63" spans="2:5" x14ac:dyDescent="0.15">
      <c r="B63" s="6"/>
      <c r="C63" s="6" t="s">
        <v>272</v>
      </c>
      <c r="D63" s="6" t="s">
        <v>273</v>
      </c>
      <c r="E63" s="5" t="str">
        <f>HYPERLINK("https://www.esco-net.com/wcs/escort/ec/detail?hHinCd=EA981WM-86A","EA981WM-86A")</f>
        <v>EA981WM-86A</v>
      </c>
    </row>
    <row r="64" spans="2:5" x14ac:dyDescent="0.15">
      <c r="B64" s="6"/>
      <c r="C64" s="6" t="s">
        <v>274</v>
      </c>
      <c r="D64" s="6" t="s">
        <v>275</v>
      </c>
      <c r="E64" s="5" t="str">
        <f>HYPERLINK("https://www.esco-net.com/wcs/escort/ec/detail?hHinCd=EA981WM-87A","EA981WM-87A")</f>
        <v>EA981WM-87A</v>
      </c>
    </row>
    <row r="65" spans="2:5" x14ac:dyDescent="0.15">
      <c r="B65" s="6"/>
      <c r="C65" s="6" t="s">
        <v>276</v>
      </c>
      <c r="D65" s="6" t="s">
        <v>277</v>
      </c>
      <c r="E65" s="5" t="str">
        <f>HYPERLINK("https://www.esco-net.com/wcs/escort/ec/detail?hHinCd=EA981WM-88A","EA981WM-88A")</f>
        <v>EA981WM-88A</v>
      </c>
    </row>
    <row r="66" spans="2:5" x14ac:dyDescent="0.15">
      <c r="B66" s="6"/>
      <c r="C66" s="6" t="s">
        <v>278</v>
      </c>
      <c r="D66" s="6" t="s">
        <v>279</v>
      </c>
      <c r="E66" s="5" t="str">
        <f>HYPERLINK("https://www.esco-net.com/wcs/escort/ec/detail?hHinCd=EA996XG-12A","EA996XG-12A")</f>
        <v>EA996XG-12A</v>
      </c>
    </row>
    <row r="67" spans="2:5" x14ac:dyDescent="0.15">
      <c r="B67" s="6"/>
      <c r="C67" s="6" t="s">
        <v>280</v>
      </c>
      <c r="D67" s="6" t="s">
        <v>281</v>
      </c>
      <c r="E67" s="5" t="str">
        <f>HYPERLINK("https://www.esco-net.com/wcs/escort/ec/detail?hHinCd=EA996XG-13A","EA996XG-13A")</f>
        <v>EA996XG-13A</v>
      </c>
    </row>
    <row r="68" spans="2:5" x14ac:dyDescent="0.15">
      <c r="B68" s="6"/>
      <c r="C68" s="6" t="s">
        <v>282</v>
      </c>
      <c r="D68" s="6" t="s">
        <v>283</v>
      </c>
      <c r="E68" s="5" t="str">
        <f>HYPERLINK("https://www.esco-net.com/wcs/escort/ec/detail?hHinCd=EA996XG-14A","EA996XG-14A")</f>
        <v>EA996XG-14A</v>
      </c>
    </row>
    <row r="69" spans="2:5" x14ac:dyDescent="0.15">
      <c r="B69" s="6"/>
      <c r="C69" s="6" t="s">
        <v>284</v>
      </c>
      <c r="D69" s="6" t="s">
        <v>152</v>
      </c>
      <c r="E69" s="5" t="str">
        <f>HYPERLINK("https://www.esco-net.com/wcs/escort/ec/detail?hHinCd=EA998WG-27.0","EA998WG-27.0")</f>
        <v>EA998WG-27.0</v>
      </c>
    </row>
    <row r="70" spans="2:5" x14ac:dyDescent="0.15">
      <c r="B70" s="6" t="s">
        <v>285</v>
      </c>
      <c r="C70" s="6" t="s">
        <v>286</v>
      </c>
      <c r="D70" s="6" t="s">
        <v>287</v>
      </c>
      <c r="E70" s="5"/>
    </row>
    <row r="71" spans="2:5" x14ac:dyDescent="0.15">
      <c r="B71" s="6" t="s">
        <v>285</v>
      </c>
      <c r="C71" s="6" t="s">
        <v>288</v>
      </c>
      <c r="D71" s="6" t="s">
        <v>289</v>
      </c>
      <c r="E71" s="5"/>
    </row>
    <row r="72" spans="2:5" x14ac:dyDescent="0.15">
      <c r="B72" s="6" t="s">
        <v>69</v>
      </c>
      <c r="C72" s="6" t="s">
        <v>290</v>
      </c>
      <c r="D72" s="6" t="s">
        <v>291</v>
      </c>
      <c r="E72" s="5" t="str">
        <f>HYPERLINK("https://www.esco-net.com/wcs/escort/ec/detail?hHinCd=EA5D","EA5D")</f>
        <v>EA5D</v>
      </c>
    </row>
    <row r="73" spans="2:5" x14ac:dyDescent="0.15">
      <c r="B73" s="6" t="s">
        <v>292</v>
      </c>
      <c r="C73" s="6" t="s">
        <v>293</v>
      </c>
      <c r="D73" s="6" t="s">
        <v>294</v>
      </c>
      <c r="E73" s="5" t="str">
        <f>HYPERLINK("https://www.esco-net.com/wcs/escort/ec/detail?hHinCd=EA215XM-2","EA215XM-2")</f>
        <v>EA215XM-2</v>
      </c>
    </row>
    <row r="74" spans="2:5" x14ac:dyDescent="0.15">
      <c r="B74" s="6" t="s">
        <v>292</v>
      </c>
      <c r="C74" s="6" t="s">
        <v>295</v>
      </c>
      <c r="D74" s="6" t="s">
        <v>296</v>
      </c>
      <c r="E74" s="5" t="str">
        <f>HYPERLINK("https://www.esco-net.com/wcs/escort/ec/detail?hHinCd=EA215CS-1","EA215CS-1")</f>
        <v>EA215CS-1</v>
      </c>
    </row>
    <row r="75" spans="2:5" x14ac:dyDescent="0.15">
      <c r="B75" s="6" t="s">
        <v>297</v>
      </c>
      <c r="C75" s="6" t="s">
        <v>298</v>
      </c>
      <c r="D75" s="6" t="s">
        <v>299</v>
      </c>
      <c r="E75" s="5" t="str">
        <f>HYPERLINK("https://www.esco-net.com/wcs/escort/ec/detail?hHinCd=EA213N-1","EA213N-1")</f>
        <v>EA213N-1</v>
      </c>
    </row>
    <row r="76" spans="2:5" x14ac:dyDescent="0.15">
      <c r="B76" s="6" t="s">
        <v>300</v>
      </c>
      <c r="C76" s="6" t="s">
        <v>301</v>
      </c>
      <c r="D76" s="6" t="s">
        <v>302</v>
      </c>
      <c r="E76" s="5"/>
    </row>
    <row r="77" spans="2:5" x14ac:dyDescent="0.15">
      <c r="B77" s="6" t="s">
        <v>303</v>
      </c>
      <c r="C77" s="6" t="s">
        <v>304</v>
      </c>
      <c r="D77" s="6" t="s">
        <v>305</v>
      </c>
      <c r="E77" s="5" t="str">
        <f>HYPERLINK("https://www.esco-net.com/wcs/escort/ec/detail?hHinCd=EA101TS-9","EA101TS-9")</f>
        <v>EA101TS-9</v>
      </c>
    </row>
    <row r="78" spans="2:5" x14ac:dyDescent="0.15">
      <c r="B78" s="6" t="s">
        <v>306</v>
      </c>
      <c r="C78" s="6" t="s">
        <v>307</v>
      </c>
      <c r="D78" s="6" t="s">
        <v>308</v>
      </c>
      <c r="E78" s="5" t="str">
        <f>HYPERLINK("https://www.esco-net.com/wcs/escort/ec/detail?hHinCd=EA402TJ","EA402TJ")</f>
        <v>EA402TJ</v>
      </c>
    </row>
    <row r="79" spans="2:5" x14ac:dyDescent="0.15">
      <c r="B79" s="6" t="s">
        <v>309</v>
      </c>
      <c r="C79" s="6" t="s">
        <v>310</v>
      </c>
      <c r="D79" s="6" t="s">
        <v>311</v>
      </c>
      <c r="E79" s="5"/>
    </row>
    <row r="80" spans="2:5" x14ac:dyDescent="0.15">
      <c r="B80" s="6" t="s">
        <v>312</v>
      </c>
      <c r="C80" s="6" t="s">
        <v>313</v>
      </c>
      <c r="D80" s="6" t="s">
        <v>314</v>
      </c>
      <c r="E80" s="5" t="str">
        <f>HYPERLINK("https://www.esco-net.com/wcs/escort/ec/detail?hHinCd=EA705BF-4","EA705BF-4")</f>
        <v>EA705BF-4</v>
      </c>
    </row>
    <row r="81" spans="2:5" x14ac:dyDescent="0.15">
      <c r="B81" s="6" t="s">
        <v>70</v>
      </c>
      <c r="C81" s="6" t="s">
        <v>315</v>
      </c>
      <c r="D81" s="6" t="s">
        <v>316</v>
      </c>
      <c r="E81" s="5" t="str">
        <f>HYPERLINK("https://www.esco-net.com/wcs/escort/ec/detail?hHinCd=EA338DE-10","EA338DE-10")</f>
        <v>EA338DE-10</v>
      </c>
    </row>
    <row r="82" spans="2:5" x14ac:dyDescent="0.15">
      <c r="B82" s="6" t="s">
        <v>71</v>
      </c>
      <c r="C82" s="6" t="s">
        <v>317</v>
      </c>
      <c r="D82" s="6" t="s">
        <v>318</v>
      </c>
      <c r="E82" s="5" t="str">
        <f>HYPERLINK("https://www.esco-net.com/wcs/escort/ec/detail?hHinCd=EA338AK-41","EA338AK-41")</f>
        <v>EA338AK-41</v>
      </c>
    </row>
    <row r="83" spans="2:5" x14ac:dyDescent="0.15">
      <c r="B83" s="6" t="s">
        <v>10</v>
      </c>
      <c r="C83" s="6" t="s">
        <v>319</v>
      </c>
      <c r="D83" s="6" t="s">
        <v>320</v>
      </c>
      <c r="E83" s="5" t="str">
        <f>HYPERLINK("https://www.esco-net.com/wcs/escort/ec/detail?hHinCd=EA109W-1","EA109W-1")</f>
        <v>EA109W-1</v>
      </c>
    </row>
    <row r="84" spans="2:5" x14ac:dyDescent="0.15">
      <c r="B84" s="6" t="s">
        <v>10</v>
      </c>
      <c r="C84" s="6" t="s">
        <v>321</v>
      </c>
      <c r="D84" s="6" t="s">
        <v>322</v>
      </c>
      <c r="E84" s="5" t="str">
        <f>HYPERLINK("https://www.esco-net.com/wcs/escort/ec/detail?hHinCd=EA109WZ-1A","EA109WZ-1A")</f>
        <v>EA109WZ-1A</v>
      </c>
    </row>
    <row r="85" spans="2:5" x14ac:dyDescent="0.15">
      <c r="B85" s="6" t="s">
        <v>323</v>
      </c>
      <c r="C85" s="6" t="s">
        <v>324</v>
      </c>
      <c r="D85" s="6" t="s">
        <v>325</v>
      </c>
      <c r="E85" s="5"/>
    </row>
    <row r="86" spans="2:5" x14ac:dyDescent="0.15">
      <c r="B86" s="6" t="s">
        <v>323</v>
      </c>
      <c r="C86" s="6" t="s">
        <v>326</v>
      </c>
      <c r="D86" s="6" t="s">
        <v>327</v>
      </c>
      <c r="E86" s="5"/>
    </row>
    <row r="87" spans="2:5" x14ac:dyDescent="0.15">
      <c r="B87" s="6" t="s">
        <v>328</v>
      </c>
      <c r="C87" s="6" t="s">
        <v>329</v>
      </c>
      <c r="D87" s="6" t="s">
        <v>330</v>
      </c>
      <c r="E87" s="5" t="str">
        <f>HYPERLINK("https://www.esco-net.com/wcs/escort/ec/detail?hHinCd=EA109SK-20","EA109SK-20")</f>
        <v>EA109SK-20</v>
      </c>
    </row>
    <row r="88" spans="2:5" x14ac:dyDescent="0.15">
      <c r="B88" s="6" t="s">
        <v>11</v>
      </c>
      <c r="C88" s="6" t="s">
        <v>331</v>
      </c>
      <c r="D88" s="6" t="s">
        <v>332</v>
      </c>
      <c r="E88" s="5" t="str">
        <f>HYPERLINK("https://www.esco-net.com/wcs/escort/ec/detail?hHinCd=EA897TE-1C","EA897TE-1C")</f>
        <v>EA897TE-1C</v>
      </c>
    </row>
    <row r="89" spans="2:5" x14ac:dyDescent="0.15">
      <c r="B89" s="6" t="s">
        <v>11</v>
      </c>
      <c r="C89" s="6" t="s">
        <v>333</v>
      </c>
      <c r="D89" s="6" t="s">
        <v>334</v>
      </c>
      <c r="E89" s="5" t="str">
        <f>HYPERLINK("https://www.esco-net.com/wcs/escort/ec/detail?hHinCd=EA897SE-1B","EA897SE-1B")</f>
        <v>EA897SE-1B</v>
      </c>
    </row>
    <row r="90" spans="2:5" x14ac:dyDescent="0.15">
      <c r="B90" s="6" t="s">
        <v>335</v>
      </c>
      <c r="C90" s="6" t="s">
        <v>336</v>
      </c>
      <c r="D90" s="6" t="s">
        <v>337</v>
      </c>
      <c r="E90" s="5" t="str">
        <f>HYPERLINK("https://www.esco-net.com/wcs/escort/ec/detail?hHinCd=EA897AN-11A","EA897AN-11A")</f>
        <v>EA897AN-11A</v>
      </c>
    </row>
    <row r="91" spans="2:5" x14ac:dyDescent="0.15">
      <c r="B91" s="6" t="s">
        <v>335</v>
      </c>
      <c r="C91" s="6" t="s">
        <v>338</v>
      </c>
      <c r="D91" s="6" t="s">
        <v>339</v>
      </c>
      <c r="E91" s="5" t="str">
        <f>HYPERLINK("https://www.esco-net.com/wcs/escort/ec/detail?hHinCd=EA897AN-13A","EA897AN-13A")</f>
        <v>EA897AN-13A</v>
      </c>
    </row>
    <row r="92" spans="2:5" x14ac:dyDescent="0.15">
      <c r="B92" s="6" t="s">
        <v>340</v>
      </c>
      <c r="C92" s="6" t="s">
        <v>341</v>
      </c>
      <c r="D92" s="6" t="s">
        <v>342</v>
      </c>
      <c r="E92" s="5" t="str">
        <f>HYPERLINK("https://www.esco-net.com/wcs/escort/ec/detail?hHinCd=EA300BM-2","EA300BM-2")</f>
        <v>EA300BM-2</v>
      </c>
    </row>
    <row r="93" spans="2:5" x14ac:dyDescent="0.15">
      <c r="B93" s="6" t="s">
        <v>343</v>
      </c>
      <c r="C93" s="6" t="s">
        <v>344</v>
      </c>
      <c r="D93" s="6" t="s">
        <v>345</v>
      </c>
      <c r="E93" s="5"/>
    </row>
    <row r="94" spans="2:5" x14ac:dyDescent="0.15">
      <c r="B94" s="6" t="s">
        <v>346</v>
      </c>
      <c r="C94" s="6" t="s">
        <v>347</v>
      </c>
      <c r="D94" s="6" t="s">
        <v>348</v>
      </c>
      <c r="E94" s="5" t="str">
        <f>HYPERLINK("https://www.esco-net.com/wcs/escort/ec/detail?hHinCd=EA353AB-29","EA353AB-29")</f>
        <v>EA353AB-29</v>
      </c>
    </row>
    <row r="95" spans="2:5" x14ac:dyDescent="0.15">
      <c r="B95" s="6" t="s">
        <v>349</v>
      </c>
      <c r="C95" s="6" t="s">
        <v>350</v>
      </c>
      <c r="D95" s="6" t="s">
        <v>351</v>
      </c>
      <c r="E95" s="5" t="str">
        <f>HYPERLINK("https://www.esco-net.com/wcs/escort/ec/detail?hHinCd=EA545MA","EA545MA")</f>
        <v>EA545MA</v>
      </c>
    </row>
    <row r="96" spans="2:5" x14ac:dyDescent="0.15">
      <c r="B96" s="6" t="s">
        <v>12</v>
      </c>
      <c r="C96" s="6" t="s">
        <v>352</v>
      </c>
      <c r="D96" s="6" t="s">
        <v>353</v>
      </c>
      <c r="E96" s="5" t="str">
        <f>HYPERLINK("https://www.esco-net.com/wcs/escort/ec/detail?hHinCd=EA545D-4","EA545D-4")</f>
        <v>EA545D-4</v>
      </c>
    </row>
    <row r="97" spans="2:5" x14ac:dyDescent="0.15">
      <c r="B97" s="6" t="s">
        <v>12</v>
      </c>
      <c r="C97" s="6" t="s">
        <v>354</v>
      </c>
      <c r="D97" s="6" t="s">
        <v>355</v>
      </c>
      <c r="E97" s="5" t="str">
        <f>HYPERLINK("https://www.esco-net.com/wcs/escort/ec/detail?hHinCd=EA545MA","EA545MA")</f>
        <v>EA545MA</v>
      </c>
    </row>
    <row r="98" spans="2:5" x14ac:dyDescent="0.15">
      <c r="B98" s="6" t="s">
        <v>356</v>
      </c>
      <c r="C98" s="6" t="s">
        <v>357</v>
      </c>
      <c r="D98" s="6" t="s">
        <v>358</v>
      </c>
      <c r="E98" s="5" t="str">
        <f>HYPERLINK("https://www.esco-net.com/wcs/escort/ec/detail?hHinCd=EA570A-53","EA570A-53")</f>
        <v>EA570A-53</v>
      </c>
    </row>
    <row r="99" spans="2:5" x14ac:dyDescent="0.15">
      <c r="B99" s="6" t="s">
        <v>356</v>
      </c>
      <c r="C99" s="6" t="s">
        <v>359</v>
      </c>
      <c r="D99" s="6" t="s">
        <v>360</v>
      </c>
      <c r="E99" s="5" t="str">
        <f>HYPERLINK("https://www.esco-net.com/wcs/escort/ec/detail?hHinCd=EA570AB-6","EA570AB-6")</f>
        <v>EA570AB-6</v>
      </c>
    </row>
    <row r="100" spans="2:5" x14ac:dyDescent="0.15">
      <c r="B100" s="6" t="s">
        <v>72</v>
      </c>
      <c r="C100" s="6" t="s">
        <v>361</v>
      </c>
      <c r="D100" s="6" t="s">
        <v>362</v>
      </c>
      <c r="E100" s="5" t="str">
        <f>HYPERLINK("https://www.esco-net.com/wcs/escort/ec/detail?hHinCd=EA519MD-41","EA519MD-41")</f>
        <v>EA519MD-41</v>
      </c>
    </row>
    <row r="101" spans="2:5" x14ac:dyDescent="0.15">
      <c r="B101" s="6" t="s">
        <v>363</v>
      </c>
      <c r="C101" s="6" t="s">
        <v>364</v>
      </c>
      <c r="D101" s="6" t="s">
        <v>365</v>
      </c>
      <c r="E101" s="5" t="str">
        <f>HYPERLINK("https://www.esco-net.com/wcs/escort/ec/detail?hHinCd=EA579BA-36","EA579BA-36")</f>
        <v>EA579BA-36</v>
      </c>
    </row>
    <row r="102" spans="2:5" x14ac:dyDescent="0.15">
      <c r="B102" s="6" t="s">
        <v>366</v>
      </c>
      <c r="C102" s="6" t="s">
        <v>367</v>
      </c>
      <c r="D102" s="6" t="s">
        <v>368</v>
      </c>
      <c r="E102" s="5"/>
    </row>
    <row r="103" spans="2:5" x14ac:dyDescent="0.15">
      <c r="B103" s="6" t="s">
        <v>73</v>
      </c>
      <c r="C103" s="6" t="s">
        <v>369</v>
      </c>
      <c r="D103" s="6" t="s">
        <v>370</v>
      </c>
      <c r="E103" s="5" t="str">
        <f>HYPERLINK("https://www.esco-net.com/wcs/escort/ec/detail?hHinCd=EA522VD","EA522VD")</f>
        <v>EA522VD</v>
      </c>
    </row>
    <row r="104" spans="2:5" x14ac:dyDescent="0.15">
      <c r="B104" s="6" t="s">
        <v>371</v>
      </c>
      <c r="C104" s="6" t="s">
        <v>372</v>
      </c>
      <c r="D104" s="6" t="s">
        <v>373</v>
      </c>
      <c r="E104" s="5" t="str">
        <f>HYPERLINK("https://www.esco-net.com/wcs/escort/ec/detail?hHinCd=EA944KF-1","EA944KF-1")</f>
        <v>EA944KF-1</v>
      </c>
    </row>
    <row r="105" spans="2:5" x14ac:dyDescent="0.15">
      <c r="B105" s="6" t="s">
        <v>374</v>
      </c>
      <c r="C105" s="6" t="s">
        <v>375</v>
      </c>
      <c r="D105" s="6" t="s">
        <v>376</v>
      </c>
      <c r="E105" s="5" t="str">
        <f>HYPERLINK("https://www.esco-net.com/wcs/escort/ec/detail?hHinCd=EA943MA-50A","EA943MA-50A")</f>
        <v>EA943MA-50A</v>
      </c>
    </row>
    <row r="106" spans="2:5" x14ac:dyDescent="0.15">
      <c r="B106" s="6" t="s">
        <v>377</v>
      </c>
      <c r="C106" s="6" t="s">
        <v>378</v>
      </c>
      <c r="D106" s="6" t="s">
        <v>379</v>
      </c>
      <c r="E106" s="5" t="str">
        <f>HYPERLINK("https://www.esco-net.com/wcs/escort/ec/detail?hHinCd=EA944MR-31","EA944MR-31")</f>
        <v>EA944MR-31</v>
      </c>
    </row>
    <row r="107" spans="2:5" x14ac:dyDescent="0.15">
      <c r="B107" s="6" t="s">
        <v>74</v>
      </c>
      <c r="C107" s="6" t="s">
        <v>380</v>
      </c>
      <c r="D107" s="6" t="s">
        <v>381</v>
      </c>
      <c r="E107" s="5" t="str">
        <f>HYPERLINK("https://www.esco-net.com/wcs/escort/ec/detail?hHinCd=EA846BA","EA846BA")</f>
        <v>EA846BA</v>
      </c>
    </row>
    <row r="108" spans="2:5" x14ac:dyDescent="0.15">
      <c r="B108" s="6" t="s">
        <v>382</v>
      </c>
      <c r="C108" s="6" t="s">
        <v>383</v>
      </c>
      <c r="D108" s="6" t="s">
        <v>384</v>
      </c>
      <c r="E108" s="5" t="str">
        <f>HYPERLINK("https://www.esco-net.com/wcs/escort/ec/detail?hHinCd=EA642KN-25","EA642KN-25")</f>
        <v>EA642KN-25</v>
      </c>
    </row>
    <row r="109" spans="2:5" x14ac:dyDescent="0.15">
      <c r="B109" s="6" t="s">
        <v>385</v>
      </c>
      <c r="C109" s="6" t="s">
        <v>386</v>
      </c>
      <c r="D109" s="6" t="s">
        <v>387</v>
      </c>
      <c r="E109" s="5" t="str">
        <f>HYPERLINK("https://www.esco-net.com/wcs/escort/ec/detail?hHinCd=EA575ER-2","EA575ER-2")</f>
        <v>EA575ER-2</v>
      </c>
    </row>
    <row r="110" spans="2:5" x14ac:dyDescent="0.15">
      <c r="B110" s="6" t="s">
        <v>388</v>
      </c>
      <c r="C110" s="6" t="s">
        <v>389</v>
      </c>
      <c r="D110" s="6" t="s">
        <v>390</v>
      </c>
      <c r="E110" s="5" t="str">
        <f>HYPERLINK("https://www.esco-net.com/wcs/escort/ec/detail?hHinCd=EA546DK-25","EA546DK-25")</f>
        <v>EA546DK-25</v>
      </c>
    </row>
    <row r="111" spans="2:5" x14ac:dyDescent="0.15">
      <c r="B111" s="6" t="s">
        <v>388</v>
      </c>
      <c r="C111" s="6" t="s">
        <v>391</v>
      </c>
      <c r="D111" s="6" t="s">
        <v>392</v>
      </c>
      <c r="E111" s="5" t="str">
        <f>HYPERLINK("https://www.esco-net.com/wcs/escort/ec/detail?hHinCd=EA546CA-12","EA546CA-12")</f>
        <v>EA546CA-12</v>
      </c>
    </row>
    <row r="112" spans="2:5" x14ac:dyDescent="0.15">
      <c r="B112" s="6" t="s">
        <v>393</v>
      </c>
      <c r="C112" s="6" t="s">
        <v>394</v>
      </c>
      <c r="D112" s="6" t="s">
        <v>395</v>
      </c>
      <c r="E112" s="5" t="str">
        <f>HYPERLINK("https://www.esco-net.com/wcs/escort/ec/detail?hHinCd=EA340GE-7A","EA340GE-7A")</f>
        <v>EA340GE-7A</v>
      </c>
    </row>
    <row r="113" spans="2:5" x14ac:dyDescent="0.15">
      <c r="B113" s="6" t="s">
        <v>396</v>
      </c>
      <c r="C113" s="6" t="s">
        <v>397</v>
      </c>
      <c r="D113" s="6" t="s">
        <v>398</v>
      </c>
      <c r="E113" s="5" t="str">
        <f>HYPERLINK("https://www.esco-net.com/wcs/escort/ec/detail?hHinCd=EA566AL-2","EA566AL-2")</f>
        <v>EA566AL-2</v>
      </c>
    </row>
    <row r="114" spans="2:5" x14ac:dyDescent="0.15">
      <c r="B114" s="6" t="s">
        <v>399</v>
      </c>
      <c r="C114" s="6" t="s">
        <v>400</v>
      </c>
      <c r="D114" s="6" t="s">
        <v>401</v>
      </c>
      <c r="E114" s="5" t="str">
        <f>HYPERLINK("https://www.esco-net.com/wcs/escort/ec/detail?hHinCd=EA537KC-200","EA537KC-200")</f>
        <v>EA537KC-200</v>
      </c>
    </row>
    <row r="115" spans="2:5" x14ac:dyDescent="0.15">
      <c r="B115" s="6" t="s">
        <v>75</v>
      </c>
      <c r="C115" s="6" t="s">
        <v>402</v>
      </c>
      <c r="D115" s="6" t="s">
        <v>403</v>
      </c>
      <c r="E115" s="5" t="str">
        <f>HYPERLINK("https://www.esco-net.com/wcs/escort/ec/detail?hHinCd=EA640ZD-3","EA640ZD-3")</f>
        <v>EA640ZD-3</v>
      </c>
    </row>
    <row r="116" spans="2:5" x14ac:dyDescent="0.15">
      <c r="B116" s="6" t="s">
        <v>404</v>
      </c>
      <c r="C116" s="6" t="s">
        <v>405</v>
      </c>
      <c r="D116" s="6" t="s">
        <v>406</v>
      </c>
      <c r="E116" s="5" t="str">
        <f>HYPERLINK("https://www.esco-net.com/wcs/escort/ec/detail?hHinCd=EA993G-5","EA993G-5")</f>
        <v>EA993G-5</v>
      </c>
    </row>
    <row r="117" spans="2:5" x14ac:dyDescent="0.15">
      <c r="B117" s="6" t="s">
        <v>407</v>
      </c>
      <c r="C117" s="6" t="s">
        <v>408</v>
      </c>
      <c r="D117" s="6" t="s">
        <v>409</v>
      </c>
      <c r="E117" s="5"/>
    </row>
    <row r="118" spans="2:5" x14ac:dyDescent="0.15">
      <c r="B118" s="6" t="s">
        <v>410</v>
      </c>
      <c r="C118" s="6" t="s">
        <v>411</v>
      </c>
      <c r="D118" s="6" t="s">
        <v>412</v>
      </c>
      <c r="E118" s="5" t="str">
        <f>HYPERLINK("https://www.esco-net.com/wcs/escort/ec/detail?hHinCd=EA536GA-175","EA536GA-175")</f>
        <v>EA536GA-175</v>
      </c>
    </row>
    <row r="119" spans="2:5" x14ac:dyDescent="0.15">
      <c r="B119" s="6" t="s">
        <v>76</v>
      </c>
      <c r="C119" s="6" t="s">
        <v>413</v>
      </c>
      <c r="D119" s="6" t="s">
        <v>414</v>
      </c>
      <c r="E119" s="5" t="str">
        <f>HYPERLINK("https://www.esco-net.com/wcs/escort/ec/detail?hHinCd=EA537LA-12","EA537LA-12")</f>
        <v>EA537LA-12</v>
      </c>
    </row>
    <row r="120" spans="2:5" x14ac:dyDescent="0.15">
      <c r="B120" s="6" t="s">
        <v>415</v>
      </c>
      <c r="C120" s="6" t="s">
        <v>416</v>
      </c>
      <c r="D120" s="6" t="s">
        <v>417</v>
      </c>
      <c r="E120" s="5" t="str">
        <f>HYPERLINK("https://www.esco-net.com/wcs/escort/ec/detail?hHinCd=EA536HE-6","EA536HE-6")</f>
        <v>EA536HE-6</v>
      </c>
    </row>
    <row r="121" spans="2:5" x14ac:dyDescent="0.15">
      <c r="B121" s="6" t="s">
        <v>415</v>
      </c>
      <c r="C121" s="6" t="s">
        <v>418</v>
      </c>
      <c r="D121" s="6" t="s">
        <v>419</v>
      </c>
      <c r="E121" s="5" t="str">
        <f>HYPERLINK("https://www.esco-net.com/wcs/escort/ec/detail?hHinCd=EA536HF-12","EA536HF-12")</f>
        <v>EA536HF-12</v>
      </c>
    </row>
    <row r="122" spans="2:5" x14ac:dyDescent="0.15">
      <c r="B122" s="6" t="s">
        <v>415</v>
      </c>
      <c r="C122" s="6" t="s">
        <v>420</v>
      </c>
      <c r="D122" s="6" t="s">
        <v>421</v>
      </c>
      <c r="E122" s="5" t="str">
        <f>HYPERLINK("https://www.esco-net.com/wcs/escort/ec/detail?hHinCd=EA537BL-9","EA537BL-9")</f>
        <v>EA537BL-9</v>
      </c>
    </row>
    <row r="123" spans="2:5" x14ac:dyDescent="0.15">
      <c r="B123" s="6" t="s">
        <v>422</v>
      </c>
      <c r="C123" s="6" t="s">
        <v>423</v>
      </c>
      <c r="D123" s="6" t="s">
        <v>424</v>
      </c>
      <c r="E123" s="5" t="str">
        <f>HYPERLINK("https://www.esco-net.com/wcs/escort/ec/detail?hHinCd=EA682LA-10","EA682LA-10")</f>
        <v>EA682LA-10</v>
      </c>
    </row>
    <row r="124" spans="2:5" x14ac:dyDescent="0.15">
      <c r="B124" s="6" t="s">
        <v>425</v>
      </c>
      <c r="C124" s="6" t="s">
        <v>426</v>
      </c>
      <c r="D124" s="6" t="s">
        <v>427</v>
      </c>
      <c r="E124" s="5" t="str">
        <f>HYPERLINK("https://www.esco-net.com/wcs/escort/ec/detail?hHinCd=EA533DG-5","EA533DG-5")</f>
        <v>EA533DG-5</v>
      </c>
    </row>
    <row r="125" spans="2:5" x14ac:dyDescent="0.15">
      <c r="B125" s="6" t="s">
        <v>428</v>
      </c>
      <c r="C125" s="6" t="s">
        <v>429</v>
      </c>
      <c r="D125" s="6" t="s">
        <v>430</v>
      </c>
      <c r="E125" s="5" t="str">
        <f>HYPERLINK("https://www.esco-net.com/wcs/escort/ec/detail?hHinCd=EA815YA-5","EA815YA-5")</f>
        <v>EA815YA-5</v>
      </c>
    </row>
    <row r="126" spans="2:5" x14ac:dyDescent="0.15">
      <c r="B126" s="6" t="s">
        <v>431</v>
      </c>
      <c r="C126" s="6" t="s">
        <v>432</v>
      </c>
      <c r="D126" s="6" t="s">
        <v>433</v>
      </c>
      <c r="E126" s="5" t="str">
        <f>HYPERLINK("https://www.esco-net.com/wcs/escort/ec/detail?hHinCd=EA514BB-14","EA514BB-14")</f>
        <v>EA514BB-14</v>
      </c>
    </row>
    <row r="127" spans="2:5" x14ac:dyDescent="0.15">
      <c r="B127" s="6" t="s">
        <v>13</v>
      </c>
      <c r="C127" s="6" t="s">
        <v>434</v>
      </c>
      <c r="D127" s="6" t="s">
        <v>435</v>
      </c>
      <c r="E127" s="5" t="str">
        <f>HYPERLINK("https://www.esco-net.com/wcs/escort/ec/detail?hHinCd=EA934ZA-2","EA934ZA-2")</f>
        <v>EA934ZA-2</v>
      </c>
    </row>
    <row r="128" spans="2:5" x14ac:dyDescent="0.15">
      <c r="B128" s="6" t="s">
        <v>436</v>
      </c>
      <c r="C128" s="6" t="s">
        <v>437</v>
      </c>
      <c r="D128" s="6" t="s">
        <v>438</v>
      </c>
      <c r="E128" s="5"/>
    </row>
    <row r="129" spans="2:5" x14ac:dyDescent="0.15">
      <c r="B129" s="6" t="s">
        <v>439</v>
      </c>
      <c r="C129" s="6" t="s">
        <v>440</v>
      </c>
      <c r="D129" s="6" t="s">
        <v>441</v>
      </c>
      <c r="E129" s="5"/>
    </row>
    <row r="130" spans="2:5" x14ac:dyDescent="0.15">
      <c r="B130" s="6" t="s">
        <v>14</v>
      </c>
      <c r="C130" s="6" t="s">
        <v>442</v>
      </c>
      <c r="D130" s="6" t="s">
        <v>443</v>
      </c>
      <c r="E130" s="5" t="str">
        <f>HYPERLINK("https://www.esco-net.com/wcs/escort/ec/detail?hHinCd=EA590AA-2","EA590AA-2")</f>
        <v>EA590AA-2</v>
      </c>
    </row>
    <row r="131" spans="2:5" x14ac:dyDescent="0.15">
      <c r="B131" s="6" t="s">
        <v>14</v>
      </c>
      <c r="C131" s="6" t="s">
        <v>444</v>
      </c>
      <c r="D131" s="6" t="s">
        <v>445</v>
      </c>
      <c r="E131" s="5" t="str">
        <f>HYPERLINK("https://www.esco-net.com/wcs/escort/ec/detail?hHinCd=EA590BB-3","EA590BB-3")</f>
        <v>EA590BB-3</v>
      </c>
    </row>
    <row r="132" spans="2:5" x14ac:dyDescent="0.15">
      <c r="B132" s="6" t="s">
        <v>446</v>
      </c>
      <c r="C132" s="6" t="s">
        <v>447</v>
      </c>
      <c r="D132" s="6" t="s">
        <v>448</v>
      </c>
      <c r="E132" s="5"/>
    </row>
    <row r="133" spans="2:5" x14ac:dyDescent="0.15">
      <c r="B133" s="6" t="s">
        <v>77</v>
      </c>
      <c r="C133" s="6" t="s">
        <v>449</v>
      </c>
      <c r="D133" s="6" t="s">
        <v>450</v>
      </c>
      <c r="E133" s="5" t="str">
        <f>HYPERLINK("https://www.esco-net.com/wcs/escort/ec/detail?hHinCd=EA604CJ-31","EA604CJ-31")</f>
        <v>EA604CJ-31</v>
      </c>
    </row>
    <row r="134" spans="2:5" x14ac:dyDescent="0.15">
      <c r="B134" s="6" t="s">
        <v>451</v>
      </c>
      <c r="C134" s="6" t="s">
        <v>452</v>
      </c>
      <c r="D134" s="6" t="s">
        <v>453</v>
      </c>
      <c r="E134" s="5" t="str">
        <f>HYPERLINK("https://www.esco-net.com/wcs/escort/ec/detail?hHinCd=EA922BM-26","EA922BM-26")</f>
        <v>EA922BM-26</v>
      </c>
    </row>
    <row r="135" spans="2:5" x14ac:dyDescent="0.15">
      <c r="B135" s="6" t="s">
        <v>454</v>
      </c>
      <c r="C135" s="6" t="s">
        <v>455</v>
      </c>
      <c r="D135" s="6" t="s">
        <v>456</v>
      </c>
      <c r="E135" s="5" t="str">
        <f>HYPERLINK("https://www.esco-net.com/wcs/escort/ec/detail?hHinCd=EA615GS-3A","EA615GS-3A")</f>
        <v>EA615GS-3A</v>
      </c>
    </row>
    <row r="136" spans="2:5" x14ac:dyDescent="0.15">
      <c r="B136" s="6" t="s">
        <v>457</v>
      </c>
      <c r="C136" s="6" t="s">
        <v>458</v>
      </c>
      <c r="D136" s="6" t="s">
        <v>459</v>
      </c>
      <c r="E136" s="5"/>
    </row>
    <row r="137" spans="2:5" x14ac:dyDescent="0.15">
      <c r="B137" s="6" t="s">
        <v>460</v>
      </c>
      <c r="C137" s="6" t="s">
        <v>461</v>
      </c>
      <c r="D137" s="6" t="s">
        <v>462</v>
      </c>
      <c r="E137" s="5"/>
    </row>
    <row r="138" spans="2:5" x14ac:dyDescent="0.15">
      <c r="B138" s="6" t="s">
        <v>463</v>
      </c>
      <c r="C138" s="6" t="s">
        <v>464</v>
      </c>
      <c r="D138" s="6" t="s">
        <v>465</v>
      </c>
      <c r="E138" s="5" t="str">
        <f>HYPERLINK("https://www.esco-net.com/wcs/escort/ec/detail?hHinCd=EA617AK-507","EA617AK-507")</f>
        <v>EA617AK-507</v>
      </c>
    </row>
    <row r="139" spans="2:5" x14ac:dyDescent="0.15">
      <c r="B139" s="6" t="s">
        <v>466</v>
      </c>
      <c r="C139" s="6" t="s">
        <v>467</v>
      </c>
      <c r="D139" s="6" t="s">
        <v>468</v>
      </c>
      <c r="E139" s="5" t="str">
        <f>HYPERLINK("https://www.esco-net.com/wcs/escort/ec/detail?hHinCd=EA617ZC-1","EA617ZC-1")</f>
        <v>EA617ZC-1</v>
      </c>
    </row>
    <row r="140" spans="2:5" x14ac:dyDescent="0.15">
      <c r="B140" s="6" t="s">
        <v>469</v>
      </c>
      <c r="C140" s="6" t="s">
        <v>470</v>
      </c>
      <c r="D140" s="6" t="s">
        <v>471</v>
      </c>
      <c r="E140" s="5" t="str">
        <f>HYPERLINK("https://www.esco-net.com/wcs/escort/ec/detail?hHinCd=EA684A-14","EA684A-14")</f>
        <v>EA684A-14</v>
      </c>
    </row>
    <row r="141" spans="2:5" x14ac:dyDescent="0.15">
      <c r="B141" s="6" t="s">
        <v>472</v>
      </c>
      <c r="C141" s="6" t="s">
        <v>473</v>
      </c>
      <c r="D141" s="6" t="s">
        <v>474</v>
      </c>
      <c r="E141" s="5" t="str">
        <f>HYPERLINK("https://www.esco-net.com/wcs/escort/ec/detail?hHinCd=EA617DR-14","EA617DR-14")</f>
        <v>EA617DR-14</v>
      </c>
    </row>
    <row r="142" spans="2:5" x14ac:dyDescent="0.15">
      <c r="B142" s="6" t="s">
        <v>475</v>
      </c>
      <c r="C142" s="6" t="s">
        <v>476</v>
      </c>
      <c r="D142" s="6" t="s">
        <v>477</v>
      </c>
      <c r="E142" s="5"/>
    </row>
    <row r="143" spans="2:5" x14ac:dyDescent="0.15">
      <c r="B143" s="6" t="s">
        <v>475</v>
      </c>
      <c r="C143" s="6" t="s">
        <v>478</v>
      </c>
      <c r="D143" s="6" t="s">
        <v>479</v>
      </c>
      <c r="E143" s="5"/>
    </row>
    <row r="144" spans="2:5" x14ac:dyDescent="0.15">
      <c r="B144" s="6" t="s">
        <v>480</v>
      </c>
      <c r="C144" s="6" t="s">
        <v>481</v>
      </c>
      <c r="D144" s="6" t="s">
        <v>289</v>
      </c>
      <c r="E144" s="5"/>
    </row>
    <row r="145" spans="2:5" x14ac:dyDescent="0.15">
      <c r="B145" s="6" t="s">
        <v>482</v>
      </c>
      <c r="C145" s="6" t="s">
        <v>483</v>
      </c>
      <c r="D145" s="6" t="s">
        <v>289</v>
      </c>
      <c r="E145" s="5"/>
    </row>
    <row r="146" spans="2:5" x14ac:dyDescent="0.15">
      <c r="B146" s="6" t="s">
        <v>484</v>
      </c>
      <c r="C146" s="6" t="s">
        <v>485</v>
      </c>
      <c r="D146" s="6" t="s">
        <v>486</v>
      </c>
      <c r="E146" s="5"/>
    </row>
    <row r="147" spans="2:5" x14ac:dyDescent="0.15">
      <c r="B147" s="6" t="s">
        <v>484</v>
      </c>
      <c r="C147" s="6" t="s">
        <v>487</v>
      </c>
      <c r="D147" s="6" t="s">
        <v>488</v>
      </c>
      <c r="E147" s="5"/>
    </row>
    <row r="148" spans="2:5" x14ac:dyDescent="0.15">
      <c r="B148" s="6" t="s">
        <v>484</v>
      </c>
      <c r="C148" s="6" t="s">
        <v>489</v>
      </c>
      <c r="D148" s="6" t="s">
        <v>490</v>
      </c>
      <c r="E148" s="5"/>
    </row>
    <row r="149" spans="2:5" x14ac:dyDescent="0.15">
      <c r="B149" s="6" t="s">
        <v>78</v>
      </c>
      <c r="C149" s="6" t="s">
        <v>491</v>
      </c>
      <c r="D149" s="6" t="s">
        <v>492</v>
      </c>
      <c r="E149" s="5" t="str">
        <f>HYPERLINK("https://www.esco-net.com/wcs/escort/ec/detail?hHinCd=EA618PX-100","EA618PX-100")</f>
        <v>EA618PX-100</v>
      </c>
    </row>
    <row r="150" spans="2:5" x14ac:dyDescent="0.15">
      <c r="B150" s="6" t="s">
        <v>493</v>
      </c>
      <c r="C150" s="6" t="s">
        <v>494</v>
      </c>
      <c r="D150" s="6" t="s">
        <v>495</v>
      </c>
      <c r="E150" s="5"/>
    </row>
    <row r="151" spans="2:5" x14ac:dyDescent="0.15">
      <c r="B151" s="6" t="s">
        <v>496</v>
      </c>
      <c r="C151" s="6" t="s">
        <v>497</v>
      </c>
      <c r="D151" s="6" t="s">
        <v>498</v>
      </c>
      <c r="E151" s="5" t="str">
        <f>HYPERLINK("https://www.esco-net.com/wcs/escort/ec/detail?hHinCd=EA618-3","EA618-3")</f>
        <v>EA618-3</v>
      </c>
    </row>
    <row r="152" spans="2:5" x14ac:dyDescent="0.15">
      <c r="B152" s="6" t="s">
        <v>499</v>
      </c>
      <c r="C152" s="6" t="s">
        <v>500</v>
      </c>
      <c r="D152" s="6" t="s">
        <v>501</v>
      </c>
      <c r="E152" s="5" t="str">
        <f>HYPERLINK("https://www.esco-net.com/wcs/escort/ec/detail?hHinCd=EA618BB-7","EA618BB-7")</f>
        <v>EA618BB-7</v>
      </c>
    </row>
    <row r="153" spans="2:5" x14ac:dyDescent="0.15">
      <c r="B153" s="6" t="s">
        <v>499</v>
      </c>
      <c r="C153" s="6" t="s">
        <v>502</v>
      </c>
      <c r="D153" s="6" t="s">
        <v>503</v>
      </c>
      <c r="E153" s="5"/>
    </row>
    <row r="154" spans="2:5" x14ac:dyDescent="0.15">
      <c r="B154" s="6" t="s">
        <v>504</v>
      </c>
      <c r="C154" s="6" t="s">
        <v>505</v>
      </c>
      <c r="D154" s="6" t="s">
        <v>506</v>
      </c>
      <c r="E154" s="5"/>
    </row>
    <row r="155" spans="2:5" x14ac:dyDescent="0.15">
      <c r="B155" s="6" t="s">
        <v>507</v>
      </c>
      <c r="C155" s="6" t="s">
        <v>508</v>
      </c>
      <c r="D155" s="6" t="s">
        <v>509</v>
      </c>
      <c r="E155" s="5"/>
    </row>
    <row r="156" spans="2:5" x14ac:dyDescent="0.15">
      <c r="B156" s="6" t="s">
        <v>510</v>
      </c>
      <c r="C156" s="6" t="s">
        <v>511</v>
      </c>
      <c r="D156" s="6" t="s">
        <v>512</v>
      </c>
      <c r="E156" s="5" t="str">
        <f>HYPERLINK("https://www.esco-net.com/wcs/escort/ec/detail?hHinCd=EA617WA-2","EA617WA-2")</f>
        <v>EA617WA-2</v>
      </c>
    </row>
    <row r="157" spans="2:5" x14ac:dyDescent="0.15">
      <c r="B157" s="6" t="s">
        <v>15</v>
      </c>
      <c r="C157" s="6" t="s">
        <v>513</v>
      </c>
      <c r="D157" s="6" t="s">
        <v>514</v>
      </c>
      <c r="E157" s="5"/>
    </row>
    <row r="158" spans="2:5" x14ac:dyDescent="0.15">
      <c r="B158" s="6" t="s">
        <v>16</v>
      </c>
      <c r="C158" s="6" t="s">
        <v>515</v>
      </c>
      <c r="D158" s="6" t="s">
        <v>516</v>
      </c>
      <c r="E158" s="5" t="str">
        <f>HYPERLINK("https://www.esco-net.com/wcs/escort/ec/detail?hHinCd=EA164DB-175","EA164DB-175")</f>
        <v>EA164DB-175</v>
      </c>
    </row>
    <row r="159" spans="2:5" x14ac:dyDescent="0.15">
      <c r="B159" s="6" t="s">
        <v>16</v>
      </c>
      <c r="C159" s="6" t="s">
        <v>517</v>
      </c>
      <c r="D159" s="6" t="s">
        <v>518</v>
      </c>
      <c r="E159" s="5"/>
    </row>
    <row r="160" spans="2:5" x14ac:dyDescent="0.15">
      <c r="B160" s="6" t="s">
        <v>519</v>
      </c>
      <c r="C160" s="6" t="s">
        <v>520</v>
      </c>
      <c r="D160" s="6" t="s">
        <v>521</v>
      </c>
      <c r="E160" s="5"/>
    </row>
    <row r="161" spans="2:5" x14ac:dyDescent="0.15">
      <c r="B161" s="6" t="s">
        <v>519</v>
      </c>
      <c r="C161" s="6" t="s">
        <v>522</v>
      </c>
      <c r="D161" s="6" t="s">
        <v>523</v>
      </c>
      <c r="E161" s="5"/>
    </row>
    <row r="162" spans="2:5" x14ac:dyDescent="0.15">
      <c r="B162" s="6" t="s">
        <v>519</v>
      </c>
      <c r="C162" s="6" t="s">
        <v>524</v>
      </c>
      <c r="D162" s="6" t="s">
        <v>525</v>
      </c>
      <c r="E162" s="5"/>
    </row>
    <row r="163" spans="2:5" x14ac:dyDescent="0.15">
      <c r="B163" s="6" t="s">
        <v>519</v>
      </c>
      <c r="C163" s="6" t="s">
        <v>526</v>
      </c>
      <c r="D163" s="6" t="s">
        <v>527</v>
      </c>
      <c r="E163" s="5"/>
    </row>
    <row r="164" spans="2:5" x14ac:dyDescent="0.15">
      <c r="B164" s="6" t="s">
        <v>528</v>
      </c>
      <c r="C164" s="6" t="s">
        <v>529</v>
      </c>
      <c r="D164" s="6" t="s">
        <v>530</v>
      </c>
      <c r="E164" s="5"/>
    </row>
    <row r="165" spans="2:5" x14ac:dyDescent="0.15">
      <c r="B165" s="6" t="s">
        <v>531</v>
      </c>
      <c r="C165" s="6" t="s">
        <v>532</v>
      </c>
      <c r="D165" s="6" t="s">
        <v>533</v>
      </c>
      <c r="E165" s="5"/>
    </row>
    <row r="166" spans="2:5" x14ac:dyDescent="0.15">
      <c r="B166" s="6" t="s">
        <v>534</v>
      </c>
      <c r="C166" s="6" t="s">
        <v>535</v>
      </c>
      <c r="D166" s="6" t="s">
        <v>536</v>
      </c>
      <c r="E166" s="5"/>
    </row>
    <row r="167" spans="2:5" x14ac:dyDescent="0.15">
      <c r="B167" s="6" t="s">
        <v>537</v>
      </c>
      <c r="C167" s="6" t="s">
        <v>538</v>
      </c>
      <c r="D167" s="6" t="s">
        <v>539</v>
      </c>
      <c r="E167" s="5"/>
    </row>
    <row r="168" spans="2:5" x14ac:dyDescent="0.15">
      <c r="B168" s="6" t="s">
        <v>17</v>
      </c>
      <c r="C168" s="6" t="s">
        <v>540</v>
      </c>
      <c r="D168" s="6" t="s">
        <v>541</v>
      </c>
      <c r="E168" s="5"/>
    </row>
    <row r="169" spans="2:5" x14ac:dyDescent="0.15">
      <c r="B169" s="6" t="s">
        <v>79</v>
      </c>
      <c r="C169" s="6" t="s">
        <v>542</v>
      </c>
      <c r="D169" s="6" t="s">
        <v>543</v>
      </c>
      <c r="E169" s="5" t="str">
        <f>HYPERLINK("https://www.esco-net.com/wcs/escort/ec/detail?hHinCd=EA530HB-10","EA530HB-10")</f>
        <v>EA530HB-10</v>
      </c>
    </row>
    <row r="170" spans="2:5" x14ac:dyDescent="0.15">
      <c r="B170" s="6" t="s">
        <v>544</v>
      </c>
      <c r="C170" s="6" t="s">
        <v>545</v>
      </c>
      <c r="D170" s="6" t="s">
        <v>546</v>
      </c>
      <c r="E170" s="5" t="str">
        <f>HYPERLINK("https://www.esco-net.com/wcs/escort/ec/detail?hHinCd=EA613XC-21","EA613XC-21")</f>
        <v>EA613XC-21</v>
      </c>
    </row>
    <row r="171" spans="2:5" x14ac:dyDescent="0.15">
      <c r="B171" s="6" t="s">
        <v>80</v>
      </c>
      <c r="C171" s="6" t="s">
        <v>547</v>
      </c>
      <c r="D171" s="6" t="s">
        <v>548</v>
      </c>
      <c r="E171" s="5"/>
    </row>
    <row r="172" spans="2:5" x14ac:dyDescent="0.15">
      <c r="B172" s="6" t="s">
        <v>80</v>
      </c>
      <c r="C172" s="6" t="s">
        <v>549</v>
      </c>
      <c r="D172" s="6" t="s">
        <v>550</v>
      </c>
      <c r="E172" s="5" t="str">
        <f>HYPERLINK("https://www.esco-net.com/wcs/escort/ec/detail?hHinCd=EA723MG-61","EA723MG-61")</f>
        <v>EA723MG-61</v>
      </c>
    </row>
    <row r="173" spans="2:5" x14ac:dyDescent="0.15">
      <c r="B173" s="6" t="s">
        <v>80</v>
      </c>
      <c r="C173" s="6" t="s">
        <v>551</v>
      </c>
      <c r="D173" s="6" t="s">
        <v>552</v>
      </c>
      <c r="E173" s="5" t="str">
        <f>HYPERLINK("https://www.esco-net.com/wcs/escort/ec/detail?hHinCd=EA723MG-61","EA723MG-61")</f>
        <v>EA723MG-61</v>
      </c>
    </row>
    <row r="174" spans="2:5" x14ac:dyDescent="0.15">
      <c r="B174" s="6" t="s">
        <v>18</v>
      </c>
      <c r="C174" s="6" t="s">
        <v>553</v>
      </c>
      <c r="D174" s="6" t="s">
        <v>554</v>
      </c>
      <c r="E174" s="5" t="str">
        <f>HYPERLINK("https://www.esco-net.com/wcs/escort/ec/detail?hHinCd=EA723JK-26","EA723JK-26")</f>
        <v>EA723JK-26</v>
      </c>
    </row>
    <row r="175" spans="2:5" x14ac:dyDescent="0.15">
      <c r="B175" s="6" t="s">
        <v>81</v>
      </c>
      <c r="C175" s="6" t="s">
        <v>555</v>
      </c>
      <c r="D175" s="6" t="s">
        <v>556</v>
      </c>
      <c r="E175" s="5"/>
    </row>
    <row r="176" spans="2:5" x14ac:dyDescent="0.15">
      <c r="B176" s="6" t="s">
        <v>557</v>
      </c>
      <c r="C176" s="6" t="s">
        <v>558</v>
      </c>
      <c r="D176" s="6" t="s">
        <v>559</v>
      </c>
      <c r="E176" s="5" t="str">
        <f>HYPERLINK("https://www.esco-net.com/wcs/escort/ec/detail?hHinCd=EA557AV-600","EA557AV-600")</f>
        <v>EA557AV-600</v>
      </c>
    </row>
    <row r="177" spans="2:5" x14ac:dyDescent="0.15">
      <c r="B177" s="6" t="s">
        <v>560</v>
      </c>
      <c r="C177" s="6" t="s">
        <v>561</v>
      </c>
      <c r="D177" s="6" t="s">
        <v>562</v>
      </c>
      <c r="E177" s="5" t="str">
        <f>HYPERLINK("https://www.esco-net.com/wcs/escort/ec/detail?hHinCd=EA573LW-5","EA573LW-5")</f>
        <v>EA573LW-5</v>
      </c>
    </row>
    <row r="178" spans="2:5" x14ac:dyDescent="0.15">
      <c r="B178" s="6" t="s">
        <v>560</v>
      </c>
      <c r="C178" s="6" t="s">
        <v>563</v>
      </c>
      <c r="D178" s="6" t="s">
        <v>564</v>
      </c>
      <c r="E178" s="5"/>
    </row>
    <row r="179" spans="2:5" x14ac:dyDescent="0.15">
      <c r="B179" s="6" t="s">
        <v>82</v>
      </c>
      <c r="C179" s="6" t="s">
        <v>565</v>
      </c>
      <c r="D179" s="6" t="s">
        <v>566</v>
      </c>
      <c r="E179" s="5"/>
    </row>
    <row r="180" spans="2:5" x14ac:dyDescent="0.15">
      <c r="B180" s="6" t="s">
        <v>83</v>
      </c>
      <c r="C180" s="6" t="s">
        <v>567</v>
      </c>
      <c r="D180" s="6" t="s">
        <v>568</v>
      </c>
      <c r="E180" s="5" t="str">
        <f>HYPERLINK("https://www.esco-net.com/wcs/escort/ec/detail?hHinCd=EA560E-100","EA560E-100")</f>
        <v>EA560E-100</v>
      </c>
    </row>
    <row r="181" spans="2:5" x14ac:dyDescent="0.15">
      <c r="B181" s="6" t="s">
        <v>83</v>
      </c>
      <c r="C181" s="6" t="s">
        <v>569</v>
      </c>
      <c r="D181" s="6" t="s">
        <v>570</v>
      </c>
      <c r="E181" s="5" t="str">
        <f>HYPERLINK("https://www.esco-net.com/wcs/escort/ec/detail?hHinCd=EA562BD-4A","EA562BD-4A")</f>
        <v>EA562BD-4A</v>
      </c>
    </row>
    <row r="182" spans="2:5" x14ac:dyDescent="0.15">
      <c r="B182" s="6" t="s">
        <v>83</v>
      </c>
      <c r="C182" s="6" t="s">
        <v>571</v>
      </c>
      <c r="D182" s="6" t="s">
        <v>572</v>
      </c>
      <c r="E182" s="5" t="str">
        <f>HYPERLINK("https://www.esco-net.com/wcs/escort/ec/detail?hHinCd=EA565BH-8A","EA565BH-8A")</f>
        <v>EA565BH-8A</v>
      </c>
    </row>
    <row r="183" spans="2:5" x14ac:dyDescent="0.15">
      <c r="B183" s="6" t="s">
        <v>573</v>
      </c>
      <c r="C183" s="6" t="s">
        <v>574</v>
      </c>
      <c r="D183" s="6" t="s">
        <v>575</v>
      </c>
      <c r="E183" s="5"/>
    </row>
    <row r="184" spans="2:5" x14ac:dyDescent="0.15">
      <c r="B184" s="6" t="s">
        <v>573</v>
      </c>
      <c r="C184" s="6" t="s">
        <v>576</v>
      </c>
      <c r="D184" s="6" t="s">
        <v>577</v>
      </c>
      <c r="E184" s="5"/>
    </row>
    <row r="185" spans="2:5" x14ac:dyDescent="0.15">
      <c r="B185" s="6" t="s">
        <v>578</v>
      </c>
      <c r="C185" s="6" t="s">
        <v>579</v>
      </c>
      <c r="D185" s="6" t="s">
        <v>580</v>
      </c>
      <c r="E185" s="5" t="str">
        <f>HYPERLINK("https://www.esco-net.com/wcs/escort/ec/detail?hHinCd=EA611A-203","EA611A-203")</f>
        <v>EA611A-203</v>
      </c>
    </row>
    <row r="186" spans="2:5" x14ac:dyDescent="0.15">
      <c r="B186" s="6" t="s">
        <v>84</v>
      </c>
      <c r="C186" s="6" t="s">
        <v>581</v>
      </c>
      <c r="D186" s="6" t="s">
        <v>582</v>
      </c>
      <c r="E186" s="5" t="str">
        <f>HYPERLINK("https://www.esco-net.com/wcs/escort/ec/detail?hHinCd=EA611GA-52A","EA611GA-52A")</f>
        <v>EA611GA-52A</v>
      </c>
    </row>
    <row r="187" spans="2:5" x14ac:dyDescent="0.15">
      <c r="B187" s="6" t="s">
        <v>84</v>
      </c>
      <c r="C187" s="6" t="s">
        <v>583</v>
      </c>
      <c r="D187" s="6" t="s">
        <v>584</v>
      </c>
      <c r="E187" s="5" t="str">
        <f>HYPERLINK("https://www.esco-net.com/wcs/escort/ec/detail?hHinCd=EA611GA-70A","EA611GA-70A")</f>
        <v>EA611GA-70A</v>
      </c>
    </row>
    <row r="188" spans="2:5" x14ac:dyDescent="0.15">
      <c r="B188" s="6" t="s">
        <v>85</v>
      </c>
      <c r="C188" s="6" t="s">
        <v>585</v>
      </c>
      <c r="D188" s="6" t="s">
        <v>586</v>
      </c>
      <c r="E188" s="5"/>
    </row>
    <row r="189" spans="2:5" x14ac:dyDescent="0.15">
      <c r="B189" s="6" t="s">
        <v>85</v>
      </c>
      <c r="C189" s="6" t="s">
        <v>587</v>
      </c>
      <c r="D189" s="6" t="s">
        <v>588</v>
      </c>
      <c r="E189" s="5"/>
    </row>
    <row r="190" spans="2:5" x14ac:dyDescent="0.15">
      <c r="B190" s="6" t="s">
        <v>589</v>
      </c>
      <c r="C190" s="6" t="s">
        <v>590</v>
      </c>
      <c r="D190" s="6" t="s">
        <v>591</v>
      </c>
      <c r="E190" s="5" t="str">
        <f>HYPERLINK("https://www.esco-net.com/wcs/escort/ec/detail?hHinCd=EA683AD","EA683AD")</f>
        <v>EA683AD</v>
      </c>
    </row>
    <row r="191" spans="2:5" x14ac:dyDescent="0.15">
      <c r="B191" s="6" t="s">
        <v>592</v>
      </c>
      <c r="C191" s="6" t="s">
        <v>593</v>
      </c>
      <c r="D191" s="6" t="s">
        <v>594</v>
      </c>
      <c r="E191" s="5"/>
    </row>
    <row r="192" spans="2:5" x14ac:dyDescent="0.15">
      <c r="B192" s="6" t="s">
        <v>19</v>
      </c>
      <c r="C192" s="6" t="s">
        <v>595</v>
      </c>
      <c r="D192" s="6" t="s">
        <v>596</v>
      </c>
      <c r="E192" s="5" t="str">
        <f>HYPERLINK("https://www.esco-net.com/wcs/escort/ec/detail?hHinCd=EA573FC-4","EA573FC-4")</f>
        <v>EA573FC-4</v>
      </c>
    </row>
    <row r="193" spans="2:5" x14ac:dyDescent="0.15">
      <c r="B193" s="6" t="s">
        <v>597</v>
      </c>
      <c r="C193" s="6" t="s">
        <v>598</v>
      </c>
      <c r="D193" s="6" t="s">
        <v>599</v>
      </c>
      <c r="E193" s="5" t="str">
        <f>HYPERLINK("https://www.esco-net.com/wcs/escort/ec/detail?hHinCd=EA521VX-12B","EA521VX-12B")</f>
        <v>EA521VX-12B</v>
      </c>
    </row>
    <row r="194" spans="2:5" x14ac:dyDescent="0.15">
      <c r="B194" s="6" t="s">
        <v>600</v>
      </c>
      <c r="C194" s="6" t="s">
        <v>601</v>
      </c>
      <c r="D194" s="6" t="s">
        <v>602</v>
      </c>
      <c r="E194" s="5" t="str">
        <f>HYPERLINK("https://www.esco-net.com/wcs/escort/ec/detail?hHinCd=EA521VX-32C","EA521VX-32C")</f>
        <v>EA521VX-32C</v>
      </c>
    </row>
    <row r="195" spans="2:5" x14ac:dyDescent="0.15">
      <c r="B195" s="6" t="s">
        <v>600</v>
      </c>
      <c r="C195" s="6" t="s">
        <v>603</v>
      </c>
      <c r="D195" s="6" t="s">
        <v>604</v>
      </c>
      <c r="E195" s="5" t="str">
        <f>HYPERLINK("https://www.esco-net.com/wcs/escort/ec/detail?hHinCd=EA521VX-32B","EA521VX-32B")</f>
        <v>EA521VX-32B</v>
      </c>
    </row>
    <row r="196" spans="2:5" x14ac:dyDescent="0.15">
      <c r="B196" s="6" t="s">
        <v>20</v>
      </c>
      <c r="C196" s="6" t="s">
        <v>605</v>
      </c>
      <c r="D196" s="6" t="s">
        <v>606</v>
      </c>
      <c r="E196" s="5" t="str">
        <f>HYPERLINK("https://www.esco-net.com/wcs/escort/ec/detail?hHinCd=EA522GB-1","EA522GB-1")</f>
        <v>EA522GB-1</v>
      </c>
    </row>
    <row r="197" spans="2:5" x14ac:dyDescent="0.15">
      <c r="B197" s="6" t="s">
        <v>86</v>
      </c>
      <c r="C197" s="6" t="s">
        <v>607</v>
      </c>
      <c r="D197" s="6" t="s">
        <v>608</v>
      </c>
      <c r="E197" s="5" t="str">
        <f>HYPERLINK("https://www.esco-net.com/wcs/escort/ec/detail?hHinCd=EA109BJ-23","EA109BJ-23")</f>
        <v>EA109BJ-23</v>
      </c>
    </row>
    <row r="198" spans="2:5" x14ac:dyDescent="0.15">
      <c r="B198" s="6" t="s">
        <v>609</v>
      </c>
      <c r="C198" s="6" t="s">
        <v>610</v>
      </c>
      <c r="D198" s="6" t="s">
        <v>611</v>
      </c>
      <c r="E198" s="5" t="str">
        <f>HYPERLINK("https://www.esco-net.com/wcs/escort/ec/detail?hHinCd=EA109BA-49","EA109BA-49")</f>
        <v>EA109BA-49</v>
      </c>
    </row>
    <row r="199" spans="2:5" x14ac:dyDescent="0.15">
      <c r="B199" s="6" t="s">
        <v>21</v>
      </c>
      <c r="C199" s="6" t="s">
        <v>612</v>
      </c>
      <c r="D199" s="6" t="s">
        <v>613</v>
      </c>
      <c r="E199" s="5" t="str">
        <f>HYPERLINK("https://www.esco-net.com/wcs/escort/ec/detail?hHinCd=EA929AR-5A","EA929AR-5A")</f>
        <v>EA929AR-5A</v>
      </c>
    </row>
    <row r="200" spans="2:5" x14ac:dyDescent="0.15">
      <c r="B200" s="6" t="s">
        <v>614</v>
      </c>
      <c r="C200" s="6" t="s">
        <v>615</v>
      </c>
      <c r="D200" s="6" t="s">
        <v>616</v>
      </c>
      <c r="E200" s="5" t="str">
        <f>HYPERLINK("https://www.esco-net.com/wcs/escort/ec/detail?hHinCd=EA929DX-101","EA929DX-101")</f>
        <v>EA929DX-101</v>
      </c>
    </row>
    <row r="201" spans="2:5" x14ac:dyDescent="0.15">
      <c r="B201" s="6" t="s">
        <v>617</v>
      </c>
      <c r="C201" s="6" t="s">
        <v>618</v>
      </c>
      <c r="D201" s="6" t="s">
        <v>619</v>
      </c>
      <c r="E201" s="5" t="str">
        <f>HYPERLINK("https://www.esco-net.com/wcs/escort/ec/detail?hHinCd=EA991CS-11","EA991CS-11")</f>
        <v>EA991CS-11</v>
      </c>
    </row>
    <row r="202" spans="2:5" x14ac:dyDescent="0.15">
      <c r="B202" s="6" t="s">
        <v>617</v>
      </c>
      <c r="C202" s="6" t="s">
        <v>620</v>
      </c>
      <c r="D202" s="6" t="s">
        <v>621</v>
      </c>
      <c r="E202" s="5" t="str">
        <f>HYPERLINK("https://www.esco-net.com/wcs/escort/ec/detail?hHinCd=EA991CS-13","EA991CS-13")</f>
        <v>EA991CS-13</v>
      </c>
    </row>
    <row r="203" spans="2:5" x14ac:dyDescent="0.15">
      <c r="B203" s="6" t="s">
        <v>622</v>
      </c>
      <c r="C203" s="6" t="s">
        <v>623</v>
      </c>
      <c r="D203" s="6" t="s">
        <v>624</v>
      </c>
      <c r="E203" s="5" t="str">
        <f>HYPERLINK("https://www.esco-net.com/wcs/escort/ec/detail?hHinCd=EA992DB-20A","EA992DB-20A")</f>
        <v>EA992DB-20A</v>
      </c>
    </row>
    <row r="204" spans="2:5" x14ac:dyDescent="0.15">
      <c r="B204" s="6" t="s">
        <v>625</v>
      </c>
      <c r="C204" s="6" t="s">
        <v>626</v>
      </c>
      <c r="D204" s="6" t="s">
        <v>627</v>
      </c>
      <c r="E204" s="5"/>
    </row>
    <row r="205" spans="2:5" x14ac:dyDescent="0.15">
      <c r="B205" s="6" t="s">
        <v>628</v>
      </c>
      <c r="C205" s="6" t="s">
        <v>629</v>
      </c>
      <c r="D205" s="6" t="s">
        <v>630</v>
      </c>
      <c r="E205" s="5" t="str">
        <f>HYPERLINK("https://www.esco-net.com/wcs/escort/ec/detail?hHinCd=EA595H-2","EA595H-2")</f>
        <v>EA595H-2</v>
      </c>
    </row>
    <row r="206" spans="2:5" x14ac:dyDescent="0.15">
      <c r="B206" s="6" t="s">
        <v>628</v>
      </c>
      <c r="C206" s="6" t="s">
        <v>631</v>
      </c>
      <c r="D206" s="6" t="s">
        <v>632</v>
      </c>
      <c r="E206" s="5" t="str">
        <f>HYPERLINK("https://www.esco-net.com/wcs/escort/ec/detail?hHinCd=EA595BE-5","EA595BE-5")</f>
        <v>EA595BE-5</v>
      </c>
    </row>
    <row r="207" spans="2:5" x14ac:dyDescent="0.15">
      <c r="B207" s="6" t="s">
        <v>633</v>
      </c>
      <c r="C207" s="6" t="s">
        <v>634</v>
      </c>
      <c r="D207" s="6" t="s">
        <v>635</v>
      </c>
      <c r="E207" s="5" t="str">
        <f>HYPERLINK("https://www.esco-net.com/wcs/escort/ec/detail?hHinCd=EA595AP-11","EA595AP-11")</f>
        <v>EA595AP-11</v>
      </c>
    </row>
    <row r="208" spans="2:5" x14ac:dyDescent="0.15">
      <c r="B208" s="6" t="s">
        <v>636</v>
      </c>
      <c r="C208" s="6" t="s">
        <v>637</v>
      </c>
      <c r="D208" s="6" t="s">
        <v>638</v>
      </c>
      <c r="E208" s="5" t="str">
        <f>HYPERLINK("https://www.esco-net.com/wcs/escort/ec/detail?hHinCd=EA756TN-11","EA756TN-11")</f>
        <v>EA756TN-11</v>
      </c>
    </row>
    <row r="209" spans="2:5" x14ac:dyDescent="0.15">
      <c r="B209" s="6" t="s">
        <v>22</v>
      </c>
      <c r="C209" s="6" t="s">
        <v>639</v>
      </c>
      <c r="D209" s="6" t="s">
        <v>640</v>
      </c>
      <c r="E209" s="5" t="str">
        <f>HYPERLINK("https://www.esco-net.com/wcs/escort/ec/detail?hHinCd=EA756BG-13","EA756BG-13")</f>
        <v>EA756BG-13</v>
      </c>
    </row>
    <row r="210" spans="2:5" x14ac:dyDescent="0.15">
      <c r="B210" s="6" t="s">
        <v>22</v>
      </c>
      <c r="C210" s="6" t="s">
        <v>641</v>
      </c>
      <c r="D210" s="6" t="s">
        <v>642</v>
      </c>
      <c r="E210" s="5" t="str">
        <f>HYPERLINK("https://www.esco-net.com/wcs/escort/ec/detail?hHinCd=EA756C-30","EA756C-30")</f>
        <v>EA756C-30</v>
      </c>
    </row>
    <row r="211" spans="2:5" x14ac:dyDescent="0.15">
      <c r="B211" s="6" t="s">
        <v>643</v>
      </c>
      <c r="C211" s="6" t="s">
        <v>644</v>
      </c>
      <c r="D211" s="6" t="s">
        <v>645</v>
      </c>
      <c r="E211" s="5" t="str">
        <f>HYPERLINK("https://www.esco-net.com/wcs/escort/ec/detail?hHinCd=EA304YB-16A","EA304YB-16A")</f>
        <v>EA304YB-16A</v>
      </c>
    </row>
    <row r="212" spans="2:5" x14ac:dyDescent="0.15">
      <c r="B212" s="6" t="s">
        <v>646</v>
      </c>
      <c r="C212" s="6" t="s">
        <v>647</v>
      </c>
      <c r="D212" s="6" t="s">
        <v>648</v>
      </c>
      <c r="E212" s="5"/>
    </row>
    <row r="213" spans="2:5" x14ac:dyDescent="0.15">
      <c r="B213" s="6" t="s">
        <v>649</v>
      </c>
      <c r="C213" s="6" t="s">
        <v>650</v>
      </c>
      <c r="D213" s="6" t="s">
        <v>651</v>
      </c>
      <c r="E213" s="5" t="str">
        <f>HYPERLINK("https://www.esco-net.com/wcs/escort/ec/detail?hHinCd=EA354BR-23A","EA354BR-23A")</f>
        <v>EA354BR-23A</v>
      </c>
    </row>
    <row r="214" spans="2:5" x14ac:dyDescent="0.15">
      <c r="B214" s="6" t="s">
        <v>652</v>
      </c>
      <c r="C214" s="6" t="s">
        <v>653</v>
      </c>
      <c r="D214" s="6" t="s">
        <v>654</v>
      </c>
      <c r="E214" s="5" t="str">
        <f>HYPERLINK("https://www.esco-net.com/wcs/escort/ec/detail?hHinCd=EA720FW-2","EA720FW-2")</f>
        <v>EA720FW-2</v>
      </c>
    </row>
    <row r="215" spans="2:5" x14ac:dyDescent="0.15">
      <c r="B215" s="6" t="s">
        <v>655</v>
      </c>
      <c r="C215" s="6" t="s">
        <v>656</v>
      </c>
      <c r="D215" s="6" t="s">
        <v>657</v>
      </c>
      <c r="E215" s="5"/>
    </row>
    <row r="216" spans="2:5" x14ac:dyDescent="0.15">
      <c r="B216" s="6" t="s">
        <v>23</v>
      </c>
      <c r="C216" s="6" t="s">
        <v>658</v>
      </c>
      <c r="D216" s="6" t="s">
        <v>659</v>
      </c>
      <c r="E216" s="5" t="str">
        <f>HYPERLINK("https://www.esco-net.com/wcs/escort/ec/detail?hHinCd=EA720CR-7","EA720CR-7")</f>
        <v>EA720CR-7</v>
      </c>
    </row>
    <row r="217" spans="2:5" x14ac:dyDescent="0.15">
      <c r="B217" s="6" t="s">
        <v>23</v>
      </c>
      <c r="C217" s="6" t="s">
        <v>660</v>
      </c>
      <c r="D217" s="6" t="s">
        <v>661</v>
      </c>
      <c r="E217" s="5" t="str">
        <f>HYPERLINK("https://www.esco-net.com/wcs/escort/ec/detail?hHinCd=EA720CR-7M","EA720CR-7M")</f>
        <v>EA720CR-7M</v>
      </c>
    </row>
    <row r="218" spans="2:5" x14ac:dyDescent="0.15">
      <c r="B218" s="6" t="s">
        <v>87</v>
      </c>
      <c r="C218" s="6" t="s">
        <v>662</v>
      </c>
      <c r="D218" s="6" t="s">
        <v>663</v>
      </c>
      <c r="E218" s="5" t="str">
        <f>HYPERLINK("https://www.esco-net.com/wcs/escort/ec/detail?hHinCd=EA720-1A","EA720-1A")</f>
        <v>EA720-1A</v>
      </c>
    </row>
    <row r="219" spans="2:5" x14ac:dyDescent="0.15">
      <c r="B219" s="6" t="s">
        <v>87</v>
      </c>
      <c r="C219" s="6" t="s">
        <v>664</v>
      </c>
      <c r="D219" s="6" t="s">
        <v>665</v>
      </c>
      <c r="E219" s="5" t="str">
        <f>HYPERLINK("https://www.esco-net.com/wcs/escort/ec/detail?hHinCd=EA720-1A","EA720-1A")</f>
        <v>EA720-1A</v>
      </c>
    </row>
    <row r="220" spans="2:5" x14ac:dyDescent="0.15">
      <c r="B220" s="6" t="s">
        <v>88</v>
      </c>
      <c r="C220" s="6" t="s">
        <v>666</v>
      </c>
      <c r="D220" s="6" t="s">
        <v>667</v>
      </c>
      <c r="E220" s="5" t="str">
        <f>HYPERLINK("https://www.esco-net.com/wcs/escort/ec/detail?hHinCd=EA720GR-10","EA720GR-10")</f>
        <v>EA720GR-10</v>
      </c>
    </row>
    <row r="221" spans="2:5" x14ac:dyDescent="0.15">
      <c r="B221" s="6" t="s">
        <v>668</v>
      </c>
      <c r="C221" s="6" t="s">
        <v>669</v>
      </c>
      <c r="D221" s="6" t="s">
        <v>670</v>
      </c>
      <c r="E221" s="5" t="str">
        <f>HYPERLINK("https://www.esco-net.com/wcs/escort/ec/detail?hHinCd=EA781-33","EA781-33")</f>
        <v>EA781-33</v>
      </c>
    </row>
    <row r="222" spans="2:5" x14ac:dyDescent="0.15">
      <c r="B222" s="6" t="s">
        <v>668</v>
      </c>
      <c r="C222" s="6" t="s">
        <v>671</v>
      </c>
      <c r="D222" s="6" t="s">
        <v>672</v>
      </c>
      <c r="E222" s="5" t="str">
        <f>HYPERLINK("https://www.esco-net.com/wcs/escort/ec/detail?hHinCd=EA781BB-1A","EA781BB-1A")</f>
        <v>EA781BB-1A</v>
      </c>
    </row>
    <row r="223" spans="2:5" x14ac:dyDescent="0.15">
      <c r="B223" s="6" t="s">
        <v>673</v>
      </c>
      <c r="C223" s="6" t="s">
        <v>674</v>
      </c>
      <c r="D223" s="6" t="s">
        <v>675</v>
      </c>
      <c r="E223" s="5" t="str">
        <f>HYPERLINK("https://www.esco-net.com/wcs/escort/ec/detail?hHinCd=EA581DA-2B","EA581DA-2B")</f>
        <v>EA581DA-2B</v>
      </c>
    </row>
    <row r="224" spans="2:5" x14ac:dyDescent="0.15">
      <c r="B224" s="6" t="s">
        <v>676</v>
      </c>
      <c r="C224" s="6" t="s">
        <v>677</v>
      </c>
      <c r="D224" s="6" t="s">
        <v>678</v>
      </c>
      <c r="E224" s="5"/>
    </row>
    <row r="225" spans="2:5" x14ac:dyDescent="0.15">
      <c r="B225" s="6" t="s">
        <v>676</v>
      </c>
      <c r="C225" s="6" t="s">
        <v>679</v>
      </c>
      <c r="D225" s="6" t="s">
        <v>680</v>
      </c>
      <c r="E225" s="5"/>
    </row>
    <row r="226" spans="2:5" x14ac:dyDescent="0.15">
      <c r="B226" s="6" t="s">
        <v>89</v>
      </c>
      <c r="C226" s="6" t="s">
        <v>681</v>
      </c>
      <c r="D226" s="6" t="s">
        <v>682</v>
      </c>
      <c r="E226" s="5" t="str">
        <f>HYPERLINK("https://www.esco-net.com/wcs/escort/ec/detail?hHinCd=EA721K-6","EA721K-6")</f>
        <v>EA721K-6</v>
      </c>
    </row>
    <row r="227" spans="2:5" x14ac:dyDescent="0.15">
      <c r="B227" s="6" t="s">
        <v>89</v>
      </c>
      <c r="C227" s="6" t="s">
        <v>683</v>
      </c>
      <c r="D227" s="6" t="s">
        <v>684</v>
      </c>
      <c r="E227" s="5" t="str">
        <f>HYPERLINK("https://www.esco-net.com/wcs/escort/ec/detail?hHinCd=EA721K-61","EA721K-61")</f>
        <v>EA721K-61</v>
      </c>
    </row>
    <row r="228" spans="2:5" x14ac:dyDescent="0.15">
      <c r="B228" s="6" t="s">
        <v>90</v>
      </c>
      <c r="C228" s="6" t="s">
        <v>685</v>
      </c>
      <c r="D228" s="6" t="s">
        <v>686</v>
      </c>
      <c r="E228" s="5" t="str">
        <f>HYPERLINK("https://www.esco-net.com/wcs/escort/ec/detail?hHinCd=EA721SA-1","EA721SA-1")</f>
        <v>EA721SA-1</v>
      </c>
    </row>
    <row r="229" spans="2:5" x14ac:dyDescent="0.15">
      <c r="B229" s="6" t="s">
        <v>90</v>
      </c>
      <c r="C229" s="6" t="s">
        <v>687</v>
      </c>
      <c r="D229" s="6" t="s">
        <v>688</v>
      </c>
      <c r="E229" s="5" t="str">
        <f>HYPERLINK("https://www.esco-net.com/wcs/escort/ec/detail?hHinCd=EA721SA-8","EA721SA-8")</f>
        <v>EA721SA-8</v>
      </c>
    </row>
    <row r="230" spans="2:5" x14ac:dyDescent="0.15">
      <c r="B230" s="6" t="s">
        <v>90</v>
      </c>
      <c r="C230" s="6" t="s">
        <v>689</v>
      </c>
      <c r="D230" s="6" t="s">
        <v>690</v>
      </c>
      <c r="E230" s="5" t="str">
        <f>HYPERLINK("https://www.esco-net.com/wcs/escort/ec/detail?hHinCd=EA735M-250","EA735M-250")</f>
        <v>EA735M-250</v>
      </c>
    </row>
    <row r="231" spans="2:5" x14ac:dyDescent="0.15">
      <c r="B231" s="6" t="s">
        <v>691</v>
      </c>
      <c r="C231" s="6" t="s">
        <v>692</v>
      </c>
      <c r="D231" s="6" t="s">
        <v>693</v>
      </c>
      <c r="E231" s="5" t="str">
        <f>HYPERLINK("https://www.esco-net.com/wcs/escort/ec/detail?hHinCd=EA719DA-21","EA719DA-21")</f>
        <v>EA719DA-21</v>
      </c>
    </row>
    <row r="232" spans="2:5" x14ac:dyDescent="0.15">
      <c r="B232" s="6" t="s">
        <v>694</v>
      </c>
      <c r="C232" s="6" t="s">
        <v>695</v>
      </c>
      <c r="D232" s="6" t="s">
        <v>696</v>
      </c>
      <c r="E232" s="5" t="str">
        <f>HYPERLINK("https://www.esco-net.com/wcs/escort/ec/detail?hHinCd=EA719AJ-6","EA719AJ-6")</f>
        <v>EA719AJ-6</v>
      </c>
    </row>
    <row r="233" spans="2:5" x14ac:dyDescent="0.15">
      <c r="B233" s="6" t="s">
        <v>91</v>
      </c>
      <c r="C233" s="6" t="s">
        <v>697</v>
      </c>
      <c r="D233" s="6" t="s">
        <v>698</v>
      </c>
      <c r="E233" s="5" t="str">
        <f>HYPERLINK("https://www.esco-net.com/wcs/escort/ec/detail?hHinCd=EA725XF-4","EA725XF-4")</f>
        <v>EA725XF-4</v>
      </c>
    </row>
    <row r="234" spans="2:5" x14ac:dyDescent="0.15">
      <c r="B234" s="6" t="s">
        <v>24</v>
      </c>
      <c r="C234" s="6" t="s">
        <v>699</v>
      </c>
      <c r="D234" s="6" t="s">
        <v>700</v>
      </c>
      <c r="E234" s="5" t="str">
        <f>HYPERLINK("https://www.esco-net.com/wcs/escort/ec/detail?hHinCd=EA725T-133","EA725T-133")</f>
        <v>EA725T-133</v>
      </c>
    </row>
    <row r="235" spans="2:5" x14ac:dyDescent="0.15">
      <c r="B235" s="6" t="s">
        <v>701</v>
      </c>
      <c r="C235" s="6" t="s">
        <v>702</v>
      </c>
      <c r="D235" s="6" t="s">
        <v>703</v>
      </c>
      <c r="E235" s="5" t="str">
        <f>HYPERLINK("https://www.esco-net.com/wcs/escort/ec/detail?hHinCd=EA725C-5","EA725C-5")</f>
        <v>EA725C-5</v>
      </c>
    </row>
    <row r="236" spans="2:5" x14ac:dyDescent="0.15">
      <c r="B236" s="6" t="s">
        <v>701</v>
      </c>
      <c r="C236" s="6" t="s">
        <v>704</v>
      </c>
      <c r="D236" s="6" t="s">
        <v>705</v>
      </c>
      <c r="E236" s="5" t="str">
        <f>HYPERLINK("https://www.esco-net.com/wcs/escort/ec/detail?hHinCd=EA725DC-100A","EA725DC-100A")</f>
        <v>EA725DC-100A</v>
      </c>
    </row>
    <row r="237" spans="2:5" x14ac:dyDescent="0.15">
      <c r="B237" s="6" t="s">
        <v>701</v>
      </c>
      <c r="C237" s="6" t="s">
        <v>706</v>
      </c>
      <c r="D237" s="6" t="s">
        <v>707</v>
      </c>
      <c r="E237" s="5" t="str">
        <f>HYPERLINK("https://www.esco-net.com/wcs/escort/ec/detail?hHinCd=EA725-31","EA725-31")</f>
        <v>EA725-31</v>
      </c>
    </row>
    <row r="238" spans="2:5" x14ac:dyDescent="0.15">
      <c r="B238" s="6" t="s">
        <v>708</v>
      </c>
      <c r="C238" s="6" t="s">
        <v>709</v>
      </c>
      <c r="D238" s="6" t="s">
        <v>710</v>
      </c>
      <c r="E238" s="5" t="str">
        <f>HYPERLINK("https://www.esco-net.com/wcs/escort/ec/detail?hHinCd=EA725FD-12","EA725FD-12")</f>
        <v>EA725FD-12</v>
      </c>
    </row>
    <row r="239" spans="2:5" x14ac:dyDescent="0.15">
      <c r="B239" s="6" t="s">
        <v>25</v>
      </c>
      <c r="C239" s="6" t="s">
        <v>711</v>
      </c>
      <c r="D239" s="6" t="s">
        <v>712</v>
      </c>
      <c r="E239" s="5"/>
    </row>
    <row r="240" spans="2:5" x14ac:dyDescent="0.15">
      <c r="B240" s="6" t="s">
        <v>25</v>
      </c>
      <c r="C240" s="6" t="s">
        <v>713</v>
      </c>
      <c r="D240" s="6" t="s">
        <v>714</v>
      </c>
      <c r="E240" s="5" t="str">
        <f>HYPERLINK("https://www.esco-net.com/wcs/escort/ec/detail?hHinCd=EA729DC-50","EA729DC-50")</f>
        <v>EA729DC-50</v>
      </c>
    </row>
    <row r="241" spans="2:5" x14ac:dyDescent="0.15">
      <c r="B241" s="6" t="s">
        <v>25</v>
      </c>
      <c r="C241" s="6" t="s">
        <v>715</v>
      </c>
      <c r="D241" s="6" t="s">
        <v>716</v>
      </c>
      <c r="E241" s="5" t="str">
        <f>HYPERLINK("https://www.esco-net.com/wcs/escort/ec/detail?hHinCd=EA729GF-30","EA729GF-30")</f>
        <v>EA729GF-30</v>
      </c>
    </row>
    <row r="242" spans="2:5" x14ac:dyDescent="0.15">
      <c r="B242" s="6" t="s">
        <v>717</v>
      </c>
      <c r="C242" s="6" t="s">
        <v>718</v>
      </c>
      <c r="D242" s="6" t="s">
        <v>719</v>
      </c>
      <c r="E242" s="5" t="str">
        <f>HYPERLINK("https://www.esco-net.com/wcs/escort/ec/detail?hHinCd=EA729DT-1","EA729DT-1")</f>
        <v>EA729DT-1</v>
      </c>
    </row>
    <row r="243" spans="2:5" x14ac:dyDescent="0.15">
      <c r="B243" s="6" t="s">
        <v>720</v>
      </c>
      <c r="C243" s="6" t="s">
        <v>721</v>
      </c>
      <c r="D243" s="6" t="s">
        <v>722</v>
      </c>
      <c r="E243" s="5"/>
    </row>
    <row r="244" spans="2:5" x14ac:dyDescent="0.15">
      <c r="B244" s="6" t="s">
        <v>723</v>
      </c>
      <c r="C244" s="6" t="s">
        <v>724</v>
      </c>
      <c r="D244" s="6" t="s">
        <v>725</v>
      </c>
      <c r="E244" s="5" t="str">
        <f>HYPERLINK("https://www.esco-net.com/wcs/escort/ec/detail?hHinCd=EA776AE-3A","EA776AE-3A")</f>
        <v>EA776AE-3A</v>
      </c>
    </row>
    <row r="245" spans="2:5" x14ac:dyDescent="0.15">
      <c r="B245" s="6" t="s">
        <v>726</v>
      </c>
      <c r="C245" s="6" t="s">
        <v>727</v>
      </c>
      <c r="D245" s="6" t="s">
        <v>728</v>
      </c>
      <c r="E245" s="5"/>
    </row>
    <row r="246" spans="2:5" x14ac:dyDescent="0.15">
      <c r="B246" s="6" t="s">
        <v>729</v>
      </c>
      <c r="C246" s="6" t="s">
        <v>730</v>
      </c>
      <c r="D246" s="6" t="s">
        <v>731</v>
      </c>
      <c r="E246" s="5" t="str">
        <f>HYPERLINK("https://www.esco-net.com/wcs/escort/ec/detail?hHinCd=EA707A-112","EA707A-112")</f>
        <v>EA707A-112</v>
      </c>
    </row>
    <row r="247" spans="2:5" x14ac:dyDescent="0.15">
      <c r="B247" s="6" t="s">
        <v>732</v>
      </c>
      <c r="C247" s="6" t="s">
        <v>733</v>
      </c>
      <c r="D247" s="6" t="s">
        <v>734</v>
      </c>
      <c r="E247" s="5" t="str">
        <f>HYPERLINK("https://www.esco-net.com/wcs/escort/ec/detail?hHinCd=EA710DA-1","EA710DA-1")</f>
        <v>EA710DA-1</v>
      </c>
    </row>
    <row r="248" spans="2:5" x14ac:dyDescent="0.15">
      <c r="B248" s="6" t="s">
        <v>735</v>
      </c>
      <c r="C248" s="6" t="s">
        <v>736</v>
      </c>
      <c r="D248" s="6" t="s">
        <v>737</v>
      </c>
      <c r="E248" s="5" t="str">
        <f>HYPERLINK("https://www.esco-net.com/wcs/escort/ec/detail?hHinCd=EA710SA","EA710SA")</f>
        <v>EA710SA</v>
      </c>
    </row>
    <row r="249" spans="2:5" x14ac:dyDescent="0.15">
      <c r="B249" s="6" t="s">
        <v>738</v>
      </c>
      <c r="C249" s="6" t="s">
        <v>739</v>
      </c>
      <c r="D249" s="6" t="s">
        <v>740</v>
      </c>
      <c r="E249" s="5"/>
    </row>
    <row r="250" spans="2:5" x14ac:dyDescent="0.15">
      <c r="B250" s="6" t="s">
        <v>741</v>
      </c>
      <c r="C250" s="6" t="s">
        <v>742</v>
      </c>
      <c r="D250" s="6" t="s">
        <v>743</v>
      </c>
      <c r="E250" s="5" t="str">
        <f>HYPERLINK("https://www.esco-net.com/wcs/escort/ec/detail?hHinCd=EA701BC-32","EA701BC-32")</f>
        <v>EA701BC-32</v>
      </c>
    </row>
    <row r="251" spans="2:5" x14ac:dyDescent="0.15">
      <c r="B251" s="6" t="s">
        <v>744</v>
      </c>
      <c r="C251" s="6" t="s">
        <v>745</v>
      </c>
      <c r="D251" s="6" t="s">
        <v>746</v>
      </c>
      <c r="E251" s="5" t="str">
        <f>HYPERLINK("https://www.esco-net.com/wcs/escort/ec/detail?hHinCd=EA701BC-32","EA701BC-32")</f>
        <v>EA701BC-32</v>
      </c>
    </row>
    <row r="252" spans="2:5" x14ac:dyDescent="0.15">
      <c r="B252" s="6" t="s">
        <v>747</v>
      </c>
      <c r="C252" s="6" t="s">
        <v>748</v>
      </c>
      <c r="D252" s="6" t="s">
        <v>749</v>
      </c>
      <c r="E252" s="5" t="str">
        <f>HYPERLINK("https://www.esco-net.com/wcs/escort/ec/detail?hHinCd=EA742MK-62","EA742MK-62")</f>
        <v>EA742MK-62</v>
      </c>
    </row>
    <row r="253" spans="2:5" x14ac:dyDescent="0.15">
      <c r="B253" s="6" t="s">
        <v>750</v>
      </c>
      <c r="C253" s="6" t="s">
        <v>751</v>
      </c>
      <c r="D253" s="6" t="s">
        <v>752</v>
      </c>
      <c r="E253" s="5" t="str">
        <f>HYPERLINK("https://www.esco-net.com/wcs/escort/ec/detail?hHinCd=EA742MG-12B","EA742MG-12B")</f>
        <v>EA742MG-12B</v>
      </c>
    </row>
    <row r="254" spans="2:5" x14ac:dyDescent="0.15">
      <c r="B254" s="6" t="s">
        <v>753</v>
      </c>
      <c r="C254" s="6" t="s">
        <v>754</v>
      </c>
      <c r="D254" s="6" t="s">
        <v>755</v>
      </c>
      <c r="E254" s="5" t="str">
        <f>HYPERLINK("https://www.esco-net.com/wcs/escort/ec/detail?hHinCd=EA801DJ","EA801DJ")</f>
        <v>EA801DJ</v>
      </c>
    </row>
    <row r="255" spans="2:5" x14ac:dyDescent="0.15">
      <c r="B255" s="6" t="s">
        <v>756</v>
      </c>
      <c r="C255" s="6" t="s">
        <v>757</v>
      </c>
      <c r="D255" s="6" t="s">
        <v>758</v>
      </c>
      <c r="E255" s="5"/>
    </row>
    <row r="256" spans="2:5" x14ac:dyDescent="0.15">
      <c r="B256" s="6" t="s">
        <v>92</v>
      </c>
      <c r="C256" s="6" t="s">
        <v>759</v>
      </c>
      <c r="D256" s="6" t="s">
        <v>760</v>
      </c>
      <c r="E256" s="5"/>
    </row>
    <row r="257" spans="2:5" x14ac:dyDescent="0.15">
      <c r="B257" s="6" t="s">
        <v>26</v>
      </c>
      <c r="C257" s="6" t="s">
        <v>761</v>
      </c>
      <c r="D257" s="6" t="s">
        <v>762</v>
      </c>
      <c r="E257" s="5"/>
    </row>
    <row r="258" spans="2:5" x14ac:dyDescent="0.15">
      <c r="B258" s="6" t="s">
        <v>26</v>
      </c>
      <c r="C258" s="6" t="s">
        <v>763</v>
      </c>
      <c r="D258" s="6" t="s">
        <v>764</v>
      </c>
      <c r="E258" s="5"/>
    </row>
    <row r="259" spans="2:5" x14ac:dyDescent="0.15">
      <c r="B259" s="6" t="s">
        <v>765</v>
      </c>
      <c r="C259" s="6" t="s">
        <v>766</v>
      </c>
      <c r="D259" s="6" t="s">
        <v>767</v>
      </c>
      <c r="E259" s="5" t="str">
        <f>HYPERLINK("https://www.esco-net.com/wcs/escort/ec/detail?hHinCd=EA813RG-5B","EA813RG-5B")</f>
        <v>EA813RG-5B</v>
      </c>
    </row>
    <row r="260" spans="2:5" x14ac:dyDescent="0.15">
      <c r="B260" s="6" t="s">
        <v>768</v>
      </c>
      <c r="C260" s="6" t="s">
        <v>769</v>
      </c>
      <c r="D260" s="6" t="s">
        <v>770</v>
      </c>
      <c r="E260" s="5"/>
    </row>
    <row r="261" spans="2:5" x14ac:dyDescent="0.15">
      <c r="B261" s="6" t="s">
        <v>768</v>
      </c>
      <c r="C261" s="6" t="s">
        <v>771</v>
      </c>
      <c r="D261" s="6" t="s">
        <v>772</v>
      </c>
      <c r="E261" s="5"/>
    </row>
    <row r="262" spans="2:5" x14ac:dyDescent="0.15">
      <c r="B262" s="6" t="s">
        <v>773</v>
      </c>
      <c r="C262" s="6" t="s">
        <v>774</v>
      </c>
      <c r="D262" s="6" t="s">
        <v>775</v>
      </c>
      <c r="E262" s="5" t="str">
        <f>HYPERLINK("https://www.esco-net.com/wcs/escort/ec/detail?hHinCd=EA801-22","EA801-22")</f>
        <v>EA801-22</v>
      </c>
    </row>
    <row r="263" spans="2:5" x14ac:dyDescent="0.15">
      <c r="B263" s="6" t="s">
        <v>776</v>
      </c>
      <c r="C263" s="6" t="s">
        <v>777</v>
      </c>
      <c r="D263" s="6" t="s">
        <v>778</v>
      </c>
      <c r="E263" s="5" t="str">
        <f>HYPERLINK("https://www.esco-net.com/wcs/escort/ec/detail?hHinCd=EA365VB-1","EA365VB-1")</f>
        <v>EA365VB-1</v>
      </c>
    </row>
    <row r="264" spans="2:5" x14ac:dyDescent="0.15">
      <c r="B264" s="6" t="s">
        <v>779</v>
      </c>
      <c r="C264" s="6" t="s">
        <v>780</v>
      </c>
      <c r="D264" s="6" t="s">
        <v>781</v>
      </c>
      <c r="E264" s="5"/>
    </row>
    <row r="265" spans="2:5" x14ac:dyDescent="0.15">
      <c r="B265" s="6" t="s">
        <v>782</v>
      </c>
      <c r="C265" s="6" t="s">
        <v>783</v>
      </c>
      <c r="D265" s="6" t="s">
        <v>784</v>
      </c>
      <c r="E265" s="5" t="str">
        <f>HYPERLINK("https://www.esco-net.com/wcs/escort/ec/detail?hHinCd=EA815GA-66","EA815GA-66")</f>
        <v>EA815GA-66</v>
      </c>
    </row>
    <row r="266" spans="2:5" x14ac:dyDescent="0.15">
      <c r="B266" s="6" t="s">
        <v>93</v>
      </c>
      <c r="C266" s="6" t="s">
        <v>785</v>
      </c>
      <c r="D266" s="6" t="s">
        <v>786</v>
      </c>
      <c r="E266" s="5" t="str">
        <f>HYPERLINK("https://www.esco-net.com/wcs/escort/ec/detail?hHinCd=EA940CD-232","EA940CD-232")</f>
        <v>EA940CD-232</v>
      </c>
    </row>
    <row r="267" spans="2:5" x14ac:dyDescent="0.15">
      <c r="B267" s="6" t="s">
        <v>787</v>
      </c>
      <c r="C267" s="6" t="s">
        <v>788</v>
      </c>
      <c r="D267" s="6" t="s">
        <v>789</v>
      </c>
      <c r="E267" s="5" t="str">
        <f>HYPERLINK("https://www.esco-net.com/wcs/escort/ec/detail?hHinCd=EA815GK-272","EA815GK-272")</f>
        <v>EA815GK-272</v>
      </c>
    </row>
    <row r="268" spans="2:5" x14ac:dyDescent="0.15">
      <c r="B268" s="6" t="s">
        <v>787</v>
      </c>
      <c r="C268" s="6" t="s">
        <v>790</v>
      </c>
      <c r="D268" s="6" t="s">
        <v>791</v>
      </c>
      <c r="E268" s="5" t="str">
        <f>HYPERLINK("https://www.esco-net.com/wcs/escort/ec/detail?hHinCd=EA815GK-281","EA815GK-281")</f>
        <v>EA815GK-281</v>
      </c>
    </row>
    <row r="269" spans="2:5" x14ac:dyDescent="0.15">
      <c r="B269" s="6" t="s">
        <v>792</v>
      </c>
      <c r="C269" s="6" t="s">
        <v>793</v>
      </c>
      <c r="D269" s="6" t="s">
        <v>786</v>
      </c>
      <c r="E269" s="5" t="str">
        <f>HYPERLINK("https://www.esco-net.com/wcs/escort/ec/detail?hHinCd=EA940CD-221","EA940CD-221")</f>
        <v>EA940CD-221</v>
      </c>
    </row>
    <row r="270" spans="2:5" x14ac:dyDescent="0.15">
      <c r="B270" s="6" t="s">
        <v>94</v>
      </c>
      <c r="C270" s="6" t="s">
        <v>794</v>
      </c>
      <c r="D270" s="6" t="s">
        <v>795</v>
      </c>
      <c r="E270" s="5" t="str">
        <f>HYPERLINK("https://www.esco-net.com/wcs/escort/ec/detail?hHinCd=EA824AX-4.2","EA824AX-4.2")</f>
        <v>EA824AX-4.2</v>
      </c>
    </row>
    <row r="271" spans="2:5" x14ac:dyDescent="0.15">
      <c r="B271" s="6" t="s">
        <v>94</v>
      </c>
      <c r="C271" s="6" t="s">
        <v>796</v>
      </c>
      <c r="D271" s="6" t="s">
        <v>797</v>
      </c>
      <c r="E271" s="5" t="str">
        <f>HYPERLINK("https://www.esco-net.com/wcs/escort/ec/detail?hHinCd=EA824NS-2.9","EA824NS-2.9")</f>
        <v>EA824NS-2.9</v>
      </c>
    </row>
    <row r="272" spans="2:5" x14ac:dyDescent="0.15">
      <c r="B272" s="6" t="s">
        <v>27</v>
      </c>
      <c r="C272" s="6" t="s">
        <v>798</v>
      </c>
      <c r="D272" s="6" t="s">
        <v>799</v>
      </c>
      <c r="E272" s="5" t="str">
        <f>HYPERLINK("https://www.esco-net.com/wcs/escort/ec/detail?hHinCd=EA824PA-3.0A","EA824PA-3.0A")</f>
        <v>EA824PA-3.0A</v>
      </c>
    </row>
    <row r="273" spans="2:5" x14ac:dyDescent="0.15">
      <c r="B273" s="6" t="s">
        <v>27</v>
      </c>
      <c r="C273" s="6" t="s">
        <v>800</v>
      </c>
      <c r="D273" s="6" t="s">
        <v>801</v>
      </c>
      <c r="E273" s="5"/>
    </row>
    <row r="274" spans="2:5" x14ac:dyDescent="0.15">
      <c r="B274" s="6" t="s">
        <v>27</v>
      </c>
      <c r="C274" s="6" t="s">
        <v>802</v>
      </c>
      <c r="D274" s="6" t="s">
        <v>803</v>
      </c>
      <c r="E274" s="5"/>
    </row>
    <row r="275" spans="2:5" x14ac:dyDescent="0.15">
      <c r="B275" s="6" t="s">
        <v>27</v>
      </c>
      <c r="C275" s="6" t="s">
        <v>804</v>
      </c>
      <c r="D275" s="6" t="s">
        <v>805</v>
      </c>
      <c r="E275" s="5"/>
    </row>
    <row r="276" spans="2:5" x14ac:dyDescent="0.15">
      <c r="B276" s="6" t="s">
        <v>28</v>
      </c>
      <c r="C276" s="6" t="s">
        <v>806</v>
      </c>
      <c r="D276" s="6" t="s">
        <v>807</v>
      </c>
      <c r="E276" s="5" t="str">
        <f>HYPERLINK("https://www.esco-net.com/wcs/escort/ec/detail?hHinCd=EA829HA-16B","EA829HA-16B")</f>
        <v>EA829HA-16B</v>
      </c>
    </row>
    <row r="277" spans="2:5" x14ac:dyDescent="0.15">
      <c r="B277" s="6" t="s">
        <v>808</v>
      </c>
      <c r="C277" s="6" t="s">
        <v>809</v>
      </c>
      <c r="D277" s="6" t="s">
        <v>810</v>
      </c>
      <c r="E277" s="5"/>
    </row>
    <row r="278" spans="2:5" x14ac:dyDescent="0.15">
      <c r="B278" s="6" t="s">
        <v>808</v>
      </c>
      <c r="C278" s="6" t="s">
        <v>811</v>
      </c>
      <c r="D278" s="6" t="s">
        <v>812</v>
      </c>
      <c r="E278" s="5"/>
    </row>
    <row r="279" spans="2:5" x14ac:dyDescent="0.15">
      <c r="B279" s="6" t="s">
        <v>29</v>
      </c>
      <c r="C279" s="6" t="s">
        <v>813</v>
      </c>
      <c r="D279" s="6" t="s">
        <v>814</v>
      </c>
      <c r="E279" s="5" t="str">
        <f>HYPERLINK("https://www.esco-net.com/wcs/escort/ec/detail?hHinCd=EA819GB-243","EA819GB-243")</f>
        <v>EA819GB-243</v>
      </c>
    </row>
    <row r="280" spans="2:5" x14ac:dyDescent="0.15">
      <c r="B280" s="6" t="s">
        <v>95</v>
      </c>
      <c r="C280" s="6" t="s">
        <v>815</v>
      </c>
      <c r="D280" s="6" t="s">
        <v>816</v>
      </c>
      <c r="E280" s="5" t="str">
        <f>HYPERLINK("https://www.esco-net.com/wcs/escort/ec/detail?hHinCd=EA825GC-3","EA825GC-3")</f>
        <v>EA825GC-3</v>
      </c>
    </row>
    <row r="281" spans="2:5" x14ac:dyDescent="0.15">
      <c r="B281" s="6" t="s">
        <v>817</v>
      </c>
      <c r="C281" s="6" t="s">
        <v>818</v>
      </c>
      <c r="D281" s="6" t="s">
        <v>819</v>
      </c>
      <c r="E281" s="5"/>
    </row>
    <row r="282" spans="2:5" x14ac:dyDescent="0.15">
      <c r="B282" s="6" t="s">
        <v>817</v>
      </c>
      <c r="C282" s="6" t="s">
        <v>820</v>
      </c>
      <c r="D282" s="6" t="s">
        <v>821</v>
      </c>
      <c r="E282" s="5" t="str">
        <f>HYPERLINK("https://www.esco-net.com/wcs/escort/ec/detail?hHinCd=EA828AB-12","EA828AB-12")</f>
        <v>EA828AB-12</v>
      </c>
    </row>
    <row r="283" spans="2:5" x14ac:dyDescent="0.15">
      <c r="B283" s="6" t="s">
        <v>96</v>
      </c>
      <c r="C283" s="6" t="s">
        <v>822</v>
      </c>
      <c r="D283" s="6" t="s">
        <v>823</v>
      </c>
      <c r="E283" s="5" t="str">
        <f>HYPERLINK("https://www.esco-net.com/wcs/escort/ec/detail?hHinCd=EA809CM-3","EA809CM-3")</f>
        <v>EA809CM-3</v>
      </c>
    </row>
    <row r="284" spans="2:5" x14ac:dyDescent="0.15">
      <c r="B284" s="6" t="s">
        <v>824</v>
      </c>
      <c r="C284" s="6" t="s">
        <v>825</v>
      </c>
      <c r="D284" s="6" t="s">
        <v>826</v>
      </c>
      <c r="E284" s="5" t="str">
        <f>HYPERLINK("https://www.esco-net.com/wcs/escort/ec/detail?hHinCd=EA809YS-3","EA809YS-3")</f>
        <v>EA809YS-3</v>
      </c>
    </row>
    <row r="285" spans="2:5" x14ac:dyDescent="0.15">
      <c r="B285" s="6" t="s">
        <v>827</v>
      </c>
      <c r="C285" s="6" t="s">
        <v>828</v>
      </c>
      <c r="D285" s="6" t="s">
        <v>829</v>
      </c>
      <c r="E285" s="5"/>
    </row>
    <row r="286" spans="2:5" x14ac:dyDescent="0.15">
      <c r="B286" s="6" t="s">
        <v>97</v>
      </c>
      <c r="C286" s="6" t="s">
        <v>830</v>
      </c>
      <c r="D286" s="6" t="s">
        <v>831</v>
      </c>
      <c r="E286" s="5" t="str">
        <f>HYPERLINK("https://www.esco-net.com/wcs/escort/ec/detail?hHinCd=EA163MJ-180","EA163MJ-180")</f>
        <v>EA163MJ-180</v>
      </c>
    </row>
    <row r="287" spans="2:5" x14ac:dyDescent="0.15">
      <c r="B287" s="6" t="s">
        <v>98</v>
      </c>
      <c r="C287" s="6" t="s">
        <v>832</v>
      </c>
      <c r="D287" s="6" t="s">
        <v>833</v>
      </c>
      <c r="E287" s="5" t="str">
        <f>HYPERLINK("https://www.esco-net.com/wcs/escort/ec/detail?hHinCd=EA819BJ-71","EA819BJ-71")</f>
        <v>EA819BJ-71</v>
      </c>
    </row>
    <row r="288" spans="2:5" x14ac:dyDescent="0.15">
      <c r="B288" s="6" t="s">
        <v>99</v>
      </c>
      <c r="C288" s="6" t="s">
        <v>834</v>
      </c>
      <c r="D288" s="6" t="s">
        <v>835</v>
      </c>
      <c r="E288" s="5" t="str">
        <f>HYPERLINK("https://www.esco-net.com/wcs/escort/ec/detail?hHinCd=EA819BL-322","EA819BL-322")</f>
        <v>EA819BL-322</v>
      </c>
    </row>
    <row r="289" spans="2:5" x14ac:dyDescent="0.15">
      <c r="B289" s="6" t="s">
        <v>99</v>
      </c>
      <c r="C289" s="6" t="s">
        <v>836</v>
      </c>
      <c r="D289" s="6" t="s">
        <v>837</v>
      </c>
      <c r="E289" s="5" t="str">
        <f>HYPERLINK("https://www.esco-net.com/wcs/escort/ec/detail?hHinCd=EA819BL-323","EA819BL-323")</f>
        <v>EA819BL-323</v>
      </c>
    </row>
    <row r="290" spans="2:5" x14ac:dyDescent="0.15">
      <c r="B290" s="6" t="s">
        <v>99</v>
      </c>
      <c r="C290" s="6" t="s">
        <v>838</v>
      </c>
      <c r="D290" s="6" t="s">
        <v>839</v>
      </c>
      <c r="E290" s="5" t="str">
        <f>HYPERLINK("https://www.esco-net.com/wcs/escort/ec/detail?hHinCd=EA819BL-23","EA819BL-23")</f>
        <v>EA819BL-23</v>
      </c>
    </row>
    <row r="291" spans="2:5" x14ac:dyDescent="0.15">
      <c r="B291" s="6" t="s">
        <v>840</v>
      </c>
      <c r="C291" s="6" t="s">
        <v>841</v>
      </c>
      <c r="D291" s="6" t="s">
        <v>842</v>
      </c>
      <c r="E291" s="5" t="str">
        <f>HYPERLINK("https://www.esco-net.com/wcs/escort/ec/detail?hHinCd=EA683SN-42","EA683SN-42")</f>
        <v>EA683SN-42</v>
      </c>
    </row>
    <row r="292" spans="2:5" x14ac:dyDescent="0.15">
      <c r="B292" s="6" t="s">
        <v>843</v>
      </c>
      <c r="C292" s="6" t="s">
        <v>844</v>
      </c>
      <c r="D292" s="6" t="s">
        <v>845</v>
      </c>
      <c r="E292" s="5" t="str">
        <f>HYPERLINK("https://www.esco-net.com/wcs/escort/ec/detail?hHinCd=EA612AM-222","EA612AM-222")</f>
        <v>EA612AM-222</v>
      </c>
    </row>
    <row r="293" spans="2:5" x14ac:dyDescent="0.15">
      <c r="B293" s="6" t="s">
        <v>846</v>
      </c>
      <c r="C293" s="6" t="s">
        <v>847</v>
      </c>
      <c r="D293" s="6" t="s">
        <v>848</v>
      </c>
      <c r="E293" s="5" t="str">
        <f>HYPERLINK("https://www.esco-net.com/wcs/escort/ec/detail?hHinCd=EA116SW-2","EA116SW-2")</f>
        <v>EA116SW-2</v>
      </c>
    </row>
    <row r="294" spans="2:5" x14ac:dyDescent="0.15">
      <c r="B294" s="6" t="s">
        <v>849</v>
      </c>
      <c r="C294" s="6" t="s">
        <v>850</v>
      </c>
      <c r="D294" s="6" t="s">
        <v>851</v>
      </c>
      <c r="E294" s="5" t="str">
        <f>HYPERLINK("https://www.esco-net.com/wcs/escort/ec/detail?hHinCd=EA155DA-1","EA155DA-1")</f>
        <v>EA155DA-1</v>
      </c>
    </row>
    <row r="295" spans="2:5" x14ac:dyDescent="0.15">
      <c r="B295" s="6" t="s">
        <v>852</v>
      </c>
      <c r="C295" s="6" t="s">
        <v>853</v>
      </c>
      <c r="D295" s="6" t="s">
        <v>854</v>
      </c>
      <c r="E295" s="5" t="str">
        <f>HYPERLINK("https://www.esco-net.com/wcs/escort/ec/detail?hHinCd=EA157DA-2","EA157DA-2")</f>
        <v>EA157DA-2</v>
      </c>
    </row>
    <row r="296" spans="2:5" x14ac:dyDescent="0.15">
      <c r="B296" s="6" t="s">
        <v>855</v>
      </c>
      <c r="C296" s="6" t="s">
        <v>856</v>
      </c>
      <c r="D296" s="6" t="s">
        <v>857</v>
      </c>
      <c r="E296" s="5" t="str">
        <f>HYPERLINK("https://www.esco-net.com/wcs/escort/ec/detail?hHinCd=EA159RG","EA159RG")</f>
        <v>EA159RG</v>
      </c>
    </row>
    <row r="297" spans="2:5" x14ac:dyDescent="0.15">
      <c r="B297" s="6" t="s">
        <v>858</v>
      </c>
      <c r="C297" s="6" t="s">
        <v>859</v>
      </c>
      <c r="D297" s="6" t="s">
        <v>860</v>
      </c>
      <c r="E297" s="5" t="str">
        <f>HYPERLINK("https://www.esco-net.com/wcs/escort/ec/detail?hHinCd=EA123KD-12A","EA123KD-12A")</f>
        <v>EA123KD-12A</v>
      </c>
    </row>
    <row r="298" spans="2:5" x14ac:dyDescent="0.15">
      <c r="B298" s="6" t="s">
        <v>861</v>
      </c>
      <c r="C298" s="6" t="s">
        <v>862</v>
      </c>
      <c r="D298" s="6" t="s">
        <v>863</v>
      </c>
      <c r="E298" s="5" t="str">
        <f>HYPERLINK("https://www.esco-net.com/wcs/escort/ec/detail?hHinCd=EA124BH-1A","EA124BH-1A")</f>
        <v>EA124BH-1A</v>
      </c>
    </row>
    <row r="299" spans="2:5" x14ac:dyDescent="0.15">
      <c r="B299" s="6" t="s">
        <v>864</v>
      </c>
      <c r="C299" s="6" t="s">
        <v>865</v>
      </c>
      <c r="D299" s="6" t="s">
        <v>866</v>
      </c>
      <c r="E299" s="5" t="str">
        <f>HYPERLINK("https://www.esco-net.com/wcs/escort/ec/detail?hHinCd=EA153SR-202","EA153SR-202")</f>
        <v>EA153SR-202</v>
      </c>
    </row>
    <row r="300" spans="2:5" x14ac:dyDescent="0.15">
      <c r="B300" s="6" t="s">
        <v>867</v>
      </c>
      <c r="C300" s="6" t="s">
        <v>868</v>
      </c>
      <c r="D300" s="6" t="s">
        <v>869</v>
      </c>
      <c r="E300" s="5" t="str">
        <f>HYPERLINK("https://www.esco-net.com/wcs/escort/ec/detail?hHinCd=EA125FL-7A","EA125FL-7A")</f>
        <v>EA125FL-7A</v>
      </c>
    </row>
    <row r="301" spans="2:5" x14ac:dyDescent="0.15">
      <c r="B301" s="6" t="s">
        <v>870</v>
      </c>
      <c r="C301" s="6" t="s">
        <v>871</v>
      </c>
      <c r="D301" s="6" t="s">
        <v>872</v>
      </c>
      <c r="E301" s="5" t="str">
        <f>HYPERLINK("https://www.esco-net.com/wcs/escort/ec/detail?hHinCd=EA469FJ-20A","EA469FJ-20A")</f>
        <v>EA469FJ-20A</v>
      </c>
    </row>
    <row r="302" spans="2:5" x14ac:dyDescent="0.15">
      <c r="B302" s="6" t="s">
        <v>30</v>
      </c>
      <c r="C302" s="6" t="s">
        <v>873</v>
      </c>
      <c r="D302" s="6" t="s">
        <v>874</v>
      </c>
      <c r="E302" s="5"/>
    </row>
    <row r="303" spans="2:5" x14ac:dyDescent="0.15">
      <c r="B303" s="6" t="s">
        <v>30</v>
      </c>
      <c r="C303" s="6" t="s">
        <v>875</v>
      </c>
      <c r="D303" s="6" t="s">
        <v>876</v>
      </c>
      <c r="E303" s="5"/>
    </row>
    <row r="304" spans="2:5" x14ac:dyDescent="0.15">
      <c r="B304" s="6" t="s">
        <v>877</v>
      </c>
      <c r="C304" s="6" t="s">
        <v>878</v>
      </c>
      <c r="D304" s="6" t="s">
        <v>879</v>
      </c>
      <c r="E304" s="5"/>
    </row>
    <row r="305" spans="2:5" x14ac:dyDescent="0.15">
      <c r="B305" s="6" t="s">
        <v>877</v>
      </c>
      <c r="C305" s="6" t="s">
        <v>880</v>
      </c>
      <c r="D305" s="6" t="s">
        <v>881</v>
      </c>
      <c r="E305" s="5" t="str">
        <f>HYPERLINK("https://www.esco-net.com/wcs/escort/ec/detail?hHinCd=EA468HA-3","EA468HA-3")</f>
        <v>EA468HA-3</v>
      </c>
    </row>
    <row r="306" spans="2:5" x14ac:dyDescent="0.15">
      <c r="B306" s="6" t="s">
        <v>100</v>
      </c>
      <c r="C306" s="6" t="s">
        <v>882</v>
      </c>
      <c r="D306" s="6" t="s">
        <v>883</v>
      </c>
      <c r="E306" s="5" t="str">
        <f>HYPERLINK("https://www.esco-net.com/wcs/escort/ec/detail?hHinCd=EA468CJ-197","EA468CJ-197")</f>
        <v>EA468CJ-197</v>
      </c>
    </row>
    <row r="307" spans="2:5" x14ac:dyDescent="0.15">
      <c r="B307" s="6" t="s">
        <v>884</v>
      </c>
      <c r="C307" s="6" t="s">
        <v>885</v>
      </c>
      <c r="D307" s="6" t="s">
        <v>886</v>
      </c>
      <c r="E307" s="5"/>
    </row>
    <row r="308" spans="2:5" x14ac:dyDescent="0.15">
      <c r="B308" s="6" t="s">
        <v>887</v>
      </c>
      <c r="C308" s="6" t="s">
        <v>888</v>
      </c>
      <c r="D308" s="6" t="s">
        <v>889</v>
      </c>
      <c r="E308" s="5"/>
    </row>
    <row r="309" spans="2:5" x14ac:dyDescent="0.15">
      <c r="B309" s="6" t="s">
        <v>890</v>
      </c>
      <c r="C309" s="6" t="s">
        <v>891</v>
      </c>
      <c r="D309" s="6" t="s">
        <v>892</v>
      </c>
      <c r="E309" s="5"/>
    </row>
    <row r="310" spans="2:5" x14ac:dyDescent="0.15">
      <c r="B310" s="6" t="s">
        <v>31</v>
      </c>
      <c r="C310" s="6" t="s">
        <v>893</v>
      </c>
      <c r="D310" s="6" t="s">
        <v>894</v>
      </c>
      <c r="E310" s="5" t="str">
        <f>HYPERLINK("https://www.esco-net.com/wcs/escort/ec/detail?hHinCd=EA468BX-8B","EA468BX-8B")</f>
        <v>EA468BX-8B</v>
      </c>
    </row>
    <row r="311" spans="2:5" x14ac:dyDescent="0.15">
      <c r="B311" s="6" t="s">
        <v>895</v>
      </c>
      <c r="C311" s="6" t="s">
        <v>896</v>
      </c>
      <c r="D311" s="6" t="s">
        <v>897</v>
      </c>
      <c r="E311" s="5" t="str">
        <f>HYPERLINK("https://www.esco-net.com/wcs/escort/ec/detail?hHinCd=EA472AA-22B","EA472AA-22B")</f>
        <v>EA472AA-22B</v>
      </c>
    </row>
    <row r="312" spans="2:5" x14ac:dyDescent="0.15">
      <c r="B312" s="6" t="s">
        <v>32</v>
      </c>
      <c r="C312" s="6" t="s">
        <v>898</v>
      </c>
      <c r="D312" s="6" t="s">
        <v>899</v>
      </c>
      <c r="E312" s="5" t="str">
        <f>HYPERLINK("https://www.esco-net.com/wcs/escort/ec/detail?hHinCd=EA463A-70","EA463A-70")</f>
        <v>EA463A-70</v>
      </c>
    </row>
    <row r="313" spans="2:5" x14ac:dyDescent="0.15">
      <c r="B313" s="6" t="s">
        <v>900</v>
      </c>
      <c r="C313" s="6" t="s">
        <v>901</v>
      </c>
      <c r="D313" s="6" t="s">
        <v>902</v>
      </c>
      <c r="E313" s="5" t="str">
        <f>HYPERLINK("https://www.esco-net.com/wcs/escort/ec/detail?hHinCd=EA463CG-83","EA463CG-83")</f>
        <v>EA463CG-83</v>
      </c>
    </row>
    <row r="314" spans="2:5" x14ac:dyDescent="0.15">
      <c r="B314" s="6" t="s">
        <v>903</v>
      </c>
      <c r="C314" s="6" t="s">
        <v>904</v>
      </c>
      <c r="D314" s="6" t="s">
        <v>905</v>
      </c>
      <c r="E314" s="5" t="str">
        <f>HYPERLINK("https://www.esco-net.com/wcs/escort/ec/detail?hHinCd=EA475-685","EA475-685")</f>
        <v>EA475-685</v>
      </c>
    </row>
    <row r="315" spans="2:5" x14ac:dyDescent="0.15">
      <c r="B315" s="6" t="s">
        <v>906</v>
      </c>
      <c r="C315" s="6" t="s">
        <v>907</v>
      </c>
      <c r="D315" s="6" t="s">
        <v>908</v>
      </c>
      <c r="E315" s="5" t="str">
        <f>HYPERLINK("https://www.esco-net.com/wcs/escort/ec/detail?hHinCd=EA944MA-614","EA944MA-614")</f>
        <v>EA944MA-614</v>
      </c>
    </row>
    <row r="316" spans="2:5" x14ac:dyDescent="0.15">
      <c r="B316" s="6" t="s">
        <v>909</v>
      </c>
      <c r="C316" s="6" t="s">
        <v>910</v>
      </c>
      <c r="D316" s="6" t="s">
        <v>911</v>
      </c>
      <c r="E316" s="5" t="str">
        <f>HYPERLINK("https://www.esco-net.com/wcs/escort/ec/detail?hHinCd=EA475SA-100","EA475SA-100")</f>
        <v>EA475SA-100</v>
      </c>
    </row>
    <row r="317" spans="2:5" x14ac:dyDescent="0.15">
      <c r="B317" s="6" t="s">
        <v>33</v>
      </c>
      <c r="C317" s="6" t="s">
        <v>912</v>
      </c>
      <c r="D317" s="6" t="s">
        <v>913</v>
      </c>
      <c r="E317" s="5" t="str">
        <f>HYPERLINK("https://www.esco-net.com/wcs/escort/ec/detail?hHinCd=EA944BX-145","EA944BX-145")</f>
        <v>EA944BX-145</v>
      </c>
    </row>
    <row r="318" spans="2:5" x14ac:dyDescent="0.15">
      <c r="B318" s="6" t="s">
        <v>914</v>
      </c>
      <c r="C318" s="6" t="s">
        <v>915</v>
      </c>
      <c r="D318" s="6" t="s">
        <v>916</v>
      </c>
      <c r="E318" s="5" t="str">
        <f>HYPERLINK("https://www.esco-net.com/wcs/escort/ec/detail?hHinCd=EA440BZ-10A","EA440BZ-10A")</f>
        <v>EA440BZ-10A</v>
      </c>
    </row>
    <row r="319" spans="2:5" x14ac:dyDescent="0.15">
      <c r="B319" s="6" t="s">
        <v>914</v>
      </c>
      <c r="C319" s="6" t="s">
        <v>917</v>
      </c>
      <c r="D319" s="6" t="s">
        <v>918</v>
      </c>
      <c r="E319" s="5"/>
    </row>
    <row r="320" spans="2:5" x14ac:dyDescent="0.15">
      <c r="B320" s="6" t="s">
        <v>914</v>
      </c>
      <c r="C320" s="6" t="s">
        <v>919</v>
      </c>
      <c r="D320" s="6" t="s">
        <v>920</v>
      </c>
      <c r="E320" s="5"/>
    </row>
    <row r="321" spans="2:5" x14ac:dyDescent="0.15">
      <c r="B321" s="6" t="s">
        <v>34</v>
      </c>
      <c r="C321" s="6" t="s">
        <v>921</v>
      </c>
      <c r="D321" s="6" t="s">
        <v>922</v>
      </c>
      <c r="E321" s="5" t="str">
        <f>HYPERLINK("https://www.esco-net.com/wcs/escort/ec/detail?hHinCd=EA947F-8","EA947F-8")</f>
        <v>EA947F-8</v>
      </c>
    </row>
    <row r="322" spans="2:5" x14ac:dyDescent="0.15">
      <c r="B322" s="6" t="s">
        <v>101</v>
      </c>
      <c r="C322" s="6" t="s">
        <v>923</v>
      </c>
      <c r="D322" s="6" t="s">
        <v>924</v>
      </c>
      <c r="E322" s="5" t="str">
        <f>HYPERLINK("https://www.esco-net.com/wcs/escort/ec/detail?hHinCd=EA947FA-25","EA947FA-25")</f>
        <v>EA947FA-25</v>
      </c>
    </row>
    <row r="323" spans="2:5" x14ac:dyDescent="0.15">
      <c r="B323" s="6" t="s">
        <v>925</v>
      </c>
      <c r="C323" s="6" t="s">
        <v>926</v>
      </c>
      <c r="D323" s="6" t="s">
        <v>927</v>
      </c>
      <c r="E323" s="5"/>
    </row>
    <row r="324" spans="2:5" x14ac:dyDescent="0.15">
      <c r="B324" s="6" t="s">
        <v>35</v>
      </c>
      <c r="C324" s="6" t="s">
        <v>928</v>
      </c>
      <c r="D324" s="6" t="s">
        <v>929</v>
      </c>
      <c r="E324" s="5"/>
    </row>
    <row r="325" spans="2:5" x14ac:dyDescent="0.15">
      <c r="B325" s="6" t="s">
        <v>35</v>
      </c>
      <c r="C325" s="6" t="s">
        <v>930</v>
      </c>
      <c r="D325" s="6" t="s">
        <v>931</v>
      </c>
      <c r="E325" s="5"/>
    </row>
    <row r="326" spans="2:5" x14ac:dyDescent="0.15">
      <c r="B326" s="6" t="s">
        <v>932</v>
      </c>
      <c r="C326" s="6" t="s">
        <v>933</v>
      </c>
      <c r="D326" s="6" t="s">
        <v>934</v>
      </c>
      <c r="E326" s="5" t="str">
        <f>HYPERLINK("https://www.esco-net.com/wcs/escort/ec/detail?hHinCd=EA940CE-103","EA940CE-103")</f>
        <v>EA940CE-103</v>
      </c>
    </row>
    <row r="327" spans="2:5" x14ac:dyDescent="0.15">
      <c r="B327" s="6" t="s">
        <v>935</v>
      </c>
      <c r="C327" s="6" t="s">
        <v>936</v>
      </c>
      <c r="D327" s="6" t="s">
        <v>937</v>
      </c>
      <c r="E327" s="5" t="str">
        <f>HYPERLINK("https://www.esco-net.com/wcs/escort/ec/detail?hHinCd=EA940CE-221","EA940CE-221")</f>
        <v>EA940CE-221</v>
      </c>
    </row>
    <row r="328" spans="2:5" x14ac:dyDescent="0.15">
      <c r="B328" s="6" t="s">
        <v>938</v>
      </c>
      <c r="C328" s="6" t="s">
        <v>939</v>
      </c>
      <c r="D328" s="6" t="s">
        <v>940</v>
      </c>
      <c r="E328" s="5"/>
    </row>
    <row r="329" spans="2:5" x14ac:dyDescent="0.15">
      <c r="B329" s="6" t="s">
        <v>938</v>
      </c>
      <c r="C329" s="6" t="s">
        <v>941</v>
      </c>
      <c r="D329" s="6" t="s">
        <v>942</v>
      </c>
      <c r="E329" s="5"/>
    </row>
    <row r="330" spans="2:5" x14ac:dyDescent="0.15">
      <c r="B330" s="6" t="s">
        <v>938</v>
      </c>
      <c r="C330" s="6" t="s">
        <v>943</v>
      </c>
      <c r="D330" s="6" t="s">
        <v>944</v>
      </c>
      <c r="E330" s="5"/>
    </row>
    <row r="331" spans="2:5" x14ac:dyDescent="0.15">
      <c r="B331" s="6" t="s">
        <v>945</v>
      </c>
      <c r="C331" s="6" t="s">
        <v>946</v>
      </c>
      <c r="D331" s="6" t="s">
        <v>947</v>
      </c>
      <c r="E331" s="5" t="str">
        <f>HYPERLINK("https://www.esco-net.com/wcs/escort/ec/detail?hHinCd=EA940CJ-47A","EA940CJ-47A")</f>
        <v>EA940CJ-47A</v>
      </c>
    </row>
    <row r="332" spans="2:5" x14ac:dyDescent="0.15">
      <c r="B332" s="6" t="s">
        <v>948</v>
      </c>
      <c r="C332" s="6" t="s">
        <v>949</v>
      </c>
      <c r="D332" s="6" t="s">
        <v>950</v>
      </c>
      <c r="E332" s="5"/>
    </row>
    <row r="333" spans="2:5" x14ac:dyDescent="0.15">
      <c r="B333" s="6" t="s">
        <v>951</v>
      </c>
      <c r="C333" s="6" t="s">
        <v>952</v>
      </c>
      <c r="D333" s="6" t="s">
        <v>953</v>
      </c>
      <c r="E333" s="5"/>
    </row>
    <row r="334" spans="2:5" x14ac:dyDescent="0.15">
      <c r="B334" s="6" t="s">
        <v>954</v>
      </c>
      <c r="C334" s="6" t="s">
        <v>955</v>
      </c>
      <c r="D334" s="6" t="s">
        <v>956</v>
      </c>
      <c r="E334" s="5"/>
    </row>
    <row r="335" spans="2:5" x14ac:dyDescent="0.15">
      <c r="B335" s="6" t="s">
        <v>957</v>
      </c>
      <c r="C335" s="6" t="s">
        <v>958</v>
      </c>
      <c r="D335" s="6" t="s">
        <v>959</v>
      </c>
      <c r="E335" s="5" t="str">
        <f>HYPERLINK("https://www.esco-net.com/wcs/escort/ec/detail?hHinCd=EA538MA-113A","EA538MA-113A")</f>
        <v>EA538MA-113A</v>
      </c>
    </row>
    <row r="336" spans="2:5" x14ac:dyDescent="0.15">
      <c r="B336" s="6" t="s">
        <v>960</v>
      </c>
      <c r="C336" s="6" t="s">
        <v>961</v>
      </c>
      <c r="D336" s="6" t="s">
        <v>962</v>
      </c>
      <c r="E336" s="5"/>
    </row>
    <row r="337" spans="2:5" x14ac:dyDescent="0.15">
      <c r="B337" s="6" t="s">
        <v>102</v>
      </c>
      <c r="C337" s="6" t="s">
        <v>963</v>
      </c>
      <c r="D337" s="6" t="s">
        <v>964</v>
      </c>
      <c r="E337" s="5" t="str">
        <f>HYPERLINK("https://www.esco-net.com/wcs/escort/ec/detail?hHinCd=EA940DN-35B","EA940DN-35B")</f>
        <v>EA940DN-35B</v>
      </c>
    </row>
    <row r="338" spans="2:5" x14ac:dyDescent="0.15">
      <c r="B338" s="6" t="s">
        <v>102</v>
      </c>
      <c r="C338" s="6" t="s">
        <v>965</v>
      </c>
      <c r="D338" s="6" t="s">
        <v>966</v>
      </c>
      <c r="E338" s="5" t="str">
        <f>HYPERLINK("https://www.esco-net.com/wcs/escort/ec/detail?hHinCd=EA940LJ-3","EA940LJ-3")</f>
        <v>EA940LJ-3</v>
      </c>
    </row>
    <row r="339" spans="2:5" x14ac:dyDescent="0.15">
      <c r="B339" s="6" t="s">
        <v>967</v>
      </c>
      <c r="C339" s="6" t="s">
        <v>968</v>
      </c>
      <c r="D339" s="6" t="s">
        <v>969</v>
      </c>
      <c r="E339" s="5" t="str">
        <f>HYPERLINK("https://www.esco-net.com/wcs/escort/ec/detail?hHinCd=EA940DA-154A","EA940DA-154A")</f>
        <v>EA940DA-154A</v>
      </c>
    </row>
    <row r="340" spans="2:5" x14ac:dyDescent="0.15">
      <c r="B340" s="6" t="s">
        <v>36</v>
      </c>
      <c r="C340" s="6" t="s">
        <v>970</v>
      </c>
      <c r="D340" s="6" t="s">
        <v>103</v>
      </c>
      <c r="E340" s="5" t="str">
        <f>HYPERLINK("https://www.esco-net.com/wcs/escort/ec/detail?hHinCd=EA940DH-105A","EA940DH-105A")</f>
        <v>EA940DH-105A</v>
      </c>
    </row>
    <row r="341" spans="2:5" x14ac:dyDescent="0.15">
      <c r="B341" s="6" t="s">
        <v>36</v>
      </c>
      <c r="C341" s="6" t="s">
        <v>971</v>
      </c>
      <c r="D341" s="6" t="s">
        <v>972</v>
      </c>
      <c r="E341" s="5" t="str">
        <f>HYPERLINK("https://www.esco-net.com/wcs/escort/ec/detail?hHinCd=EA940DH-124A","EA940DH-124A")</f>
        <v>EA940DH-124A</v>
      </c>
    </row>
    <row r="342" spans="2:5" x14ac:dyDescent="0.15">
      <c r="B342" s="6" t="s">
        <v>36</v>
      </c>
      <c r="C342" s="6" t="s">
        <v>973</v>
      </c>
      <c r="D342" s="6" t="s">
        <v>974</v>
      </c>
      <c r="E342" s="5" t="str">
        <f>HYPERLINK("https://www.esco-net.com/wcs/escort/ec/detail?hHinCd=EA940DH-132A","EA940DH-132A")</f>
        <v>EA940DH-132A</v>
      </c>
    </row>
    <row r="343" spans="2:5" x14ac:dyDescent="0.15">
      <c r="B343" s="6" t="s">
        <v>36</v>
      </c>
      <c r="C343" s="6" t="s">
        <v>975</v>
      </c>
      <c r="D343" s="6" t="s">
        <v>976</v>
      </c>
      <c r="E343" s="5" t="str">
        <f>HYPERLINK("https://www.esco-net.com/wcs/escort/ec/detail?hHinCd=EA940DH-603A","EA940DH-603A")</f>
        <v>EA940DH-603A</v>
      </c>
    </row>
    <row r="344" spans="2:5" x14ac:dyDescent="0.15">
      <c r="B344" s="6" t="s">
        <v>977</v>
      </c>
      <c r="C344" s="6" t="s">
        <v>978</v>
      </c>
      <c r="D344" s="6" t="s">
        <v>979</v>
      </c>
      <c r="E344" s="5" t="str">
        <f>HYPERLINK("https://www.esco-net.com/wcs/escort/ec/detail?hHinCd=EA948BK-6","EA948BK-6")</f>
        <v>EA948BK-6</v>
      </c>
    </row>
    <row r="345" spans="2:5" x14ac:dyDescent="0.15">
      <c r="B345" s="6" t="s">
        <v>37</v>
      </c>
      <c r="C345" s="6" t="s">
        <v>980</v>
      </c>
      <c r="D345" s="6" t="s">
        <v>981</v>
      </c>
      <c r="E345" s="5"/>
    </row>
    <row r="346" spans="2:5" x14ac:dyDescent="0.15">
      <c r="B346" s="6" t="s">
        <v>982</v>
      </c>
      <c r="C346" s="6" t="s">
        <v>983</v>
      </c>
      <c r="D346" s="6" t="s">
        <v>984</v>
      </c>
      <c r="E346" s="5"/>
    </row>
    <row r="347" spans="2:5" x14ac:dyDescent="0.15">
      <c r="B347" s="6" t="s">
        <v>38</v>
      </c>
      <c r="C347" s="6" t="s">
        <v>985</v>
      </c>
      <c r="D347" s="6" t="s">
        <v>104</v>
      </c>
      <c r="E347" s="5"/>
    </row>
    <row r="348" spans="2:5" x14ac:dyDescent="0.15">
      <c r="B348" s="6" t="s">
        <v>38</v>
      </c>
      <c r="C348" s="6" t="s">
        <v>986</v>
      </c>
      <c r="D348" s="6" t="s">
        <v>987</v>
      </c>
      <c r="E348" s="5"/>
    </row>
    <row r="349" spans="2:5" x14ac:dyDescent="0.15">
      <c r="B349" s="6" t="s">
        <v>39</v>
      </c>
      <c r="C349" s="6" t="s">
        <v>988</v>
      </c>
      <c r="D349" s="6" t="s">
        <v>989</v>
      </c>
      <c r="E349" s="5"/>
    </row>
    <row r="350" spans="2:5" x14ac:dyDescent="0.15">
      <c r="B350" s="6" t="s">
        <v>990</v>
      </c>
      <c r="C350" s="6" t="s">
        <v>991</v>
      </c>
      <c r="D350" s="6" t="s">
        <v>992</v>
      </c>
      <c r="E350" s="5" t="str">
        <f>HYPERLINK("https://www.esco-net.com/wcs/escort/ec/detail?hHinCd=EA948BD-28","EA948BD-28")</f>
        <v>EA948BD-28</v>
      </c>
    </row>
    <row r="351" spans="2:5" x14ac:dyDescent="0.15">
      <c r="B351" s="6" t="s">
        <v>40</v>
      </c>
      <c r="C351" s="6" t="s">
        <v>993</v>
      </c>
      <c r="D351" s="6" t="s">
        <v>994</v>
      </c>
      <c r="E351" s="5"/>
    </row>
    <row r="352" spans="2:5" x14ac:dyDescent="0.15">
      <c r="B352" s="6" t="s">
        <v>41</v>
      </c>
      <c r="C352" s="6" t="s">
        <v>995</v>
      </c>
      <c r="D352" s="6" t="s">
        <v>996</v>
      </c>
      <c r="E352" s="5" t="str">
        <f>HYPERLINK("https://www.esco-net.com/wcs/escort/ec/detail?hHinCd=EA949RH-129","EA949RH-129")</f>
        <v>EA949RH-129</v>
      </c>
    </row>
    <row r="353" spans="2:5" x14ac:dyDescent="0.15">
      <c r="B353" s="6" t="s">
        <v>997</v>
      </c>
      <c r="C353" s="6" t="s">
        <v>998</v>
      </c>
      <c r="D353" s="6" t="s">
        <v>999</v>
      </c>
      <c r="E353" s="5"/>
    </row>
    <row r="354" spans="2:5" x14ac:dyDescent="0.15">
      <c r="B354" s="6" t="s">
        <v>1000</v>
      </c>
      <c r="C354" s="6" t="s">
        <v>1001</v>
      </c>
      <c r="D354" s="6" t="s">
        <v>1002</v>
      </c>
      <c r="E354" s="5" t="str">
        <f>HYPERLINK("https://www.esco-net.com/wcs/escort/ec/detail?hHinCd=EA966MW-1","EA966MW-1")</f>
        <v>EA966MW-1</v>
      </c>
    </row>
    <row r="355" spans="2:5" x14ac:dyDescent="0.15">
      <c r="B355" s="6" t="s">
        <v>1003</v>
      </c>
      <c r="C355" s="6" t="s">
        <v>1004</v>
      </c>
      <c r="D355" s="6" t="s">
        <v>1005</v>
      </c>
      <c r="E355" s="5" t="str">
        <f>HYPERLINK("https://www.esco-net.com/wcs/escort/ec/detail?hHinCd=EA966ED-205","EA966ED-205")</f>
        <v>EA966ED-205</v>
      </c>
    </row>
    <row r="356" spans="2:5" x14ac:dyDescent="0.15">
      <c r="B356" s="6" t="s">
        <v>1003</v>
      </c>
      <c r="C356" s="6" t="s">
        <v>1006</v>
      </c>
      <c r="D356" s="6" t="s">
        <v>1007</v>
      </c>
      <c r="E356" s="5" t="str">
        <f>HYPERLINK("https://www.esco-net.com/wcs/escort/ec/detail?hHinCd=EA966EH-2","EA966EH-2")</f>
        <v>EA966EH-2</v>
      </c>
    </row>
    <row r="357" spans="2:5" x14ac:dyDescent="0.15">
      <c r="B357" s="6" t="s">
        <v>1008</v>
      </c>
      <c r="C357" s="6" t="s">
        <v>1009</v>
      </c>
      <c r="D357" s="6" t="s">
        <v>1010</v>
      </c>
      <c r="E357" s="5" t="str">
        <f>HYPERLINK("https://www.esco-net.com/wcs/escort/ec/detail?hHinCd=EA945BC-163","EA945BC-163")</f>
        <v>EA945BC-163</v>
      </c>
    </row>
    <row r="358" spans="2:5" x14ac:dyDescent="0.15">
      <c r="B358" s="6" t="s">
        <v>1011</v>
      </c>
      <c r="C358" s="6" t="s">
        <v>1012</v>
      </c>
      <c r="D358" s="6" t="s">
        <v>1013</v>
      </c>
      <c r="E358" s="5" t="str">
        <f>HYPERLINK("https://www.esco-net.com/wcs/escort/ec/detail?hHinCd=EA945SA-12","EA945SA-12")</f>
        <v>EA945SA-12</v>
      </c>
    </row>
    <row r="359" spans="2:5" x14ac:dyDescent="0.15">
      <c r="B359" s="6" t="s">
        <v>105</v>
      </c>
      <c r="C359" s="6" t="s">
        <v>1014</v>
      </c>
      <c r="D359" s="6" t="s">
        <v>1015</v>
      </c>
      <c r="E359" s="5" t="str">
        <f>HYPERLINK("https://www.esco-net.com/wcs/escort/ec/detail?hHinCd=EA949DV-2009","EA949DV-2009")</f>
        <v>EA949DV-2009</v>
      </c>
    </row>
    <row r="360" spans="2:5" x14ac:dyDescent="0.15">
      <c r="B360" s="6" t="s">
        <v>105</v>
      </c>
      <c r="C360" s="6" t="s">
        <v>1016</v>
      </c>
      <c r="D360" s="6" t="s">
        <v>1017</v>
      </c>
      <c r="E360" s="5" t="str">
        <f>HYPERLINK("https://www.esco-net.com/wcs/escort/ec/detail?hHinCd=EA949LL-1035","EA949LL-1035")</f>
        <v>EA949LL-1035</v>
      </c>
    </row>
    <row r="361" spans="2:5" x14ac:dyDescent="0.15">
      <c r="B361" s="6" t="s">
        <v>1018</v>
      </c>
      <c r="C361" s="6" t="s">
        <v>1019</v>
      </c>
      <c r="D361" s="6" t="s">
        <v>1020</v>
      </c>
      <c r="E361" s="5" t="str">
        <f>HYPERLINK("https://www.esco-net.com/wcs/escort/ec/detail?hHinCd=EA949SH","EA949SH")</f>
        <v>EA949SH</v>
      </c>
    </row>
    <row r="362" spans="2:5" x14ac:dyDescent="0.15">
      <c r="B362" s="6" t="s">
        <v>1021</v>
      </c>
      <c r="C362" s="6" t="s">
        <v>1022</v>
      </c>
      <c r="D362" s="6" t="s">
        <v>1023</v>
      </c>
      <c r="E362" s="5"/>
    </row>
    <row r="363" spans="2:5" x14ac:dyDescent="0.15">
      <c r="B363" s="6" t="s">
        <v>1024</v>
      </c>
      <c r="C363" s="6" t="s">
        <v>1025</v>
      </c>
      <c r="D363" s="6" t="s">
        <v>1026</v>
      </c>
      <c r="E363" s="5"/>
    </row>
    <row r="364" spans="2:5" x14ac:dyDescent="0.15">
      <c r="B364" s="6" t="s">
        <v>1027</v>
      </c>
      <c r="C364" s="6" t="s">
        <v>1028</v>
      </c>
      <c r="D364" s="6" t="s">
        <v>1029</v>
      </c>
      <c r="E364" s="5" t="str">
        <f>HYPERLINK("https://www.esco-net.com/wcs/escort/ec/detail?hHinCd=EA423RF-20","EA423RF-20")</f>
        <v>EA423RF-20</v>
      </c>
    </row>
    <row r="365" spans="2:5" x14ac:dyDescent="0.15">
      <c r="B365" s="6" t="s">
        <v>1030</v>
      </c>
      <c r="C365" s="6" t="s">
        <v>1031</v>
      </c>
      <c r="D365" s="6" t="s">
        <v>1032</v>
      </c>
      <c r="E365" s="5"/>
    </row>
    <row r="366" spans="2:5" x14ac:dyDescent="0.15">
      <c r="B366" s="6" t="s">
        <v>1033</v>
      </c>
      <c r="C366" s="6" t="s">
        <v>1034</v>
      </c>
      <c r="D366" s="6" t="s">
        <v>1035</v>
      </c>
      <c r="E366" s="5" t="str">
        <f>HYPERLINK("https://www.esco-net.com/wcs/escort/ec/detail?hHinCd=EA762FG-622","EA762FG-622")</f>
        <v>EA762FG-622</v>
      </c>
    </row>
    <row r="367" spans="2:5" x14ac:dyDescent="0.15">
      <c r="B367" s="6" t="s">
        <v>1033</v>
      </c>
      <c r="C367" s="6" t="s">
        <v>1036</v>
      </c>
      <c r="D367" s="6" t="s">
        <v>1037</v>
      </c>
      <c r="E367" s="5" t="str">
        <f>HYPERLINK("https://www.esco-net.com/wcs/escort/ec/detail?hHinCd=EA951FX-54A","EA951FX-54A")</f>
        <v>EA951FX-54A</v>
      </c>
    </row>
    <row r="368" spans="2:5" x14ac:dyDescent="0.15">
      <c r="B368" s="6" t="s">
        <v>1038</v>
      </c>
      <c r="C368" s="6" t="s">
        <v>1039</v>
      </c>
      <c r="D368" s="6" t="s">
        <v>1040</v>
      </c>
      <c r="E368" s="5"/>
    </row>
    <row r="369" spans="2:5" x14ac:dyDescent="0.15">
      <c r="B369" s="6" t="s">
        <v>1041</v>
      </c>
      <c r="C369" s="6" t="s">
        <v>1042</v>
      </c>
      <c r="D369" s="6" t="s">
        <v>1043</v>
      </c>
      <c r="E369" s="5" t="str">
        <f>HYPERLINK("https://www.esco-net.com/wcs/escort/ec/detail?hHinCd=EA951LD-2A","EA951LD-2A")</f>
        <v>EA951LD-2A</v>
      </c>
    </row>
    <row r="370" spans="2:5" x14ac:dyDescent="0.15">
      <c r="B370" s="6" t="s">
        <v>1044</v>
      </c>
      <c r="C370" s="6" t="s">
        <v>1045</v>
      </c>
      <c r="D370" s="6" t="s">
        <v>1046</v>
      </c>
      <c r="E370" s="5" t="str">
        <f>HYPERLINK("https://www.esco-net.com/wcs/escort/ec/detail?hHinCd=EA951LR-27","EA951LR-27")</f>
        <v>EA951LR-27</v>
      </c>
    </row>
    <row r="371" spans="2:5" x14ac:dyDescent="0.15">
      <c r="B371" s="6" t="s">
        <v>1047</v>
      </c>
      <c r="C371" s="6" t="s">
        <v>1048</v>
      </c>
      <c r="D371" s="6" t="s">
        <v>1049</v>
      </c>
      <c r="E371" s="5"/>
    </row>
    <row r="372" spans="2:5" x14ac:dyDescent="0.15">
      <c r="B372" s="6" t="s">
        <v>1050</v>
      </c>
      <c r="C372" s="6" t="s">
        <v>1051</v>
      </c>
      <c r="D372" s="6" t="s">
        <v>1052</v>
      </c>
      <c r="E372" s="5" t="str">
        <f>HYPERLINK("https://www.esco-net.com/wcs/escort/ec/detail?hHinCd=EA951LG-58","EA951LG-58")</f>
        <v>EA951LG-58</v>
      </c>
    </row>
    <row r="373" spans="2:5" x14ac:dyDescent="0.15">
      <c r="B373" s="6" t="s">
        <v>1053</v>
      </c>
      <c r="C373" s="6" t="s">
        <v>1054</v>
      </c>
      <c r="D373" s="6" t="s">
        <v>1055</v>
      </c>
      <c r="E373" s="5" t="str">
        <f>HYPERLINK("https://www.esco-net.com/wcs/escort/ec/detail?hHinCd=EA951FA-18A","EA951FA-18A")</f>
        <v>EA951FA-18A</v>
      </c>
    </row>
    <row r="374" spans="2:5" x14ac:dyDescent="0.15">
      <c r="B374" s="6" t="s">
        <v>1053</v>
      </c>
      <c r="C374" s="6" t="s">
        <v>1056</v>
      </c>
      <c r="D374" s="6" t="s">
        <v>1057</v>
      </c>
      <c r="E374" s="5" t="str">
        <f>HYPERLINK("https://www.esco-net.com/wcs/escort/ec/detail?hHinCd=EA951FA-11","EA951FA-11")</f>
        <v>EA951FA-11</v>
      </c>
    </row>
    <row r="375" spans="2:5" x14ac:dyDescent="0.15">
      <c r="B375" s="6" t="s">
        <v>106</v>
      </c>
      <c r="C375" s="6" t="s">
        <v>1058</v>
      </c>
      <c r="D375" s="6" t="s">
        <v>1059</v>
      </c>
      <c r="E375" s="5" t="str">
        <f>HYPERLINK("https://www.esco-net.com/wcs/escort/ec/detail?hHinCd=EA952AD-78","EA952AD-78")</f>
        <v>EA952AD-78</v>
      </c>
    </row>
    <row r="376" spans="2:5" x14ac:dyDescent="0.15">
      <c r="B376" s="6" t="s">
        <v>107</v>
      </c>
      <c r="C376" s="6" t="s">
        <v>1060</v>
      </c>
      <c r="D376" s="6" t="s">
        <v>1061</v>
      </c>
      <c r="E376" s="5"/>
    </row>
    <row r="377" spans="2:5" x14ac:dyDescent="0.15">
      <c r="B377" s="6" t="s">
        <v>107</v>
      </c>
      <c r="C377" s="6" t="s">
        <v>1062</v>
      </c>
      <c r="D377" s="6" t="s">
        <v>1063</v>
      </c>
      <c r="E377" s="5"/>
    </row>
    <row r="378" spans="2:5" x14ac:dyDescent="0.15">
      <c r="B378" s="6" t="s">
        <v>1064</v>
      </c>
      <c r="C378" s="6" t="s">
        <v>1065</v>
      </c>
      <c r="D378" s="6" t="s">
        <v>1066</v>
      </c>
      <c r="E378" s="5" t="str">
        <f>HYPERLINK("https://www.esco-net.com/wcs/escort/ec/detail?hHinCd=EA951EG-1","EA951EG-1")</f>
        <v>EA951EG-1</v>
      </c>
    </row>
    <row r="379" spans="2:5" x14ac:dyDescent="0.15">
      <c r="B379" s="6" t="s">
        <v>1067</v>
      </c>
      <c r="C379" s="6" t="s">
        <v>1068</v>
      </c>
      <c r="D379" s="6" t="s">
        <v>1069</v>
      </c>
      <c r="E379" s="5" t="str">
        <f>HYPERLINK("https://www.esco-net.com/wcs/escort/ec/detail?hHinCd=EA951CU-6","EA951CU-6")</f>
        <v>EA951CU-6</v>
      </c>
    </row>
    <row r="380" spans="2:5" x14ac:dyDescent="0.15">
      <c r="B380" s="6" t="s">
        <v>1070</v>
      </c>
      <c r="C380" s="6" t="s">
        <v>1071</v>
      </c>
      <c r="D380" s="6" t="s">
        <v>1072</v>
      </c>
      <c r="E380" s="5"/>
    </row>
    <row r="381" spans="2:5" x14ac:dyDescent="0.15">
      <c r="B381" s="6" t="s">
        <v>108</v>
      </c>
      <c r="C381" s="6" t="s">
        <v>1073</v>
      </c>
      <c r="D381" s="6" t="s">
        <v>1074</v>
      </c>
      <c r="E381" s="5"/>
    </row>
    <row r="382" spans="2:5" x14ac:dyDescent="0.15">
      <c r="B382" s="6" t="s">
        <v>1075</v>
      </c>
      <c r="C382" s="6" t="s">
        <v>1076</v>
      </c>
      <c r="D382" s="6" t="s">
        <v>1077</v>
      </c>
      <c r="E382" s="5" t="str">
        <f>HYPERLINK("https://www.esco-net.com/wcs/escort/ec/detail?hHinCd=EA951AE-1.6A","EA951AE-1.6A")</f>
        <v>EA951AE-1.6A</v>
      </c>
    </row>
    <row r="383" spans="2:5" x14ac:dyDescent="0.15">
      <c r="B383" s="6" t="s">
        <v>1078</v>
      </c>
      <c r="C383" s="6" t="s">
        <v>1079</v>
      </c>
      <c r="D383" s="6" t="s">
        <v>1080</v>
      </c>
      <c r="E383" s="5" t="str">
        <f>HYPERLINK("https://www.esco-net.com/wcs/escort/ec/detail?hHinCd=EA980SA-102","EA980SA-102")</f>
        <v>EA980SA-102</v>
      </c>
    </row>
    <row r="384" spans="2:5" x14ac:dyDescent="0.15">
      <c r="B384" s="6" t="s">
        <v>1078</v>
      </c>
      <c r="C384" s="6" t="s">
        <v>1081</v>
      </c>
      <c r="D384" s="6" t="s">
        <v>1082</v>
      </c>
      <c r="E384" s="5" t="str">
        <f>HYPERLINK("https://www.esco-net.com/wcs/escort/ec/detail?hHinCd=EA980ST-302","EA980ST-302")</f>
        <v>EA980ST-302</v>
      </c>
    </row>
    <row r="385" spans="2:5" x14ac:dyDescent="0.15">
      <c r="B385" s="6" t="s">
        <v>109</v>
      </c>
      <c r="C385" s="6" t="s">
        <v>1083</v>
      </c>
      <c r="D385" s="6" t="s">
        <v>1084</v>
      </c>
      <c r="E385" s="5" t="str">
        <f>HYPERLINK("https://www.esco-net.com/wcs/escort/ec/detail?hHinCd=EA638AG-63","EA638AG-63")</f>
        <v>EA638AG-63</v>
      </c>
    </row>
    <row r="386" spans="2:5" x14ac:dyDescent="0.15">
      <c r="B386" s="6" t="s">
        <v>1085</v>
      </c>
      <c r="C386" s="6" t="s">
        <v>1086</v>
      </c>
      <c r="D386" s="6" t="s">
        <v>1087</v>
      </c>
      <c r="E386" s="5" t="str">
        <f>HYPERLINK("https://www.esco-net.com/wcs/escort/ec/detail?hHinCd=EA638H-6","EA638H-6")</f>
        <v>EA638H-6</v>
      </c>
    </row>
    <row r="387" spans="2:5" x14ac:dyDescent="0.15">
      <c r="B387" s="6" t="s">
        <v>1088</v>
      </c>
      <c r="C387" s="6" t="s">
        <v>1089</v>
      </c>
      <c r="D387" s="6" t="s">
        <v>1090</v>
      </c>
      <c r="E387" s="5" t="str">
        <f>HYPERLINK("https://www.esco-net.com/wcs/escort/ec/detail?hHinCd=EA638AX-21","EA638AX-21")</f>
        <v>EA638AX-21</v>
      </c>
    </row>
    <row r="388" spans="2:5" x14ac:dyDescent="0.15">
      <c r="B388" s="6" t="s">
        <v>42</v>
      </c>
      <c r="C388" s="6" t="s">
        <v>1091</v>
      </c>
      <c r="D388" s="6" t="s">
        <v>1092</v>
      </c>
      <c r="E388" s="5" t="str">
        <f>HYPERLINK("https://www.esco-net.com/wcs/escort/ec/detail?hHinCd=EA911CA-1","EA911CA-1")</f>
        <v>EA911CA-1</v>
      </c>
    </row>
    <row r="389" spans="2:5" x14ac:dyDescent="0.15">
      <c r="B389" s="6" t="s">
        <v>1093</v>
      </c>
      <c r="C389" s="6" t="s">
        <v>1094</v>
      </c>
      <c r="D389" s="6" t="s">
        <v>1095</v>
      </c>
      <c r="E389" s="5"/>
    </row>
    <row r="390" spans="2:5" x14ac:dyDescent="0.15">
      <c r="B390" s="6" t="s">
        <v>1093</v>
      </c>
      <c r="C390" s="6" t="s">
        <v>1096</v>
      </c>
      <c r="D390" s="6" t="s">
        <v>1097</v>
      </c>
      <c r="E390" s="5"/>
    </row>
    <row r="391" spans="2:5" x14ac:dyDescent="0.15">
      <c r="B391" s="6" t="s">
        <v>1098</v>
      </c>
      <c r="C391" s="6" t="s">
        <v>1099</v>
      </c>
      <c r="D391" s="6" t="s">
        <v>1100</v>
      </c>
      <c r="E391" s="5" t="str">
        <f>HYPERLINK("https://www.esco-net.com/wcs/escort/ec/detail?hHinCd=EA948TF-30A","EA948TF-30A")</f>
        <v>EA948TF-30A</v>
      </c>
    </row>
    <row r="392" spans="2:5" x14ac:dyDescent="0.15">
      <c r="B392" s="6" t="s">
        <v>110</v>
      </c>
      <c r="C392" s="6" t="s">
        <v>1101</v>
      </c>
      <c r="D392" s="6" t="s">
        <v>1102</v>
      </c>
      <c r="E392" s="5" t="str">
        <f>HYPERLINK("https://www.esco-net.com/wcs/escort/ec/detail?hHinCd=EA948TF-35A","EA948TF-35A")</f>
        <v>EA948TF-35A</v>
      </c>
    </row>
    <row r="393" spans="2:5" x14ac:dyDescent="0.15">
      <c r="B393" s="6" t="s">
        <v>111</v>
      </c>
      <c r="C393" s="6" t="s">
        <v>1103</v>
      </c>
      <c r="D393" s="6" t="s">
        <v>1104</v>
      </c>
      <c r="E393" s="5"/>
    </row>
    <row r="394" spans="2:5" x14ac:dyDescent="0.15">
      <c r="B394" s="6" t="s">
        <v>112</v>
      </c>
      <c r="C394" s="6" t="s">
        <v>1105</v>
      </c>
      <c r="D394" s="6" t="s">
        <v>1106</v>
      </c>
      <c r="E394" s="5" t="str">
        <f>HYPERLINK("https://www.esco-net.com/wcs/escort/ec/detail?hHinCd=EA440DY-163","EA440DY-163")</f>
        <v>EA440DY-163</v>
      </c>
    </row>
    <row r="395" spans="2:5" x14ac:dyDescent="0.15">
      <c r="B395" s="6" t="s">
        <v>113</v>
      </c>
      <c r="C395" s="6" t="s">
        <v>1107</v>
      </c>
      <c r="D395" s="6" t="s">
        <v>1108</v>
      </c>
      <c r="E395" s="5" t="str">
        <f>HYPERLINK("https://www.esco-net.com/wcs/escort/ec/detail?hHinCd=EA997XJ-58","EA997XJ-58")</f>
        <v>EA997XJ-58</v>
      </c>
    </row>
    <row r="396" spans="2:5" x14ac:dyDescent="0.15">
      <c r="B396" s="6" t="s">
        <v>1109</v>
      </c>
      <c r="C396" s="6" t="s">
        <v>1110</v>
      </c>
      <c r="D396" s="6" t="s">
        <v>1111</v>
      </c>
      <c r="E396" s="5" t="str">
        <f>HYPERLINK("https://www.esco-net.com/wcs/escort/ec/detail?hHinCd=EA997XH-22","EA997XH-22")</f>
        <v>EA997XH-22</v>
      </c>
    </row>
    <row r="397" spans="2:5" x14ac:dyDescent="0.15">
      <c r="B397" s="6" t="s">
        <v>43</v>
      </c>
      <c r="C397" s="6" t="s">
        <v>1112</v>
      </c>
      <c r="D397" s="6" t="s">
        <v>1113</v>
      </c>
      <c r="E397" s="5" t="str">
        <f>HYPERLINK("https://www.esco-net.com/wcs/escort/ec/detail?hHinCd=EA765MV-283","EA765MV-283")</f>
        <v>EA765MV-283</v>
      </c>
    </row>
    <row r="398" spans="2:5" x14ac:dyDescent="0.15">
      <c r="B398" s="6" t="s">
        <v>43</v>
      </c>
      <c r="C398" s="6" t="s">
        <v>1114</v>
      </c>
      <c r="D398" s="6" t="s">
        <v>1115</v>
      </c>
      <c r="E398" s="5" t="str">
        <f>HYPERLINK("https://www.esco-net.com/wcs/escort/ec/detail?hHinCd=EA997XD-103","EA997XD-103")</f>
        <v>EA997XD-103</v>
      </c>
    </row>
    <row r="399" spans="2:5" x14ac:dyDescent="0.15">
      <c r="B399" s="6" t="s">
        <v>43</v>
      </c>
      <c r="C399" s="6" t="s">
        <v>1116</v>
      </c>
      <c r="D399" s="6" t="s">
        <v>1117</v>
      </c>
      <c r="E399" s="5" t="str">
        <f>HYPERLINK("https://www.esco-net.com/wcs/escort/ec/detail?hHinCd=EA997XM-405","EA997XM-405")</f>
        <v>EA997XM-405</v>
      </c>
    </row>
    <row r="400" spans="2:5" x14ac:dyDescent="0.15">
      <c r="B400" s="6" t="s">
        <v>43</v>
      </c>
      <c r="C400" s="6" t="s">
        <v>1118</v>
      </c>
      <c r="D400" s="6" t="s">
        <v>1119</v>
      </c>
      <c r="E400" s="5" t="str">
        <f>HYPERLINK("https://www.esco-net.com/wcs/escort/ec/detail?hHinCd=EA997XD-103","EA997XD-103")</f>
        <v>EA997XD-103</v>
      </c>
    </row>
    <row r="401" spans="2:5" x14ac:dyDescent="0.15">
      <c r="B401" s="6" t="s">
        <v>43</v>
      </c>
      <c r="C401" s="6" t="s">
        <v>1120</v>
      </c>
      <c r="D401" s="6" t="s">
        <v>1121</v>
      </c>
      <c r="E401" s="5"/>
    </row>
    <row r="402" spans="2:5" x14ac:dyDescent="0.15">
      <c r="B402" s="6" t="s">
        <v>43</v>
      </c>
      <c r="C402" s="6" t="s">
        <v>1122</v>
      </c>
      <c r="D402" s="6" t="s">
        <v>1123</v>
      </c>
      <c r="E402" s="5" t="str">
        <f>HYPERLINK("https://www.esco-net.com/wcs/escort/ec/detail?hHinCd=EA997XM-410","EA997XM-410")</f>
        <v>EA997XM-410</v>
      </c>
    </row>
    <row r="403" spans="2:5" x14ac:dyDescent="0.15">
      <c r="B403" s="6" t="s">
        <v>43</v>
      </c>
      <c r="C403" s="6" t="s">
        <v>1124</v>
      </c>
      <c r="D403" s="6" t="s">
        <v>1125</v>
      </c>
      <c r="E403" s="5" t="str">
        <f>HYPERLINK("https://www.esco-net.com/wcs/escort/ec/detail?hHinCd=EA997XK-303","EA997XK-303")</f>
        <v>EA997XK-303</v>
      </c>
    </row>
    <row r="404" spans="2:5" x14ac:dyDescent="0.15">
      <c r="B404" s="6" t="s">
        <v>1126</v>
      </c>
      <c r="C404" s="6" t="s">
        <v>1127</v>
      </c>
      <c r="D404" s="6" t="s">
        <v>1128</v>
      </c>
      <c r="E404" s="5" t="str">
        <f>HYPERLINK("https://www.esco-net.com/wcs/escort/ec/detail?hHinCd=EA997XP-17","EA997XP-17")</f>
        <v>EA997XP-17</v>
      </c>
    </row>
    <row r="405" spans="2:5" x14ac:dyDescent="0.15">
      <c r="B405" s="6" t="s">
        <v>1129</v>
      </c>
      <c r="C405" s="6" t="s">
        <v>1130</v>
      </c>
      <c r="D405" s="6" t="s">
        <v>1131</v>
      </c>
      <c r="E405" s="5"/>
    </row>
    <row r="406" spans="2:5" x14ac:dyDescent="0.15">
      <c r="B406" s="6" t="s">
        <v>114</v>
      </c>
      <c r="C406" s="6" t="s">
        <v>1132</v>
      </c>
      <c r="D406" s="6" t="s">
        <v>1133</v>
      </c>
      <c r="E406" s="5" t="str">
        <f>HYPERLINK("https://www.esco-net.com/wcs/escort/ec/detail?hHinCd=EA943VA-1A","EA943VA-1A")</f>
        <v>EA943VA-1A</v>
      </c>
    </row>
    <row r="407" spans="2:5" x14ac:dyDescent="0.15">
      <c r="B407" s="6" t="s">
        <v>114</v>
      </c>
      <c r="C407" s="6" t="s">
        <v>1134</v>
      </c>
      <c r="D407" s="6" t="s">
        <v>1135</v>
      </c>
      <c r="E407" s="5" t="str">
        <f>HYPERLINK("https://www.esco-net.com/wcs/escort/ec/detail?hHinCd=EA943VA-41A","EA943VA-41A")</f>
        <v>EA943VA-41A</v>
      </c>
    </row>
    <row r="408" spans="2:5" x14ac:dyDescent="0.15">
      <c r="B408" s="6" t="s">
        <v>44</v>
      </c>
      <c r="C408" s="6" t="s">
        <v>1136</v>
      </c>
      <c r="D408" s="6" t="s">
        <v>1137</v>
      </c>
      <c r="E408" s="5" t="str">
        <f>HYPERLINK("https://www.esco-net.com/wcs/escort/ec/detail?hHinCd=EA943VJ-21A","EA943VJ-21A")</f>
        <v>EA943VJ-21A</v>
      </c>
    </row>
    <row r="409" spans="2:5" x14ac:dyDescent="0.15">
      <c r="B409" s="6" t="s">
        <v>44</v>
      </c>
      <c r="C409" s="6" t="s">
        <v>1138</v>
      </c>
      <c r="D409" s="6" t="s">
        <v>1139</v>
      </c>
      <c r="E409" s="5" t="str">
        <f>HYPERLINK("https://www.esco-net.com/wcs/escort/ec/detail?hHinCd=EA944MG-62A","EA944MG-62A")</f>
        <v>EA944MG-62A</v>
      </c>
    </row>
    <row r="410" spans="2:5" x14ac:dyDescent="0.15">
      <c r="B410" s="6" t="s">
        <v>44</v>
      </c>
      <c r="C410" s="6" t="s">
        <v>1140</v>
      </c>
      <c r="D410" s="6" t="s">
        <v>1141</v>
      </c>
      <c r="E410" s="5" t="str">
        <f>HYPERLINK("https://www.esco-net.com/wcs/escort/ec/detail?hHinCd=EA944MF-104","EA944MF-104")</f>
        <v>EA944MF-104</v>
      </c>
    </row>
    <row r="411" spans="2:5" x14ac:dyDescent="0.15">
      <c r="B411" s="6" t="s">
        <v>44</v>
      </c>
      <c r="C411" s="6" t="s">
        <v>1142</v>
      </c>
      <c r="D411" s="6" t="s">
        <v>1143</v>
      </c>
      <c r="E411" s="5"/>
    </row>
    <row r="412" spans="2:5" x14ac:dyDescent="0.15">
      <c r="B412" s="6" t="s">
        <v>44</v>
      </c>
      <c r="C412" s="6" t="s">
        <v>1144</v>
      </c>
      <c r="D412" s="6" t="s">
        <v>1145</v>
      </c>
      <c r="E412" s="5"/>
    </row>
    <row r="413" spans="2:5" x14ac:dyDescent="0.15">
      <c r="B413" s="6" t="s">
        <v>44</v>
      </c>
      <c r="C413" s="6" t="s">
        <v>1146</v>
      </c>
      <c r="D413" s="6" t="s">
        <v>1147</v>
      </c>
      <c r="E413" s="5"/>
    </row>
    <row r="414" spans="2:5" x14ac:dyDescent="0.15">
      <c r="B414" s="6" t="s">
        <v>44</v>
      </c>
      <c r="C414" s="6" t="s">
        <v>1148</v>
      </c>
      <c r="D414" s="6" t="s">
        <v>1149</v>
      </c>
      <c r="E414" s="5"/>
    </row>
    <row r="415" spans="2:5" x14ac:dyDescent="0.15">
      <c r="B415" s="6" t="s">
        <v>44</v>
      </c>
      <c r="C415" s="6" t="s">
        <v>1150</v>
      </c>
      <c r="D415" s="6" t="s">
        <v>1151</v>
      </c>
      <c r="E415" s="5"/>
    </row>
    <row r="416" spans="2:5" x14ac:dyDescent="0.15">
      <c r="B416" s="6" t="s">
        <v>44</v>
      </c>
      <c r="C416" s="6" t="s">
        <v>1152</v>
      </c>
      <c r="D416" s="6" t="s">
        <v>1153</v>
      </c>
      <c r="E416" s="5"/>
    </row>
    <row r="417" spans="2:5" x14ac:dyDescent="0.15">
      <c r="B417" s="6" t="s">
        <v>1154</v>
      </c>
      <c r="C417" s="6" t="s">
        <v>1155</v>
      </c>
      <c r="D417" s="6" t="s">
        <v>1156</v>
      </c>
      <c r="E417" s="5" t="str">
        <f>HYPERLINK("https://www.esco-net.com/wcs/escort/ec/detail?hHinCd=EA944MF-222","EA944MF-222")</f>
        <v>EA944MF-222</v>
      </c>
    </row>
    <row r="418" spans="2:5" x14ac:dyDescent="0.15">
      <c r="B418" s="6" t="s">
        <v>1157</v>
      </c>
      <c r="C418" s="6" t="s">
        <v>1158</v>
      </c>
      <c r="D418" s="6" t="s">
        <v>1159</v>
      </c>
      <c r="E418" s="5"/>
    </row>
    <row r="419" spans="2:5" x14ac:dyDescent="0.15">
      <c r="B419" s="6" t="s">
        <v>1160</v>
      </c>
      <c r="C419" s="6" t="s">
        <v>1161</v>
      </c>
      <c r="D419" s="6" t="s">
        <v>1162</v>
      </c>
      <c r="E419" s="5" t="str">
        <f>HYPERLINK("https://www.esco-net.com/wcs/escort/ec/detail?hHinCd=EA944MH-100","EA944MH-100")</f>
        <v>EA944MH-100</v>
      </c>
    </row>
    <row r="420" spans="2:5" x14ac:dyDescent="0.15">
      <c r="B420" s="6" t="s">
        <v>1163</v>
      </c>
      <c r="C420" s="6" t="s">
        <v>1164</v>
      </c>
      <c r="D420" s="6" t="s">
        <v>1165</v>
      </c>
      <c r="E420" s="5" t="str">
        <f>HYPERLINK("https://www.esco-net.com/wcs/escort/ec/detail?hHinCd=EA944RD-4","EA944RD-4")</f>
        <v>EA944RD-4</v>
      </c>
    </row>
    <row r="421" spans="2:5" x14ac:dyDescent="0.15">
      <c r="B421" s="6" t="s">
        <v>45</v>
      </c>
      <c r="C421" s="6" t="s">
        <v>1166</v>
      </c>
      <c r="D421" s="6" t="s">
        <v>1167</v>
      </c>
      <c r="E421" s="5" t="str">
        <f>HYPERLINK("https://www.esco-net.com/wcs/escort/ec/detail?hHinCd=EA351CP-15","EA351CP-15")</f>
        <v>EA351CP-15</v>
      </c>
    </row>
    <row r="422" spans="2:5" x14ac:dyDescent="0.15">
      <c r="B422" s="6" t="s">
        <v>45</v>
      </c>
      <c r="C422" s="6" t="s">
        <v>1168</v>
      </c>
      <c r="D422" s="6" t="s">
        <v>1169</v>
      </c>
      <c r="E422" s="5" t="str">
        <f>HYPERLINK("https://www.esco-net.com/wcs/escort/ec/detail?hHinCd=EA351DK-25","EA351DK-25")</f>
        <v>EA351DK-25</v>
      </c>
    </row>
    <row r="423" spans="2:5" x14ac:dyDescent="0.15">
      <c r="B423" s="6" t="s">
        <v>45</v>
      </c>
      <c r="C423" s="6" t="s">
        <v>1170</v>
      </c>
      <c r="D423" s="6" t="s">
        <v>1171</v>
      </c>
      <c r="E423" s="5" t="str">
        <f>HYPERLINK("https://www.esco-net.com/wcs/escort/ec/detail?hHinCd=EA351CN-125","EA351CN-125")</f>
        <v>EA351CN-125</v>
      </c>
    </row>
    <row r="424" spans="2:5" x14ac:dyDescent="0.15">
      <c r="B424" s="6" t="s">
        <v>45</v>
      </c>
      <c r="C424" s="6" t="s">
        <v>1172</v>
      </c>
      <c r="D424" s="6" t="s">
        <v>1173</v>
      </c>
      <c r="E424" s="5"/>
    </row>
    <row r="425" spans="2:5" x14ac:dyDescent="0.15">
      <c r="B425" s="6" t="s">
        <v>46</v>
      </c>
      <c r="C425" s="6" t="s">
        <v>1174</v>
      </c>
      <c r="D425" s="6" t="s">
        <v>1175</v>
      </c>
      <c r="E425" s="5" t="str">
        <f>HYPERLINK("https://www.esco-net.com/wcs/escort/ec/detail?hHinCd=EA351GM-25","EA351GM-25")</f>
        <v>EA351GM-25</v>
      </c>
    </row>
    <row r="426" spans="2:5" x14ac:dyDescent="0.15">
      <c r="B426" s="6" t="s">
        <v>1176</v>
      </c>
      <c r="C426" s="6" t="s">
        <v>1177</v>
      </c>
      <c r="D426" s="6" t="s">
        <v>1178</v>
      </c>
      <c r="E426" s="5" t="str">
        <f>HYPERLINK("https://www.esco-net.com/wcs/escort/ec/detail?hHinCd=EA351CF-6","EA351CF-6")</f>
        <v>EA351CF-6</v>
      </c>
    </row>
    <row r="427" spans="2:5" x14ac:dyDescent="0.15">
      <c r="B427" s="6" t="s">
        <v>1179</v>
      </c>
      <c r="C427" s="6" t="s">
        <v>1180</v>
      </c>
      <c r="D427" s="6" t="s">
        <v>1181</v>
      </c>
      <c r="E427" s="5" t="str">
        <f>HYPERLINK("https://www.esco-net.com/wcs/escort/ec/detail?hHinCd=EA935B-25","EA935B-25")</f>
        <v>EA935B-25</v>
      </c>
    </row>
    <row r="428" spans="2:5" x14ac:dyDescent="0.15">
      <c r="B428" s="6" t="s">
        <v>1182</v>
      </c>
      <c r="C428" s="6" t="s">
        <v>1183</v>
      </c>
      <c r="D428" s="6" t="s">
        <v>1184</v>
      </c>
      <c r="E428" s="5" t="str">
        <f>HYPERLINK("https://www.esco-net.com/wcs/escort/ec/detail?hHinCd=EA934DF-2B","EA934DF-2B")</f>
        <v>EA934DF-2B</v>
      </c>
    </row>
    <row r="429" spans="2:5" x14ac:dyDescent="0.15">
      <c r="B429" s="6" t="s">
        <v>1185</v>
      </c>
      <c r="C429" s="6" t="s">
        <v>1186</v>
      </c>
      <c r="D429" s="6" t="s">
        <v>1187</v>
      </c>
      <c r="E429" s="5" t="str">
        <f>HYPERLINK("https://www.esco-net.com/wcs/escort/ec/detail?hHinCd=EA934KB-34C","EA934KB-34C")</f>
        <v>EA934KB-34C</v>
      </c>
    </row>
    <row r="430" spans="2:5" x14ac:dyDescent="0.15">
      <c r="B430" s="6" t="s">
        <v>1188</v>
      </c>
      <c r="C430" s="6" t="s">
        <v>1189</v>
      </c>
      <c r="D430" s="6" t="s">
        <v>1190</v>
      </c>
      <c r="E430" s="5" t="str">
        <f>HYPERLINK("https://www.esco-net.com/wcs/escort/ec/detail?hHinCd=EA942EM-820","EA942EM-820")</f>
        <v>EA942EM-820</v>
      </c>
    </row>
    <row r="431" spans="2:5" x14ac:dyDescent="0.15">
      <c r="B431" s="6" t="s">
        <v>47</v>
      </c>
      <c r="C431" s="6" t="s">
        <v>1191</v>
      </c>
      <c r="D431" s="6" t="s">
        <v>1192</v>
      </c>
      <c r="E431" s="5" t="str">
        <f>HYPERLINK("https://www.esco-net.com/wcs/escort/ec/detail?hHinCd=EA942EV-2","EA942EV-2")</f>
        <v>EA942EV-2</v>
      </c>
    </row>
    <row r="432" spans="2:5" x14ac:dyDescent="0.15">
      <c r="B432" s="6" t="s">
        <v>1193</v>
      </c>
      <c r="C432" s="6" t="s">
        <v>1194</v>
      </c>
      <c r="D432" s="6" t="s">
        <v>1195</v>
      </c>
      <c r="E432" s="5"/>
    </row>
    <row r="433" spans="2:5" x14ac:dyDescent="0.15">
      <c r="B433" s="6" t="s">
        <v>48</v>
      </c>
      <c r="C433" s="6" t="s">
        <v>1196</v>
      </c>
      <c r="D433" s="6" t="s">
        <v>1197</v>
      </c>
      <c r="E433" s="5"/>
    </row>
    <row r="434" spans="2:5" x14ac:dyDescent="0.15">
      <c r="B434" s="6" t="s">
        <v>48</v>
      </c>
      <c r="C434" s="6" t="s">
        <v>1198</v>
      </c>
      <c r="D434" s="6" t="s">
        <v>1199</v>
      </c>
      <c r="E434" s="5"/>
    </row>
    <row r="435" spans="2:5" x14ac:dyDescent="0.15">
      <c r="B435" s="6" t="s">
        <v>1200</v>
      </c>
      <c r="C435" s="6" t="s">
        <v>1201</v>
      </c>
      <c r="D435" s="6" t="s">
        <v>1202</v>
      </c>
      <c r="E435" s="5" t="str">
        <f>HYPERLINK("https://www.esco-net.com/wcs/escort/ec/detail?hHinCd=EA920AJ-12A","EA920AJ-12A")</f>
        <v>EA920AJ-12A</v>
      </c>
    </row>
    <row r="436" spans="2:5" x14ac:dyDescent="0.15">
      <c r="B436" s="6" t="s">
        <v>1203</v>
      </c>
      <c r="C436" s="6" t="s">
        <v>1204</v>
      </c>
      <c r="D436" s="6" t="s">
        <v>1205</v>
      </c>
      <c r="E436" s="5" t="str">
        <f>HYPERLINK("https://www.esco-net.com/wcs/escort/ec/detail?hHinCd=EA925MG-62","EA925MG-62")</f>
        <v>EA925MG-62</v>
      </c>
    </row>
    <row r="437" spans="2:5" x14ac:dyDescent="0.15">
      <c r="B437" s="6" t="s">
        <v>115</v>
      </c>
      <c r="C437" s="6" t="s">
        <v>1206</v>
      </c>
      <c r="D437" s="6" t="s">
        <v>1207</v>
      </c>
      <c r="E437" s="5" t="str">
        <f>HYPERLINK("https://www.esco-net.com/wcs/escort/ec/detail?hHinCd=EA924BB-31","EA924BB-31")</f>
        <v>EA924BB-31</v>
      </c>
    </row>
    <row r="438" spans="2:5" x14ac:dyDescent="0.15">
      <c r="B438" s="6" t="s">
        <v>1208</v>
      </c>
      <c r="C438" s="6" t="s">
        <v>1209</v>
      </c>
      <c r="D438" s="6" t="s">
        <v>1210</v>
      </c>
      <c r="E438" s="5" t="str">
        <f>HYPERLINK("https://www.esco-net.com/wcs/escort/ec/detail?hHinCd=EA924TA-12","EA924TA-12")</f>
        <v>EA924TA-12</v>
      </c>
    </row>
    <row r="439" spans="2:5" x14ac:dyDescent="0.15">
      <c r="B439" s="6" t="s">
        <v>1211</v>
      </c>
      <c r="C439" s="6" t="s">
        <v>1212</v>
      </c>
      <c r="D439" s="6" t="s">
        <v>1213</v>
      </c>
      <c r="E439" s="5" t="str">
        <f>HYPERLINK("https://www.esco-net.com/wcs/escort/ec/detail?hHinCd=EA927GA-116","EA927GA-116")</f>
        <v>EA927GA-116</v>
      </c>
    </row>
    <row r="440" spans="2:5" x14ac:dyDescent="0.15">
      <c r="B440" s="6" t="s">
        <v>1214</v>
      </c>
      <c r="C440" s="6" t="s">
        <v>1215</v>
      </c>
      <c r="D440" s="6" t="s">
        <v>1216</v>
      </c>
      <c r="E440" s="5" t="str">
        <f>HYPERLINK("https://www.esco-net.com/wcs/escort/ec/detail?hHinCd=EA925HN-6","EA925HN-6")</f>
        <v>EA925HN-6</v>
      </c>
    </row>
    <row r="441" spans="2:5" x14ac:dyDescent="0.15">
      <c r="B441" s="6" t="s">
        <v>1217</v>
      </c>
      <c r="C441" s="6" t="s">
        <v>1218</v>
      </c>
      <c r="D441" s="6" t="s">
        <v>1219</v>
      </c>
      <c r="E441" s="5"/>
    </row>
    <row r="442" spans="2:5" x14ac:dyDescent="0.15">
      <c r="B442" s="6" t="s">
        <v>116</v>
      </c>
      <c r="C442" s="6" t="s">
        <v>1220</v>
      </c>
      <c r="D442" s="6" t="s">
        <v>1221</v>
      </c>
      <c r="E442" s="5" t="str">
        <f>HYPERLINK("https://www.esco-net.com/wcs/escort/ec/detail?hHinCd=EA927CE-13","EA927CE-13")</f>
        <v>EA927CE-13</v>
      </c>
    </row>
    <row r="443" spans="2:5" x14ac:dyDescent="0.15">
      <c r="B443" s="6" t="s">
        <v>1222</v>
      </c>
      <c r="C443" s="6" t="s">
        <v>1223</v>
      </c>
      <c r="D443" s="6" t="s">
        <v>1224</v>
      </c>
      <c r="E443" s="5" t="str">
        <f>HYPERLINK("https://www.esco-net.com/wcs/escort/ec/detail?hHinCd=EA944CA-504","EA944CA-504")</f>
        <v>EA944CA-504</v>
      </c>
    </row>
    <row r="444" spans="2:5" x14ac:dyDescent="0.15">
      <c r="B444" s="6" t="s">
        <v>117</v>
      </c>
      <c r="C444" s="6" t="s">
        <v>1225</v>
      </c>
      <c r="D444" s="6" t="s">
        <v>1226</v>
      </c>
      <c r="E444" s="5" t="str">
        <f>HYPERLINK("https://www.esco-net.com/wcs/escort/ec/detail?hHinCd=EA508SR-11","EA508SR-11")</f>
        <v>EA508SR-11</v>
      </c>
    </row>
    <row r="445" spans="2:5" x14ac:dyDescent="0.15">
      <c r="B445" s="6" t="s">
        <v>117</v>
      </c>
      <c r="C445" s="6" t="s">
        <v>1227</v>
      </c>
      <c r="D445" s="6" t="s">
        <v>1228</v>
      </c>
      <c r="E445" s="5" t="str">
        <f>HYPERLINK("https://www.esco-net.com/wcs/escort/ec/detail?hHinCd=EA508SR-12","EA508SR-12")</f>
        <v>EA508SR-12</v>
      </c>
    </row>
    <row r="446" spans="2:5" x14ac:dyDescent="0.15">
      <c r="B446" s="6" t="s">
        <v>117</v>
      </c>
      <c r="C446" s="6" t="s">
        <v>1229</v>
      </c>
      <c r="D446" s="6" t="s">
        <v>1230</v>
      </c>
      <c r="E446" s="5"/>
    </row>
    <row r="447" spans="2:5" x14ac:dyDescent="0.15">
      <c r="B447" s="6" t="s">
        <v>117</v>
      </c>
      <c r="C447" s="6" t="s">
        <v>1231</v>
      </c>
      <c r="D447" s="6" t="s">
        <v>1232</v>
      </c>
      <c r="E447" s="5"/>
    </row>
    <row r="448" spans="2:5" x14ac:dyDescent="0.15">
      <c r="B448" s="6" t="s">
        <v>117</v>
      </c>
      <c r="C448" s="6" t="s">
        <v>1233</v>
      </c>
      <c r="D448" s="6" t="s">
        <v>1234</v>
      </c>
      <c r="E448" s="5" t="str">
        <f>HYPERLINK("https://www.esco-net.com/wcs/escort/ec/detail?hHinCd=EA508TM-102","EA508TM-102")</f>
        <v>EA508TM-102</v>
      </c>
    </row>
    <row r="449" spans="2:5" x14ac:dyDescent="0.15">
      <c r="B449" s="6" t="s">
        <v>1235</v>
      </c>
      <c r="C449" s="6" t="s">
        <v>1236</v>
      </c>
      <c r="D449" s="6" t="s">
        <v>1237</v>
      </c>
      <c r="E449" s="5"/>
    </row>
    <row r="450" spans="2:5" x14ac:dyDescent="0.15">
      <c r="B450" s="6" t="s">
        <v>118</v>
      </c>
      <c r="C450" s="6" t="s">
        <v>1238</v>
      </c>
      <c r="D450" s="6" t="s">
        <v>1239</v>
      </c>
      <c r="E450" s="5" t="str">
        <f>HYPERLINK("https://www.esco-net.com/wcs/escort/ec/detail?hHinCd=EA508AB-20","EA508AB-20")</f>
        <v>EA508AB-20</v>
      </c>
    </row>
    <row r="451" spans="2:5" x14ac:dyDescent="0.15">
      <c r="B451" s="6" t="s">
        <v>1240</v>
      </c>
      <c r="C451" s="6" t="s">
        <v>1241</v>
      </c>
      <c r="D451" s="6" t="s">
        <v>1242</v>
      </c>
      <c r="E451" s="5" t="str">
        <f>HYPERLINK("https://www.esco-net.com/wcs/escort/ec/detail?hHinCd=EA508KG-2A","EA508KG-2A")</f>
        <v>EA508KG-2A</v>
      </c>
    </row>
    <row r="452" spans="2:5" x14ac:dyDescent="0.15">
      <c r="B452" s="6" t="s">
        <v>1243</v>
      </c>
      <c r="C452" s="6" t="s">
        <v>1244</v>
      </c>
      <c r="D452" s="6" t="s">
        <v>1245</v>
      </c>
      <c r="E452" s="5"/>
    </row>
    <row r="453" spans="2:5" x14ac:dyDescent="0.15">
      <c r="B453" s="6" t="s">
        <v>1246</v>
      </c>
      <c r="C453" s="6" t="s">
        <v>1247</v>
      </c>
      <c r="D453" s="6" t="s">
        <v>1248</v>
      </c>
      <c r="E453" s="5" t="str">
        <f>HYPERLINK("https://www.esco-net.com/wcs/escort/ec/detail?hHinCd=EA657-162","EA657-162")</f>
        <v>EA657-162</v>
      </c>
    </row>
    <row r="454" spans="2:5" x14ac:dyDescent="0.15">
      <c r="B454" s="6" t="s">
        <v>1249</v>
      </c>
      <c r="C454" s="6" t="s">
        <v>1250</v>
      </c>
      <c r="D454" s="6" t="s">
        <v>1251</v>
      </c>
      <c r="E454" s="5" t="str">
        <f>HYPERLINK("https://www.esco-net.com/wcs/escort/ec/detail?hHinCd=EA506LA-43C","EA506LA-43C")</f>
        <v>EA506LA-43C</v>
      </c>
    </row>
    <row r="455" spans="2:5" x14ac:dyDescent="0.15">
      <c r="B455" s="6" t="s">
        <v>1252</v>
      </c>
      <c r="C455" s="6" t="s">
        <v>1253</v>
      </c>
      <c r="D455" s="6" t="s">
        <v>1254</v>
      </c>
      <c r="E455" s="5" t="str">
        <f>HYPERLINK("https://www.esco-net.com/wcs/escort/ec/detail?hHinCd=EA506LD-5BA","EA506LD-5BA")</f>
        <v>EA506LD-5BA</v>
      </c>
    </row>
    <row r="456" spans="2:5" x14ac:dyDescent="0.15">
      <c r="B456" s="6" t="s">
        <v>1255</v>
      </c>
      <c r="C456" s="6" t="s">
        <v>1256</v>
      </c>
      <c r="D456" s="6" t="s">
        <v>1257</v>
      </c>
      <c r="E456" s="5" t="str">
        <f>HYPERLINK("https://www.esco-net.com/wcs/escort/ec/detail?hHinCd=EA955AD-5A","EA955AD-5A")</f>
        <v>EA955AD-5A</v>
      </c>
    </row>
    <row r="457" spans="2:5" x14ac:dyDescent="0.15">
      <c r="B457" s="6" t="s">
        <v>1258</v>
      </c>
      <c r="C457" s="6" t="s">
        <v>1259</v>
      </c>
      <c r="D457" s="6" t="s">
        <v>1260</v>
      </c>
      <c r="E457" s="5" t="str">
        <f>HYPERLINK("https://www.esco-net.com/wcs/escort/ec/detail?hHinCd=EA927SC-1","EA927SC-1")</f>
        <v>EA927SC-1</v>
      </c>
    </row>
    <row r="458" spans="2:5" x14ac:dyDescent="0.15">
      <c r="B458" s="6" t="s">
        <v>1258</v>
      </c>
      <c r="C458" s="6" t="s">
        <v>1261</v>
      </c>
      <c r="D458" s="6" t="s">
        <v>1262</v>
      </c>
      <c r="E458" s="5" t="str">
        <f>HYPERLINK("https://www.esco-net.com/wcs/escort/ec/detail?hHinCd=EA927SC-2.5","EA927SC-2.5")</f>
        <v>EA927SC-2.5</v>
      </c>
    </row>
    <row r="459" spans="2:5" x14ac:dyDescent="0.15">
      <c r="B459" s="6" t="s">
        <v>1263</v>
      </c>
      <c r="C459" s="6" t="s">
        <v>1264</v>
      </c>
      <c r="D459" s="6" t="s">
        <v>1265</v>
      </c>
      <c r="E459" s="5" t="str">
        <f>HYPERLINK("https://www.esco-net.com/wcs/escort/ec/detail?hHinCd=EA520AB-17","EA520AB-17")</f>
        <v>EA520AB-17</v>
      </c>
    </row>
    <row r="460" spans="2:5" x14ac:dyDescent="0.15">
      <c r="B460" s="6" t="s">
        <v>1266</v>
      </c>
      <c r="C460" s="6" t="s">
        <v>1267</v>
      </c>
      <c r="D460" s="6" t="s">
        <v>1268</v>
      </c>
      <c r="E460" s="5" t="str">
        <f>HYPERLINK("https://www.esco-net.com/wcs/escort/ec/detail?hHinCd=EA520BE-7A","EA520BE-7A")</f>
        <v>EA520BE-7A</v>
      </c>
    </row>
    <row r="461" spans="2:5" x14ac:dyDescent="0.15">
      <c r="B461" s="6" t="s">
        <v>1269</v>
      </c>
      <c r="C461" s="6" t="s">
        <v>1270</v>
      </c>
      <c r="D461" s="6" t="s">
        <v>1271</v>
      </c>
      <c r="E461" s="5" t="str">
        <f>HYPERLINK("https://www.esco-net.com/wcs/escort/ec/detail?hHinCd=EA520BE-6","EA520BE-6")</f>
        <v>EA520BE-6</v>
      </c>
    </row>
    <row r="462" spans="2:5" x14ac:dyDescent="0.15">
      <c r="B462" s="6" t="s">
        <v>1272</v>
      </c>
      <c r="C462" s="6" t="s">
        <v>1273</v>
      </c>
      <c r="D462" s="6" t="s">
        <v>1274</v>
      </c>
      <c r="E462" s="5" t="str">
        <f>HYPERLINK("https://www.esco-net.com/wcs/escort/ec/detail?hHinCd=EA520P-32","EA520P-32")</f>
        <v>EA520P-32</v>
      </c>
    </row>
    <row r="463" spans="2:5" x14ac:dyDescent="0.15">
      <c r="B463" s="6" t="s">
        <v>1275</v>
      </c>
      <c r="C463" s="6" t="s">
        <v>1276</v>
      </c>
      <c r="D463" s="6" t="s">
        <v>1277</v>
      </c>
      <c r="E463" s="5"/>
    </row>
    <row r="464" spans="2:5" x14ac:dyDescent="0.15">
      <c r="B464" s="6" t="s">
        <v>1275</v>
      </c>
      <c r="C464" s="6" t="s">
        <v>1278</v>
      </c>
      <c r="D464" s="6" t="s">
        <v>1279</v>
      </c>
      <c r="E464" s="5"/>
    </row>
    <row r="465" spans="2:5" x14ac:dyDescent="0.15">
      <c r="B465" s="6" t="s">
        <v>1275</v>
      </c>
      <c r="C465" s="6" t="s">
        <v>1280</v>
      </c>
      <c r="D465" s="6" t="s">
        <v>1281</v>
      </c>
      <c r="E465" s="5"/>
    </row>
    <row r="466" spans="2:5" x14ac:dyDescent="0.15">
      <c r="B466" s="6" t="s">
        <v>1275</v>
      </c>
      <c r="C466" s="6" t="s">
        <v>1282</v>
      </c>
      <c r="D466" s="6" t="s">
        <v>1283</v>
      </c>
      <c r="E466" s="5"/>
    </row>
    <row r="467" spans="2:5" x14ac:dyDescent="0.15">
      <c r="B467" s="6" t="s">
        <v>1284</v>
      </c>
      <c r="C467" s="6" t="s">
        <v>1285</v>
      </c>
      <c r="D467" s="6" t="s">
        <v>1286</v>
      </c>
      <c r="E467" s="5" t="str">
        <f>HYPERLINK("https://www.esco-net.com/wcs/escort/ec/detail?hHinCd=EA520BY-43B","EA520BY-43B")</f>
        <v>EA520BY-43B</v>
      </c>
    </row>
    <row r="468" spans="2:5" x14ac:dyDescent="0.15">
      <c r="B468" s="6" t="s">
        <v>1287</v>
      </c>
      <c r="C468" s="6" t="s">
        <v>1288</v>
      </c>
      <c r="D468" s="6" t="s">
        <v>1289</v>
      </c>
      <c r="E468" s="5" t="str">
        <f>HYPERLINK("https://www.esco-net.com/wcs/escort/ec/detail?hHinCd=EA981ZA-1","EA981ZA-1")</f>
        <v>EA981ZA-1</v>
      </c>
    </row>
    <row r="469" spans="2:5" x14ac:dyDescent="0.15">
      <c r="B469" s="6" t="s">
        <v>1290</v>
      </c>
      <c r="C469" s="6" t="s">
        <v>1291</v>
      </c>
      <c r="D469" s="6" t="s">
        <v>1292</v>
      </c>
      <c r="E469" s="5"/>
    </row>
    <row r="470" spans="2:5" x14ac:dyDescent="0.15">
      <c r="B470" s="6" t="s">
        <v>1293</v>
      </c>
      <c r="C470" s="6" t="s">
        <v>1294</v>
      </c>
      <c r="D470" s="6" t="s">
        <v>1295</v>
      </c>
      <c r="E470" s="5"/>
    </row>
    <row r="471" spans="2:5" x14ac:dyDescent="0.15">
      <c r="B471" s="6" t="s">
        <v>1296</v>
      </c>
      <c r="C471" s="6" t="s">
        <v>1297</v>
      </c>
      <c r="D471" s="6" t="s">
        <v>1298</v>
      </c>
      <c r="E471" s="5" t="str">
        <f>HYPERLINK("https://www.esco-net.com/wcs/escort/ec/detail?hHinCd=EA986TG-17","EA986TG-17")</f>
        <v>EA986TG-17</v>
      </c>
    </row>
    <row r="472" spans="2:5" x14ac:dyDescent="0.15">
      <c r="B472" s="6" t="s">
        <v>1299</v>
      </c>
      <c r="C472" s="6" t="s">
        <v>1300</v>
      </c>
      <c r="D472" s="6" t="s">
        <v>1301</v>
      </c>
      <c r="E472" s="5"/>
    </row>
    <row r="473" spans="2:5" x14ac:dyDescent="0.15">
      <c r="B473" s="6" t="s">
        <v>1302</v>
      </c>
      <c r="C473" s="6" t="s">
        <v>1303</v>
      </c>
      <c r="D473" s="6" t="s">
        <v>1304</v>
      </c>
      <c r="E473" s="5"/>
    </row>
    <row r="474" spans="2:5" x14ac:dyDescent="0.15">
      <c r="B474" s="6" t="s">
        <v>1305</v>
      </c>
      <c r="C474" s="6" t="s">
        <v>1306</v>
      </c>
      <c r="D474" s="6" t="s">
        <v>1307</v>
      </c>
      <c r="E474" s="5" t="str">
        <f>HYPERLINK("https://www.esco-net.com/wcs/escort/ec/detail?hHinCd=EA986JE-2","EA986JE-2")</f>
        <v>EA986JE-2</v>
      </c>
    </row>
    <row r="475" spans="2:5" x14ac:dyDescent="0.15">
      <c r="B475" s="6" t="s">
        <v>1305</v>
      </c>
      <c r="C475" s="6" t="s">
        <v>1308</v>
      </c>
      <c r="D475" s="6" t="s">
        <v>1309</v>
      </c>
      <c r="E475" s="5"/>
    </row>
    <row r="476" spans="2:5" x14ac:dyDescent="0.15">
      <c r="B476" s="6" t="s">
        <v>1310</v>
      </c>
      <c r="C476" s="6" t="s">
        <v>1311</v>
      </c>
      <c r="D476" s="6" t="s">
        <v>1312</v>
      </c>
      <c r="E476" s="5"/>
    </row>
    <row r="477" spans="2:5" x14ac:dyDescent="0.15">
      <c r="B477" s="6" t="s">
        <v>1310</v>
      </c>
      <c r="C477" s="6" t="s">
        <v>1313</v>
      </c>
      <c r="D477" s="6" t="s">
        <v>1309</v>
      </c>
      <c r="E477" s="5"/>
    </row>
    <row r="478" spans="2:5" x14ac:dyDescent="0.15">
      <c r="B478" s="6" t="s">
        <v>1310</v>
      </c>
      <c r="C478" s="6" t="s">
        <v>1314</v>
      </c>
      <c r="D478" s="6" t="s">
        <v>1315</v>
      </c>
      <c r="E478" s="5"/>
    </row>
    <row r="479" spans="2:5" x14ac:dyDescent="0.15">
      <c r="B479" s="6" t="s">
        <v>1310</v>
      </c>
      <c r="C479" s="6" t="s">
        <v>1316</v>
      </c>
      <c r="D479" s="6" t="s">
        <v>1317</v>
      </c>
      <c r="E479" s="5"/>
    </row>
    <row r="480" spans="2:5" x14ac:dyDescent="0.15">
      <c r="B480" s="6" t="s">
        <v>1310</v>
      </c>
      <c r="C480" s="6" t="s">
        <v>1318</v>
      </c>
      <c r="D480" s="6" t="s">
        <v>1319</v>
      </c>
      <c r="E480" s="5"/>
    </row>
    <row r="481" spans="2:5" x14ac:dyDescent="0.15">
      <c r="B481" s="6" t="s">
        <v>1310</v>
      </c>
      <c r="C481" s="6" t="s">
        <v>1320</v>
      </c>
      <c r="D481" s="6" t="s">
        <v>1321</v>
      </c>
      <c r="E481" s="5" t="str">
        <f>HYPERLINK("https://www.esco-net.com/wcs/escort/ec/detail?hHinCd=EA986KV-125","EA986KV-125")</f>
        <v>EA986KV-125</v>
      </c>
    </row>
    <row r="482" spans="2:5" x14ac:dyDescent="0.15">
      <c r="B482" s="6" t="s">
        <v>1322</v>
      </c>
      <c r="C482" s="6" t="s">
        <v>1323</v>
      </c>
      <c r="D482" s="6" t="s">
        <v>1315</v>
      </c>
      <c r="E482" s="5"/>
    </row>
    <row r="483" spans="2:5" x14ac:dyDescent="0.15">
      <c r="B483" s="6" t="s">
        <v>1322</v>
      </c>
      <c r="C483" s="6" t="s">
        <v>1324</v>
      </c>
      <c r="D483" s="6" t="s">
        <v>1325</v>
      </c>
      <c r="E483" s="5"/>
    </row>
    <row r="484" spans="2:5" x14ac:dyDescent="0.15">
      <c r="B484" s="6" t="s">
        <v>1322</v>
      </c>
      <c r="C484" s="6" t="s">
        <v>1326</v>
      </c>
      <c r="D484" s="6" t="s">
        <v>1327</v>
      </c>
      <c r="E484" s="5"/>
    </row>
    <row r="485" spans="2:5" x14ac:dyDescent="0.15">
      <c r="B485" s="6" t="s">
        <v>1328</v>
      </c>
      <c r="C485" s="6" t="s">
        <v>1329</v>
      </c>
      <c r="D485" s="6" t="s">
        <v>1330</v>
      </c>
      <c r="E485" s="5"/>
    </row>
    <row r="486" spans="2:5" x14ac:dyDescent="0.15">
      <c r="B486" s="6" t="s">
        <v>1331</v>
      </c>
      <c r="C486" s="6" t="s">
        <v>1332</v>
      </c>
      <c r="D486" s="6" t="s">
        <v>1333</v>
      </c>
      <c r="E486" s="5"/>
    </row>
    <row r="487" spans="2:5" x14ac:dyDescent="0.15">
      <c r="B487" s="6" t="s">
        <v>1334</v>
      </c>
      <c r="C487" s="6" t="s">
        <v>1335</v>
      </c>
      <c r="D487" s="6" t="s">
        <v>1336</v>
      </c>
      <c r="E487" s="5" t="str">
        <f>HYPERLINK("https://www.esco-net.com/wcs/escort/ec/detail?hHinCd=EA993KF-1B","EA993KF-1B")</f>
        <v>EA993KF-1B</v>
      </c>
    </row>
    <row r="488" spans="2:5" x14ac:dyDescent="0.15">
      <c r="B488" s="6" t="s">
        <v>1337</v>
      </c>
      <c r="C488" s="6" t="s">
        <v>1338</v>
      </c>
      <c r="D488" s="6" t="s">
        <v>1339</v>
      </c>
      <c r="E488" s="5"/>
    </row>
    <row r="489" spans="2:5" x14ac:dyDescent="0.15">
      <c r="B489" s="6" t="s">
        <v>1340</v>
      </c>
      <c r="C489" s="6" t="s">
        <v>1341</v>
      </c>
      <c r="D489" s="6" t="s">
        <v>1342</v>
      </c>
      <c r="E489" s="5" t="str">
        <f>HYPERLINK("https://www.esco-net.com/wcs/escort/ec/detail?hHinCd=EA982AB-55","EA982AB-55")</f>
        <v>EA982AB-55</v>
      </c>
    </row>
    <row r="490" spans="2:5" x14ac:dyDescent="0.15">
      <c r="B490" s="6" t="s">
        <v>1343</v>
      </c>
      <c r="C490" s="6" t="s">
        <v>1344</v>
      </c>
      <c r="D490" s="6" t="s">
        <v>1345</v>
      </c>
      <c r="E490" s="5" t="str">
        <f>HYPERLINK("https://www.esco-net.com/wcs/escort/ec/detail?hHinCd=EA982BB-4","EA982BB-4")</f>
        <v>EA982BB-4</v>
      </c>
    </row>
    <row r="491" spans="2:5" x14ac:dyDescent="0.15">
      <c r="B491" s="6" t="s">
        <v>49</v>
      </c>
      <c r="C491" s="6" t="s">
        <v>1346</v>
      </c>
      <c r="D491" s="6" t="s">
        <v>1347</v>
      </c>
      <c r="E491" s="5" t="str">
        <f>HYPERLINK("https://www.esco-net.com/wcs/escort/ec/detail?hHinCd=EA982SA-48A","EA982SA-48A")</f>
        <v>EA982SA-48A</v>
      </c>
    </row>
    <row r="492" spans="2:5" x14ac:dyDescent="0.15">
      <c r="B492" s="6" t="s">
        <v>49</v>
      </c>
      <c r="C492" s="6" t="s">
        <v>1348</v>
      </c>
      <c r="D492" s="6" t="s">
        <v>1349</v>
      </c>
      <c r="E492" s="5" t="str">
        <f>HYPERLINK("https://www.esco-net.com/wcs/escort/ec/detail?hHinCd=EA982SA-54A","EA982SA-54A")</f>
        <v>EA982SA-54A</v>
      </c>
    </row>
    <row r="493" spans="2:5" x14ac:dyDescent="0.15">
      <c r="B493" s="6" t="s">
        <v>1350</v>
      </c>
      <c r="C493" s="6" t="s">
        <v>1351</v>
      </c>
      <c r="D493" s="6" t="s">
        <v>1352</v>
      </c>
      <c r="E493" s="5" t="str">
        <f>HYPERLINK("https://www.esco-net.com/wcs/escort/ec/detail?hHinCd=EA982ST-15A","EA982ST-15A")</f>
        <v>EA982ST-15A</v>
      </c>
    </row>
    <row r="494" spans="2:5" x14ac:dyDescent="0.15">
      <c r="B494" s="6" t="s">
        <v>1350</v>
      </c>
      <c r="C494" s="6" t="s">
        <v>1353</v>
      </c>
      <c r="D494" s="6" t="s">
        <v>1354</v>
      </c>
      <c r="E494" s="5" t="str">
        <f>HYPERLINK("https://www.esco-net.com/wcs/escort/ec/detail?hHinCd=EA982ST-42A","EA982ST-42A")</f>
        <v>EA982ST-42A</v>
      </c>
    </row>
    <row r="495" spans="2:5" x14ac:dyDescent="0.15">
      <c r="B495" s="6" t="s">
        <v>50</v>
      </c>
      <c r="C495" s="6" t="s">
        <v>1355</v>
      </c>
      <c r="D495" s="6" t="s">
        <v>1356</v>
      </c>
      <c r="E495" s="5" t="str">
        <f>HYPERLINK("https://www.esco-net.com/wcs/escort/ec/detail?hHinCd=EA982SB-33A","EA982SB-33A")</f>
        <v>EA982SB-33A</v>
      </c>
    </row>
    <row r="496" spans="2:5" x14ac:dyDescent="0.15">
      <c r="B496" s="6" t="s">
        <v>50</v>
      </c>
      <c r="C496" s="6" t="s">
        <v>1357</v>
      </c>
      <c r="D496" s="6" t="s">
        <v>1358</v>
      </c>
      <c r="E496" s="5" t="str">
        <f>HYPERLINK("https://www.esco-net.com/wcs/escort/ec/detail?hHinCd=EA982SE-28A","EA982SE-28A")</f>
        <v>EA982SE-28A</v>
      </c>
    </row>
    <row r="497" spans="2:5" x14ac:dyDescent="0.15">
      <c r="B497" s="6" t="s">
        <v>1359</v>
      </c>
      <c r="C497" s="6" t="s">
        <v>1360</v>
      </c>
      <c r="D497" s="6" t="s">
        <v>1361</v>
      </c>
      <c r="E497" s="5" t="str">
        <f>HYPERLINK("https://www.esco-net.com/wcs/escort/ec/detail?hHinCd=EA628PT-661","EA628PT-661")</f>
        <v>EA628PT-661</v>
      </c>
    </row>
    <row r="498" spans="2:5" x14ac:dyDescent="0.15">
      <c r="B498" s="6" t="s">
        <v>1359</v>
      </c>
      <c r="C498" s="6" t="s">
        <v>1362</v>
      </c>
      <c r="D498" s="6" t="s">
        <v>1363</v>
      </c>
      <c r="E498" s="5" t="str">
        <f>HYPERLINK("https://www.esco-net.com/wcs/escort/ec/detail?hHinCd=EA981N-12A","EA981N-12A")</f>
        <v>EA981N-12A</v>
      </c>
    </row>
    <row r="499" spans="2:5" x14ac:dyDescent="0.15">
      <c r="B499" s="6" t="s">
        <v>1364</v>
      </c>
      <c r="C499" s="6" t="s">
        <v>1365</v>
      </c>
      <c r="D499" s="6" t="s">
        <v>1366</v>
      </c>
      <c r="E499" s="5" t="str">
        <f>HYPERLINK("https://www.esco-net.com/wcs/escort/ec/detail?hHinCd=EA944M-144","EA944M-144")</f>
        <v>EA944M-144</v>
      </c>
    </row>
    <row r="500" spans="2:5" x14ac:dyDescent="0.15">
      <c r="B500" s="6" t="s">
        <v>1364</v>
      </c>
      <c r="C500" s="6" t="s">
        <v>1367</v>
      </c>
      <c r="D500" s="6" t="s">
        <v>1368</v>
      </c>
      <c r="E500" s="5" t="str">
        <f>HYPERLINK("https://www.esco-net.com/wcs/escort/ec/detail?hHinCd=EA944MA-111","EA944MA-111")</f>
        <v>EA944MA-111</v>
      </c>
    </row>
    <row r="501" spans="2:5" x14ac:dyDescent="0.15">
      <c r="B501" s="6" t="s">
        <v>1364</v>
      </c>
      <c r="C501" s="6" t="s">
        <v>1369</v>
      </c>
      <c r="D501" s="6" t="s">
        <v>1370</v>
      </c>
      <c r="E501" s="5" t="str">
        <f>HYPERLINK("https://www.esco-net.com/wcs/escort/ec/detail?hHinCd=EA944MA-111","EA944MA-111")</f>
        <v>EA944MA-111</v>
      </c>
    </row>
    <row r="502" spans="2:5" x14ac:dyDescent="0.15">
      <c r="B502" s="6" t="s">
        <v>1371</v>
      </c>
      <c r="C502" s="6" t="s">
        <v>1372</v>
      </c>
      <c r="D502" s="6" t="s">
        <v>1373</v>
      </c>
      <c r="E502" s="5" t="str">
        <f>HYPERLINK("https://www.esco-net.com/wcs/escort/ec/detail?hHinCd=EA628WJ-52","EA628WJ-52")</f>
        <v>EA628WJ-52</v>
      </c>
    </row>
    <row r="503" spans="2:5" x14ac:dyDescent="0.15">
      <c r="B503" s="6" t="s">
        <v>51</v>
      </c>
      <c r="C503" s="6" t="s">
        <v>1374</v>
      </c>
      <c r="D503" s="6" t="s">
        <v>1375</v>
      </c>
      <c r="E503" s="5" t="str">
        <f>HYPERLINK("https://www.esco-net.com/wcs/escort/ec/detail?hHinCd=EA628BR-54","EA628BR-54")</f>
        <v>EA628BR-54</v>
      </c>
    </row>
    <row r="504" spans="2:5" x14ac:dyDescent="0.15">
      <c r="B504" s="6" t="s">
        <v>1376</v>
      </c>
      <c r="C504" s="6" t="s">
        <v>1377</v>
      </c>
      <c r="D504" s="6" t="s">
        <v>1378</v>
      </c>
      <c r="E504" s="5"/>
    </row>
    <row r="505" spans="2:5" x14ac:dyDescent="0.15">
      <c r="B505" s="6" t="s">
        <v>1376</v>
      </c>
      <c r="C505" s="6" t="s">
        <v>1379</v>
      </c>
      <c r="D505" s="6" t="s">
        <v>1380</v>
      </c>
      <c r="E505" s="5" t="str">
        <f>HYPERLINK("https://www.esco-net.com/wcs/escort/ec/detail?hHinCd=EA628TB-93","EA628TB-93")</f>
        <v>EA628TB-93</v>
      </c>
    </row>
    <row r="506" spans="2:5" x14ac:dyDescent="0.15">
      <c r="B506" s="6" t="s">
        <v>52</v>
      </c>
      <c r="C506" s="6" t="s">
        <v>1381</v>
      </c>
      <c r="D506" s="6" t="s">
        <v>1382</v>
      </c>
      <c r="E506" s="5" t="str">
        <f>HYPERLINK("https://www.esco-net.com/wcs/escort/ec/detail?hHinCd=EA628Z-109","EA628Z-109")</f>
        <v>EA628Z-109</v>
      </c>
    </row>
    <row r="507" spans="2:5" x14ac:dyDescent="0.15">
      <c r="B507" s="6" t="s">
        <v>1383</v>
      </c>
      <c r="C507" s="6" t="s">
        <v>1384</v>
      </c>
      <c r="D507" s="6" t="s">
        <v>1385</v>
      </c>
      <c r="E507" s="5" t="str">
        <f>HYPERLINK("https://www.esco-net.com/wcs/escort/ec/detail?hHinCd=EA984CD-52","EA984CD-52")</f>
        <v>EA984CD-52</v>
      </c>
    </row>
    <row r="508" spans="2:5" x14ac:dyDescent="0.15">
      <c r="B508" s="6" t="s">
        <v>1383</v>
      </c>
      <c r="C508" s="6" t="s">
        <v>1386</v>
      </c>
      <c r="D508" s="6" t="s">
        <v>1387</v>
      </c>
      <c r="E508" s="5" t="str">
        <f>HYPERLINK("https://www.esco-net.com/wcs/escort/ec/detail?hHinCd=EA984CD-82","EA984CD-82")</f>
        <v>EA984CD-82</v>
      </c>
    </row>
    <row r="509" spans="2:5" x14ac:dyDescent="0.15">
      <c r="B509" s="6" t="s">
        <v>1383</v>
      </c>
      <c r="C509" s="6" t="s">
        <v>1388</v>
      </c>
      <c r="D509" s="6" t="s">
        <v>1389</v>
      </c>
      <c r="E509" s="5" t="str">
        <f>HYPERLINK("https://www.esco-net.com/wcs/escort/ec/detail?hHinCd=EA984CD-53","EA984CD-53")</f>
        <v>EA984CD-53</v>
      </c>
    </row>
    <row r="510" spans="2:5" x14ac:dyDescent="0.15">
      <c r="B510" s="6" t="s">
        <v>1383</v>
      </c>
      <c r="C510" s="6" t="s">
        <v>1390</v>
      </c>
      <c r="D510" s="6" t="s">
        <v>1391</v>
      </c>
      <c r="E510" s="5" t="str">
        <f>HYPERLINK("https://www.esco-net.com/wcs/escort/ec/detail?hHinCd=EA984CD-84","EA984CD-84")</f>
        <v>EA984CD-84</v>
      </c>
    </row>
    <row r="511" spans="2:5" x14ac:dyDescent="0.15">
      <c r="B511" s="6" t="s">
        <v>1383</v>
      </c>
      <c r="C511" s="6" t="s">
        <v>1392</v>
      </c>
      <c r="D511" s="6" t="s">
        <v>1393</v>
      </c>
      <c r="E511" s="5"/>
    </row>
    <row r="512" spans="2:5" x14ac:dyDescent="0.15">
      <c r="B512" s="6" t="s">
        <v>1394</v>
      </c>
      <c r="C512" s="6" t="s">
        <v>1395</v>
      </c>
      <c r="D512" s="6" t="s">
        <v>1396</v>
      </c>
      <c r="E512" s="5"/>
    </row>
    <row r="513" spans="2:5" x14ac:dyDescent="0.15">
      <c r="B513" s="6" t="s">
        <v>53</v>
      </c>
      <c r="C513" s="6" t="s">
        <v>1397</v>
      </c>
      <c r="D513" s="6" t="s">
        <v>1398</v>
      </c>
      <c r="E513" s="5" t="str">
        <f>HYPERLINK("https://www.esco-net.com/wcs/escort/ec/detail?hHinCd=EA987-20A","EA987-20A")</f>
        <v>EA987-20A</v>
      </c>
    </row>
    <row r="514" spans="2:5" x14ac:dyDescent="0.15">
      <c r="B514" s="6" t="s">
        <v>53</v>
      </c>
      <c r="C514" s="6" t="s">
        <v>1399</v>
      </c>
      <c r="D514" s="6" t="s">
        <v>1400</v>
      </c>
      <c r="E514" s="5" t="str">
        <f>HYPERLINK("https://www.esco-net.com/wcs/escort/ec/detail?hHinCd=EA987AA-28A","EA987AA-28A")</f>
        <v>EA987AA-28A</v>
      </c>
    </row>
    <row r="515" spans="2:5" x14ac:dyDescent="0.15">
      <c r="B515" s="6" t="s">
        <v>53</v>
      </c>
      <c r="C515" s="6" t="s">
        <v>1401</v>
      </c>
      <c r="D515" s="6" t="s">
        <v>1402</v>
      </c>
      <c r="E515" s="5" t="str">
        <f>HYPERLINK("https://www.esco-net.com/wcs/escort/ec/detail?hHinCd=EA987AB-8A","EA987AB-8A")</f>
        <v>EA987AB-8A</v>
      </c>
    </row>
    <row r="516" spans="2:5" x14ac:dyDescent="0.15">
      <c r="B516" s="6" t="s">
        <v>53</v>
      </c>
      <c r="C516" s="6" t="s">
        <v>1403</v>
      </c>
      <c r="D516" s="6" t="s">
        <v>1404</v>
      </c>
      <c r="E516" s="5"/>
    </row>
    <row r="517" spans="2:5" x14ac:dyDescent="0.15">
      <c r="B517" s="6" t="s">
        <v>53</v>
      </c>
      <c r="C517" s="6" t="s">
        <v>1405</v>
      </c>
      <c r="D517" s="6" t="s">
        <v>1406</v>
      </c>
      <c r="E517" s="5"/>
    </row>
    <row r="518" spans="2:5" x14ac:dyDescent="0.15">
      <c r="B518" s="6" t="s">
        <v>54</v>
      </c>
      <c r="C518" s="6" t="s">
        <v>1407</v>
      </c>
      <c r="D518" s="6" t="s">
        <v>1408</v>
      </c>
      <c r="E518" s="5" t="str">
        <f>HYPERLINK("https://www.esco-net.com/wcs/escort/ec/detail?hHinCd=EA981FL-2A","EA981FL-2A")</f>
        <v>EA981FL-2A</v>
      </c>
    </row>
    <row r="519" spans="2:5" x14ac:dyDescent="0.15">
      <c r="B519" s="6" t="s">
        <v>54</v>
      </c>
      <c r="C519" s="6" t="s">
        <v>1409</v>
      </c>
      <c r="D519" s="6" t="s">
        <v>1410</v>
      </c>
      <c r="E519" s="5" t="str">
        <f>HYPERLINK("https://www.esco-net.com/wcs/escort/ec/detail?hHinCd=EA981FM-2A","EA981FM-2A")</f>
        <v>EA981FM-2A</v>
      </c>
    </row>
    <row r="520" spans="2:5" x14ac:dyDescent="0.15">
      <c r="B520" s="6" t="s">
        <v>119</v>
      </c>
      <c r="C520" s="6" t="s">
        <v>1411</v>
      </c>
      <c r="D520" s="6" t="s">
        <v>1412</v>
      </c>
      <c r="E520" s="5"/>
    </row>
    <row r="521" spans="2:5" x14ac:dyDescent="0.15">
      <c r="B521" s="6" t="s">
        <v>1413</v>
      </c>
      <c r="C521" s="6" t="s">
        <v>1414</v>
      </c>
      <c r="D521" s="6" t="s">
        <v>1415</v>
      </c>
      <c r="E521" s="5" t="str">
        <f>HYPERLINK("https://www.esco-net.com/wcs/escort/ec/detail?hHinCd=EA981VD-25A","EA981VD-25A")</f>
        <v>EA981VD-25A</v>
      </c>
    </row>
    <row r="522" spans="2:5" x14ac:dyDescent="0.15">
      <c r="B522" s="6" t="s">
        <v>1416</v>
      </c>
      <c r="C522" s="6" t="s">
        <v>1417</v>
      </c>
      <c r="D522" s="6" t="s">
        <v>1418</v>
      </c>
      <c r="E522" s="5" t="str">
        <f>HYPERLINK("https://www.esco-net.com/wcs/escort/ec/detail?hHinCd=EA987FB-5","EA987FB-5")</f>
        <v>EA987FB-5</v>
      </c>
    </row>
    <row r="523" spans="2:5" x14ac:dyDescent="0.15">
      <c r="B523" s="6" t="s">
        <v>120</v>
      </c>
      <c r="C523" s="6" t="s">
        <v>1419</v>
      </c>
      <c r="D523" s="6" t="s">
        <v>1420</v>
      </c>
      <c r="E523" s="5"/>
    </row>
    <row r="524" spans="2:5" x14ac:dyDescent="0.15">
      <c r="B524" s="6" t="s">
        <v>120</v>
      </c>
      <c r="C524" s="6" t="s">
        <v>1421</v>
      </c>
      <c r="D524" s="6" t="s">
        <v>1422</v>
      </c>
      <c r="E524" s="5"/>
    </row>
    <row r="525" spans="2:5" x14ac:dyDescent="0.15">
      <c r="B525" s="6" t="s">
        <v>121</v>
      </c>
      <c r="C525" s="6" t="s">
        <v>1423</v>
      </c>
      <c r="D525" s="6" t="s">
        <v>1424</v>
      </c>
      <c r="E525" s="5" t="str">
        <f>HYPERLINK("https://www.esco-net.com/wcs/escort/ec/detail?hHinCd=EA765MJ","EA765MJ")</f>
        <v>EA765MJ</v>
      </c>
    </row>
    <row r="526" spans="2:5" x14ac:dyDescent="0.15">
      <c r="B526" s="6" t="s">
        <v>1425</v>
      </c>
      <c r="C526" s="6" t="s">
        <v>1426</v>
      </c>
      <c r="D526" s="6" t="s">
        <v>1427</v>
      </c>
      <c r="E526" s="5"/>
    </row>
    <row r="527" spans="2:5" x14ac:dyDescent="0.15">
      <c r="B527" s="6" t="s">
        <v>1425</v>
      </c>
      <c r="C527" s="6" t="s">
        <v>1428</v>
      </c>
      <c r="D527" s="6" t="s">
        <v>1429</v>
      </c>
      <c r="E527" s="5" t="str">
        <f>HYPERLINK("https://www.esco-net.com/wcs/escort/ec/detail?hHinCd=EA912MJ-11","EA912MJ-11")</f>
        <v>EA912MJ-11</v>
      </c>
    </row>
    <row r="528" spans="2:5" x14ac:dyDescent="0.15">
      <c r="B528" s="6" t="s">
        <v>1430</v>
      </c>
      <c r="C528" s="6" t="s">
        <v>1431</v>
      </c>
      <c r="D528" s="6" t="s">
        <v>1432</v>
      </c>
      <c r="E528" s="5" t="str">
        <f>HYPERLINK("https://www.esco-net.com/wcs/escort/ec/detail?hHinCd=EA765FM-12","EA765FM-12")</f>
        <v>EA765FM-12</v>
      </c>
    </row>
    <row r="529" spans="2:5" x14ac:dyDescent="0.15">
      <c r="B529" s="6" t="s">
        <v>1433</v>
      </c>
      <c r="C529" s="6" t="s">
        <v>1434</v>
      </c>
      <c r="D529" s="6" t="s">
        <v>1435</v>
      </c>
      <c r="E529" s="5" t="str">
        <f>HYPERLINK("https://www.esco-net.com/wcs/escort/ec/detail?hHinCd=EA762AC-8","EA762AC-8")</f>
        <v>EA762AC-8</v>
      </c>
    </row>
    <row r="530" spans="2:5" x14ac:dyDescent="0.15">
      <c r="B530" s="6" t="s">
        <v>1433</v>
      </c>
      <c r="C530" s="6" t="s">
        <v>1436</v>
      </c>
      <c r="D530" s="6" t="s">
        <v>1437</v>
      </c>
      <c r="E530" s="5"/>
    </row>
    <row r="531" spans="2:5" x14ac:dyDescent="0.15">
      <c r="B531" s="6" t="s">
        <v>1438</v>
      </c>
      <c r="C531" s="6" t="s">
        <v>1439</v>
      </c>
      <c r="D531" s="6" t="s">
        <v>1440</v>
      </c>
      <c r="E531" s="5"/>
    </row>
    <row r="532" spans="2:5" x14ac:dyDescent="0.15">
      <c r="B532" s="6" t="s">
        <v>1438</v>
      </c>
      <c r="C532" s="6" t="s">
        <v>1441</v>
      </c>
      <c r="D532" s="6" t="s">
        <v>1442</v>
      </c>
      <c r="E532" s="5"/>
    </row>
    <row r="533" spans="2:5" x14ac:dyDescent="0.15">
      <c r="B533" s="6" t="s">
        <v>1443</v>
      </c>
      <c r="C533" s="6" t="s">
        <v>1444</v>
      </c>
      <c r="D533" s="6" t="s">
        <v>1445</v>
      </c>
      <c r="E533" s="5" t="str">
        <f>HYPERLINK("https://www.esco-net.com/wcs/escort/ec/detail?hHinCd=EA762AD-4","EA762AD-4")</f>
        <v>EA762AD-4</v>
      </c>
    </row>
    <row r="534" spans="2:5" x14ac:dyDescent="0.15">
      <c r="B534" s="6" t="s">
        <v>1446</v>
      </c>
      <c r="C534" s="6" t="s">
        <v>1447</v>
      </c>
      <c r="D534" s="6" t="s">
        <v>1448</v>
      </c>
      <c r="E534" s="5" t="str">
        <f>HYPERLINK("https://www.esco-net.com/wcs/escort/ec/detail?hHinCd=EA589AT-61","EA589AT-61")</f>
        <v>EA589AT-61</v>
      </c>
    </row>
    <row r="535" spans="2:5" x14ac:dyDescent="0.15">
      <c r="B535" s="6" t="s">
        <v>1446</v>
      </c>
      <c r="C535" s="6" t="s">
        <v>1449</v>
      </c>
      <c r="D535" s="6" t="s">
        <v>1450</v>
      </c>
      <c r="E535" s="5" t="str">
        <f>HYPERLINK("https://www.esco-net.com/wcs/escort/ec/detail?hHinCd=EA589CY-10","EA589CY-10")</f>
        <v>EA589CY-10</v>
      </c>
    </row>
    <row r="536" spans="2:5" x14ac:dyDescent="0.15">
      <c r="B536" s="6" t="s">
        <v>1451</v>
      </c>
      <c r="C536" s="6" t="s">
        <v>1452</v>
      </c>
      <c r="D536" s="6" t="s">
        <v>1453</v>
      </c>
      <c r="E536" s="5" t="str">
        <f>HYPERLINK("https://www.esco-net.com/wcs/escort/ec/detail?hHinCd=EA589AS-12","EA589AS-12")</f>
        <v>EA589AS-12</v>
      </c>
    </row>
    <row r="537" spans="2:5" x14ac:dyDescent="0.15">
      <c r="B537" s="6" t="s">
        <v>1454</v>
      </c>
      <c r="C537" s="6" t="s">
        <v>1455</v>
      </c>
      <c r="D537" s="6" t="s">
        <v>1456</v>
      </c>
      <c r="E537" s="5" t="str">
        <f>HYPERLINK("https://www.esco-net.com/wcs/escort/ec/detail?hHinCd=EA589CY-2","EA589CY-2")</f>
        <v>EA589CY-2</v>
      </c>
    </row>
    <row r="538" spans="2:5" x14ac:dyDescent="0.15">
      <c r="B538" s="6" t="s">
        <v>1457</v>
      </c>
      <c r="C538" s="6" t="s">
        <v>1458</v>
      </c>
      <c r="D538" s="6" t="s">
        <v>1459</v>
      </c>
      <c r="E538" s="5"/>
    </row>
    <row r="539" spans="2:5" x14ac:dyDescent="0.15">
      <c r="B539" s="6" t="s">
        <v>1460</v>
      </c>
      <c r="C539" s="6" t="s">
        <v>1461</v>
      </c>
      <c r="D539" s="6" t="s">
        <v>1462</v>
      </c>
      <c r="E539" s="5" t="str">
        <f>HYPERLINK("https://www.esco-net.com/wcs/escort/ec/detail?hHinCd=EA765MA-85","EA765MA-85")</f>
        <v>EA765MA-85</v>
      </c>
    </row>
    <row r="540" spans="2:5" x14ac:dyDescent="0.15">
      <c r="B540" s="6" t="s">
        <v>1460</v>
      </c>
      <c r="C540" s="6" t="s">
        <v>1463</v>
      </c>
      <c r="D540" s="6" t="s">
        <v>1464</v>
      </c>
      <c r="E540" s="5"/>
    </row>
    <row r="541" spans="2:5" x14ac:dyDescent="0.15">
      <c r="B541" s="6" t="s">
        <v>122</v>
      </c>
      <c r="C541" s="6" t="s">
        <v>1465</v>
      </c>
      <c r="D541" s="6" t="s">
        <v>1466</v>
      </c>
      <c r="E541" s="5" t="str">
        <f>HYPERLINK("https://www.esco-net.com/wcs/escort/ec/detail?hHinCd=EA762FB-34","EA762FB-34")</f>
        <v>EA762FB-34</v>
      </c>
    </row>
    <row r="542" spans="2:5" x14ac:dyDescent="0.15">
      <c r="B542" s="6" t="s">
        <v>123</v>
      </c>
      <c r="C542" s="6" t="s">
        <v>1467</v>
      </c>
      <c r="D542" s="6" t="s">
        <v>1468</v>
      </c>
      <c r="E542" s="5" t="str">
        <f>HYPERLINK("https://www.esco-net.com/wcs/escort/ec/detail?hHinCd=EA951D-8","EA951D-8")</f>
        <v>EA951D-8</v>
      </c>
    </row>
    <row r="543" spans="2:5" x14ac:dyDescent="0.15">
      <c r="B543" s="6" t="s">
        <v>1469</v>
      </c>
      <c r="C543" s="6" t="s">
        <v>1470</v>
      </c>
      <c r="D543" s="6" t="s">
        <v>1471</v>
      </c>
      <c r="E543" s="5" t="str">
        <f>HYPERLINK("https://www.esco-net.com/wcs/escort/ec/detail?hHinCd=EA781ET-13B","EA781ET-13B")</f>
        <v>EA781ET-13B</v>
      </c>
    </row>
    <row r="544" spans="2:5" x14ac:dyDescent="0.15">
      <c r="B544" s="6" t="s">
        <v>1469</v>
      </c>
      <c r="C544" s="6" t="s">
        <v>1472</v>
      </c>
      <c r="D544" s="6" t="s">
        <v>1473</v>
      </c>
      <c r="E544" s="5" t="str">
        <f>HYPERLINK("https://www.esco-net.com/wcs/escort/ec/detail?hHinCd=EA781ET-14B","EA781ET-14B")</f>
        <v>EA781ET-14B</v>
      </c>
    </row>
    <row r="545" spans="2:5" x14ac:dyDescent="0.15">
      <c r="B545" s="6" t="s">
        <v>1474</v>
      </c>
      <c r="C545" s="6" t="s">
        <v>1475</v>
      </c>
      <c r="D545" s="6" t="s">
        <v>1476</v>
      </c>
      <c r="E545" s="5"/>
    </row>
    <row r="546" spans="2:5" x14ac:dyDescent="0.15">
      <c r="B546" s="6" t="s">
        <v>1477</v>
      </c>
      <c r="C546" s="6" t="s">
        <v>1478</v>
      </c>
      <c r="D546" s="6" t="s">
        <v>1479</v>
      </c>
      <c r="E546" s="5"/>
    </row>
    <row r="547" spans="2:5" x14ac:dyDescent="0.15">
      <c r="B547" s="6" t="s">
        <v>1480</v>
      </c>
      <c r="C547" s="6" t="s">
        <v>1481</v>
      </c>
      <c r="D547" s="6" t="s">
        <v>1482</v>
      </c>
      <c r="E547" s="5" t="str">
        <f>HYPERLINK("https://www.esco-net.com/wcs/escort/ec/detail?hHinCd=EA762DA-16","EA762DA-16")</f>
        <v>EA762DA-16</v>
      </c>
    </row>
    <row r="548" spans="2:5" x14ac:dyDescent="0.15">
      <c r="B548" s="6" t="s">
        <v>1483</v>
      </c>
      <c r="C548" s="6" t="s">
        <v>1484</v>
      </c>
      <c r="D548" s="6" t="s">
        <v>1485</v>
      </c>
      <c r="E548" s="5" t="str">
        <f>HYPERLINK("https://www.esco-net.com/wcs/escort/ec/detail?hHinCd=EA762CC-79","EA762CC-79")</f>
        <v>EA762CC-79</v>
      </c>
    </row>
    <row r="549" spans="2:5" x14ac:dyDescent="0.15">
      <c r="B549" s="6" t="s">
        <v>124</v>
      </c>
      <c r="C549" s="6" t="s">
        <v>1486</v>
      </c>
      <c r="D549" s="6" t="s">
        <v>1487</v>
      </c>
      <c r="E549" s="5" t="str">
        <f>HYPERLINK("https://www.esco-net.com/wcs/escort/ec/detail?hHinCd=EA762CA-6","EA762CA-6")</f>
        <v>EA762CA-6</v>
      </c>
    </row>
    <row r="550" spans="2:5" x14ac:dyDescent="0.15">
      <c r="B550" s="6" t="s">
        <v>1488</v>
      </c>
      <c r="C550" s="6" t="s">
        <v>1489</v>
      </c>
      <c r="D550" s="6" t="s">
        <v>1490</v>
      </c>
      <c r="E550" s="5"/>
    </row>
    <row r="551" spans="2:5" x14ac:dyDescent="0.15">
      <c r="B551" s="6" t="s">
        <v>1488</v>
      </c>
      <c r="C551" s="6" t="s">
        <v>1491</v>
      </c>
      <c r="D551" s="6" t="s">
        <v>1492</v>
      </c>
      <c r="E551" s="5"/>
    </row>
    <row r="552" spans="2:5" x14ac:dyDescent="0.15">
      <c r="B552" s="6" t="s">
        <v>1493</v>
      </c>
      <c r="C552" s="6" t="s">
        <v>1494</v>
      </c>
      <c r="D552" s="6" t="s">
        <v>1495</v>
      </c>
      <c r="E552" s="5" t="str">
        <f>HYPERLINK("https://www.esco-net.com/wcs/escort/ec/detail?hHinCd=EA762CB-24A","EA762CB-24A")</f>
        <v>EA762CB-24A</v>
      </c>
    </row>
    <row r="553" spans="2:5" x14ac:dyDescent="0.15">
      <c r="B553" s="6" t="s">
        <v>1496</v>
      </c>
      <c r="C553" s="6" t="s">
        <v>1497</v>
      </c>
      <c r="D553" s="6" t="s">
        <v>1498</v>
      </c>
      <c r="E553" s="5" t="str">
        <f>HYPERLINK("https://www.esco-net.com/wcs/escort/ec/detail?hHinCd=EA954TF-21","EA954TF-21")</f>
        <v>EA954TF-21</v>
      </c>
    </row>
    <row r="554" spans="2:5" x14ac:dyDescent="0.15">
      <c r="B554" s="6" t="s">
        <v>1496</v>
      </c>
      <c r="C554" s="6" t="s">
        <v>1499</v>
      </c>
      <c r="D554" s="6" t="s">
        <v>1500</v>
      </c>
      <c r="E554" s="5" t="str">
        <f>HYPERLINK("https://www.esco-net.com/wcs/escort/ec/detail?hHinCd=EA954TF-13","EA954TF-13")</f>
        <v>EA954TF-13</v>
      </c>
    </row>
    <row r="555" spans="2:5" x14ac:dyDescent="0.15">
      <c r="B555" s="6" t="s">
        <v>1496</v>
      </c>
      <c r="C555" s="6" t="s">
        <v>1501</v>
      </c>
      <c r="D555" s="6" t="s">
        <v>1502</v>
      </c>
      <c r="E555" s="5" t="str">
        <f>HYPERLINK("https://www.esco-net.com/wcs/escort/ec/detail?hHinCd=EA954TF-24","EA954TF-24")</f>
        <v>EA954TF-24</v>
      </c>
    </row>
    <row r="556" spans="2:5" x14ac:dyDescent="0.15">
      <c r="B556" s="6" t="s">
        <v>1503</v>
      </c>
      <c r="C556" s="6" t="s">
        <v>1504</v>
      </c>
      <c r="D556" s="6" t="s">
        <v>1505</v>
      </c>
      <c r="E556" s="5" t="str">
        <f>HYPERLINK("https://www.esco-net.com/wcs/escort/ec/detail?hHinCd=EA954TE-28A","EA954TE-28A")</f>
        <v>EA954TE-28A</v>
      </c>
    </row>
    <row r="557" spans="2:5" x14ac:dyDescent="0.15">
      <c r="B557" s="6" t="s">
        <v>1506</v>
      </c>
      <c r="C557" s="6" t="s">
        <v>1507</v>
      </c>
      <c r="D557" s="6" t="s">
        <v>1508</v>
      </c>
      <c r="E557" s="5"/>
    </row>
    <row r="558" spans="2:5" x14ac:dyDescent="0.15">
      <c r="B558" s="6" t="s">
        <v>55</v>
      </c>
      <c r="C558" s="6" t="s">
        <v>1509</v>
      </c>
      <c r="D558" s="6" t="s">
        <v>1510</v>
      </c>
      <c r="E558" s="5"/>
    </row>
    <row r="559" spans="2:5" x14ac:dyDescent="0.15">
      <c r="B559" s="6" t="s">
        <v>55</v>
      </c>
      <c r="C559" s="6" t="s">
        <v>1511</v>
      </c>
      <c r="D559" s="6" t="s">
        <v>1512</v>
      </c>
      <c r="E559" s="5" t="str">
        <f>HYPERLINK("https://www.esco-net.com/wcs/escort/ec/detail?hHinCd=EA761DK-91","EA761DK-91")</f>
        <v>EA761DK-91</v>
      </c>
    </row>
    <row r="560" spans="2:5" x14ac:dyDescent="0.15">
      <c r="B560" s="6" t="s">
        <v>1513</v>
      </c>
      <c r="C560" s="6" t="s">
        <v>1514</v>
      </c>
      <c r="D560" s="6" t="s">
        <v>1515</v>
      </c>
      <c r="E560" s="5" t="str">
        <f>HYPERLINK("https://www.esco-net.com/wcs/escort/ec/detail?hHinCd=EA761DN-55","EA761DN-55")</f>
        <v>EA761DN-55</v>
      </c>
    </row>
    <row r="561" spans="2:5" x14ac:dyDescent="0.15">
      <c r="B561" s="6" t="s">
        <v>125</v>
      </c>
      <c r="C561" s="6" t="s">
        <v>1516</v>
      </c>
      <c r="D561" s="6" t="s">
        <v>1517</v>
      </c>
      <c r="E561" s="5"/>
    </row>
    <row r="562" spans="2:5" x14ac:dyDescent="0.15">
      <c r="B562" s="6" t="s">
        <v>1518</v>
      </c>
      <c r="C562" s="6" t="s">
        <v>1519</v>
      </c>
      <c r="D562" s="6" t="s">
        <v>1520</v>
      </c>
      <c r="E562" s="5" t="str">
        <f>HYPERLINK("https://www.esco-net.com/wcs/escort/ec/detail?hHinCd=EA761LE-150","EA761LE-150")</f>
        <v>EA761LE-150</v>
      </c>
    </row>
    <row r="563" spans="2:5" x14ac:dyDescent="0.15">
      <c r="B563" s="6" t="s">
        <v>1521</v>
      </c>
      <c r="C563" s="6" t="s">
        <v>1522</v>
      </c>
      <c r="D563" s="6" t="s">
        <v>1523</v>
      </c>
      <c r="E563" s="5" t="str">
        <f>HYPERLINK("https://www.esco-net.com/wcs/escort/ec/detail?hHinCd=EA761LM-52","EA761LM-52")</f>
        <v>EA761LM-52</v>
      </c>
    </row>
    <row r="564" spans="2:5" x14ac:dyDescent="0.15">
      <c r="B564" s="6" t="s">
        <v>1524</v>
      </c>
      <c r="C564" s="6" t="s">
        <v>1525</v>
      </c>
      <c r="D564" s="6" t="s">
        <v>1526</v>
      </c>
      <c r="E564" s="5"/>
    </row>
    <row r="565" spans="2:5" x14ac:dyDescent="0.15">
      <c r="B565" s="6" t="s">
        <v>1524</v>
      </c>
      <c r="C565" s="6" t="s">
        <v>1527</v>
      </c>
      <c r="D565" s="6" t="s">
        <v>1528</v>
      </c>
      <c r="E565" s="5" t="str">
        <f>HYPERLINK("https://www.esco-net.com/wcs/escort/ec/detail?hHinCd=EA764AS-23","EA764AS-23")</f>
        <v>EA764AS-23</v>
      </c>
    </row>
    <row r="566" spans="2:5" x14ac:dyDescent="0.15">
      <c r="B566" s="6" t="s">
        <v>1529</v>
      </c>
      <c r="C566" s="6" t="s">
        <v>1530</v>
      </c>
      <c r="D566" s="6" t="s">
        <v>1531</v>
      </c>
      <c r="E566" s="5" t="str">
        <f>HYPERLINK("https://www.esco-net.com/wcs/escort/ec/detail?hHinCd=EA764AB-71","EA764AB-71")</f>
        <v>EA764AB-71</v>
      </c>
    </row>
    <row r="567" spans="2:5" x14ac:dyDescent="0.15">
      <c r="B567" s="6" t="s">
        <v>1532</v>
      </c>
      <c r="C567" s="6" t="s">
        <v>1533</v>
      </c>
      <c r="D567" s="6" t="s">
        <v>1534</v>
      </c>
      <c r="E567" s="5"/>
    </row>
    <row r="568" spans="2:5" x14ac:dyDescent="0.15">
      <c r="B568" s="6" t="s">
        <v>1535</v>
      </c>
      <c r="C568" s="6" t="s">
        <v>1536</v>
      </c>
      <c r="D568" s="6" t="s">
        <v>1537</v>
      </c>
      <c r="E568" s="5"/>
    </row>
    <row r="569" spans="2:5" x14ac:dyDescent="0.15">
      <c r="B569" s="6" t="s">
        <v>1538</v>
      </c>
      <c r="C569" s="6" t="s">
        <v>1539</v>
      </c>
      <c r="D569" s="6" t="s">
        <v>1540</v>
      </c>
      <c r="E569" s="5" t="str">
        <f>HYPERLINK("https://www.esco-net.com/wcs/escort/ec/detail?hHinCd=EA764AD-105","EA764AD-105")</f>
        <v>EA764AD-105</v>
      </c>
    </row>
    <row r="570" spans="2:5" x14ac:dyDescent="0.15">
      <c r="B570" s="6" t="s">
        <v>1541</v>
      </c>
      <c r="C570" s="6" t="s">
        <v>1542</v>
      </c>
      <c r="D570" s="6" t="s">
        <v>1543</v>
      </c>
      <c r="E570" s="5" t="str">
        <f>HYPERLINK("https://www.esco-net.com/wcs/escort/ec/detail?hHinCd=EA940PG-32A","EA940PG-32A")</f>
        <v>EA940PG-32A</v>
      </c>
    </row>
    <row r="571" spans="2:5" x14ac:dyDescent="0.15">
      <c r="B571" s="6" t="s">
        <v>1544</v>
      </c>
      <c r="C571" s="6" t="s">
        <v>1545</v>
      </c>
      <c r="D571" s="6" t="s">
        <v>1546</v>
      </c>
      <c r="E571" s="5" t="str">
        <f>HYPERLINK("https://www.esco-net.com/wcs/escort/ec/detail?hHinCd=EA764B-558","EA764B-558")</f>
        <v>EA764B-558</v>
      </c>
    </row>
    <row r="572" spans="2:5" x14ac:dyDescent="0.15">
      <c r="B572" s="6" t="s">
        <v>56</v>
      </c>
      <c r="C572" s="6" t="s">
        <v>1547</v>
      </c>
      <c r="D572" s="6" t="s">
        <v>1548</v>
      </c>
      <c r="E572" s="5" t="str">
        <f>HYPERLINK("https://www.esco-net.com/wcs/escort/ec/detail?hHinCd=EA764BB-133","EA764BB-133")</f>
        <v>EA764BB-133</v>
      </c>
    </row>
    <row r="573" spans="2:5" x14ac:dyDescent="0.15">
      <c r="B573" s="6" t="s">
        <v>1549</v>
      </c>
      <c r="C573" s="6" t="s">
        <v>1550</v>
      </c>
      <c r="D573" s="6" t="s">
        <v>1551</v>
      </c>
      <c r="E573" s="5"/>
    </row>
    <row r="574" spans="2:5" x14ac:dyDescent="0.15">
      <c r="B574" s="6" t="s">
        <v>57</v>
      </c>
      <c r="C574" s="6" t="s">
        <v>1552</v>
      </c>
      <c r="D574" s="6" t="s">
        <v>1553</v>
      </c>
      <c r="E574" s="5" t="str">
        <f>HYPERLINK("https://www.esco-net.com/wcs/escort/ec/detail?hHinCd=EA922HB-14AA","EA922HB-14AA")</f>
        <v>EA922HB-14AA</v>
      </c>
    </row>
    <row r="575" spans="2:5" x14ac:dyDescent="0.15">
      <c r="B575" s="6" t="s">
        <v>1554</v>
      </c>
      <c r="C575" s="6" t="s">
        <v>1555</v>
      </c>
      <c r="D575" s="6" t="s">
        <v>1556</v>
      </c>
      <c r="E575" s="5"/>
    </row>
    <row r="576" spans="2:5" x14ac:dyDescent="0.15">
      <c r="B576" s="6" t="s">
        <v>1557</v>
      </c>
      <c r="C576" s="6" t="s">
        <v>1558</v>
      </c>
      <c r="D576" s="6" t="s">
        <v>1559</v>
      </c>
      <c r="E576" s="5" t="str">
        <f>HYPERLINK("https://www.esco-net.com/wcs/escort/ec/detail?hHinCd=EA759GK-62","EA759GK-62")</f>
        <v>EA759GK-62</v>
      </c>
    </row>
    <row r="577" spans="2:5" x14ac:dyDescent="0.15">
      <c r="B577" s="6" t="s">
        <v>1560</v>
      </c>
      <c r="C577" s="6" t="s">
        <v>1561</v>
      </c>
      <c r="D577" s="6" t="s">
        <v>1562</v>
      </c>
      <c r="E577" s="5" t="str">
        <f>HYPERLINK("https://www.esco-net.com/wcs/escort/ec/detail?hHinCd=EA761HD-41C","EA761HD-41C")</f>
        <v>EA761HD-41C</v>
      </c>
    </row>
    <row r="578" spans="2:5" x14ac:dyDescent="0.15">
      <c r="B578" s="6" t="s">
        <v>1563</v>
      </c>
      <c r="C578" s="6" t="s">
        <v>1564</v>
      </c>
      <c r="D578" s="6" t="s">
        <v>1565</v>
      </c>
      <c r="E578" s="5" t="str">
        <f>HYPERLINK("https://www.esco-net.com/wcs/escort/ec/detail?hHinCd=EA763ZD-35G","EA763ZD-35G")</f>
        <v>EA763ZD-35G</v>
      </c>
    </row>
    <row r="579" spans="2:5" x14ac:dyDescent="0.15">
      <c r="B579" s="6" t="s">
        <v>126</v>
      </c>
      <c r="C579" s="6" t="s">
        <v>1566</v>
      </c>
      <c r="D579" s="6" t="s">
        <v>1567</v>
      </c>
      <c r="E579" s="5" t="str">
        <f>HYPERLINK("https://www.esco-net.com/wcs/escort/ec/detail?hHinCd=EA763ZD-14","EA763ZD-14")</f>
        <v>EA763ZD-14</v>
      </c>
    </row>
    <row r="580" spans="2:5" x14ac:dyDescent="0.15">
      <c r="B580" s="6" t="s">
        <v>1568</v>
      </c>
      <c r="C580" s="6" t="s">
        <v>1569</v>
      </c>
      <c r="D580" s="6" t="s">
        <v>1570</v>
      </c>
      <c r="E580" s="5"/>
    </row>
    <row r="581" spans="2:5" x14ac:dyDescent="0.15">
      <c r="B581" s="6" t="s">
        <v>1571</v>
      </c>
      <c r="C581" s="6" t="s">
        <v>1572</v>
      </c>
      <c r="D581" s="6" t="s">
        <v>1573</v>
      </c>
      <c r="E581" s="5" t="str">
        <f>HYPERLINK("https://www.esco-net.com/wcs/escort/ec/detail?hHinCd=EA916X-36","EA916X-36")</f>
        <v>EA916X-36</v>
      </c>
    </row>
    <row r="582" spans="2:5" x14ac:dyDescent="0.15">
      <c r="B582" s="6" t="s">
        <v>1571</v>
      </c>
      <c r="C582" s="6" t="s">
        <v>1574</v>
      </c>
      <c r="D582" s="6" t="s">
        <v>1575</v>
      </c>
      <c r="E582" s="5" t="str">
        <f>HYPERLINK("https://www.esco-net.com/wcs/escort/ec/detail?hHinCd=EA916X-45","EA916X-45")</f>
        <v>EA916X-45</v>
      </c>
    </row>
    <row r="583" spans="2:5" x14ac:dyDescent="0.15">
      <c r="B583" s="6" t="s">
        <v>1571</v>
      </c>
      <c r="C583" s="6" t="s">
        <v>1576</v>
      </c>
      <c r="D583" s="6" t="s">
        <v>1577</v>
      </c>
      <c r="E583" s="5" t="str">
        <f>HYPERLINK("https://www.esco-net.com/wcs/escort/ec/detail?hHinCd=EA916X-92","EA916X-92")</f>
        <v>EA916X-92</v>
      </c>
    </row>
    <row r="584" spans="2:5" x14ac:dyDescent="0.15">
      <c r="B584" s="6" t="s">
        <v>1578</v>
      </c>
      <c r="C584" s="6" t="s">
        <v>1579</v>
      </c>
      <c r="D584" s="6" t="s">
        <v>1580</v>
      </c>
      <c r="E584" s="5" t="str">
        <f>HYPERLINK("https://www.esco-net.com/wcs/escort/ec/detail?hHinCd=EA759Z-78C","EA759Z-78C")</f>
        <v>EA759Z-78C</v>
      </c>
    </row>
    <row r="585" spans="2:5" x14ac:dyDescent="0.15">
      <c r="B585" s="6" t="s">
        <v>1578</v>
      </c>
      <c r="C585" s="6" t="s">
        <v>1581</v>
      </c>
      <c r="D585" s="6" t="s">
        <v>1582</v>
      </c>
      <c r="E585" s="5"/>
    </row>
    <row r="586" spans="2:5" x14ac:dyDescent="0.15">
      <c r="B586" s="6" t="s">
        <v>1583</v>
      </c>
      <c r="C586" s="6" t="s">
        <v>1584</v>
      </c>
      <c r="D586" s="6" t="s">
        <v>1585</v>
      </c>
      <c r="E586" s="5" t="str">
        <f>HYPERLINK("https://www.esco-net.com/wcs/escort/ec/detail?hHinCd=EA757AC-27","EA757AC-27")</f>
        <v>EA757AC-27</v>
      </c>
    </row>
    <row r="587" spans="2:5" x14ac:dyDescent="0.15">
      <c r="B587" s="6" t="s">
        <v>1583</v>
      </c>
      <c r="C587" s="6" t="s">
        <v>1586</v>
      </c>
      <c r="D587" s="6" t="s">
        <v>1587</v>
      </c>
      <c r="E587" s="5" t="str">
        <f>HYPERLINK("https://www.esco-net.com/wcs/escort/ec/detail?hHinCd=EA757AG-38C","EA757AG-38C")</f>
        <v>EA757AG-38C</v>
      </c>
    </row>
    <row r="588" spans="2:5" x14ac:dyDescent="0.15">
      <c r="B588" s="6" t="s">
        <v>1588</v>
      </c>
      <c r="C588" s="6" t="s">
        <v>1589</v>
      </c>
      <c r="D588" s="6" t="s">
        <v>1590</v>
      </c>
      <c r="E588" s="5"/>
    </row>
    <row r="589" spans="2:5" x14ac:dyDescent="0.15">
      <c r="B589" s="6" t="s">
        <v>127</v>
      </c>
      <c r="C589" s="6" t="s">
        <v>1591</v>
      </c>
      <c r="D589" s="6" t="s">
        <v>1592</v>
      </c>
      <c r="E589" s="5"/>
    </row>
    <row r="590" spans="2:5" x14ac:dyDescent="0.15">
      <c r="B590" s="6" t="s">
        <v>128</v>
      </c>
      <c r="C590" s="6" t="s">
        <v>1593</v>
      </c>
      <c r="D590" s="6" t="s">
        <v>1594</v>
      </c>
      <c r="E590" s="5" t="str">
        <f>HYPERLINK("https://www.esco-net.com/wcs/escort/ec/detail?hHinCd=EA954EA-141","EA954EA-141")</f>
        <v>EA954EA-141</v>
      </c>
    </row>
    <row r="591" spans="2:5" x14ac:dyDescent="0.15">
      <c r="B591" s="6" t="s">
        <v>129</v>
      </c>
      <c r="C591" s="6" t="s">
        <v>1595</v>
      </c>
      <c r="D591" s="6" t="s">
        <v>1596</v>
      </c>
      <c r="E591" s="5" t="str">
        <f>HYPERLINK("https://www.esco-net.com/wcs/escort/ec/detail?hHinCd=EA927-220","EA927-220")</f>
        <v>EA927-220</v>
      </c>
    </row>
    <row r="592" spans="2:5" x14ac:dyDescent="0.15">
      <c r="B592" s="6" t="s">
        <v>130</v>
      </c>
      <c r="C592" s="6" t="s">
        <v>1597</v>
      </c>
      <c r="D592" s="6" t="s">
        <v>1598</v>
      </c>
      <c r="E592" s="5"/>
    </row>
    <row r="593" spans="2:5" x14ac:dyDescent="0.15">
      <c r="B593" s="6" t="s">
        <v>58</v>
      </c>
      <c r="C593" s="6" t="s">
        <v>1599</v>
      </c>
      <c r="D593" s="6" t="s">
        <v>1600</v>
      </c>
      <c r="E593" s="5"/>
    </row>
    <row r="594" spans="2:5" x14ac:dyDescent="0.15">
      <c r="B594" s="6" t="s">
        <v>131</v>
      </c>
      <c r="C594" s="6" t="s">
        <v>1601</v>
      </c>
      <c r="D594" s="6" t="s">
        <v>1602</v>
      </c>
      <c r="E594" s="5" t="str">
        <f>HYPERLINK("https://www.esco-net.com/wcs/escort/ec/detail?hHinCd=EA927BK-17","EA927BK-17")</f>
        <v>EA927BK-17</v>
      </c>
    </row>
    <row r="595" spans="2:5" x14ac:dyDescent="0.15">
      <c r="B595" s="6" t="s">
        <v>1603</v>
      </c>
      <c r="C595" s="6" t="s">
        <v>1604</v>
      </c>
      <c r="D595" s="6" t="s">
        <v>1605</v>
      </c>
      <c r="E595" s="5" t="str">
        <f>HYPERLINK("https://www.esco-net.com/wcs/escort/ec/detail?hHinCd=EA927LF-63","EA927LF-63")</f>
        <v>EA927LF-63</v>
      </c>
    </row>
    <row r="596" spans="2:5" x14ac:dyDescent="0.15">
      <c r="B596" s="6" t="s">
        <v>1606</v>
      </c>
      <c r="C596" s="6" t="s">
        <v>1607</v>
      </c>
      <c r="D596" s="6" t="s">
        <v>1608</v>
      </c>
      <c r="E596" s="5" t="str">
        <f>HYPERLINK("https://www.esco-net.com/wcs/escort/ec/detail?hHinCd=EA927BH-46","EA927BH-46")</f>
        <v>EA927BH-46</v>
      </c>
    </row>
    <row r="597" spans="2:5" x14ac:dyDescent="0.15">
      <c r="B597" s="6" t="s">
        <v>59</v>
      </c>
      <c r="C597" s="6" t="s">
        <v>1609</v>
      </c>
      <c r="D597" s="6" t="s">
        <v>1610</v>
      </c>
      <c r="E597" s="5" t="str">
        <f>HYPERLINK("https://www.esco-net.com/wcs/escort/ec/detail?hHinCd=EA927CJ-12","EA927CJ-12")</f>
        <v>EA927CJ-12</v>
      </c>
    </row>
    <row r="598" spans="2:5" x14ac:dyDescent="0.15">
      <c r="B598" s="6" t="s">
        <v>59</v>
      </c>
      <c r="C598" s="6" t="s">
        <v>1611</v>
      </c>
      <c r="D598" s="6" t="s">
        <v>1612</v>
      </c>
      <c r="E598" s="5" t="str">
        <f>HYPERLINK("https://www.esco-net.com/wcs/escort/ec/detail?hHinCd=EA927C-77","EA927C-77")</f>
        <v>EA927C-77</v>
      </c>
    </row>
    <row r="599" spans="2:5" x14ac:dyDescent="0.15">
      <c r="B599" s="6" t="s">
        <v>59</v>
      </c>
      <c r="C599" s="6" t="s">
        <v>1613</v>
      </c>
      <c r="D599" s="6" t="s">
        <v>1614</v>
      </c>
      <c r="E599" s="5" t="str">
        <f>HYPERLINK("https://www.esco-net.com/wcs/escort/ec/detail?hHinCd=EA927CJ-67","EA927CJ-67")</f>
        <v>EA927CJ-67</v>
      </c>
    </row>
    <row r="600" spans="2:5" x14ac:dyDescent="0.15">
      <c r="B600" s="6" t="s">
        <v>1615</v>
      </c>
      <c r="C600" s="6" t="s">
        <v>1616</v>
      </c>
      <c r="D600" s="6" t="s">
        <v>1617</v>
      </c>
      <c r="E600" s="5" t="str">
        <f>HYPERLINK("https://www.esco-net.com/wcs/escort/ec/detail?hHinCd=EA927C-35A","EA927C-35A")</f>
        <v>EA927C-35A</v>
      </c>
    </row>
    <row r="601" spans="2:5" x14ac:dyDescent="0.15">
      <c r="B601" s="6" t="s">
        <v>1618</v>
      </c>
      <c r="C601" s="6" t="s">
        <v>1619</v>
      </c>
      <c r="D601" s="6" t="s">
        <v>1620</v>
      </c>
      <c r="E601" s="5" t="str">
        <f>HYPERLINK("https://www.esco-net.com/wcs/escort/ec/detail?hHinCd=EA910SR-2","EA910SR-2")</f>
        <v>EA910SR-2</v>
      </c>
    </row>
    <row r="602" spans="2:5" x14ac:dyDescent="0.15">
      <c r="B602" s="6" t="s">
        <v>1618</v>
      </c>
      <c r="C602" s="6" t="s">
        <v>1621</v>
      </c>
      <c r="D602" s="6" t="s">
        <v>1622</v>
      </c>
      <c r="E602" s="5" t="str">
        <f>HYPERLINK("https://www.esco-net.com/wcs/escort/ec/detail?hHinCd=EA910TD-15","EA910TD-15")</f>
        <v>EA910TD-15</v>
      </c>
    </row>
    <row r="603" spans="2:5" x14ac:dyDescent="0.15">
      <c r="B603" s="6" t="s">
        <v>132</v>
      </c>
      <c r="C603" s="6" t="s">
        <v>1623</v>
      </c>
      <c r="D603" s="6" t="s">
        <v>1624</v>
      </c>
      <c r="E603" s="5" t="str">
        <f>HYPERLINK("https://www.esco-net.com/wcs/escort/ec/detail?hHinCd=EA997RD-22","EA997RD-22")</f>
        <v>EA997RD-22</v>
      </c>
    </row>
    <row r="604" spans="2:5" x14ac:dyDescent="0.15">
      <c r="B604" s="6" t="s">
        <v>133</v>
      </c>
      <c r="C604" s="6" t="s">
        <v>1625</v>
      </c>
      <c r="D604" s="6" t="s">
        <v>1626</v>
      </c>
      <c r="E604" s="5"/>
    </row>
    <row r="605" spans="2:5" x14ac:dyDescent="0.15">
      <c r="B605" s="6" t="s">
        <v>1627</v>
      </c>
      <c r="C605" s="6" t="s">
        <v>1628</v>
      </c>
      <c r="D605" s="6" t="s">
        <v>1629</v>
      </c>
      <c r="E605" s="5" t="str">
        <f>HYPERLINK("https://www.esco-net.com/wcs/escort/ec/detail?hHinCd=EA758RN-55","EA758RN-55")</f>
        <v>EA758RN-55</v>
      </c>
    </row>
    <row r="606" spans="2:5" x14ac:dyDescent="0.15">
      <c r="B606" s="6" t="s">
        <v>1627</v>
      </c>
      <c r="C606" s="6" t="s">
        <v>1630</v>
      </c>
      <c r="D606" s="6" t="s">
        <v>1629</v>
      </c>
      <c r="E606" s="5" t="str">
        <f>HYPERLINK("https://www.esco-net.com/wcs/escort/ec/detail?hHinCd=EA758RN-55","EA758RN-55")</f>
        <v>EA758RN-55</v>
      </c>
    </row>
    <row r="607" spans="2:5" x14ac:dyDescent="0.15">
      <c r="B607" s="6" t="s">
        <v>1631</v>
      </c>
      <c r="C607" s="6" t="s">
        <v>1632</v>
      </c>
      <c r="D607" s="6" t="s">
        <v>1633</v>
      </c>
      <c r="E607" s="5" t="str">
        <f>HYPERLINK("https://www.esco-net.com/wcs/escort/ec/detail?hHinCd=EA758MH-60A","EA758MH-60A")</f>
        <v>EA758MH-60A</v>
      </c>
    </row>
    <row r="608" spans="2:5" x14ac:dyDescent="0.15">
      <c r="B608" s="6" t="s">
        <v>1634</v>
      </c>
      <c r="C608" s="6" t="s">
        <v>1635</v>
      </c>
      <c r="D608" s="6" t="s">
        <v>1636</v>
      </c>
      <c r="E608" s="5" t="str">
        <f>HYPERLINK("https://www.esco-net.com/wcs/escort/ec/detail?hHinCd=EA758RX-7C","EA758RX-7C")</f>
        <v>EA758RX-7C</v>
      </c>
    </row>
    <row r="609" spans="2:5" x14ac:dyDescent="0.15">
      <c r="B609" s="6" t="s">
        <v>1637</v>
      </c>
      <c r="C609" s="6" t="s">
        <v>1638</v>
      </c>
      <c r="D609" s="6" t="s">
        <v>1639</v>
      </c>
      <c r="E609" s="5"/>
    </row>
    <row r="610" spans="2:5" x14ac:dyDescent="0.15">
      <c r="B610" s="6" t="s">
        <v>60</v>
      </c>
      <c r="C610" s="6" t="s">
        <v>1640</v>
      </c>
      <c r="D610" s="6" t="s">
        <v>1641</v>
      </c>
      <c r="E610" s="5"/>
    </row>
    <row r="611" spans="2:5" x14ac:dyDescent="0.15">
      <c r="B611" s="6" t="s">
        <v>134</v>
      </c>
      <c r="C611" s="6" t="s">
        <v>1642</v>
      </c>
      <c r="D611" s="6" t="s">
        <v>1643</v>
      </c>
      <c r="E611" s="5" t="str">
        <f>HYPERLINK("https://www.esco-net.com/wcs/escort/ec/detail?hHinCd=EA814RE-30","EA814RE-30")</f>
        <v>EA814RE-30</v>
      </c>
    </row>
    <row r="612" spans="2:5" x14ac:dyDescent="0.15">
      <c r="B612" s="6" t="s">
        <v>1644</v>
      </c>
      <c r="C612" s="6" t="s">
        <v>1645</v>
      </c>
      <c r="D612" s="6" t="s">
        <v>1646</v>
      </c>
      <c r="E612" s="5" t="str">
        <f>HYPERLINK("https://www.esco-net.com/wcs/escort/ec/detail?hHinCd=EA814EC-21","EA814EC-21")</f>
        <v>EA814EC-21</v>
      </c>
    </row>
    <row r="613" spans="2:5" x14ac:dyDescent="0.15">
      <c r="B613" s="6" t="s">
        <v>135</v>
      </c>
      <c r="C613" s="6" t="s">
        <v>1647</v>
      </c>
      <c r="D613" s="6" t="s">
        <v>1648</v>
      </c>
      <c r="E613" s="5" t="str">
        <f>HYPERLINK("https://www.esco-net.com/wcs/escort/ec/detail?hHinCd=EA758XA-193","EA758XA-193")</f>
        <v>EA758XA-193</v>
      </c>
    </row>
    <row r="614" spans="2:5" x14ac:dyDescent="0.15">
      <c r="B614" s="6" t="s">
        <v>135</v>
      </c>
      <c r="C614" s="6" t="s">
        <v>1649</v>
      </c>
      <c r="D614" s="6" t="s">
        <v>1650</v>
      </c>
      <c r="E614" s="5" t="str">
        <f>HYPERLINK("https://www.esco-net.com/wcs/escort/ec/detail?hHinCd=EA758XP-33C","EA758XP-33C")</f>
        <v>EA758XP-33C</v>
      </c>
    </row>
    <row r="615" spans="2:5" x14ac:dyDescent="0.15">
      <c r="B615" s="6" t="s">
        <v>1651</v>
      </c>
      <c r="C615" s="6" t="s">
        <v>1652</v>
      </c>
      <c r="D615" s="6" t="s">
        <v>1653</v>
      </c>
      <c r="E615" s="5" t="str">
        <f>HYPERLINK("https://www.esco-net.com/wcs/escort/ec/detail?hHinCd=EA758XA-96","EA758XA-96")</f>
        <v>EA758XA-96</v>
      </c>
    </row>
    <row r="616" spans="2:5" x14ac:dyDescent="0.15">
      <c r="B616" s="6" t="s">
        <v>1654</v>
      </c>
      <c r="C616" s="6" t="s">
        <v>1655</v>
      </c>
      <c r="D616" s="6" t="s">
        <v>1656</v>
      </c>
      <c r="E616" s="5" t="str">
        <f>HYPERLINK("https://www.esco-net.com/wcs/escort/ec/detail?hHinCd=EA763AX-14A","EA763AX-14A")</f>
        <v>EA763AX-14A</v>
      </c>
    </row>
    <row r="617" spans="2:5" x14ac:dyDescent="0.15">
      <c r="B617" s="6" t="s">
        <v>136</v>
      </c>
      <c r="C617" s="6" t="s">
        <v>1657</v>
      </c>
      <c r="D617" s="6" t="s">
        <v>1658</v>
      </c>
      <c r="E617" s="5" t="str">
        <f>HYPERLINK("https://www.esco-net.com/wcs/escort/ec/detail?hHinCd=EA899AM-84","EA899AM-84")</f>
        <v>EA899AM-84</v>
      </c>
    </row>
    <row r="618" spans="2:5" x14ac:dyDescent="0.15">
      <c r="B618" s="6" t="s">
        <v>1659</v>
      </c>
      <c r="C618" s="6" t="s">
        <v>1660</v>
      </c>
      <c r="D618" s="6" t="s">
        <v>1661</v>
      </c>
      <c r="E618" s="5" t="str">
        <f>HYPERLINK("https://www.esco-net.com/wcs/escort/ec/detail?hHinCd=EA763AM-41E","EA763AM-41E")</f>
        <v>EA763AM-41E</v>
      </c>
    </row>
    <row r="619" spans="2:5" x14ac:dyDescent="0.15">
      <c r="B619" s="6" t="s">
        <v>61</v>
      </c>
      <c r="C619" s="6" t="s">
        <v>1662</v>
      </c>
      <c r="D619" s="6" t="s">
        <v>1663</v>
      </c>
      <c r="E619" s="5"/>
    </row>
    <row r="620" spans="2:5" x14ac:dyDescent="0.15">
      <c r="B620" s="6" t="s">
        <v>1664</v>
      </c>
      <c r="C620" s="6" t="s">
        <v>1665</v>
      </c>
      <c r="D620" s="6" t="s">
        <v>1666</v>
      </c>
      <c r="E620" s="5" t="str">
        <f>HYPERLINK("https://www.esco-net.com/wcs/escort/ec/detail?hHinCd=EA763AZ-1B","EA763AZ-1B")</f>
        <v>EA763AZ-1B</v>
      </c>
    </row>
    <row r="621" spans="2:5" x14ac:dyDescent="0.15">
      <c r="B621" s="6" t="s">
        <v>1664</v>
      </c>
      <c r="C621" s="6" t="s">
        <v>1667</v>
      </c>
      <c r="D621" s="6" t="s">
        <v>1668</v>
      </c>
      <c r="E621" s="5" t="str">
        <f>HYPERLINK("https://www.esco-net.com/wcs/escort/ec/detail?hHinCd=EA763AZ-2B","EA763AZ-2B")</f>
        <v>EA763AZ-2B</v>
      </c>
    </row>
    <row r="622" spans="2:5" x14ac:dyDescent="0.15">
      <c r="B622" s="6" t="s">
        <v>1664</v>
      </c>
      <c r="C622" s="6" t="s">
        <v>1669</v>
      </c>
      <c r="D622" s="6" t="s">
        <v>1670</v>
      </c>
      <c r="E622" s="5" t="str">
        <f>HYPERLINK("https://www.esco-net.com/wcs/escort/ec/detail?hHinCd=EA763AZ-82A","EA763AZ-82A")</f>
        <v>EA763AZ-82A</v>
      </c>
    </row>
    <row r="623" spans="2:5" x14ac:dyDescent="0.15">
      <c r="B623" s="6" t="s">
        <v>137</v>
      </c>
      <c r="C623" s="6" t="s">
        <v>1671</v>
      </c>
      <c r="D623" s="6" t="s">
        <v>138</v>
      </c>
      <c r="E623" s="5"/>
    </row>
    <row r="624" spans="2:5" x14ac:dyDescent="0.15">
      <c r="B624" s="6" t="s">
        <v>137</v>
      </c>
      <c r="C624" s="6" t="s">
        <v>1672</v>
      </c>
      <c r="D624" s="6" t="s">
        <v>138</v>
      </c>
      <c r="E624" s="5"/>
    </row>
    <row r="625" spans="2:5" x14ac:dyDescent="0.15">
      <c r="B625" s="6" t="s">
        <v>137</v>
      </c>
      <c r="C625" s="6" t="s">
        <v>1673</v>
      </c>
      <c r="D625" s="6" t="s">
        <v>139</v>
      </c>
      <c r="E625" s="5"/>
    </row>
    <row r="626" spans="2:5" x14ac:dyDescent="0.15">
      <c r="B626" s="6" t="s">
        <v>62</v>
      </c>
      <c r="C626" s="6" t="s">
        <v>1674</v>
      </c>
      <c r="D626" s="6" t="s">
        <v>1675</v>
      </c>
      <c r="E626" s="5" t="str">
        <f>HYPERLINK("https://www.esco-net.com/wcs/escort/ec/detail?hHinCd=EA540JA-1A","EA540JA-1A")</f>
        <v>EA540JA-1A</v>
      </c>
    </row>
    <row r="627" spans="2:5" x14ac:dyDescent="0.15">
      <c r="B627" s="6" t="s">
        <v>63</v>
      </c>
      <c r="C627" s="6" t="s">
        <v>1676</v>
      </c>
      <c r="D627" s="6" t="s">
        <v>1677</v>
      </c>
      <c r="E627" s="5" t="str">
        <f>HYPERLINK("https://www.esco-net.com/wcs/escort/ec/detail?hHinCd=EA540K-112","EA540K-112")</f>
        <v>EA540K-112</v>
      </c>
    </row>
    <row r="628" spans="2:5" x14ac:dyDescent="0.15">
      <c r="B628" s="6" t="s">
        <v>1678</v>
      </c>
      <c r="C628" s="6" t="s">
        <v>1679</v>
      </c>
      <c r="D628" s="6" t="s">
        <v>1680</v>
      </c>
      <c r="E628" s="5" t="str">
        <f>HYPERLINK("https://www.esco-net.com/wcs/escort/ec/detail?hHinCd=EA540K-18","EA540K-18")</f>
        <v>EA540K-18</v>
      </c>
    </row>
    <row r="629" spans="2:5" x14ac:dyDescent="0.15">
      <c r="B629" s="6" t="s">
        <v>1681</v>
      </c>
      <c r="C629" s="6" t="s">
        <v>1682</v>
      </c>
      <c r="D629" s="6" t="s">
        <v>1683</v>
      </c>
      <c r="E629" s="5"/>
    </row>
    <row r="630" spans="2:5" x14ac:dyDescent="0.15">
      <c r="B630" s="6" t="s">
        <v>1684</v>
      </c>
      <c r="C630" s="6" t="s">
        <v>1685</v>
      </c>
      <c r="D630" s="6" t="s">
        <v>1686</v>
      </c>
      <c r="E630" s="5" t="str">
        <f>HYPERLINK("https://www.esco-net.com/wcs/escort/ec/detail?hHinCd=EA979AD-37","EA979AD-37")</f>
        <v>EA979AD-37</v>
      </c>
    </row>
    <row r="631" spans="2:5" x14ac:dyDescent="0.15">
      <c r="B631" s="6" t="s">
        <v>1684</v>
      </c>
      <c r="C631" s="6" t="s">
        <v>1687</v>
      </c>
      <c r="D631" s="6" t="s">
        <v>1688</v>
      </c>
      <c r="E631" s="5" t="str">
        <f>HYPERLINK("https://www.esco-net.com/wcs/escort/ec/detail?hHinCd=EA979DA-71","EA979DA-71")</f>
        <v>EA979DA-71</v>
      </c>
    </row>
    <row r="632" spans="2:5" x14ac:dyDescent="0.15">
      <c r="B632" s="6" t="s">
        <v>1689</v>
      </c>
      <c r="C632" s="6" t="s">
        <v>1690</v>
      </c>
      <c r="D632" s="6" t="s">
        <v>1691</v>
      </c>
      <c r="E632" s="5" t="str">
        <f>HYPERLINK("https://www.esco-net.com/wcs/escort/ec/detail?hHinCd=EA951FD-30A","EA951FD-30A")</f>
        <v>EA951FD-30A</v>
      </c>
    </row>
    <row r="633" spans="2:5" x14ac:dyDescent="0.15">
      <c r="B633" s="6" t="s">
        <v>140</v>
      </c>
      <c r="C633" s="6" t="s">
        <v>1692</v>
      </c>
      <c r="D633" s="6" t="s">
        <v>1693</v>
      </c>
      <c r="E633" s="5" t="str">
        <f>HYPERLINK("https://www.esco-net.com/wcs/escort/ec/detail?hHinCd=EA912ME-21A","EA912ME-21A")</f>
        <v>EA912ME-21A</v>
      </c>
    </row>
    <row r="634" spans="2:5" x14ac:dyDescent="0.15">
      <c r="B634" s="6" t="s">
        <v>1694</v>
      </c>
      <c r="C634" s="6" t="s">
        <v>1695</v>
      </c>
      <c r="D634" s="6" t="s">
        <v>1696</v>
      </c>
      <c r="E634" s="5" t="str">
        <f>HYPERLINK("https://www.esco-net.com/wcs/escort/ec/detail?hHinCd=EA913VR-14B","EA913VR-14B")</f>
        <v>EA913VR-14B</v>
      </c>
    </row>
    <row r="635" spans="2:5" x14ac:dyDescent="0.15">
      <c r="B635" s="6" t="s">
        <v>1697</v>
      </c>
      <c r="C635" s="6" t="s">
        <v>1698</v>
      </c>
      <c r="D635" s="6" t="s">
        <v>1699</v>
      </c>
      <c r="E635" s="5" t="str">
        <f>HYPERLINK("https://www.esco-net.com/wcs/escort/ec/detail?hHinCd=EA922HB-48","EA922HB-48")</f>
        <v>EA922HB-48</v>
      </c>
    </row>
    <row r="636" spans="2:5" x14ac:dyDescent="0.15">
      <c r="B636" s="6" t="s">
        <v>1697</v>
      </c>
      <c r="C636" s="6" t="s">
        <v>1700</v>
      </c>
      <c r="D636" s="6" t="s">
        <v>1701</v>
      </c>
      <c r="E636" s="5" t="str">
        <f>HYPERLINK("https://www.esco-net.com/wcs/escort/ec/detail?hHinCd=EA922HA-63","EA922HA-63")</f>
        <v>EA922HA-63</v>
      </c>
    </row>
    <row r="637" spans="2:5" x14ac:dyDescent="0.15">
      <c r="B637" s="6" t="s">
        <v>1697</v>
      </c>
      <c r="C637" s="6" t="s">
        <v>1702</v>
      </c>
      <c r="D637" s="6" t="s">
        <v>1703</v>
      </c>
      <c r="E637" s="5" t="str">
        <f>HYPERLINK("https://www.esco-net.com/wcs/escort/ec/detail?hHinCd=EA922HB-26","EA922HB-26")</f>
        <v>EA922HB-26</v>
      </c>
    </row>
    <row r="638" spans="2:5" x14ac:dyDescent="0.15">
      <c r="B638" s="6" t="s">
        <v>1697</v>
      </c>
      <c r="C638" s="6" t="s">
        <v>1704</v>
      </c>
      <c r="D638" s="6" t="s">
        <v>1705</v>
      </c>
      <c r="E638" s="5" t="str">
        <f>HYPERLINK("https://www.esco-net.com/wcs/escort/ec/detail?hHinCd=EA922HB-33C","EA922HB-33C")</f>
        <v>EA922HB-33C</v>
      </c>
    </row>
    <row r="639" spans="2:5" x14ac:dyDescent="0.15">
      <c r="B639" s="6" t="s">
        <v>1706</v>
      </c>
      <c r="C639" s="6" t="s">
        <v>1707</v>
      </c>
      <c r="D639" s="6" t="s">
        <v>1708</v>
      </c>
      <c r="E639" s="5" t="str">
        <f>HYPERLINK("https://www.esco-net.com/wcs/escort/ec/detail?hHinCd=EA109DZ-21B","EA109DZ-21B")</f>
        <v>EA109DZ-21B</v>
      </c>
    </row>
    <row r="640" spans="2:5" x14ac:dyDescent="0.15">
      <c r="B640" s="6" t="s">
        <v>141</v>
      </c>
      <c r="C640" s="6" t="s">
        <v>1709</v>
      </c>
      <c r="D640" s="6" t="s">
        <v>1710</v>
      </c>
      <c r="E640" s="5" t="str">
        <f>HYPERLINK("https://www.esco-net.com/wcs/escort/ec/detail?hHinCd=EA916HH-37","EA916HH-37")</f>
        <v>EA916HH-37</v>
      </c>
    </row>
    <row r="641" spans="2:5" x14ac:dyDescent="0.15">
      <c r="B641" s="6" t="s">
        <v>142</v>
      </c>
      <c r="C641" s="6" t="s">
        <v>1711</v>
      </c>
      <c r="D641" s="6" t="s">
        <v>1712</v>
      </c>
      <c r="E641" s="5" t="str">
        <f>HYPERLINK("https://www.esco-net.com/wcs/escort/ec/detail?hHinCd=EA638LF-71","EA638LF-71")</f>
        <v>EA638LF-71</v>
      </c>
    </row>
    <row r="642" spans="2:5" x14ac:dyDescent="0.15">
      <c r="B642" s="6" t="s">
        <v>143</v>
      </c>
      <c r="C642" s="6" t="s">
        <v>1713</v>
      </c>
      <c r="D642" s="6" t="s">
        <v>1714</v>
      </c>
      <c r="E642" s="5"/>
    </row>
    <row r="643" spans="2:5" x14ac:dyDescent="0.15">
      <c r="B643" s="6" t="s">
        <v>1715</v>
      </c>
      <c r="C643" s="6" t="s">
        <v>1716</v>
      </c>
      <c r="D643" s="6" t="s">
        <v>1717</v>
      </c>
      <c r="E643" s="5" t="str">
        <f>HYPERLINK("https://www.esco-net.com/wcs/escort/ec/detail?hHinCd=EA922KA-10HA","EA922KA-10HA")</f>
        <v>EA922KA-10HA</v>
      </c>
    </row>
    <row r="644" spans="2:5" x14ac:dyDescent="0.15">
      <c r="B644" s="6" t="s">
        <v>1715</v>
      </c>
      <c r="C644" s="6" t="s">
        <v>1718</v>
      </c>
      <c r="D644" s="6" t="s">
        <v>1719</v>
      </c>
      <c r="E644" s="5" t="str">
        <f>HYPERLINK("https://www.esco-net.com/wcs/escort/ec/detail?hHinCd=EA922KA-10KA","EA922KA-10KA")</f>
        <v>EA922KA-10KA</v>
      </c>
    </row>
    <row r="645" spans="2:5" x14ac:dyDescent="0.15">
      <c r="B645" s="6" t="s">
        <v>64</v>
      </c>
      <c r="C645" s="6" t="s">
        <v>1720</v>
      </c>
      <c r="D645" s="6" t="s">
        <v>1721</v>
      </c>
      <c r="E645" s="5" t="str">
        <f>HYPERLINK("https://www.esco-net.com/wcs/escort/ec/detail?hHinCd=EA922KB-11D","EA922KB-11D")</f>
        <v>EA922KB-11D</v>
      </c>
    </row>
    <row r="646" spans="2:5" x14ac:dyDescent="0.15">
      <c r="B646" s="6" t="s">
        <v>144</v>
      </c>
      <c r="C646" s="6" t="s">
        <v>1722</v>
      </c>
      <c r="D646" s="6" t="s">
        <v>1723</v>
      </c>
      <c r="E646" s="5" t="str">
        <f>HYPERLINK("https://www.esco-net.com/wcs/escort/ec/detail?hHinCd=EA922KE-11","EA922KE-11")</f>
        <v>EA922KE-11</v>
      </c>
    </row>
    <row r="647" spans="2:5" x14ac:dyDescent="0.15">
      <c r="B647" s="6" t="s">
        <v>144</v>
      </c>
      <c r="C647" s="6" t="s">
        <v>1724</v>
      </c>
      <c r="D647" s="6" t="s">
        <v>1725</v>
      </c>
      <c r="E647" s="5" t="str">
        <f>HYPERLINK("https://www.esco-net.com/wcs/escort/ec/detail?hHinCd=EA922KD-7C","EA922KD-7C")</f>
        <v>EA922KD-7C</v>
      </c>
    </row>
    <row r="648" spans="2:5" x14ac:dyDescent="0.15">
      <c r="B648" s="6" t="s">
        <v>1726</v>
      </c>
      <c r="C648" s="6" t="s">
        <v>1727</v>
      </c>
      <c r="D648" s="6" t="s">
        <v>1728</v>
      </c>
      <c r="E648" s="5" t="str">
        <f>HYPERLINK("https://www.esco-net.com/wcs/escort/ec/detail?hHinCd=EA922KR-61","EA922KR-61")</f>
        <v>EA922KR-61</v>
      </c>
    </row>
    <row r="649" spans="2:5" x14ac:dyDescent="0.15">
      <c r="B649" s="6" t="s">
        <v>145</v>
      </c>
      <c r="C649" s="6" t="s">
        <v>1729</v>
      </c>
      <c r="D649" s="6" t="s">
        <v>1730</v>
      </c>
      <c r="E649" s="5" t="str">
        <f>HYPERLINK("https://www.esco-net.com/wcs/escort/ec/detail?hHinCd=EA942C-6","EA942C-6")</f>
        <v>EA942C-6</v>
      </c>
    </row>
    <row r="650" spans="2:5" x14ac:dyDescent="0.15">
      <c r="B650" s="6" t="s">
        <v>145</v>
      </c>
      <c r="C650" s="6" t="s">
        <v>1731</v>
      </c>
      <c r="D650" s="6" t="s">
        <v>1732</v>
      </c>
      <c r="E650" s="5" t="str">
        <f>HYPERLINK("https://www.esco-net.com/wcs/escort/ec/detail?hHinCd=EA941D-83A","EA941D-83A")</f>
        <v>EA941D-83A</v>
      </c>
    </row>
    <row r="651" spans="2:5" x14ac:dyDescent="0.15">
      <c r="B651" s="6" t="s">
        <v>1733</v>
      </c>
      <c r="C651" s="6" t="s">
        <v>1734</v>
      </c>
      <c r="D651" s="6" t="s">
        <v>1735</v>
      </c>
      <c r="E651" s="5" t="str">
        <f>HYPERLINK("https://www.esco-net.com/wcs/escort/ec/detail?hHinCd=EA941E-31","EA941E-31")</f>
        <v>EA941E-31</v>
      </c>
    </row>
    <row r="652" spans="2:5" x14ac:dyDescent="0.15">
      <c r="B652" s="6" t="s">
        <v>146</v>
      </c>
      <c r="C652" s="6" t="s">
        <v>1736</v>
      </c>
      <c r="D652" s="6" t="s">
        <v>1737</v>
      </c>
      <c r="E652" s="5" t="str">
        <f>HYPERLINK("https://www.esco-net.com/wcs/escort/ec/detail?hHinCd=EA800AR-5","EA800AR-5")</f>
        <v>EA800AR-5</v>
      </c>
    </row>
    <row r="653" spans="2:5" x14ac:dyDescent="0.15">
      <c r="B653" s="6" t="s">
        <v>1738</v>
      </c>
      <c r="C653" s="6" t="s">
        <v>1739</v>
      </c>
      <c r="D653" s="6" t="s">
        <v>147</v>
      </c>
      <c r="E653" s="5" t="str">
        <f>HYPERLINK("https://www.esco-net.com/wcs/escort/ec/detail?hHinCd=EA800EA-36","EA800EA-36")</f>
        <v>EA800EA-36</v>
      </c>
    </row>
    <row r="654" spans="2:5" x14ac:dyDescent="0.15">
      <c r="B654" s="6" t="s">
        <v>1740</v>
      </c>
      <c r="C654" s="6" t="s">
        <v>1741</v>
      </c>
      <c r="D654" s="6" t="s">
        <v>1742</v>
      </c>
      <c r="E654" s="5" t="str">
        <f>HYPERLINK("https://www.esco-net.com/wcs/escort/ec/detail?hHinCd=EA800MB-22","EA800MB-22")</f>
        <v>EA800MB-22</v>
      </c>
    </row>
    <row r="655" spans="2:5" x14ac:dyDescent="0.15">
      <c r="B655" s="6" t="s">
        <v>1743</v>
      </c>
      <c r="C655" s="6" t="s">
        <v>1744</v>
      </c>
      <c r="D655" s="6" t="s">
        <v>1745</v>
      </c>
      <c r="E655" s="5" t="str">
        <f>HYPERLINK("https://www.esco-net.com/wcs/escort/ec/detail?hHinCd=EA800MR-109A","EA800MR-109A")</f>
        <v>EA800MR-109A</v>
      </c>
    </row>
    <row r="656" spans="2:5" x14ac:dyDescent="0.15">
      <c r="B656" s="6" t="s">
        <v>1746</v>
      </c>
      <c r="C656" s="6" t="s">
        <v>1747</v>
      </c>
      <c r="D656" s="6" t="s">
        <v>1748</v>
      </c>
      <c r="E656" s="5" t="str">
        <f>HYPERLINK("https://www.esco-net.com/wcs/escort/ec/detail?hHinCd=EA354GD-26","EA354GD-26")</f>
        <v>EA354GD-26</v>
      </c>
    </row>
    <row r="657" spans="2:5" x14ac:dyDescent="0.15">
      <c r="B657" s="6" t="s">
        <v>1746</v>
      </c>
      <c r="C657" s="6" t="s">
        <v>1749</v>
      </c>
      <c r="D657" s="6" t="s">
        <v>1750</v>
      </c>
      <c r="E657" s="5" t="str">
        <f>HYPERLINK("https://www.esco-net.com/wcs/escort/ec/detail?hHinCd=EA354GD-27","EA354GD-27")</f>
        <v>EA354GD-27</v>
      </c>
    </row>
    <row r="658" spans="2:5" x14ac:dyDescent="0.15">
      <c r="B658" s="6" t="s">
        <v>148</v>
      </c>
      <c r="C658" s="6" t="s">
        <v>1751</v>
      </c>
      <c r="D658" s="6" t="s">
        <v>1752</v>
      </c>
      <c r="E658" s="5" t="str">
        <f>HYPERLINK("https://www.esco-net.com/wcs/escort/ec/detail?hHinCd=EA354KJ-21A","EA354KJ-21A")</f>
        <v>EA354KJ-21A</v>
      </c>
    </row>
    <row r="659" spans="2:5" x14ac:dyDescent="0.15">
      <c r="B659" s="6" t="s">
        <v>148</v>
      </c>
      <c r="C659" s="6" t="s">
        <v>1753</v>
      </c>
      <c r="D659" s="6" t="s">
        <v>1754</v>
      </c>
      <c r="E659" s="5" t="str">
        <f>HYPERLINK("https://www.esco-net.com/wcs/escort/ec/detail?hHinCd=EA354KJ-23A","EA354KJ-23A")</f>
        <v>EA354KJ-23A</v>
      </c>
    </row>
    <row r="660" spans="2:5" x14ac:dyDescent="0.15">
      <c r="B660" s="6" t="s">
        <v>149</v>
      </c>
      <c r="C660" s="6" t="s">
        <v>1755</v>
      </c>
      <c r="D660" s="6" t="s">
        <v>1756</v>
      </c>
      <c r="E660" s="5" t="str">
        <f>HYPERLINK("https://www.esco-net.com/wcs/escort/ec/detail?hHinCd=EA353BY-212","EA353BY-212")</f>
        <v>EA353BY-212</v>
      </c>
    </row>
    <row r="661" spans="2:5" x14ac:dyDescent="0.15">
      <c r="B661" s="6" t="s">
        <v>1757</v>
      </c>
      <c r="C661" s="6" t="s">
        <v>1758</v>
      </c>
      <c r="D661" s="6" t="s">
        <v>1759</v>
      </c>
      <c r="E661" s="5" t="str">
        <f>HYPERLINK("https://www.esco-net.com/wcs/escort/ec/detail?hHinCd=EA354BD-123","EA354BD-123")</f>
        <v>EA354BD-123</v>
      </c>
    </row>
    <row r="662" spans="2:5" x14ac:dyDescent="0.15">
      <c r="B662" s="6" t="s">
        <v>1757</v>
      </c>
      <c r="C662" s="6" t="s">
        <v>1760</v>
      </c>
      <c r="D662" s="6" t="s">
        <v>1761</v>
      </c>
      <c r="E662" s="5" t="str">
        <f>HYPERLINK("https://www.esco-net.com/wcs/escort/ec/detail?hHinCd=EA354BD-124","EA354BD-124")</f>
        <v>EA354BD-124</v>
      </c>
    </row>
    <row r="663" spans="2:5" x14ac:dyDescent="0.15">
      <c r="B663" s="6" t="s">
        <v>150</v>
      </c>
      <c r="C663" s="6" t="s">
        <v>1762</v>
      </c>
      <c r="D663" s="6" t="s">
        <v>1763</v>
      </c>
      <c r="E663" s="5" t="str">
        <f>HYPERLINK("https://www.esco-net.com/wcs/escort/ec/detail?hHinCd=EA354BW-22","EA354BW-22")</f>
        <v>EA354BW-22</v>
      </c>
    </row>
    <row r="664" spans="2:5" x14ac:dyDescent="0.15">
      <c r="B664" s="6" t="s">
        <v>151</v>
      </c>
      <c r="C664" s="6" t="s">
        <v>1764</v>
      </c>
      <c r="D664" s="6" t="s">
        <v>1765</v>
      </c>
      <c r="E664" s="5" t="str">
        <f>HYPERLINK("https://www.esco-net.com/wcs/escort/ec/detail?hHinCd=EA354C-12","EA354C-12")</f>
        <v>EA354C-12</v>
      </c>
    </row>
    <row r="665" spans="2:5" x14ac:dyDescent="0.15">
      <c r="B665" s="6" t="s">
        <v>1766</v>
      </c>
      <c r="C665" s="6" t="s">
        <v>1767</v>
      </c>
      <c r="D665" s="6" t="s">
        <v>1768</v>
      </c>
      <c r="E665" s="5" t="str">
        <f>HYPERLINK("https://www.esco-net.com/wcs/escort/ec/detail?hHinCd=EA354GA-28B","EA354GA-28B")</f>
        <v>EA354GA-28B</v>
      </c>
    </row>
    <row r="666" spans="2:5" x14ac:dyDescent="0.15">
      <c r="B666" s="6" t="s">
        <v>1769</v>
      </c>
      <c r="C666" s="6" t="s">
        <v>1770</v>
      </c>
      <c r="D666" s="6" t="s">
        <v>1771</v>
      </c>
      <c r="E666" s="5" t="str">
        <f>HYPERLINK("https://www.esco-net.com/wcs/escort/ec/detail?hHinCd=EA355BC-52","EA355BC-52")</f>
        <v>EA355BC-52</v>
      </c>
    </row>
    <row r="667" spans="2:5" x14ac:dyDescent="0.15">
      <c r="B667" s="6" t="s">
        <v>1769</v>
      </c>
      <c r="C667" s="6" t="s">
        <v>1772</v>
      </c>
      <c r="D667" s="6" t="s">
        <v>1773</v>
      </c>
      <c r="E667" s="5"/>
    </row>
    <row r="668" spans="2:5" x14ac:dyDescent="0.15">
      <c r="B668" s="6" t="s">
        <v>65</v>
      </c>
      <c r="C668" s="6" t="s">
        <v>1774</v>
      </c>
      <c r="D668" s="6" t="s">
        <v>1775</v>
      </c>
      <c r="E668" s="5" t="str">
        <f>HYPERLINK("https://www.esco-net.com/wcs/escort/ec/detail?hHinCd=EA998VT-26.5A","EA998VT-26.5A")</f>
        <v>EA998VT-26.5A</v>
      </c>
    </row>
    <row r="669" spans="2:5" x14ac:dyDescent="0.15">
      <c r="B669" s="6" t="s">
        <v>65</v>
      </c>
      <c r="C669" s="6" t="s">
        <v>1776</v>
      </c>
      <c r="D669" s="6" t="s">
        <v>1777</v>
      </c>
      <c r="E669" s="5" t="str">
        <f>HYPERLINK("https://www.esco-net.com/wcs/escort/ec/detail?hHinCd=EA998VT-27.5A","EA998VT-27.5A")</f>
        <v>EA998VT-27.5A</v>
      </c>
    </row>
    <row r="670" spans="2:5" x14ac:dyDescent="0.15">
      <c r="B670" s="6" t="s">
        <v>65</v>
      </c>
      <c r="C670" s="6" t="s">
        <v>1778</v>
      </c>
      <c r="D670" s="6" t="s">
        <v>1779</v>
      </c>
      <c r="E670" s="5" t="str">
        <f>HYPERLINK("https://www.esco-net.com/wcs/escort/ec/detail?hHinCd=EA998WG-28.0","EA998WG-28.0")</f>
        <v>EA998WG-28.0</v>
      </c>
    </row>
    <row r="671" spans="2:5" x14ac:dyDescent="0.15">
      <c r="B671" s="6" t="s">
        <v>65</v>
      </c>
      <c r="C671" s="6" t="s">
        <v>1780</v>
      </c>
      <c r="D671" s="6" t="s">
        <v>1781</v>
      </c>
      <c r="E671" s="5" t="str">
        <f>HYPERLINK("https://www.esco-net.com/wcs/escort/ec/detail?hHinCd=EA998WG-25.5","EA998WG-25.5")</f>
        <v>EA998WG-25.5</v>
      </c>
    </row>
    <row r="672" spans="2:5" x14ac:dyDescent="0.15">
      <c r="B672" s="6" t="s">
        <v>1782</v>
      </c>
      <c r="C672" s="6" t="s">
        <v>1783</v>
      </c>
      <c r="D672" s="6" t="s">
        <v>1784</v>
      </c>
      <c r="E672" s="5"/>
    </row>
    <row r="673" spans="2:5" x14ac:dyDescent="0.15">
      <c r="B673" s="6" t="s">
        <v>1782</v>
      </c>
      <c r="C673" s="6" t="s">
        <v>1785</v>
      </c>
      <c r="D673" s="6" t="s">
        <v>1786</v>
      </c>
      <c r="E673" s="5" t="str">
        <f>HYPERLINK("https://www.esco-net.com/wcs/escort/ec/detail?hHinCd=EA996AX-43","EA996AX-43")</f>
        <v>EA996AX-43</v>
      </c>
    </row>
    <row r="674" spans="2:5" x14ac:dyDescent="0.15">
      <c r="B674" s="6" t="s">
        <v>66</v>
      </c>
      <c r="C674" s="6" t="s">
        <v>1787</v>
      </c>
      <c r="D674" s="6" t="s">
        <v>1788</v>
      </c>
      <c r="E674" s="5" t="str">
        <f>HYPERLINK("https://www.esco-net.com/wcs/escort/ec/detail?hHinCd=EA920AV-52","EA920AV-52")</f>
        <v>EA920AV-52</v>
      </c>
    </row>
    <row r="675" spans="2:5" x14ac:dyDescent="0.15">
      <c r="B675" s="6" t="s">
        <v>1789</v>
      </c>
      <c r="C675" s="6" t="s">
        <v>1790</v>
      </c>
      <c r="D675" s="6" t="s">
        <v>1791</v>
      </c>
      <c r="E675" s="5" t="str">
        <f>HYPERLINK("https://www.esco-net.com/wcs/escort/ec/detail?hHinCd=EA915EM-120B","EA915EM-120B")</f>
        <v>EA915EM-120B</v>
      </c>
    </row>
    <row r="676" spans="2:5" x14ac:dyDescent="0.15">
      <c r="B676" s="6" t="s">
        <v>1789</v>
      </c>
      <c r="C676" s="6" t="s">
        <v>1792</v>
      </c>
      <c r="D676" s="6" t="s">
        <v>1793</v>
      </c>
      <c r="E676" s="5"/>
    </row>
    <row r="677" spans="2:5" x14ac:dyDescent="0.15">
      <c r="B677" s="6" t="s">
        <v>1794</v>
      </c>
      <c r="C677" s="6" t="s">
        <v>1795</v>
      </c>
      <c r="D677" s="6" t="s">
        <v>1796</v>
      </c>
      <c r="E677" s="5" t="str">
        <f>HYPERLINK("https://www.esco-net.com/wcs/escort/ec/detail?hHinCd=EA915G-92","EA915G-92")</f>
        <v>EA915G-92</v>
      </c>
    </row>
    <row r="678" spans="2:5" x14ac:dyDescent="0.15">
      <c r="B678" s="6" t="s">
        <v>1794</v>
      </c>
      <c r="C678" s="6" t="s">
        <v>1797</v>
      </c>
      <c r="D678" s="6" t="s">
        <v>1798</v>
      </c>
      <c r="E678" s="5" t="str">
        <f>HYPERLINK("https://www.esco-net.com/wcs/escort/ec/detail?hHinCd=EA915GF-100","EA915GF-100")</f>
        <v>EA915GF-100</v>
      </c>
    </row>
    <row r="679" spans="2:5" x14ac:dyDescent="0.15">
      <c r="B679" s="6" t="s">
        <v>153</v>
      </c>
      <c r="C679" s="6" t="s">
        <v>1799</v>
      </c>
      <c r="D679" s="6" t="s">
        <v>1800</v>
      </c>
      <c r="E679" s="5" t="str">
        <f>HYPERLINK("https://www.esco-net.com/wcs/escort/ec/detail?hHinCd=EA983R-62","EA983R-62")</f>
        <v>EA983R-62</v>
      </c>
    </row>
    <row r="680" spans="2:5" x14ac:dyDescent="0.15">
      <c r="B680" s="6" t="s">
        <v>1801</v>
      </c>
      <c r="C680" s="6" t="s">
        <v>1802</v>
      </c>
      <c r="D680" s="6" t="s">
        <v>1803</v>
      </c>
      <c r="E680" s="5" t="str">
        <f>HYPERLINK("https://www.esco-net.com/wcs/escort/ec/detail?hHinCd=EA998FX-9B","EA998FX-9B")</f>
        <v>EA998FX-9B</v>
      </c>
    </row>
    <row r="681" spans="2:5" x14ac:dyDescent="0.15">
      <c r="B681" s="6" t="s">
        <v>1804</v>
      </c>
      <c r="C681" s="6" t="s">
        <v>1805</v>
      </c>
      <c r="D681" s="6" t="s">
        <v>1806</v>
      </c>
      <c r="E681" s="5" t="str">
        <f>HYPERLINK("https://www.esco-net.com/wcs/escort/ec/detail?hHinCd=EA983FR-141","EA983FR-141")</f>
        <v>EA983FR-141</v>
      </c>
    </row>
    <row r="682" spans="2:5" x14ac:dyDescent="0.15">
      <c r="B682" s="6" t="s">
        <v>154</v>
      </c>
      <c r="C682" s="6" t="s">
        <v>1807</v>
      </c>
      <c r="D682" s="6" t="s">
        <v>155</v>
      </c>
      <c r="E682" s="5" t="str">
        <f>HYPERLINK("https://www.esco-net.com/wcs/escort/ec/detail?hHinCd=EA983FK-200A","EA983FK-200A")</f>
        <v>EA983FK-200A</v>
      </c>
    </row>
    <row r="683" spans="2:5" x14ac:dyDescent="0.15">
      <c r="B683" s="6" t="s">
        <v>1808</v>
      </c>
      <c r="C683" s="6" t="s">
        <v>1809</v>
      </c>
      <c r="D683" s="6" t="s">
        <v>1810</v>
      </c>
      <c r="E683" s="5"/>
    </row>
    <row r="684" spans="2:5" x14ac:dyDescent="0.15">
      <c r="B684" s="6" t="s">
        <v>1808</v>
      </c>
      <c r="C684" s="6" t="s">
        <v>1811</v>
      </c>
      <c r="D684" s="6" t="s">
        <v>1812</v>
      </c>
      <c r="E684" s="5" t="str">
        <f>HYPERLINK("https://www.esco-net.com/wcs/escort/ec/detail?hHinCd=EA766ZF-39","EA766ZF-39")</f>
        <v>EA766ZF-39</v>
      </c>
    </row>
    <row r="685" spans="2:5" x14ac:dyDescent="0.15">
      <c r="B685" s="6" t="s">
        <v>1808</v>
      </c>
      <c r="C685" s="6" t="s">
        <v>1813</v>
      </c>
      <c r="D685" s="6" t="s">
        <v>1814</v>
      </c>
      <c r="E685" s="5" t="str">
        <f>HYPERLINK("https://www.esco-net.com/wcs/escort/ec/detail?hHinCd=EA766ZF-39","EA766ZF-39")</f>
        <v>EA766ZF-39</v>
      </c>
    </row>
    <row r="686" spans="2:5" x14ac:dyDescent="0.15">
      <c r="B686" s="6" t="s">
        <v>1815</v>
      </c>
      <c r="C686" s="6" t="s">
        <v>1816</v>
      </c>
      <c r="D686" s="6" t="s">
        <v>1817</v>
      </c>
      <c r="E686" s="5" t="str">
        <f>HYPERLINK("https://www.esco-net.com/wcs/escort/ec/detail?hHinCd=EA766ZJ-11","EA766ZJ-11")</f>
        <v>EA766ZJ-11</v>
      </c>
    </row>
    <row r="687" spans="2:5" x14ac:dyDescent="0.15">
      <c r="B687" s="6" t="s">
        <v>1818</v>
      </c>
      <c r="C687" s="6" t="s">
        <v>1819</v>
      </c>
      <c r="D687" s="6" t="s">
        <v>1820</v>
      </c>
      <c r="E687" s="5" t="str">
        <f>HYPERLINK("https://www.esco-net.com/wcs/escort/ec/detail?hHinCd=EA983G-56","EA983G-56")</f>
        <v>EA983G-56</v>
      </c>
    </row>
    <row r="688" spans="2:5" x14ac:dyDescent="0.15">
      <c r="B688" s="6" t="s">
        <v>1818</v>
      </c>
      <c r="C688" s="6" t="s">
        <v>1821</v>
      </c>
      <c r="D688" s="6" t="s">
        <v>1822</v>
      </c>
      <c r="E688" s="5" t="str">
        <f>HYPERLINK("https://www.esco-net.com/wcs/escort/ec/detail?hHinCd=EA983G-52R","EA983G-52R")</f>
        <v>EA983G-52R</v>
      </c>
    </row>
    <row r="689" spans="2:5" x14ac:dyDescent="0.15">
      <c r="B689" s="6" t="s">
        <v>1823</v>
      </c>
      <c r="C689" s="6" t="s">
        <v>1824</v>
      </c>
      <c r="D689" s="6" t="s">
        <v>1825</v>
      </c>
      <c r="E689" s="5"/>
    </row>
    <row r="690" spans="2:5" x14ac:dyDescent="0.15">
      <c r="B690" s="6" t="s">
        <v>156</v>
      </c>
      <c r="C690" s="6" t="s">
        <v>1826</v>
      </c>
      <c r="D690" s="6" t="s">
        <v>1827</v>
      </c>
      <c r="E690" s="5" t="str">
        <f>HYPERLINK("https://www.esco-net.com/wcs/escort/ec/detail?hHinCd=EA983E-10","EA983E-10")</f>
        <v>EA983E-10</v>
      </c>
    </row>
    <row r="691" spans="2:5" x14ac:dyDescent="0.15">
      <c r="B691" s="6" t="s">
        <v>1828</v>
      </c>
      <c r="C691" s="6" t="s">
        <v>1829</v>
      </c>
      <c r="D691" s="6" t="s">
        <v>1830</v>
      </c>
      <c r="E691" s="5"/>
    </row>
    <row r="692" spans="2:5" x14ac:dyDescent="0.15">
      <c r="B692" s="6" t="s">
        <v>1831</v>
      </c>
      <c r="C692" s="6" t="s">
        <v>1832</v>
      </c>
      <c r="D692" s="6" t="s">
        <v>1833</v>
      </c>
      <c r="E692" s="5" t="str">
        <f>HYPERLINK("https://www.esco-net.com/wcs/escort/ec/detail?hHinCd=EA944DD-4A","EA944DD-4A")</f>
        <v>EA944DD-4A</v>
      </c>
    </row>
    <row r="693" spans="2:5" x14ac:dyDescent="0.15">
      <c r="B693" s="6" t="s">
        <v>1834</v>
      </c>
      <c r="C693" s="6" t="s">
        <v>1835</v>
      </c>
      <c r="D693" s="6" t="s">
        <v>1836</v>
      </c>
      <c r="E693" s="5" t="str">
        <f>HYPERLINK("https://www.esco-net.com/wcs/escort/ec/detail?hHinCd=EA944DA-23","EA944DA-23")</f>
        <v>EA944DA-23</v>
      </c>
    </row>
    <row r="694" spans="2:5" x14ac:dyDescent="0.15">
      <c r="B694" s="6" t="s">
        <v>1837</v>
      </c>
      <c r="C694" s="6" t="s">
        <v>1838</v>
      </c>
      <c r="D694" s="6" t="s">
        <v>1839</v>
      </c>
      <c r="E694" s="5" t="str">
        <f>HYPERLINK("https://www.esco-net.com/wcs/escort/ec/detail?hHinCd=EA864CD-93B","EA864CD-93B")</f>
        <v>EA864CD-93B</v>
      </c>
    </row>
    <row r="695" spans="2:5" x14ac:dyDescent="0.15">
      <c r="B695" s="6" t="s">
        <v>1840</v>
      </c>
      <c r="C695" s="6" t="s">
        <v>1841</v>
      </c>
      <c r="D695" s="6" t="s">
        <v>1842</v>
      </c>
      <c r="E695" s="5" t="str">
        <f>HYPERLINK("https://www.esco-net.com/wcs/escort/ec/detail?hHinCd=EA864CD-631","EA864CD-631")</f>
        <v>EA864CD-631</v>
      </c>
    </row>
    <row r="696" spans="2:5" x14ac:dyDescent="0.15">
      <c r="B696" s="6" t="s">
        <v>1843</v>
      </c>
      <c r="C696" s="6" t="s">
        <v>1844</v>
      </c>
      <c r="D696" s="6" t="s">
        <v>1845</v>
      </c>
      <c r="E696" s="5" t="str">
        <f>HYPERLINK("https://www.esco-net.com/wcs/escort/ec/detail?hHinCd=EA864CA-90A","EA864CA-90A")</f>
        <v>EA864CA-90A</v>
      </c>
    </row>
    <row r="697" spans="2:5" x14ac:dyDescent="0.15">
      <c r="B697" s="6" t="s">
        <v>157</v>
      </c>
      <c r="C697" s="6" t="s">
        <v>1846</v>
      </c>
      <c r="D697" s="6" t="s">
        <v>1847</v>
      </c>
      <c r="E697" s="5"/>
    </row>
    <row r="698" spans="2:5" x14ac:dyDescent="0.15">
      <c r="B698" s="6" t="s">
        <v>1848</v>
      </c>
      <c r="C698" s="6" t="s">
        <v>1849</v>
      </c>
      <c r="D698" s="6" t="s">
        <v>1850</v>
      </c>
      <c r="E698" s="5" t="str">
        <f>HYPERLINK("https://www.esco-net.com/wcs/escort/ec/detail?hHinCd=EA983S-111","EA983S-111")</f>
        <v>EA983S-111</v>
      </c>
    </row>
    <row r="699" spans="2:5" x14ac:dyDescent="0.15">
      <c r="B699" s="6" t="s">
        <v>1848</v>
      </c>
      <c r="C699" s="6" t="s">
        <v>1851</v>
      </c>
      <c r="D699" s="6" t="s">
        <v>1852</v>
      </c>
      <c r="E699" s="5" t="str">
        <f>HYPERLINK("https://www.esco-net.com/wcs/escort/ec/detail?hHinCd=EA983SZ-60","EA983SZ-60")</f>
        <v>EA983SZ-60</v>
      </c>
    </row>
    <row r="700" spans="2:5" x14ac:dyDescent="0.15">
      <c r="B700" s="6" t="s">
        <v>1853</v>
      </c>
      <c r="C700" s="6" t="s">
        <v>1854</v>
      </c>
      <c r="D700" s="6" t="s">
        <v>1855</v>
      </c>
      <c r="E700" s="5" t="str">
        <f>HYPERLINK("https://www.esco-net.com/wcs/escort/ec/detail?hHinCd=EA944D-26A","EA944D-26A")</f>
        <v>EA944D-26A</v>
      </c>
    </row>
    <row r="701" spans="2:5" x14ac:dyDescent="0.15">
      <c r="B701" s="6" t="s">
        <v>1856</v>
      </c>
      <c r="C701" s="6" t="s">
        <v>1857</v>
      </c>
      <c r="D701" s="6" t="s">
        <v>1858</v>
      </c>
      <c r="E701" s="5" t="str">
        <f>HYPERLINK("https://www.esco-net.com/wcs/escort/ec/detail?hHinCd=EA979BR-90","EA979BR-90")</f>
        <v>EA979BR-90</v>
      </c>
    </row>
    <row r="702" spans="2:5" x14ac:dyDescent="0.15">
      <c r="B702" s="6" t="s">
        <v>67</v>
      </c>
      <c r="C702" s="6" t="s">
        <v>1859</v>
      </c>
      <c r="D702" s="6" t="s">
        <v>1860</v>
      </c>
      <c r="E702" s="5" t="str">
        <f>HYPERLINK("https://www.esco-net.com/wcs/escort/ec/detail?hHinCd=EA812HG-11B","EA812HG-11B")</f>
        <v>EA812HG-11B</v>
      </c>
    </row>
    <row r="703" spans="2:5" x14ac:dyDescent="0.15">
      <c r="B703" s="6" t="s">
        <v>67</v>
      </c>
      <c r="C703" s="6" t="s">
        <v>1861</v>
      </c>
      <c r="D703" s="6" t="s">
        <v>1862</v>
      </c>
      <c r="E703" s="5" t="str">
        <f>HYPERLINK("https://www.esco-net.com/wcs/escort/ec/detail?hHinCd=EA812HG-15B","EA812HG-15B")</f>
        <v>EA812HG-15B</v>
      </c>
    </row>
    <row r="704" spans="2:5" x14ac:dyDescent="0.15">
      <c r="B704" s="6" t="s">
        <v>1863</v>
      </c>
      <c r="C704" s="6" t="s">
        <v>1864</v>
      </c>
      <c r="D704" s="6" t="s">
        <v>1865</v>
      </c>
      <c r="E704" s="5" t="str">
        <f>HYPERLINK("https://www.esco-net.com/wcs/escort/ec/detail?hHinCd=EA724ZT-2","EA724ZT-2")</f>
        <v>EA724ZT-2</v>
      </c>
    </row>
    <row r="705" spans="2:5" x14ac:dyDescent="0.15">
      <c r="B705" s="6" t="s">
        <v>1866</v>
      </c>
      <c r="C705" s="6" t="s">
        <v>1867</v>
      </c>
      <c r="D705" s="6" t="s">
        <v>1868</v>
      </c>
      <c r="E705" s="5" t="str">
        <f>HYPERLINK("https://www.esco-net.com/wcs/escort/ec/detail?hHinCd=EA724YD-3","EA724YD-3")</f>
        <v>EA724YD-3</v>
      </c>
    </row>
    <row r="706" spans="2:5" x14ac:dyDescent="0.15">
      <c r="B706" s="6" t="s">
        <v>1869</v>
      </c>
      <c r="C706" s="6" t="s">
        <v>1870</v>
      </c>
      <c r="D706" s="6" t="s">
        <v>1871</v>
      </c>
      <c r="E706" s="5" t="str">
        <f>HYPERLINK("https://www.esco-net.com/wcs/escort/ec/detail?hHinCd=EA724YG-81","EA724YG-81")</f>
        <v>EA724YG-81</v>
      </c>
    </row>
    <row r="707" spans="2:5" x14ac:dyDescent="0.15">
      <c r="B707" s="6" t="s">
        <v>1872</v>
      </c>
      <c r="C707" s="6" t="s">
        <v>1873</v>
      </c>
      <c r="D707" s="6" t="s">
        <v>1874</v>
      </c>
      <c r="E707" s="5" t="str">
        <f>HYPERLINK("https://www.esco-net.com/wcs/escort/ec/detail?hHinCd=EA928AB-32A","EA928AB-32A")</f>
        <v>EA928AB-32A</v>
      </c>
    </row>
    <row r="708" spans="2:5" x14ac:dyDescent="0.15">
      <c r="B708" s="6" t="s">
        <v>1875</v>
      </c>
      <c r="C708" s="6" t="s">
        <v>1876</v>
      </c>
      <c r="D708" s="6" t="s">
        <v>1877</v>
      </c>
      <c r="E708" s="5" t="str">
        <f>HYPERLINK("https://www.esco-net.com/wcs/escort/ec/detail?hHinCd=EA922B-221","EA922B-221")</f>
        <v>EA922B-221</v>
      </c>
    </row>
    <row r="709" spans="2:5" x14ac:dyDescent="0.15">
      <c r="B709" s="6" t="s">
        <v>1878</v>
      </c>
      <c r="C709" s="6" t="s">
        <v>1879</v>
      </c>
      <c r="D709" s="6" t="s">
        <v>1880</v>
      </c>
      <c r="E709" s="5" t="str">
        <f>HYPERLINK("https://www.esco-net.com/wcs/escort/ec/detail?hHinCd=EA928BG-12","EA928BG-12")</f>
        <v>EA928BG-12</v>
      </c>
    </row>
    <row r="710" spans="2:5" x14ac:dyDescent="0.15">
      <c r="B710" s="6" t="s">
        <v>1881</v>
      </c>
      <c r="C710" s="6" t="s">
        <v>1882</v>
      </c>
      <c r="D710" s="6" t="s">
        <v>1883</v>
      </c>
      <c r="E710" s="5"/>
    </row>
    <row r="711" spans="2:5" x14ac:dyDescent="0.15">
      <c r="B711" s="6" t="s">
        <v>1881</v>
      </c>
      <c r="C711" s="6" t="s">
        <v>1884</v>
      </c>
      <c r="D711" s="6" t="s">
        <v>1883</v>
      </c>
      <c r="E711" s="5"/>
    </row>
    <row r="712" spans="2:5" x14ac:dyDescent="0.15">
      <c r="B712" s="6" t="s">
        <v>158</v>
      </c>
      <c r="C712" s="6" t="s">
        <v>1885</v>
      </c>
      <c r="D712" s="6" t="s">
        <v>1886</v>
      </c>
      <c r="E712" s="5"/>
    </row>
    <row r="713" spans="2:5" x14ac:dyDescent="0.15">
      <c r="B713" s="6" t="s">
        <v>159</v>
      </c>
      <c r="C713" s="6" t="s">
        <v>1887</v>
      </c>
      <c r="D713" s="6" t="s">
        <v>1888</v>
      </c>
      <c r="E713" s="5"/>
    </row>
    <row r="714" spans="2:5" x14ac:dyDescent="0.15">
      <c r="B714" s="6" t="s">
        <v>160</v>
      </c>
      <c r="C714" s="6" t="s">
        <v>1889</v>
      </c>
      <c r="D714" s="6" t="s">
        <v>1890</v>
      </c>
      <c r="E714" s="5"/>
    </row>
    <row r="715" spans="2:5" x14ac:dyDescent="0.15">
      <c r="B715" s="6" t="s">
        <v>1891</v>
      </c>
      <c r="C715" s="6" t="s">
        <v>1892</v>
      </c>
      <c r="D715" s="6" t="s">
        <v>1893</v>
      </c>
      <c r="E715" s="5"/>
    </row>
    <row r="716" spans="2:5" x14ac:dyDescent="0.15">
      <c r="B716" s="6" t="s">
        <v>161</v>
      </c>
      <c r="C716" s="6" t="s">
        <v>1894</v>
      </c>
      <c r="D716" s="6" t="s">
        <v>1895</v>
      </c>
      <c r="E716" s="5"/>
    </row>
    <row r="717" spans="2:5" x14ac:dyDescent="0.15">
      <c r="B717" s="6" t="s">
        <v>1896</v>
      </c>
      <c r="C717" s="6" t="s">
        <v>1897</v>
      </c>
      <c r="D717" s="6" t="s">
        <v>1898</v>
      </c>
      <c r="E717" s="5" t="str">
        <f>HYPERLINK("https://www.esco-net.com/wcs/escort/ec/detail?hHinCd=EA915-132A","EA915-132A")</f>
        <v>EA915-132A</v>
      </c>
    </row>
    <row r="718" spans="2:5" x14ac:dyDescent="0.15">
      <c r="B718" s="6" t="s">
        <v>1899</v>
      </c>
      <c r="C718" s="6" t="s">
        <v>1900</v>
      </c>
      <c r="D718" s="6" t="s">
        <v>1901</v>
      </c>
      <c r="E718" s="5" t="str">
        <f>HYPERLINK("https://www.esco-net.com/wcs/escort/ec/detail?hHinCd=EA913DA-4","EA913DA-4")</f>
        <v>EA913DA-4</v>
      </c>
    </row>
    <row r="719" spans="2:5" x14ac:dyDescent="0.15">
      <c r="B719" s="6" t="s">
        <v>1902</v>
      </c>
      <c r="C719" s="6" t="s">
        <v>1903</v>
      </c>
      <c r="D719" s="6" t="s">
        <v>1904</v>
      </c>
      <c r="E719" s="5"/>
    </row>
    <row r="720" spans="2:5" x14ac:dyDescent="0.15">
      <c r="B720" s="6" t="s">
        <v>162</v>
      </c>
      <c r="C720" s="6" t="s">
        <v>1905</v>
      </c>
      <c r="D720" s="6" t="s">
        <v>1906</v>
      </c>
      <c r="E720" s="5" t="str">
        <f>HYPERLINK("https://www.esco-net.com/wcs/escort/ec/detail?hHinCd=EA763AZ-82A","EA763AZ-82A")</f>
        <v>EA763AZ-82A</v>
      </c>
    </row>
    <row r="721" spans="2:5" x14ac:dyDescent="0.15">
      <c r="B721" s="6" t="s">
        <v>1907</v>
      </c>
      <c r="C721" s="6" t="s">
        <v>1908</v>
      </c>
      <c r="D721" s="6" t="s">
        <v>1909</v>
      </c>
      <c r="E721" s="5" t="str">
        <f>HYPERLINK("https://www.esco-net.com/wcs/escort/ec/detail?hHinCd=EA917AN-25","EA917AN-25")</f>
        <v>EA917AN-25</v>
      </c>
    </row>
    <row r="722" spans="2:5" x14ac:dyDescent="0.15">
      <c r="B722" s="6" t="s">
        <v>1910</v>
      </c>
      <c r="C722" s="6" t="s">
        <v>1911</v>
      </c>
      <c r="D722" s="6" t="s">
        <v>1912</v>
      </c>
      <c r="E722" s="5"/>
    </row>
    <row r="723" spans="2:5" x14ac:dyDescent="0.15">
      <c r="B723" s="6" t="s">
        <v>1913</v>
      </c>
      <c r="C723" s="6" t="s">
        <v>1914</v>
      </c>
      <c r="D723" s="6" t="s">
        <v>1915</v>
      </c>
      <c r="E723" s="5" t="str">
        <f>HYPERLINK("https://www.esco-net.com/wcs/escort/ec/detail?hHinCd=EA522FA-10","EA522FA-10")</f>
        <v>EA522FA-10</v>
      </c>
    </row>
    <row r="724" spans="2:5" x14ac:dyDescent="0.15">
      <c r="B724" s="6" t="s">
        <v>1916</v>
      </c>
      <c r="C724" s="6" t="s">
        <v>1917</v>
      </c>
      <c r="D724" s="6" t="s">
        <v>1918</v>
      </c>
      <c r="E724" s="5"/>
    </row>
    <row r="725" spans="2:5" x14ac:dyDescent="0.15">
      <c r="B725" s="6" t="s">
        <v>1919</v>
      </c>
      <c r="C725" s="6" t="s">
        <v>1920</v>
      </c>
      <c r="D725" s="6" t="s">
        <v>1921</v>
      </c>
      <c r="E725" s="5"/>
    </row>
    <row r="726" spans="2:5" x14ac:dyDescent="0.15">
      <c r="B726" s="6" t="s">
        <v>1919</v>
      </c>
      <c r="C726" s="6" t="s">
        <v>1922</v>
      </c>
      <c r="D726" s="6" t="s">
        <v>1923</v>
      </c>
      <c r="E726" s="5" t="str">
        <f>HYPERLINK("https://www.esco-net.com/wcs/escort/ec/detail?hHinCd=EA915-161","EA915-161")</f>
        <v>EA915-161</v>
      </c>
    </row>
    <row r="727" spans="2:5" x14ac:dyDescent="0.15">
      <c r="B727" s="6" t="s">
        <v>1924</v>
      </c>
      <c r="C727" s="6" t="s">
        <v>1925</v>
      </c>
      <c r="D727" s="6" t="s">
        <v>1926</v>
      </c>
      <c r="E727" s="5"/>
    </row>
    <row r="728" spans="2:5" x14ac:dyDescent="0.15">
      <c r="B728" s="6" t="s">
        <v>1927</v>
      </c>
      <c r="C728" s="6" t="s">
        <v>1928</v>
      </c>
      <c r="D728" s="6" t="s">
        <v>1929</v>
      </c>
      <c r="E728" s="5"/>
    </row>
    <row r="729" spans="2:5" x14ac:dyDescent="0.15">
      <c r="B729" s="6" t="s">
        <v>1930</v>
      </c>
      <c r="C729" s="6" t="s">
        <v>1931</v>
      </c>
      <c r="D729" s="6" t="s">
        <v>1932</v>
      </c>
      <c r="E729" s="5" t="str">
        <f>HYPERLINK("https://www.esco-net.com/wcs/escort/ec/detail?hHinCd=EA650AX-31","EA650AX-31")</f>
        <v>EA650AX-31</v>
      </c>
    </row>
    <row r="730" spans="2:5" x14ac:dyDescent="0.15">
      <c r="B730" s="6" t="s">
        <v>1933</v>
      </c>
      <c r="C730" s="6" t="s">
        <v>1934</v>
      </c>
      <c r="D730" s="6" t="s">
        <v>1935</v>
      </c>
      <c r="E730" s="5" t="str">
        <f>HYPERLINK("https://www.esco-net.com/wcs/escort/ec/detail?hHinCd=EA925KB-8A","EA925KB-8A")</f>
        <v>EA925KB-8A</v>
      </c>
    </row>
    <row r="731" spans="2:5" x14ac:dyDescent="0.15">
      <c r="B731" s="6" t="s">
        <v>163</v>
      </c>
      <c r="C731" s="6" t="s">
        <v>1936</v>
      </c>
      <c r="D731" s="6" t="s">
        <v>1937</v>
      </c>
      <c r="E731" s="5" t="str">
        <f>HYPERLINK("https://www.esco-net.com/wcs/escort/ec/detail?hHinCd=EA650BB-10","EA650BB-10")</f>
        <v>EA650BB-10</v>
      </c>
    </row>
    <row r="732" spans="2:5" x14ac:dyDescent="0.15">
      <c r="B732" s="6" t="s">
        <v>164</v>
      </c>
      <c r="C732" s="6" t="s">
        <v>1938</v>
      </c>
      <c r="D732" s="6" t="s">
        <v>165</v>
      </c>
      <c r="E732" s="5" t="str">
        <f>HYPERLINK("https://www.esco-net.com/wcs/escort/ec/detail?hHinCd=EA898RB-31","EA898RB-31")</f>
        <v>EA898RB-31</v>
      </c>
    </row>
    <row r="733" spans="2:5" x14ac:dyDescent="0.15">
      <c r="B733" s="6" t="s">
        <v>1939</v>
      </c>
      <c r="C733" s="6" t="s">
        <v>1940</v>
      </c>
      <c r="D733" s="6" t="s">
        <v>1941</v>
      </c>
      <c r="E733" s="5" t="str">
        <f>HYPERLINK("https://www.esco-net.com/wcs/escort/ec/detail?hHinCd=EA913AE-2","EA913AE-2")</f>
        <v>EA913AE-2</v>
      </c>
    </row>
    <row r="734" spans="2:5" x14ac:dyDescent="0.15">
      <c r="B734" s="6" t="s">
        <v>1939</v>
      </c>
      <c r="C734" s="6" t="s">
        <v>1942</v>
      </c>
      <c r="D734" s="6" t="s">
        <v>1943</v>
      </c>
      <c r="E734" s="5" t="str">
        <f>HYPERLINK("https://www.esco-net.com/wcs/escort/ec/detail?hHinCd=EA913AE-2","EA913AE-2")</f>
        <v>EA913AE-2</v>
      </c>
    </row>
    <row r="735" spans="2:5" x14ac:dyDescent="0.15">
      <c r="B735" s="6" t="s">
        <v>1944</v>
      </c>
      <c r="C735" s="6" t="s">
        <v>1945</v>
      </c>
      <c r="D735" s="6" t="s">
        <v>1946</v>
      </c>
      <c r="E735" s="5" t="str">
        <f>HYPERLINK("https://www.esco-net.com/wcs/escort/ec/detail?hHinCd=EA952AD-226","EA952AD-226")</f>
        <v>EA952AD-226</v>
      </c>
    </row>
    <row r="736" spans="2:5" x14ac:dyDescent="0.15">
      <c r="B736" s="6" t="s">
        <v>166</v>
      </c>
      <c r="C736" s="6" t="s">
        <v>1947</v>
      </c>
      <c r="D736" s="6" t="s">
        <v>1948</v>
      </c>
      <c r="E736" s="5"/>
    </row>
    <row r="737" spans="2:5" x14ac:dyDescent="0.15">
      <c r="B737" s="6" t="s">
        <v>1949</v>
      </c>
      <c r="C737" s="6" t="s">
        <v>1950</v>
      </c>
      <c r="D737" s="6" t="s">
        <v>1951</v>
      </c>
      <c r="E737" s="5" t="str">
        <f>HYPERLINK("https://www.esco-net.com/wcs/escort/ec/detail?hHinCd=EA124LR-11B","EA124LR-11B")</f>
        <v>EA124LR-11B</v>
      </c>
    </row>
    <row r="738" spans="2:5" x14ac:dyDescent="0.15">
      <c r="B738" s="6" t="s">
        <v>1949</v>
      </c>
      <c r="C738" s="6" t="s">
        <v>1952</v>
      </c>
      <c r="D738" s="6" t="s">
        <v>1953</v>
      </c>
      <c r="E738" s="5" t="str">
        <f>HYPERLINK("https://www.esco-net.com/wcs/escort/ec/detail?hHinCd=EA124LR-1D","EA124LR-1D")</f>
        <v>EA124LR-1D</v>
      </c>
    </row>
    <row r="739" spans="2:5" x14ac:dyDescent="0.15">
      <c r="B739" s="6" t="s">
        <v>68</v>
      </c>
      <c r="C739" s="6" t="s">
        <v>1954</v>
      </c>
      <c r="D739" s="6" t="s">
        <v>1955</v>
      </c>
      <c r="E739" s="5" t="str">
        <f>HYPERLINK("https://www.esco-net.com/wcs/escort/ec/detail?hHinCd=EA124LC-14A","EA124LC-14A")</f>
        <v>EA124LC-14A</v>
      </c>
    </row>
    <row r="740" spans="2:5" x14ac:dyDescent="0.15">
      <c r="B740" s="6" t="s">
        <v>68</v>
      </c>
      <c r="C740" s="6" t="s">
        <v>1956</v>
      </c>
      <c r="D740" s="6" t="s">
        <v>1957</v>
      </c>
      <c r="E740" s="5" t="str">
        <f>HYPERLINK("https://www.esco-net.com/wcs/escort/ec/detail?hHinCd=EA124LF-3B","EA124LF-3B")</f>
        <v>EA124LF-3B</v>
      </c>
    </row>
    <row r="741" spans="2:5" x14ac:dyDescent="0.15">
      <c r="B741" s="6" t="s">
        <v>68</v>
      </c>
      <c r="C741" s="6" t="s">
        <v>1958</v>
      </c>
      <c r="D741" s="6" t="s">
        <v>1959</v>
      </c>
      <c r="E741" s="5" t="str">
        <f>HYPERLINK("https://www.esco-net.com/wcs/escort/ec/detail?hHinCd=EA124LH-12B","EA124LH-12B")</f>
        <v>EA124LH-12B</v>
      </c>
    </row>
    <row r="742" spans="2:5" x14ac:dyDescent="0.15">
      <c r="B742" s="6" t="s">
        <v>68</v>
      </c>
      <c r="C742" s="6" t="s">
        <v>1960</v>
      </c>
      <c r="D742" s="6" t="s">
        <v>1961</v>
      </c>
      <c r="E742" s="5" t="str">
        <f>HYPERLINK("https://www.esco-net.com/wcs/escort/ec/detail?hHinCd=EA124LH-14A","EA124LH-14A")</f>
        <v>EA124LH-14A</v>
      </c>
    </row>
    <row r="743" spans="2:5" x14ac:dyDescent="0.15">
      <c r="B743" s="6" t="s">
        <v>68</v>
      </c>
      <c r="C743" s="6" t="s">
        <v>1962</v>
      </c>
      <c r="D743" s="6" t="s">
        <v>1963</v>
      </c>
      <c r="E743" s="5" t="str">
        <f>HYPERLINK("https://www.esco-net.com/wcs/escort/ec/detail?hHinCd=EA141BA-15","EA141BA-15")</f>
        <v>EA141BA-15</v>
      </c>
    </row>
    <row r="744" spans="2:5" x14ac:dyDescent="0.15">
      <c r="B744" s="6" t="s">
        <v>1964</v>
      </c>
      <c r="C744" s="6" t="s">
        <v>1965</v>
      </c>
      <c r="D744" s="6" t="s">
        <v>1966</v>
      </c>
      <c r="E744" s="5" t="str">
        <f>HYPERLINK("https://www.esco-net.com/wcs/escort/ec/detail?hHinCd=EA124LG-16A","EA124LG-16A")</f>
        <v>EA124LG-16A</v>
      </c>
    </row>
    <row r="745" spans="2:5" x14ac:dyDescent="0.15">
      <c r="B745" s="6" t="s">
        <v>1967</v>
      </c>
      <c r="C745" s="6" t="s">
        <v>1968</v>
      </c>
      <c r="D745" s="6" t="s">
        <v>1969</v>
      </c>
      <c r="E745" s="5" t="str">
        <f>HYPERLINK("https://www.esco-net.com/wcs/escort/ec/detail?hHinCd=EA952AD-140","EA952AD-140")</f>
        <v>EA952AD-140</v>
      </c>
    </row>
    <row r="746" spans="2:5" x14ac:dyDescent="0.15">
      <c r="B746" s="6" t="s">
        <v>167</v>
      </c>
      <c r="C746" s="6" t="s">
        <v>1970</v>
      </c>
      <c r="D746" s="6" t="s">
        <v>1971</v>
      </c>
      <c r="E746" s="5"/>
    </row>
    <row r="747" spans="2:5" x14ac:dyDescent="0.15">
      <c r="B747" s="6" t="s">
        <v>168</v>
      </c>
      <c r="C747" s="6" t="s">
        <v>1972</v>
      </c>
      <c r="D747" s="6" t="s">
        <v>1973</v>
      </c>
      <c r="E747" s="5" t="str">
        <f>HYPERLINK("https://www.esco-net.com/wcs/escort/ec/detail?hHinCd=EA628ZE-12","EA628ZE-12")</f>
        <v>EA628ZE-12</v>
      </c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2024-08-16T01:19:30Z</dcterms:modified>
</cp:coreProperties>
</file>