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YFUL\Desktop\"/>
    </mc:Choice>
  </mc:AlternateContent>
  <xr:revisionPtr revIDLastSave="0" documentId="13_ncr:1_{ACF56847-006C-40B9-B42D-F1123598FB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Sheet1!$B$10:$E$1577</definedName>
    <definedName name="_xlnm.Print_Area" localSheetId="0">Sheet1!$A$1:$E$662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3" i="1"/>
  <c r="E14" i="1"/>
  <c r="E15" i="1"/>
  <c r="E16" i="1"/>
  <c r="E17" i="1"/>
  <c r="E18" i="1"/>
  <c r="E19" i="1"/>
  <c r="E23" i="1"/>
  <c r="E24" i="1"/>
  <c r="E26" i="1"/>
  <c r="E29" i="1"/>
  <c r="E36" i="1"/>
  <c r="E37" i="1"/>
  <c r="E38" i="1"/>
  <c r="E39" i="1"/>
  <c r="E42" i="1"/>
  <c r="E44" i="1"/>
  <c r="E45" i="1"/>
  <c r="E46" i="1"/>
  <c r="E47" i="1"/>
  <c r="E48" i="1"/>
  <c r="E52" i="1"/>
  <c r="E53" i="1"/>
  <c r="E54" i="1"/>
  <c r="E55" i="1"/>
  <c r="E57" i="1"/>
  <c r="E58" i="1"/>
  <c r="E63" i="1"/>
  <c r="E64" i="1"/>
  <c r="E65" i="1"/>
  <c r="E66" i="1"/>
  <c r="E67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4" i="1"/>
  <c r="E85" i="1"/>
  <c r="E86" i="1"/>
  <c r="E88" i="1"/>
  <c r="E90" i="1"/>
  <c r="E92" i="1"/>
  <c r="E93" i="1"/>
  <c r="E96" i="1"/>
  <c r="E97" i="1"/>
  <c r="E99" i="1"/>
  <c r="E100" i="1"/>
  <c r="E101" i="1"/>
  <c r="E102" i="1"/>
  <c r="E106" i="1"/>
  <c r="E107" i="1"/>
  <c r="E108" i="1"/>
  <c r="E109" i="1"/>
  <c r="E113" i="1"/>
  <c r="E114" i="1"/>
  <c r="E115" i="1"/>
  <c r="E116" i="1"/>
  <c r="E118" i="1"/>
  <c r="E119" i="1"/>
  <c r="E120" i="1"/>
  <c r="E122" i="1"/>
  <c r="E123" i="1"/>
  <c r="E124" i="1"/>
  <c r="E125" i="1"/>
  <c r="E126" i="1"/>
  <c r="E129" i="1"/>
  <c r="E130" i="1"/>
  <c r="E131" i="1"/>
  <c r="E133" i="1"/>
  <c r="E134" i="1"/>
  <c r="E135" i="1"/>
  <c r="E136" i="1"/>
  <c r="E139" i="1"/>
  <c r="E140" i="1"/>
  <c r="E141" i="1"/>
  <c r="E142" i="1"/>
  <c r="E143" i="1"/>
  <c r="E144" i="1"/>
  <c r="E146" i="1"/>
  <c r="E147" i="1"/>
  <c r="E151" i="1"/>
  <c r="E152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4" i="1"/>
  <c r="E175" i="1"/>
  <c r="E176" i="1"/>
  <c r="E177" i="1"/>
  <c r="E178" i="1"/>
  <c r="E179" i="1"/>
  <c r="E180" i="1"/>
  <c r="E181" i="1"/>
  <c r="E182" i="1"/>
  <c r="E185" i="1"/>
  <c r="E188" i="1"/>
  <c r="E189" i="1"/>
  <c r="E190" i="1"/>
  <c r="E193" i="1"/>
  <c r="E194" i="1"/>
  <c r="E197" i="1"/>
  <c r="E198" i="1"/>
  <c r="E199" i="1"/>
  <c r="E201" i="1"/>
  <c r="E202" i="1"/>
  <c r="E203" i="1"/>
  <c r="E204" i="1"/>
  <c r="E205" i="1"/>
  <c r="E206" i="1"/>
  <c r="E208" i="1"/>
  <c r="E210" i="1"/>
  <c r="E211" i="1"/>
  <c r="E212" i="1"/>
  <c r="E213" i="1"/>
  <c r="E214" i="1"/>
  <c r="E219" i="1"/>
  <c r="E220" i="1"/>
  <c r="E222" i="1"/>
  <c r="E223" i="1"/>
  <c r="E225" i="1"/>
  <c r="E226" i="1"/>
  <c r="E227" i="1"/>
  <c r="E228" i="1"/>
  <c r="E230" i="1"/>
  <c r="E231" i="1"/>
  <c r="E232" i="1"/>
  <c r="E233" i="1"/>
  <c r="E234" i="1"/>
  <c r="E235" i="1"/>
  <c r="E236" i="1"/>
  <c r="E237" i="1"/>
  <c r="E238" i="1"/>
  <c r="E239" i="1"/>
  <c r="E242" i="1"/>
  <c r="E243" i="1"/>
  <c r="E245" i="1"/>
  <c r="E246" i="1"/>
  <c r="E250" i="1"/>
  <c r="E251" i="1"/>
  <c r="E252" i="1"/>
  <c r="E253" i="1"/>
  <c r="E254" i="1"/>
  <c r="E255" i="1"/>
  <c r="E256" i="1"/>
  <c r="E260" i="1"/>
  <c r="E261" i="1"/>
  <c r="E272" i="1"/>
  <c r="E276" i="1"/>
  <c r="E277" i="1"/>
  <c r="E279" i="1"/>
  <c r="E280" i="1"/>
  <c r="E281" i="1"/>
  <c r="E282" i="1"/>
  <c r="E283" i="1"/>
  <c r="E284" i="1"/>
  <c r="E293" i="1"/>
  <c r="E294" i="1"/>
  <c r="E301" i="1"/>
  <c r="E303" i="1"/>
  <c r="E304" i="1"/>
  <c r="E305" i="1"/>
  <c r="E306" i="1"/>
  <c r="E308" i="1"/>
  <c r="E312" i="1"/>
  <c r="E313" i="1"/>
  <c r="E314" i="1"/>
  <c r="E315" i="1"/>
  <c r="E316" i="1"/>
  <c r="E317" i="1"/>
  <c r="E319" i="1"/>
  <c r="E323" i="1"/>
  <c r="E324" i="1"/>
  <c r="E325" i="1"/>
  <c r="E326" i="1"/>
  <c r="E327" i="1"/>
  <c r="E328" i="1"/>
  <c r="E329" i="1"/>
  <c r="E330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5" i="1"/>
  <c r="E347" i="1"/>
  <c r="E348" i="1"/>
  <c r="E350" i="1"/>
  <c r="E351" i="1"/>
  <c r="E352" i="1"/>
  <c r="E353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9" i="1"/>
  <c r="E370" i="1"/>
  <c r="E371" i="1"/>
  <c r="E372" i="1"/>
  <c r="E373" i="1"/>
  <c r="E374" i="1"/>
  <c r="E376" i="1"/>
  <c r="E379" i="1"/>
  <c r="E385" i="1"/>
  <c r="E386" i="1"/>
  <c r="E389" i="1"/>
  <c r="E390" i="1"/>
  <c r="E392" i="1"/>
  <c r="E393" i="1"/>
  <c r="E395" i="1"/>
  <c r="E396" i="1"/>
  <c r="E397" i="1"/>
  <c r="E399" i="1"/>
  <c r="E400" i="1"/>
  <c r="E401" i="1"/>
  <c r="E402" i="1"/>
  <c r="E403" i="1"/>
  <c r="E404" i="1"/>
  <c r="E405" i="1"/>
  <c r="E406" i="1"/>
  <c r="E409" i="1"/>
  <c r="E410" i="1"/>
  <c r="E412" i="1"/>
  <c r="E413" i="1"/>
  <c r="E414" i="1"/>
  <c r="E415" i="1"/>
  <c r="E416" i="1"/>
  <c r="E417" i="1"/>
  <c r="E418" i="1"/>
  <c r="E419" i="1"/>
  <c r="E420" i="1"/>
  <c r="E422" i="1"/>
  <c r="E423" i="1"/>
  <c r="E424" i="1"/>
  <c r="E425" i="1"/>
  <c r="E427" i="1"/>
  <c r="E428" i="1"/>
  <c r="E429" i="1"/>
  <c r="E431" i="1"/>
  <c r="E432" i="1"/>
  <c r="E433" i="1"/>
  <c r="E435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1" i="1"/>
  <c r="E452" i="1"/>
  <c r="E455" i="1"/>
  <c r="E460" i="1"/>
  <c r="E463" i="1"/>
  <c r="E464" i="1"/>
  <c r="E465" i="1"/>
  <c r="E466" i="1"/>
  <c r="E467" i="1"/>
  <c r="E468" i="1"/>
  <c r="E469" i="1"/>
  <c r="E472" i="1"/>
  <c r="E473" i="1"/>
  <c r="E474" i="1"/>
  <c r="E475" i="1"/>
  <c r="E478" i="1"/>
  <c r="E480" i="1"/>
  <c r="E481" i="1"/>
  <c r="E484" i="1"/>
  <c r="E485" i="1"/>
  <c r="E488" i="1"/>
  <c r="E489" i="1"/>
  <c r="E490" i="1"/>
  <c r="E491" i="1"/>
  <c r="E493" i="1"/>
  <c r="E495" i="1"/>
  <c r="E496" i="1"/>
  <c r="E499" i="1"/>
  <c r="E500" i="1"/>
  <c r="E501" i="1"/>
  <c r="E502" i="1"/>
  <c r="E503" i="1"/>
  <c r="E504" i="1"/>
  <c r="E505" i="1"/>
  <c r="E506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7" i="1"/>
  <c r="E529" i="1"/>
  <c r="E534" i="1"/>
  <c r="E536" i="1"/>
  <c r="E537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8" i="1"/>
  <c r="E559" i="1"/>
  <c r="E561" i="1"/>
  <c r="E562" i="1"/>
  <c r="E563" i="1"/>
  <c r="E566" i="1"/>
  <c r="E567" i="1"/>
  <c r="E568" i="1"/>
  <c r="E570" i="1"/>
  <c r="E571" i="1"/>
  <c r="E572" i="1"/>
  <c r="E573" i="1"/>
  <c r="E574" i="1"/>
  <c r="E575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600" i="1"/>
  <c r="E601" i="1"/>
  <c r="E602" i="1"/>
  <c r="E604" i="1"/>
  <c r="E605" i="1"/>
  <c r="E607" i="1"/>
  <c r="E608" i="1"/>
  <c r="E609" i="1"/>
  <c r="E610" i="1"/>
  <c r="E611" i="1"/>
  <c r="E612" i="1"/>
  <c r="E613" i="1"/>
  <c r="E614" i="1"/>
  <c r="E615" i="1"/>
  <c r="E617" i="1"/>
  <c r="E618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8" i="1"/>
  <c r="E641" i="1"/>
  <c r="E642" i="1"/>
  <c r="E644" i="1"/>
  <c r="E646" i="1"/>
  <c r="E647" i="1"/>
  <c r="E649" i="1"/>
  <c r="E651" i="1"/>
  <c r="E653" i="1"/>
  <c r="E654" i="1"/>
  <c r="E655" i="1"/>
  <c r="E656" i="1"/>
  <c r="E657" i="1"/>
  <c r="E658" i="1"/>
  <c r="E659" i="1"/>
  <c r="E660" i="1"/>
</calcChain>
</file>

<file path=xl/sharedStrings.xml><?xml version="1.0" encoding="utf-8"?>
<sst xmlns="http://schemas.openxmlformats.org/spreadsheetml/2006/main" count="1938" uniqueCount="1792">
  <si>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</si>
  <si>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</si>
  <si>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</si>
  <si>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</si>
  <si>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</si>
  <si>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</si>
  <si>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</si>
  <si>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</si>
  <si>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</si>
  <si>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NO55
ｶﾀﾛｸﾞﾍﾟｰｼﾞ</t>
    <phoneticPr fontId="3"/>
  </si>
  <si>
    <t>0049</t>
  </si>
  <si>
    <t>0305</t>
  </si>
  <si>
    <t>0523</t>
  </si>
  <si>
    <t>0782</t>
  </si>
  <si>
    <t>0937</t>
  </si>
  <si>
    <t>1178</t>
  </si>
  <si>
    <t>1190</t>
  </si>
  <si>
    <t>1273</t>
  </si>
  <si>
    <t>1460</t>
  </si>
  <si>
    <t>1488</t>
  </si>
  <si>
    <t>1508</t>
  </si>
  <si>
    <t>1526</t>
  </si>
  <si>
    <t>1528</t>
  </si>
  <si>
    <t>1787</t>
  </si>
  <si>
    <t>1807</t>
  </si>
  <si>
    <t>2310</t>
  </si>
  <si>
    <t>0225</t>
  </si>
  <si>
    <t>0573</t>
  </si>
  <si>
    <t>1312</t>
  </si>
  <si>
    <t>1400</t>
  </si>
  <si>
    <t>2289</t>
  </si>
  <si>
    <t>2298</t>
  </si>
  <si>
    <t>2394</t>
  </si>
  <si>
    <t>2638</t>
  </si>
  <si>
    <t>0032</t>
  </si>
  <si>
    <t>0197</t>
  </si>
  <si>
    <t>0562</t>
  </si>
  <si>
    <t>0836</t>
  </si>
  <si>
    <t>0924</t>
  </si>
  <si>
    <t>1050</t>
  </si>
  <si>
    <t>1072</t>
  </si>
  <si>
    <t>1164</t>
  </si>
  <si>
    <t>1176</t>
  </si>
  <si>
    <t>1224</t>
  </si>
  <si>
    <t>1272</t>
  </si>
  <si>
    <t>1442</t>
  </si>
  <si>
    <t>1450</t>
  </si>
  <si>
    <t>1462</t>
  </si>
  <si>
    <t>1510</t>
  </si>
  <si>
    <t>1607</t>
  </si>
  <si>
    <t>1609</t>
  </si>
  <si>
    <t>1650</t>
  </si>
  <si>
    <t>1723</t>
  </si>
  <si>
    <t>1728</t>
  </si>
  <si>
    <t>1775</t>
  </si>
  <si>
    <t>1793</t>
  </si>
  <si>
    <t>1802</t>
  </si>
  <si>
    <t>1910</t>
  </si>
  <si>
    <t>2302</t>
  </si>
  <si>
    <t>2324</t>
  </si>
  <si>
    <t>2351</t>
  </si>
  <si>
    <t>2486</t>
  </si>
  <si>
    <t>2616</t>
  </si>
  <si>
    <t>0045</t>
  </si>
  <si>
    <t>0071</t>
  </si>
  <si>
    <t>0084</t>
  </si>
  <si>
    <t>0099</t>
  </si>
  <si>
    <t>0104</t>
  </si>
  <si>
    <t>0107</t>
  </si>
  <si>
    <t>0110</t>
  </si>
  <si>
    <t>0235</t>
  </si>
  <si>
    <t>0262</t>
  </si>
  <si>
    <t>0295</t>
  </si>
  <si>
    <t>0307</t>
  </si>
  <si>
    <t>0362</t>
  </si>
  <si>
    <t>0367</t>
  </si>
  <si>
    <t>0527</t>
  </si>
  <si>
    <t>0538</t>
  </si>
  <si>
    <t>0559</t>
  </si>
  <si>
    <t>0614</t>
  </si>
  <si>
    <t>0677</t>
  </si>
  <si>
    <t>1/4"x150mm クーラントホース(ﾉｽﾞﾙ･ｺﾈｸﾀ付)</t>
  </si>
  <si>
    <t>0719</t>
  </si>
  <si>
    <t>0727</t>
  </si>
  <si>
    <t>0736</t>
  </si>
  <si>
    <t>0771</t>
  </si>
  <si>
    <t>0879</t>
  </si>
  <si>
    <t>0880</t>
  </si>
  <si>
    <t>0906</t>
  </si>
  <si>
    <t>1012</t>
  </si>
  <si>
    <t>1030</t>
  </si>
  <si>
    <t>1041</t>
  </si>
  <si>
    <t>8mm 電ドルソケット</t>
  </si>
  <si>
    <t>1127</t>
  </si>
  <si>
    <t>1146</t>
  </si>
  <si>
    <t>1159</t>
  </si>
  <si>
    <t>1192</t>
  </si>
  <si>
    <t>1237</t>
  </si>
  <si>
    <t>1243</t>
  </si>
  <si>
    <t>1278</t>
  </si>
  <si>
    <t>1392</t>
  </si>
  <si>
    <t>1407</t>
  </si>
  <si>
    <t>1455</t>
  </si>
  <si>
    <t>1495</t>
  </si>
  <si>
    <t>1506</t>
  </si>
  <si>
    <t>1527</t>
  </si>
  <si>
    <t>1549</t>
  </si>
  <si>
    <t>1553</t>
  </si>
  <si>
    <t>1600</t>
  </si>
  <si>
    <t>1617</t>
  </si>
  <si>
    <t>1660</t>
  </si>
  <si>
    <t>1743</t>
  </si>
  <si>
    <t>1753</t>
  </si>
  <si>
    <t>1792</t>
  </si>
  <si>
    <t>1821</t>
  </si>
  <si>
    <t>1827</t>
  </si>
  <si>
    <t>1842</t>
  </si>
  <si>
    <t>1844</t>
  </si>
  <si>
    <t>1860</t>
  </si>
  <si>
    <t>1875</t>
  </si>
  <si>
    <t>1914</t>
  </si>
  <si>
    <t>1991</t>
  </si>
  <si>
    <t>1994</t>
  </si>
  <si>
    <t>2050</t>
  </si>
  <si>
    <t>2053</t>
  </si>
  <si>
    <t>2062</t>
  </si>
  <si>
    <t>2078</t>
  </si>
  <si>
    <t>2101</t>
  </si>
  <si>
    <t>2159</t>
  </si>
  <si>
    <t>2166</t>
  </si>
  <si>
    <t>2184</t>
  </si>
  <si>
    <t>2187</t>
  </si>
  <si>
    <t>2204</t>
  </si>
  <si>
    <t>2205</t>
  </si>
  <si>
    <t>2234</t>
  </si>
  <si>
    <t>2319</t>
  </si>
  <si>
    <t>2327</t>
  </si>
  <si>
    <t>2400</t>
  </si>
  <si>
    <t>2402</t>
  </si>
  <si>
    <t>2416</t>
  </si>
  <si>
    <t>2451</t>
  </si>
  <si>
    <t>2529</t>
  </si>
  <si>
    <t>*但し、下記商品は2024年10月現在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6" eb="17">
      <t>ガツ</t>
    </rPh>
    <rPh sb="17" eb="19">
      <t>ゲンザイ</t>
    </rPh>
    <rPh sb="20" eb="22">
      <t>ザイコ</t>
    </rPh>
    <rPh sb="22" eb="23">
      <t>スウ</t>
    </rPh>
    <rPh sb="29" eb="31">
      <t>キョウキュウ</t>
    </rPh>
    <rPh sb="31" eb="34">
      <t>フカノウ</t>
    </rPh>
    <rPh sb="38" eb="40">
      <t>ショウヒン</t>
    </rPh>
    <rPh sb="43" eb="46">
      <t>ゴリョウショウ</t>
    </rPh>
    <rPh sb="46" eb="47">
      <t>クダ</t>
    </rPh>
    <phoneticPr fontId="3"/>
  </si>
  <si>
    <t>EA506A-89</t>
  </si>
  <si>
    <t>650x491x470mm/ 123L 折畳コンテナ(青)</t>
  </si>
  <si>
    <t>EA560WB-50SA</t>
  </si>
  <si>
    <t>[+ -]ドライバー(ｽﾃﾝﾚｽ製/差替式)</t>
  </si>
  <si>
    <t>EA565BH-9A</t>
  </si>
  <si>
    <t>9.0x230mm [Nut]ドライバー(Tﾊﾝﾄﾞﾙ)</t>
  </si>
  <si>
    <t>EA611GA-50A</t>
  </si>
  <si>
    <t>0x50mm   [+]ドライバービット</t>
  </si>
  <si>
    <t>EA614SN-17A</t>
  </si>
  <si>
    <t>17mm 片目片口スパナ(ｽﾃﾝﾚｽ製)</t>
  </si>
  <si>
    <t>EA617ZA-1</t>
  </si>
  <si>
    <t>1/2"DR ソケットセット</t>
  </si>
  <si>
    <t>EA617ZC-1</t>
  </si>
  <si>
    <t>EA617ZE-1</t>
  </si>
  <si>
    <t>1/2"DR ディープソケットセット</t>
  </si>
  <si>
    <t>EA643DA-24A</t>
  </si>
  <si>
    <t>680g/340mm ﾎﾞｰﾙﾋﾟﾝﾊﾝﾏｰ(ﾉﾝｽﾊﾟｰｷﾝｸﾞ)</t>
  </si>
  <si>
    <t>EA643DA-4A</t>
  </si>
  <si>
    <t>1800g/370mm 両頭ハンマー(ﾉﾝｽﾊﾟｰｷﾝｸﾞ)</t>
  </si>
  <si>
    <t>EA643DA-5A</t>
  </si>
  <si>
    <t>2000g/370mm 両頭ハンマー(ﾉﾝｽﾊﾟｰｷﾝｸﾞ)</t>
  </si>
  <si>
    <t>EA759GA-80B</t>
  </si>
  <si>
    <t>[2420万画素] 一眼レフデジタルカメラ</t>
  </si>
  <si>
    <t>EA763AJ-58D</t>
  </si>
  <si>
    <t>5.5合 ＩＨ炊飯ｼﾞｬｰ(極め炊き)</t>
  </si>
  <si>
    <t>EA765MH-111A</t>
  </si>
  <si>
    <t>[EA765MH-104用] 替カートリッジ</t>
  </si>
  <si>
    <t>EA899AH-22</t>
  </si>
  <si>
    <t>AC100V/ 840W 掃除機(ｻｲｸﾛﾝ式/ﾗｲﾄｺﾞｰﾙﾄﾞ)</t>
  </si>
  <si>
    <t>EA911BG-15</t>
  </si>
  <si>
    <t>70x70mm ﾌﾟﾗﾀﾞﾝ用ｺｰﾅｰｾｯﾄ(SxW/白)</t>
  </si>
  <si>
    <t>EA911BG-16</t>
  </si>
  <si>
    <t>70x70mm ﾌﾟﾗﾀﾞﾝ用ｺｰﾅｰｾｯﾄ(SxW/導電/黒)</t>
  </si>
  <si>
    <t>EA940CJ-41A</t>
  </si>
  <si>
    <t>300V/15A スイッチ(角型・片切)</t>
  </si>
  <si>
    <t>EA944PF-26</t>
  </si>
  <si>
    <t>50mmx50m 表示テープ(検査済)</t>
  </si>
  <si>
    <t>EA954TE-28A</t>
  </si>
  <si>
    <t>136x139x200mm ブックエンド(ﾌﾞﾗｯｸ)</t>
  </si>
  <si>
    <t>EA997Z-80</t>
  </si>
  <si>
    <t>50x700mm/0.55Ｌ 吸水ﾃｰﾌﾟ(ｱｸｱﾎﾞｰｲ/20枚)</t>
  </si>
  <si>
    <t>EA997Z-81</t>
  </si>
  <si>
    <t>370x280mm/  5L 吸水ﾊﾞｯｸﾞ(ｱｸｱﾎﾞｰｲ/20枚)</t>
  </si>
  <si>
    <t>EA997Z-82</t>
  </si>
  <si>
    <t>450x350mm/10L 吸水ﾊﾞｯｸﾞ(ｱｸｱﾎﾞｰｲ/20枚)</t>
  </si>
  <si>
    <t>EA997Z-83</t>
  </si>
  <si>
    <t>570x430mm/20L 吸水ﾊﾞｯｸﾞ(ｱｸｱﾎﾞｰｲ/20枚)</t>
  </si>
  <si>
    <t>EA998WF-22.5A</t>
  </si>
  <si>
    <t>22.5cm プロスニーカー(黒)</t>
  </si>
  <si>
    <t>EB758R-3</t>
  </si>
  <si>
    <t>287x221x78mm 充電式ライト用ケース</t>
  </si>
  <si>
    <t>0004</t>
  </si>
  <si>
    <t>EA54B</t>
  </si>
  <si>
    <t>[83個組] 工具セット</t>
  </si>
  <si>
    <t>0016</t>
  </si>
  <si>
    <t>EA215AM-10</t>
  </si>
  <si>
    <t>3/16"-1/2" ４サイズベンダー</t>
  </si>
  <si>
    <t>0030</t>
  </si>
  <si>
    <t>EA432BL-2</t>
  </si>
  <si>
    <t>1/4"x2.0mm 銅フレアー管(5個入)</t>
  </si>
  <si>
    <t>EA704D-1</t>
  </si>
  <si>
    <t>200g モンジュ液(ｽﾌﾟﾚｰ)</t>
  </si>
  <si>
    <t>0033</t>
  </si>
  <si>
    <t>EA130P-11</t>
  </si>
  <si>
    <t>R134a用/30cc ｴｱｺﾝｵｲﾙ強化剤(PAG専用)</t>
  </si>
  <si>
    <t>EA997PS-96</t>
  </si>
  <si>
    <t>700x 700mm エアフィルター(粘着式/10枚)</t>
  </si>
  <si>
    <t>0048</t>
  </si>
  <si>
    <t>EA119-8S</t>
  </si>
  <si>
    <t>100g 冷却水･殺藻剤セット(ﾆﾁﾄｯﾌﾟﾓｶﾚｽ)</t>
  </si>
  <si>
    <t>EA469A</t>
  </si>
  <si>
    <t>シリホスフィーダー</t>
  </si>
  <si>
    <t>0057</t>
  </si>
  <si>
    <t>EA115YL-1</t>
  </si>
  <si>
    <t>単1x4本/3.0L 電動スプレー(電池式)</t>
  </si>
  <si>
    <t>0064</t>
  </si>
  <si>
    <t>EA897E-50CA</t>
  </si>
  <si>
    <t>単相200V/250W/φ50cm 工業用換気扇(3速)</t>
  </si>
  <si>
    <t>0070</t>
  </si>
  <si>
    <t>EA763AY-7G</t>
  </si>
  <si>
    <t>AC100V/985W/10畳 スチーム式加湿器</t>
  </si>
  <si>
    <t>EA330A-10</t>
  </si>
  <si>
    <t>アセチレンボンベ・スタンド</t>
  </si>
  <si>
    <t>0073</t>
  </si>
  <si>
    <t>EA300-13A</t>
  </si>
  <si>
    <t>M16x1.5 溶接ホース用袋ナット(右ねじ)</t>
  </si>
  <si>
    <t>EA300-13B</t>
  </si>
  <si>
    <t>M16x1.5 溶接ホース用袋ナット(左ねじ)</t>
  </si>
  <si>
    <t>EA300-14A</t>
  </si>
  <si>
    <t>5mm 溶接ホース用ステム</t>
  </si>
  <si>
    <t>EA300-14B</t>
  </si>
  <si>
    <t>8mm 溶接ホース用ステム</t>
  </si>
  <si>
    <t>EA300-14C</t>
  </si>
  <si>
    <t>9mm 溶接ホース用ステム</t>
  </si>
  <si>
    <t>0083</t>
  </si>
  <si>
    <t>EA920WA-12</t>
  </si>
  <si>
    <t>18kg スパッター付着防止剤</t>
  </si>
  <si>
    <t>EA334BM-20Y</t>
  </si>
  <si>
    <t>1000x2000mm 溶接作業フェンスセット(黄色)</t>
  </si>
  <si>
    <t>0095</t>
  </si>
  <si>
    <t>EA526ST-8A</t>
  </si>
  <si>
    <t>0-200mm/114mm シャコ万力(安全色/熔接用)</t>
  </si>
  <si>
    <t>EA526WE-31</t>
  </si>
  <si>
    <t>0- 30mm/ 31mm シャコ万力</t>
  </si>
  <si>
    <t>EA682GB-10</t>
  </si>
  <si>
    <t>２本組 オフセット型鉄板用はさみ</t>
  </si>
  <si>
    <t>EA545BG-12</t>
  </si>
  <si>
    <t>替刃(EA545BG-2用)</t>
  </si>
  <si>
    <t>EA545BG-13</t>
  </si>
  <si>
    <t>替刃(EA545BG-3用)</t>
  </si>
  <si>
    <t>EA545BG-3</t>
  </si>
  <si>
    <t>10mm/ 600mm ボルトカッター(ｵﾌｾｯﾄ型)</t>
  </si>
  <si>
    <t>0106</t>
  </si>
  <si>
    <t>EA572JB-1</t>
  </si>
  <si>
    <t>90x205mm ワイドチゼル</t>
  </si>
  <si>
    <t>EA572CS-1</t>
  </si>
  <si>
    <t>6.35x127mm 平たがね</t>
  </si>
  <si>
    <t>EA572CS-8</t>
  </si>
  <si>
    <t>22.2x203mm 平たがね</t>
  </si>
  <si>
    <t>EA575EB-2</t>
  </si>
  <si>
    <t>900g/38mm ボールピンハンマー(ｽﾁｰﾙ芯入)</t>
  </si>
  <si>
    <t>0119</t>
  </si>
  <si>
    <t>EA944-184</t>
  </si>
  <si>
    <t>φ45mmx1.0m 滑り止めグリップ(熱収縮・黄)</t>
  </si>
  <si>
    <t>0130</t>
  </si>
  <si>
    <t>EA579BA-36</t>
  </si>
  <si>
    <t>40x180mm スクレーパー</t>
  </si>
  <si>
    <t>0135</t>
  </si>
  <si>
    <t>EA526AJ-31</t>
  </si>
  <si>
    <t>0-250mm /140mm Ｌ型クランプ</t>
  </si>
  <si>
    <t>0164</t>
  </si>
  <si>
    <t>EA944ML-131B</t>
  </si>
  <si>
    <t>50mmx25m 養生テープ(建築用/黄緑/30巻)</t>
  </si>
  <si>
    <t>EA944MR-32</t>
  </si>
  <si>
    <t>100mmx 7m クッション養生用テープ</t>
  </si>
  <si>
    <t>0178</t>
  </si>
  <si>
    <t>EA642LN-100</t>
  </si>
  <si>
    <t>(1/2")ソケットレンチセット(ﾉﾝｽﾊﾟｰｷﾝｸﾞ)</t>
  </si>
  <si>
    <t>0187</t>
  </si>
  <si>
    <t>EA643HB-1</t>
  </si>
  <si>
    <t>φ160mm じょうご(ﾉﾝｽﾊﾟｰｷﾝｸﾞ･真鍮製)</t>
  </si>
  <si>
    <t>0188</t>
  </si>
  <si>
    <t>EA643DA-10</t>
  </si>
  <si>
    <t>4000g/900mm 両頭ハンマー(ﾉﾝｽﾊﾟｰｷﾝｸﾞ)</t>
  </si>
  <si>
    <t>EA643DK-12</t>
  </si>
  <si>
    <t>(22x 4)x760mm バール(ﾉﾝｽﾊﾟｰｷﾝｸﾞ)</t>
  </si>
  <si>
    <t>0196</t>
  </si>
  <si>
    <t>EA546DT-30</t>
  </si>
  <si>
    <t>43mm/300mm ﾊﾟｲﾌﾟﾚﾝﾁ(ｱﾙﾐ合金/被覆鋼管用)</t>
  </si>
  <si>
    <t>EA546HB-300</t>
  </si>
  <si>
    <t>43mm/300mm パイプレンチ</t>
  </si>
  <si>
    <t>EA546DJ-30</t>
  </si>
  <si>
    <t>22-49mm/300mm コーナーレンチ(薄型)</t>
  </si>
  <si>
    <t>EA546DR-35</t>
  </si>
  <si>
    <t>22- 49mm/ 350mm ｺｰﾅｰﾚﾝﾁ(ｱﾙﾐ合金/被覆鋼管</t>
  </si>
  <si>
    <t>0198</t>
  </si>
  <si>
    <t>EA531GF-250</t>
  </si>
  <si>
    <t>8-41mm/253mm 水栓用プライヤー</t>
  </si>
  <si>
    <t>0201</t>
  </si>
  <si>
    <t>EA531HD-2A</t>
  </si>
  <si>
    <t>47mm/250mm ｳｫｰﾀｰﾎﾟﾝﾌﾟﾌﾟﾗｲﾔｰ(ｿﾌﾄﾀｯﾁ)</t>
  </si>
  <si>
    <t>EA531HD-3</t>
  </si>
  <si>
    <t>46mm/250mm ｳｫｰﾀｰﾎﾟﾝﾌﾟﾌﾟﾗｲﾔ(ばね付/ｿﾌﾄﾀｯﾁ</t>
  </si>
  <si>
    <t>EA532DJ-261</t>
  </si>
  <si>
    <t>260mm ｳｫｰﾀｰﾎﾟﾝﾌﾟﾌﾟﾗｲﾔｰ(ﾈｼﾞｻﾞｳﾙｽ)</t>
  </si>
  <si>
    <t>0208</t>
  </si>
  <si>
    <t>EA724HL</t>
  </si>
  <si>
    <t>150x188mm/0.6-2.1m 下水菅ﾐﾗｰ(伸縮/ﾗｲﾄ付)</t>
  </si>
  <si>
    <t>0211</t>
  </si>
  <si>
    <t>EA534CR-1</t>
  </si>
  <si>
    <t>４本組 プライヤーセット</t>
  </si>
  <si>
    <t>0212</t>
  </si>
  <si>
    <t>EA585KR-12</t>
  </si>
  <si>
    <t>φ52mm/280mm ケーブルカッタｰ(ﾗﾁｪｯﾄ･絶縁)</t>
  </si>
  <si>
    <t>0218</t>
  </si>
  <si>
    <t>EA640MC-19B</t>
  </si>
  <si>
    <t>3/8"DRx19mm 絶縁ソケット(薄肉)</t>
  </si>
  <si>
    <t>EA640ZD-6</t>
  </si>
  <si>
    <t>[Ｍ] 低圧用絶縁手袋(直流750V/交流300V)</t>
  </si>
  <si>
    <t>0229</t>
  </si>
  <si>
    <t>EA993G-10</t>
  </si>
  <si>
    <t>181kg/2250mm グレートリフター</t>
  </si>
  <si>
    <t>0234</t>
  </si>
  <si>
    <t>EA575WB-4</t>
  </si>
  <si>
    <t>374g/25x185mm 電工ハンマー(17mmｿｹｯﾄ付)</t>
  </si>
  <si>
    <t>EA620GD-1</t>
  </si>
  <si>
    <t>12.7x12.7mm 角パンチユニット</t>
  </si>
  <si>
    <t>0239</t>
  </si>
  <si>
    <t>EA626GK-25</t>
  </si>
  <si>
    <t>19- 25mm ケーブルグリップ(強力型)</t>
  </si>
  <si>
    <t>0242</t>
  </si>
  <si>
    <t>EA598E-6</t>
  </si>
  <si>
    <t>0.8 -6.0m ラインキャッチポール</t>
  </si>
  <si>
    <t>0245</t>
  </si>
  <si>
    <t>EA580TB-13</t>
  </si>
  <si>
    <t>150m㎡ ｹｰﾌﾞﾙｽﾄﾘｯﾊﾟｰ(電ﾄﾞﾙ用･ｱｼﾞｬｽﾀｰ式)</t>
  </si>
  <si>
    <t>EA580TB-14</t>
  </si>
  <si>
    <t>200m㎡ ｹｰﾌﾞﾙｽﾄﾘｯﾊﾟｰ(電ﾄﾞﾙ用･ｱｼﾞｬｽﾀｰ式)</t>
  </si>
  <si>
    <t>0247</t>
  </si>
  <si>
    <t>EA585HA-240</t>
  </si>
  <si>
    <t>φ 11mm/240mm ケーブルカッター</t>
  </si>
  <si>
    <t>EA534NB</t>
  </si>
  <si>
    <t>185mm 電工ペンチ</t>
  </si>
  <si>
    <t>0267</t>
  </si>
  <si>
    <t>EA535C-6</t>
  </si>
  <si>
    <t>150mm 精密プライヤー(ｽﾃﾝﾚｽ製)</t>
  </si>
  <si>
    <t>0281</t>
  </si>
  <si>
    <t>EA812JC-6</t>
  </si>
  <si>
    <t>DC12V→AC100V･ 750W インバーター</t>
  </si>
  <si>
    <t>EA984SA-2</t>
  </si>
  <si>
    <t>292x254x184mm ホイールチョーク(2個組)</t>
  </si>
  <si>
    <t>EA934YF-2</t>
  </si>
  <si>
    <t>100x50mm チューブパッチ(20枚)</t>
  </si>
  <si>
    <t>EA123CG-6</t>
  </si>
  <si>
    <t>100-1100kPa タイヤゲージ</t>
  </si>
  <si>
    <t>0318</t>
  </si>
  <si>
    <t>EA992YC-1</t>
  </si>
  <si>
    <t>サーモスタットツール挿入工具</t>
  </si>
  <si>
    <t>0320</t>
  </si>
  <si>
    <t>EA604AW-5</t>
  </si>
  <si>
    <t>５個組 カップ型オイルフィルターレンチ</t>
  </si>
  <si>
    <t>0335</t>
  </si>
  <si>
    <t>EA500BR-125</t>
  </si>
  <si>
    <t>125mm ベアリングプーラー(3ｱｰﾑ)</t>
  </si>
  <si>
    <t>0339</t>
  </si>
  <si>
    <t>EA590SH-15</t>
  </si>
  <si>
    <t>85-140mm 軸用ｽﾅｯﾌﾟﾘﾝｸﾞﾌﾟﾗｲﾔｰ(90ﾟ)</t>
  </si>
  <si>
    <t>0347</t>
  </si>
  <si>
    <t>EA525WC-200</t>
  </si>
  <si>
    <t>203mm ストロングバイス(回転台付)</t>
  </si>
  <si>
    <t>0357</t>
  </si>
  <si>
    <t>EA724VB-115</t>
  </si>
  <si>
    <t>[単3x2本]φ4.5x115mm すき間ライト</t>
  </si>
  <si>
    <t>EA829AC-1</t>
  </si>
  <si>
    <t>M3- M 8/ 85mm タップホルダー(ﾗﾁｪｯﾄ式)</t>
  </si>
  <si>
    <t>EA829AC-250</t>
  </si>
  <si>
    <t>M6-M 12/250mm ﾀｯﾌﾟﾎﾙﾀﾞｰ用ｴｸｽﾃﾝｼｮﾝ</t>
  </si>
  <si>
    <t>EA124DN-10</t>
  </si>
  <si>
    <t>10m ウォーターホース(ｱﾀﾞﾌﾟﾀｰ付/ｷﾞﾙﾓｱ用)</t>
  </si>
  <si>
    <t>0368</t>
  </si>
  <si>
    <t>EA124DL-201</t>
  </si>
  <si>
    <t>スプレーノズルセット</t>
  </si>
  <si>
    <t>0374</t>
  </si>
  <si>
    <t>EA928AG-60</t>
  </si>
  <si>
    <t>93x38 カーワックススポンジ(3個)</t>
  </si>
  <si>
    <t>0375</t>
  </si>
  <si>
    <t>EA922JK-1</t>
  </si>
  <si>
    <t>200g カーワックス(ﾊﾟｰﾙ＆ﾒﾀﾘｯｸ車用)</t>
  </si>
  <si>
    <t>0379</t>
  </si>
  <si>
    <t>EA579BP-2</t>
  </si>
  <si>
    <t>40x200mm パテナイフ(ﾁﾀﾝ合金製)</t>
  </si>
  <si>
    <t>0380</t>
  </si>
  <si>
    <t>EA614SN-3</t>
  </si>
  <si>
    <t>３本組/10 -14mm 片目片口ｽﾊﾟﾅｾｯﾄ(ｽﾃﾝﾚｽ製)</t>
  </si>
  <si>
    <t>0386</t>
  </si>
  <si>
    <t>EA612TA-2</t>
  </si>
  <si>
    <t>８本組/ 8-16mm 片目片口スパナ</t>
  </si>
  <si>
    <t>0393</t>
  </si>
  <si>
    <t>EA956A-51</t>
  </si>
  <si>
    <t>510x230x270mm ツールキャビネット</t>
  </si>
  <si>
    <t>0395</t>
  </si>
  <si>
    <t>EA614ST-1</t>
  </si>
  <si>
    <t>９本組/ 9-22mm  片目片口スパナ</t>
  </si>
  <si>
    <t>0419</t>
  </si>
  <si>
    <t>EA617AM-1</t>
  </si>
  <si>
    <t>1/2"DR ソケットセット(ZYKLOP)</t>
  </si>
  <si>
    <t>0421</t>
  </si>
  <si>
    <t>EA617-402</t>
  </si>
  <si>
    <t>1/2"DRx330mm/12個 ソケットホルダー</t>
  </si>
  <si>
    <t>0426</t>
  </si>
  <si>
    <t>EA684RA-110A</t>
  </si>
  <si>
    <t>7/8"  ダブルラチェット片目片口スパナ</t>
  </si>
  <si>
    <t>EA684RD-24</t>
  </si>
  <si>
    <t>24mm ﾗﾁｪｯﾄ片目片口ｽﾊﾟﾅ(首振型/ﾛｯｸ付)</t>
  </si>
  <si>
    <t>0431</t>
  </si>
  <si>
    <t>EA687CM-200A</t>
  </si>
  <si>
    <t>1/2"DR [INHEX]ビットソケットセット(ﾛﾝｸﾞ)</t>
  </si>
  <si>
    <t>EA687CS</t>
  </si>
  <si>
    <t>1/2"DR/8-24mm ソケットセット</t>
  </si>
  <si>
    <t>EA687CS-100</t>
  </si>
  <si>
    <t>1/2"DR/1/2"-1･1/4" ソケットセット</t>
  </si>
  <si>
    <t>EA687CT-100</t>
  </si>
  <si>
    <t>1/2"DR/1/2"-1･1/4 ディープソケットセット</t>
  </si>
  <si>
    <t>0437</t>
  </si>
  <si>
    <t>EA617DG-700</t>
  </si>
  <si>
    <t>3/8"DR/75-250mm エクステンションバー</t>
  </si>
  <si>
    <t>0450</t>
  </si>
  <si>
    <t>EA617CC-41</t>
  </si>
  <si>
    <t>3/8"DR ソケットレンチセット</t>
  </si>
  <si>
    <t>0451</t>
  </si>
  <si>
    <t>EA618P-6</t>
  </si>
  <si>
    <t>0453</t>
  </si>
  <si>
    <t>EA618PW-107</t>
  </si>
  <si>
    <t>3/8"DR/5/16"x71mm [HEX]ビットソケット</t>
  </si>
  <si>
    <t>0469</t>
  </si>
  <si>
    <t>EA618KN-64</t>
  </si>
  <si>
    <t>1/2"DRx13/16"  ﾃﾞｨｰﾌﾟｿｹｯﾄ(ｲﾝﾁ/十二角)</t>
  </si>
  <si>
    <t>0472</t>
  </si>
  <si>
    <t>EA618-2</t>
  </si>
  <si>
    <t>1/4"DR ソケットレンチセット</t>
  </si>
  <si>
    <t>0475</t>
  </si>
  <si>
    <t>EA618BB-1</t>
  </si>
  <si>
    <t>3/8"DRx 32mm エクステンションバー</t>
  </si>
  <si>
    <t>0479</t>
  </si>
  <si>
    <t>EA618CA-21</t>
  </si>
  <si>
    <t>1/2"DRx380mm シノ付ラチェット(ﾛｯｷﾝｸﾞ)</t>
  </si>
  <si>
    <t>0486</t>
  </si>
  <si>
    <t>EA618GF-110</t>
  </si>
  <si>
    <t>10.0x700.0mm Ｔ型ﾕﾆﾊﾞｰｻﾙBOXﾚﾝﾁ(ﾏｸﾞﾈｯﾄ付)</t>
  </si>
  <si>
    <t>0490</t>
  </si>
  <si>
    <t>EA164DR-110</t>
  </si>
  <si>
    <t>1/2"DRx10mm ソケット(動力工具用)</t>
  </si>
  <si>
    <t>EA164DR-214</t>
  </si>
  <si>
    <t>1/2"DRx14mm ﾃﾞｨｰﾌﾟｿｹｯﾄ(動力工具用)</t>
  </si>
  <si>
    <t>0500</t>
  </si>
  <si>
    <t>EA164GT-221</t>
  </si>
  <si>
    <t>1/2"DR/21mm ﾎｲｰﾙﾅｯﾄ用薄型ﾛﾝｸﾞｲﾝﾊﾟｸﾄｿｹｯﾄ</t>
  </si>
  <si>
    <t>0512</t>
  </si>
  <si>
    <t>EA530A-8A</t>
  </si>
  <si>
    <t>207mm/30mm モンキーレンチ</t>
  </si>
  <si>
    <t>0521</t>
  </si>
  <si>
    <t>EA688MD-1</t>
  </si>
  <si>
    <t>5- 25N.m(3/8"DR) トルクレンチ(ﾗﾁｪｯﾄ式)</t>
  </si>
  <si>
    <t>EA723J-3</t>
  </si>
  <si>
    <t>6- 30N･m/3/8"DR [ﾃﾞｼﾞﾀﾙ]ﾄﾙｸﾚﾝﾁｾｯﾄ</t>
  </si>
  <si>
    <t>EA723HK-12</t>
  </si>
  <si>
    <t>0.2- 1.5Nm ﾄﾙｸﾄﾞﾗｲﾊﾞｰ/ESD(ﾌﾟﾘｾｯﾄ型)</t>
  </si>
  <si>
    <t>EA557AY-16</t>
  </si>
  <si>
    <t>6x25mm [-]ドライバー(落下防止付･ｽﾀﾋﾞｰ型</t>
  </si>
  <si>
    <t>EA557AY-20</t>
  </si>
  <si>
    <t>２本組 [+ -]ﾄﾞﾗｲﾊﾞｰ(落下防止付･ｽﾀﾋﾞｰ型)</t>
  </si>
  <si>
    <t>EA557C-3</t>
  </si>
  <si>
    <t>#3x150mm [+]ドライバー(ｸﾘｽﾀﾙ)</t>
  </si>
  <si>
    <t>0539</t>
  </si>
  <si>
    <t>EA557AV-100</t>
  </si>
  <si>
    <t>5.5x100mm [-]ドライバー(貫通柄)</t>
  </si>
  <si>
    <t>0554</t>
  </si>
  <si>
    <t>EA564KJ-102</t>
  </si>
  <si>
    <t>#2x#3 [+]ﾄﾞﾗｲﾊﾞｰ(差替･手元六角付)</t>
  </si>
  <si>
    <t>EA611LA-2</t>
  </si>
  <si>
    <t>#2x#3x 65mm [+]ドライバービット</t>
  </si>
  <si>
    <t>0555</t>
  </si>
  <si>
    <t>EA564KG-102</t>
  </si>
  <si>
    <t>#2x#3 [+]ﾄﾞﾗｲﾊﾞｰ(差替･ﾊﾟﾜｰｸﾞﾘｯﾌﾟ)</t>
  </si>
  <si>
    <t>EA550AP-1</t>
  </si>
  <si>
    <t>[ﾗﾁｪｯﾄ式] ドライバービットセット</t>
  </si>
  <si>
    <t>0561</t>
  </si>
  <si>
    <t>EA562-41</t>
  </si>
  <si>
    <t>ドライバーセット(ﾗﾁｪｯﾄ式)</t>
  </si>
  <si>
    <t>EA611BT-102</t>
  </si>
  <si>
    <t>６本組 T型ビットホルダーセット(早回し付)</t>
  </si>
  <si>
    <t>EA611GA-73</t>
  </si>
  <si>
    <t>#3x70mm   [+]ドライバービット</t>
  </si>
  <si>
    <t>0575</t>
  </si>
  <si>
    <t>EA813A-65</t>
  </si>
  <si>
    <t>#2x150mm ドライバービット(ﾏｸﾞﾈｯﾄ付)2本組</t>
  </si>
  <si>
    <t>0585</t>
  </si>
  <si>
    <t>EA573BL-0.9</t>
  </si>
  <si>
    <t>0.9x 68mm [Hexagon]キーレンチ(ﾛﾝｸﾞ)</t>
  </si>
  <si>
    <t>0586</t>
  </si>
  <si>
    <t>EA573AP</t>
  </si>
  <si>
    <t>1.5- 10mm [Ball Hex]ｷｰﾚﾝﾁ(ﾎｰﾙﾄﾞ機能付)</t>
  </si>
  <si>
    <t>0591</t>
  </si>
  <si>
    <t>EA573TM-25</t>
  </si>
  <si>
    <t>T25x104mm [Torx]キーレンチ(ﾎｰﾙﾄﾞ仕様)</t>
  </si>
  <si>
    <t>0608</t>
  </si>
  <si>
    <t>EA826B</t>
  </si>
  <si>
    <t>185x 7mm ダイアモンドやすり(ﾎｰﾙｿｰ用)</t>
  </si>
  <si>
    <t>EA522G-84</t>
  </si>
  <si>
    <t>210x70x25mm/#1000 角砥石(中砥用)</t>
  </si>
  <si>
    <t>EA522G-86</t>
  </si>
  <si>
    <t>210x70x25mm/#3000 角砥石(仕上用)</t>
  </si>
  <si>
    <t>0616</t>
  </si>
  <si>
    <t>EA522G-22A</t>
  </si>
  <si>
    <t>210x70x10mm/ #220 砥石(台付)</t>
  </si>
  <si>
    <t>EA522G-58</t>
  </si>
  <si>
    <t>210x65x30mm/#1200 砥石(仕上げ)</t>
  </si>
  <si>
    <t>0622</t>
  </si>
  <si>
    <t>EA928AG-152</t>
  </si>
  <si>
    <t>75x45x10mm スポンジ(ﾏｲｸﾛｱﾙﾐﾅ砥粒付)</t>
  </si>
  <si>
    <t>0632</t>
  </si>
  <si>
    <t>EA115HD-5A</t>
  </si>
  <si>
    <t>5.8L 超音波洗浄機</t>
  </si>
  <si>
    <t>EA991DE-3</t>
  </si>
  <si>
    <t>0678</t>
  </si>
  <si>
    <t>EA525MP-12</t>
  </si>
  <si>
    <t>63mm マシンバイス</t>
  </si>
  <si>
    <t>0706</t>
  </si>
  <si>
    <t>EA595KB-4</t>
  </si>
  <si>
    <t>５本組 ピンセット</t>
  </si>
  <si>
    <t>0708</t>
  </si>
  <si>
    <t>EA756ZB-17</t>
  </si>
  <si>
    <t>x30 実体顕微鏡(双眼/ﾗｲﾄ付)</t>
  </si>
  <si>
    <t>0710</t>
  </si>
  <si>
    <t>EA800LX-31</t>
  </si>
  <si>
    <t>＋1.4 シニアグラス</t>
  </si>
  <si>
    <t>EA800LX-33</t>
  </si>
  <si>
    <t>＋1.9 シニアグラス</t>
  </si>
  <si>
    <t>0713</t>
  </si>
  <si>
    <t>EA756B-34</t>
  </si>
  <si>
    <t>x3.5/45mm ポケットルーペ</t>
  </si>
  <si>
    <t>0715</t>
  </si>
  <si>
    <t>EA305A</t>
  </si>
  <si>
    <t>半田ごてキット</t>
  </si>
  <si>
    <t>EA311CB-22</t>
  </si>
  <si>
    <t>1.2mm/1kg  巻はんだ</t>
  </si>
  <si>
    <t>EA922BA-21</t>
  </si>
  <si>
    <t>φ54x160mm/ 350mm ﾛｰﾙｸﾘｰﾅｰ(半導電/身体用</t>
  </si>
  <si>
    <t>0729</t>
  </si>
  <si>
    <t>EA998BG-11</t>
  </si>
  <si>
    <t>ヘルメット(ｸﾘｰﾝﾙｰﾑ用/白)</t>
  </si>
  <si>
    <t>EA757ZA-10E</t>
  </si>
  <si>
    <t>5-1500m/X6 レーザー距離計</t>
  </si>
  <si>
    <t>0744</t>
  </si>
  <si>
    <t>EA720CN-5M</t>
  </si>
  <si>
    <t>25mmx5.0m メジャー(ﾎﾙﾀﾞｰ･ﾏｸﾞﾈｯﾄ爪付)</t>
  </si>
  <si>
    <t>0745</t>
  </si>
  <si>
    <t>EA720HP-755</t>
  </si>
  <si>
    <t>25mmx7.5m ﾒｼﾞｬｰ(ﾏｸﾞﾈｯﾄﾎﾙﾀﾞｰ･安全ﾛｰﾌﾟ付)</t>
  </si>
  <si>
    <t>0748</t>
  </si>
  <si>
    <t>EA581DB-5A</t>
  </si>
  <si>
    <t>180ml 墨汁</t>
  </si>
  <si>
    <t>0755</t>
  </si>
  <si>
    <t>EA721KF-15</t>
  </si>
  <si>
    <t>150mm ポケットレベル(強力ﾏｸﾞﾈｯﾄ付)</t>
  </si>
  <si>
    <t>0757</t>
  </si>
  <si>
    <t>EA721SA-15</t>
  </si>
  <si>
    <t>110x110mm アングルレベル(ﾏｸﾞﾈｯﾄ付)</t>
  </si>
  <si>
    <t>0764</t>
  </si>
  <si>
    <t>EA725T-139</t>
  </si>
  <si>
    <t>マグネットベースゲージホルダー</t>
  </si>
  <si>
    <t>EA725FK-2</t>
  </si>
  <si>
    <t>5.1- 7.6mm スモールホールゲージ</t>
  </si>
  <si>
    <t>0773</t>
  </si>
  <si>
    <t>EA725FE-3</t>
  </si>
  <si>
    <t>0- 50mm デプスマイクロメーター</t>
  </si>
  <si>
    <t>0779</t>
  </si>
  <si>
    <t>EA719K-12</t>
  </si>
  <si>
    <t>アンダーカットゲージ(ｽﾃﾝﾚｽ製)</t>
  </si>
  <si>
    <t>EA725AA-1</t>
  </si>
  <si>
    <t>0- 9.5mm /0-90ﾟ   内側面取りゲージ</t>
  </si>
  <si>
    <t>EA729GF-250</t>
  </si>
  <si>
    <t>100mm/ 0-25MPa 圧力計(ｸﾞﾘｾﾘﾝ入)</t>
  </si>
  <si>
    <t>0783</t>
  </si>
  <si>
    <t>EA729DR-50</t>
  </si>
  <si>
    <t>G 3/8"/100mm/0-5.0MPa 密閉型圧力計</t>
  </si>
  <si>
    <t>0785</t>
  </si>
  <si>
    <t>EA715A-500</t>
  </si>
  <si>
    <t>500g(目盛り5g)  レタースケール</t>
  </si>
  <si>
    <t>0798</t>
  </si>
  <si>
    <t>EA707DN-1</t>
  </si>
  <si>
    <t>DC1500V 電車線用検電器(防塵･防水構造)</t>
  </si>
  <si>
    <t>0806</t>
  </si>
  <si>
    <t>EA708AE-2</t>
  </si>
  <si>
    <t>クランプメーター(ﾃﾞｼﾞﾀﾙ)</t>
  </si>
  <si>
    <t>0809</t>
  </si>
  <si>
    <t>EA708SS-50</t>
  </si>
  <si>
    <t>[高低圧] 50Hz クランプメーター(伸縮式)</t>
  </si>
  <si>
    <t>0818</t>
  </si>
  <si>
    <t>EA717A-10A</t>
  </si>
  <si>
    <t>デジタルオシロスコープ</t>
  </si>
  <si>
    <t>0822</t>
  </si>
  <si>
    <t>EA701DA-2</t>
  </si>
  <si>
    <t>-50/ +500ﾟC 表面温度センサー</t>
  </si>
  <si>
    <t>0827</t>
  </si>
  <si>
    <t>EA739AH-22</t>
  </si>
  <si>
    <t>[EA739AH用] シリコンケース</t>
  </si>
  <si>
    <t>0832</t>
  </si>
  <si>
    <t>EA722YB-250</t>
  </si>
  <si>
    <t>-20ﾟC～250℃ スポットチェック表面温度計</t>
  </si>
  <si>
    <t>EA742MK-11A</t>
  </si>
  <si>
    <t>熱中症チェッカー</t>
  </si>
  <si>
    <t>0848</t>
  </si>
  <si>
    <t>EA857DP-2</t>
  </si>
  <si>
    <t>AC100V/400W マルチツール</t>
  </si>
  <si>
    <t>0861</t>
  </si>
  <si>
    <t>EA857DL</t>
  </si>
  <si>
    <t>AC100V/350W マルチツール</t>
  </si>
  <si>
    <t>0867</t>
  </si>
  <si>
    <t>EA809BX-2B</t>
  </si>
  <si>
    <t>100mm/18.0V ディスクグラインダー(充電式)</t>
  </si>
  <si>
    <t>0877</t>
  </si>
  <si>
    <t>EA854YA-2</t>
  </si>
  <si>
    <t>3.5mmx24T バンドソー(鉄・薄物金属用)</t>
  </si>
  <si>
    <t>EA813RD-2ES</t>
  </si>
  <si>
    <t>DC12.0V ドライバードリルセット(充電式)</t>
  </si>
  <si>
    <t>EA813RT-12A</t>
  </si>
  <si>
    <t>DC12.0V インパクトドライバー(充電式)</t>
  </si>
  <si>
    <t>EA813RV-3A</t>
  </si>
  <si>
    <t>DC18.0V インパクトドライバー(充電式)</t>
  </si>
  <si>
    <t>EA813RV-5</t>
  </si>
  <si>
    <t>0884</t>
  </si>
  <si>
    <t>EA813PA-126A</t>
  </si>
  <si>
    <t>DC14.4V ﾏﾙﾁｲﾝﾊﾟｸﾄﾄﾞﾗｲﾊﾞｰｾｯﾄ(充電式)</t>
  </si>
  <si>
    <t>0896</t>
  </si>
  <si>
    <t>EA801-4</t>
  </si>
  <si>
    <t>13mm ドリルチャック(ｷｰﾚｽ/六角軸)</t>
  </si>
  <si>
    <t>EA860MA-1A</t>
  </si>
  <si>
    <t>AC100V/ 0.9kw(DC12V) 発電機(ﾌﾟﾛﾊﾟﾝｶﾞｽ式)</t>
  </si>
  <si>
    <t>0907</t>
  </si>
  <si>
    <t>EA860JA-1</t>
  </si>
  <si>
    <t>AC100V/ 900W(50Hz/60Hz) 発電機(静音)</t>
  </si>
  <si>
    <t>0908</t>
  </si>
  <si>
    <t>EA812-12</t>
  </si>
  <si>
    <t>AC100V→ 0-30V/3.0A 直流安定化電源</t>
  </si>
  <si>
    <t>0916</t>
  </si>
  <si>
    <t>EA815GA-48</t>
  </si>
  <si>
    <t>AC125V/12Ax2.0 m 延長コード</t>
  </si>
  <si>
    <t>EA940CD-204</t>
  </si>
  <si>
    <t>ＵＳＢ充電器(高耐久・L型ﾀｲﾌﾟ・2A)</t>
  </si>
  <si>
    <t>EA940CD-39A</t>
  </si>
  <si>
    <t>AC125V/15A ３口タップ(ﾌﾟﾗｸﾞｶﾊﾞｰ付)</t>
  </si>
  <si>
    <t>0935</t>
  </si>
  <si>
    <t>EA824PD-13.0</t>
  </si>
  <si>
    <t>13.0x205mm ﾄﾞﾘﾙﾋﾞｯﾄ(TiAlN coat･Co-HSS)</t>
  </si>
  <si>
    <t>EA824PD-3.5</t>
  </si>
  <si>
    <t>3.5x165mm ﾄﾞﾘﾙﾋﾞｯﾄ(TiAlN coat･Co-HSS)</t>
  </si>
  <si>
    <t>EA824PB-0.7</t>
  </si>
  <si>
    <t>0.70x38mm ﾄﾞﾘﾙﾋﾞｯﾄ(TiAlN coat･超硬/ﾏｲｸﾛ)</t>
  </si>
  <si>
    <t>0954</t>
  </si>
  <si>
    <t>EA829HK-22C</t>
  </si>
  <si>
    <t>M22x 1.5 ハンドタップセット(HSS)</t>
  </si>
  <si>
    <t>0979</t>
  </si>
  <si>
    <t>EA819AL-23</t>
  </si>
  <si>
    <t>20mm/3.0mm軸 カップ型軸付ブラシ(真鍮製)</t>
  </si>
  <si>
    <t>0999</t>
  </si>
  <si>
    <t>EA822E-33S</t>
  </si>
  <si>
    <t>33mm 超硬付深穴ホールソー</t>
  </si>
  <si>
    <t>1004</t>
  </si>
  <si>
    <t>EA824WY-35</t>
  </si>
  <si>
    <t>35mm ウッディングコアドリル(SDSｼｬﾝｸ)</t>
  </si>
  <si>
    <t>EA851CB-160</t>
  </si>
  <si>
    <t>φ160x1.0x20mm/ 40T 超硬チップソー</t>
  </si>
  <si>
    <t>1024</t>
  </si>
  <si>
    <t>EA809CE-1</t>
  </si>
  <si>
    <t>100x15mm/#36 ディスクホイール</t>
  </si>
  <si>
    <t>1028</t>
  </si>
  <si>
    <t>EA809-75</t>
  </si>
  <si>
    <t>φ100xM10mm ﾀﾞｲﾔﾓﾝﾄﾞﾎｲｰﾙ(鋼板下地用)</t>
  </si>
  <si>
    <t>EA818-203</t>
  </si>
  <si>
    <t>125mm/12.7mm ワイヤーホイール(ｽﾃﾝﾚｽ製)</t>
  </si>
  <si>
    <t>1031</t>
  </si>
  <si>
    <t>EA827NC-5</t>
  </si>
  <si>
    <t>φ11 x1.0ct ダイヤモンド単石ドレッサー</t>
  </si>
  <si>
    <t>1032</t>
  </si>
  <si>
    <t>EA818MG-8</t>
  </si>
  <si>
    <t>#120/100x915mm レジンベルト(10本)</t>
  </si>
  <si>
    <t>1033</t>
  </si>
  <si>
    <t>EA819BM-108</t>
  </si>
  <si>
    <t>32mm/6mm軸 軸付ブラシ(ｴﾝﾄﾞ型/ｽﾁｰﾙ製)</t>
  </si>
  <si>
    <t>1040</t>
  </si>
  <si>
    <t>EA612AD-52</t>
  </si>
  <si>
    <t>1/2" ソケットアダプター(ﾛﾝｸﾞ/ﾕﾆﾊﾞｰｻﾙ)</t>
  </si>
  <si>
    <t>EA612AV-3</t>
  </si>
  <si>
    <t>3/8″ソケットアダプター(ﾕﾆﾊﾞｰｻﾙﾀｲﾌﾟ)</t>
  </si>
  <si>
    <t>EA612AC-19</t>
  </si>
  <si>
    <t>19mm 電ドルソケット(ｻｰﾌｪｲｽ)</t>
  </si>
  <si>
    <t>EA612AM-108</t>
  </si>
  <si>
    <t>EA612AM-112</t>
  </si>
  <si>
    <t>12mm 電ドルソケット</t>
  </si>
  <si>
    <t>EA612AM-119</t>
  </si>
  <si>
    <t>19mm 電ドルソケット</t>
  </si>
  <si>
    <t>EA612AM-124</t>
  </si>
  <si>
    <t>24mm 電ドルソケット</t>
  </si>
  <si>
    <t>1048</t>
  </si>
  <si>
    <t>EA155DE</t>
  </si>
  <si>
    <t>1/2"DR エアーインパクトレンチ</t>
  </si>
  <si>
    <t>EA157PC</t>
  </si>
  <si>
    <t>3/8"DR/68N･m エアーラチェットレンチｷｯﾄ</t>
  </si>
  <si>
    <t>1053</t>
  </si>
  <si>
    <t>EA162DM</t>
  </si>
  <si>
    <t>6,500rpm/180mm ｴｱｰｱﾝｸﾞﾙｸﾞﾗｲﾝﾀﾞｰ</t>
  </si>
  <si>
    <t>1057</t>
  </si>
  <si>
    <t>EA159SD-11</t>
  </si>
  <si>
    <t>10.2x203mm エアー用チゼル(ｽｸﾚｰﾊﾟｰ)</t>
  </si>
  <si>
    <t>1069</t>
  </si>
  <si>
    <t>EA125CZ-43</t>
  </si>
  <si>
    <t>9.0/ 13mm x 3m ｳﾚﾀﾝｴｱｰﾎｰｽ(ｽｲﾍﾞﾙ雄ねじ付)</t>
  </si>
  <si>
    <t>EA153SS-32</t>
  </si>
  <si>
    <t>Rc1/4"･ 500L/minﾏｲｸﾛﾐｽﾄｾﾊﾟﾚｰﾀｰ(ﾌﾟﾘﾌｨﾙﾀ付</t>
  </si>
  <si>
    <t>1078</t>
  </si>
  <si>
    <t>EA125FL-4</t>
  </si>
  <si>
    <t>4.35/ 6.35mmx10m フッ素樹脂ﾁｭｰﾌﾞ(PFA)</t>
  </si>
  <si>
    <t>1103</t>
  </si>
  <si>
    <t>EA426DS-11</t>
  </si>
  <si>
    <t>R 1/8"xR 1/8" ニードルバルブ(ｱﾝｸﾞﾙ型)</t>
  </si>
  <si>
    <t>1116</t>
  </si>
  <si>
    <t>EA470DD-12</t>
  </si>
  <si>
    <t>1･1/4" ゲートバルブ(ﾌﾗﾝｼﾞ型)</t>
  </si>
  <si>
    <t>EA466N-12</t>
  </si>
  <si>
    <t>G1/2"/12L 膨張タンク</t>
  </si>
  <si>
    <t>EA466N-18</t>
  </si>
  <si>
    <t>G3/4"/18L 膨張タンク</t>
  </si>
  <si>
    <t>EA638LH-7</t>
  </si>
  <si>
    <t>350ml 石鹸水入れ</t>
  </si>
  <si>
    <t>1150</t>
  </si>
  <si>
    <t>EA468BZ-71</t>
  </si>
  <si>
    <t>W26x20T/170mm 泡沫水栓ノズル</t>
  </si>
  <si>
    <t>1158</t>
  </si>
  <si>
    <t>EA468CJ-182</t>
  </si>
  <si>
    <t>洗濯機用トレー(全自動用)</t>
  </si>
  <si>
    <t>EA468EA-2A</t>
  </si>
  <si>
    <t>φ300x116mm 丸型シンク(ｽﾃﾝﾚｽ製)</t>
  </si>
  <si>
    <t>1162</t>
  </si>
  <si>
    <t>EA468DB-1</t>
  </si>
  <si>
    <t>134x127mm 流し台網かご(ｽﾃﾝﾚｽ製)</t>
  </si>
  <si>
    <t>EA472A-6</t>
  </si>
  <si>
    <t>PJ 1/2" ロータンクボールタップ</t>
  </si>
  <si>
    <t>1175</t>
  </si>
  <si>
    <t>EA475HD-81</t>
  </si>
  <si>
    <t>22x65mm 線名札(角形/透明/10枚)</t>
  </si>
  <si>
    <t>EA944MA-601</t>
  </si>
  <si>
    <t>125x12mm ケーブルストラップ(黒/20本)</t>
  </si>
  <si>
    <t>EA944MA-636</t>
  </si>
  <si>
    <t>310x16mm ケーブルストラップ(青/20本)</t>
  </si>
  <si>
    <t>EA944BS-15BA</t>
  </si>
  <si>
    <t>15mmx 50m スリットチューブ(黒)</t>
  </si>
  <si>
    <t>1188</t>
  </si>
  <si>
    <t>EA440BY-12</t>
  </si>
  <si>
    <t>11.8-14.3mm クリックバンド(5個)</t>
  </si>
  <si>
    <t>EA440BY-36</t>
  </si>
  <si>
    <t>35.5-39.5mm クリックバンド(2個)</t>
  </si>
  <si>
    <t>EA947FA-63</t>
  </si>
  <si>
    <t>9.5-14.3mm ケーブルクランプ (100本)</t>
  </si>
  <si>
    <t>EA940AP-122</t>
  </si>
  <si>
    <t>150V/5.6A/3対x20m 多目的計装用ケーブル</t>
  </si>
  <si>
    <t>1193</t>
  </si>
  <si>
    <t>EA940AK-8</t>
  </si>
  <si>
    <t>125V/ 7A/20m ﾋﾞﾆｰﾙｷｬﾌﾞﾀｲﾔ ケーブル(白)</t>
  </si>
  <si>
    <t>1198</t>
  </si>
  <si>
    <t>EA940CS-403</t>
  </si>
  <si>
    <t>170x170x15mm 取付自在板(ﾍﾞｰｼﾞｭ)</t>
  </si>
  <si>
    <t>EA940CS-404</t>
  </si>
  <si>
    <t>200x200x25mm 取付自在板(ﾍﾞｰｼﾞｭ)</t>
  </si>
  <si>
    <t>EA940CS-408</t>
  </si>
  <si>
    <t>170x170x15mm 取付自在板(ﾎﾜｲﾄ)</t>
  </si>
  <si>
    <t>EA940CS-409</t>
  </si>
  <si>
    <t>200x200x25mm 取付自在板(ﾎﾜｲﾄ)</t>
  </si>
  <si>
    <t>EA940CS-451</t>
  </si>
  <si>
    <t>120x140x15mm 取付自在板(ﾍﾞｰｼﾞｭ)</t>
  </si>
  <si>
    <t>EA940CS-452</t>
  </si>
  <si>
    <t>170x190x15mm 取付自在板(ﾍﾞｰｼﾞｭ)</t>
  </si>
  <si>
    <t>EA940CS-453</t>
  </si>
  <si>
    <t>200x250x25mm 取付自在板(ﾍﾞｰｼﾞｭ)</t>
  </si>
  <si>
    <t>EA940CS-454</t>
  </si>
  <si>
    <t>215x310x15mm 取付自在板(ﾍﾞｰｼﾞｭ)</t>
  </si>
  <si>
    <t>1199</t>
  </si>
  <si>
    <t>EA948HB-142</t>
  </si>
  <si>
    <t>2.5- 8 mm ケーブルグランド(1個)</t>
  </si>
  <si>
    <t>1211</t>
  </si>
  <si>
    <t>EA940CP-11</t>
  </si>
  <si>
    <t>[モール用] スイッチボックス(2穴/灰)</t>
  </si>
  <si>
    <t>1216</t>
  </si>
  <si>
    <t>EA940CE-86</t>
  </si>
  <si>
    <t>100V/500W ﾗｲﾄｺﾝﾄﾛｰﾙ(白熱灯用･ｽﾗｲﾄﾞ式)</t>
  </si>
  <si>
    <t>1218</t>
  </si>
  <si>
    <t>EA940CE-422</t>
  </si>
  <si>
    <t>70x120mm プレート(角型･電話線用)</t>
  </si>
  <si>
    <t>1219</t>
  </si>
  <si>
    <t>EA940CE-175</t>
  </si>
  <si>
    <t>モジュラージャック(ISDN用)</t>
  </si>
  <si>
    <t>EA940CE-442</t>
  </si>
  <si>
    <t>カバープレート(腰高/2個/1列)</t>
  </si>
  <si>
    <t>1221</t>
  </si>
  <si>
    <t>EA940CG-10</t>
  </si>
  <si>
    <t>AC125V/12A 防水型コンセント(照度ｾﾝｻｰ付)</t>
  </si>
  <si>
    <t>EA940CK-98</t>
  </si>
  <si>
    <t>125V/15A 機器用接地コンセント(8個口)</t>
  </si>
  <si>
    <t>EA538SA-1</t>
  </si>
  <si>
    <t>1.25･ 2m㎡/青 [発熱監視]絶縁端子キャップ</t>
  </si>
  <si>
    <t>EA944AE-202</t>
  </si>
  <si>
    <t>3.0x0.4mmx 50m ビニール絶縁チューブ(白)</t>
  </si>
  <si>
    <t>EA944AE-222</t>
  </si>
  <si>
    <t>5.0x0.4mmx 50m ビニール絶縁チューブ(白)</t>
  </si>
  <si>
    <t>EA944BB-4</t>
  </si>
  <si>
    <t>4.1mmx100m 熱収縮チューブ(黒)</t>
  </si>
  <si>
    <t>EA944BH-255</t>
  </si>
  <si>
    <t>16mm x 3m 熱収縮チューブ(赤)</t>
  </si>
  <si>
    <t>1246</t>
  </si>
  <si>
    <t>EA758ZV-500</t>
  </si>
  <si>
    <t>φ15x50mm用  ヒューズ着脱器</t>
  </si>
  <si>
    <t>1252</t>
  </si>
  <si>
    <t>EA940LJ-2</t>
  </si>
  <si>
    <t>電子カウンター(ｿｹｯﾄﾀｲﾌﾟ)</t>
  </si>
  <si>
    <t>1262</t>
  </si>
  <si>
    <t>EA815ZX-3</t>
  </si>
  <si>
    <t>150VA 電源トランス</t>
  </si>
  <si>
    <t>1269</t>
  </si>
  <si>
    <t>EA948BX-134A</t>
  </si>
  <si>
    <t>M6x20mm/φ31mm 雄ねじノブ</t>
  </si>
  <si>
    <t>EA948BX-141A</t>
  </si>
  <si>
    <t>M8x50mm/φ50mm 雄ねじノブ</t>
  </si>
  <si>
    <t>1271</t>
  </si>
  <si>
    <t>EA948BC-35</t>
  </si>
  <si>
    <t>M10x30/50mm 雄ねじノブ(ｽﾃﾝﾚｽ製)</t>
  </si>
  <si>
    <t>EA948BY-7</t>
  </si>
  <si>
    <t>24x M6x15mm [S35C]雄ねじノブ</t>
  </si>
  <si>
    <t>EA948BY-24</t>
  </si>
  <si>
    <t>20x M5x10mm 雄ねじノブ(ｽﾃﾝﾚｽ製)</t>
  </si>
  <si>
    <t>EA948AK-12</t>
  </si>
  <si>
    <t>M8x15mm 回転ハンドル</t>
  </si>
  <si>
    <t>EA948JD-24</t>
  </si>
  <si>
    <t>500mm [中心振分/上目盛] スケール(ｽﾃﾝﾚｽ)</t>
  </si>
  <si>
    <t>1279</t>
  </si>
  <si>
    <t>EA949CX-503</t>
  </si>
  <si>
    <t>G3/4"   オイルウインドウ用ナット</t>
  </si>
  <si>
    <t>EA949CX-506</t>
  </si>
  <si>
    <t>G2"     オイルウインドウ用ナット</t>
  </si>
  <si>
    <t>1288</t>
  </si>
  <si>
    <t>EA967CN-113</t>
  </si>
  <si>
    <t>CN113 省エネタイプ Ｖベルト</t>
  </si>
  <si>
    <t>1303</t>
  </si>
  <si>
    <t>EA947BM-14</t>
  </si>
  <si>
    <t>φ4.5mm 石膏ボードアンカー(ﾋﾞｽ付/10個)</t>
  </si>
  <si>
    <t>EA949DT-605</t>
  </si>
  <si>
    <t>M 6x 50mm強力六角ﾎﾞﾙﾄ(SUS/ﾅｯﾄﾜｯｼｬ付半ﾈｼﾞ</t>
  </si>
  <si>
    <t>EA949DT-813</t>
  </si>
  <si>
    <t>M 8x110mm強力六角ﾎﾞﾙﾄ(SUS/ﾅｯﾄﾜｯｼｬ付半ﾈｼﾞ</t>
  </si>
  <si>
    <t>EA949LL-1225</t>
  </si>
  <si>
    <t>M12x25 ゆるみ止六角ﾎﾞﾙﾄ ﾅｯﾄ付(ｽﾃﾝﾚｽ/2本)</t>
  </si>
  <si>
    <t>EA949LL-840</t>
  </si>
  <si>
    <t>M8x40 ゆるみ止六角ﾎﾞﾙﾄ ﾅｯﾄ付(ｽﾃﾝﾚｽ/2本)</t>
  </si>
  <si>
    <t>1314</t>
  </si>
  <si>
    <t>EA949HJ-62</t>
  </si>
  <si>
    <t>M6x 75mm カットボルト(ｽﾃﾝﾚｽ製/5本)</t>
  </si>
  <si>
    <t>1339</t>
  </si>
  <si>
    <t>EA949NS-410</t>
  </si>
  <si>
    <t>M 4x10 ゆるみ止トラス頭小ねじ(ｽﾃﾝﾚｽ/6個)</t>
  </si>
  <si>
    <t>1341</t>
  </si>
  <si>
    <t>EA949AE-252</t>
  </si>
  <si>
    <t>M5x10mm 皿頭小ねじ(ｽﾃﾝﾚｽ/有磁性/20本)</t>
  </si>
  <si>
    <t>EA951BB-106</t>
  </si>
  <si>
    <t>65.5mm 打掛錠(鋼板製)</t>
  </si>
  <si>
    <t>1397</t>
  </si>
  <si>
    <t>EA951FA-22</t>
  </si>
  <si>
    <t>φ95x50 ドアストッパー(ｽﾛｰﾌﾟ式)</t>
  </si>
  <si>
    <t>EA951EE-13</t>
  </si>
  <si>
    <t>60 x60x30mm ワイドアングル(ｽﾃﾝﾚｽ製)</t>
  </si>
  <si>
    <t>1402</t>
  </si>
  <si>
    <t>EA951EE-340</t>
  </si>
  <si>
    <t>60x400mm ワイドプレート(ｽﾁｰﾙ製)</t>
  </si>
  <si>
    <t>EA951E-13</t>
  </si>
  <si>
    <t>280mm ライン棚受(ｱﾙﾐ製/2本/白)</t>
  </si>
  <si>
    <t>EA951EC-66</t>
  </si>
  <si>
    <t>240x120x18mm 棚受(ｽﾃﾝﾚｽ製)</t>
  </si>
  <si>
    <t>1427</t>
  </si>
  <si>
    <t>EA638DW-98</t>
  </si>
  <si>
    <t>1000x6.0mm Ｓ型ロングフック(ｽﾃﾝﾚｽ製)</t>
  </si>
  <si>
    <t>1437</t>
  </si>
  <si>
    <t>EA949HH-95</t>
  </si>
  <si>
    <t>M 4  アングルワッシャー(30°/ｽﾃﾝﾚｽ)</t>
  </si>
  <si>
    <t>1440</t>
  </si>
  <si>
    <t>EA638CN-103</t>
  </si>
  <si>
    <t>3.0mm ワイヤークリップ(ｽﾃﾝﾚｽ製)</t>
  </si>
  <si>
    <t>EA951AM-26A</t>
  </si>
  <si>
    <t>2.6mmx120m/#12 鉄線(5kg)</t>
  </si>
  <si>
    <t>EA951AM-32A</t>
  </si>
  <si>
    <t>3.2mmx 75m/#10 鉄線(5kg)</t>
  </si>
  <si>
    <t>1445</t>
  </si>
  <si>
    <t>EA980AF-2</t>
  </si>
  <si>
    <t>6.0mmx 2m プラスチックチェーン(赤)</t>
  </si>
  <si>
    <t>1448</t>
  </si>
  <si>
    <t>EA638AF-82</t>
  </si>
  <si>
    <t>62mm スイベルスナップ</t>
  </si>
  <si>
    <t>EA638H-10</t>
  </si>
  <si>
    <t>69x20.5x 10mm クイックリング(ｽﾁｰﾙ/Zinc)</t>
  </si>
  <si>
    <t>EA970BD-2B</t>
  </si>
  <si>
    <t>２号レール用ﾄﾛﾘｰ単車(ﾘﾝｸﾞ付/ﾍﾞｱﾘﾝｸﾞ入)</t>
  </si>
  <si>
    <t>EA915CC-3A</t>
  </si>
  <si>
    <t>2.0x 1.0m 遮光カーテン</t>
  </si>
  <si>
    <t>EA970KG-13</t>
  </si>
  <si>
    <t>1300x2000mm ロールスクリーン(調光式)</t>
  </si>
  <si>
    <t>EA997LE-58</t>
  </si>
  <si>
    <t>600角用ﾌﾛｱﾊｯﾁ(充填用/把手式施錠ﾀｲﾌﾟ)</t>
  </si>
  <si>
    <t>1469</t>
  </si>
  <si>
    <t>EA983FK-43</t>
  </si>
  <si>
    <t>330x600x145mm 段差プレート</t>
  </si>
  <si>
    <t>EA997XD-111</t>
  </si>
  <si>
    <t>100x100x10mm 発泡ポリエチレン(灰/5枚)</t>
  </si>
  <si>
    <t>EA997XK-105</t>
  </si>
  <si>
    <t>500x 500x 5mm ゴムスポンジ(NBR)</t>
  </si>
  <si>
    <t>EA997XL-220</t>
  </si>
  <si>
    <t>1000x 500x20mm ゴムスポンジ(CR)</t>
  </si>
  <si>
    <t>EA911AK-105</t>
  </si>
  <si>
    <t>0.92x 5m/ 0.8mm 綿帆布(9号/生成)</t>
  </si>
  <si>
    <t>EA943VJ-17</t>
  </si>
  <si>
    <t>19mmx4m 両面テープ(超強力/薄手)</t>
  </si>
  <si>
    <t>EA943VJ-23</t>
  </si>
  <si>
    <t>12mmx4m 両面テープ(超強力/多用途)</t>
  </si>
  <si>
    <t>EA943VJ-33</t>
  </si>
  <si>
    <t>12mmx4m 両面テープ(超強力/透明素材用)</t>
  </si>
  <si>
    <t>EA943VJ-22A</t>
  </si>
  <si>
    <t>19mmx4m 両面テープ(超強力/粗面用)</t>
  </si>
  <si>
    <t>EA944MG-85</t>
  </si>
  <si>
    <t>12mmx20m 両面テープ･超強力(0.8mm/外装用)</t>
  </si>
  <si>
    <t>EA944MG-62</t>
  </si>
  <si>
    <t>20mmx10m 両面テープ(1.2mm/ﾓｰﾙ用)</t>
  </si>
  <si>
    <t>1513</t>
  </si>
  <si>
    <t>EA944NC-12A</t>
  </si>
  <si>
    <t>48mmx25m パワーテープ(ﾎﾜｲﾄ)</t>
  </si>
  <si>
    <t>1519</t>
  </si>
  <si>
    <t>EA944SA-6</t>
  </si>
  <si>
    <t>400x900mm アルミシート(粘着)</t>
  </si>
  <si>
    <t>1522</t>
  </si>
  <si>
    <t>EA933AG-1</t>
  </si>
  <si>
    <t>19g  配管シールスティック</t>
  </si>
  <si>
    <t>EA351FA-65</t>
  </si>
  <si>
    <t>65A/1.5mm 内フランジパッキン(JIS 5K)</t>
  </si>
  <si>
    <t>EA351EE-20</t>
  </si>
  <si>
    <t>[JIS10K] 20A 渦まきガスケット</t>
  </si>
  <si>
    <t>EA351ES-125</t>
  </si>
  <si>
    <t>[JIS10K]125A 渦まきガスケット</t>
  </si>
  <si>
    <t>EA351GJ-65</t>
  </si>
  <si>
    <t>65A/3.0mm全面ﾌﾗﾝｼﾞﾊﾟｯｷﾝ(耐熱･耐蒸気/5K)</t>
  </si>
  <si>
    <t>1533</t>
  </si>
  <si>
    <t>EA934BA-20</t>
  </si>
  <si>
    <t>200g 接着剤(変性ｱｸﾘﾚｰﾄ系)</t>
  </si>
  <si>
    <t>EA934KG-2</t>
  </si>
  <si>
    <t>5g 紫外線硬化型接着剤(UVﾗｲﾄ無/3本)</t>
  </si>
  <si>
    <t>1550</t>
  </si>
  <si>
    <t>EA930TE-1</t>
  </si>
  <si>
    <t>400g 発泡ウレタン(一液性/ｸﾘｰﾑ色)</t>
  </si>
  <si>
    <t>1551</t>
  </si>
  <si>
    <t>EA942CX-12</t>
  </si>
  <si>
    <t>0.2L プラスチック用プライマー(透明)</t>
  </si>
  <si>
    <t>EA920SW-3G</t>
  </si>
  <si>
    <t>400ml アルミコートスプレー(ｶﾞﾝ付)</t>
  </si>
  <si>
    <t>1562</t>
  </si>
  <si>
    <t>EA942CC-1A</t>
  </si>
  <si>
    <t>300ml 螢光塗料スプレー(高耐久・赤)</t>
  </si>
  <si>
    <t>1568</t>
  </si>
  <si>
    <t>EA920BG-42</t>
  </si>
  <si>
    <t>400ml らく書き防止スプレー</t>
  </si>
  <si>
    <t>1572</t>
  </si>
  <si>
    <t>EA920AW-6</t>
  </si>
  <si>
    <t>510g  焼付き防止潤滑剤(高温用)</t>
  </si>
  <si>
    <t>1588</t>
  </si>
  <si>
    <t>EA925CF-11</t>
  </si>
  <si>
    <t>サスペンダー</t>
  </si>
  <si>
    <t>1591</t>
  </si>
  <si>
    <t>EA925ZD-1A</t>
  </si>
  <si>
    <t>φ250x250mm/15L ワークバケット</t>
  </si>
  <si>
    <t>EA927GA-26A</t>
  </si>
  <si>
    <t>710x400x320mm/80L ﾊﾞｯｸﾊﾟｯｸ(防水/ﾌﾞﾗｯｸ)</t>
  </si>
  <si>
    <t>EA944CS-85</t>
  </si>
  <si>
    <t>200x140mm ポリ袋(ﾁｬｯｸ付/横型/100枚)</t>
  </si>
  <si>
    <t>1608</t>
  </si>
  <si>
    <t>EA508SC-97</t>
  </si>
  <si>
    <t>φ 85x110mm 容器(ｽﾁｰﾙ製)</t>
  </si>
  <si>
    <t>EA508TM-104</t>
  </si>
  <si>
    <t>210cc 塗料缶(ｽﾁｰﾙ製)</t>
  </si>
  <si>
    <t>EA508AR-14</t>
  </si>
  <si>
    <t>φ132x315mm/1.70L 密閉容器(ﾎﾟﾘｽﾁﾚﾝ製)</t>
  </si>
  <si>
    <t>1611</t>
  </si>
  <si>
    <t>EA508AJ-10B</t>
  </si>
  <si>
    <t>φ145x300mm/ 3.0L 広口ﾎﾟﾘ容器(中蓋付/6個</t>
  </si>
  <si>
    <t>1612</t>
  </si>
  <si>
    <t>EA508TC-113</t>
  </si>
  <si>
    <t>780ml 密閉保存容器(4方ﾛｯｸ式/2個)</t>
  </si>
  <si>
    <t>EA508EB-12</t>
  </si>
  <si>
    <t>430x303x 54mm パーツケース</t>
  </si>
  <si>
    <t>1631</t>
  </si>
  <si>
    <t>EA657MC-20</t>
  </si>
  <si>
    <t>180x 86x 50mm/内寸 防水ケース(黒)</t>
  </si>
  <si>
    <t>1636</t>
  </si>
  <si>
    <t>EA506LC-40A</t>
  </si>
  <si>
    <t>615x375x330mm 収納ボックス(ﾊﾞｯｸﾙ付)</t>
  </si>
  <si>
    <t>EA506LC-60A</t>
  </si>
  <si>
    <t>785x370x325mm 収納ボックス(ﾊﾞｯｸﾙ付)</t>
  </si>
  <si>
    <t>1639</t>
  </si>
  <si>
    <t>EA506AB-50A</t>
  </si>
  <si>
    <t>710x300x160mm 収納ｹｰｽ(ﾊﾞｯｸﾙ付/ﾌﾞﾙｰｸﾞﾘｰﾝ)</t>
  </si>
  <si>
    <t>1640</t>
  </si>
  <si>
    <t>EA506LA-19B</t>
  </si>
  <si>
    <t>447x295x258mm 収納ｹｰｽ(ﾊﾞｯｸﾙ付/ｸﾘｱｰ)</t>
  </si>
  <si>
    <t>EA506LA-19BA</t>
  </si>
  <si>
    <t>447x295x258mm 収納ｹｰｽ(ﾊﾞｯｸﾙ付/ｸﾘｱ/3個)</t>
  </si>
  <si>
    <t>EA506LA-43BA</t>
  </si>
  <si>
    <t>579x386x325mm 収納ｹｰｽ(ﾊﾞｯｸﾙ付/ｸﾘｱ/3個)</t>
  </si>
  <si>
    <t>EA506LD-23</t>
  </si>
  <si>
    <t>334x200x100mm 収納ボックス(ﾌﾞﾙｰ/10個)</t>
  </si>
  <si>
    <t>EA506LD-25B</t>
  </si>
  <si>
    <t>436x284x141mm 収納ボックス(ﾌﾞﾙｰ)</t>
  </si>
  <si>
    <t>EA661CY-51</t>
  </si>
  <si>
    <t>21mm 樹脂製シングルフック(4本)</t>
  </si>
  <si>
    <t>1705</t>
  </si>
  <si>
    <t>EA305XZ-1</t>
  </si>
  <si>
    <t>200x0.04㎜x500m 梱包用筒袋(ﾎﾟﾘﾌﾟﾛﾋﾟﾚﾝ製)</t>
  </si>
  <si>
    <t>EA520BY-1A</t>
  </si>
  <si>
    <t>710x455mm/150kg 運搬車</t>
  </si>
  <si>
    <t>1724</t>
  </si>
  <si>
    <t>EA520BE-13</t>
  </si>
  <si>
    <t>1000x700mm/1200kg 運搬車(重量物用/ﾌﾞﾚｰｷ</t>
  </si>
  <si>
    <t>EA520BE-15</t>
  </si>
  <si>
    <t>1600x800mm/1200kg 運搬車(重量物用/ﾌﾞﾚｰｷ</t>
  </si>
  <si>
    <t>EA520BY-41A</t>
  </si>
  <si>
    <t>710x455mm/150kg 運搬車(ﾒｯｼｭかご付)</t>
  </si>
  <si>
    <t>1729</t>
  </si>
  <si>
    <t>EA997RE-81</t>
  </si>
  <si>
    <t>900x600x 3mm 靴底･台車用粘着マット(ｳﾚﾀﾝ</t>
  </si>
  <si>
    <t>1734</t>
  </si>
  <si>
    <t>EA985PK-27</t>
  </si>
  <si>
    <t>1150x1150x1300mm ﾊﾟﾚｯﾄｶﾊﾞｰ(静電防止加工)</t>
  </si>
  <si>
    <t>EA986PN-111</t>
  </si>
  <si>
    <t>50mm キャスター(ｱﾝｸﾞﾙ用)</t>
  </si>
  <si>
    <t>EA986GE-75</t>
  </si>
  <si>
    <t>75mm キャスター(自在金具・差込型)</t>
  </si>
  <si>
    <t>EA986GF-610</t>
  </si>
  <si>
    <t>100mm キャスター(自在金具･穴付)</t>
  </si>
  <si>
    <t>1755</t>
  </si>
  <si>
    <t>EA986JB-80</t>
  </si>
  <si>
    <t>80mm キャスター(自在金具)</t>
  </si>
  <si>
    <t>1758</t>
  </si>
  <si>
    <t>EA986KW-150</t>
  </si>
  <si>
    <t>150mm キャスター(自在金具・ﾅｲﾛﾝ車輪)</t>
  </si>
  <si>
    <t>1763</t>
  </si>
  <si>
    <t>EA986MD-10</t>
  </si>
  <si>
    <t>250x65mm 車輪(ﾅｲﾛﾝ･Ballﾍﾞｱﾘﾝｸﾞ)</t>
  </si>
  <si>
    <t>EA986ME-100</t>
  </si>
  <si>
    <t>100x35mm 車輪(ﾎﾟﾘｳﾚﾀﾝ+ﾅｲﾛﾝ)</t>
  </si>
  <si>
    <t>1765</t>
  </si>
  <si>
    <t>EA986MP-160</t>
  </si>
  <si>
    <t>160x50mm 車輪(ﾎﾟﾘｳﾚﾀﾝﾀｲﾔ･ｱﾙﾐﾘﾑ･ﾍﾞｱﾘﾝｸﾞ)</t>
  </si>
  <si>
    <t>1769</t>
  </si>
  <si>
    <t>EA986RX-15</t>
  </si>
  <si>
    <t>125x25mm/25mm ガイドローラー(ﾎﾟﾘｳﾚﾀﾝ製)</t>
  </si>
  <si>
    <t>1771</t>
  </si>
  <si>
    <t>EA986RC-31</t>
  </si>
  <si>
    <t>36mm 戸車(吊戸用・2個)</t>
  </si>
  <si>
    <t>1772</t>
  </si>
  <si>
    <t>EA949HA-229</t>
  </si>
  <si>
    <t>φ30mm/M10x 16mm アジャスターベース</t>
  </si>
  <si>
    <t>EA993K-2A</t>
  </si>
  <si>
    <t>2.0ton/16-126m 爪付ジャッキ(ｸﾘｰﾝﾙｰﾑ用)</t>
  </si>
  <si>
    <t>1776</t>
  </si>
  <si>
    <t>EA993KH-3</t>
  </si>
  <si>
    <t>3.0ton 油圧ジャッキ</t>
  </si>
  <si>
    <t>1778</t>
  </si>
  <si>
    <t>EA425DP-4</t>
  </si>
  <si>
    <t>G 1/2" 雌ねじソケット(油圧用/ﾊﾞﾙﾌﾞ付)</t>
  </si>
  <si>
    <t>1786</t>
  </si>
  <si>
    <t>EA982ST-13</t>
  </si>
  <si>
    <t>35mmx 3.0m/ 509kg ﾍﾞﾙﾄ荷締機(両端ﾌｯｸ型)</t>
  </si>
  <si>
    <t>EA982SB-37</t>
  </si>
  <si>
    <t>50mmx 7.0m/1520kg ベルト荷締機(ｴﾝﾄﾞﾚｽ)</t>
  </si>
  <si>
    <t>1790</t>
  </si>
  <si>
    <t>EA638JT-8A</t>
  </si>
  <si>
    <t>7.9x66mm Ｄ型リング(ｽﾃﾝﾚｽ製)</t>
  </si>
  <si>
    <t>EA628PT-167</t>
  </si>
  <si>
    <t>48x1.7mm/10m ベルト・平織(PP製・灰)</t>
  </si>
  <si>
    <t>EA944MA-5B</t>
  </si>
  <si>
    <t>25mmx3.0m 片面マジックストラップ(黒)</t>
  </si>
  <si>
    <t>1796</t>
  </si>
  <si>
    <t>EA628WC-23</t>
  </si>
  <si>
    <t>25.4x1524mm バンジーコード(ｵﾚﾝｼﾞ)</t>
  </si>
  <si>
    <t>EA628WJ-33</t>
  </si>
  <si>
    <t>762mm 調整ﾌｯｸ付ﾊﾞﾝｼﾞｰｺｰﾄ(耐候性/OD)</t>
  </si>
  <si>
    <t>1798</t>
  </si>
  <si>
    <t>EA628AP-6</t>
  </si>
  <si>
    <t>φ 6.4x 30m ナイロンロープ(白)</t>
  </si>
  <si>
    <t>1799</t>
  </si>
  <si>
    <t>EA628AL-62</t>
  </si>
  <si>
    <t>6mmx15m ポリロープ(ｳｯﾄﾞﾗﾝﾄﾞｶﾓﾌﾗｰｼﾞｭ)</t>
  </si>
  <si>
    <t>EA628AM-1</t>
  </si>
  <si>
    <t>φ 9.5mmx 15m ポリロープ(青/白)</t>
  </si>
  <si>
    <t>EA984CD-51</t>
  </si>
  <si>
    <t>125kg マグネットリフター</t>
  </si>
  <si>
    <t>1803</t>
  </si>
  <si>
    <t>EA987HA-150B</t>
  </si>
  <si>
    <t>150mm 強力型滑車(2車)</t>
  </si>
  <si>
    <t>EA987HH-100A</t>
  </si>
  <si>
    <t>100mm 強力型滑車(1車・ｵｰﾌ)</t>
  </si>
  <si>
    <t>1804</t>
  </si>
  <si>
    <t>EA987SD-32W</t>
  </si>
  <si>
    <t>32mm 滑車(ｽﾃﾝﾚｽ製/2車)</t>
  </si>
  <si>
    <t>EA987AA</t>
  </si>
  <si>
    <t>250kgx2.5m チェーンブロック</t>
  </si>
  <si>
    <t>EA987AD-8</t>
  </si>
  <si>
    <t>1.5tonx8.0m チェーンブロック</t>
  </si>
  <si>
    <t>1811</t>
  </si>
  <si>
    <t>EA981WS-31</t>
  </si>
  <si>
    <t>1.4 tonx1.0m ワイヤースリング(2本懸け)</t>
  </si>
  <si>
    <t>1815</t>
  </si>
  <si>
    <t>EA981FE-58A</t>
  </si>
  <si>
    <t>4.65tonx5.0m 金具付スリング(４本懸け)</t>
  </si>
  <si>
    <t>EA981VA-54</t>
  </si>
  <si>
    <t>3.0tonx1.5m ｱｼﾞｬｽﾀﾌﾞﾙﾘﾝｸﾞﾁｪｰﾝ(1本懸)</t>
  </si>
  <si>
    <t>1816</t>
  </si>
  <si>
    <t>EA981VD-27A</t>
  </si>
  <si>
    <t>2.7tonx3.0m スリングチェーン(２本懸け)</t>
  </si>
  <si>
    <t>EA981VE-21A</t>
  </si>
  <si>
    <t>2.5tonx1.5m スリングチェーン(４本懸け)</t>
  </si>
  <si>
    <t>EA981WN-200</t>
  </si>
  <si>
    <t>830x830x1100mm フレコンバッグスタンド</t>
  </si>
  <si>
    <t>1823</t>
  </si>
  <si>
    <t>EA987FB-130</t>
  </si>
  <si>
    <t>3.0ton アイフック</t>
  </si>
  <si>
    <t>1824</t>
  </si>
  <si>
    <t>EA638NM-1</t>
  </si>
  <si>
    <t>2.0Ton 強力型 シャックル</t>
  </si>
  <si>
    <t>1825</t>
  </si>
  <si>
    <t>EA638FA-101</t>
  </si>
  <si>
    <t>1.1ton/ M4 シャックル(ｽﾃﾝﾚｽ製)</t>
  </si>
  <si>
    <t>EA638FA-102</t>
  </si>
  <si>
    <t>1.5ton/ M5 シャックル(ｽﾃﾝﾚｽ製)</t>
  </si>
  <si>
    <t>EA638FA-103</t>
  </si>
  <si>
    <t>2.9ton/ M6 シャックル(ｽﾃﾝﾚｽ製)</t>
  </si>
  <si>
    <t>EA638FA-104</t>
  </si>
  <si>
    <t>4.5ton/ M8 シャックル(ｽﾃﾝﾚｽ製)</t>
  </si>
  <si>
    <t>EA638FA-105</t>
  </si>
  <si>
    <t>6.1ton/M10 シャックル(ｽﾃﾝﾚｽ製)</t>
  </si>
  <si>
    <t>EA638FA-106</t>
  </si>
  <si>
    <t>9.0ton/M12 シャックル(ｽﾃﾝﾚｽ製)</t>
  </si>
  <si>
    <t>EA638FA-107</t>
  </si>
  <si>
    <t>11.5ton/M16 シャックル(ｽﾃﾝﾚｽ製)</t>
  </si>
  <si>
    <t>EA638FA-108</t>
  </si>
  <si>
    <t>15.5ton/M20 シャックル(ｽﾃﾝﾚｽ製)</t>
  </si>
  <si>
    <t>EA638B-16</t>
  </si>
  <si>
    <t>M16x27 スイベルアイボールト(ｽﾃﾝﾚｽ製)</t>
  </si>
  <si>
    <t>1837</t>
  </si>
  <si>
    <t>EA903PA-61</t>
  </si>
  <si>
    <t>500x406mm/0.6m/2段 作業台</t>
  </si>
  <si>
    <t>EA905MR-20</t>
  </si>
  <si>
    <t>1.45-2.50m 伸縮足場板(ｱﾙﾐ製)</t>
  </si>
  <si>
    <t>EA765MG-121</t>
  </si>
  <si>
    <t>0.7mm ２色ボールペン(黒･赤)</t>
  </si>
  <si>
    <t>EA765MG-372B</t>
  </si>
  <si>
    <t>0.5mm ボールペン(赤/10本)</t>
  </si>
  <si>
    <t>EA765MG-376</t>
  </si>
  <si>
    <t>0.5mm ボールペン替芯(赤)</t>
  </si>
  <si>
    <t>EA765MG-4</t>
  </si>
  <si>
    <t>0.7mm ボールペン･加圧式(黒/ｵﾚﾝｼﾞ)</t>
  </si>
  <si>
    <t>EA765MG-5</t>
  </si>
  <si>
    <t>0.7mm ボールペン･加圧式(黒/ﾚｯﾄﾞ)</t>
  </si>
  <si>
    <t>EA765MG-6</t>
  </si>
  <si>
    <t>0.7mm ボールペン･加圧式(黒/ﾗｲﾄﾌﾞﾙｰ)</t>
  </si>
  <si>
    <t>1845</t>
  </si>
  <si>
    <t>EA765MC-200</t>
  </si>
  <si>
    <t>鉛筆キャップ(5個入)</t>
  </si>
  <si>
    <t>1853</t>
  </si>
  <si>
    <t>EA509AD-69</t>
  </si>
  <si>
    <t>195x45x35mm ペンケース(小物袋)</t>
  </si>
  <si>
    <t>EA765FM-52</t>
  </si>
  <si>
    <t>215x 45x85mm ペンケース(ｸﾞﾚｰ)</t>
  </si>
  <si>
    <t>1857</t>
  </si>
  <si>
    <t>EA736MB-21</t>
  </si>
  <si>
    <t>2.5-5.0mm 数字･記号定規</t>
  </si>
  <si>
    <t>1858</t>
  </si>
  <si>
    <t>EA762AC-3</t>
  </si>
  <si>
    <t>300mm 三角スケール</t>
  </si>
  <si>
    <t>EA762AE-17</t>
  </si>
  <si>
    <t>169x144x20.8mm スタンプ台[ｲﾝｸ無し]</t>
  </si>
  <si>
    <t>1861</t>
  </si>
  <si>
    <t>EA762AE-211</t>
  </si>
  <si>
    <t>50cc [黒] 速乾用補充インク</t>
  </si>
  <si>
    <t>1862</t>
  </si>
  <si>
    <t>EA762EC-7</t>
  </si>
  <si>
    <t>715x1445mm デスクマット</t>
  </si>
  <si>
    <t>1866</t>
  </si>
  <si>
    <t>EA589AE-3</t>
  </si>
  <si>
    <t>バイメタルブレード(ﾁﾀﾝｺｰﾄ/100枚)</t>
  </si>
  <si>
    <t>1869</t>
  </si>
  <si>
    <t>EA589AT-86</t>
  </si>
  <si>
    <t>180mm カッターナイフ(厚物用/赤)</t>
  </si>
  <si>
    <t>EA762HC-32</t>
  </si>
  <si>
    <t>20枚用 軽とじホッチキス(ﾌﾞﾗｯｸ)</t>
  </si>
  <si>
    <t>EA765MB-8</t>
  </si>
  <si>
    <t>37.5x141x63mm テープカッター(ﾏｸﾞﾈｯﾄ付)</t>
  </si>
  <si>
    <t>1877</t>
  </si>
  <si>
    <t>EA762MA-16</t>
  </si>
  <si>
    <t>180x159x132mm/ 50枚 2穴パンチ</t>
  </si>
  <si>
    <t>1888</t>
  </si>
  <si>
    <t>EA762FG-66</t>
  </si>
  <si>
    <t>33x26x15mm/2.0kg フック(ﾏｸﾞﾈｯﾄ付/赤)</t>
  </si>
  <si>
    <t>1892</t>
  </si>
  <si>
    <t>EA762DA-10</t>
  </si>
  <si>
    <t>226x113mm/伝票ｻｲｽﾞ クリップボード(ﾌﾞﾙｰ)</t>
  </si>
  <si>
    <t>EA762DA-11</t>
  </si>
  <si>
    <t>226x113mm/伝票ｻｲｽﾞ クリップボード(ｸﾞﾘｰﾝ)</t>
  </si>
  <si>
    <t>1893</t>
  </si>
  <si>
    <t>EA762DA-73</t>
  </si>
  <si>
    <t>320x240mm/Ａ４ クリップファイル(ﾌﾞﾗｯｸ)</t>
  </si>
  <si>
    <t>1898</t>
  </si>
  <si>
    <t>EA762CC-28</t>
  </si>
  <si>
    <t>Ａ４ クリアーポケット(紫)</t>
  </si>
  <si>
    <t>1899</t>
  </si>
  <si>
    <t>EA762CB-112</t>
  </si>
  <si>
    <t>Ａ４/310x240mm ｸﾘｱｰﾌｫﾙﾀﾞｰｹｰｽ(ｸﾘｱ/5枚)</t>
  </si>
  <si>
    <t>EA762CC-11</t>
  </si>
  <si>
    <t>A4/310x220mm クリアーホルダー(桃/10枚)</t>
  </si>
  <si>
    <t>EA762CH-22</t>
  </si>
  <si>
    <t>90x155mm/A5 ファイリングポケット(5枚)</t>
  </si>
  <si>
    <t>1902</t>
  </si>
  <si>
    <t>EA927AS-21</t>
  </si>
  <si>
    <t>275x355x110mm ｵﾌｨｽ用トートバッグ(生地色)</t>
  </si>
  <si>
    <t>1903</t>
  </si>
  <si>
    <t>EA762CT-2</t>
  </si>
  <si>
    <t>42x46mm ｲﾝﾃﾞｯｸｽﾗﾍﾞﾙ(青/15ｼｰﾄ/ 90片)</t>
  </si>
  <si>
    <t>EA954TD-74</t>
  </si>
  <si>
    <t>320x257x 36mm/A4 ファイルケース(ｸﾘｱ)</t>
  </si>
  <si>
    <t>1904</t>
  </si>
  <si>
    <t>EA762GA-335</t>
  </si>
  <si>
    <t>70x70mm 粘着メモ(ｲﾝﾃﾞｯｸｽ一体型/ﾈｵﾝｲｴﾛｰ)</t>
  </si>
  <si>
    <t>1908</t>
  </si>
  <si>
    <t>EA954TL-132</t>
  </si>
  <si>
    <t>130x343x267mm ﾌｧｲﾙｽﾀﾝﾄﾞ(ﾌｧｲﾙ6冊付)</t>
  </si>
  <si>
    <t>EA506AX-2B</t>
  </si>
  <si>
    <t>385x270x270mm 収納ボックス(ﾌﾞﾗｳﾝ)</t>
  </si>
  <si>
    <t>EA761G-18</t>
  </si>
  <si>
    <t>8桁 カード型電卓</t>
  </si>
  <si>
    <t>1918</t>
  </si>
  <si>
    <t>EA761EC-11</t>
  </si>
  <si>
    <t>6-24mm ラベル作成機(PC兼用/ﾗﾐﾈｰﾄ)</t>
  </si>
  <si>
    <t>1919</t>
  </si>
  <si>
    <t>EA761DW-53</t>
  </si>
  <si>
    <t>18mm 布転写テープカートリッジ(青)</t>
  </si>
  <si>
    <t>1920</t>
  </si>
  <si>
    <t>EA761DD-11</t>
  </si>
  <si>
    <t>6mm テープカセット(下地がすけない/白)</t>
  </si>
  <si>
    <t>EA761DD-246</t>
  </si>
  <si>
    <t>24mm テープカセット(ﾏｸﾞﾈｯﾄ/ﾋﾟﾝｸ)</t>
  </si>
  <si>
    <t>1923</t>
  </si>
  <si>
    <t>EA761LC-7</t>
  </si>
  <si>
    <t>600x 450mm 予定表ボード</t>
  </si>
  <si>
    <t>1927</t>
  </si>
  <si>
    <t>EA761LM-37</t>
  </si>
  <si>
    <t>1317x1069mm スクリーン(壁掛式)</t>
  </si>
  <si>
    <t>1928</t>
  </si>
  <si>
    <t>EA761LM-32</t>
  </si>
  <si>
    <t>955x 710mm スクリーン(机上式)</t>
  </si>
  <si>
    <t>1929</t>
  </si>
  <si>
    <t>EA764AF-132</t>
  </si>
  <si>
    <t>1580x1000mm ディスプレイ用カバー</t>
  </si>
  <si>
    <t>1931</t>
  </si>
  <si>
    <t>EA780XP-71</t>
  </si>
  <si>
    <t>φ32(25.4)x152mm ｸﾞﾘｰﾝﾚｰｻﾞｰﾎﾟｲﾝﾀｰ(ｸﾗｽ3R)</t>
  </si>
  <si>
    <t>1932</t>
  </si>
  <si>
    <t>EA764AW-16</t>
  </si>
  <si>
    <t>200万画素/1.5m WEBカメラ(Type-C)</t>
  </si>
  <si>
    <t>1934</t>
  </si>
  <si>
    <t>EA764AG-133</t>
  </si>
  <si>
    <t>13.3インチ モバイルディスプレイ</t>
  </si>
  <si>
    <t>1937</t>
  </si>
  <si>
    <t>EA763BC-25</t>
  </si>
  <si>
    <t>2.4m/φ3.5mm ｽﾃﾚｵﾐﾆﾌﾟﾗｸﾞﾍｯﾄﾞｾｯﾄ</t>
  </si>
  <si>
    <t>1940</t>
  </si>
  <si>
    <t>EA764AA-248</t>
  </si>
  <si>
    <t>有線マウス(ﾌﾞﾙｰLED/左手用/静音)</t>
  </si>
  <si>
    <t>EA800LZ-4</t>
  </si>
  <si>
    <t>VRゴーグル(Bluetoothｺﾝﾄﾛｰﾗｰ内蔵)</t>
  </si>
  <si>
    <t>1951</t>
  </si>
  <si>
    <t>EA758YK-53</t>
  </si>
  <si>
    <t>11400mAh ﾓﾊﾞｲﾙﾊﾞｯﾃﾘｰ(AC･USB出力対応)</t>
  </si>
  <si>
    <t>1956</t>
  </si>
  <si>
    <t>EA764AJ-77</t>
  </si>
  <si>
    <t>4.0m USBケーブル(A-B/2.0対応/金ﾒｯｷ/ｸﾞﾚｰ)</t>
  </si>
  <si>
    <t>1957</t>
  </si>
  <si>
    <t>EA764AJ-87</t>
  </si>
  <si>
    <t>2.0m USBケーブル(A-B/2.0対応/黒･ｸﾞﾚｰ)</t>
  </si>
  <si>
    <t>1969</t>
  </si>
  <si>
    <t>EA764GY-177</t>
  </si>
  <si>
    <t>[USB-HDMI] カメラアダプター(USB3.1)</t>
  </si>
  <si>
    <t>1970</t>
  </si>
  <si>
    <t>EA940PF-42</t>
  </si>
  <si>
    <t>2.0m Ｄ端子ケーブル</t>
  </si>
  <si>
    <t>1974</t>
  </si>
  <si>
    <t>EA764BY-177</t>
  </si>
  <si>
    <t>WEBｽﾏｰﾄｽｲｯﾁ(ﾚｲﾔｰ2 10Ｇﾏﾙﾁｷﾞｶﾞ対応)</t>
  </si>
  <si>
    <t>1979</t>
  </si>
  <si>
    <t>EA940PS-2</t>
  </si>
  <si>
    <t>2.0 m プリンターケーブル</t>
  </si>
  <si>
    <t>EA983TS-55</t>
  </si>
  <si>
    <t>φ2mmx1.2m ｾｷｭﾘﾃｨﾜｲﾔｰ(標準ｽﾛｯﾄ/巻取式)</t>
  </si>
  <si>
    <t>EA759X-10S</t>
  </si>
  <si>
    <t>A6-A4 ｲﾝｸｼﾞｪｯﾄﾌﾟﾘﾝﾀｰ(6色/Wi-Fiﾀﾞｲﾚｸﾄ)</t>
  </si>
  <si>
    <t>1992</t>
  </si>
  <si>
    <t>EA759X-25L</t>
  </si>
  <si>
    <t>A5-A4 インクジェットプリンター(6色)</t>
  </si>
  <si>
    <t>EA759XD-77</t>
  </si>
  <si>
    <t>A4判/12面 ﾌﾟﾘﾝﾀｰﾗﾍﾞﾙ(再剥離対応/100枚)</t>
  </si>
  <si>
    <t>1996</t>
  </si>
  <si>
    <t>EA762EF-17B</t>
  </si>
  <si>
    <t>Blu-ray･CD･DVD用=ﾏﾙﾁﾚﾝｽﾞｸﾘｰﾅｰ/認識ｴﾗｰ用</t>
  </si>
  <si>
    <t>1997</t>
  </si>
  <si>
    <t>EA762EF-45</t>
  </si>
  <si>
    <t>1998</t>
  </si>
  <si>
    <t>EA759GV-124</t>
  </si>
  <si>
    <t>8GB ＵＳＢメモリー</t>
  </si>
  <si>
    <t>EA759GV-81</t>
  </si>
  <si>
    <t>16GB ＵＳＢメモリー(超小型)</t>
  </si>
  <si>
    <t>EA759GV-82</t>
  </si>
  <si>
    <t>32GB ＵＳＢメモリー(超小型)</t>
  </si>
  <si>
    <t>2007</t>
  </si>
  <si>
    <t>EA763ZB-24B</t>
  </si>
  <si>
    <t>578x430x758mm/34.1L ｼｭﾚｯﾀﾞｰ(極小裁断)</t>
  </si>
  <si>
    <t>EA763ZD-23G</t>
  </si>
  <si>
    <t>410x302x755mm/36.0L シュレッダー</t>
  </si>
  <si>
    <t>2011</t>
  </si>
  <si>
    <t>EA798CC-121</t>
  </si>
  <si>
    <t>φ305mm [電波]掛時計</t>
  </si>
  <si>
    <t>2012</t>
  </si>
  <si>
    <t>EA798CB-50</t>
  </si>
  <si>
    <t>551x234x 94mm [電波]からくり掛時計</t>
  </si>
  <si>
    <t>2019</t>
  </si>
  <si>
    <t>EA798C-67</t>
  </si>
  <si>
    <t>1/1000秒 ストップウォッチ</t>
  </si>
  <si>
    <t>2029</t>
  </si>
  <si>
    <t>EA759EX-167</t>
  </si>
  <si>
    <t>410-1265mm カメラ三脚</t>
  </si>
  <si>
    <t>2030</t>
  </si>
  <si>
    <t>EA759ES-2</t>
  </si>
  <si>
    <t>560mm レフ板</t>
  </si>
  <si>
    <t>2031</t>
  </si>
  <si>
    <t>EA759G-4A</t>
  </si>
  <si>
    <t>デジタルカメラ用クリーニングセット</t>
  </si>
  <si>
    <t>2035</t>
  </si>
  <si>
    <t>EA757AG-15B</t>
  </si>
  <si>
    <t>x10/21mm 双眼鏡</t>
  </si>
  <si>
    <t>2040</t>
  </si>
  <si>
    <t>EA954HC-418</t>
  </si>
  <si>
    <t>600x528x1100-1250mm パソコンデスク</t>
  </si>
  <si>
    <t>EA954HC-571</t>
  </si>
  <si>
    <t>400x600x580･700mm サイドデスク(調整式)</t>
  </si>
  <si>
    <t>EA954HC-26</t>
  </si>
  <si>
    <t>600x800x700mm サーバー収納デスク</t>
  </si>
  <si>
    <t>EA954HC-654</t>
  </si>
  <si>
    <t>1500x 900x720mm ﾐｰﾃｨﾝｸﾞﾃｰﾌﾞﾙ(ﾎﾜｲﾄ)</t>
  </si>
  <si>
    <t>2057</t>
  </si>
  <si>
    <t>EA956XC-87</t>
  </si>
  <si>
    <t>ビジネスチェアー(ﾌﾞﾙｰ)</t>
  </si>
  <si>
    <t>2060</t>
  </si>
  <si>
    <t>EA956XN-53A</t>
  </si>
  <si>
    <t>ワークチェアー(ﾌﾞﾙｰ)</t>
  </si>
  <si>
    <t>EA956XF-11</t>
  </si>
  <si>
    <t>スタッキングチェアー(ﾌﾞﾗｯｸ/ﾌﾞﾙｰ)</t>
  </si>
  <si>
    <t>2071</t>
  </si>
  <si>
    <t>EA954FD-41</t>
  </si>
  <si>
    <t>277x370x880mm ｾｷｭﾘﾃｨ収納ケース(18段)</t>
  </si>
  <si>
    <t>2076</t>
  </si>
  <si>
    <t>EA956MD-1</t>
  </si>
  <si>
    <t>600x450x850mm/16kg ワゴン(ｽﾃﾝﾚｽ製)</t>
  </si>
  <si>
    <t>EA954EA-203</t>
  </si>
  <si>
    <t>900x487x1630mm パーテーション(ｸﾞﾘｰﾝ)</t>
  </si>
  <si>
    <t>EA954EA-411</t>
  </si>
  <si>
    <t>270-1500x360x1800mm 伸縮ﾊﾟｰﾃｰｼｮﾝ(防炎)</t>
  </si>
  <si>
    <t>EA954EA-433</t>
  </si>
  <si>
    <t>433-1300x360x1800mm伸縮ｺｰﾅｰﾊﾟｰﾃｰｼｮﾝ(防炎</t>
  </si>
  <si>
    <t>EA954EA-464</t>
  </si>
  <si>
    <t>1200x1200mm パーテーション(ﾗｲﾄｸﾞﾚｰ)</t>
  </si>
  <si>
    <t>2080</t>
  </si>
  <si>
    <t>EA954EA-136</t>
  </si>
  <si>
    <t>600x450mm デスクパーテーション</t>
  </si>
  <si>
    <t>EA954EA-141</t>
  </si>
  <si>
    <t>970x430x450mm デスクパーテーション</t>
  </si>
  <si>
    <t>2085</t>
  </si>
  <si>
    <t>EA927-271</t>
  </si>
  <si>
    <t>280x 55x370mm [取っ手付]ｲﾝﾅｰｹｰｽ(ﾉｰﾄPC用)</t>
  </si>
  <si>
    <t>2086</t>
  </si>
  <si>
    <t>EA927-226</t>
  </si>
  <si>
    <t>245x 25x330mm ｲﾝﾅｰｹｰｽ(ﾉｰﾄPC用/ﾈｲﾋﾞｰ)</t>
  </si>
  <si>
    <t>2088</t>
  </si>
  <si>
    <t>EA927AH-152B</t>
  </si>
  <si>
    <t>92x170x50mm スマートフォンケース(2ﾎﾟｹｯﾄ)</t>
  </si>
  <si>
    <t>2089</t>
  </si>
  <si>
    <t>EA927BR-4</t>
  </si>
  <si>
    <t>115x 95x 20mm 二つ折り財布(茶)</t>
  </si>
  <si>
    <t>2091</t>
  </si>
  <si>
    <t>EA927LF-63</t>
  </si>
  <si>
    <t>410x270x90mm 衣類収納ケース(ｽｰﾂｹｰｽ整理用</t>
  </si>
  <si>
    <t>2092</t>
  </si>
  <si>
    <t>EA927-272</t>
  </si>
  <si>
    <t>430x100x303mm/内寸 ﾉｰﾄﾊﾟｿｺﾝｹｰｽ(ABS)</t>
  </si>
  <si>
    <t>2094</t>
  </si>
  <si>
    <t>EA927-82</t>
  </si>
  <si>
    <t>420x 80x300mm ビジネスバッグ(ﾈｲﾋﾞｰ)</t>
  </si>
  <si>
    <t>2096</t>
  </si>
  <si>
    <t>EA927BH-50A</t>
  </si>
  <si>
    <t>410x140x310mm ビジネスバッグ</t>
  </si>
  <si>
    <t>2097</t>
  </si>
  <si>
    <t>EA927BH-83</t>
  </si>
  <si>
    <t>450x310x180mm ボストンバッグ</t>
  </si>
  <si>
    <t>2100</t>
  </si>
  <si>
    <t>EA927BH-21A</t>
  </si>
  <si>
    <t>240x130x 45mm ショルダーバッグ</t>
  </si>
  <si>
    <t>EA927CH-105</t>
  </si>
  <si>
    <t>298x101x254mm ショルダーバッグ(ﾌﾞﾗｯｸ)</t>
  </si>
  <si>
    <t>EA927BB-164</t>
  </si>
  <si>
    <t>350x250x 30mm ショルダーバッグ</t>
  </si>
  <si>
    <t>2112</t>
  </si>
  <si>
    <t>EA997RG-121</t>
  </si>
  <si>
    <t>600x900mm ノンストップマット(耐油/ｸﾞﾘｰﾝ)</t>
  </si>
  <si>
    <t>2121</t>
  </si>
  <si>
    <t>EA758CA-31</t>
  </si>
  <si>
    <t>[CR2032x2個] ＬＥＤライト(首掛け式)</t>
  </si>
  <si>
    <t>2122</t>
  </si>
  <si>
    <t>EA758CR-11</t>
  </si>
  <si>
    <t>φ16-50m ﾌﾚｷｼﾌﾞﾙﾗｲﾄﾎﾙﾀﾞｰ(ﾏｸﾞﾈｯﾄ付)</t>
  </si>
  <si>
    <t>2130</t>
  </si>
  <si>
    <t>EA758CW-60</t>
  </si>
  <si>
    <t>ヘッドライトベルトクリップ(ﾍﾙﾒｯﾄ用/2個)</t>
  </si>
  <si>
    <t>2132</t>
  </si>
  <si>
    <t>EA815LD-38</t>
  </si>
  <si>
    <t>ﾌﾚｷｼﾌﾞﾙ ﾏｸﾞﾈｯﾄ付ﾎﾙﾀﾞｰ(EA815LD-31～34用)</t>
  </si>
  <si>
    <t>2133</t>
  </si>
  <si>
    <t>EA814DL-46</t>
  </si>
  <si>
    <t>AC100V/ 100W 作業灯/ＬＥＤ(ｺｰﾄﾞ5.0m)</t>
  </si>
  <si>
    <t>2135</t>
  </si>
  <si>
    <t>EA814AG-23</t>
  </si>
  <si>
    <t>AC100V/150W 作業灯/ＬＥＤ</t>
  </si>
  <si>
    <t>2145</t>
  </si>
  <si>
    <t>EA815LP-112</t>
  </si>
  <si>
    <t>AC100-242V/20形 LED照明器具(非常灯付)</t>
  </si>
  <si>
    <t>EA815LP-131</t>
  </si>
  <si>
    <t>EA815LP-132</t>
  </si>
  <si>
    <t>2147</t>
  </si>
  <si>
    <t>EA761XS-31B</t>
  </si>
  <si>
    <t>φ125x 49mm シーリングライト(ｺﾝﾊﾟｸﾄ)</t>
  </si>
  <si>
    <t>2151</t>
  </si>
  <si>
    <t>EA758XP-134</t>
  </si>
  <si>
    <t>AC100V/3.9W/E17 電球/LED(昼白色/広配光)</t>
  </si>
  <si>
    <t>2155</t>
  </si>
  <si>
    <t>EA758YK-3J</t>
  </si>
  <si>
    <t>[単3･単4] 充電器(ｴﾎﾞﾙﾀ単4x2本付ｾｯﾄ)</t>
  </si>
  <si>
    <t>EA758-61</t>
  </si>
  <si>
    <t>非常用ライト/LED(手廻し･ｿｰﾗ-発電/ﾗｼﾞｵ付)</t>
  </si>
  <si>
    <t>EA763AB-208B</t>
  </si>
  <si>
    <t>16GB ﾎﾟｰﾀﾌﾞﾙｵｰﾃﾞｨｵﾌﾟﾚｰﾔｰ(ﾎﾜｲﾄ)</t>
  </si>
  <si>
    <t>2164</t>
  </si>
  <si>
    <t>EA763AM-32</t>
  </si>
  <si>
    <t>AC100V/1250W 電子レンジ</t>
  </si>
  <si>
    <t>2165</t>
  </si>
  <si>
    <t>EA763AK-54D</t>
  </si>
  <si>
    <t>AC100V/1300W グリルなべ</t>
  </si>
  <si>
    <t>EA763AK-5H</t>
  </si>
  <si>
    <t>AC100V/1300W ホットプレート</t>
  </si>
  <si>
    <t>EA763AJ-61A</t>
  </si>
  <si>
    <t>5.5合 圧力ＩＨ炊飯ジャー(炎舞炊き/ﾌﾞﾗｯｸ)</t>
  </si>
  <si>
    <t>2168</t>
  </si>
  <si>
    <t>EA763AP-47</t>
  </si>
  <si>
    <t>AC100V/1300W/1.0L 電気ケトル(ﾌﾞﾗｯｸ)</t>
  </si>
  <si>
    <t>2169</t>
  </si>
  <si>
    <t>EA763AQ-20B</t>
  </si>
  <si>
    <t>AC100V/800W(670ml)  ｺｰﾋｰﾒｰｶｰ(浄水機能付)</t>
  </si>
  <si>
    <t>2170</t>
  </si>
  <si>
    <t>EA763AZ-174</t>
  </si>
  <si>
    <t>0.3L[ｽﾃﾝﾚｽ製]ﾏｸﾞﾎﾞﾄﾙ(ｽｸﾘｭ-式/ﾊﾟｰﾙﾗﾍﾞﾝﾀﾞｰ</t>
  </si>
  <si>
    <t>EA763AZ-82</t>
  </si>
  <si>
    <t>2.06L クールボトル(ｽﾃﾝﾚｽ製/ﾗｲﾑﾌﾞﾗｯｸ)</t>
  </si>
  <si>
    <t>2176</t>
  </si>
  <si>
    <t>EA540K-87</t>
  </si>
  <si>
    <t>250mm はさみ・アラミド繊維(ｷﾞｻﾞ刃)</t>
  </si>
  <si>
    <t>2178</t>
  </si>
  <si>
    <t>EA540K-167</t>
  </si>
  <si>
    <t>180mm はさみ・クラフト</t>
  </si>
  <si>
    <t>2181</t>
  </si>
  <si>
    <t>EA540FS-15</t>
  </si>
  <si>
    <t>250mm はさみ・裁ち(ｽﾃﾝﾚｽ製)</t>
  </si>
  <si>
    <t>2183</t>
  </si>
  <si>
    <t>EA540AP-57</t>
  </si>
  <si>
    <t>220mm はさみ・ゴム用(曲り刃)</t>
  </si>
  <si>
    <t>EA540AR-9</t>
  </si>
  <si>
    <t>311mm 裁ちばさみ</t>
  </si>
  <si>
    <t>EA540K-96</t>
  </si>
  <si>
    <t>250mm はさみ・裁ち</t>
  </si>
  <si>
    <t>EA576LF-7</t>
  </si>
  <si>
    <t>7mm 真鍮ハトメ・強力爪付(ﾆｯｹﾙﾒｯｷ/8組)</t>
  </si>
  <si>
    <t>EA628PV-131</t>
  </si>
  <si>
    <t>25mm x 2m 平織ゴム (黒)</t>
  </si>
  <si>
    <t>EA628PV-142</t>
  </si>
  <si>
    <t>30mm x 5m 平織ゴム (黒)</t>
  </si>
  <si>
    <t>EA628PW-3</t>
  </si>
  <si>
    <t>7mmx 7m ソフトゴムひも(白)</t>
  </si>
  <si>
    <t>2189</t>
  </si>
  <si>
    <t>EA916JK-21</t>
  </si>
  <si>
    <t>113mm 目打</t>
  </si>
  <si>
    <t>2198</t>
  </si>
  <si>
    <t>EA951FB-59A</t>
  </si>
  <si>
    <t>φ30mm/2160-4000mm 物干し竿(伸縮式)</t>
  </si>
  <si>
    <t>EA944CT-68</t>
  </si>
  <si>
    <t>300mmx 20m クレラップ</t>
  </si>
  <si>
    <t>EA912KA-3</t>
  </si>
  <si>
    <t>6号 すり鉢</t>
  </si>
  <si>
    <t>2210</t>
  </si>
  <si>
    <t>EA912JF-2A</t>
  </si>
  <si>
    <t>260mm 包丁(ｾﾗﾐｯｸｽ製)</t>
  </si>
  <si>
    <t>2212</t>
  </si>
  <si>
    <t>EA913VS-66</t>
  </si>
  <si>
    <t>22-26cm用 ガラス蓋</t>
  </si>
  <si>
    <t>2213</t>
  </si>
  <si>
    <t>EA929DF-16</t>
  </si>
  <si>
    <t>231x275mm ペーパータオル(70ｶｯﾄ/4ﾛｰﾙ)</t>
  </si>
  <si>
    <t>2215</t>
  </si>
  <si>
    <t>EA506AB-217</t>
  </si>
  <si>
    <t>150x455x250mm 小物収納ケース</t>
  </si>
  <si>
    <t>2220</t>
  </si>
  <si>
    <t>EA922HB-83</t>
  </si>
  <si>
    <t>160x210mm 便座除菌クリーナー(携帯用/10枚</t>
  </si>
  <si>
    <t>2221</t>
  </si>
  <si>
    <t>EA995AD-266</t>
  </si>
  <si>
    <t>340x480mm 規格ポリ袋(透明/16号/100枚)</t>
  </si>
  <si>
    <t>2223</t>
  </si>
  <si>
    <t>EA995AF-11</t>
  </si>
  <si>
    <t>20号/ 6号 ポリ袋(半透明/取っ手付/100枚)</t>
  </si>
  <si>
    <t>2224</t>
  </si>
  <si>
    <t>EA995AD-371</t>
  </si>
  <si>
    <t>230x380㎜ ポリ袋(灰透明/消臭/100枚)</t>
  </si>
  <si>
    <t>2228</t>
  </si>
  <si>
    <t>EA916HB-62</t>
  </si>
  <si>
    <t>220mm 角質取り(中目/かかと用)</t>
  </si>
  <si>
    <t>EA922HA-72</t>
  </si>
  <si>
    <t>115x 50mm 変性ｱﾙｺｰﾙ100% ｳｪｯﾄﾀｵﾙ(100枚)</t>
  </si>
  <si>
    <t>2238</t>
  </si>
  <si>
    <t>EA922AJ-108</t>
  </si>
  <si>
    <t>420ml 水溶性汚れクリーナー(繊維用)</t>
  </si>
  <si>
    <t>2241</t>
  </si>
  <si>
    <t>EA922AJ-54</t>
  </si>
  <si>
    <t>400ml サニボン泡パワー(付替え用)</t>
  </si>
  <si>
    <t>EA922KD-15B</t>
  </si>
  <si>
    <t>2.0kg 塩素系･排水管洗浄剤(詰替え用)</t>
  </si>
  <si>
    <t>2250</t>
  </si>
  <si>
    <t>EA941-6</t>
  </si>
  <si>
    <t>ネズミの見張り番(忌避ｹﾞﾙ)</t>
  </si>
  <si>
    <t>2251</t>
  </si>
  <si>
    <t>EA941-103</t>
  </si>
  <si>
    <t>300ml ゴキブリがうごかなくなるスプレー</t>
  </si>
  <si>
    <t>2259</t>
  </si>
  <si>
    <t>EA983GK-7</t>
  </si>
  <si>
    <t>20x260mm ﾍﾙﾒｯﾄ用反射テープ(反射青/10本)</t>
  </si>
  <si>
    <t>2261</t>
  </si>
  <si>
    <t>EA800PB-2</t>
  </si>
  <si>
    <t>防災面</t>
  </si>
  <si>
    <t>2266</t>
  </si>
  <si>
    <t>EA800E-41</t>
  </si>
  <si>
    <t>保護めがね(ｸﾘｱｰ)</t>
  </si>
  <si>
    <t>EA800GJ-4</t>
  </si>
  <si>
    <t>2268</t>
  </si>
  <si>
    <t>EA800C-130</t>
  </si>
  <si>
    <t>めがねコード</t>
  </si>
  <si>
    <t>2277</t>
  </si>
  <si>
    <t>EA354A-104</t>
  </si>
  <si>
    <t>軍手(ｼﾉ/12双)</t>
  </si>
  <si>
    <t>2283</t>
  </si>
  <si>
    <t>EA354HD-6</t>
  </si>
  <si>
    <t>[Ｓ] 手袋(ﾆﾄﾘﾙｺﾞﾑｺｰﾃｨﾝｸﾞ)</t>
  </si>
  <si>
    <t>2284</t>
  </si>
  <si>
    <t>EA354MA-12</t>
  </si>
  <si>
    <t>[Ｌ/225mm] 手袋(ﾆﾄﾘﾙｺﾞﾑｺｰﾄ/ｸﾞﾚｰ)</t>
  </si>
  <si>
    <t>EA354MA-37</t>
  </si>
  <si>
    <t>[Ｌ/220mm] 手袋(ﾆﾄﾘﾙｺﾞﾑｺｰﾄ/ﾀｯﾁｽｸﾘｰﾝ)</t>
  </si>
  <si>
    <t>EA354EB-50A</t>
  </si>
  <si>
    <t>[ﾌﾘｰ/320mm] 手袋(耐熱･耐切創)</t>
  </si>
  <si>
    <t>2293</t>
  </si>
  <si>
    <t>EA353BX-33</t>
  </si>
  <si>
    <t>[Ｌ] メカニクスグローブ(合成革/黒)</t>
  </si>
  <si>
    <t>2294</t>
  </si>
  <si>
    <t>EA353BE-62</t>
  </si>
  <si>
    <t>[Ｌ] 手袋(牛革)</t>
  </si>
  <si>
    <t>EA353BE-63</t>
  </si>
  <si>
    <t>[LL] 手袋(牛革)</t>
  </si>
  <si>
    <t>2297</t>
  </si>
  <si>
    <t>EA354DC-33</t>
  </si>
  <si>
    <t>[LL/260mm] 手袋･耐油(ﾆﾄﾘﾙｺﾞﾑ･裏 綿ﾒﾘﾔｽ)</t>
  </si>
  <si>
    <t>EA354DC-42</t>
  </si>
  <si>
    <t>[Ｌ/300mm] 手袋･耐油(ﾆﾄﾘﾙｺﾞﾑ･裏 綿ﾒﾘﾔｽ)</t>
  </si>
  <si>
    <t>EA354BW-2A</t>
  </si>
  <si>
    <t>[XL/450mm] 手袋･耐酸･耐ｱﾙｶﾘ(ﾗﾃｯｸｽｺﾞﾑ)</t>
  </si>
  <si>
    <t>2299</t>
  </si>
  <si>
    <t>EA354BW-22</t>
  </si>
  <si>
    <t>[Ｌ/457mm] 手袋･化学薬品用(ﾈｵﾌﾟﾚﾝｺﾞﾑ)</t>
  </si>
  <si>
    <t>EA354BD-50</t>
  </si>
  <si>
    <t>[Ｓ/240mm] 手袋(ﾆﾄﾘﾙｺﾞﾑ・ﾊﾟｳﾀﾞｰ付/100枚)</t>
  </si>
  <si>
    <t>2307</t>
  </si>
  <si>
    <t>EA926AG-3A</t>
  </si>
  <si>
    <t>175-184cm 腰部サポートウェア(ﾗｸﾆｴ)</t>
  </si>
  <si>
    <t>EA910FA-27</t>
  </si>
  <si>
    <t>27.0cm スニーカー(ﾏｼﾞｯｸ式/ﾌﾞﾗｯｸ)</t>
  </si>
  <si>
    <t>EA998TS-24.5C</t>
  </si>
  <si>
    <t>24.5cm プロスニーカー(女性用)</t>
  </si>
  <si>
    <t>EA998VR-24.5A</t>
  </si>
  <si>
    <t>24.5cm プロテクティブスニーカー</t>
  </si>
  <si>
    <t>EA998VR-25A</t>
  </si>
  <si>
    <t>25.0cm プロテクティブスニーカー</t>
  </si>
  <si>
    <t>2311</t>
  </si>
  <si>
    <t>EA998SP-25B</t>
  </si>
  <si>
    <t>25.0cm 安全靴</t>
  </si>
  <si>
    <t>2313</t>
  </si>
  <si>
    <t>EA998XE-25.5</t>
  </si>
  <si>
    <t>25.5cm 水中長靴(ｽﾊﾟｲｸ底)</t>
  </si>
  <si>
    <t>EA915EM-203</t>
  </si>
  <si>
    <t>[Ｌ] クルーネックシャツ(冷感・消臭)</t>
  </si>
  <si>
    <t>EA996AA-63</t>
  </si>
  <si>
    <t>[LL] 継ぎ作業服</t>
  </si>
  <si>
    <t>EA915ET-23</t>
  </si>
  <si>
    <t>[EA915ET-1A用] フィルターセット</t>
  </si>
  <si>
    <t>EA996ET-101</t>
  </si>
  <si>
    <t>DC7.4V/5500mAh 交換用バッテリー(Tajima)</t>
  </si>
  <si>
    <t>EA915GH-61</t>
  </si>
  <si>
    <t>[ﾌﾘｰ] ヒーターベスト</t>
  </si>
  <si>
    <t>2328</t>
  </si>
  <si>
    <t>EA915GM-9</t>
  </si>
  <si>
    <t>[2XL] 防寒服上下セット(Navy)</t>
  </si>
  <si>
    <t>2333</t>
  </si>
  <si>
    <t>EA983R-179</t>
  </si>
  <si>
    <t>安全ベスト(縁無し/ﾌﾞﾗｯｸ)</t>
  </si>
  <si>
    <t>2334</t>
  </si>
  <si>
    <t>EA983R-21</t>
  </si>
  <si>
    <t>安全ベスト(青)</t>
  </si>
  <si>
    <t>EA983R-512</t>
  </si>
  <si>
    <t>安全ﾍﾞｽﾄ･ｼｮｰﾄ丈(紺/ｼﾙﾊﾞｰ･軽量ﾀｲﾌﾟ)</t>
  </si>
  <si>
    <t>2342</t>
  </si>
  <si>
    <t>EA998PE-12</t>
  </si>
  <si>
    <t>墜落制止用器具用ツインランヤード(伸縮式)</t>
  </si>
  <si>
    <t>EA983FS-72</t>
  </si>
  <si>
    <t>[単1x2本] ＬＥＤ現場保安灯(夜間自動点滅)</t>
  </si>
  <si>
    <t>2352</t>
  </si>
  <si>
    <t>EA983FX-41</t>
  </si>
  <si>
    <t>[単1X3本]10m ＬＥＤピカピカチューブ(緑)</t>
  </si>
  <si>
    <t>2355</t>
  </si>
  <si>
    <t>EA983FV-200AS</t>
  </si>
  <si>
    <t>伸縮ｶﾞｰﾄﾞﾊﾞｰ(1.3-2.15mﾄﾗ4本/自立ﾊﾞｯｸﾞ付)</t>
  </si>
  <si>
    <t>2359</t>
  </si>
  <si>
    <t>EA983DB-233</t>
  </si>
  <si>
    <t>50mmx10m ﾘｰﾙ型標識ﾃｰﾌﾟ(ﾏｸﾞﾈｯﾄ付･自動巻)</t>
  </si>
  <si>
    <t>EA983DB-242</t>
  </si>
  <si>
    <t>60mmx 6m ﾘｰﾙ型標識ﾃｰﾌﾟ(ﾏｸﾞﾈｯﾄ付･自動巻)</t>
  </si>
  <si>
    <t>2365</t>
  </si>
  <si>
    <t>EA983BD-31</t>
  </si>
  <si>
    <t>1050-1520x180mm フラッグキーパー</t>
  </si>
  <si>
    <t>2374</t>
  </si>
  <si>
    <t>EA766ZF-41</t>
  </si>
  <si>
    <t>300x450mm 工事用ミニホワイトボード</t>
  </si>
  <si>
    <t>EA983E-1</t>
  </si>
  <si>
    <t>スイッチカバー標識(修理中)</t>
  </si>
  <si>
    <t>EA983FE-88</t>
  </si>
  <si>
    <t>15x15x900mm クッションガード(蓄光/2本)</t>
  </si>
  <si>
    <t>EA983FJ-236</t>
  </si>
  <si>
    <t>15x27x1000mm エッジガード(ﾚﾓﾝｲｴﾛｰ)</t>
  </si>
  <si>
    <t>2405</t>
  </si>
  <si>
    <t>EA983GB-52A</t>
  </si>
  <si>
    <t>200x300mm 反射マグネットシート(黄)</t>
  </si>
  <si>
    <t>EA864CD-631</t>
  </si>
  <si>
    <t>ワイヤレスカメラ・モニターセット</t>
  </si>
  <si>
    <t>2427</t>
  </si>
  <si>
    <t>EA983SG-15</t>
  </si>
  <si>
    <t>50mm シリンダー南京錠</t>
  </si>
  <si>
    <t>2435</t>
  </si>
  <si>
    <t>EA916ZL-59</t>
  </si>
  <si>
    <t>75mm キーキャリー(ｽﾅｯﾌﾟ付)</t>
  </si>
  <si>
    <t>2439</t>
  </si>
  <si>
    <t>EA956V-61</t>
  </si>
  <si>
    <t>30x45mm カラーキーホルダー(赤)</t>
  </si>
  <si>
    <t>2442</t>
  </si>
  <si>
    <t>EA591HF-23</t>
  </si>
  <si>
    <t>29x52mm タグブランク(ｽﾃﾝﾚｽ 楕円/10枚)</t>
  </si>
  <si>
    <t>2443</t>
  </si>
  <si>
    <t>EA591HJ-21</t>
  </si>
  <si>
    <t>27.0mm タグブランク(ｽﾃﾝﾚｽ 六角/10枚)</t>
  </si>
  <si>
    <t>EA979BA-1</t>
  </si>
  <si>
    <t>230- 300mm 家具転倒防止ポール(2本)</t>
  </si>
  <si>
    <t>EA979BA-3</t>
  </si>
  <si>
    <t>400- 600mm 家具転倒防止ポール(2本)</t>
  </si>
  <si>
    <t>EA979BA-4</t>
  </si>
  <si>
    <t>500- 800mm 家具転倒防止ポール(2本)</t>
  </si>
  <si>
    <t>2453</t>
  </si>
  <si>
    <t>EA944MB-52</t>
  </si>
  <si>
    <t>50x100mm マジックテープＰＰ用(粘着付/白)</t>
  </si>
  <si>
    <t>2455</t>
  </si>
  <si>
    <t>EA951FC-70A</t>
  </si>
  <si>
    <t>[6型/10型用] 消火器ﾊﾝｶﾞｰ(単管ﾊﾟｲﾌﾟ取付)</t>
  </si>
  <si>
    <t>2458</t>
  </si>
  <si>
    <t>EA913VL-101</t>
  </si>
  <si>
    <t>[EA913VL-100用]交換用フィルター</t>
  </si>
  <si>
    <t>2466</t>
  </si>
  <si>
    <t>EA928AJ-351</t>
  </si>
  <si>
    <t>203mm 洗浄ブラシ</t>
  </si>
  <si>
    <t>EA928AJ-371</t>
  </si>
  <si>
    <t>337mm ダストブラシ</t>
  </si>
  <si>
    <t>EA928BG-11</t>
  </si>
  <si>
    <t>2700mm らくらく洗浄ブラシ(ﾎｰｽ付)</t>
  </si>
  <si>
    <t>2473</t>
  </si>
  <si>
    <t>EA340WC-60</t>
  </si>
  <si>
    <t>170x160x360mm ラバーカップスタンド</t>
  </si>
  <si>
    <t>2474</t>
  </si>
  <si>
    <t>EA928AA-137</t>
  </si>
  <si>
    <t>[EA928AA-136用] 替モップ(黒/6枚入)</t>
  </si>
  <si>
    <t>EA928AP-106</t>
  </si>
  <si>
    <t>交換用穂先(EA928AP-100用)</t>
  </si>
  <si>
    <t>2485</t>
  </si>
  <si>
    <t>EA928AD-800</t>
  </si>
  <si>
    <t>130x105x260mm ワイパー用スタンド</t>
  </si>
  <si>
    <t>EA922B-15D</t>
  </si>
  <si>
    <t>160x295mm ロールクリーナー(ｶｰﾍﾟｯﾄ用)</t>
  </si>
  <si>
    <t>EA922B-52</t>
  </si>
  <si>
    <t>160mm 交換用ロール(ﾎﾜｲﾄ/3巻)</t>
  </si>
  <si>
    <t>2518</t>
  </si>
  <si>
    <t>EA899PA-13</t>
  </si>
  <si>
    <t>[EA899PA-1,-2用] 交換用石膏粉用ﾌｨﾙﾀｰ</t>
  </si>
  <si>
    <t>EA115KS-48</t>
  </si>
  <si>
    <t>[家庭･業務兼用]ﾊﾝﾄﾞﾌﾞﾗｼ用ｶﾊﾞｰ(2枚)</t>
  </si>
  <si>
    <t>2550</t>
  </si>
  <si>
    <t>EA905CA-1</t>
  </si>
  <si>
    <t>910x910x840mm/300kg ﾎﾟｰﾀﾌﾞﾙｽﾃｰｼﾞ(ｱﾙﾐ製)</t>
  </si>
  <si>
    <t>2551</t>
  </si>
  <si>
    <t>EA913YD-59</t>
  </si>
  <si>
    <t>1040x560x 665mm ベンチ(ﾎﾟｰﾀﾌﾞﾙ/ｸﾞﾘｰﾝ)</t>
  </si>
  <si>
    <t>EA913YD-63</t>
  </si>
  <si>
    <t>450x450x 490mm ﾎﾟｰﾀﾌﾞﾙﾁｪｱｰ(あぐらいす)</t>
  </si>
  <si>
    <t>2557</t>
  </si>
  <si>
    <t>EA912ML-3A</t>
  </si>
  <si>
    <t>320x265x 55mm アルミ皿(20枚)</t>
  </si>
  <si>
    <t>2562</t>
  </si>
  <si>
    <t>EA917AS-12A</t>
  </si>
  <si>
    <t>607x497x352mm/66L クーラーボックス(OD色)</t>
  </si>
  <si>
    <t>2575</t>
  </si>
  <si>
    <t>EA919SH-21</t>
  </si>
  <si>
    <t>AC100V 電動エアーポンプ</t>
  </si>
  <si>
    <t>2592</t>
  </si>
  <si>
    <t>EA928AD-58</t>
  </si>
  <si>
    <t>420x450x124mm 農業用箕(ﾌﾞﾙｰ)</t>
  </si>
  <si>
    <t>2594</t>
  </si>
  <si>
    <t>EA898CC-1</t>
  </si>
  <si>
    <t>280mm チェーンソー替刃</t>
  </si>
  <si>
    <t>2605</t>
  </si>
  <si>
    <t>EA540BD-1</t>
  </si>
  <si>
    <t>150mm はさみ・園芸用</t>
  </si>
  <si>
    <t>2609</t>
  </si>
  <si>
    <t>EA650BG-47</t>
  </si>
  <si>
    <t>800mm 草削り鎌(ｽﾃﾝﾚｽ製)</t>
  </si>
  <si>
    <t>2612</t>
  </si>
  <si>
    <t>EA898RC-39A</t>
  </si>
  <si>
    <t>φ255mm 草刈機(ｴﾝｼﾞﾝ付/背負式)</t>
  </si>
  <si>
    <t>EA913AC-41A</t>
  </si>
  <si>
    <t>900g  除草剤(除草＆予防粒)</t>
  </si>
  <si>
    <t>2618</t>
  </si>
  <si>
    <t>EA952AD-222</t>
  </si>
  <si>
    <t>2.0x5.0m 防草シート</t>
  </si>
  <si>
    <t>2628</t>
  </si>
  <si>
    <t>EA124KS-51A</t>
  </si>
  <si>
    <t>ロータリースプリンクラー</t>
  </si>
  <si>
    <t>2632</t>
  </si>
  <si>
    <t>EA124GC-9</t>
  </si>
  <si>
    <t>3/4"NH ホースアダプター(3ｻｲｽﾞ)</t>
  </si>
  <si>
    <t>EA124LA-301</t>
  </si>
  <si>
    <t>二方コック付コネクター</t>
  </si>
  <si>
    <t>2637</t>
  </si>
  <si>
    <t>EA898KE-11</t>
  </si>
  <si>
    <t>φ20 x620mm [EA898KE-2用]ドリル</t>
  </si>
  <si>
    <t>EA628ZZ-101</t>
  </si>
  <si>
    <t>φ20mm 支柱用枝受ホルダー(50個)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</si>
</sst>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2" fillId="0" borderId="0" xfId="12"/>
    <xf numFmtId="55" fontId="2" fillId="0" borderId="0" xfId="12" applyNumberFormat="1"/>
    <xf numFmtId="0" fontId="2" fillId="0" borderId="0" xfId="12" applyAlignment="1">
      <alignment horizontal="right"/>
    </xf>
    <xf numFmtId="0" fontId="4" fillId="0" borderId="0" xfId="12" applyFont="1"/>
    <xf numFmtId="0" fontId="8" fillId="0" borderId="1" xfId="1" applyFill="1" applyBorder="1" applyAlignment="1" applyProtection="1">
      <alignment vertical="center"/>
    </xf>
    <xf numFmtId="0" fontId="0" fillId="0" borderId="1" xfId="0" applyBorder="1"/>
    <xf numFmtId="0" fontId="2" fillId="0" borderId="2" xfId="12" applyBorder="1" applyAlignment="1">
      <alignment horizontal="distributed"/>
    </xf>
    <xf numFmtId="0" fontId="6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6" fillId="2" borderId="1" xfId="13" applyFont="1" applyFill="1" applyBorder="1" applyAlignment="1">
      <alignment horizontal="center" wrapText="1"/>
    </xf>
    <xf numFmtId="0" fontId="6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77"/>
  <sheetViews>
    <sheetView tabSelected="1" defaultGridColor="0" colorId="8" zoomScaleNormal="100" zoomScaleSheetLayoutView="100" workbookViewId="0">
      <selection sqref="A1:B1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</cols>
  <sheetData>
    <row r="1" spans="1:6" s="1" customFormat="1" ht="12" x14ac:dyDescent="0.15">
      <c r="A1" s="7" t="s">
        <v>3</v>
      </c>
      <c r="B1" s="7"/>
      <c r="E1" s="2">
        <v>45566</v>
      </c>
      <c r="F1" s="2"/>
    </row>
    <row r="2" spans="1:6" s="1" customFormat="1" ht="12" x14ac:dyDescent="0.15">
      <c r="E2" s="3" t="s">
        <v>4</v>
      </c>
      <c r="F2" s="3"/>
    </row>
    <row r="3" spans="1:6" s="1" customFormat="1" ht="12" x14ac:dyDescent="0.15"/>
    <row r="4" spans="1:6" s="1" customFormat="1" ht="12" x14ac:dyDescent="0.15">
      <c r="A4" s="1" t="s">
        <v>5</v>
      </c>
    </row>
    <row r="5" spans="1:6" s="1" customFormat="1" ht="12" x14ac:dyDescent="0.15">
      <c r="A5" s="1" t="s">
        <v>6</v>
      </c>
    </row>
    <row r="6" spans="1:6" s="1" customFormat="1" ht="12" x14ac:dyDescent="0.15">
      <c r="A6" s="1" t="s">
        <v>7</v>
      </c>
    </row>
    <row r="7" spans="1:6" s="1" customFormat="1" ht="12" x14ac:dyDescent="0.15">
      <c r="A7" s="1" t="s">
        <v>8</v>
      </c>
    </row>
    <row r="8" spans="1:6" s="1" customFormat="1" ht="12" x14ac:dyDescent="0.15">
      <c r="B8" s="4" t="s">
        <v>142</v>
      </c>
    </row>
    <row r="9" spans="1:6" s="1" customFormat="1" ht="12" x14ac:dyDescent="0.15"/>
    <row r="10" spans="1:6" s="1" customFormat="1" ht="12" x14ac:dyDescent="0.15">
      <c r="B10" s="10" t="s">
        <v>9</v>
      </c>
      <c r="C10" s="8" t="s">
        <v>0</v>
      </c>
      <c r="D10" s="8" t="s">
        <v>1</v>
      </c>
      <c r="E10" s="8" t="s">
        <v>2</v>
      </c>
    </row>
    <row r="11" spans="1:6" s="1" customFormat="1" ht="12" x14ac:dyDescent="0.15">
      <c r="B11" s="11"/>
      <c r="C11" s="9"/>
      <c r="D11" s="9"/>
      <c r="E11" s="9"/>
    </row>
    <row r="12" spans="1:6" x14ac:dyDescent="0.15">
      <c r="B12" s="6"/>
      <c r="C12" s="6" t="s">
        <v>143</v>
      </c>
      <c r="D12" s="6" t="s">
        <v>144</v>
      </c>
      <c r="E12" s="5" t="str">
        <f>HYPERLINK("https://www.esco-net.com/wcs/escort/ec/detail?hHinCd=EA506AA-89","EA506AA-89")</f>
        <v>EA506AA-89</v>
      </c>
    </row>
    <row r="13" spans="1:6" x14ac:dyDescent="0.15">
      <c r="B13" s="6"/>
      <c r="C13" s="6" t="s">
        <v>145</v>
      </c>
      <c r="D13" s="6" t="s">
        <v>146</v>
      </c>
      <c r="E13" s="5" t="str">
        <f>HYPERLINK("https://www.esco-net.com/wcs/escort/ec/detail?hHinCd=EA550BS-1A","EA550BS-1A")</f>
        <v>EA550BS-1A</v>
      </c>
    </row>
    <row r="14" spans="1:6" x14ac:dyDescent="0.15">
      <c r="B14" s="6"/>
      <c r="C14" s="6" t="s">
        <v>147</v>
      </c>
      <c r="D14" s="6" t="s">
        <v>148</v>
      </c>
      <c r="E14" s="5" t="str">
        <f>HYPERLINK("https://www.esco-net.com/wcs/escort/ec/detail?hHinCd=EA565BH-9","EA565BH-9")</f>
        <v>EA565BH-9</v>
      </c>
    </row>
    <row r="15" spans="1:6" x14ac:dyDescent="0.15">
      <c r="B15" s="6"/>
      <c r="C15" s="6" t="s">
        <v>149</v>
      </c>
      <c r="D15" s="6" t="s">
        <v>150</v>
      </c>
      <c r="E15" s="5" t="str">
        <f>HYPERLINK("https://www.esco-net.com/wcs/escort/ec/detail?hHinCd=EA611GA-70A","EA611GA-70A")</f>
        <v>EA611GA-70A</v>
      </c>
    </row>
    <row r="16" spans="1:6" x14ac:dyDescent="0.15">
      <c r="B16" s="6"/>
      <c r="C16" s="6" t="s">
        <v>151</v>
      </c>
      <c r="D16" s="6" t="s">
        <v>152</v>
      </c>
      <c r="E16" s="5" t="str">
        <f>HYPERLINK("https://www.esco-net.com/wcs/escort/ec/detail?hHinCd=EA614BS-17","EA614BS-17")</f>
        <v>EA614BS-17</v>
      </c>
    </row>
    <row r="17" spans="2:5" x14ac:dyDescent="0.15">
      <c r="B17" s="6"/>
      <c r="C17" s="6" t="s">
        <v>153</v>
      </c>
      <c r="D17" s="6" t="s">
        <v>154</v>
      </c>
      <c r="E17" s="5" t="str">
        <f>HYPERLINK("https://www.esco-net.com/wcs/escort/ec/detail?hHinCd=EA617ZA-1A","EA617ZA-1A")</f>
        <v>EA617ZA-1A</v>
      </c>
    </row>
    <row r="18" spans="2:5" x14ac:dyDescent="0.15">
      <c r="B18" s="6"/>
      <c r="C18" s="6" t="s">
        <v>155</v>
      </c>
      <c r="D18" s="6" t="s">
        <v>154</v>
      </c>
      <c r="E18" s="5" t="str">
        <f>HYPERLINK("https://www.esco-net.com/wcs/escort/ec/detail?hHinCd=EA617ZC-1A","EA617ZC-1A")</f>
        <v>EA617ZC-1A</v>
      </c>
    </row>
    <row r="19" spans="2:5" x14ac:dyDescent="0.15">
      <c r="B19" s="6"/>
      <c r="C19" s="6" t="s">
        <v>156</v>
      </c>
      <c r="D19" s="6" t="s">
        <v>157</v>
      </c>
      <c r="E19" s="5" t="str">
        <f>HYPERLINK("https://www.esco-net.com/wcs/escort/ec/detail?hHinCd=EA617ZE-1A","EA617ZE-1A")</f>
        <v>EA617ZE-1A</v>
      </c>
    </row>
    <row r="20" spans="2:5" x14ac:dyDescent="0.15">
      <c r="B20" s="6"/>
      <c r="C20" s="6" t="s">
        <v>158</v>
      </c>
      <c r="D20" s="6" t="s">
        <v>159</v>
      </c>
      <c r="E20" s="5"/>
    </row>
    <row r="21" spans="2:5" x14ac:dyDescent="0.15">
      <c r="B21" s="6"/>
      <c r="C21" s="6" t="s">
        <v>160</v>
      </c>
      <c r="D21" s="6" t="s">
        <v>161</v>
      </c>
      <c r="E21" s="5"/>
    </row>
    <row r="22" spans="2:5" x14ac:dyDescent="0.15">
      <c r="B22" s="6"/>
      <c r="C22" s="6" t="s">
        <v>162</v>
      </c>
      <c r="D22" s="6" t="s">
        <v>163</v>
      </c>
      <c r="E22" s="5"/>
    </row>
    <row r="23" spans="2:5" x14ac:dyDescent="0.15">
      <c r="B23" s="6"/>
      <c r="C23" s="6" t="s">
        <v>164</v>
      </c>
      <c r="D23" s="6" t="s">
        <v>165</v>
      </c>
      <c r="E23" s="5" t="str">
        <f>HYPERLINK("https://www.esco-net.com/wcs/escort/ec/detail?hHinCd=EA759GA-80C","EA759GA-80C")</f>
        <v>EA759GA-80C</v>
      </c>
    </row>
    <row r="24" spans="2:5" x14ac:dyDescent="0.15">
      <c r="B24" s="6"/>
      <c r="C24" s="6" t="s">
        <v>166</v>
      </c>
      <c r="D24" s="6" t="s">
        <v>167</v>
      </c>
      <c r="E24" s="5" t="str">
        <f>HYPERLINK("https://www.esco-net.com/wcs/escort/ec/detail?hHinCd=EA763AJ-58E","EA763AJ-58E")</f>
        <v>EA763AJ-58E</v>
      </c>
    </row>
    <row r="25" spans="2:5" x14ac:dyDescent="0.15">
      <c r="B25" s="6"/>
      <c r="C25" s="6" t="s">
        <v>168</v>
      </c>
      <c r="D25" s="6" t="s">
        <v>169</v>
      </c>
      <c r="E25" s="5"/>
    </row>
    <row r="26" spans="2:5" x14ac:dyDescent="0.15">
      <c r="B26" s="6"/>
      <c r="C26" s="6" t="s">
        <v>170</v>
      </c>
      <c r="D26" s="6" t="s">
        <v>171</v>
      </c>
      <c r="E26" s="5" t="str">
        <f>HYPERLINK("https://www.esco-net.com/wcs/escort/ec/detail?hHinCd=EA899AH-22A","EA899AH-22A")</f>
        <v>EA899AH-22A</v>
      </c>
    </row>
    <row r="27" spans="2:5" x14ac:dyDescent="0.15">
      <c r="B27" s="6"/>
      <c r="C27" s="6" t="s">
        <v>172</v>
      </c>
      <c r="D27" s="6" t="s">
        <v>173</v>
      </c>
      <c r="E27" s="5"/>
    </row>
    <row r="28" spans="2:5" x14ac:dyDescent="0.15">
      <c r="B28" s="6"/>
      <c r="C28" s="6" t="s">
        <v>174</v>
      </c>
      <c r="D28" s="6" t="s">
        <v>175</v>
      </c>
      <c r="E28" s="5"/>
    </row>
    <row r="29" spans="2:5" x14ac:dyDescent="0.15">
      <c r="B29" s="6"/>
      <c r="C29" s="6" t="s">
        <v>176</v>
      </c>
      <c r="D29" s="6" t="s">
        <v>177</v>
      </c>
      <c r="E29" s="5" t="str">
        <f>HYPERLINK("https://www.esco-net.com/wcs/escort/ec/detail?hHinCd=EA940CB-30","EA940CB-30")</f>
        <v>EA940CB-30</v>
      </c>
    </row>
    <row r="30" spans="2:5" x14ac:dyDescent="0.15">
      <c r="B30" s="6"/>
      <c r="C30" s="6" t="s">
        <v>178</v>
      </c>
      <c r="D30" s="6" t="s">
        <v>179</v>
      </c>
      <c r="E30" s="5"/>
    </row>
    <row r="31" spans="2:5" x14ac:dyDescent="0.15">
      <c r="B31" s="6"/>
      <c r="C31" s="6" t="s">
        <v>180</v>
      </c>
      <c r="D31" s="6" t="s">
        <v>181</v>
      </c>
      <c r="E31" s="5"/>
    </row>
    <row r="32" spans="2:5" x14ac:dyDescent="0.15">
      <c r="B32" s="6"/>
      <c r="C32" s="6" t="s">
        <v>182</v>
      </c>
      <c r="D32" s="6" t="s">
        <v>183</v>
      </c>
      <c r="E32" s="5"/>
    </row>
    <row r="33" spans="2:5" x14ac:dyDescent="0.15">
      <c r="B33" s="6"/>
      <c r="C33" s="6" t="s">
        <v>184</v>
      </c>
      <c r="D33" s="6" t="s">
        <v>185</v>
      </c>
      <c r="E33" s="5"/>
    </row>
    <row r="34" spans="2:5" x14ac:dyDescent="0.15">
      <c r="B34" s="6"/>
      <c r="C34" s="6" t="s">
        <v>186</v>
      </c>
      <c r="D34" s="6" t="s">
        <v>187</v>
      </c>
      <c r="E34" s="5"/>
    </row>
    <row r="35" spans="2:5" x14ac:dyDescent="0.15">
      <c r="B35" s="6"/>
      <c r="C35" s="6" t="s">
        <v>188</v>
      </c>
      <c r="D35" s="6" t="s">
        <v>189</v>
      </c>
      <c r="E35" s="5"/>
    </row>
    <row r="36" spans="2:5" x14ac:dyDescent="0.15">
      <c r="B36" s="6"/>
      <c r="C36" s="6" t="s">
        <v>190</v>
      </c>
      <c r="D36" s="6" t="s">
        <v>191</v>
      </c>
      <c r="E36" s="5" t="str">
        <f>HYPERLINK("https://www.esco-net.com/wcs/escort/ec/detail?hHinCd=EA998VM-22.5A","EA998VM-22.5A")</f>
        <v>EA998VM-22.5A</v>
      </c>
    </row>
    <row r="37" spans="2:5" x14ac:dyDescent="0.15">
      <c r="B37" s="6"/>
      <c r="C37" s="6" t="s">
        <v>192</v>
      </c>
      <c r="D37" s="6" t="s">
        <v>193</v>
      </c>
      <c r="E37" s="5" t="str">
        <f>HYPERLINK("https://www.esco-net.com/wcs/escort/ec/detail?hHinCd=EA506KB-1","EA506KB-1")</f>
        <v>EA506KB-1</v>
      </c>
    </row>
    <row r="38" spans="2:5" x14ac:dyDescent="0.15">
      <c r="B38" s="6" t="s">
        <v>194</v>
      </c>
      <c r="C38" s="6" t="s">
        <v>195</v>
      </c>
      <c r="D38" s="6" t="s">
        <v>196</v>
      </c>
      <c r="E38" s="5" t="str">
        <f>HYPERLINK("https://www.esco-net.com/wcs/escort/ec/detail?hHinCd=EA54B-1","EA54B-1")</f>
        <v>EA54B-1</v>
      </c>
    </row>
    <row r="39" spans="2:5" x14ac:dyDescent="0.15">
      <c r="B39" s="6" t="s">
        <v>197</v>
      </c>
      <c r="C39" s="6" t="s">
        <v>198</v>
      </c>
      <c r="D39" s="6" t="s">
        <v>199</v>
      </c>
      <c r="E39" s="5" t="str">
        <f>HYPERLINK("https://www.esco-net.com/wcs/escort/ec/detail?hHinCd=EA215W","EA215W")</f>
        <v>EA215W</v>
      </c>
    </row>
    <row r="40" spans="2:5" x14ac:dyDescent="0.15">
      <c r="B40" s="6" t="s">
        <v>200</v>
      </c>
      <c r="C40" s="6" t="s">
        <v>201</v>
      </c>
      <c r="D40" s="6" t="s">
        <v>202</v>
      </c>
      <c r="E40" s="5"/>
    </row>
    <row r="41" spans="2:5" x14ac:dyDescent="0.15">
      <c r="B41" s="6" t="s">
        <v>34</v>
      </c>
      <c r="C41" s="6" t="s">
        <v>203</v>
      </c>
      <c r="D41" s="6" t="s">
        <v>204</v>
      </c>
      <c r="E41" s="5"/>
    </row>
    <row r="42" spans="2:5" x14ac:dyDescent="0.15">
      <c r="B42" s="6" t="s">
        <v>205</v>
      </c>
      <c r="C42" s="6" t="s">
        <v>206</v>
      </c>
      <c r="D42" s="6" t="s">
        <v>207</v>
      </c>
      <c r="E42" s="5" t="str">
        <f>HYPERLINK("https://www.esco-net.com/wcs/escort/ec/detail?hHinCd=EA130FA-1","EA130FA-1")</f>
        <v>EA130FA-1</v>
      </c>
    </row>
    <row r="43" spans="2:5" x14ac:dyDescent="0.15">
      <c r="B43" s="6" t="s">
        <v>63</v>
      </c>
      <c r="C43" s="6" t="s">
        <v>208</v>
      </c>
      <c r="D43" s="6" t="s">
        <v>209</v>
      </c>
      <c r="E43" s="5"/>
    </row>
    <row r="44" spans="2:5" x14ac:dyDescent="0.15">
      <c r="B44" s="6" t="s">
        <v>210</v>
      </c>
      <c r="C44" s="6" t="s">
        <v>211</v>
      </c>
      <c r="D44" s="6" t="s">
        <v>212</v>
      </c>
      <c r="E44" s="5" t="str">
        <f>HYPERLINK("https://www.esco-net.com/wcs/escort/ec/detail?hHinCd=EA119-8A","EA119-8A")</f>
        <v>EA119-8A</v>
      </c>
    </row>
    <row r="45" spans="2:5" x14ac:dyDescent="0.15">
      <c r="B45" s="6" t="s">
        <v>10</v>
      </c>
      <c r="C45" s="6" t="s">
        <v>213</v>
      </c>
      <c r="D45" s="6" t="s">
        <v>214</v>
      </c>
      <c r="E45" s="5" t="str">
        <f>HYPERLINK("https://www.esco-net.com/wcs/escort/ec/detail?hHinCd=EA469A-1A","EA469A-1A")</f>
        <v>EA469A-1A</v>
      </c>
    </row>
    <row r="46" spans="2:5" x14ac:dyDescent="0.15">
      <c r="B46" s="6" t="s">
        <v>215</v>
      </c>
      <c r="C46" s="6" t="s">
        <v>216</v>
      </c>
      <c r="D46" s="6" t="s">
        <v>217</v>
      </c>
      <c r="E46" s="5" t="str">
        <f>HYPERLINK("https://www.esco-net.com/wcs/escort/ec/detail?hHinCd=EA115YL-1A","EA115YL-1A")</f>
        <v>EA115YL-1A</v>
      </c>
    </row>
    <row r="47" spans="2:5" x14ac:dyDescent="0.15">
      <c r="B47" s="6" t="s">
        <v>218</v>
      </c>
      <c r="C47" s="6" t="s">
        <v>219</v>
      </c>
      <c r="D47" s="6" t="s">
        <v>220</v>
      </c>
      <c r="E47" s="5" t="str">
        <f>HYPERLINK("https://www.esco-net.com/wcs/escort/ec/detail?hHinCd=EA897E-50CB","EA897E-50CB")</f>
        <v>EA897E-50CB</v>
      </c>
    </row>
    <row r="48" spans="2:5" x14ac:dyDescent="0.15">
      <c r="B48" s="6" t="s">
        <v>221</v>
      </c>
      <c r="C48" s="6" t="s">
        <v>222</v>
      </c>
      <c r="D48" s="6" t="s">
        <v>223</v>
      </c>
      <c r="E48" s="5" t="str">
        <f>HYPERLINK("https://www.esco-net.com/wcs/escort/ec/detail?hHinCd=EA763AY-7H","EA763AY-7H")</f>
        <v>EA763AY-7H</v>
      </c>
    </row>
    <row r="49" spans="2:5" x14ac:dyDescent="0.15">
      <c r="B49" s="6" t="s">
        <v>64</v>
      </c>
      <c r="C49" s="6" t="s">
        <v>224</v>
      </c>
      <c r="D49" s="6" t="s">
        <v>225</v>
      </c>
      <c r="E49" s="5"/>
    </row>
    <row r="50" spans="2:5" x14ac:dyDescent="0.15">
      <c r="B50" s="6" t="s">
        <v>226</v>
      </c>
      <c r="C50" s="6" t="s">
        <v>227</v>
      </c>
      <c r="D50" s="6" t="s">
        <v>228</v>
      </c>
      <c r="E50" s="5"/>
    </row>
    <row r="51" spans="2:5" x14ac:dyDescent="0.15">
      <c r="B51" s="6" t="s">
        <v>226</v>
      </c>
      <c r="C51" s="6" t="s">
        <v>229</v>
      </c>
      <c r="D51" s="6" t="s">
        <v>230</v>
      </c>
      <c r="E51" s="5"/>
    </row>
    <row r="52" spans="2:5" x14ac:dyDescent="0.15">
      <c r="B52" s="6" t="s">
        <v>226</v>
      </c>
      <c r="C52" s="6" t="s">
        <v>231</v>
      </c>
      <c r="D52" s="6" t="s">
        <v>232</v>
      </c>
      <c r="E52" s="5" t="str">
        <f>HYPERLINK("https://www.esco-net.com/wcs/escort/ec/detail?hHinCd=EA300-105","EA300-105")</f>
        <v>EA300-105</v>
      </c>
    </row>
    <row r="53" spans="2:5" x14ac:dyDescent="0.15">
      <c r="B53" s="6" t="s">
        <v>226</v>
      </c>
      <c r="C53" s="6" t="s">
        <v>233</v>
      </c>
      <c r="D53" s="6" t="s">
        <v>234</v>
      </c>
      <c r="E53" s="5" t="str">
        <f>HYPERLINK("https://www.esco-net.com/wcs/escort/ec/detail?hHinCd=EA300-108","EA300-108")</f>
        <v>EA300-108</v>
      </c>
    </row>
    <row r="54" spans="2:5" x14ac:dyDescent="0.15">
      <c r="B54" s="6" t="s">
        <v>226</v>
      </c>
      <c r="C54" s="6" t="s">
        <v>235</v>
      </c>
      <c r="D54" s="6" t="s">
        <v>236</v>
      </c>
      <c r="E54" s="5" t="str">
        <f>HYPERLINK("https://www.esco-net.com/wcs/escort/ec/detail?hHinCd=EA300-109","EA300-109")</f>
        <v>EA300-109</v>
      </c>
    </row>
    <row r="55" spans="2:5" x14ac:dyDescent="0.15">
      <c r="B55" s="6" t="s">
        <v>237</v>
      </c>
      <c r="C55" s="6" t="s">
        <v>238</v>
      </c>
      <c r="D55" s="6" t="s">
        <v>239</v>
      </c>
      <c r="E55" s="5" t="str">
        <f>HYPERLINK("https://www.esco-net.com/wcs/escort/ec/detail?hHinCd=EA920WA-2","EA920WA-2")</f>
        <v>EA920WA-2</v>
      </c>
    </row>
    <row r="56" spans="2:5" x14ac:dyDescent="0.15">
      <c r="B56" s="6" t="s">
        <v>65</v>
      </c>
      <c r="C56" s="6" t="s">
        <v>240</v>
      </c>
      <c r="D56" s="6" t="s">
        <v>241</v>
      </c>
      <c r="E56" s="5"/>
    </row>
    <row r="57" spans="2:5" x14ac:dyDescent="0.15">
      <c r="B57" s="6" t="s">
        <v>242</v>
      </c>
      <c r="C57" s="6" t="s">
        <v>243</v>
      </c>
      <c r="D57" s="6" t="s">
        <v>244</v>
      </c>
      <c r="E57" s="5" t="str">
        <f>HYPERLINK("https://www.esco-net.com/wcs/escort/ec/detail?hHinCd=EA526SR-8","EA526SR-8")</f>
        <v>EA526SR-8</v>
      </c>
    </row>
    <row r="58" spans="2:5" x14ac:dyDescent="0.15">
      <c r="B58" s="6" t="s">
        <v>242</v>
      </c>
      <c r="C58" s="6" t="s">
        <v>245</v>
      </c>
      <c r="D58" s="6" t="s">
        <v>246</v>
      </c>
      <c r="E58" s="5" t="str">
        <f>HYPERLINK("https://www.esco-net.com/wcs/escort/ec/detail?hHinCd=EA526WE-38","EA526WE-38")</f>
        <v>EA526WE-38</v>
      </c>
    </row>
    <row r="59" spans="2:5" x14ac:dyDescent="0.15">
      <c r="B59" s="6" t="s">
        <v>66</v>
      </c>
      <c r="C59" s="6" t="s">
        <v>247</v>
      </c>
      <c r="D59" s="6" t="s">
        <v>248</v>
      </c>
      <c r="E59" s="5"/>
    </row>
    <row r="60" spans="2:5" x14ac:dyDescent="0.15">
      <c r="B60" s="6" t="s">
        <v>67</v>
      </c>
      <c r="C60" s="6" t="s">
        <v>249</v>
      </c>
      <c r="D60" s="6" t="s">
        <v>250</v>
      </c>
      <c r="E60" s="5"/>
    </row>
    <row r="61" spans="2:5" x14ac:dyDescent="0.15">
      <c r="B61" s="6" t="s">
        <v>67</v>
      </c>
      <c r="C61" s="6" t="s">
        <v>251</v>
      </c>
      <c r="D61" s="6" t="s">
        <v>252</v>
      </c>
      <c r="E61" s="5"/>
    </row>
    <row r="62" spans="2:5" x14ac:dyDescent="0.15">
      <c r="B62" s="6" t="s">
        <v>67</v>
      </c>
      <c r="C62" s="6" t="s">
        <v>253</v>
      </c>
      <c r="D62" s="6" t="s">
        <v>254</v>
      </c>
      <c r="E62" s="5"/>
    </row>
    <row r="63" spans="2:5" x14ac:dyDescent="0.15">
      <c r="B63" s="6" t="s">
        <v>255</v>
      </c>
      <c r="C63" s="6" t="s">
        <v>256</v>
      </c>
      <c r="D63" s="6" t="s">
        <v>257</v>
      </c>
      <c r="E63" s="5" t="str">
        <f>HYPERLINK("https://www.esco-net.com/wcs/escort/ec/detail?hHinCd=EA572JB-76","EA572JB-76")</f>
        <v>EA572JB-76</v>
      </c>
    </row>
    <row r="64" spans="2:5" x14ac:dyDescent="0.15">
      <c r="B64" s="6" t="s">
        <v>68</v>
      </c>
      <c r="C64" s="6" t="s">
        <v>258</v>
      </c>
      <c r="D64" s="6" t="s">
        <v>259</v>
      </c>
      <c r="E64" s="5" t="str">
        <f>HYPERLINK("https://www.esco-net.com/wcs/escort/ec/detail?hHinCd=EA572MB-6.5","EA572MB-6.5")</f>
        <v>EA572MB-6.5</v>
      </c>
    </row>
    <row r="65" spans="2:5" x14ac:dyDescent="0.15">
      <c r="B65" s="6" t="s">
        <v>68</v>
      </c>
      <c r="C65" s="6" t="s">
        <v>260</v>
      </c>
      <c r="D65" s="6" t="s">
        <v>261</v>
      </c>
      <c r="E65" s="5" t="str">
        <f>HYPERLINK("https://www.esco-net.com/wcs/escort/ec/detail?hHinCd=EA572MB-22","EA572MB-22")</f>
        <v>EA572MB-22</v>
      </c>
    </row>
    <row r="66" spans="2:5" x14ac:dyDescent="0.15">
      <c r="B66" s="6" t="s">
        <v>69</v>
      </c>
      <c r="C66" s="6" t="s">
        <v>262</v>
      </c>
      <c r="D66" s="6" t="s">
        <v>263</v>
      </c>
      <c r="E66" s="5" t="str">
        <f>HYPERLINK("https://www.esco-net.com/wcs/escort/ec/detail?hHinCd=EA575BY-2","EA575BY-2")</f>
        <v>EA575BY-2</v>
      </c>
    </row>
    <row r="67" spans="2:5" x14ac:dyDescent="0.15">
      <c r="B67" s="6" t="s">
        <v>264</v>
      </c>
      <c r="C67" s="6" t="s">
        <v>265</v>
      </c>
      <c r="D67" s="6" t="s">
        <v>266</v>
      </c>
      <c r="E67" s="5" t="str">
        <f>HYPERLINK("https://www.esco-net.com/wcs/escort/ec/detail?hHinCd=EA944-185","EA944-185")</f>
        <v>EA944-185</v>
      </c>
    </row>
    <row r="68" spans="2:5" x14ac:dyDescent="0.15">
      <c r="B68" s="6" t="s">
        <v>267</v>
      </c>
      <c r="C68" s="6" t="s">
        <v>268</v>
      </c>
      <c r="D68" s="6" t="s">
        <v>269</v>
      </c>
      <c r="E68" s="5"/>
    </row>
    <row r="69" spans="2:5" x14ac:dyDescent="0.15">
      <c r="B69" s="6" t="s">
        <v>270</v>
      </c>
      <c r="C69" s="6" t="s">
        <v>271</v>
      </c>
      <c r="D69" s="6" t="s">
        <v>272</v>
      </c>
      <c r="E69" s="5" t="str">
        <f>HYPERLINK("https://www.esco-net.com/wcs/escort/ec/detail?hHinCd=EA526WN-300","EA526WN-300")</f>
        <v>EA526WN-300</v>
      </c>
    </row>
    <row r="70" spans="2:5" x14ac:dyDescent="0.15">
      <c r="B70" s="6" t="s">
        <v>273</v>
      </c>
      <c r="C70" s="6" t="s">
        <v>274</v>
      </c>
      <c r="D70" s="6" t="s">
        <v>275</v>
      </c>
      <c r="E70" s="5" t="str">
        <f>HYPERLINK("https://www.esco-net.com/wcs/escort/ec/detail?hHinCd=EA944ML-100B","EA944ML-100B")</f>
        <v>EA944ML-100B</v>
      </c>
    </row>
    <row r="71" spans="2:5" x14ac:dyDescent="0.15">
      <c r="B71" s="6" t="s">
        <v>273</v>
      </c>
      <c r="C71" s="6" t="s">
        <v>276</v>
      </c>
      <c r="D71" s="6" t="s">
        <v>277</v>
      </c>
      <c r="E71" s="5" t="str">
        <f>HYPERLINK("https://www.esco-net.com/wcs/escort/ec/detail?hHinCd=EA944MR-31","EA944MR-31")</f>
        <v>EA944MR-31</v>
      </c>
    </row>
    <row r="72" spans="2:5" x14ac:dyDescent="0.15">
      <c r="B72" s="6" t="s">
        <v>278</v>
      </c>
      <c r="C72" s="6" t="s">
        <v>279</v>
      </c>
      <c r="D72" s="6" t="s">
        <v>280</v>
      </c>
      <c r="E72" s="5" t="str">
        <f>HYPERLINK("https://www.esco-net.com/wcs/escort/ec/detail?hHinCd=EA643FC-101","EA643FC-101")</f>
        <v>EA643FC-101</v>
      </c>
    </row>
    <row r="73" spans="2:5" x14ac:dyDescent="0.15">
      <c r="B73" s="6" t="s">
        <v>281</v>
      </c>
      <c r="C73" s="6" t="s">
        <v>282</v>
      </c>
      <c r="D73" s="6" t="s">
        <v>283</v>
      </c>
      <c r="E73" s="5" t="str">
        <f>HYPERLINK("https://www.esco-net.com/wcs/escort/ec/detail?hHinCd=EA643HB-2","EA643HB-2")</f>
        <v>EA643HB-2</v>
      </c>
    </row>
    <row r="74" spans="2:5" x14ac:dyDescent="0.15">
      <c r="B74" s="6" t="s">
        <v>284</v>
      </c>
      <c r="C74" s="6" t="s">
        <v>285</v>
      </c>
      <c r="D74" s="6" t="s">
        <v>286</v>
      </c>
      <c r="E74" s="5" t="str">
        <f>HYPERLINK("https://www.esco-net.com/wcs/escort/ec/detail?hHinCd=EA643DA-10A","EA643DA-10A")</f>
        <v>EA643DA-10A</v>
      </c>
    </row>
    <row r="75" spans="2:5" x14ac:dyDescent="0.15">
      <c r="B75" s="6" t="s">
        <v>284</v>
      </c>
      <c r="C75" s="6" t="s">
        <v>287</v>
      </c>
      <c r="D75" s="6" t="s">
        <v>288</v>
      </c>
      <c r="E75" s="5" t="str">
        <f>HYPERLINK("https://www.esco-net.com/wcs/escort/ec/detail?hHinCd=EA642KS-3","EA642KS-3")</f>
        <v>EA642KS-3</v>
      </c>
    </row>
    <row r="76" spans="2:5" x14ac:dyDescent="0.15">
      <c r="B76" s="6" t="s">
        <v>289</v>
      </c>
      <c r="C76" s="6" t="s">
        <v>290</v>
      </c>
      <c r="D76" s="6" t="s">
        <v>291</v>
      </c>
      <c r="E76" s="5" t="str">
        <f>HYPERLINK("https://www.esco-net.com/wcs/escort/ec/detail?hHinCd=EA546CB-2","EA546CB-2")</f>
        <v>EA546CB-2</v>
      </c>
    </row>
    <row r="77" spans="2:5" x14ac:dyDescent="0.15">
      <c r="B77" s="6" t="s">
        <v>289</v>
      </c>
      <c r="C77" s="6" t="s">
        <v>292</v>
      </c>
      <c r="D77" s="6" t="s">
        <v>293</v>
      </c>
      <c r="E77" s="5" t="str">
        <f>HYPERLINK("https://www.esco-net.com/wcs/escort/ec/detail?hHinCd=EA546BD-300B","EA546BD-300B")</f>
        <v>EA546BD-300B</v>
      </c>
    </row>
    <row r="78" spans="2:5" x14ac:dyDescent="0.15">
      <c r="B78" s="6" t="s">
        <v>35</v>
      </c>
      <c r="C78" s="6" t="s">
        <v>294</v>
      </c>
      <c r="D78" s="6" t="s">
        <v>295</v>
      </c>
      <c r="E78" s="5" t="str">
        <f>HYPERLINK("https://www.esco-net.com/wcs/escort/ec/detail?hHinCd=EA546CA-2","EA546CA-2")</f>
        <v>EA546CA-2</v>
      </c>
    </row>
    <row r="79" spans="2:5" x14ac:dyDescent="0.15">
      <c r="B79" s="6" t="s">
        <v>35</v>
      </c>
      <c r="C79" s="6" t="s">
        <v>296</v>
      </c>
      <c r="D79" s="6" t="s">
        <v>297</v>
      </c>
      <c r="E79" s="5" t="str">
        <f>HYPERLINK("https://www.esco-net.com/wcs/escort/ec/detail?hHinCd=EA546CA-13","EA546CA-13")</f>
        <v>EA546CA-13</v>
      </c>
    </row>
    <row r="80" spans="2:5" x14ac:dyDescent="0.15">
      <c r="B80" s="6" t="s">
        <v>298</v>
      </c>
      <c r="C80" s="6" t="s">
        <v>299</v>
      </c>
      <c r="D80" s="6" t="s">
        <v>300</v>
      </c>
      <c r="E80" s="5" t="str">
        <f>HYPERLINK("https://www.esco-net.com/wcs/escort/ec/detail?hHinCd=EA531D-250","EA531D-250")</f>
        <v>EA531D-250</v>
      </c>
    </row>
    <row r="81" spans="2:5" x14ac:dyDescent="0.15">
      <c r="B81" s="6" t="s">
        <v>301</v>
      </c>
      <c r="C81" s="6" t="s">
        <v>302</v>
      </c>
      <c r="D81" s="6" t="s">
        <v>303</v>
      </c>
      <c r="E81" s="5" t="str">
        <f>HYPERLINK("https://www.esco-net.com/wcs/escort/ec/detail?hHinCd=EA531HD-2B","EA531HD-2B")</f>
        <v>EA531HD-2B</v>
      </c>
    </row>
    <row r="82" spans="2:5" x14ac:dyDescent="0.15">
      <c r="B82" s="6" t="s">
        <v>301</v>
      </c>
      <c r="C82" s="6" t="s">
        <v>304</v>
      </c>
      <c r="D82" s="6" t="s">
        <v>305</v>
      </c>
      <c r="E82" s="5" t="str">
        <f>HYPERLINK("https://www.esco-net.com/wcs/escort/ec/detail?hHinCd=EA531HD-2B","EA531HD-2B")</f>
        <v>EA531HD-2B</v>
      </c>
    </row>
    <row r="83" spans="2:5" x14ac:dyDescent="0.15">
      <c r="B83" s="6" t="s">
        <v>301</v>
      </c>
      <c r="C83" s="6" t="s">
        <v>306</v>
      </c>
      <c r="D83" s="6" t="s">
        <v>307</v>
      </c>
      <c r="E83" s="5"/>
    </row>
    <row r="84" spans="2:5" x14ac:dyDescent="0.15">
      <c r="B84" s="6" t="s">
        <v>308</v>
      </c>
      <c r="C84" s="6" t="s">
        <v>309</v>
      </c>
      <c r="D84" s="6" t="s">
        <v>310</v>
      </c>
      <c r="E84" s="5" t="str">
        <f>HYPERLINK("https://www.esco-net.com/wcs/escort/ec/detail?hHinCd=EA724H","EA724H")</f>
        <v>EA724H</v>
      </c>
    </row>
    <row r="85" spans="2:5" x14ac:dyDescent="0.15">
      <c r="B85" s="6" t="s">
        <v>311</v>
      </c>
      <c r="C85" s="6" t="s">
        <v>312</v>
      </c>
      <c r="D85" s="6" t="s">
        <v>313</v>
      </c>
      <c r="E85" s="5" t="str">
        <f>HYPERLINK("https://www.esco-net.com/wcs/escort/ec/detail?hHinCd=EA534KS-2","EA534KS-2")</f>
        <v>EA534KS-2</v>
      </c>
    </row>
    <row r="86" spans="2:5" x14ac:dyDescent="0.15">
      <c r="B86" s="6" t="s">
        <v>314</v>
      </c>
      <c r="C86" s="6" t="s">
        <v>315</v>
      </c>
      <c r="D86" s="6" t="s">
        <v>316</v>
      </c>
      <c r="E86" s="5" t="str">
        <f>HYPERLINK("https://www.esco-net.com/wcs/escort/ec/detail?hHinCd=EA585KR-13","EA585KR-13")</f>
        <v>EA585KR-13</v>
      </c>
    </row>
    <row r="87" spans="2:5" x14ac:dyDescent="0.15">
      <c r="B87" s="6" t="s">
        <v>317</v>
      </c>
      <c r="C87" s="6" t="s">
        <v>318</v>
      </c>
      <c r="D87" s="6" t="s">
        <v>319</v>
      </c>
      <c r="E87" s="5"/>
    </row>
    <row r="88" spans="2:5" x14ac:dyDescent="0.15">
      <c r="B88" s="6" t="s">
        <v>26</v>
      </c>
      <c r="C88" s="6" t="s">
        <v>320</v>
      </c>
      <c r="D88" s="6" t="s">
        <v>321</v>
      </c>
      <c r="E88" s="5" t="str">
        <f>HYPERLINK("https://www.esco-net.com/wcs/escort/ec/detail?hHinCd=EA640ZD-17B","EA640ZD-17B")</f>
        <v>EA640ZD-17B</v>
      </c>
    </row>
    <row r="89" spans="2:5" x14ac:dyDescent="0.15">
      <c r="B89" s="6" t="s">
        <v>322</v>
      </c>
      <c r="C89" s="6" t="s">
        <v>323</v>
      </c>
      <c r="D89" s="6" t="s">
        <v>324</v>
      </c>
      <c r="E89" s="5"/>
    </row>
    <row r="90" spans="2:5" x14ac:dyDescent="0.15">
      <c r="B90" s="6" t="s">
        <v>325</v>
      </c>
      <c r="C90" s="6" t="s">
        <v>326</v>
      </c>
      <c r="D90" s="6" t="s">
        <v>327</v>
      </c>
      <c r="E90" s="5" t="str">
        <f>HYPERLINK("https://www.esco-net.com/wcs/escort/ec/detail?hHinCd=EA575WB-6","EA575WB-6")</f>
        <v>EA575WB-6</v>
      </c>
    </row>
    <row r="91" spans="2:5" x14ac:dyDescent="0.15">
      <c r="B91" s="6" t="s">
        <v>70</v>
      </c>
      <c r="C91" s="6" t="s">
        <v>328</v>
      </c>
      <c r="D91" s="6" t="s">
        <v>329</v>
      </c>
      <c r="E91" s="5"/>
    </row>
    <row r="92" spans="2:5" x14ac:dyDescent="0.15">
      <c r="B92" s="6" t="s">
        <v>330</v>
      </c>
      <c r="C92" s="6" t="s">
        <v>331</v>
      </c>
      <c r="D92" s="6" t="s">
        <v>332</v>
      </c>
      <c r="E92" s="5" t="str">
        <f>HYPERLINK("https://www.esco-net.com/wcs/escort/ec/detail?hHinCd=EA626GG-25","EA626GG-25")</f>
        <v>EA626GG-25</v>
      </c>
    </row>
    <row r="93" spans="2:5" x14ac:dyDescent="0.15">
      <c r="B93" s="6" t="s">
        <v>333</v>
      </c>
      <c r="C93" s="6" t="s">
        <v>334</v>
      </c>
      <c r="D93" s="6" t="s">
        <v>335</v>
      </c>
      <c r="E93" s="5" t="str">
        <f>HYPERLINK("https://www.esco-net.com/wcs/escort/ec/detail?hHinCd=EA597G-5","EA597G-5")</f>
        <v>EA597G-5</v>
      </c>
    </row>
    <row r="94" spans="2:5" x14ac:dyDescent="0.15">
      <c r="B94" s="6" t="s">
        <v>336</v>
      </c>
      <c r="C94" s="6" t="s">
        <v>337</v>
      </c>
      <c r="D94" s="6" t="s">
        <v>338</v>
      </c>
      <c r="E94" s="5"/>
    </row>
    <row r="95" spans="2:5" x14ac:dyDescent="0.15">
      <c r="B95" s="6" t="s">
        <v>336</v>
      </c>
      <c r="C95" s="6" t="s">
        <v>339</v>
      </c>
      <c r="D95" s="6" t="s">
        <v>340</v>
      </c>
      <c r="E95" s="5"/>
    </row>
    <row r="96" spans="2:5" x14ac:dyDescent="0.15">
      <c r="B96" s="6" t="s">
        <v>341</v>
      </c>
      <c r="C96" s="6" t="s">
        <v>342</v>
      </c>
      <c r="D96" s="6" t="s">
        <v>343</v>
      </c>
      <c r="E96" s="5" t="str">
        <f>HYPERLINK("https://www.esco-net.com/wcs/escort/ec/detail?hHinCd=EA585HA-9","EA585HA-9")</f>
        <v>EA585HA-9</v>
      </c>
    </row>
    <row r="97" spans="2:5" x14ac:dyDescent="0.15">
      <c r="B97" s="6" t="s">
        <v>71</v>
      </c>
      <c r="C97" s="6" t="s">
        <v>344</v>
      </c>
      <c r="D97" s="6" t="s">
        <v>345</v>
      </c>
      <c r="E97" s="5" t="str">
        <f>HYPERLINK("https://www.esco-net.com/wcs/escort/ec/detail?hHinCd=EA534K-180","EA534K-180")</f>
        <v>EA534K-180</v>
      </c>
    </row>
    <row r="98" spans="2:5" x14ac:dyDescent="0.15">
      <c r="B98" s="6" t="s">
        <v>346</v>
      </c>
      <c r="C98" s="6" t="s">
        <v>347</v>
      </c>
      <c r="D98" s="6" t="s">
        <v>348</v>
      </c>
      <c r="E98" s="5"/>
    </row>
    <row r="99" spans="2:5" x14ac:dyDescent="0.15">
      <c r="B99" s="6" t="s">
        <v>349</v>
      </c>
      <c r="C99" s="6" t="s">
        <v>350</v>
      </c>
      <c r="D99" s="6" t="s">
        <v>351</v>
      </c>
      <c r="E99" s="5" t="str">
        <f>HYPERLINK("https://www.esco-net.com/wcs/escort/ec/detail?hHinCd=EA812JC-6A","EA812JC-6A")</f>
        <v>EA812JC-6A</v>
      </c>
    </row>
    <row r="100" spans="2:5" x14ac:dyDescent="0.15">
      <c r="B100" s="6" t="s">
        <v>72</v>
      </c>
      <c r="C100" s="6" t="s">
        <v>352</v>
      </c>
      <c r="D100" s="6" t="s">
        <v>353</v>
      </c>
      <c r="E100" s="5" t="str">
        <f>HYPERLINK("https://www.esco-net.com/wcs/escort/ec/detail?hHinCd=EA984SA-1","EA984SA-1")</f>
        <v>EA984SA-1</v>
      </c>
    </row>
    <row r="101" spans="2:5" x14ac:dyDescent="0.15">
      <c r="B101" s="6" t="s">
        <v>11</v>
      </c>
      <c r="C101" s="6" t="s">
        <v>354</v>
      </c>
      <c r="D101" s="6" t="s">
        <v>355</v>
      </c>
      <c r="E101" s="5" t="str">
        <f>HYPERLINK("https://www.esco-net.com/wcs/escort/ec/detail?hHinCd=EA934ZA-8","EA934ZA-8")</f>
        <v>EA934ZA-8</v>
      </c>
    </row>
    <row r="102" spans="2:5" x14ac:dyDescent="0.15">
      <c r="B102" s="6" t="s">
        <v>73</v>
      </c>
      <c r="C102" s="6" t="s">
        <v>356</v>
      </c>
      <c r="D102" s="6" t="s">
        <v>357</v>
      </c>
      <c r="E102" s="5" t="str">
        <f>HYPERLINK("https://www.esco-net.com/wcs/escort/ec/detail?hHinCd=EA123CG-5","EA123CG-5")</f>
        <v>EA123CG-5</v>
      </c>
    </row>
    <row r="103" spans="2:5" x14ac:dyDescent="0.15">
      <c r="B103" s="6" t="s">
        <v>358</v>
      </c>
      <c r="C103" s="6" t="s">
        <v>359</v>
      </c>
      <c r="D103" s="6" t="s">
        <v>360</v>
      </c>
      <c r="E103" s="5"/>
    </row>
    <row r="104" spans="2:5" x14ac:dyDescent="0.15">
      <c r="B104" s="6" t="s">
        <v>361</v>
      </c>
      <c r="C104" s="6" t="s">
        <v>362</v>
      </c>
      <c r="D104" s="6" t="s">
        <v>363</v>
      </c>
      <c r="E104" s="5"/>
    </row>
    <row r="105" spans="2:5" x14ac:dyDescent="0.15">
      <c r="B105" s="6" t="s">
        <v>364</v>
      </c>
      <c r="C105" s="6" t="s">
        <v>365</v>
      </c>
      <c r="D105" s="6" t="s">
        <v>366</v>
      </c>
      <c r="E105" s="5"/>
    </row>
    <row r="106" spans="2:5" x14ac:dyDescent="0.15">
      <c r="B106" s="6" t="s">
        <v>367</v>
      </c>
      <c r="C106" s="6" t="s">
        <v>368</v>
      </c>
      <c r="D106" s="6" t="s">
        <v>369</v>
      </c>
      <c r="E106" s="5" t="str">
        <f>HYPERLINK("https://www.esco-net.com/wcs/escort/ec/detail?hHinCd=EA590BB-4","EA590BB-4")</f>
        <v>EA590BB-4</v>
      </c>
    </row>
    <row r="107" spans="2:5" x14ac:dyDescent="0.15">
      <c r="B107" s="6" t="s">
        <v>370</v>
      </c>
      <c r="C107" s="6" t="s">
        <v>371</v>
      </c>
      <c r="D107" s="6" t="s">
        <v>372</v>
      </c>
      <c r="E107" s="5" t="str">
        <f>HYPERLINK("https://www.esco-net.com/wcs/escort/ec/detail?hHinCd=EA525WP-200","EA525WP-200")</f>
        <v>EA525WP-200</v>
      </c>
    </row>
    <row r="108" spans="2:5" x14ac:dyDescent="0.15">
      <c r="B108" s="6" t="s">
        <v>373</v>
      </c>
      <c r="C108" s="6" t="s">
        <v>374</v>
      </c>
      <c r="D108" s="6" t="s">
        <v>375</v>
      </c>
      <c r="E108" s="5" t="str">
        <f>HYPERLINK("https://www.esco-net.com/wcs/escort/ec/detail?hHinCd=EA758SF-7","EA758SF-7")</f>
        <v>EA758SF-7</v>
      </c>
    </row>
    <row r="109" spans="2:5" x14ac:dyDescent="0.15">
      <c r="B109" s="6" t="s">
        <v>74</v>
      </c>
      <c r="C109" s="6" t="s">
        <v>376</v>
      </c>
      <c r="D109" s="6" t="s">
        <v>377</v>
      </c>
      <c r="E109" s="5" t="str">
        <f>HYPERLINK("https://www.esco-net.com/wcs/escort/ec/detail?hHinCd=EA829AW-1","EA829AW-1")</f>
        <v>EA829AW-1</v>
      </c>
    </row>
    <row r="110" spans="2:5" x14ac:dyDescent="0.15">
      <c r="B110" s="6" t="s">
        <v>74</v>
      </c>
      <c r="C110" s="6" t="s">
        <v>378</v>
      </c>
      <c r="D110" s="6" t="s">
        <v>379</v>
      </c>
      <c r="E110" s="5"/>
    </row>
    <row r="111" spans="2:5" x14ac:dyDescent="0.15">
      <c r="B111" s="6" t="s">
        <v>75</v>
      </c>
      <c r="C111" s="6" t="s">
        <v>380</v>
      </c>
      <c r="D111" s="6" t="s">
        <v>381</v>
      </c>
      <c r="E111" s="5"/>
    </row>
    <row r="112" spans="2:5" x14ac:dyDescent="0.15">
      <c r="B112" s="6" t="s">
        <v>382</v>
      </c>
      <c r="C112" s="6" t="s">
        <v>383</v>
      </c>
      <c r="D112" s="6" t="s">
        <v>384</v>
      </c>
      <c r="E112" s="5"/>
    </row>
    <row r="113" spans="2:5" x14ac:dyDescent="0.15">
      <c r="B113" s="6" t="s">
        <v>385</v>
      </c>
      <c r="C113" s="6" t="s">
        <v>386</v>
      </c>
      <c r="D113" s="6" t="s">
        <v>387</v>
      </c>
      <c r="E113" s="5" t="str">
        <f>HYPERLINK("https://www.esco-net.com/wcs/escort/ec/detail?hHinCd=EA928AG-60A","EA928AG-60A")</f>
        <v>EA928AG-60A</v>
      </c>
    </row>
    <row r="114" spans="2:5" x14ac:dyDescent="0.15">
      <c r="B114" s="6" t="s">
        <v>388</v>
      </c>
      <c r="C114" s="6" t="s">
        <v>389</v>
      </c>
      <c r="D114" s="6" t="s">
        <v>390</v>
      </c>
      <c r="E114" s="5" t="str">
        <f>HYPERLINK("https://www.esco-net.com/wcs/escort/ec/detail?hHinCd=EA922JK-4","EA922JK-4")</f>
        <v>EA922JK-4</v>
      </c>
    </row>
    <row r="115" spans="2:5" x14ac:dyDescent="0.15">
      <c r="B115" s="6" t="s">
        <v>391</v>
      </c>
      <c r="C115" s="6" t="s">
        <v>392</v>
      </c>
      <c r="D115" s="6" t="s">
        <v>393</v>
      </c>
      <c r="E115" s="5" t="str">
        <f>HYPERLINK("https://www.esco-net.com/wcs/escort/ec/detail?hHinCd=EA579BP-3","EA579BP-3")</f>
        <v>EA579BP-3</v>
      </c>
    </row>
    <row r="116" spans="2:5" x14ac:dyDescent="0.15">
      <c r="B116" s="6" t="s">
        <v>394</v>
      </c>
      <c r="C116" s="6" t="s">
        <v>395</v>
      </c>
      <c r="D116" s="6" t="s">
        <v>396</v>
      </c>
      <c r="E116" s="5" t="str">
        <f>HYPERLINK("https://www.esco-net.com/wcs/escort/ec/detail?hHinCd=EA614SN-70","EA614SN-70")</f>
        <v>EA614SN-70</v>
      </c>
    </row>
    <row r="117" spans="2:5" x14ac:dyDescent="0.15">
      <c r="B117" s="6" t="s">
        <v>397</v>
      </c>
      <c r="C117" s="6" t="s">
        <v>398</v>
      </c>
      <c r="D117" s="6" t="s">
        <v>399</v>
      </c>
      <c r="E117" s="5"/>
    </row>
    <row r="118" spans="2:5" x14ac:dyDescent="0.15">
      <c r="B118" s="6" t="s">
        <v>400</v>
      </c>
      <c r="C118" s="6" t="s">
        <v>401</v>
      </c>
      <c r="D118" s="6" t="s">
        <v>402</v>
      </c>
      <c r="E118" s="5" t="str">
        <f>HYPERLINK("https://www.esco-net.com/wcs/escort/ec/detail?hHinCd=EA956A-13","EA956A-13")</f>
        <v>EA956A-13</v>
      </c>
    </row>
    <row r="119" spans="2:5" x14ac:dyDescent="0.15">
      <c r="B119" s="6" t="s">
        <v>403</v>
      </c>
      <c r="C119" s="6" t="s">
        <v>404</v>
      </c>
      <c r="D119" s="6" t="s">
        <v>405</v>
      </c>
      <c r="E119" s="5" t="str">
        <f>HYPERLINK("https://www.esco-net.com/wcs/escort/ec/detail?hHinCd=EA614ST-2","EA614ST-2")</f>
        <v>EA614ST-2</v>
      </c>
    </row>
    <row r="120" spans="2:5" x14ac:dyDescent="0.15">
      <c r="B120" s="6" t="s">
        <v>406</v>
      </c>
      <c r="C120" s="6" t="s">
        <v>407</v>
      </c>
      <c r="D120" s="6" t="s">
        <v>408</v>
      </c>
      <c r="E120" s="5" t="str">
        <f>HYPERLINK("https://www.esco-net.com/wcs/escort/ec/detail?hHinCd=EA617AM-1A","EA617AM-1A")</f>
        <v>EA617AM-1A</v>
      </c>
    </row>
    <row r="121" spans="2:5" x14ac:dyDescent="0.15">
      <c r="B121" s="6" t="s">
        <v>409</v>
      </c>
      <c r="C121" s="6" t="s">
        <v>410</v>
      </c>
      <c r="D121" s="6" t="s">
        <v>411</v>
      </c>
      <c r="E121" s="5"/>
    </row>
    <row r="122" spans="2:5" x14ac:dyDescent="0.15">
      <c r="B122" s="6" t="s">
        <v>412</v>
      </c>
      <c r="C122" s="6" t="s">
        <v>413</v>
      </c>
      <c r="D122" s="6" t="s">
        <v>414</v>
      </c>
      <c r="E122" s="5" t="str">
        <f>HYPERLINK("https://www.esco-net.com/wcs/escort/ec/detail?hHinCd=EA684RB-109","EA684RB-109")</f>
        <v>EA684RB-109</v>
      </c>
    </row>
    <row r="123" spans="2:5" x14ac:dyDescent="0.15">
      <c r="B123" s="6" t="s">
        <v>412</v>
      </c>
      <c r="C123" s="6" t="s">
        <v>415</v>
      </c>
      <c r="D123" s="6" t="s">
        <v>416</v>
      </c>
      <c r="E123" s="5" t="str">
        <f>HYPERLINK("https://www.esco-net.com/wcs/escort/ec/detail?hHinCd=EA684RC-24","EA684RC-24")</f>
        <v>EA684RC-24</v>
      </c>
    </row>
    <row r="124" spans="2:5" x14ac:dyDescent="0.15">
      <c r="B124" s="6" t="s">
        <v>417</v>
      </c>
      <c r="C124" s="6" t="s">
        <v>418</v>
      </c>
      <c r="D124" s="6" t="s">
        <v>419</v>
      </c>
      <c r="E124" s="5" t="str">
        <f>HYPERLINK("https://www.esco-net.com/wcs/escort/ec/detail?hHinCd=EA687CM-200B","EA687CM-200B")</f>
        <v>EA687CM-200B</v>
      </c>
    </row>
    <row r="125" spans="2:5" x14ac:dyDescent="0.15">
      <c r="B125" s="6" t="s">
        <v>417</v>
      </c>
      <c r="C125" s="6" t="s">
        <v>420</v>
      </c>
      <c r="D125" s="6" t="s">
        <v>421</v>
      </c>
      <c r="E125" s="5" t="str">
        <f>HYPERLINK("https://www.esco-net.com/wcs/escort/ec/detail?hHinCd=EA687CS-2","EA687CS-2")</f>
        <v>EA687CS-2</v>
      </c>
    </row>
    <row r="126" spans="2:5" x14ac:dyDescent="0.15">
      <c r="B126" s="6" t="s">
        <v>417</v>
      </c>
      <c r="C126" s="6" t="s">
        <v>422</v>
      </c>
      <c r="D126" s="6" t="s">
        <v>423</v>
      </c>
      <c r="E126" s="5" t="str">
        <f>HYPERLINK("https://www.esco-net.com/wcs/escort/ec/detail?hHinCd=EA687CS-100A","EA687CS-100A")</f>
        <v>EA687CS-100A</v>
      </c>
    </row>
    <row r="127" spans="2:5" x14ac:dyDescent="0.15">
      <c r="B127" s="6" t="s">
        <v>417</v>
      </c>
      <c r="C127" s="6" t="s">
        <v>424</v>
      </c>
      <c r="D127" s="6" t="s">
        <v>425</v>
      </c>
      <c r="E127" s="5"/>
    </row>
    <row r="128" spans="2:5" x14ac:dyDescent="0.15">
      <c r="B128" s="6" t="s">
        <v>426</v>
      </c>
      <c r="C128" s="6" t="s">
        <v>427</v>
      </c>
      <c r="D128" s="6" t="s">
        <v>428</v>
      </c>
      <c r="E128" s="5"/>
    </row>
    <row r="129" spans="2:5" x14ac:dyDescent="0.15">
      <c r="B129" s="6" t="s">
        <v>429</v>
      </c>
      <c r="C129" s="6" t="s">
        <v>430</v>
      </c>
      <c r="D129" s="6" t="s">
        <v>431</v>
      </c>
      <c r="E129" s="5" t="str">
        <f>HYPERLINK("https://www.esco-net.com/wcs/escort/ec/detail?hHinCd=EA618P-7","EA618P-7")</f>
        <v>EA618P-7</v>
      </c>
    </row>
    <row r="130" spans="2:5" x14ac:dyDescent="0.15">
      <c r="B130" s="6" t="s">
        <v>432</v>
      </c>
      <c r="C130" s="6" t="s">
        <v>433</v>
      </c>
      <c r="D130" s="6" t="s">
        <v>431</v>
      </c>
      <c r="E130" s="5" t="str">
        <f>HYPERLINK("https://www.esco-net.com/wcs/escort/ec/detail?hHinCd=EA618P-6A","EA618P-6A")</f>
        <v>EA618P-6A</v>
      </c>
    </row>
    <row r="131" spans="2:5" x14ac:dyDescent="0.15">
      <c r="B131" s="6" t="s">
        <v>434</v>
      </c>
      <c r="C131" s="6" t="s">
        <v>435</v>
      </c>
      <c r="D131" s="6" t="s">
        <v>436</v>
      </c>
      <c r="E131" s="5" t="str">
        <f>HYPERLINK("https://www.esco-net.com/wcs/escort/ec/detail?hHinCd=EA618PX-107","EA618PX-107")</f>
        <v>EA618PX-107</v>
      </c>
    </row>
    <row r="132" spans="2:5" x14ac:dyDescent="0.15">
      <c r="B132" s="6" t="s">
        <v>437</v>
      </c>
      <c r="C132" s="6" t="s">
        <v>438</v>
      </c>
      <c r="D132" s="6" t="s">
        <v>439</v>
      </c>
      <c r="E132" s="5"/>
    </row>
    <row r="133" spans="2:5" x14ac:dyDescent="0.15">
      <c r="B133" s="6" t="s">
        <v>440</v>
      </c>
      <c r="C133" s="6" t="s">
        <v>441</v>
      </c>
      <c r="D133" s="6" t="s">
        <v>442</v>
      </c>
      <c r="E133" s="5" t="str">
        <f>HYPERLINK("https://www.esco-net.com/wcs/escort/ec/detail?hHinCd=EA618-3","EA618-3")</f>
        <v>EA618-3</v>
      </c>
    </row>
    <row r="134" spans="2:5" x14ac:dyDescent="0.15">
      <c r="B134" s="6" t="s">
        <v>443</v>
      </c>
      <c r="C134" s="6" t="s">
        <v>444</v>
      </c>
      <c r="D134" s="6" t="s">
        <v>445</v>
      </c>
      <c r="E134" s="5" t="str">
        <f>HYPERLINK("https://www.esco-net.com/wcs/escort/ec/detail?hHinCd=EA618BB-32","EA618BB-32")</f>
        <v>EA618BB-32</v>
      </c>
    </row>
    <row r="135" spans="2:5" x14ac:dyDescent="0.15">
      <c r="B135" s="6" t="s">
        <v>446</v>
      </c>
      <c r="C135" s="6" t="s">
        <v>447</v>
      </c>
      <c r="D135" s="6" t="s">
        <v>448</v>
      </c>
      <c r="E135" s="5" t="str">
        <f>HYPERLINK("https://www.esco-net.com/wcs/escort/ec/detail?hHinCd=EA618CA-28","EA618CA-28")</f>
        <v>EA618CA-28</v>
      </c>
    </row>
    <row r="136" spans="2:5" x14ac:dyDescent="0.15">
      <c r="B136" s="6" t="s">
        <v>449</v>
      </c>
      <c r="C136" s="6" t="s">
        <v>450</v>
      </c>
      <c r="D136" s="6" t="s">
        <v>451</v>
      </c>
      <c r="E136" s="5" t="str">
        <f>HYPERLINK("https://www.esco-net.com/wcs/escort/ec/detail?hHinCd=EA618MR-10","EA618MR-10")</f>
        <v>EA618MR-10</v>
      </c>
    </row>
    <row r="137" spans="2:5" x14ac:dyDescent="0.15">
      <c r="B137" s="6" t="s">
        <v>452</v>
      </c>
      <c r="C137" s="6" t="s">
        <v>453</v>
      </c>
      <c r="D137" s="6" t="s">
        <v>454</v>
      </c>
      <c r="E137" s="5"/>
    </row>
    <row r="138" spans="2:5" x14ac:dyDescent="0.15">
      <c r="B138" s="6" t="s">
        <v>452</v>
      </c>
      <c r="C138" s="6" t="s">
        <v>455</v>
      </c>
      <c r="D138" s="6" t="s">
        <v>456</v>
      </c>
      <c r="E138" s="5"/>
    </row>
    <row r="139" spans="2:5" x14ac:dyDescent="0.15">
      <c r="B139" s="6" t="s">
        <v>457</v>
      </c>
      <c r="C139" s="6" t="s">
        <v>458</v>
      </c>
      <c r="D139" s="6" t="s">
        <v>459</v>
      </c>
      <c r="E139" s="5" t="str">
        <f>HYPERLINK("https://www.esco-net.com/wcs/escort/ec/detail?hHinCd=EA164GT-321","EA164GT-321")</f>
        <v>EA164GT-321</v>
      </c>
    </row>
    <row r="140" spans="2:5" x14ac:dyDescent="0.15">
      <c r="B140" s="6" t="s">
        <v>460</v>
      </c>
      <c r="C140" s="6" t="s">
        <v>461</v>
      </c>
      <c r="D140" s="6" t="s">
        <v>462</v>
      </c>
      <c r="E140" s="5" t="str">
        <f>HYPERLINK("https://www.esco-net.com/wcs/escort/ec/detail?hHinCd=EA530A-8B","EA530A-8B")</f>
        <v>EA530A-8B</v>
      </c>
    </row>
    <row r="141" spans="2:5" x14ac:dyDescent="0.15">
      <c r="B141" s="6" t="s">
        <v>463</v>
      </c>
      <c r="C141" s="6" t="s">
        <v>464</v>
      </c>
      <c r="D141" s="6" t="s">
        <v>465</v>
      </c>
      <c r="E141" s="5" t="str">
        <f>HYPERLINK("https://www.esco-net.com/wcs/escort/ec/detail?hHinCd=EA723TA-2","EA723TA-2")</f>
        <v>EA723TA-2</v>
      </c>
    </row>
    <row r="142" spans="2:5" x14ac:dyDescent="0.15">
      <c r="B142" s="6" t="s">
        <v>12</v>
      </c>
      <c r="C142" s="6" t="s">
        <v>466</v>
      </c>
      <c r="D142" s="6" t="s">
        <v>467</v>
      </c>
      <c r="E142" s="5" t="str">
        <f>HYPERLINK("https://www.esco-net.com/wcs/escort/ec/detail?hHinCd=EA723JK-27","EA723JK-27")</f>
        <v>EA723JK-27</v>
      </c>
    </row>
    <row r="143" spans="2:5" x14ac:dyDescent="0.15">
      <c r="B143" s="6" t="s">
        <v>76</v>
      </c>
      <c r="C143" s="6" t="s">
        <v>468</v>
      </c>
      <c r="D143" s="6" t="s">
        <v>469</v>
      </c>
      <c r="E143" s="5" t="str">
        <f>HYPERLINK("https://www.esco-net.com/wcs/escort/ec/detail?hHinCd=EA723VH-21","EA723VH-21")</f>
        <v>EA723VH-21</v>
      </c>
    </row>
    <row r="144" spans="2:5" x14ac:dyDescent="0.15">
      <c r="B144" s="6" t="s">
        <v>77</v>
      </c>
      <c r="C144" s="6" t="s">
        <v>470</v>
      </c>
      <c r="D144" s="6" t="s">
        <v>471</v>
      </c>
      <c r="E144" s="5" t="str">
        <f>HYPERLINK("https://www.esco-net.com/wcs/escort/ec/detail?hHinCd=EA557AS-26","EA557AS-26")</f>
        <v>EA557AS-26</v>
      </c>
    </row>
    <row r="145" spans="2:5" x14ac:dyDescent="0.15">
      <c r="B145" s="6" t="s">
        <v>77</v>
      </c>
      <c r="C145" s="6" t="s">
        <v>472</v>
      </c>
      <c r="D145" s="6" t="s">
        <v>473</v>
      </c>
      <c r="E145" s="5"/>
    </row>
    <row r="146" spans="2:5" x14ac:dyDescent="0.15">
      <c r="B146" s="6" t="s">
        <v>77</v>
      </c>
      <c r="C146" s="6" t="s">
        <v>474</v>
      </c>
      <c r="D146" s="6" t="s">
        <v>475</v>
      </c>
      <c r="E146" s="5" t="str">
        <f>HYPERLINK("https://www.esco-net.com/wcs/escort/ec/detail?hHinCd=EA557DC-3","EA557DC-3")</f>
        <v>EA557DC-3</v>
      </c>
    </row>
    <row r="147" spans="2:5" x14ac:dyDescent="0.15">
      <c r="B147" s="6" t="s">
        <v>476</v>
      </c>
      <c r="C147" s="6" t="s">
        <v>477</v>
      </c>
      <c r="D147" s="6" t="s">
        <v>478</v>
      </c>
      <c r="E147" s="5" t="str">
        <f>HYPERLINK("https://www.esco-net.com/wcs/escort/ec/detail?hHinCd=EA557AV-100A","EA557AV-100A")</f>
        <v>EA557AV-100A</v>
      </c>
    </row>
    <row r="148" spans="2:5" x14ac:dyDescent="0.15">
      <c r="B148" s="6" t="s">
        <v>479</v>
      </c>
      <c r="C148" s="6" t="s">
        <v>480</v>
      </c>
      <c r="D148" s="6" t="s">
        <v>481</v>
      </c>
      <c r="E148" s="5"/>
    </row>
    <row r="149" spans="2:5" x14ac:dyDescent="0.15">
      <c r="B149" s="6" t="s">
        <v>479</v>
      </c>
      <c r="C149" s="6" t="s">
        <v>482</v>
      </c>
      <c r="D149" s="6" t="s">
        <v>483</v>
      </c>
      <c r="E149" s="5"/>
    </row>
    <row r="150" spans="2:5" x14ac:dyDescent="0.15">
      <c r="B150" s="6" t="s">
        <v>484</v>
      </c>
      <c r="C150" s="6" t="s">
        <v>485</v>
      </c>
      <c r="D150" s="6" t="s">
        <v>486</v>
      </c>
      <c r="E150" s="5"/>
    </row>
    <row r="151" spans="2:5" x14ac:dyDescent="0.15">
      <c r="B151" s="6" t="s">
        <v>78</v>
      </c>
      <c r="C151" s="6" t="s">
        <v>487</v>
      </c>
      <c r="D151" s="6" t="s">
        <v>488</v>
      </c>
      <c r="E151" s="5" t="str">
        <f>HYPERLINK("https://www.esco-net.com/wcs/escort/ec/detail?hHinCd=EA562WD","EA562WD")</f>
        <v>EA562WD</v>
      </c>
    </row>
    <row r="152" spans="2:5" x14ac:dyDescent="0.15">
      <c r="B152" s="6" t="s">
        <v>489</v>
      </c>
      <c r="C152" s="6" t="s">
        <v>490</v>
      </c>
      <c r="D152" s="6" t="s">
        <v>491</v>
      </c>
      <c r="E152" s="5" t="str">
        <f>HYPERLINK("https://www.esco-net.com/wcs/escort/ec/detail?hHinCd=EA562-24","EA562-24")</f>
        <v>EA562-24</v>
      </c>
    </row>
    <row r="153" spans="2:5" x14ac:dyDescent="0.15">
      <c r="B153" s="6" t="s">
        <v>36</v>
      </c>
      <c r="C153" s="6" t="s">
        <v>492</v>
      </c>
      <c r="D153" s="6" t="s">
        <v>493</v>
      </c>
      <c r="E153" s="5"/>
    </row>
    <row r="154" spans="2:5" x14ac:dyDescent="0.15">
      <c r="B154" s="6" t="s">
        <v>27</v>
      </c>
      <c r="C154" s="6" t="s">
        <v>494</v>
      </c>
      <c r="D154" s="6" t="s">
        <v>495</v>
      </c>
      <c r="E154" s="5" t="str">
        <f>HYPERLINK("https://www.esco-net.com/wcs/escort/ec/detail?hHinCd=EA611GA-73A","EA611GA-73A")</f>
        <v>EA611GA-73A</v>
      </c>
    </row>
    <row r="155" spans="2:5" x14ac:dyDescent="0.15">
      <c r="B155" s="6" t="s">
        <v>496</v>
      </c>
      <c r="C155" s="6" t="s">
        <v>497</v>
      </c>
      <c r="D155" s="6" t="s">
        <v>498</v>
      </c>
      <c r="E155" s="5" t="str">
        <f>HYPERLINK("https://www.esco-net.com/wcs/escort/ec/detail?hHinCd=EA813A-76A","EA813A-76A")</f>
        <v>EA813A-76A</v>
      </c>
    </row>
    <row r="156" spans="2:5" x14ac:dyDescent="0.15">
      <c r="B156" s="6" t="s">
        <v>499</v>
      </c>
      <c r="C156" s="6" t="s">
        <v>500</v>
      </c>
      <c r="D156" s="6" t="s">
        <v>501</v>
      </c>
      <c r="E156" s="5" t="str">
        <f>HYPERLINK("https://www.esco-net.com/wcs/escort/ec/detail?hHinCd=EA573LB-0.9","EA573LB-0.9")</f>
        <v>EA573LB-0.9</v>
      </c>
    </row>
    <row r="157" spans="2:5" x14ac:dyDescent="0.15">
      <c r="B157" s="6" t="s">
        <v>502</v>
      </c>
      <c r="C157" s="6" t="s">
        <v>503</v>
      </c>
      <c r="D157" s="6" t="s">
        <v>504</v>
      </c>
      <c r="E157" s="5" t="str">
        <f>HYPERLINK("https://www.esco-net.com/wcs/escort/ec/detail?hHinCd=EA683AD","EA683AD")</f>
        <v>EA683AD</v>
      </c>
    </row>
    <row r="158" spans="2:5" x14ac:dyDescent="0.15">
      <c r="B158" s="6" t="s">
        <v>505</v>
      </c>
      <c r="C158" s="6" t="s">
        <v>506</v>
      </c>
      <c r="D158" s="6" t="s">
        <v>507</v>
      </c>
      <c r="E158" s="5" t="str">
        <f>HYPERLINK("https://www.esco-net.com/wcs/escort/ec/detail?hHinCd=EA573TM-425","EA573TM-425")</f>
        <v>EA573TM-425</v>
      </c>
    </row>
    <row r="159" spans="2:5" x14ac:dyDescent="0.15">
      <c r="B159" s="6" t="s">
        <v>508</v>
      </c>
      <c r="C159" s="6" t="s">
        <v>509</v>
      </c>
      <c r="D159" s="6" t="s">
        <v>510</v>
      </c>
      <c r="E159" s="5" t="str">
        <f>HYPERLINK("https://www.esco-net.com/wcs/escort/ec/detail?hHinCd=EA826","EA826")</f>
        <v>EA826</v>
      </c>
    </row>
    <row r="160" spans="2:5" x14ac:dyDescent="0.15">
      <c r="B160" s="6" t="s">
        <v>79</v>
      </c>
      <c r="C160" s="6" t="s">
        <v>511</v>
      </c>
      <c r="D160" s="6" t="s">
        <v>512</v>
      </c>
      <c r="E160" s="5" t="str">
        <f>HYPERLINK("https://www.esco-net.com/wcs/escort/ec/detail?hHinCd=EA522GC-10","EA522GC-10")</f>
        <v>EA522GC-10</v>
      </c>
    </row>
    <row r="161" spans="2:5" x14ac:dyDescent="0.15">
      <c r="B161" s="6" t="s">
        <v>79</v>
      </c>
      <c r="C161" s="6" t="s">
        <v>513</v>
      </c>
      <c r="D161" s="6" t="s">
        <v>514</v>
      </c>
      <c r="E161" s="5" t="str">
        <f>HYPERLINK("https://www.esco-net.com/wcs/escort/ec/detail?hHinCd=EA522GC-30","EA522GC-30")</f>
        <v>EA522GC-30</v>
      </c>
    </row>
    <row r="162" spans="2:5" x14ac:dyDescent="0.15">
      <c r="B162" s="6" t="s">
        <v>515</v>
      </c>
      <c r="C162" s="6" t="s">
        <v>516</v>
      </c>
      <c r="D162" s="6" t="s">
        <v>517</v>
      </c>
      <c r="E162" s="5" t="str">
        <f>HYPERLINK("https://www.esco-net.com/wcs/escort/ec/detail?hHinCd=EA522G-131","EA522G-131")</f>
        <v>EA522G-131</v>
      </c>
    </row>
    <row r="163" spans="2:5" x14ac:dyDescent="0.15">
      <c r="B163" s="6" t="s">
        <v>515</v>
      </c>
      <c r="C163" s="6" t="s">
        <v>518</v>
      </c>
      <c r="D163" s="6" t="s">
        <v>519</v>
      </c>
      <c r="E163" s="5" t="str">
        <f>HYPERLINK("https://www.esco-net.com/wcs/escort/ec/detail?hHinCd=EA522GB-3","EA522GB-3")</f>
        <v>EA522GB-3</v>
      </c>
    </row>
    <row r="164" spans="2:5" x14ac:dyDescent="0.15">
      <c r="B164" s="6" t="s">
        <v>520</v>
      </c>
      <c r="C164" s="6" t="s">
        <v>521</v>
      </c>
      <c r="D164" s="6" t="s">
        <v>522</v>
      </c>
      <c r="E164" s="5" t="str">
        <f>HYPERLINK("https://www.esco-net.com/wcs/escort/ec/detail?hHinCd=EA928AG-152A","EA928AG-152A")</f>
        <v>EA928AG-152A</v>
      </c>
    </row>
    <row r="165" spans="2:5" x14ac:dyDescent="0.15">
      <c r="B165" s="6" t="s">
        <v>523</v>
      </c>
      <c r="C165" s="6" t="s">
        <v>524</v>
      </c>
      <c r="D165" s="6" t="s">
        <v>525</v>
      </c>
      <c r="E165" s="5" t="str">
        <f>HYPERLINK("https://www.esco-net.com/wcs/escort/ec/detail?hHinCd=EA115HD-5B","EA115HD-5B")</f>
        <v>EA115HD-5B</v>
      </c>
    </row>
    <row r="166" spans="2:5" x14ac:dyDescent="0.15">
      <c r="B166" s="6" t="s">
        <v>80</v>
      </c>
      <c r="C166" s="6" t="s">
        <v>526</v>
      </c>
      <c r="D166" s="6" t="s">
        <v>81</v>
      </c>
      <c r="E166" s="5" t="str">
        <f>HYPERLINK("https://www.esco-net.com/wcs/escort/ec/detail?hHinCd=EA991EA-21","EA991EA-21")</f>
        <v>EA991EA-21</v>
      </c>
    </row>
    <row r="167" spans="2:5" x14ac:dyDescent="0.15">
      <c r="B167" s="6" t="s">
        <v>527</v>
      </c>
      <c r="C167" s="6" t="s">
        <v>528</v>
      </c>
      <c r="D167" s="6" t="s">
        <v>529</v>
      </c>
      <c r="E167" s="5" t="str">
        <f>HYPERLINK("https://www.esco-net.com/wcs/escort/ec/detail?hHinCd=EA525AW-31","EA525AW-31")</f>
        <v>EA525AW-31</v>
      </c>
    </row>
    <row r="168" spans="2:5" x14ac:dyDescent="0.15">
      <c r="B168" s="6" t="s">
        <v>530</v>
      </c>
      <c r="C168" s="6" t="s">
        <v>531</v>
      </c>
      <c r="D168" s="6" t="s">
        <v>532</v>
      </c>
      <c r="E168" s="5" t="str">
        <f>HYPERLINK("https://www.esco-net.com/wcs/escort/ec/detail?hHinCd=EA595KB-3","EA595KB-3")</f>
        <v>EA595KB-3</v>
      </c>
    </row>
    <row r="169" spans="2:5" x14ac:dyDescent="0.15">
      <c r="B169" s="6" t="s">
        <v>533</v>
      </c>
      <c r="C169" s="6" t="s">
        <v>534</v>
      </c>
      <c r="D169" s="6" t="s">
        <v>535</v>
      </c>
      <c r="E169" s="5" t="str">
        <f>HYPERLINK("https://www.esco-net.com/wcs/escort/ec/detail?hHinCd=EA756ZB-22","EA756ZB-22")</f>
        <v>EA756ZB-22</v>
      </c>
    </row>
    <row r="170" spans="2:5" x14ac:dyDescent="0.15">
      <c r="B170" s="6" t="s">
        <v>536</v>
      </c>
      <c r="C170" s="6" t="s">
        <v>537</v>
      </c>
      <c r="D170" s="6" t="s">
        <v>538</v>
      </c>
      <c r="E170" s="5" t="str">
        <f>HYPERLINK("https://www.esco-net.com/wcs/escort/ec/detail?hHinCd=EA800AS-1","EA800AS-1")</f>
        <v>EA800AS-1</v>
      </c>
    </row>
    <row r="171" spans="2:5" x14ac:dyDescent="0.15">
      <c r="B171" s="6" t="s">
        <v>536</v>
      </c>
      <c r="C171" s="6" t="s">
        <v>539</v>
      </c>
      <c r="D171" s="6" t="s">
        <v>540</v>
      </c>
      <c r="E171" s="5" t="str">
        <f>HYPERLINK("https://www.esco-net.com/wcs/escort/ec/detail?hHinCd=EA800AS-2","EA800AS-2")</f>
        <v>EA800AS-2</v>
      </c>
    </row>
    <row r="172" spans="2:5" x14ac:dyDescent="0.15">
      <c r="B172" s="6" t="s">
        <v>541</v>
      </c>
      <c r="C172" s="6" t="s">
        <v>542</v>
      </c>
      <c r="D172" s="6" t="s">
        <v>543</v>
      </c>
      <c r="E172" s="5" t="str">
        <f>HYPERLINK("https://www.esco-net.com/wcs/escort/ec/detail?hHinCd=EA756B-35","EA756B-35")</f>
        <v>EA756B-35</v>
      </c>
    </row>
    <row r="173" spans="2:5" x14ac:dyDescent="0.15">
      <c r="B173" s="6" t="s">
        <v>544</v>
      </c>
      <c r="C173" s="6" t="s">
        <v>545</v>
      </c>
      <c r="D173" s="6" t="s">
        <v>546</v>
      </c>
      <c r="E173" s="5"/>
    </row>
    <row r="174" spans="2:5" x14ac:dyDescent="0.15">
      <c r="B174" s="6" t="s">
        <v>82</v>
      </c>
      <c r="C174" s="6" t="s">
        <v>547</v>
      </c>
      <c r="D174" s="6" t="s">
        <v>548</v>
      </c>
      <c r="E174" s="5" t="str">
        <f>HYPERLINK("https://www.esco-net.com/wcs/escort/ec/detail?hHinCd=EA311CB-12","EA311CB-12")</f>
        <v>EA311CB-12</v>
      </c>
    </row>
    <row r="175" spans="2:5" x14ac:dyDescent="0.15">
      <c r="B175" s="6" t="s">
        <v>83</v>
      </c>
      <c r="C175" s="6" t="s">
        <v>549</v>
      </c>
      <c r="D175" s="6" t="s">
        <v>550</v>
      </c>
      <c r="E175" s="5" t="str">
        <f>HYPERLINK("https://www.esco-net.com/wcs/escort/ec/detail?hHinCd=EA922BA-21A","EA922BA-21A")</f>
        <v>EA922BA-21A</v>
      </c>
    </row>
    <row r="176" spans="2:5" x14ac:dyDescent="0.15">
      <c r="B176" s="6" t="s">
        <v>551</v>
      </c>
      <c r="C176" s="6" t="s">
        <v>552</v>
      </c>
      <c r="D176" s="6" t="s">
        <v>553</v>
      </c>
      <c r="E176" s="5" t="str">
        <f>HYPERLINK("https://www.esco-net.com/wcs/escort/ec/detail?hHinCd=EA998BG-11A","EA998BG-11A")</f>
        <v>EA998BG-11A</v>
      </c>
    </row>
    <row r="177" spans="2:5" x14ac:dyDescent="0.15">
      <c r="B177" s="6" t="s">
        <v>84</v>
      </c>
      <c r="C177" s="6" t="s">
        <v>554</v>
      </c>
      <c r="D177" s="6" t="s">
        <v>555</v>
      </c>
      <c r="E177" s="5" t="str">
        <f>HYPERLINK("https://www.esco-net.com/wcs/escort/ec/detail?hHinCd=EA757ZA-65","EA757ZA-65")</f>
        <v>EA757ZA-65</v>
      </c>
    </row>
    <row r="178" spans="2:5" x14ac:dyDescent="0.15">
      <c r="B178" s="6" t="s">
        <v>556</v>
      </c>
      <c r="C178" s="6" t="s">
        <v>557</v>
      </c>
      <c r="D178" s="6" t="s">
        <v>558</v>
      </c>
      <c r="E178" s="5" t="str">
        <f>HYPERLINK("https://www.esco-net.com/wcs/escort/ec/detail?hHinCd=EA720CR-5M","EA720CR-5M")</f>
        <v>EA720CR-5M</v>
      </c>
    </row>
    <row r="179" spans="2:5" x14ac:dyDescent="0.15">
      <c r="B179" s="6" t="s">
        <v>559</v>
      </c>
      <c r="C179" s="6" t="s">
        <v>560</v>
      </c>
      <c r="D179" s="6" t="s">
        <v>561</v>
      </c>
      <c r="E179" s="5" t="str">
        <f>HYPERLINK("https://www.esco-net.com/wcs/escort/ec/detail?hHinCd=EA720HP-355","EA720HP-355")</f>
        <v>EA720HP-355</v>
      </c>
    </row>
    <row r="180" spans="2:5" x14ac:dyDescent="0.15">
      <c r="B180" s="6" t="s">
        <v>562</v>
      </c>
      <c r="C180" s="6" t="s">
        <v>563</v>
      </c>
      <c r="D180" s="6" t="s">
        <v>564</v>
      </c>
      <c r="E180" s="5" t="str">
        <f>HYPERLINK("https://www.esco-net.com/wcs/escort/ec/detail?hHinCd=EA581DA-20","EA581DA-20")</f>
        <v>EA581DA-20</v>
      </c>
    </row>
    <row r="181" spans="2:5" x14ac:dyDescent="0.15">
      <c r="B181" s="6" t="s">
        <v>565</v>
      </c>
      <c r="C181" s="6" t="s">
        <v>566</v>
      </c>
      <c r="D181" s="6" t="s">
        <v>567</v>
      </c>
      <c r="E181" s="5" t="str">
        <f>HYPERLINK("https://www.esco-net.com/wcs/escort/ec/detail?hHinCd=EA721K-62","EA721K-62")</f>
        <v>EA721K-62</v>
      </c>
    </row>
    <row r="182" spans="2:5" x14ac:dyDescent="0.15">
      <c r="B182" s="6" t="s">
        <v>568</v>
      </c>
      <c r="C182" s="6" t="s">
        <v>569</v>
      </c>
      <c r="D182" s="6" t="s">
        <v>570</v>
      </c>
      <c r="E182" s="5" t="str">
        <f>HYPERLINK("https://www.esco-net.com/wcs/escort/ec/detail?hHinCd=EA721SA-8","EA721SA-8")</f>
        <v>EA721SA-8</v>
      </c>
    </row>
    <row r="183" spans="2:5" x14ac:dyDescent="0.15">
      <c r="B183" s="6" t="s">
        <v>571</v>
      </c>
      <c r="C183" s="6" t="s">
        <v>572</v>
      </c>
      <c r="D183" s="6" t="s">
        <v>573</v>
      </c>
      <c r="E183" s="5"/>
    </row>
    <row r="184" spans="2:5" x14ac:dyDescent="0.15">
      <c r="B184" s="6" t="s">
        <v>85</v>
      </c>
      <c r="C184" s="6" t="s">
        <v>574</v>
      </c>
      <c r="D184" s="6" t="s">
        <v>575</v>
      </c>
      <c r="E184" s="5"/>
    </row>
    <row r="185" spans="2:5" x14ac:dyDescent="0.15">
      <c r="B185" s="6" t="s">
        <v>576</v>
      </c>
      <c r="C185" s="6" t="s">
        <v>577</v>
      </c>
      <c r="D185" s="6" t="s">
        <v>578</v>
      </c>
      <c r="E185" s="5" t="str">
        <f>HYPERLINK("https://www.esco-net.com/wcs/escort/ec/detail?hHinCd=EA725FD-21","EA725FD-21")</f>
        <v>EA725FD-21</v>
      </c>
    </row>
    <row r="186" spans="2:5" x14ac:dyDescent="0.15">
      <c r="B186" s="6" t="s">
        <v>579</v>
      </c>
      <c r="C186" s="6" t="s">
        <v>580</v>
      </c>
      <c r="D186" s="6" t="s">
        <v>581</v>
      </c>
      <c r="E186" s="5"/>
    </row>
    <row r="187" spans="2:5" x14ac:dyDescent="0.15">
      <c r="B187" s="6" t="s">
        <v>579</v>
      </c>
      <c r="C187" s="6" t="s">
        <v>582</v>
      </c>
      <c r="D187" s="6" t="s">
        <v>583</v>
      </c>
      <c r="E187" s="5"/>
    </row>
    <row r="188" spans="2:5" x14ac:dyDescent="0.15">
      <c r="B188" s="6" t="s">
        <v>13</v>
      </c>
      <c r="C188" s="6" t="s">
        <v>584</v>
      </c>
      <c r="D188" s="6" t="s">
        <v>585</v>
      </c>
      <c r="E188" s="5" t="str">
        <f>HYPERLINK("https://www.esco-net.com/wcs/escort/ec/detail?hHinCd=EA729GE-250","EA729GE-250")</f>
        <v>EA729GE-250</v>
      </c>
    </row>
    <row r="189" spans="2:5" x14ac:dyDescent="0.15">
      <c r="B189" s="6" t="s">
        <v>586</v>
      </c>
      <c r="C189" s="6" t="s">
        <v>587</v>
      </c>
      <c r="D189" s="6" t="s">
        <v>588</v>
      </c>
      <c r="E189" s="5" t="str">
        <f>HYPERLINK("https://www.esco-net.com/wcs/escort/ec/detail?hHinCd=EA729DP-50","EA729DP-50")</f>
        <v>EA729DP-50</v>
      </c>
    </row>
    <row r="190" spans="2:5" x14ac:dyDescent="0.15">
      <c r="B190" s="6" t="s">
        <v>589</v>
      </c>
      <c r="C190" s="6" t="s">
        <v>590</v>
      </c>
      <c r="D190" s="6" t="s">
        <v>591</v>
      </c>
      <c r="E190" s="5" t="str">
        <f>HYPERLINK("https://www.esco-net.com/wcs/escort/ec/detail?hHinCd=EA715A-500A","EA715A-500A")</f>
        <v>EA715A-500A</v>
      </c>
    </row>
    <row r="191" spans="2:5" x14ac:dyDescent="0.15">
      <c r="B191" s="6" t="s">
        <v>592</v>
      </c>
      <c r="C191" s="6" t="s">
        <v>593</v>
      </c>
      <c r="D191" s="6" t="s">
        <v>594</v>
      </c>
      <c r="E191" s="5"/>
    </row>
    <row r="192" spans="2:5" x14ac:dyDescent="0.15">
      <c r="B192" s="6" t="s">
        <v>595</v>
      </c>
      <c r="C192" s="6" t="s">
        <v>596</v>
      </c>
      <c r="D192" s="6" t="s">
        <v>597</v>
      </c>
      <c r="E192" s="5"/>
    </row>
    <row r="193" spans="2:5" x14ac:dyDescent="0.15">
      <c r="B193" s="6" t="s">
        <v>598</v>
      </c>
      <c r="C193" s="6" t="s">
        <v>599</v>
      </c>
      <c r="D193" s="6" t="s">
        <v>600</v>
      </c>
      <c r="E193" s="5" t="str">
        <f>HYPERLINK("https://www.esco-net.com/wcs/escort/ec/detail?hHinCd=EA708SS-2","EA708SS-2")</f>
        <v>EA708SS-2</v>
      </c>
    </row>
    <row r="194" spans="2:5" x14ac:dyDescent="0.15">
      <c r="B194" s="6" t="s">
        <v>601</v>
      </c>
      <c r="C194" s="6" t="s">
        <v>602</v>
      </c>
      <c r="D194" s="6" t="s">
        <v>603</v>
      </c>
      <c r="E194" s="5" t="str">
        <f>HYPERLINK("https://www.esco-net.com/wcs/escort/ec/detail?hHinCd=EA742GG-1","EA742GG-1")</f>
        <v>EA742GG-1</v>
      </c>
    </row>
    <row r="195" spans="2:5" x14ac:dyDescent="0.15">
      <c r="B195" s="6" t="s">
        <v>604</v>
      </c>
      <c r="C195" s="6" t="s">
        <v>605</v>
      </c>
      <c r="D195" s="6" t="s">
        <v>606</v>
      </c>
      <c r="E195" s="5"/>
    </row>
    <row r="196" spans="2:5" x14ac:dyDescent="0.15">
      <c r="B196" s="6" t="s">
        <v>607</v>
      </c>
      <c r="C196" s="6" t="s">
        <v>608</v>
      </c>
      <c r="D196" s="6" t="s">
        <v>609</v>
      </c>
      <c r="E196" s="5"/>
    </row>
    <row r="197" spans="2:5" x14ac:dyDescent="0.15">
      <c r="B197" s="6" t="s">
        <v>610</v>
      </c>
      <c r="C197" s="6" t="s">
        <v>611</v>
      </c>
      <c r="D197" s="6" t="s">
        <v>612</v>
      </c>
      <c r="E197" s="5" t="str">
        <f>HYPERLINK("https://www.esco-net.com/wcs/escort/ec/detail?hHinCd=EA722Y-250","EA722Y-250")</f>
        <v>EA722Y-250</v>
      </c>
    </row>
    <row r="198" spans="2:5" x14ac:dyDescent="0.15">
      <c r="B198" s="6" t="s">
        <v>37</v>
      </c>
      <c r="C198" s="6" t="s">
        <v>613</v>
      </c>
      <c r="D198" s="6" t="s">
        <v>614</v>
      </c>
      <c r="E198" s="5" t="str">
        <f>HYPERLINK("https://www.esco-net.com/wcs/escort/ec/detail?hHinCd=EA742MK-11B","EA742MK-11B")</f>
        <v>EA742MK-11B</v>
      </c>
    </row>
    <row r="199" spans="2:5" x14ac:dyDescent="0.15">
      <c r="B199" s="6" t="s">
        <v>615</v>
      </c>
      <c r="C199" s="6" t="s">
        <v>616</v>
      </c>
      <c r="D199" s="6" t="s">
        <v>617</v>
      </c>
      <c r="E199" s="5" t="str">
        <f>HYPERLINK("https://www.esco-net.com/wcs/escort/ec/detail?hHinCd=EA857DP-2A","EA857DP-2A")</f>
        <v>EA857DP-2A</v>
      </c>
    </row>
    <row r="200" spans="2:5" x14ac:dyDescent="0.15">
      <c r="B200" s="6" t="s">
        <v>618</v>
      </c>
      <c r="C200" s="6" t="s">
        <v>619</v>
      </c>
      <c r="D200" s="6" t="s">
        <v>620</v>
      </c>
      <c r="E200" s="5"/>
    </row>
    <row r="201" spans="2:5" x14ac:dyDescent="0.15">
      <c r="B201" s="6" t="s">
        <v>621</v>
      </c>
      <c r="C201" s="6" t="s">
        <v>622</v>
      </c>
      <c r="D201" s="6" t="s">
        <v>623</v>
      </c>
      <c r="E201" s="5" t="str">
        <f>HYPERLINK("https://www.esco-net.com/wcs/escort/ec/detail?hHinCd=EA809BX-2C","EA809BX-2C")</f>
        <v>EA809BX-2C</v>
      </c>
    </row>
    <row r="202" spans="2:5" x14ac:dyDescent="0.15">
      <c r="B202" s="6" t="s">
        <v>624</v>
      </c>
      <c r="C202" s="6" t="s">
        <v>625</v>
      </c>
      <c r="D202" s="6" t="s">
        <v>626</v>
      </c>
      <c r="E202" s="5" t="str">
        <f>HYPERLINK("https://www.esco-net.com/wcs/escort/ec/detail?hHinCd=EA854YA-4","EA854YA-4")</f>
        <v>EA854YA-4</v>
      </c>
    </row>
    <row r="203" spans="2:5" x14ac:dyDescent="0.15">
      <c r="B203" s="6" t="s">
        <v>86</v>
      </c>
      <c r="C203" s="6" t="s">
        <v>627</v>
      </c>
      <c r="D203" s="6" t="s">
        <v>628</v>
      </c>
      <c r="E203" s="5" t="str">
        <f>HYPERLINK("https://www.esco-net.com/wcs/escort/ec/detail?hHinCd=EA813RD-2D","EA813RD-2D")</f>
        <v>EA813RD-2D</v>
      </c>
    </row>
    <row r="204" spans="2:5" x14ac:dyDescent="0.15">
      <c r="B204" s="6" t="s">
        <v>86</v>
      </c>
      <c r="C204" s="6" t="s">
        <v>629</v>
      </c>
      <c r="D204" s="6" t="s">
        <v>630</v>
      </c>
      <c r="E204" s="5" t="str">
        <f>HYPERLINK("https://www.esco-net.com/wcs/escort/ec/detail?hHinCd=EA813RK-5C","EA813RK-5C")</f>
        <v>EA813RK-5C</v>
      </c>
    </row>
    <row r="205" spans="2:5" x14ac:dyDescent="0.15">
      <c r="B205" s="6" t="s">
        <v>87</v>
      </c>
      <c r="C205" s="6" t="s">
        <v>631</v>
      </c>
      <c r="D205" s="6" t="s">
        <v>632</v>
      </c>
      <c r="E205" s="5" t="str">
        <f>HYPERLINK("https://www.esco-net.com/wcs/escort/ec/detail?hHinCd=EA813RV-2B","EA813RV-2B")</f>
        <v>EA813RV-2B</v>
      </c>
    </row>
    <row r="206" spans="2:5" x14ac:dyDescent="0.15">
      <c r="B206" s="6" t="s">
        <v>87</v>
      </c>
      <c r="C206" s="6" t="s">
        <v>633</v>
      </c>
      <c r="D206" s="6" t="s">
        <v>632</v>
      </c>
      <c r="E206" s="5" t="str">
        <f>HYPERLINK("https://www.esco-net.com/wcs/escort/ec/detail?hHinCd=EA813RV-2B","EA813RV-2B")</f>
        <v>EA813RV-2B</v>
      </c>
    </row>
    <row r="207" spans="2:5" x14ac:dyDescent="0.15">
      <c r="B207" s="6" t="s">
        <v>634</v>
      </c>
      <c r="C207" s="6" t="s">
        <v>635</v>
      </c>
      <c r="D207" s="6" t="s">
        <v>636</v>
      </c>
      <c r="E207" s="5"/>
    </row>
    <row r="208" spans="2:5" x14ac:dyDescent="0.15">
      <c r="B208" s="6" t="s">
        <v>637</v>
      </c>
      <c r="C208" s="6" t="s">
        <v>638</v>
      </c>
      <c r="D208" s="6" t="s">
        <v>639</v>
      </c>
      <c r="E208" s="5" t="str">
        <f>HYPERLINK("https://www.esco-net.com/wcs/escort/ec/detail?hHinCd=EA801-5","EA801-5")</f>
        <v>EA801-5</v>
      </c>
    </row>
    <row r="209" spans="2:5" x14ac:dyDescent="0.15">
      <c r="B209" s="6" t="s">
        <v>88</v>
      </c>
      <c r="C209" s="6" t="s">
        <v>640</v>
      </c>
      <c r="D209" s="6" t="s">
        <v>641</v>
      </c>
      <c r="E209" s="5"/>
    </row>
    <row r="210" spans="2:5" x14ac:dyDescent="0.15">
      <c r="B210" s="6" t="s">
        <v>642</v>
      </c>
      <c r="C210" s="6" t="s">
        <v>643</v>
      </c>
      <c r="D210" s="6" t="s">
        <v>644</v>
      </c>
      <c r="E210" s="5" t="str">
        <f>HYPERLINK("https://www.esco-net.com/wcs/escort/ec/detail?hHinCd=EA860H-2","EA860H-2")</f>
        <v>EA860H-2</v>
      </c>
    </row>
    <row r="211" spans="2:5" x14ac:dyDescent="0.15">
      <c r="B211" s="6" t="s">
        <v>645</v>
      </c>
      <c r="C211" s="6" t="s">
        <v>646</v>
      </c>
      <c r="D211" s="6" t="s">
        <v>647</v>
      </c>
      <c r="E211" s="5" t="str">
        <f>HYPERLINK("https://www.esco-net.com/wcs/escort/ec/detail?hHinCd=EA812-16","EA812-16")</f>
        <v>EA812-16</v>
      </c>
    </row>
    <row r="212" spans="2:5" x14ac:dyDescent="0.15">
      <c r="B212" s="6" t="s">
        <v>648</v>
      </c>
      <c r="C212" s="6" t="s">
        <v>649</v>
      </c>
      <c r="D212" s="6" t="s">
        <v>650</v>
      </c>
      <c r="E212" s="5" t="str">
        <f>HYPERLINK("https://www.esco-net.com/wcs/escort/ec/detail?hHinCd=EA815GA-49","EA815GA-49")</f>
        <v>EA815GA-49</v>
      </c>
    </row>
    <row r="213" spans="2:5" x14ac:dyDescent="0.15">
      <c r="B213" s="6" t="s">
        <v>38</v>
      </c>
      <c r="C213" s="6" t="s">
        <v>651</v>
      </c>
      <c r="D213" s="6" t="s">
        <v>652</v>
      </c>
      <c r="E213" s="5" t="str">
        <f>HYPERLINK("https://www.esco-net.com/wcs/escort/ec/detail?hHinCd=EA940CD-202","EA940CD-202")</f>
        <v>EA940CD-202</v>
      </c>
    </row>
    <row r="214" spans="2:5" x14ac:dyDescent="0.15">
      <c r="B214" s="6" t="s">
        <v>38</v>
      </c>
      <c r="C214" s="6" t="s">
        <v>653</v>
      </c>
      <c r="D214" s="6" t="s">
        <v>654</v>
      </c>
      <c r="E214" s="5" t="str">
        <f>HYPERLINK("https://www.esco-net.com/wcs/escort/ec/detail?hHinCd=EA940CD-36A","EA940CD-36A")</f>
        <v>EA940CD-36A</v>
      </c>
    </row>
    <row r="215" spans="2:5" x14ac:dyDescent="0.15">
      <c r="B215" s="6" t="s">
        <v>655</v>
      </c>
      <c r="C215" s="6" t="s">
        <v>656</v>
      </c>
      <c r="D215" s="6" t="s">
        <v>657</v>
      </c>
      <c r="E215" s="5"/>
    </row>
    <row r="216" spans="2:5" x14ac:dyDescent="0.15">
      <c r="B216" s="6" t="s">
        <v>655</v>
      </c>
      <c r="C216" s="6" t="s">
        <v>658</v>
      </c>
      <c r="D216" s="6" t="s">
        <v>659</v>
      </c>
      <c r="E216" s="5"/>
    </row>
    <row r="217" spans="2:5" x14ac:dyDescent="0.15">
      <c r="B217" s="6" t="s">
        <v>14</v>
      </c>
      <c r="C217" s="6" t="s">
        <v>660</v>
      </c>
      <c r="D217" s="6" t="s">
        <v>661</v>
      </c>
      <c r="E217" s="5"/>
    </row>
    <row r="218" spans="2:5" x14ac:dyDescent="0.15">
      <c r="B218" s="6" t="s">
        <v>662</v>
      </c>
      <c r="C218" s="6" t="s">
        <v>663</v>
      </c>
      <c r="D218" s="6" t="s">
        <v>664</v>
      </c>
      <c r="E218" s="5"/>
    </row>
    <row r="219" spans="2:5" x14ac:dyDescent="0.15">
      <c r="B219" s="6" t="s">
        <v>665</v>
      </c>
      <c r="C219" s="6" t="s">
        <v>666</v>
      </c>
      <c r="D219" s="6" t="s">
        <v>667</v>
      </c>
      <c r="E219" s="5" t="str">
        <f>HYPERLINK("https://www.esco-net.com/wcs/escort/ec/detail?hHinCd=EA819AL-22","EA819AL-22")</f>
        <v>EA819AL-22</v>
      </c>
    </row>
    <row r="220" spans="2:5" x14ac:dyDescent="0.15">
      <c r="B220" s="6" t="s">
        <v>668</v>
      </c>
      <c r="C220" s="6" t="s">
        <v>669</v>
      </c>
      <c r="D220" s="6" t="s">
        <v>670</v>
      </c>
      <c r="E220" s="5" t="str">
        <f>HYPERLINK("https://www.esco-net.com/wcs/escort/ec/detail?hHinCd=EA822E-33","EA822E-33")</f>
        <v>EA822E-33</v>
      </c>
    </row>
    <row r="221" spans="2:5" x14ac:dyDescent="0.15">
      <c r="B221" s="6" t="s">
        <v>671</v>
      </c>
      <c r="C221" s="6" t="s">
        <v>672</v>
      </c>
      <c r="D221" s="6" t="s">
        <v>673</v>
      </c>
      <c r="E221" s="5"/>
    </row>
    <row r="222" spans="2:5" x14ac:dyDescent="0.15">
      <c r="B222" s="6" t="s">
        <v>89</v>
      </c>
      <c r="C222" s="6" t="s">
        <v>674</v>
      </c>
      <c r="D222" s="6" t="s">
        <v>675</v>
      </c>
      <c r="E222" s="5" t="str">
        <f>HYPERLINK("https://www.esco-net.com/wcs/escort/ec/detail?hHinCd=EA851CB-165","EA851CB-165")</f>
        <v>EA851CB-165</v>
      </c>
    </row>
    <row r="223" spans="2:5" x14ac:dyDescent="0.15">
      <c r="B223" s="6" t="s">
        <v>676</v>
      </c>
      <c r="C223" s="6" t="s">
        <v>677</v>
      </c>
      <c r="D223" s="6" t="s">
        <v>678</v>
      </c>
      <c r="E223" s="5" t="str">
        <f>HYPERLINK("https://www.esco-net.com/wcs/escort/ec/detail?hHinCd=EA809AA-103A","EA809AA-103A")</f>
        <v>EA809AA-103A</v>
      </c>
    </row>
    <row r="224" spans="2:5" x14ac:dyDescent="0.15">
      <c r="B224" s="6" t="s">
        <v>679</v>
      </c>
      <c r="C224" s="6" t="s">
        <v>680</v>
      </c>
      <c r="D224" s="6" t="s">
        <v>681</v>
      </c>
      <c r="E224" s="5"/>
    </row>
    <row r="225" spans="2:5" x14ac:dyDescent="0.15">
      <c r="B225" s="6" t="s">
        <v>90</v>
      </c>
      <c r="C225" s="6" t="s">
        <v>682</v>
      </c>
      <c r="D225" s="6" t="s">
        <v>683</v>
      </c>
      <c r="E225" s="5" t="str">
        <f>HYPERLINK("https://www.esco-net.com/wcs/escort/ec/detail?hHinCd=EA818-213","EA818-213")</f>
        <v>EA818-213</v>
      </c>
    </row>
    <row r="226" spans="2:5" x14ac:dyDescent="0.15">
      <c r="B226" s="6" t="s">
        <v>684</v>
      </c>
      <c r="C226" s="6" t="s">
        <v>685</v>
      </c>
      <c r="D226" s="6" t="s">
        <v>686</v>
      </c>
      <c r="E226" s="5" t="str">
        <f>HYPERLINK("https://www.esco-net.com/wcs/escort/ec/detail?hHinCd=EA827NB-5","EA827NB-5")</f>
        <v>EA827NB-5</v>
      </c>
    </row>
    <row r="227" spans="2:5" x14ac:dyDescent="0.15">
      <c r="B227" s="6" t="s">
        <v>687</v>
      </c>
      <c r="C227" s="6" t="s">
        <v>688</v>
      </c>
      <c r="D227" s="6" t="s">
        <v>689</v>
      </c>
      <c r="E227" s="5" t="str">
        <f>HYPERLINK("https://www.esco-net.com/wcs/escort/ec/detail?hHinCd=EA818MH-120A","EA818MH-120A")</f>
        <v>EA818MH-120A</v>
      </c>
    </row>
    <row r="228" spans="2:5" x14ac:dyDescent="0.15">
      <c r="B228" s="6" t="s">
        <v>690</v>
      </c>
      <c r="C228" s="6" t="s">
        <v>691</v>
      </c>
      <c r="D228" s="6" t="s">
        <v>692</v>
      </c>
      <c r="E228" s="5" t="str">
        <f>HYPERLINK("https://www.esco-net.com/wcs/escort/ec/detail?hHinCd=EA819BM-114","EA819BM-114")</f>
        <v>EA819BM-114</v>
      </c>
    </row>
    <row r="229" spans="2:5" x14ac:dyDescent="0.15">
      <c r="B229" s="6" t="s">
        <v>693</v>
      </c>
      <c r="C229" s="6" t="s">
        <v>694</v>
      </c>
      <c r="D229" s="6" t="s">
        <v>695</v>
      </c>
      <c r="E229" s="5"/>
    </row>
    <row r="230" spans="2:5" x14ac:dyDescent="0.15">
      <c r="B230" s="6" t="s">
        <v>693</v>
      </c>
      <c r="C230" s="6" t="s">
        <v>696</v>
      </c>
      <c r="D230" s="6" t="s">
        <v>697</v>
      </c>
      <c r="E230" s="5" t="str">
        <f>HYPERLINK("https://www.esco-net.com/wcs/escort/ec/detail?hHinCd=EA618AX-503","EA618AX-503")</f>
        <v>EA618AX-503</v>
      </c>
    </row>
    <row r="231" spans="2:5" x14ac:dyDescent="0.15">
      <c r="B231" s="6" t="s">
        <v>91</v>
      </c>
      <c r="C231" s="6" t="s">
        <v>698</v>
      </c>
      <c r="D231" s="6" t="s">
        <v>699</v>
      </c>
      <c r="E231" s="5" t="str">
        <f>HYPERLINK("https://www.esco-net.com/wcs/escort/ec/detail?hHinCd=EA612AV-119","EA612AV-119")</f>
        <v>EA612AV-119</v>
      </c>
    </row>
    <row r="232" spans="2:5" x14ac:dyDescent="0.15">
      <c r="B232" s="6" t="s">
        <v>91</v>
      </c>
      <c r="C232" s="6" t="s">
        <v>700</v>
      </c>
      <c r="D232" s="6" t="s">
        <v>92</v>
      </c>
      <c r="E232" s="5" t="str">
        <f>HYPERLINK("https://www.esco-net.com/wcs/escort/ec/detail?hHinCd=EA612AV-108","EA612AV-108")</f>
        <v>EA612AV-108</v>
      </c>
    </row>
    <row r="233" spans="2:5" x14ac:dyDescent="0.15">
      <c r="B233" s="6" t="s">
        <v>91</v>
      </c>
      <c r="C233" s="6" t="s">
        <v>701</v>
      </c>
      <c r="D233" s="6" t="s">
        <v>702</v>
      </c>
      <c r="E233" s="5" t="str">
        <f>HYPERLINK("https://www.esco-net.com/wcs/escort/ec/detail?hHinCd=EA612AV-112","EA612AV-112")</f>
        <v>EA612AV-112</v>
      </c>
    </row>
    <row r="234" spans="2:5" x14ac:dyDescent="0.15">
      <c r="B234" s="6" t="s">
        <v>91</v>
      </c>
      <c r="C234" s="6" t="s">
        <v>703</v>
      </c>
      <c r="D234" s="6" t="s">
        <v>704</v>
      </c>
      <c r="E234" s="5" t="str">
        <f>HYPERLINK("https://www.esco-net.com/wcs/escort/ec/detail?hHinCd=EA612AV-119","EA612AV-119")</f>
        <v>EA612AV-119</v>
      </c>
    </row>
    <row r="235" spans="2:5" x14ac:dyDescent="0.15">
      <c r="B235" s="6" t="s">
        <v>91</v>
      </c>
      <c r="C235" s="6" t="s">
        <v>705</v>
      </c>
      <c r="D235" s="6" t="s">
        <v>706</v>
      </c>
      <c r="E235" s="5" t="str">
        <f>HYPERLINK("https://www.esco-net.com/wcs/escort/ec/detail?hHinCd=EA612AV-124","EA612AV-124")</f>
        <v>EA612AV-124</v>
      </c>
    </row>
    <row r="236" spans="2:5" x14ac:dyDescent="0.15">
      <c r="B236" s="6" t="s">
        <v>707</v>
      </c>
      <c r="C236" s="6" t="s">
        <v>708</v>
      </c>
      <c r="D236" s="6" t="s">
        <v>709</v>
      </c>
      <c r="E236" s="5" t="str">
        <f>HYPERLINK("https://www.esco-net.com/wcs/escort/ec/detail?hHinCd=EA155DC-2","EA155DC-2")</f>
        <v>EA155DC-2</v>
      </c>
    </row>
    <row r="237" spans="2:5" x14ac:dyDescent="0.15">
      <c r="B237" s="6" t="s">
        <v>39</v>
      </c>
      <c r="C237" s="6" t="s">
        <v>710</v>
      </c>
      <c r="D237" s="6" t="s">
        <v>711</v>
      </c>
      <c r="E237" s="5" t="str">
        <f>HYPERLINK("https://www.esco-net.com/wcs/escort/ec/detail?hHinCd=EA157DA-2","EA157DA-2")</f>
        <v>EA157DA-2</v>
      </c>
    </row>
    <row r="238" spans="2:5" x14ac:dyDescent="0.15">
      <c r="B238" s="6" t="s">
        <v>712</v>
      </c>
      <c r="C238" s="6" t="s">
        <v>713</v>
      </c>
      <c r="D238" s="6" t="s">
        <v>714</v>
      </c>
      <c r="E238" s="5" t="str">
        <f>HYPERLINK("https://www.esco-net.com/wcs/escort/ec/detail?hHinCd=EA162DN","EA162DN")</f>
        <v>EA162DN</v>
      </c>
    </row>
    <row r="239" spans="2:5" x14ac:dyDescent="0.15">
      <c r="B239" s="6" t="s">
        <v>715</v>
      </c>
      <c r="C239" s="6" t="s">
        <v>716</v>
      </c>
      <c r="D239" s="6" t="s">
        <v>717</v>
      </c>
      <c r="E239" s="5" t="str">
        <f>HYPERLINK("https://www.esco-net.com/wcs/escort/ec/detail?hHinCd=EA159SD-26","EA159SD-26")</f>
        <v>EA159SD-26</v>
      </c>
    </row>
    <row r="240" spans="2:5" x14ac:dyDescent="0.15">
      <c r="B240" s="6" t="s">
        <v>718</v>
      </c>
      <c r="C240" s="6" t="s">
        <v>719</v>
      </c>
      <c r="D240" s="6" t="s">
        <v>720</v>
      </c>
      <c r="E240" s="5"/>
    </row>
    <row r="241" spans="2:5" x14ac:dyDescent="0.15">
      <c r="B241" s="6" t="s">
        <v>40</v>
      </c>
      <c r="C241" s="6" t="s">
        <v>721</v>
      </c>
      <c r="D241" s="6" t="s">
        <v>722</v>
      </c>
      <c r="E241" s="5"/>
    </row>
    <row r="242" spans="2:5" x14ac:dyDescent="0.15">
      <c r="B242" s="6" t="s">
        <v>723</v>
      </c>
      <c r="C242" s="6" t="s">
        <v>724</v>
      </c>
      <c r="D242" s="6" t="s">
        <v>725</v>
      </c>
      <c r="E242" s="5" t="str">
        <f>HYPERLINK("https://www.esco-net.com/wcs/escort/ec/detail?hHinCd=EA125FL-4A","EA125FL-4A")</f>
        <v>EA125FL-4A</v>
      </c>
    </row>
    <row r="243" spans="2:5" x14ac:dyDescent="0.15">
      <c r="B243" s="6" t="s">
        <v>726</v>
      </c>
      <c r="C243" s="6" t="s">
        <v>727</v>
      </c>
      <c r="D243" s="6" t="s">
        <v>728</v>
      </c>
      <c r="E243" s="5" t="str">
        <f>HYPERLINK("https://www.esco-net.com/wcs/escort/ec/detail?hHinCd=EA426DS-11A","EA426DS-11A")</f>
        <v>EA426DS-11A</v>
      </c>
    </row>
    <row r="244" spans="2:5" x14ac:dyDescent="0.15">
      <c r="B244" s="6" t="s">
        <v>729</v>
      </c>
      <c r="C244" s="6" t="s">
        <v>730</v>
      </c>
      <c r="D244" s="6" t="s">
        <v>731</v>
      </c>
      <c r="E244" s="5"/>
    </row>
    <row r="245" spans="2:5" x14ac:dyDescent="0.15">
      <c r="B245" s="6" t="s">
        <v>93</v>
      </c>
      <c r="C245" s="6" t="s">
        <v>732</v>
      </c>
      <c r="D245" s="6" t="s">
        <v>733</v>
      </c>
      <c r="E245" s="5" t="str">
        <f>HYPERLINK("https://www.esco-net.com/wcs/escort/ec/detail?hHinCd=EA466N-24","EA466N-24")</f>
        <v>EA466N-24</v>
      </c>
    </row>
    <row r="246" spans="2:5" x14ac:dyDescent="0.15">
      <c r="B246" s="6" t="s">
        <v>93</v>
      </c>
      <c r="C246" s="6" t="s">
        <v>734</v>
      </c>
      <c r="D246" s="6" t="s">
        <v>735</v>
      </c>
      <c r="E246" s="5" t="str">
        <f>HYPERLINK("https://www.esco-net.com/wcs/escort/ec/detail?hHinCd=EA466N-24","EA466N-24")</f>
        <v>EA466N-24</v>
      </c>
    </row>
    <row r="247" spans="2:5" x14ac:dyDescent="0.15">
      <c r="B247" s="6" t="s">
        <v>94</v>
      </c>
      <c r="C247" s="6" t="s">
        <v>736</v>
      </c>
      <c r="D247" s="6" t="s">
        <v>737</v>
      </c>
      <c r="E247" s="5"/>
    </row>
    <row r="248" spans="2:5" x14ac:dyDescent="0.15">
      <c r="B248" s="6" t="s">
        <v>738</v>
      </c>
      <c r="C248" s="6" t="s">
        <v>739</v>
      </c>
      <c r="D248" s="6" t="s">
        <v>740</v>
      </c>
      <c r="E248" s="5"/>
    </row>
    <row r="249" spans="2:5" x14ac:dyDescent="0.15">
      <c r="B249" s="6" t="s">
        <v>741</v>
      </c>
      <c r="C249" s="6" t="s">
        <v>742</v>
      </c>
      <c r="D249" s="6" t="s">
        <v>743</v>
      </c>
      <c r="E249" s="5"/>
    </row>
    <row r="250" spans="2:5" x14ac:dyDescent="0.15">
      <c r="B250" s="6" t="s">
        <v>95</v>
      </c>
      <c r="C250" s="6" t="s">
        <v>744</v>
      </c>
      <c r="D250" s="6" t="s">
        <v>745</v>
      </c>
      <c r="E250" s="5" t="str">
        <f>HYPERLINK("https://www.esco-net.com/wcs/escort/ec/detail?hHinCd=EA468EA-2B","EA468EA-2B")</f>
        <v>EA468EA-2B</v>
      </c>
    </row>
    <row r="251" spans="2:5" x14ac:dyDescent="0.15">
      <c r="B251" s="6" t="s">
        <v>746</v>
      </c>
      <c r="C251" s="6" t="s">
        <v>747</v>
      </c>
      <c r="D251" s="6" t="s">
        <v>748</v>
      </c>
      <c r="E251" s="5" t="str">
        <f>HYPERLINK("https://www.esco-net.com/wcs/escort/ec/detail?hHinCd=EA468DB-3","EA468DB-3")</f>
        <v>EA468DB-3</v>
      </c>
    </row>
    <row r="252" spans="2:5" x14ac:dyDescent="0.15">
      <c r="B252" s="6" t="s">
        <v>41</v>
      </c>
      <c r="C252" s="6" t="s">
        <v>749</v>
      </c>
      <c r="D252" s="6" t="s">
        <v>750</v>
      </c>
      <c r="E252" s="5" t="str">
        <f>HYPERLINK("https://www.esco-net.com/wcs/escort/ec/detail?hHinCd=EA472A-21","EA472A-21")</f>
        <v>EA472A-21</v>
      </c>
    </row>
    <row r="253" spans="2:5" x14ac:dyDescent="0.15">
      <c r="B253" s="6" t="s">
        <v>751</v>
      </c>
      <c r="C253" s="6" t="s">
        <v>752</v>
      </c>
      <c r="D253" s="6" t="s">
        <v>753</v>
      </c>
      <c r="E253" s="5" t="str">
        <f>HYPERLINK("https://www.esco-net.com/wcs/escort/ec/detail?hHinCd=EA475HD-83","EA475HD-83")</f>
        <v>EA475HD-83</v>
      </c>
    </row>
    <row r="254" spans="2:5" x14ac:dyDescent="0.15">
      <c r="B254" s="6" t="s">
        <v>42</v>
      </c>
      <c r="C254" s="6" t="s">
        <v>754</v>
      </c>
      <c r="D254" s="6" t="s">
        <v>755</v>
      </c>
      <c r="E254" s="5" t="str">
        <f>HYPERLINK("https://www.esco-net.com/wcs/escort/ec/detail?hHinCd=EA944MA-631","EA944MA-631")</f>
        <v>EA944MA-631</v>
      </c>
    </row>
    <row r="255" spans="2:5" x14ac:dyDescent="0.15">
      <c r="B255" s="6" t="s">
        <v>42</v>
      </c>
      <c r="C255" s="6" t="s">
        <v>756</v>
      </c>
      <c r="D255" s="6" t="s">
        <v>757</v>
      </c>
      <c r="E255" s="5" t="str">
        <f>HYPERLINK("https://www.esco-net.com/wcs/escort/ec/detail?hHinCd=EA944MA-626","EA944MA-626")</f>
        <v>EA944MA-626</v>
      </c>
    </row>
    <row r="256" spans="2:5" x14ac:dyDescent="0.15">
      <c r="B256" s="6" t="s">
        <v>15</v>
      </c>
      <c r="C256" s="6" t="s">
        <v>758</v>
      </c>
      <c r="D256" s="6" t="s">
        <v>759</v>
      </c>
      <c r="E256" s="5" t="str">
        <f>HYPERLINK("https://www.esco-net.com/wcs/escort/ec/detail?hHinCd=EA944BX-122","EA944BX-122")</f>
        <v>EA944BX-122</v>
      </c>
    </row>
    <row r="257" spans="2:5" x14ac:dyDescent="0.15">
      <c r="B257" s="6" t="s">
        <v>760</v>
      </c>
      <c r="C257" s="6" t="s">
        <v>761</v>
      </c>
      <c r="D257" s="6" t="s">
        <v>762</v>
      </c>
      <c r="E257" s="5"/>
    </row>
    <row r="258" spans="2:5" x14ac:dyDescent="0.15">
      <c r="B258" s="6" t="s">
        <v>760</v>
      </c>
      <c r="C258" s="6" t="s">
        <v>763</v>
      </c>
      <c r="D258" s="6" t="s">
        <v>764</v>
      </c>
      <c r="E258" s="5"/>
    </row>
    <row r="259" spans="2:5" x14ac:dyDescent="0.15">
      <c r="B259" s="6" t="s">
        <v>16</v>
      </c>
      <c r="C259" s="6" t="s">
        <v>765</v>
      </c>
      <c r="D259" s="6" t="s">
        <v>766</v>
      </c>
      <c r="E259" s="5"/>
    </row>
    <row r="260" spans="2:5" x14ac:dyDescent="0.15">
      <c r="B260" s="6" t="s">
        <v>96</v>
      </c>
      <c r="C260" s="6" t="s">
        <v>767</v>
      </c>
      <c r="D260" s="6" t="s">
        <v>768</v>
      </c>
      <c r="E260" s="5" t="str">
        <f>HYPERLINK("https://www.esco-net.com/wcs/escort/ec/detail?hHinCd=EA940AP-121","EA940AP-121")</f>
        <v>EA940AP-121</v>
      </c>
    </row>
    <row r="261" spans="2:5" x14ac:dyDescent="0.15">
      <c r="B261" s="6" t="s">
        <v>769</v>
      </c>
      <c r="C261" s="6" t="s">
        <v>770</v>
      </c>
      <c r="D261" s="6" t="s">
        <v>771</v>
      </c>
      <c r="E261" s="5" t="str">
        <f>HYPERLINK("https://www.esco-net.com/wcs/escort/ec/detail?hHinCd=EA940AK-3","EA940AK-3")</f>
        <v>EA940AK-3</v>
      </c>
    </row>
    <row r="262" spans="2:5" x14ac:dyDescent="0.15">
      <c r="B262" s="6" t="s">
        <v>772</v>
      </c>
      <c r="C262" s="6" t="s">
        <v>773</v>
      </c>
      <c r="D262" s="6" t="s">
        <v>774</v>
      </c>
      <c r="E262" s="5"/>
    </row>
    <row r="263" spans="2:5" x14ac:dyDescent="0.15">
      <c r="B263" s="6" t="s">
        <v>772</v>
      </c>
      <c r="C263" s="6" t="s">
        <v>775</v>
      </c>
      <c r="D263" s="6" t="s">
        <v>776</v>
      </c>
      <c r="E263" s="5"/>
    </row>
    <row r="264" spans="2:5" x14ac:dyDescent="0.15">
      <c r="B264" s="6" t="s">
        <v>772</v>
      </c>
      <c r="C264" s="6" t="s">
        <v>777</v>
      </c>
      <c r="D264" s="6" t="s">
        <v>778</v>
      </c>
      <c r="E264" s="5"/>
    </row>
    <row r="265" spans="2:5" x14ac:dyDescent="0.15">
      <c r="B265" s="6" t="s">
        <v>772</v>
      </c>
      <c r="C265" s="6" t="s">
        <v>779</v>
      </c>
      <c r="D265" s="6" t="s">
        <v>780</v>
      </c>
      <c r="E265" s="5"/>
    </row>
    <row r="266" spans="2:5" x14ac:dyDescent="0.15">
      <c r="B266" s="6" t="s">
        <v>772</v>
      </c>
      <c r="C266" s="6" t="s">
        <v>781</v>
      </c>
      <c r="D266" s="6" t="s">
        <v>782</v>
      </c>
      <c r="E266" s="5"/>
    </row>
    <row r="267" spans="2:5" x14ac:dyDescent="0.15">
      <c r="B267" s="6" t="s">
        <v>772</v>
      </c>
      <c r="C267" s="6" t="s">
        <v>783</v>
      </c>
      <c r="D267" s="6" t="s">
        <v>784</v>
      </c>
      <c r="E267" s="5"/>
    </row>
    <row r="268" spans="2:5" x14ac:dyDescent="0.15">
      <c r="B268" s="6" t="s">
        <v>772</v>
      </c>
      <c r="C268" s="6" t="s">
        <v>785</v>
      </c>
      <c r="D268" s="6" t="s">
        <v>786</v>
      </c>
      <c r="E268" s="5"/>
    </row>
    <row r="269" spans="2:5" x14ac:dyDescent="0.15">
      <c r="B269" s="6" t="s">
        <v>772</v>
      </c>
      <c r="C269" s="6" t="s">
        <v>787</v>
      </c>
      <c r="D269" s="6" t="s">
        <v>788</v>
      </c>
      <c r="E269" s="5"/>
    </row>
    <row r="270" spans="2:5" x14ac:dyDescent="0.15">
      <c r="B270" s="6" t="s">
        <v>789</v>
      </c>
      <c r="C270" s="6" t="s">
        <v>790</v>
      </c>
      <c r="D270" s="6" t="s">
        <v>791</v>
      </c>
      <c r="E270" s="5"/>
    </row>
    <row r="271" spans="2:5" x14ac:dyDescent="0.15">
      <c r="B271" s="6" t="s">
        <v>792</v>
      </c>
      <c r="C271" s="6" t="s">
        <v>793</v>
      </c>
      <c r="D271" s="6" t="s">
        <v>794</v>
      </c>
      <c r="E271" s="5"/>
    </row>
    <row r="272" spans="2:5" x14ac:dyDescent="0.15">
      <c r="B272" s="6" t="s">
        <v>795</v>
      </c>
      <c r="C272" s="6" t="s">
        <v>796</v>
      </c>
      <c r="D272" s="6" t="s">
        <v>797</v>
      </c>
      <c r="E272" s="5" t="str">
        <f>HYPERLINK("https://www.esco-net.com/wcs/escort/ec/detail?hHinCd=EA940CE-87","EA940CE-87")</f>
        <v>EA940CE-87</v>
      </c>
    </row>
    <row r="273" spans="2:5" x14ac:dyDescent="0.15">
      <c r="B273" s="6" t="s">
        <v>798</v>
      </c>
      <c r="C273" s="6" t="s">
        <v>799</v>
      </c>
      <c r="D273" s="6" t="s">
        <v>800</v>
      </c>
      <c r="E273" s="5"/>
    </row>
    <row r="274" spans="2:5" x14ac:dyDescent="0.15">
      <c r="B274" s="6" t="s">
        <v>801</v>
      </c>
      <c r="C274" s="6" t="s">
        <v>802</v>
      </c>
      <c r="D274" s="6" t="s">
        <v>803</v>
      </c>
      <c r="E274" s="5"/>
    </row>
    <row r="275" spans="2:5" x14ac:dyDescent="0.15">
      <c r="B275" s="6" t="s">
        <v>801</v>
      </c>
      <c r="C275" s="6" t="s">
        <v>804</v>
      </c>
      <c r="D275" s="6" t="s">
        <v>805</v>
      </c>
      <c r="E275" s="5"/>
    </row>
    <row r="276" spans="2:5" x14ac:dyDescent="0.15">
      <c r="B276" s="6" t="s">
        <v>806</v>
      </c>
      <c r="C276" s="6" t="s">
        <v>807</v>
      </c>
      <c r="D276" s="6" t="s">
        <v>808</v>
      </c>
      <c r="E276" s="5" t="str">
        <f>HYPERLINK("https://www.esco-net.com/wcs/escort/ec/detail?hHinCd=EA940CG-11A","EA940CG-11A")</f>
        <v>EA940CG-11A</v>
      </c>
    </row>
    <row r="277" spans="2:5" x14ac:dyDescent="0.15">
      <c r="B277" s="6" t="s">
        <v>43</v>
      </c>
      <c r="C277" s="6" t="s">
        <v>809</v>
      </c>
      <c r="D277" s="6" t="s">
        <v>810</v>
      </c>
      <c r="E277" s="5" t="str">
        <f>HYPERLINK("https://www.esco-net.com/wcs/escort/ec/detail?hHinCd=EA940CK-108","EA940CK-108")</f>
        <v>EA940CK-108</v>
      </c>
    </row>
    <row r="278" spans="2:5" x14ac:dyDescent="0.15">
      <c r="B278" s="6" t="s">
        <v>97</v>
      </c>
      <c r="C278" s="6" t="s">
        <v>811</v>
      </c>
      <c r="D278" s="6" t="s">
        <v>812</v>
      </c>
      <c r="E278" s="5"/>
    </row>
    <row r="279" spans="2:5" x14ac:dyDescent="0.15">
      <c r="B279" s="6" t="s">
        <v>98</v>
      </c>
      <c r="C279" s="6" t="s">
        <v>813</v>
      </c>
      <c r="D279" s="6" t="s">
        <v>814</v>
      </c>
      <c r="E279" s="5" t="str">
        <f>HYPERLINK("https://www.esco-net.com/wcs/escort/ec/detail?hHinCd=EA944AE-203","EA944AE-203")</f>
        <v>EA944AE-203</v>
      </c>
    </row>
    <row r="280" spans="2:5" x14ac:dyDescent="0.15">
      <c r="B280" s="6" t="s">
        <v>98</v>
      </c>
      <c r="C280" s="6" t="s">
        <v>815</v>
      </c>
      <c r="D280" s="6" t="s">
        <v>816</v>
      </c>
      <c r="E280" s="5" t="str">
        <f>HYPERLINK("https://www.esco-net.com/wcs/escort/ec/detail?hHinCd=EA944AE-223","EA944AE-223")</f>
        <v>EA944AE-223</v>
      </c>
    </row>
    <row r="281" spans="2:5" x14ac:dyDescent="0.15">
      <c r="B281" s="6" t="s">
        <v>98</v>
      </c>
      <c r="C281" s="6" t="s">
        <v>817</v>
      </c>
      <c r="D281" s="6" t="s">
        <v>818</v>
      </c>
      <c r="E281" s="5" t="str">
        <f>HYPERLINK("https://www.esco-net.com/wcs/escort/ec/detail?hHinCd=EA944BB-5","EA944BB-5")</f>
        <v>EA944BB-5</v>
      </c>
    </row>
    <row r="282" spans="2:5" x14ac:dyDescent="0.15">
      <c r="B282" s="6" t="s">
        <v>98</v>
      </c>
      <c r="C282" s="6" t="s">
        <v>819</v>
      </c>
      <c r="D282" s="6" t="s">
        <v>820</v>
      </c>
      <c r="E282" s="5" t="str">
        <f>HYPERLINK("https://www.esco-net.com/wcs/escort/ec/detail?hHinCd=EA944BH-251","EA944BH-251")</f>
        <v>EA944BH-251</v>
      </c>
    </row>
    <row r="283" spans="2:5" x14ac:dyDescent="0.15">
      <c r="B283" s="6" t="s">
        <v>821</v>
      </c>
      <c r="C283" s="6" t="s">
        <v>822</v>
      </c>
      <c r="D283" s="6" t="s">
        <v>823</v>
      </c>
      <c r="E283" s="5" t="str">
        <f>HYPERLINK("https://www.esco-net.com/wcs/escort/ec/detail?hHinCd=EA758ZZ-510A","EA758ZZ-510A")</f>
        <v>EA758ZZ-510A</v>
      </c>
    </row>
    <row r="284" spans="2:5" x14ac:dyDescent="0.15">
      <c r="B284" s="6" t="s">
        <v>824</v>
      </c>
      <c r="C284" s="6" t="s">
        <v>825</v>
      </c>
      <c r="D284" s="6" t="s">
        <v>826</v>
      </c>
      <c r="E284" s="5" t="str">
        <f>HYPERLINK("https://www.esco-net.com/wcs/escort/ec/detail?hHinCd=EA940LJ-2A","EA940LJ-2A")</f>
        <v>EA940LJ-2A</v>
      </c>
    </row>
    <row r="285" spans="2:5" x14ac:dyDescent="0.15">
      <c r="B285" s="6" t="s">
        <v>827</v>
      </c>
      <c r="C285" s="6" t="s">
        <v>828</v>
      </c>
      <c r="D285" s="6" t="s">
        <v>829</v>
      </c>
      <c r="E285" s="5"/>
    </row>
    <row r="286" spans="2:5" x14ac:dyDescent="0.15">
      <c r="B286" s="6" t="s">
        <v>830</v>
      </c>
      <c r="C286" s="6" t="s">
        <v>831</v>
      </c>
      <c r="D286" s="6" t="s">
        <v>832</v>
      </c>
      <c r="E286" s="5"/>
    </row>
    <row r="287" spans="2:5" x14ac:dyDescent="0.15">
      <c r="B287" s="6" t="s">
        <v>830</v>
      </c>
      <c r="C287" s="6" t="s">
        <v>833</v>
      </c>
      <c r="D287" s="6" t="s">
        <v>834</v>
      </c>
      <c r="E287" s="5"/>
    </row>
    <row r="288" spans="2:5" x14ac:dyDescent="0.15">
      <c r="B288" s="6" t="s">
        <v>835</v>
      </c>
      <c r="C288" s="6" t="s">
        <v>836</v>
      </c>
      <c r="D288" s="6" t="s">
        <v>837</v>
      </c>
      <c r="E288" s="5"/>
    </row>
    <row r="289" spans="2:5" x14ac:dyDescent="0.15">
      <c r="B289" s="6" t="s">
        <v>835</v>
      </c>
      <c r="C289" s="6" t="s">
        <v>838</v>
      </c>
      <c r="D289" s="6" t="s">
        <v>839</v>
      </c>
      <c r="E289" s="5"/>
    </row>
    <row r="290" spans="2:5" x14ac:dyDescent="0.15">
      <c r="B290" s="6" t="s">
        <v>44</v>
      </c>
      <c r="C290" s="6" t="s">
        <v>840</v>
      </c>
      <c r="D290" s="6" t="s">
        <v>841</v>
      </c>
      <c r="E290" s="5"/>
    </row>
    <row r="291" spans="2:5" x14ac:dyDescent="0.15">
      <c r="B291" s="6" t="s">
        <v>17</v>
      </c>
      <c r="C291" s="6" t="s">
        <v>842</v>
      </c>
      <c r="D291" s="6" t="s">
        <v>843</v>
      </c>
      <c r="E291" s="5"/>
    </row>
    <row r="292" spans="2:5" x14ac:dyDescent="0.15">
      <c r="B292" s="6" t="s">
        <v>99</v>
      </c>
      <c r="C292" s="6" t="s">
        <v>844</v>
      </c>
      <c r="D292" s="6" t="s">
        <v>845</v>
      </c>
      <c r="E292" s="5"/>
    </row>
    <row r="293" spans="2:5" x14ac:dyDescent="0.15">
      <c r="B293" s="6" t="s">
        <v>846</v>
      </c>
      <c r="C293" s="6" t="s">
        <v>847</v>
      </c>
      <c r="D293" s="6" t="s">
        <v>848</v>
      </c>
      <c r="E293" s="5" t="str">
        <f>HYPERLINK("https://www.esco-net.com/wcs/escort/ec/detail?hHinCd=EA949CX-503A","EA949CX-503A")</f>
        <v>EA949CX-503A</v>
      </c>
    </row>
    <row r="294" spans="2:5" x14ac:dyDescent="0.15">
      <c r="B294" s="6" t="s">
        <v>846</v>
      </c>
      <c r="C294" s="6" t="s">
        <v>849</v>
      </c>
      <c r="D294" s="6" t="s">
        <v>850</v>
      </c>
      <c r="E294" s="5" t="str">
        <f>HYPERLINK("https://www.esco-net.com/wcs/escort/ec/detail?hHinCd=EA949CX-506A","EA949CX-506A")</f>
        <v>EA949CX-506A</v>
      </c>
    </row>
    <row r="295" spans="2:5" x14ac:dyDescent="0.15">
      <c r="B295" s="6" t="s">
        <v>851</v>
      </c>
      <c r="C295" s="6" t="s">
        <v>852</v>
      </c>
      <c r="D295" s="6" t="s">
        <v>853</v>
      </c>
      <c r="E295" s="5"/>
    </row>
    <row r="296" spans="2:5" x14ac:dyDescent="0.15">
      <c r="B296" s="6" t="s">
        <v>854</v>
      </c>
      <c r="C296" s="6" t="s">
        <v>855</v>
      </c>
      <c r="D296" s="6" t="s">
        <v>856</v>
      </c>
      <c r="E296" s="5"/>
    </row>
    <row r="297" spans="2:5" x14ac:dyDescent="0.15">
      <c r="B297" s="6" t="s">
        <v>28</v>
      </c>
      <c r="C297" s="6" t="s">
        <v>857</v>
      </c>
      <c r="D297" s="6" t="s">
        <v>858</v>
      </c>
      <c r="E297" s="5"/>
    </row>
    <row r="298" spans="2:5" x14ac:dyDescent="0.15">
      <c r="B298" s="6" t="s">
        <v>28</v>
      </c>
      <c r="C298" s="6" t="s">
        <v>859</v>
      </c>
      <c r="D298" s="6" t="s">
        <v>860</v>
      </c>
      <c r="E298" s="5"/>
    </row>
    <row r="299" spans="2:5" x14ac:dyDescent="0.15">
      <c r="B299" s="6" t="s">
        <v>28</v>
      </c>
      <c r="C299" s="6" t="s">
        <v>861</v>
      </c>
      <c r="D299" s="6" t="s">
        <v>862</v>
      </c>
      <c r="E299" s="5"/>
    </row>
    <row r="300" spans="2:5" x14ac:dyDescent="0.15">
      <c r="B300" s="6" t="s">
        <v>28</v>
      </c>
      <c r="C300" s="6" t="s">
        <v>863</v>
      </c>
      <c r="D300" s="6" t="s">
        <v>864</v>
      </c>
      <c r="E300" s="5"/>
    </row>
    <row r="301" spans="2:5" x14ac:dyDescent="0.15">
      <c r="B301" s="6" t="s">
        <v>865</v>
      </c>
      <c r="C301" s="6" t="s">
        <v>866</v>
      </c>
      <c r="D301" s="6" t="s">
        <v>867</v>
      </c>
      <c r="E301" s="5" t="str">
        <f>HYPERLINK("https://www.esco-net.com/wcs/escort/ec/detail?hHinCd=EA949HJ-63","EA949HJ-63")</f>
        <v>EA949HJ-63</v>
      </c>
    </row>
    <row r="302" spans="2:5" x14ac:dyDescent="0.15">
      <c r="B302" s="6" t="s">
        <v>868</v>
      </c>
      <c r="C302" s="6" t="s">
        <v>869</v>
      </c>
      <c r="D302" s="6" t="s">
        <v>870</v>
      </c>
      <c r="E302" s="5"/>
    </row>
    <row r="303" spans="2:5" x14ac:dyDescent="0.15">
      <c r="B303" s="6" t="s">
        <v>871</v>
      </c>
      <c r="C303" s="6" t="s">
        <v>872</v>
      </c>
      <c r="D303" s="6" t="s">
        <v>873</v>
      </c>
      <c r="E303" s="5" t="str">
        <f>HYPERLINK("https://www.esco-net.com/wcs/escort/ec/detail?hHinCd=EA949AE-251","EA949AE-251")</f>
        <v>EA949AE-251</v>
      </c>
    </row>
    <row r="304" spans="2:5" x14ac:dyDescent="0.15">
      <c r="B304" s="6" t="s">
        <v>100</v>
      </c>
      <c r="C304" s="6" t="s">
        <v>874</v>
      </c>
      <c r="D304" s="6" t="s">
        <v>875</v>
      </c>
      <c r="E304" s="5" t="str">
        <f>HYPERLINK("https://www.esco-net.com/wcs/escort/ec/detail?hHinCd=EA951BM-64","EA951BM-64")</f>
        <v>EA951BM-64</v>
      </c>
    </row>
    <row r="305" spans="2:5" x14ac:dyDescent="0.15">
      <c r="B305" s="6" t="s">
        <v>876</v>
      </c>
      <c r="C305" s="6" t="s">
        <v>877</v>
      </c>
      <c r="D305" s="6" t="s">
        <v>878</v>
      </c>
      <c r="E305" s="5" t="str">
        <f>HYPERLINK("https://www.esco-net.com/wcs/escort/ec/detail?hHinCd=EA951FA-9","EA951FA-9")</f>
        <v>EA951FA-9</v>
      </c>
    </row>
    <row r="306" spans="2:5" x14ac:dyDescent="0.15">
      <c r="B306" s="6" t="s">
        <v>29</v>
      </c>
      <c r="C306" s="6" t="s">
        <v>879</v>
      </c>
      <c r="D306" s="6" t="s">
        <v>880</v>
      </c>
      <c r="E306" s="5" t="str">
        <f>HYPERLINK("https://www.esco-net.com/wcs/escort/ec/detail?hHinCd=EA951EF-57","EA951EF-57")</f>
        <v>EA951EF-57</v>
      </c>
    </row>
    <row r="307" spans="2:5" x14ac:dyDescent="0.15">
      <c r="B307" s="6" t="s">
        <v>881</v>
      </c>
      <c r="C307" s="6" t="s">
        <v>882</v>
      </c>
      <c r="D307" s="6" t="s">
        <v>883</v>
      </c>
      <c r="E307" s="5"/>
    </row>
    <row r="308" spans="2:5" x14ac:dyDescent="0.15">
      <c r="B308" s="6" t="s">
        <v>101</v>
      </c>
      <c r="C308" s="6" t="s">
        <v>884</v>
      </c>
      <c r="D308" s="6" t="s">
        <v>885</v>
      </c>
      <c r="E308" s="5" t="str">
        <f>HYPERLINK("https://www.esco-net.com/wcs/escort/ec/detail?hHinCd=EA951E-11","EA951E-11")</f>
        <v>EA951E-11</v>
      </c>
    </row>
    <row r="309" spans="2:5" x14ac:dyDescent="0.15">
      <c r="B309" s="6" t="s">
        <v>101</v>
      </c>
      <c r="C309" s="6" t="s">
        <v>886</v>
      </c>
      <c r="D309" s="6" t="s">
        <v>887</v>
      </c>
      <c r="E309" s="5"/>
    </row>
    <row r="310" spans="2:5" x14ac:dyDescent="0.15">
      <c r="B310" s="6" t="s">
        <v>888</v>
      </c>
      <c r="C310" s="6" t="s">
        <v>889</v>
      </c>
      <c r="D310" s="6" t="s">
        <v>890</v>
      </c>
      <c r="E310" s="5"/>
    </row>
    <row r="311" spans="2:5" x14ac:dyDescent="0.15">
      <c r="B311" s="6" t="s">
        <v>891</v>
      </c>
      <c r="C311" s="6" t="s">
        <v>892</v>
      </c>
      <c r="D311" s="6" t="s">
        <v>893</v>
      </c>
      <c r="E311" s="5"/>
    </row>
    <row r="312" spans="2:5" x14ac:dyDescent="0.15">
      <c r="B312" s="6" t="s">
        <v>894</v>
      </c>
      <c r="C312" s="6" t="s">
        <v>895</v>
      </c>
      <c r="D312" s="6" t="s">
        <v>896</v>
      </c>
      <c r="E312" s="5" t="str">
        <f>HYPERLINK("https://www.esco-net.com/wcs/escort/ec/detail?hHinCd=EA628SE-43","EA628SE-43")</f>
        <v>EA628SE-43</v>
      </c>
    </row>
    <row r="313" spans="2:5" x14ac:dyDescent="0.15">
      <c r="B313" s="6" t="s">
        <v>45</v>
      </c>
      <c r="C313" s="6" t="s">
        <v>897</v>
      </c>
      <c r="D313" s="6" t="s">
        <v>898</v>
      </c>
      <c r="E313" s="5" t="str">
        <f>HYPERLINK("https://www.esco-net.com/wcs/escort/ec/detail?hHinCd=EA951AK-2.5A","EA951AK-2.5A")</f>
        <v>EA951AK-2.5A</v>
      </c>
    </row>
    <row r="314" spans="2:5" x14ac:dyDescent="0.15">
      <c r="B314" s="6" t="s">
        <v>45</v>
      </c>
      <c r="C314" s="6" t="s">
        <v>899</v>
      </c>
      <c r="D314" s="6" t="s">
        <v>900</v>
      </c>
      <c r="E314" s="5" t="str">
        <f>HYPERLINK("https://www.esco-net.com/wcs/escort/ec/detail?hHinCd=EA951AK-3A","EA951AK-3A")</f>
        <v>EA951AK-3A</v>
      </c>
    </row>
    <row r="315" spans="2:5" x14ac:dyDescent="0.15">
      <c r="B315" s="6" t="s">
        <v>901</v>
      </c>
      <c r="C315" s="6" t="s">
        <v>902</v>
      </c>
      <c r="D315" s="6" t="s">
        <v>903</v>
      </c>
      <c r="E315" s="5" t="str">
        <f>HYPERLINK("https://www.esco-net.com/wcs/escort/ec/detail?hHinCd=EA980A-45","EA980A-45")</f>
        <v>EA980A-45</v>
      </c>
    </row>
    <row r="316" spans="2:5" x14ac:dyDescent="0.15">
      <c r="B316" s="6" t="s">
        <v>904</v>
      </c>
      <c r="C316" s="6" t="s">
        <v>905</v>
      </c>
      <c r="D316" s="6" t="s">
        <v>906</v>
      </c>
      <c r="E316" s="5" t="str">
        <f>HYPERLINK("https://www.esco-net.com/wcs/escort/ec/detail?hHinCd=EA638AF-83","EA638AF-83")</f>
        <v>EA638AF-83</v>
      </c>
    </row>
    <row r="317" spans="2:5" x14ac:dyDescent="0.15">
      <c r="B317" s="6" t="s">
        <v>46</v>
      </c>
      <c r="C317" s="6" t="s">
        <v>907</v>
      </c>
      <c r="D317" s="6" t="s">
        <v>908</v>
      </c>
      <c r="E317" s="5" t="str">
        <f>HYPERLINK("https://www.esco-net.com/wcs/escort/ec/detail?hHinCd=EA638HD-10","EA638HD-10")</f>
        <v>EA638HD-10</v>
      </c>
    </row>
    <row r="318" spans="2:5" x14ac:dyDescent="0.15">
      <c r="B318" s="6" t="s">
        <v>102</v>
      </c>
      <c r="C318" s="6" t="s">
        <v>909</v>
      </c>
      <c r="D318" s="6" t="s">
        <v>910</v>
      </c>
      <c r="E318" s="5"/>
    </row>
    <row r="319" spans="2:5" x14ac:dyDescent="0.15">
      <c r="B319" s="6" t="s">
        <v>18</v>
      </c>
      <c r="C319" s="6" t="s">
        <v>911</v>
      </c>
      <c r="D319" s="6" t="s">
        <v>912</v>
      </c>
      <c r="E319" s="5" t="str">
        <f>HYPERLINK("https://www.esco-net.com/wcs/escort/ec/detail?hHinCd=EA915CC-3B","EA915CC-3B")</f>
        <v>EA915CC-3B</v>
      </c>
    </row>
    <row r="320" spans="2:5" x14ac:dyDescent="0.15">
      <c r="B320" s="6" t="s">
        <v>18</v>
      </c>
      <c r="C320" s="6" t="s">
        <v>913</v>
      </c>
      <c r="D320" s="6" t="s">
        <v>914</v>
      </c>
      <c r="E320" s="5"/>
    </row>
    <row r="321" spans="2:5" x14ac:dyDescent="0.15">
      <c r="B321" s="6" t="s">
        <v>47</v>
      </c>
      <c r="C321" s="6" t="s">
        <v>915</v>
      </c>
      <c r="D321" s="6" t="s">
        <v>916</v>
      </c>
      <c r="E321" s="5"/>
    </row>
    <row r="322" spans="2:5" x14ac:dyDescent="0.15">
      <c r="B322" s="6" t="s">
        <v>917</v>
      </c>
      <c r="C322" s="6" t="s">
        <v>918</v>
      </c>
      <c r="D322" s="6" t="s">
        <v>919</v>
      </c>
      <c r="E322" s="5"/>
    </row>
    <row r="323" spans="2:5" x14ac:dyDescent="0.15">
      <c r="B323" s="6" t="s">
        <v>19</v>
      </c>
      <c r="C323" s="6" t="s">
        <v>920</v>
      </c>
      <c r="D323" s="6" t="s">
        <v>921</v>
      </c>
      <c r="E323" s="5" t="str">
        <f>HYPERLINK("https://www.esco-net.com/wcs/escort/ec/detail?hHinCd=EA997XM-110","EA997XM-110")</f>
        <v>EA997XM-110</v>
      </c>
    </row>
    <row r="324" spans="2:5" x14ac:dyDescent="0.15">
      <c r="B324" s="6" t="s">
        <v>19</v>
      </c>
      <c r="C324" s="6" t="s">
        <v>922</v>
      </c>
      <c r="D324" s="6" t="s">
        <v>923</v>
      </c>
      <c r="E324" s="5" t="str">
        <f>HYPERLINK("https://www.esco-net.com/wcs/escort/ec/detail?hHinCd=EA997XK-205","EA997XK-205")</f>
        <v>EA997XK-205</v>
      </c>
    </row>
    <row r="325" spans="2:5" x14ac:dyDescent="0.15">
      <c r="B325" s="6" t="s">
        <v>19</v>
      </c>
      <c r="C325" s="6" t="s">
        <v>924</v>
      </c>
      <c r="D325" s="6" t="s">
        <v>925</v>
      </c>
      <c r="E325" s="5" t="str">
        <f>HYPERLINK("https://www.esco-net.com/wcs/escort/ec/detail?hHinCd=EA997XD-57","EA997XD-57")</f>
        <v>EA997XD-57</v>
      </c>
    </row>
    <row r="326" spans="2:5" x14ac:dyDescent="0.15">
      <c r="B326" s="6" t="s">
        <v>103</v>
      </c>
      <c r="C326" s="6" t="s">
        <v>926</v>
      </c>
      <c r="D326" s="6" t="s">
        <v>927</v>
      </c>
      <c r="E326" s="5" t="str">
        <f>HYPERLINK("https://www.esco-net.com/wcs/escort/ec/detail?hHinCd=EA911AK-205","EA911AK-205")</f>
        <v>EA911AK-205</v>
      </c>
    </row>
    <row r="327" spans="2:5" x14ac:dyDescent="0.15">
      <c r="B327" s="6" t="s">
        <v>104</v>
      </c>
      <c r="C327" s="6" t="s">
        <v>928</v>
      </c>
      <c r="D327" s="6" t="s">
        <v>929</v>
      </c>
      <c r="E327" s="5" t="str">
        <f>HYPERLINK("https://www.esco-net.com/wcs/escort/ec/detail?hHinCd=EA944MF-20","EA944MF-20")</f>
        <v>EA944MF-20</v>
      </c>
    </row>
    <row r="328" spans="2:5" x14ac:dyDescent="0.15">
      <c r="B328" s="6" t="s">
        <v>104</v>
      </c>
      <c r="C328" s="6" t="s">
        <v>930</v>
      </c>
      <c r="D328" s="6" t="s">
        <v>931</v>
      </c>
      <c r="E328" s="5" t="str">
        <f>HYPERLINK("https://www.esco-net.com/wcs/escort/ec/detail?hHinCd=EA944MF-242","EA944MF-242")</f>
        <v>EA944MF-242</v>
      </c>
    </row>
    <row r="329" spans="2:5" x14ac:dyDescent="0.15">
      <c r="B329" s="6" t="s">
        <v>104</v>
      </c>
      <c r="C329" s="6" t="s">
        <v>932</v>
      </c>
      <c r="D329" s="6" t="s">
        <v>933</v>
      </c>
      <c r="E329" s="5" t="str">
        <f>HYPERLINK("https://www.esco-net.com/wcs/escort/ec/detail?hHinCd=EA944MF-261","EA944MF-261")</f>
        <v>EA944MF-261</v>
      </c>
    </row>
    <row r="330" spans="2:5" x14ac:dyDescent="0.15">
      <c r="B330" s="6" t="s">
        <v>20</v>
      </c>
      <c r="C330" s="6" t="s">
        <v>934</v>
      </c>
      <c r="D330" s="6" t="s">
        <v>935</v>
      </c>
      <c r="E330" s="5" t="str">
        <f>HYPERLINK("https://www.esco-net.com/wcs/escort/ec/detail?hHinCd=EA944MF-259","EA944MF-259")</f>
        <v>EA944MF-259</v>
      </c>
    </row>
    <row r="331" spans="2:5" x14ac:dyDescent="0.15">
      <c r="B331" s="6" t="s">
        <v>20</v>
      </c>
      <c r="C331" s="6" t="s">
        <v>936</v>
      </c>
      <c r="D331" s="6" t="s">
        <v>937</v>
      </c>
      <c r="E331" s="5"/>
    </row>
    <row r="332" spans="2:5" x14ac:dyDescent="0.15">
      <c r="B332" s="6" t="s">
        <v>48</v>
      </c>
      <c r="C332" s="6" t="s">
        <v>938</v>
      </c>
      <c r="D332" s="6" t="s">
        <v>939</v>
      </c>
      <c r="E332" s="5" t="str">
        <f>HYPERLINK("https://www.esco-net.com/wcs/escort/ec/detail?hHinCd=EA944MG-62A","EA944MG-62A")</f>
        <v>EA944MG-62A</v>
      </c>
    </row>
    <row r="333" spans="2:5" x14ac:dyDescent="0.15">
      <c r="B333" s="6" t="s">
        <v>940</v>
      </c>
      <c r="C333" s="6" t="s">
        <v>941</v>
      </c>
      <c r="D333" s="6" t="s">
        <v>942</v>
      </c>
      <c r="E333" s="5" t="str">
        <f>HYPERLINK("https://www.esco-net.com/wcs/escort/ec/detail?hHinCd=EA944RS-44","EA944RS-44")</f>
        <v>EA944RS-44</v>
      </c>
    </row>
    <row r="334" spans="2:5" x14ac:dyDescent="0.15">
      <c r="B334" s="6" t="s">
        <v>943</v>
      </c>
      <c r="C334" s="6" t="s">
        <v>944</v>
      </c>
      <c r="D334" s="6" t="s">
        <v>945</v>
      </c>
      <c r="E334" s="5" t="str">
        <f>HYPERLINK("https://www.esco-net.com/wcs/escort/ec/detail?hHinCd=EA944SA-3","EA944SA-3")</f>
        <v>EA944SA-3</v>
      </c>
    </row>
    <row r="335" spans="2:5" x14ac:dyDescent="0.15">
      <c r="B335" s="6" t="s">
        <v>946</v>
      </c>
      <c r="C335" s="6" t="s">
        <v>947</v>
      </c>
      <c r="D335" s="6" t="s">
        <v>948</v>
      </c>
      <c r="E335" s="5" t="str">
        <f>HYPERLINK("https://www.esco-net.com/wcs/escort/ec/detail?hHinCd=EA933AE-8","EA933AE-8")</f>
        <v>EA933AE-8</v>
      </c>
    </row>
    <row r="336" spans="2:5" x14ac:dyDescent="0.15">
      <c r="B336" s="6" t="s">
        <v>21</v>
      </c>
      <c r="C336" s="6" t="s">
        <v>949</v>
      </c>
      <c r="D336" s="6" t="s">
        <v>950</v>
      </c>
      <c r="E336" s="5" t="str">
        <f>HYPERLINK("https://www.esco-net.com/wcs/escort/ec/detail?hHinCd=EA351CL-65","EA351CL-65")</f>
        <v>EA351CL-65</v>
      </c>
    </row>
    <row r="337" spans="2:5" x14ac:dyDescent="0.15">
      <c r="B337" s="6" t="s">
        <v>105</v>
      </c>
      <c r="C337" s="6" t="s">
        <v>951</v>
      </c>
      <c r="D337" s="6" t="s">
        <v>952</v>
      </c>
      <c r="E337" s="5" t="str">
        <f>HYPERLINK("https://www.esco-net.com/wcs/escort/ec/detail?hHinCd=EA351EA-20","EA351EA-20")</f>
        <v>EA351EA-20</v>
      </c>
    </row>
    <row r="338" spans="2:5" x14ac:dyDescent="0.15">
      <c r="B338" s="6" t="s">
        <v>105</v>
      </c>
      <c r="C338" s="6" t="s">
        <v>953</v>
      </c>
      <c r="D338" s="6" t="s">
        <v>954</v>
      </c>
      <c r="E338" s="5" t="str">
        <f>HYPERLINK("https://www.esco-net.com/wcs/escort/ec/detail?hHinCd=EA351EB-125","EA351EB-125")</f>
        <v>EA351EB-125</v>
      </c>
    </row>
    <row r="339" spans="2:5" x14ac:dyDescent="0.15">
      <c r="B339" s="6" t="s">
        <v>22</v>
      </c>
      <c r="C339" s="6" t="s">
        <v>955</v>
      </c>
      <c r="D339" s="6" t="s">
        <v>956</v>
      </c>
      <c r="E339" s="5" t="str">
        <f>HYPERLINK("https://www.esco-net.com/wcs/escort/ec/detail?hHinCd=EA351GM-65","EA351GM-65")</f>
        <v>EA351GM-65</v>
      </c>
    </row>
    <row r="340" spans="2:5" x14ac:dyDescent="0.15">
      <c r="B340" s="6" t="s">
        <v>957</v>
      </c>
      <c r="C340" s="6" t="s">
        <v>958</v>
      </c>
      <c r="D340" s="6" t="s">
        <v>959</v>
      </c>
      <c r="E340" s="5" t="str">
        <f>HYPERLINK("https://www.esco-net.com/wcs/escort/ec/detail?hHinCd=EA934BA-20A","EA934BA-20A")</f>
        <v>EA934BA-20A</v>
      </c>
    </row>
    <row r="341" spans="2:5" x14ac:dyDescent="0.15">
      <c r="B341" s="6" t="s">
        <v>106</v>
      </c>
      <c r="C341" s="6" t="s">
        <v>960</v>
      </c>
      <c r="D341" s="6" t="s">
        <v>961</v>
      </c>
      <c r="E341" s="5" t="str">
        <f>HYPERLINK("https://www.esco-net.com/wcs/escort/ec/detail?hHinCd=EA934KG-1","EA934KG-1")</f>
        <v>EA934KG-1</v>
      </c>
    </row>
    <row r="342" spans="2:5" x14ac:dyDescent="0.15">
      <c r="B342" s="6" t="s">
        <v>962</v>
      </c>
      <c r="C342" s="6" t="s">
        <v>963</v>
      </c>
      <c r="D342" s="6" t="s">
        <v>964</v>
      </c>
      <c r="E342" s="5" t="str">
        <f>HYPERLINK("https://www.esco-net.com/wcs/escort/ec/detail?hHinCd=EA930TE-1A","EA930TE-1A")</f>
        <v>EA930TE-1A</v>
      </c>
    </row>
    <row r="343" spans="2:5" x14ac:dyDescent="0.15">
      <c r="B343" s="6" t="s">
        <v>965</v>
      </c>
      <c r="C343" s="6" t="s">
        <v>966</v>
      </c>
      <c r="D343" s="6" t="s">
        <v>967</v>
      </c>
      <c r="E343" s="5" t="str">
        <f>HYPERLINK("https://www.esco-net.com/wcs/escort/ec/detail?hHinCd=EA942CX-2","EA942CX-2")</f>
        <v>EA942CX-2</v>
      </c>
    </row>
    <row r="344" spans="2:5" x14ac:dyDescent="0.15">
      <c r="B344" s="6" t="s">
        <v>107</v>
      </c>
      <c r="C344" s="6" t="s">
        <v>968</v>
      </c>
      <c r="D344" s="6" t="s">
        <v>969</v>
      </c>
      <c r="E344" s="5"/>
    </row>
    <row r="345" spans="2:5" x14ac:dyDescent="0.15">
      <c r="B345" s="6" t="s">
        <v>970</v>
      </c>
      <c r="C345" s="6" t="s">
        <v>971</v>
      </c>
      <c r="D345" s="6" t="s">
        <v>972</v>
      </c>
      <c r="E345" s="5" t="str">
        <f>HYPERLINK("https://www.esco-net.com/wcs/escort/ec/detail?hHinCd=EA942EV-4","EA942EV-4")</f>
        <v>EA942EV-4</v>
      </c>
    </row>
    <row r="346" spans="2:5" x14ac:dyDescent="0.15">
      <c r="B346" s="6" t="s">
        <v>973</v>
      </c>
      <c r="C346" s="6" t="s">
        <v>974</v>
      </c>
      <c r="D346" s="6" t="s">
        <v>975</v>
      </c>
      <c r="E346" s="5"/>
    </row>
    <row r="347" spans="2:5" x14ac:dyDescent="0.15">
      <c r="B347" s="6" t="s">
        <v>976</v>
      </c>
      <c r="C347" s="6" t="s">
        <v>977</v>
      </c>
      <c r="D347" s="6" t="s">
        <v>978</v>
      </c>
      <c r="E347" s="5" t="str">
        <f>HYPERLINK("https://www.esco-net.com/wcs/escort/ec/detail?hHinCd=EA920AW-4A","EA920AW-4A")</f>
        <v>EA920AW-4A</v>
      </c>
    </row>
    <row r="348" spans="2:5" x14ac:dyDescent="0.15">
      <c r="B348" s="6" t="s">
        <v>979</v>
      </c>
      <c r="C348" s="6" t="s">
        <v>980</v>
      </c>
      <c r="D348" s="6" t="s">
        <v>981</v>
      </c>
      <c r="E348" s="5" t="str">
        <f>HYPERLINK("https://www.esco-net.com/wcs/escort/ec/detail?hHinCd=EA925CF-13","EA925CF-13")</f>
        <v>EA925CF-13</v>
      </c>
    </row>
    <row r="349" spans="2:5" x14ac:dyDescent="0.15">
      <c r="B349" s="6" t="s">
        <v>982</v>
      </c>
      <c r="C349" s="6" t="s">
        <v>983</v>
      </c>
      <c r="D349" s="6" t="s">
        <v>984</v>
      </c>
      <c r="E349" s="5"/>
    </row>
    <row r="350" spans="2:5" x14ac:dyDescent="0.15">
      <c r="B350" s="6" t="s">
        <v>108</v>
      </c>
      <c r="C350" s="6" t="s">
        <v>985</v>
      </c>
      <c r="D350" s="6" t="s">
        <v>986</v>
      </c>
      <c r="E350" s="5" t="str">
        <f>HYPERLINK("https://www.esco-net.com/wcs/escort/ec/detail?hHinCd=EA927GA-31","EA927GA-31")</f>
        <v>EA927GA-31</v>
      </c>
    </row>
    <row r="351" spans="2:5" x14ac:dyDescent="0.15">
      <c r="B351" s="6" t="s">
        <v>49</v>
      </c>
      <c r="C351" s="6" t="s">
        <v>987</v>
      </c>
      <c r="D351" s="6" t="s">
        <v>988</v>
      </c>
      <c r="E351" s="5" t="str">
        <f>HYPERLINK("https://www.esco-net.com/wcs/escort/ec/detail?hHinCd=EA944CA-505","EA944CA-505")</f>
        <v>EA944CA-505</v>
      </c>
    </row>
    <row r="352" spans="2:5" x14ac:dyDescent="0.15">
      <c r="B352" s="6" t="s">
        <v>989</v>
      </c>
      <c r="C352" s="6" t="s">
        <v>990</v>
      </c>
      <c r="D352" s="6" t="s">
        <v>991</v>
      </c>
      <c r="E352" s="5" t="str">
        <f>HYPERLINK("https://www.esco-net.com/wcs/escort/ec/detail?hHinCd=EA508SC-92","EA508SC-92")</f>
        <v>EA508SC-92</v>
      </c>
    </row>
    <row r="353" spans="2:5" x14ac:dyDescent="0.15">
      <c r="B353" s="6" t="s">
        <v>989</v>
      </c>
      <c r="C353" s="6" t="s">
        <v>992</v>
      </c>
      <c r="D353" s="6" t="s">
        <v>993</v>
      </c>
      <c r="E353" s="5" t="str">
        <f>HYPERLINK("https://www.esco-net.com/wcs/escort/ec/detail?hHinCd=EA508TM-103","EA508TM-103")</f>
        <v>EA508TM-103</v>
      </c>
    </row>
    <row r="354" spans="2:5" x14ac:dyDescent="0.15">
      <c r="B354" s="6" t="s">
        <v>50</v>
      </c>
      <c r="C354" s="6" t="s">
        <v>994</v>
      </c>
      <c r="D354" s="6" t="s">
        <v>995</v>
      </c>
      <c r="E354" s="5"/>
    </row>
    <row r="355" spans="2:5" x14ac:dyDescent="0.15">
      <c r="B355" s="6" t="s">
        <v>996</v>
      </c>
      <c r="C355" s="6" t="s">
        <v>997</v>
      </c>
      <c r="D355" s="6" t="s">
        <v>998</v>
      </c>
      <c r="E355" s="5" t="str">
        <f>HYPERLINK("https://www.esco-net.com/wcs/escort/ec/detail?hHinCd=EA508AJ-10C","EA508AJ-10C")</f>
        <v>EA508AJ-10C</v>
      </c>
    </row>
    <row r="356" spans="2:5" x14ac:dyDescent="0.15">
      <c r="B356" s="6" t="s">
        <v>999</v>
      </c>
      <c r="C356" s="6" t="s">
        <v>1000</v>
      </c>
      <c r="D356" s="6" t="s">
        <v>1001</v>
      </c>
      <c r="E356" s="5" t="str">
        <f>HYPERLINK("https://www.esco-net.com/wcs/escort/ec/detail?hHinCd=EA508TA-14","EA508TA-14")</f>
        <v>EA508TA-14</v>
      </c>
    </row>
    <row r="357" spans="2:5" x14ac:dyDescent="0.15">
      <c r="B357" s="6" t="s">
        <v>109</v>
      </c>
      <c r="C357" s="6" t="s">
        <v>1002</v>
      </c>
      <c r="D357" s="6" t="s">
        <v>1003</v>
      </c>
      <c r="E357" s="5" t="str">
        <f>HYPERLINK("https://www.esco-net.com/wcs/escort/ec/detail?hHinCd=EA508EB-11","EA508EB-11")</f>
        <v>EA508EB-11</v>
      </c>
    </row>
    <row r="358" spans="2:5" x14ac:dyDescent="0.15">
      <c r="B358" s="6" t="s">
        <v>1004</v>
      </c>
      <c r="C358" s="6" t="s">
        <v>1005</v>
      </c>
      <c r="D358" s="6" t="s">
        <v>1006</v>
      </c>
      <c r="E358" s="5" t="str">
        <f>HYPERLINK("https://www.esco-net.com/wcs/escort/ec/detail?hHinCd=EA657MC-40B","EA657MC-40B")</f>
        <v>EA657MC-40B</v>
      </c>
    </row>
    <row r="359" spans="2:5" x14ac:dyDescent="0.15">
      <c r="B359" s="6" t="s">
        <v>1007</v>
      </c>
      <c r="C359" s="6" t="s">
        <v>1008</v>
      </c>
      <c r="D359" s="6" t="s">
        <v>1009</v>
      </c>
      <c r="E359" s="5" t="str">
        <f>HYPERLINK("https://www.esco-net.com/wcs/escort/ec/detail?hHinCd=EA506LC-40AA","EA506LC-40AA")</f>
        <v>EA506LC-40AA</v>
      </c>
    </row>
    <row r="360" spans="2:5" x14ac:dyDescent="0.15">
      <c r="B360" s="6" t="s">
        <v>1007</v>
      </c>
      <c r="C360" s="6" t="s">
        <v>1010</v>
      </c>
      <c r="D360" s="6" t="s">
        <v>1011</v>
      </c>
      <c r="E360" s="5" t="str">
        <f>HYPERLINK("https://www.esco-net.com/wcs/escort/ec/detail?hHinCd=EA506LC-60AA","EA506LC-60AA")</f>
        <v>EA506LC-60AA</v>
      </c>
    </row>
    <row r="361" spans="2:5" x14ac:dyDescent="0.15">
      <c r="B361" s="6" t="s">
        <v>1012</v>
      </c>
      <c r="C361" s="6" t="s">
        <v>1013</v>
      </c>
      <c r="D361" s="6" t="s">
        <v>1014</v>
      </c>
      <c r="E361" s="5" t="str">
        <f>HYPERLINK("https://www.esco-net.com/wcs/escort/ec/detail?hHinCd=EA506AB-50AA","EA506AB-50AA")</f>
        <v>EA506AB-50AA</v>
      </c>
    </row>
    <row r="362" spans="2:5" x14ac:dyDescent="0.15">
      <c r="B362" s="6" t="s">
        <v>1015</v>
      </c>
      <c r="C362" s="6" t="s">
        <v>1016</v>
      </c>
      <c r="D362" s="6" t="s">
        <v>1017</v>
      </c>
      <c r="E362" s="5" t="str">
        <f>HYPERLINK("https://www.esco-net.com/wcs/escort/ec/detail?hHinCd=EA506LA-19C","EA506LA-19C")</f>
        <v>EA506LA-19C</v>
      </c>
    </row>
    <row r="363" spans="2:5" x14ac:dyDescent="0.15">
      <c r="B363" s="6" t="s">
        <v>1015</v>
      </c>
      <c r="C363" s="6" t="s">
        <v>1018</v>
      </c>
      <c r="D363" s="6" t="s">
        <v>1019</v>
      </c>
      <c r="E363" s="5" t="str">
        <f>HYPERLINK("https://www.esco-net.com/wcs/escort/ec/detail?hHinCd=EA506LA-19CA","EA506LA-19CA")</f>
        <v>EA506LA-19CA</v>
      </c>
    </row>
    <row r="364" spans="2:5" x14ac:dyDescent="0.15">
      <c r="B364" s="6" t="s">
        <v>1015</v>
      </c>
      <c r="C364" s="6" t="s">
        <v>1020</v>
      </c>
      <c r="D364" s="6" t="s">
        <v>1021</v>
      </c>
      <c r="E364" s="5" t="str">
        <f>HYPERLINK("https://www.esco-net.com/wcs/escort/ec/detail?hHinCd=EA506LA-43CA","EA506LA-43CA")</f>
        <v>EA506LA-43CA</v>
      </c>
    </row>
    <row r="365" spans="2:5" x14ac:dyDescent="0.15">
      <c r="B365" s="6" t="s">
        <v>51</v>
      </c>
      <c r="C365" s="6" t="s">
        <v>1022</v>
      </c>
      <c r="D365" s="6" t="s">
        <v>1023</v>
      </c>
      <c r="E365" s="5" t="str">
        <f>HYPERLINK("https://www.esco-net.com/wcs/escort/ec/detail?hHinCd=EA506LD-23A","EA506LD-23A")</f>
        <v>EA506LD-23A</v>
      </c>
    </row>
    <row r="366" spans="2:5" x14ac:dyDescent="0.15">
      <c r="B366" s="6" t="s">
        <v>51</v>
      </c>
      <c r="C366" s="6" t="s">
        <v>1024</v>
      </c>
      <c r="D366" s="6" t="s">
        <v>1025</v>
      </c>
      <c r="E366" s="5" t="str">
        <f>HYPERLINK("https://www.esco-net.com/wcs/escort/ec/detail?hHinCd=EA506LD-25BA","EA506LD-25BA")</f>
        <v>EA506LD-25BA</v>
      </c>
    </row>
    <row r="367" spans="2:5" x14ac:dyDescent="0.15">
      <c r="B367" s="6" t="s">
        <v>110</v>
      </c>
      <c r="C367" s="6" t="s">
        <v>1026</v>
      </c>
      <c r="D367" s="6" t="s">
        <v>1027</v>
      </c>
      <c r="E367" s="5" t="str">
        <f>HYPERLINK("https://www.esco-net.com/wcs/escort/ec/detail?hHinCd=EA661CY-31","EA661CY-31")</f>
        <v>EA661CY-31</v>
      </c>
    </row>
    <row r="368" spans="2:5" x14ac:dyDescent="0.15">
      <c r="B368" s="6" t="s">
        <v>1028</v>
      </c>
      <c r="C368" s="6" t="s">
        <v>1029</v>
      </c>
      <c r="D368" s="6" t="s">
        <v>1030</v>
      </c>
      <c r="E368" s="5"/>
    </row>
    <row r="369" spans="2:5" x14ac:dyDescent="0.15">
      <c r="B369" s="6" t="s">
        <v>52</v>
      </c>
      <c r="C369" s="6" t="s">
        <v>1031</v>
      </c>
      <c r="D369" s="6" t="s">
        <v>1032</v>
      </c>
      <c r="E369" s="5" t="str">
        <f>HYPERLINK("https://www.esco-net.com/wcs/escort/ec/detail?hHinCd=EA520BY-1B","EA520BY-1B")</f>
        <v>EA520BY-1B</v>
      </c>
    </row>
    <row r="370" spans="2:5" x14ac:dyDescent="0.15">
      <c r="B370" s="6" t="s">
        <v>1033</v>
      </c>
      <c r="C370" s="6" t="s">
        <v>1034</v>
      </c>
      <c r="D370" s="6" t="s">
        <v>1035</v>
      </c>
      <c r="E370" s="5" t="str">
        <f>HYPERLINK("https://www.esco-net.com/wcs/escort/ec/detail?hHinCd=EA520BE-14","EA520BE-14")</f>
        <v>EA520BE-14</v>
      </c>
    </row>
    <row r="371" spans="2:5" x14ac:dyDescent="0.15">
      <c r="B371" s="6" t="s">
        <v>1033</v>
      </c>
      <c r="C371" s="6" t="s">
        <v>1036</v>
      </c>
      <c r="D371" s="6" t="s">
        <v>1037</v>
      </c>
      <c r="E371" s="5" t="str">
        <f>HYPERLINK("https://www.esco-net.com/wcs/escort/ec/detail?hHinCd=EA520BE-14","EA520BE-14")</f>
        <v>EA520BE-14</v>
      </c>
    </row>
    <row r="372" spans="2:5" x14ac:dyDescent="0.15">
      <c r="B372" s="6" t="s">
        <v>53</v>
      </c>
      <c r="C372" s="6" t="s">
        <v>1038</v>
      </c>
      <c r="D372" s="6" t="s">
        <v>1039</v>
      </c>
      <c r="E372" s="5" t="str">
        <f>HYPERLINK("https://www.esco-net.com/wcs/escort/ec/detail?hHinCd=EA520BY-41B","EA520BY-41B")</f>
        <v>EA520BY-41B</v>
      </c>
    </row>
    <row r="373" spans="2:5" x14ac:dyDescent="0.15">
      <c r="B373" s="6" t="s">
        <v>1040</v>
      </c>
      <c r="C373" s="6" t="s">
        <v>1041</v>
      </c>
      <c r="D373" s="6" t="s">
        <v>1042</v>
      </c>
      <c r="E373" s="5" t="str">
        <f>HYPERLINK("https://www.esco-net.com/wcs/escort/ec/detail?hHinCd=EA997RE-84","EA997RE-84")</f>
        <v>EA997RE-84</v>
      </c>
    </row>
    <row r="374" spans="2:5" x14ac:dyDescent="0.15">
      <c r="B374" s="6" t="s">
        <v>1043</v>
      </c>
      <c r="C374" s="6" t="s">
        <v>1044</v>
      </c>
      <c r="D374" s="6" t="s">
        <v>1045</v>
      </c>
      <c r="E374" s="5" t="str">
        <f>HYPERLINK("https://www.esco-net.com/wcs/escort/ec/detail?hHinCd=EA985PK-1","EA985PK-1")</f>
        <v>EA985PK-1</v>
      </c>
    </row>
    <row r="375" spans="2:5" x14ac:dyDescent="0.15">
      <c r="B375" s="6" t="s">
        <v>111</v>
      </c>
      <c r="C375" s="6" t="s">
        <v>1046</v>
      </c>
      <c r="D375" s="6" t="s">
        <v>1047</v>
      </c>
      <c r="E375" s="5"/>
    </row>
    <row r="376" spans="2:5" x14ac:dyDescent="0.15">
      <c r="B376" s="6" t="s">
        <v>112</v>
      </c>
      <c r="C376" s="6" t="s">
        <v>1048</v>
      </c>
      <c r="D376" s="6" t="s">
        <v>1049</v>
      </c>
      <c r="E376" s="5" t="str">
        <f>HYPERLINK("https://www.esco-net.com/wcs/escort/ec/detail?hHinCd=EA986GF-75","EA986GF-75")</f>
        <v>EA986GF-75</v>
      </c>
    </row>
    <row r="377" spans="2:5" x14ac:dyDescent="0.15">
      <c r="B377" s="6" t="s">
        <v>112</v>
      </c>
      <c r="C377" s="6" t="s">
        <v>1050</v>
      </c>
      <c r="D377" s="6" t="s">
        <v>1051</v>
      </c>
      <c r="E377" s="5"/>
    </row>
    <row r="378" spans="2:5" x14ac:dyDescent="0.15">
      <c r="B378" s="6" t="s">
        <v>1052</v>
      </c>
      <c r="C378" s="6" t="s">
        <v>1053</v>
      </c>
      <c r="D378" s="6" t="s">
        <v>1054</v>
      </c>
      <c r="E378" s="5"/>
    </row>
    <row r="379" spans="2:5" x14ac:dyDescent="0.15">
      <c r="B379" s="6" t="s">
        <v>1055</v>
      </c>
      <c r="C379" s="6" t="s">
        <v>1056</v>
      </c>
      <c r="D379" s="6" t="s">
        <v>1057</v>
      </c>
      <c r="E379" s="5" t="str">
        <f>HYPERLINK("https://www.esco-net.com/wcs/escort/ec/detail?hHinCd=EA986KW-2","EA986KW-2")</f>
        <v>EA986KW-2</v>
      </c>
    </row>
    <row r="380" spans="2:5" x14ac:dyDescent="0.15">
      <c r="B380" s="6" t="s">
        <v>1058</v>
      </c>
      <c r="C380" s="6" t="s">
        <v>1059</v>
      </c>
      <c r="D380" s="6" t="s">
        <v>1060</v>
      </c>
      <c r="E380" s="5"/>
    </row>
    <row r="381" spans="2:5" x14ac:dyDescent="0.15">
      <c r="B381" s="6" t="s">
        <v>1058</v>
      </c>
      <c r="C381" s="6" t="s">
        <v>1061</v>
      </c>
      <c r="D381" s="6" t="s">
        <v>1062</v>
      </c>
      <c r="E381" s="5"/>
    </row>
    <row r="382" spans="2:5" x14ac:dyDescent="0.15">
      <c r="B382" s="6" t="s">
        <v>1063</v>
      </c>
      <c r="C382" s="6" t="s">
        <v>1064</v>
      </c>
      <c r="D382" s="6" t="s">
        <v>1065</v>
      </c>
      <c r="E382" s="5"/>
    </row>
    <row r="383" spans="2:5" x14ac:dyDescent="0.15">
      <c r="B383" s="6" t="s">
        <v>1066</v>
      </c>
      <c r="C383" s="6" t="s">
        <v>1067</v>
      </c>
      <c r="D383" s="6" t="s">
        <v>1068</v>
      </c>
      <c r="E383" s="5"/>
    </row>
    <row r="384" spans="2:5" x14ac:dyDescent="0.15">
      <c r="B384" s="6" t="s">
        <v>1069</v>
      </c>
      <c r="C384" s="6" t="s">
        <v>1070</v>
      </c>
      <c r="D384" s="6" t="s">
        <v>1071</v>
      </c>
      <c r="E384" s="5"/>
    </row>
    <row r="385" spans="2:5" x14ac:dyDescent="0.15">
      <c r="B385" s="6" t="s">
        <v>1072</v>
      </c>
      <c r="C385" s="6" t="s">
        <v>1073</v>
      </c>
      <c r="D385" s="6" t="s">
        <v>1074</v>
      </c>
      <c r="E385" s="5" t="str">
        <f>HYPERLINK("https://www.esco-net.com/wcs/escort/ec/detail?hHinCd=EA949HA-256","EA949HA-256")</f>
        <v>EA949HA-256</v>
      </c>
    </row>
    <row r="386" spans="2:5" x14ac:dyDescent="0.15">
      <c r="B386" s="6" t="s">
        <v>54</v>
      </c>
      <c r="C386" s="6" t="s">
        <v>1075</v>
      </c>
      <c r="D386" s="6" t="s">
        <v>1076</v>
      </c>
      <c r="E386" s="5" t="str">
        <f>HYPERLINK("https://www.esco-net.com/wcs/escort/ec/detail?hHinCd=EA993K-2B","EA993K-2B")</f>
        <v>EA993K-2B</v>
      </c>
    </row>
    <row r="387" spans="2:5" x14ac:dyDescent="0.15">
      <c r="B387" s="6" t="s">
        <v>1077</v>
      </c>
      <c r="C387" s="6" t="s">
        <v>1078</v>
      </c>
      <c r="D387" s="6" t="s">
        <v>1079</v>
      </c>
      <c r="E387" s="5"/>
    </row>
    <row r="388" spans="2:5" x14ac:dyDescent="0.15">
      <c r="B388" s="6" t="s">
        <v>1080</v>
      </c>
      <c r="C388" s="6" t="s">
        <v>1081</v>
      </c>
      <c r="D388" s="6" t="s">
        <v>1082</v>
      </c>
      <c r="E388" s="5"/>
    </row>
    <row r="389" spans="2:5" x14ac:dyDescent="0.15">
      <c r="B389" s="6" t="s">
        <v>1083</v>
      </c>
      <c r="C389" s="6" t="s">
        <v>1084</v>
      </c>
      <c r="D389" s="6" t="s">
        <v>1085</v>
      </c>
      <c r="E389" s="5" t="str">
        <f>HYPERLINK("https://www.esco-net.com/wcs/escort/ec/detail?hHinCd=EA982ST-13A","EA982ST-13A")</f>
        <v>EA982ST-13A</v>
      </c>
    </row>
    <row r="390" spans="2:5" x14ac:dyDescent="0.15">
      <c r="B390" s="6" t="s">
        <v>23</v>
      </c>
      <c r="C390" s="6" t="s">
        <v>1086</v>
      </c>
      <c r="D390" s="6" t="s">
        <v>1087</v>
      </c>
      <c r="E390" s="5" t="str">
        <f>HYPERLINK("https://www.esco-net.com/wcs/escort/ec/detail?hHinCd=EA982SB-37A","EA982SB-37A")</f>
        <v>EA982SB-37A</v>
      </c>
    </row>
    <row r="391" spans="2:5" x14ac:dyDescent="0.15">
      <c r="B391" s="6" t="s">
        <v>1088</v>
      </c>
      <c r="C391" s="6" t="s">
        <v>1089</v>
      </c>
      <c r="D391" s="6" t="s">
        <v>1090</v>
      </c>
      <c r="E391" s="5"/>
    </row>
    <row r="392" spans="2:5" x14ac:dyDescent="0.15">
      <c r="B392" s="6" t="s">
        <v>113</v>
      </c>
      <c r="C392" s="6" t="s">
        <v>1091</v>
      </c>
      <c r="D392" s="6" t="s">
        <v>1092</v>
      </c>
      <c r="E392" s="5" t="str">
        <f>HYPERLINK("https://www.esco-net.com/wcs/escort/ec/detail?hHinCd=EA628PT-169","EA628PT-169")</f>
        <v>EA628PT-169</v>
      </c>
    </row>
    <row r="393" spans="2:5" x14ac:dyDescent="0.15">
      <c r="B393" s="6" t="s">
        <v>55</v>
      </c>
      <c r="C393" s="6" t="s">
        <v>1093</v>
      </c>
      <c r="D393" s="6" t="s">
        <v>1094</v>
      </c>
      <c r="E393" s="5" t="str">
        <f>HYPERLINK("https://www.esco-net.com/wcs/escort/ec/detail?hHinCd=EA944MA-5G","EA944MA-5G")</f>
        <v>EA944MA-5G</v>
      </c>
    </row>
    <row r="394" spans="2:5" x14ac:dyDescent="0.15">
      <c r="B394" s="6" t="s">
        <v>1095</v>
      </c>
      <c r="C394" s="6" t="s">
        <v>1096</v>
      </c>
      <c r="D394" s="6" t="s">
        <v>1097</v>
      </c>
      <c r="E394" s="5"/>
    </row>
    <row r="395" spans="2:5" x14ac:dyDescent="0.15">
      <c r="B395" s="6" t="s">
        <v>1095</v>
      </c>
      <c r="C395" s="6" t="s">
        <v>1098</v>
      </c>
      <c r="D395" s="6" t="s">
        <v>1099</v>
      </c>
      <c r="E395" s="5" t="str">
        <f>HYPERLINK("https://www.esco-net.com/wcs/escort/ec/detail?hHinCd=EA628WJ-32","EA628WJ-32")</f>
        <v>EA628WJ-32</v>
      </c>
    </row>
    <row r="396" spans="2:5" x14ac:dyDescent="0.15">
      <c r="B396" s="6" t="s">
        <v>1100</v>
      </c>
      <c r="C396" s="6" t="s">
        <v>1101</v>
      </c>
      <c r="D396" s="6" t="s">
        <v>1102</v>
      </c>
      <c r="E396" s="5" t="str">
        <f>HYPERLINK("https://www.esco-net.com/wcs/escort/ec/detail?hHinCd=EA628XA-30B","EA628XA-30B")</f>
        <v>EA628XA-30B</v>
      </c>
    </row>
    <row r="397" spans="2:5" x14ac:dyDescent="0.15">
      <c r="B397" s="6" t="s">
        <v>1103</v>
      </c>
      <c r="C397" s="6" t="s">
        <v>1104</v>
      </c>
      <c r="D397" s="6" t="s">
        <v>1105</v>
      </c>
      <c r="E397" s="5" t="str">
        <f>HYPERLINK("https://www.esco-net.com/wcs/escort/ec/detail?hHinCd=EA628XB-15B","EA628XB-15B")</f>
        <v>EA628XB-15B</v>
      </c>
    </row>
    <row r="398" spans="2:5" x14ac:dyDescent="0.15">
      <c r="B398" s="6" t="s">
        <v>1103</v>
      </c>
      <c r="C398" s="6" t="s">
        <v>1106</v>
      </c>
      <c r="D398" s="6" t="s">
        <v>1107</v>
      </c>
      <c r="E398" s="5"/>
    </row>
    <row r="399" spans="2:5" x14ac:dyDescent="0.15">
      <c r="B399" s="6" t="s">
        <v>56</v>
      </c>
      <c r="C399" s="6" t="s">
        <v>1108</v>
      </c>
      <c r="D399" s="6" t="s">
        <v>1109</v>
      </c>
      <c r="E399" s="5" t="str">
        <f>HYPERLINK("https://www.esco-net.com/wcs/escort/ec/detail?hHinCd=EA984CD-81","EA984CD-81")</f>
        <v>EA984CD-81</v>
      </c>
    </row>
    <row r="400" spans="2:5" x14ac:dyDescent="0.15">
      <c r="B400" s="6" t="s">
        <v>1110</v>
      </c>
      <c r="C400" s="6" t="s">
        <v>1111</v>
      </c>
      <c r="D400" s="6" t="s">
        <v>1112</v>
      </c>
      <c r="E400" s="5" t="str">
        <f>HYPERLINK("https://www.esco-net.com/wcs/escort/ec/detail?hHinCd=EA987HH-150B","EA987HH-150B")</f>
        <v>EA987HH-150B</v>
      </c>
    </row>
    <row r="401" spans="2:5" x14ac:dyDescent="0.15">
      <c r="B401" s="6" t="s">
        <v>1110</v>
      </c>
      <c r="C401" s="6" t="s">
        <v>1113</v>
      </c>
      <c r="D401" s="6" t="s">
        <v>1114</v>
      </c>
      <c r="E401" s="5" t="str">
        <f>HYPERLINK("https://www.esco-net.com/wcs/escort/ec/detail?hHinCd=EA987HA-100A","EA987HA-100A")</f>
        <v>EA987HA-100A</v>
      </c>
    </row>
    <row r="402" spans="2:5" x14ac:dyDescent="0.15">
      <c r="B402" s="6" t="s">
        <v>1115</v>
      </c>
      <c r="C402" s="6" t="s">
        <v>1116</v>
      </c>
      <c r="D402" s="6" t="s">
        <v>1117</v>
      </c>
      <c r="E402" s="5" t="str">
        <f>HYPERLINK("https://www.esco-net.com/wcs/escort/ec/detail?hHinCd=EA987SD-72","EA987SD-72")</f>
        <v>EA987SD-72</v>
      </c>
    </row>
    <row r="403" spans="2:5" x14ac:dyDescent="0.15">
      <c r="B403" s="6" t="s">
        <v>24</v>
      </c>
      <c r="C403" s="6" t="s">
        <v>1118</v>
      </c>
      <c r="D403" s="6" t="s">
        <v>1119</v>
      </c>
      <c r="E403" s="5" t="str">
        <f>HYPERLINK("https://www.esco-net.com/wcs/escort/ec/detail?hHinCd=EA987AA-2.5","EA987AA-2.5")</f>
        <v>EA987AA-2.5</v>
      </c>
    </row>
    <row r="404" spans="2:5" x14ac:dyDescent="0.15">
      <c r="B404" s="6" t="s">
        <v>24</v>
      </c>
      <c r="C404" s="6" t="s">
        <v>1120</v>
      </c>
      <c r="D404" s="6" t="s">
        <v>1121</v>
      </c>
      <c r="E404" s="5" t="str">
        <f>HYPERLINK("https://www.esco-net.com/wcs/escort/ec/detail?hHinCd=EA987AD-8A","EA987AD-8A")</f>
        <v>EA987AD-8A</v>
      </c>
    </row>
    <row r="405" spans="2:5" x14ac:dyDescent="0.15">
      <c r="B405" s="6" t="s">
        <v>1122</v>
      </c>
      <c r="C405" s="6" t="s">
        <v>1123</v>
      </c>
      <c r="D405" s="6" t="s">
        <v>1124</v>
      </c>
      <c r="E405" s="5" t="str">
        <f>HYPERLINK("https://www.esco-net.com/wcs/escort/ec/detail?hHinCd=EA981FD-21A","EA981FD-21A")</f>
        <v>EA981FD-21A</v>
      </c>
    </row>
    <row r="406" spans="2:5" x14ac:dyDescent="0.15">
      <c r="B406" s="6" t="s">
        <v>1125</v>
      </c>
      <c r="C406" s="6" t="s">
        <v>1126</v>
      </c>
      <c r="D406" s="6" t="s">
        <v>1127</v>
      </c>
      <c r="E406" s="5" t="str">
        <f>HYPERLINK("https://www.esco-net.com/wcs/escort/ec/detail?hHinCd=EA981FE-57A","EA981FE-57A")</f>
        <v>EA981FE-57A</v>
      </c>
    </row>
    <row r="407" spans="2:5" x14ac:dyDescent="0.15">
      <c r="B407" s="6" t="s">
        <v>1125</v>
      </c>
      <c r="C407" s="6" t="s">
        <v>1128</v>
      </c>
      <c r="D407" s="6" t="s">
        <v>1129</v>
      </c>
      <c r="E407" s="5"/>
    </row>
    <row r="408" spans="2:5" x14ac:dyDescent="0.15">
      <c r="B408" s="6" t="s">
        <v>1130</v>
      </c>
      <c r="C408" s="6" t="s">
        <v>1131</v>
      </c>
      <c r="D408" s="6" t="s">
        <v>1132</v>
      </c>
      <c r="E408" s="5"/>
    </row>
    <row r="409" spans="2:5" x14ac:dyDescent="0.15">
      <c r="B409" s="6" t="s">
        <v>1130</v>
      </c>
      <c r="C409" s="6" t="s">
        <v>1133</v>
      </c>
      <c r="D409" s="6" t="s">
        <v>1134</v>
      </c>
      <c r="E409" s="5" t="str">
        <f>HYPERLINK("https://www.esco-net.com/wcs/escort/ec/detail?hHinCd=EA981VE-11A","EA981VE-11A")</f>
        <v>EA981VE-11A</v>
      </c>
    </row>
    <row r="410" spans="2:5" x14ac:dyDescent="0.15">
      <c r="B410" s="6" t="s">
        <v>114</v>
      </c>
      <c r="C410" s="6" t="s">
        <v>1135</v>
      </c>
      <c r="D410" s="6" t="s">
        <v>1136</v>
      </c>
      <c r="E410" s="5" t="str">
        <f>HYPERLINK("https://www.esco-net.com/wcs/escort/ec/detail?hHinCd=EA981WN-301","EA981WN-301")</f>
        <v>EA981WN-301</v>
      </c>
    </row>
    <row r="411" spans="2:5" x14ac:dyDescent="0.15">
      <c r="B411" s="6" t="s">
        <v>1137</v>
      </c>
      <c r="C411" s="6" t="s">
        <v>1138</v>
      </c>
      <c r="D411" s="6" t="s">
        <v>1139</v>
      </c>
      <c r="E411" s="5"/>
    </row>
    <row r="412" spans="2:5" x14ac:dyDescent="0.15">
      <c r="B412" s="6" t="s">
        <v>1140</v>
      </c>
      <c r="C412" s="6" t="s">
        <v>1141</v>
      </c>
      <c r="D412" s="6" t="s">
        <v>1142</v>
      </c>
      <c r="E412" s="5" t="str">
        <f>HYPERLINK("https://www.esco-net.com/wcs/escort/ec/detail?hHinCd=EA638NC-5","EA638NC-5")</f>
        <v>EA638NC-5</v>
      </c>
    </row>
    <row r="413" spans="2:5" x14ac:dyDescent="0.15">
      <c r="B413" s="6" t="s">
        <v>1143</v>
      </c>
      <c r="C413" s="6" t="s">
        <v>1144</v>
      </c>
      <c r="D413" s="6" t="s">
        <v>1145</v>
      </c>
      <c r="E413" s="5" t="str">
        <f>HYPERLINK("https://www.esco-net.com/wcs/escort/ec/detail?hHinCd=EA638F-51","EA638F-51")</f>
        <v>EA638F-51</v>
      </c>
    </row>
    <row r="414" spans="2:5" x14ac:dyDescent="0.15">
      <c r="B414" s="6" t="s">
        <v>1143</v>
      </c>
      <c r="C414" s="6" t="s">
        <v>1146</v>
      </c>
      <c r="D414" s="6" t="s">
        <v>1147</v>
      </c>
      <c r="E414" s="5" t="str">
        <f>HYPERLINK("https://www.esco-net.com/wcs/escort/ec/detail?hHinCd=EA638F-52","EA638F-52")</f>
        <v>EA638F-52</v>
      </c>
    </row>
    <row r="415" spans="2:5" x14ac:dyDescent="0.15">
      <c r="B415" s="6" t="s">
        <v>1143</v>
      </c>
      <c r="C415" s="6" t="s">
        <v>1148</v>
      </c>
      <c r="D415" s="6" t="s">
        <v>1149</v>
      </c>
      <c r="E415" s="5" t="str">
        <f>HYPERLINK("https://www.esco-net.com/wcs/escort/ec/detail?hHinCd=EA638F-53","EA638F-53")</f>
        <v>EA638F-53</v>
      </c>
    </row>
    <row r="416" spans="2:5" x14ac:dyDescent="0.15">
      <c r="B416" s="6" t="s">
        <v>1143</v>
      </c>
      <c r="C416" s="6" t="s">
        <v>1150</v>
      </c>
      <c r="D416" s="6" t="s">
        <v>1151</v>
      </c>
      <c r="E416" s="5" t="str">
        <f>HYPERLINK("https://www.esco-net.com/wcs/escort/ec/detail?hHinCd=EA638F-54","EA638F-54")</f>
        <v>EA638F-54</v>
      </c>
    </row>
    <row r="417" spans="2:5" x14ac:dyDescent="0.15">
      <c r="B417" s="6" t="s">
        <v>1143</v>
      </c>
      <c r="C417" s="6" t="s">
        <v>1152</v>
      </c>
      <c r="D417" s="6" t="s">
        <v>1153</v>
      </c>
      <c r="E417" s="5" t="str">
        <f>HYPERLINK("https://www.esco-net.com/wcs/escort/ec/detail?hHinCd=EA638F-55","EA638F-55")</f>
        <v>EA638F-55</v>
      </c>
    </row>
    <row r="418" spans="2:5" x14ac:dyDescent="0.15">
      <c r="B418" s="6" t="s">
        <v>1143</v>
      </c>
      <c r="C418" s="6" t="s">
        <v>1154</v>
      </c>
      <c r="D418" s="6" t="s">
        <v>1155</v>
      </c>
      <c r="E418" s="5" t="str">
        <f>HYPERLINK("https://www.esco-net.com/wcs/escort/ec/detail?hHinCd=EA638F-56","EA638F-56")</f>
        <v>EA638F-56</v>
      </c>
    </row>
    <row r="419" spans="2:5" x14ac:dyDescent="0.15">
      <c r="B419" s="6" t="s">
        <v>1143</v>
      </c>
      <c r="C419" s="6" t="s">
        <v>1156</v>
      </c>
      <c r="D419" s="6" t="s">
        <v>1157</v>
      </c>
      <c r="E419" s="5" t="str">
        <f>HYPERLINK("https://www.esco-net.com/wcs/escort/ec/detail?hHinCd=EA638F-57","EA638F-57")</f>
        <v>EA638F-57</v>
      </c>
    </row>
    <row r="420" spans="2:5" x14ac:dyDescent="0.15">
      <c r="B420" s="6" t="s">
        <v>1143</v>
      </c>
      <c r="C420" s="6" t="s">
        <v>1158</v>
      </c>
      <c r="D420" s="6" t="s">
        <v>1159</v>
      </c>
      <c r="E420" s="5" t="str">
        <f>HYPERLINK("https://www.esco-net.com/wcs/escort/ec/detail?hHinCd=EA638F-58","EA638F-58")</f>
        <v>EA638F-58</v>
      </c>
    </row>
    <row r="421" spans="2:5" x14ac:dyDescent="0.15">
      <c r="B421" s="6" t="s">
        <v>115</v>
      </c>
      <c r="C421" s="6" t="s">
        <v>1160</v>
      </c>
      <c r="D421" s="6" t="s">
        <v>1161</v>
      </c>
      <c r="E421" s="5"/>
    </row>
    <row r="422" spans="2:5" x14ac:dyDescent="0.15">
      <c r="B422" s="6" t="s">
        <v>1162</v>
      </c>
      <c r="C422" s="6" t="s">
        <v>1163</v>
      </c>
      <c r="D422" s="6" t="s">
        <v>1164</v>
      </c>
      <c r="E422" s="5" t="str">
        <f>HYPERLINK("https://www.esco-net.com/wcs/escort/ec/detail?hHinCd=EA903XD-60","EA903XD-60")</f>
        <v>EA903XD-60</v>
      </c>
    </row>
    <row r="423" spans="2:5" x14ac:dyDescent="0.15">
      <c r="B423" s="6" t="s">
        <v>116</v>
      </c>
      <c r="C423" s="6" t="s">
        <v>1165</v>
      </c>
      <c r="D423" s="6" t="s">
        <v>1166</v>
      </c>
      <c r="E423" s="5" t="str">
        <f>HYPERLINK("https://www.esco-net.com/wcs/escort/ec/detail?hHinCd=EA905MD-2B","EA905MD-2B")</f>
        <v>EA905MD-2B</v>
      </c>
    </row>
    <row r="424" spans="2:5" x14ac:dyDescent="0.15">
      <c r="B424" s="6" t="s">
        <v>117</v>
      </c>
      <c r="C424" s="6" t="s">
        <v>1167</v>
      </c>
      <c r="D424" s="6" t="s">
        <v>1168</v>
      </c>
      <c r="E424" s="5" t="str">
        <f>HYPERLINK("https://www.esco-net.com/wcs/escort/ec/detail?hHinCd=EA765MG-231","EA765MG-231")</f>
        <v>EA765MG-231</v>
      </c>
    </row>
    <row r="425" spans="2:5" x14ac:dyDescent="0.15">
      <c r="B425" s="6" t="s">
        <v>117</v>
      </c>
      <c r="C425" s="6" t="s">
        <v>1169</v>
      </c>
      <c r="D425" s="6" t="s">
        <v>1170</v>
      </c>
      <c r="E425" s="5" t="str">
        <f>HYPERLINK("https://www.esco-net.com/wcs/escort/ec/detail?hHinCd=EA765MG-16","EA765MG-16")</f>
        <v>EA765MG-16</v>
      </c>
    </row>
    <row r="426" spans="2:5" x14ac:dyDescent="0.15">
      <c r="B426" s="6" t="s">
        <v>117</v>
      </c>
      <c r="C426" s="6" t="s">
        <v>1171</v>
      </c>
      <c r="D426" s="6" t="s">
        <v>1172</v>
      </c>
      <c r="E426" s="5"/>
    </row>
    <row r="427" spans="2:5" x14ac:dyDescent="0.15">
      <c r="B427" s="6" t="s">
        <v>117</v>
      </c>
      <c r="C427" s="6" t="s">
        <v>1173</v>
      </c>
      <c r="D427" s="6" t="s">
        <v>1174</v>
      </c>
      <c r="E427" s="5" t="str">
        <f>HYPERLINK("https://www.esco-net.com/wcs/escort/ec/detail?hHinCd=EA765MG-1","EA765MG-1")</f>
        <v>EA765MG-1</v>
      </c>
    </row>
    <row r="428" spans="2:5" x14ac:dyDescent="0.15">
      <c r="B428" s="6" t="s">
        <v>117</v>
      </c>
      <c r="C428" s="6" t="s">
        <v>1175</v>
      </c>
      <c r="D428" s="6" t="s">
        <v>1176</v>
      </c>
      <c r="E428" s="5" t="str">
        <f>HYPERLINK("https://www.esco-net.com/wcs/escort/ec/detail?hHinCd=EA765MG-81","EA765MG-81")</f>
        <v>EA765MG-81</v>
      </c>
    </row>
    <row r="429" spans="2:5" x14ac:dyDescent="0.15">
      <c r="B429" s="6" t="s">
        <v>117</v>
      </c>
      <c r="C429" s="6" t="s">
        <v>1177</v>
      </c>
      <c r="D429" s="6" t="s">
        <v>1178</v>
      </c>
      <c r="E429" s="5" t="str">
        <f>HYPERLINK("https://www.esco-net.com/wcs/escort/ec/detail?hHinCd=EA765MG-1","EA765MG-1")</f>
        <v>EA765MG-1</v>
      </c>
    </row>
    <row r="430" spans="2:5" x14ac:dyDescent="0.15">
      <c r="B430" s="6" t="s">
        <v>1179</v>
      </c>
      <c r="C430" s="6" t="s">
        <v>1180</v>
      </c>
      <c r="D430" s="6" t="s">
        <v>1181</v>
      </c>
      <c r="E430" s="5"/>
    </row>
    <row r="431" spans="2:5" x14ac:dyDescent="0.15">
      <c r="B431" s="6" t="s">
        <v>1182</v>
      </c>
      <c r="C431" s="6" t="s">
        <v>1183</v>
      </c>
      <c r="D431" s="6" t="s">
        <v>1184</v>
      </c>
      <c r="E431" s="5" t="str">
        <f>HYPERLINK("https://www.esco-net.com/wcs/escort/ec/detail?hHinCd=EA765FM-11","EA765FM-11")</f>
        <v>EA765FM-11</v>
      </c>
    </row>
    <row r="432" spans="2:5" x14ac:dyDescent="0.15">
      <c r="B432" s="6" t="s">
        <v>1182</v>
      </c>
      <c r="C432" s="6" t="s">
        <v>1185</v>
      </c>
      <c r="D432" s="6" t="s">
        <v>1186</v>
      </c>
      <c r="E432" s="5" t="str">
        <f>HYPERLINK("https://www.esco-net.com/wcs/escort/ec/detail?hHinCd=EA765FM-51","EA765FM-51")</f>
        <v>EA765FM-51</v>
      </c>
    </row>
    <row r="433" spans="2:5" x14ac:dyDescent="0.15">
      <c r="B433" s="6" t="s">
        <v>1187</v>
      </c>
      <c r="C433" s="6" t="s">
        <v>1188</v>
      </c>
      <c r="D433" s="6" t="s">
        <v>1189</v>
      </c>
      <c r="E433" s="5" t="str">
        <f>HYPERLINK("https://www.esco-net.com/wcs/escort/ec/detail?hHinCd=EA736MA-31","EA736MA-31")</f>
        <v>EA736MA-31</v>
      </c>
    </row>
    <row r="434" spans="2:5" x14ac:dyDescent="0.15">
      <c r="B434" s="6" t="s">
        <v>1190</v>
      </c>
      <c r="C434" s="6" t="s">
        <v>1191</v>
      </c>
      <c r="D434" s="6" t="s">
        <v>1192</v>
      </c>
      <c r="E434" s="5"/>
    </row>
    <row r="435" spans="2:5" x14ac:dyDescent="0.15">
      <c r="B435" s="6" t="s">
        <v>118</v>
      </c>
      <c r="C435" s="6" t="s">
        <v>1193</v>
      </c>
      <c r="D435" s="6" t="s">
        <v>1194</v>
      </c>
      <c r="E435" s="5" t="str">
        <f>HYPERLINK("https://www.esco-net.com/wcs/escort/ec/detail?hHinCd=EA762AE-8","EA762AE-8")</f>
        <v>EA762AE-8</v>
      </c>
    </row>
    <row r="436" spans="2:5" x14ac:dyDescent="0.15">
      <c r="B436" s="6" t="s">
        <v>1195</v>
      </c>
      <c r="C436" s="6" t="s">
        <v>1196</v>
      </c>
      <c r="D436" s="6" t="s">
        <v>1197</v>
      </c>
      <c r="E436" s="5"/>
    </row>
    <row r="437" spans="2:5" x14ac:dyDescent="0.15">
      <c r="B437" s="6" t="s">
        <v>1198</v>
      </c>
      <c r="C437" s="6" t="s">
        <v>1199</v>
      </c>
      <c r="D437" s="6" t="s">
        <v>1200</v>
      </c>
      <c r="E437" s="5" t="str">
        <f>HYPERLINK("https://www.esco-net.com/wcs/escort/ec/detail?hHinCd=EA762EC-6","EA762EC-6")</f>
        <v>EA762EC-6</v>
      </c>
    </row>
    <row r="438" spans="2:5" x14ac:dyDescent="0.15">
      <c r="B438" s="6" t="s">
        <v>1201</v>
      </c>
      <c r="C438" s="6" t="s">
        <v>1202</v>
      </c>
      <c r="D438" s="6" t="s">
        <v>1203</v>
      </c>
      <c r="E438" s="5" t="str">
        <f>HYPERLINK("https://www.esco-net.com/wcs/escort/ec/detail?hHinCd=EA589AE-2","EA589AE-2")</f>
        <v>EA589AE-2</v>
      </c>
    </row>
    <row r="439" spans="2:5" x14ac:dyDescent="0.15">
      <c r="B439" s="6" t="s">
        <v>1204</v>
      </c>
      <c r="C439" s="6" t="s">
        <v>1205</v>
      </c>
      <c r="D439" s="6" t="s">
        <v>1206</v>
      </c>
      <c r="E439" s="5" t="str">
        <f>HYPERLINK("https://www.esco-net.com/wcs/escort/ec/detail?hHinCd=EA589AT-87","EA589AT-87")</f>
        <v>EA589AT-87</v>
      </c>
    </row>
    <row r="440" spans="2:5" x14ac:dyDescent="0.15">
      <c r="B440" s="6" t="s">
        <v>119</v>
      </c>
      <c r="C440" s="6" t="s">
        <v>1207</v>
      </c>
      <c r="D440" s="6" t="s">
        <v>1208</v>
      </c>
      <c r="E440" s="5" t="str">
        <f>HYPERLINK("https://www.esco-net.com/wcs/escort/ec/detail?hHinCd=EA762HC-32A","EA762HC-32A")</f>
        <v>EA762HC-32A</v>
      </c>
    </row>
    <row r="441" spans="2:5" x14ac:dyDescent="0.15">
      <c r="B441" s="6" t="s">
        <v>119</v>
      </c>
      <c r="C441" s="6" t="s">
        <v>1209</v>
      </c>
      <c r="D441" s="6" t="s">
        <v>1210</v>
      </c>
      <c r="E441" s="5" t="str">
        <f>HYPERLINK("https://www.esco-net.com/wcs/escort/ec/detail?hHinCd=EA765MB-201","EA765MB-201")</f>
        <v>EA765MB-201</v>
      </c>
    </row>
    <row r="442" spans="2:5" x14ac:dyDescent="0.15">
      <c r="B442" s="6" t="s">
        <v>1211</v>
      </c>
      <c r="C442" s="6" t="s">
        <v>1212</v>
      </c>
      <c r="D442" s="6" t="s">
        <v>1213</v>
      </c>
      <c r="E442" s="5" t="str">
        <f>HYPERLINK("https://www.esco-net.com/wcs/escort/ec/detail?hHinCd=EA762MA-16A","EA762MA-16A")</f>
        <v>EA762MA-16A</v>
      </c>
    </row>
    <row r="443" spans="2:5" x14ac:dyDescent="0.15">
      <c r="B443" s="6" t="s">
        <v>1214</v>
      </c>
      <c r="C443" s="6" t="s">
        <v>1215</v>
      </c>
      <c r="D443" s="6" t="s">
        <v>1216</v>
      </c>
      <c r="E443" s="5" t="str">
        <f>HYPERLINK("https://www.esco-net.com/wcs/escort/ec/detail?hHinCd=EA762FG-65","EA762FG-65")</f>
        <v>EA762FG-65</v>
      </c>
    </row>
    <row r="444" spans="2:5" x14ac:dyDescent="0.15">
      <c r="B444" s="6" t="s">
        <v>1217</v>
      </c>
      <c r="C444" s="6" t="s">
        <v>1218</v>
      </c>
      <c r="D444" s="6" t="s">
        <v>1219</v>
      </c>
      <c r="E444" s="5" t="str">
        <f>HYPERLINK("https://www.esco-net.com/wcs/escort/ec/detail?hHinCd=EA762DA-91","EA762DA-91")</f>
        <v>EA762DA-91</v>
      </c>
    </row>
    <row r="445" spans="2:5" x14ac:dyDescent="0.15">
      <c r="B445" s="6" t="s">
        <v>1217</v>
      </c>
      <c r="C445" s="6" t="s">
        <v>1220</v>
      </c>
      <c r="D445" s="6" t="s">
        <v>1221</v>
      </c>
      <c r="E445" s="5" t="str">
        <f>HYPERLINK("https://www.esco-net.com/wcs/escort/ec/detail?hHinCd=EA762DA-91","EA762DA-91")</f>
        <v>EA762DA-91</v>
      </c>
    </row>
    <row r="446" spans="2:5" x14ac:dyDescent="0.15">
      <c r="B446" s="6" t="s">
        <v>1222</v>
      </c>
      <c r="C446" s="6" t="s">
        <v>1223</v>
      </c>
      <c r="D446" s="6" t="s">
        <v>1224</v>
      </c>
      <c r="E446" s="5" t="str">
        <f>HYPERLINK("https://www.esco-net.com/wcs/escort/ec/detail?hHinCd=EA762DA-71","EA762DA-71")</f>
        <v>EA762DA-71</v>
      </c>
    </row>
    <row r="447" spans="2:5" x14ac:dyDescent="0.15">
      <c r="B447" s="6" t="s">
        <v>1225</v>
      </c>
      <c r="C447" s="6" t="s">
        <v>1226</v>
      </c>
      <c r="D447" s="6" t="s">
        <v>1227</v>
      </c>
      <c r="E447" s="5" t="str">
        <f>HYPERLINK("https://www.esco-net.com/wcs/escort/ec/detail?hHinCd=EA762CC-27","EA762CC-27")</f>
        <v>EA762CC-27</v>
      </c>
    </row>
    <row r="448" spans="2:5" x14ac:dyDescent="0.15">
      <c r="B448" s="6" t="s">
        <v>1228</v>
      </c>
      <c r="C448" s="6" t="s">
        <v>1229</v>
      </c>
      <c r="D448" s="6" t="s">
        <v>1230</v>
      </c>
      <c r="E448" s="5" t="str">
        <f>HYPERLINK("https://www.esco-net.com/wcs/escort/ec/detail?hHinCd=EA762CB-111","EA762CB-111")</f>
        <v>EA762CB-111</v>
      </c>
    </row>
    <row r="449" spans="2:5" x14ac:dyDescent="0.15">
      <c r="B449" s="6" t="s">
        <v>1228</v>
      </c>
      <c r="C449" s="6" t="s">
        <v>1231</v>
      </c>
      <c r="D449" s="6" t="s">
        <v>1232</v>
      </c>
      <c r="E449" s="5" t="str">
        <f>HYPERLINK("https://www.esco-net.com/wcs/escort/ec/detail?hHinCd=EA762CB-14C","EA762CB-14C")</f>
        <v>EA762CB-14C</v>
      </c>
    </row>
    <row r="450" spans="2:5" x14ac:dyDescent="0.15">
      <c r="B450" s="6" t="s">
        <v>1228</v>
      </c>
      <c r="C450" s="6" t="s">
        <v>1233</v>
      </c>
      <c r="D450" s="6" t="s">
        <v>1234</v>
      </c>
      <c r="E450" s="5"/>
    </row>
    <row r="451" spans="2:5" x14ac:dyDescent="0.15">
      <c r="B451" s="6" t="s">
        <v>1235</v>
      </c>
      <c r="C451" s="6" t="s">
        <v>1236</v>
      </c>
      <c r="D451" s="6" t="s">
        <v>1237</v>
      </c>
      <c r="E451" s="5" t="str">
        <f>HYPERLINK("https://www.esco-net.com/wcs/escort/ec/detail?hHinCd=EA927AS-21A","EA927AS-21A")</f>
        <v>EA927AS-21A</v>
      </c>
    </row>
    <row r="452" spans="2:5" x14ac:dyDescent="0.15">
      <c r="B452" s="6" t="s">
        <v>1238</v>
      </c>
      <c r="C452" s="6" t="s">
        <v>1239</v>
      </c>
      <c r="D452" s="6" t="s">
        <v>1240</v>
      </c>
      <c r="E452" s="5" t="str">
        <f>HYPERLINK("https://www.esco-net.com/wcs/escort/ec/detail?hHinCd=EA762CT-6","EA762CT-6")</f>
        <v>EA762CT-6</v>
      </c>
    </row>
    <row r="453" spans="2:5" x14ac:dyDescent="0.15">
      <c r="B453" s="6" t="s">
        <v>1238</v>
      </c>
      <c r="C453" s="6" t="s">
        <v>1241</v>
      </c>
      <c r="D453" s="6" t="s">
        <v>1242</v>
      </c>
      <c r="E453" s="5"/>
    </row>
    <row r="454" spans="2:5" x14ac:dyDescent="0.15">
      <c r="B454" s="6" t="s">
        <v>1243</v>
      </c>
      <c r="C454" s="6" t="s">
        <v>1244</v>
      </c>
      <c r="D454" s="6" t="s">
        <v>1245</v>
      </c>
      <c r="E454" s="5"/>
    </row>
    <row r="455" spans="2:5" x14ac:dyDescent="0.15">
      <c r="B455" s="6" t="s">
        <v>1246</v>
      </c>
      <c r="C455" s="6" t="s">
        <v>1247</v>
      </c>
      <c r="D455" s="6" t="s">
        <v>1248</v>
      </c>
      <c r="E455" s="5" t="str">
        <f>HYPERLINK("https://www.esco-net.com/wcs/escort/ec/detail?hHinCd=EA954TL-131","EA954TL-131")</f>
        <v>EA954TL-131</v>
      </c>
    </row>
    <row r="456" spans="2:5" x14ac:dyDescent="0.15">
      <c r="B456" s="6" t="s">
        <v>57</v>
      </c>
      <c r="C456" s="6" t="s">
        <v>1249</v>
      </c>
      <c r="D456" s="6" t="s">
        <v>1250</v>
      </c>
      <c r="E456" s="5"/>
    </row>
    <row r="457" spans="2:5" x14ac:dyDescent="0.15">
      <c r="B457" s="6" t="s">
        <v>120</v>
      </c>
      <c r="C457" s="6" t="s">
        <v>1251</v>
      </c>
      <c r="D457" s="6" t="s">
        <v>1252</v>
      </c>
      <c r="E457" s="5"/>
    </row>
    <row r="458" spans="2:5" x14ac:dyDescent="0.15">
      <c r="B458" s="6" t="s">
        <v>1253</v>
      </c>
      <c r="C458" s="6" t="s">
        <v>1254</v>
      </c>
      <c r="D458" s="6" t="s">
        <v>1255</v>
      </c>
      <c r="E458" s="5"/>
    </row>
    <row r="459" spans="2:5" x14ac:dyDescent="0.15">
      <c r="B459" s="6" t="s">
        <v>1256</v>
      </c>
      <c r="C459" s="6" t="s">
        <v>1257</v>
      </c>
      <c r="D459" s="6" t="s">
        <v>1258</v>
      </c>
      <c r="E459" s="5"/>
    </row>
    <row r="460" spans="2:5" x14ac:dyDescent="0.15">
      <c r="B460" s="6" t="s">
        <v>1259</v>
      </c>
      <c r="C460" s="6" t="s">
        <v>1260</v>
      </c>
      <c r="D460" s="6" t="s">
        <v>1261</v>
      </c>
      <c r="E460" s="5" t="str">
        <f>HYPERLINK("https://www.esco-net.com/wcs/escort/ec/detail?hHinCd=EA761DE-64","EA761DE-64")</f>
        <v>EA761DE-64</v>
      </c>
    </row>
    <row r="461" spans="2:5" x14ac:dyDescent="0.15">
      <c r="B461" s="6" t="s">
        <v>1259</v>
      </c>
      <c r="C461" s="6" t="s">
        <v>1262</v>
      </c>
      <c r="D461" s="6" t="s">
        <v>1263</v>
      </c>
      <c r="E461" s="5"/>
    </row>
    <row r="462" spans="2:5" x14ac:dyDescent="0.15">
      <c r="B462" s="6" t="s">
        <v>1264</v>
      </c>
      <c r="C462" s="6" t="s">
        <v>1265</v>
      </c>
      <c r="D462" s="6" t="s">
        <v>1266</v>
      </c>
      <c r="E462" s="5"/>
    </row>
    <row r="463" spans="2:5" x14ac:dyDescent="0.15">
      <c r="B463" s="6" t="s">
        <v>1267</v>
      </c>
      <c r="C463" s="6" t="s">
        <v>1268</v>
      </c>
      <c r="D463" s="6" t="s">
        <v>1269</v>
      </c>
      <c r="E463" s="5" t="str">
        <f>HYPERLINK("https://www.esco-net.com/wcs/escort/ec/detail?hHinCd=EA761LM-38","EA761LM-38")</f>
        <v>EA761LM-38</v>
      </c>
    </row>
    <row r="464" spans="2:5" x14ac:dyDescent="0.15">
      <c r="B464" s="6" t="s">
        <v>1270</v>
      </c>
      <c r="C464" s="6" t="s">
        <v>1271</v>
      </c>
      <c r="D464" s="6" t="s">
        <v>1272</v>
      </c>
      <c r="E464" s="5" t="str">
        <f>HYPERLINK("https://www.esco-net.com/wcs/escort/ec/detail?hHinCd=EA761LM-52","EA761LM-52")</f>
        <v>EA761LM-52</v>
      </c>
    </row>
    <row r="465" spans="2:5" x14ac:dyDescent="0.15">
      <c r="B465" s="6" t="s">
        <v>1273</v>
      </c>
      <c r="C465" s="6" t="s">
        <v>1274</v>
      </c>
      <c r="D465" s="6" t="s">
        <v>1275</v>
      </c>
      <c r="E465" s="5" t="str">
        <f>HYPERLINK("https://www.esco-net.com/wcs/escort/ec/detail?hHinCd=EA764AF-135","EA764AF-135")</f>
        <v>EA764AF-135</v>
      </c>
    </row>
    <row r="466" spans="2:5" x14ac:dyDescent="0.15">
      <c r="B466" s="6" t="s">
        <v>1276</v>
      </c>
      <c r="C466" s="6" t="s">
        <v>1277</v>
      </c>
      <c r="D466" s="6" t="s">
        <v>1278</v>
      </c>
      <c r="E466" s="5" t="str">
        <f>HYPERLINK("https://www.esco-net.com/wcs/escort/ec/detail?hHinCd=EA780XP-63A","EA780XP-63A")</f>
        <v>EA780XP-63A</v>
      </c>
    </row>
    <row r="467" spans="2:5" x14ac:dyDescent="0.15">
      <c r="B467" s="6" t="s">
        <v>1279</v>
      </c>
      <c r="C467" s="6" t="s">
        <v>1280</v>
      </c>
      <c r="D467" s="6" t="s">
        <v>1281</v>
      </c>
      <c r="E467" s="5" t="str">
        <f>HYPERLINK("https://www.esco-net.com/wcs/escort/ec/detail?hHinCd=EA764AW-11A","EA764AW-11A")</f>
        <v>EA764AW-11A</v>
      </c>
    </row>
    <row r="468" spans="2:5" x14ac:dyDescent="0.15">
      <c r="B468" s="6" t="s">
        <v>1282</v>
      </c>
      <c r="C468" s="6" t="s">
        <v>1283</v>
      </c>
      <c r="D468" s="6" t="s">
        <v>1284</v>
      </c>
      <c r="E468" s="5" t="str">
        <f>HYPERLINK("https://www.esco-net.com/wcs/escort/ec/detail?hHinCd=EA764AG-132","EA764AG-132")</f>
        <v>EA764AG-132</v>
      </c>
    </row>
    <row r="469" spans="2:5" x14ac:dyDescent="0.15">
      <c r="B469" s="6" t="s">
        <v>1285</v>
      </c>
      <c r="C469" s="6" t="s">
        <v>1286</v>
      </c>
      <c r="D469" s="6" t="s">
        <v>1287</v>
      </c>
      <c r="E469" s="5" t="str">
        <f>HYPERLINK("https://www.esco-net.com/wcs/escort/ec/detail?hHinCd=EA763BC-24","EA763BC-24")</f>
        <v>EA763BC-24</v>
      </c>
    </row>
    <row r="470" spans="2:5" x14ac:dyDescent="0.15">
      <c r="B470" s="6" t="s">
        <v>1288</v>
      </c>
      <c r="C470" s="6" t="s">
        <v>1289</v>
      </c>
      <c r="D470" s="6" t="s">
        <v>1290</v>
      </c>
      <c r="E470" s="5"/>
    </row>
    <row r="471" spans="2:5" x14ac:dyDescent="0.15">
      <c r="B471" s="6" t="s">
        <v>1288</v>
      </c>
      <c r="C471" s="6" t="s">
        <v>1291</v>
      </c>
      <c r="D471" s="6" t="s">
        <v>1292</v>
      </c>
      <c r="E471" s="5"/>
    </row>
    <row r="472" spans="2:5" x14ac:dyDescent="0.15">
      <c r="B472" s="6" t="s">
        <v>1293</v>
      </c>
      <c r="C472" s="6" t="s">
        <v>1294</v>
      </c>
      <c r="D472" s="6" t="s">
        <v>1295</v>
      </c>
      <c r="E472" s="5" t="str">
        <f>HYPERLINK("https://www.esco-net.com/wcs/escort/ec/detail?hHinCd=EA758YK-54","EA758YK-54")</f>
        <v>EA758YK-54</v>
      </c>
    </row>
    <row r="473" spans="2:5" x14ac:dyDescent="0.15">
      <c r="B473" s="6" t="s">
        <v>1296</v>
      </c>
      <c r="C473" s="6" t="s">
        <v>1297</v>
      </c>
      <c r="D473" s="6" t="s">
        <v>1298</v>
      </c>
      <c r="E473" s="5" t="str">
        <f>HYPERLINK("https://www.esco-net.com/wcs/escort/ec/detail?hHinCd=EA764AJ-77A","EA764AJ-77A")</f>
        <v>EA764AJ-77A</v>
      </c>
    </row>
    <row r="474" spans="2:5" x14ac:dyDescent="0.15">
      <c r="B474" s="6" t="s">
        <v>1299</v>
      </c>
      <c r="C474" s="6" t="s">
        <v>1300</v>
      </c>
      <c r="D474" s="6" t="s">
        <v>1301</v>
      </c>
      <c r="E474" s="5" t="str">
        <f>HYPERLINK("https://www.esco-net.com/wcs/escort/ec/detail?hHinCd=EA764AJ-87A","EA764AJ-87A")</f>
        <v>EA764AJ-87A</v>
      </c>
    </row>
    <row r="475" spans="2:5" x14ac:dyDescent="0.15">
      <c r="B475" s="6" t="s">
        <v>1302</v>
      </c>
      <c r="C475" s="6" t="s">
        <v>1303</v>
      </c>
      <c r="D475" s="6" t="s">
        <v>1304</v>
      </c>
      <c r="E475" s="5" t="str">
        <f>HYPERLINK("https://www.esco-net.com/wcs/escort/ec/detail?hHinCd=EA764GY-176","EA764GY-176")</f>
        <v>EA764GY-176</v>
      </c>
    </row>
    <row r="476" spans="2:5" x14ac:dyDescent="0.15">
      <c r="B476" s="6" t="s">
        <v>1305</v>
      </c>
      <c r="C476" s="6" t="s">
        <v>1306</v>
      </c>
      <c r="D476" s="6" t="s">
        <v>1307</v>
      </c>
      <c r="E476" s="5"/>
    </row>
    <row r="477" spans="2:5" x14ac:dyDescent="0.15">
      <c r="B477" s="6" t="s">
        <v>1308</v>
      </c>
      <c r="C477" s="6" t="s">
        <v>1309</v>
      </c>
      <c r="D477" s="6" t="s">
        <v>1310</v>
      </c>
      <c r="E477" s="5"/>
    </row>
    <row r="478" spans="2:5" x14ac:dyDescent="0.15">
      <c r="B478" s="6" t="s">
        <v>1311</v>
      </c>
      <c r="C478" s="6" t="s">
        <v>1312</v>
      </c>
      <c r="D478" s="6" t="s">
        <v>1313</v>
      </c>
      <c r="E478" s="5" t="str">
        <f>HYPERLINK("https://www.esco-net.com/wcs/escort/ec/detail?hHinCd=EA940PS-3","EA940PS-3")</f>
        <v>EA940PS-3</v>
      </c>
    </row>
    <row r="479" spans="2:5" x14ac:dyDescent="0.15">
      <c r="B479" s="6" t="s">
        <v>1311</v>
      </c>
      <c r="C479" s="6" t="s">
        <v>1314</v>
      </c>
      <c r="D479" s="6" t="s">
        <v>1315</v>
      </c>
      <c r="E479" s="5"/>
    </row>
    <row r="480" spans="2:5" x14ac:dyDescent="0.15">
      <c r="B480" s="6" t="s">
        <v>121</v>
      </c>
      <c r="C480" s="6" t="s">
        <v>1316</v>
      </c>
      <c r="D480" s="6" t="s">
        <v>1317</v>
      </c>
      <c r="E480" s="5" t="str">
        <f>HYPERLINK("https://www.esco-net.com/wcs/escort/ec/detail?hHinCd=EA759X-10T","EA759X-10T")</f>
        <v>EA759X-10T</v>
      </c>
    </row>
    <row r="481" spans="2:5" x14ac:dyDescent="0.15">
      <c r="B481" s="6" t="s">
        <v>1318</v>
      </c>
      <c r="C481" s="6" t="s">
        <v>1319</v>
      </c>
      <c r="D481" s="6" t="s">
        <v>1320</v>
      </c>
      <c r="E481" s="5" t="str">
        <f>HYPERLINK("https://www.esco-net.com/wcs/escort/ec/detail?hHinCd=EA759X-25M","EA759X-25M")</f>
        <v>EA759X-25M</v>
      </c>
    </row>
    <row r="482" spans="2:5" x14ac:dyDescent="0.15">
      <c r="B482" s="6" t="s">
        <v>122</v>
      </c>
      <c r="C482" s="6" t="s">
        <v>1321</v>
      </c>
      <c r="D482" s="6" t="s">
        <v>1322</v>
      </c>
      <c r="E482" s="5"/>
    </row>
    <row r="483" spans="2:5" x14ac:dyDescent="0.15">
      <c r="B483" s="6" t="s">
        <v>1323</v>
      </c>
      <c r="C483" s="6" t="s">
        <v>1324</v>
      </c>
      <c r="D483" s="6" t="s">
        <v>1325</v>
      </c>
      <c r="E483" s="5"/>
    </row>
    <row r="484" spans="2:5" x14ac:dyDescent="0.15">
      <c r="B484" s="6" t="s">
        <v>1326</v>
      </c>
      <c r="C484" s="6" t="s">
        <v>1327</v>
      </c>
      <c r="D484" s="6" t="s">
        <v>1325</v>
      </c>
      <c r="E484" s="5" t="str">
        <f>HYPERLINK("https://www.esco-net.com/wcs/escort/ec/detail?hHinCd=EA762EF-47","EA762EF-47")</f>
        <v>EA762EF-47</v>
      </c>
    </row>
    <row r="485" spans="2:5" x14ac:dyDescent="0.15">
      <c r="B485" s="6" t="s">
        <v>1328</v>
      </c>
      <c r="C485" s="6" t="s">
        <v>1329</v>
      </c>
      <c r="D485" s="6" t="s">
        <v>1330</v>
      </c>
      <c r="E485" s="5" t="str">
        <f>HYPERLINK("https://www.esco-net.com/wcs/escort/ec/detail?hHinCd=EA759GV-125","EA759GV-125")</f>
        <v>EA759GV-125</v>
      </c>
    </row>
    <row r="486" spans="2:5" x14ac:dyDescent="0.15">
      <c r="B486" s="6" t="s">
        <v>1328</v>
      </c>
      <c r="C486" s="6" t="s">
        <v>1331</v>
      </c>
      <c r="D486" s="6" t="s">
        <v>1332</v>
      </c>
      <c r="E486" s="5"/>
    </row>
    <row r="487" spans="2:5" x14ac:dyDescent="0.15">
      <c r="B487" s="6" t="s">
        <v>1328</v>
      </c>
      <c r="C487" s="6" t="s">
        <v>1333</v>
      </c>
      <c r="D487" s="6" t="s">
        <v>1334</v>
      </c>
      <c r="E487" s="5"/>
    </row>
    <row r="488" spans="2:5" x14ac:dyDescent="0.15">
      <c r="B488" s="6" t="s">
        <v>1335</v>
      </c>
      <c r="C488" s="6" t="s">
        <v>1336</v>
      </c>
      <c r="D488" s="6" t="s">
        <v>1337</v>
      </c>
      <c r="E488" s="5" t="str">
        <f>HYPERLINK("https://www.esco-net.com/wcs/escort/ec/detail?hHinCd=EA763ZD-53A","EA763ZD-53A")</f>
        <v>EA763ZD-53A</v>
      </c>
    </row>
    <row r="489" spans="2:5" x14ac:dyDescent="0.15">
      <c r="B489" s="6" t="s">
        <v>1335</v>
      </c>
      <c r="C489" s="6" t="s">
        <v>1338</v>
      </c>
      <c r="D489" s="6" t="s">
        <v>1339</v>
      </c>
      <c r="E489" s="5" t="str">
        <f>HYPERLINK("https://www.esco-net.com/wcs/escort/ec/detail?hHinCd=EA763ZD-35G","EA763ZD-35G")</f>
        <v>EA763ZD-35G</v>
      </c>
    </row>
    <row r="490" spans="2:5" x14ac:dyDescent="0.15">
      <c r="B490" s="6" t="s">
        <v>1340</v>
      </c>
      <c r="C490" s="6" t="s">
        <v>1341</v>
      </c>
      <c r="D490" s="6" t="s">
        <v>1342</v>
      </c>
      <c r="E490" s="5" t="str">
        <f>HYPERLINK("https://www.esco-net.com/wcs/escort/ec/detail?hHinCd=EA798CC-123","EA798CC-123")</f>
        <v>EA798CC-123</v>
      </c>
    </row>
    <row r="491" spans="2:5" x14ac:dyDescent="0.15">
      <c r="B491" s="6" t="s">
        <v>1343</v>
      </c>
      <c r="C491" s="6" t="s">
        <v>1344</v>
      </c>
      <c r="D491" s="6" t="s">
        <v>1345</v>
      </c>
      <c r="E491" s="5" t="str">
        <f>HYPERLINK("https://www.esco-net.com/wcs/escort/ec/detail?hHinCd=EA798CC-84","EA798CC-84")</f>
        <v>EA798CC-84</v>
      </c>
    </row>
    <row r="492" spans="2:5" x14ac:dyDescent="0.15">
      <c r="B492" s="6" t="s">
        <v>1346</v>
      </c>
      <c r="C492" s="6" t="s">
        <v>1347</v>
      </c>
      <c r="D492" s="6" t="s">
        <v>1348</v>
      </c>
      <c r="E492" s="5"/>
    </row>
    <row r="493" spans="2:5" x14ac:dyDescent="0.15">
      <c r="B493" s="6" t="s">
        <v>1349</v>
      </c>
      <c r="C493" s="6" t="s">
        <v>1350</v>
      </c>
      <c r="D493" s="6" t="s">
        <v>1351</v>
      </c>
      <c r="E493" s="5" t="str">
        <f>HYPERLINK("https://www.esco-net.com/wcs/escort/ec/detail?hHinCd=EA759EX-167A","EA759EX-167A")</f>
        <v>EA759EX-167A</v>
      </c>
    </row>
    <row r="494" spans="2:5" x14ac:dyDescent="0.15">
      <c r="B494" s="6" t="s">
        <v>1352</v>
      </c>
      <c r="C494" s="6" t="s">
        <v>1353</v>
      </c>
      <c r="D494" s="6" t="s">
        <v>1354</v>
      </c>
      <c r="E494" s="5"/>
    </row>
    <row r="495" spans="2:5" x14ac:dyDescent="0.15">
      <c r="B495" s="6" t="s">
        <v>1355</v>
      </c>
      <c r="C495" s="6" t="s">
        <v>1356</v>
      </c>
      <c r="D495" s="6" t="s">
        <v>1357</v>
      </c>
      <c r="E495" s="5" t="str">
        <f>HYPERLINK("https://www.esco-net.com/wcs/escort/ec/detail?hHinCd=EA759G-15C","EA759G-15C")</f>
        <v>EA759G-15C</v>
      </c>
    </row>
    <row r="496" spans="2:5" x14ac:dyDescent="0.15">
      <c r="B496" s="6" t="s">
        <v>1358</v>
      </c>
      <c r="C496" s="6" t="s">
        <v>1359</v>
      </c>
      <c r="D496" s="6" t="s">
        <v>1360</v>
      </c>
      <c r="E496" s="5" t="str">
        <f>HYPERLINK("https://www.esco-net.com/wcs/escort/ec/detail?hHinCd=EA757AD-42A","EA757AD-42A")</f>
        <v>EA757AD-42A</v>
      </c>
    </row>
    <row r="497" spans="2:5" x14ac:dyDescent="0.15">
      <c r="B497" s="6" t="s">
        <v>1361</v>
      </c>
      <c r="C497" s="6" t="s">
        <v>1362</v>
      </c>
      <c r="D497" s="6" t="s">
        <v>1363</v>
      </c>
      <c r="E497" s="5"/>
    </row>
    <row r="498" spans="2:5" x14ac:dyDescent="0.15">
      <c r="B498" s="6" t="s">
        <v>1361</v>
      </c>
      <c r="C498" s="6" t="s">
        <v>1364</v>
      </c>
      <c r="D498" s="6" t="s">
        <v>1365</v>
      </c>
      <c r="E498" s="5"/>
    </row>
    <row r="499" spans="2:5" x14ac:dyDescent="0.15">
      <c r="B499" s="6" t="s">
        <v>123</v>
      </c>
      <c r="C499" s="6" t="s">
        <v>1366</v>
      </c>
      <c r="D499" s="6" t="s">
        <v>1367</v>
      </c>
      <c r="E499" s="5" t="str">
        <f>HYPERLINK("https://www.esco-net.com/wcs/escort/ec/detail?hHinCd=EA954HC-25","EA954HC-25")</f>
        <v>EA954HC-25</v>
      </c>
    </row>
    <row r="500" spans="2:5" x14ac:dyDescent="0.15">
      <c r="B500" s="6" t="s">
        <v>124</v>
      </c>
      <c r="C500" s="6" t="s">
        <v>1368</v>
      </c>
      <c r="D500" s="6" t="s">
        <v>1369</v>
      </c>
      <c r="E500" s="5" t="str">
        <f>HYPERLINK("https://www.esco-net.com/wcs/escort/ec/detail?hHinCd=EA954HC-821","EA954HC-821")</f>
        <v>EA954HC-821</v>
      </c>
    </row>
    <row r="501" spans="2:5" x14ac:dyDescent="0.15">
      <c r="B501" s="6" t="s">
        <v>1370</v>
      </c>
      <c r="C501" s="6" t="s">
        <v>1371</v>
      </c>
      <c r="D501" s="6" t="s">
        <v>1372</v>
      </c>
      <c r="E501" s="5" t="str">
        <f>HYPERLINK("https://www.esco-net.com/wcs/escort/ec/detail?hHinCd=EA956XC-89","EA956XC-89")</f>
        <v>EA956XC-89</v>
      </c>
    </row>
    <row r="502" spans="2:5" x14ac:dyDescent="0.15">
      <c r="B502" s="6" t="s">
        <v>1373</v>
      </c>
      <c r="C502" s="6" t="s">
        <v>1374</v>
      </c>
      <c r="D502" s="6" t="s">
        <v>1375</v>
      </c>
      <c r="E502" s="5" t="str">
        <f>HYPERLINK("https://www.esco-net.com/wcs/escort/ec/detail?hHinCd=EA956XN-55","EA956XN-55")</f>
        <v>EA956XN-55</v>
      </c>
    </row>
    <row r="503" spans="2:5" x14ac:dyDescent="0.15">
      <c r="B503" s="6" t="s">
        <v>125</v>
      </c>
      <c r="C503" s="6" t="s">
        <v>1376</v>
      </c>
      <c r="D503" s="6" t="s">
        <v>1377</v>
      </c>
      <c r="E503" s="5" t="str">
        <f>HYPERLINK("https://www.esco-net.com/wcs/escort/ec/detail?hHinCd=EA956XF-21","EA956XF-21")</f>
        <v>EA956XF-21</v>
      </c>
    </row>
    <row r="504" spans="2:5" x14ac:dyDescent="0.15">
      <c r="B504" s="6" t="s">
        <v>1378</v>
      </c>
      <c r="C504" s="6" t="s">
        <v>1379</v>
      </c>
      <c r="D504" s="6" t="s">
        <v>1380</v>
      </c>
      <c r="E504" s="5" t="str">
        <f>HYPERLINK("https://www.esco-net.com/wcs/escort/ec/detail?hHinCd=EA954FD-52","EA954FD-52")</f>
        <v>EA954FD-52</v>
      </c>
    </row>
    <row r="505" spans="2:5" x14ac:dyDescent="0.15">
      <c r="B505" s="6" t="s">
        <v>1381</v>
      </c>
      <c r="C505" s="6" t="s">
        <v>1382</v>
      </c>
      <c r="D505" s="6" t="s">
        <v>1383</v>
      </c>
      <c r="E505" s="5" t="str">
        <f>HYPERLINK("https://www.esco-net.com/wcs/escort/ec/detail?hHinCd=EA956MD-1A","EA956MD-1A")</f>
        <v>EA956MD-1A</v>
      </c>
    </row>
    <row r="506" spans="2:5" x14ac:dyDescent="0.15">
      <c r="B506" s="6" t="s">
        <v>126</v>
      </c>
      <c r="C506" s="6" t="s">
        <v>1384</v>
      </c>
      <c r="D506" s="6" t="s">
        <v>1385</v>
      </c>
      <c r="E506" s="5" t="str">
        <f>HYPERLINK("https://www.esco-net.com/wcs/escort/ec/detail?hHinCd=EA954EA-202A","EA954EA-202A")</f>
        <v>EA954EA-202A</v>
      </c>
    </row>
    <row r="507" spans="2:5" x14ac:dyDescent="0.15">
      <c r="B507" s="6" t="s">
        <v>126</v>
      </c>
      <c r="C507" s="6" t="s">
        <v>1386</v>
      </c>
      <c r="D507" s="6" t="s">
        <v>1387</v>
      </c>
      <c r="E507" s="5"/>
    </row>
    <row r="508" spans="2:5" x14ac:dyDescent="0.15">
      <c r="B508" s="6" t="s">
        <v>126</v>
      </c>
      <c r="C508" s="6" t="s">
        <v>1388</v>
      </c>
      <c r="D508" s="6" t="s">
        <v>1389</v>
      </c>
      <c r="E508" s="5"/>
    </row>
    <row r="509" spans="2:5" x14ac:dyDescent="0.15">
      <c r="B509" s="6" t="s">
        <v>126</v>
      </c>
      <c r="C509" s="6" t="s">
        <v>1390</v>
      </c>
      <c r="D509" s="6" t="s">
        <v>1391</v>
      </c>
      <c r="E509" s="5"/>
    </row>
    <row r="510" spans="2:5" x14ac:dyDescent="0.15">
      <c r="B510" s="6" t="s">
        <v>1392</v>
      </c>
      <c r="C510" s="6" t="s">
        <v>1393</v>
      </c>
      <c r="D510" s="6" t="s">
        <v>1394</v>
      </c>
      <c r="E510" s="5" t="str">
        <f>HYPERLINK("https://www.esco-net.com/wcs/escort/ec/detail?hHinCd=EA954EA-61","EA954EA-61")</f>
        <v>EA954EA-61</v>
      </c>
    </row>
    <row r="511" spans="2:5" x14ac:dyDescent="0.15">
      <c r="B511" s="6" t="s">
        <v>1392</v>
      </c>
      <c r="C511" s="6" t="s">
        <v>1395</v>
      </c>
      <c r="D511" s="6" t="s">
        <v>1396</v>
      </c>
      <c r="E511" s="5" t="str">
        <f>HYPERLINK("https://www.esco-net.com/wcs/escort/ec/detail?hHinCd=EA954EA-134","EA954EA-134")</f>
        <v>EA954EA-134</v>
      </c>
    </row>
    <row r="512" spans="2:5" x14ac:dyDescent="0.15">
      <c r="B512" s="6" t="s">
        <v>1397</v>
      </c>
      <c r="C512" s="6" t="s">
        <v>1398</v>
      </c>
      <c r="D512" s="6" t="s">
        <v>1399</v>
      </c>
      <c r="E512" s="5" t="str">
        <f>HYPERLINK("https://www.esco-net.com/wcs/escort/ec/detail?hHinCd=EA927-286","EA927-286")</f>
        <v>EA927-286</v>
      </c>
    </row>
    <row r="513" spans="2:5" x14ac:dyDescent="0.15">
      <c r="B513" s="6" t="s">
        <v>1400</v>
      </c>
      <c r="C513" s="6" t="s">
        <v>1401</v>
      </c>
      <c r="D513" s="6" t="s">
        <v>1402</v>
      </c>
      <c r="E513" s="5" t="str">
        <f>HYPERLINK("https://www.esco-net.com/wcs/escort/ec/detail?hHinCd=EA927-220","EA927-220")</f>
        <v>EA927-220</v>
      </c>
    </row>
    <row r="514" spans="2:5" x14ac:dyDescent="0.15">
      <c r="B514" s="6" t="s">
        <v>1403</v>
      </c>
      <c r="C514" s="6" t="s">
        <v>1404</v>
      </c>
      <c r="D514" s="6" t="s">
        <v>1405</v>
      </c>
      <c r="E514" s="5" t="str">
        <f>HYPERLINK("https://www.esco-net.com/wcs/escort/ec/detail?hHinCd=EA927AH-151B","EA927AH-151B")</f>
        <v>EA927AH-151B</v>
      </c>
    </row>
    <row r="515" spans="2:5" x14ac:dyDescent="0.15">
      <c r="B515" s="6" t="s">
        <v>1406</v>
      </c>
      <c r="C515" s="6" t="s">
        <v>1407</v>
      </c>
      <c r="D515" s="6" t="s">
        <v>1408</v>
      </c>
      <c r="E515" s="5" t="str">
        <f>HYPERLINK("https://www.esco-net.com/wcs/escort/ec/detail?hHinCd=EA927BS-23","EA927BS-23")</f>
        <v>EA927BS-23</v>
      </c>
    </row>
    <row r="516" spans="2:5" x14ac:dyDescent="0.15">
      <c r="B516" s="6" t="s">
        <v>1409</v>
      </c>
      <c r="C516" s="6" t="s">
        <v>1410</v>
      </c>
      <c r="D516" s="6" t="s">
        <v>1411</v>
      </c>
      <c r="E516" s="5" t="str">
        <f>HYPERLINK("https://www.esco-net.com/wcs/escort/ec/detail?hHinCd=EA927LF-61","EA927LF-61")</f>
        <v>EA927LF-61</v>
      </c>
    </row>
    <row r="517" spans="2:5" x14ac:dyDescent="0.15">
      <c r="B517" s="6" t="s">
        <v>1412</v>
      </c>
      <c r="C517" s="6" t="s">
        <v>1413</v>
      </c>
      <c r="D517" s="6" t="s">
        <v>1414</v>
      </c>
      <c r="E517" s="5" t="str">
        <f>HYPERLINK("https://www.esco-net.com/wcs/escort/ec/detail?hHinCd=EA927-211","EA927-211")</f>
        <v>EA927-211</v>
      </c>
    </row>
    <row r="518" spans="2:5" x14ac:dyDescent="0.15">
      <c r="B518" s="6" t="s">
        <v>1415</v>
      </c>
      <c r="C518" s="6" t="s">
        <v>1416</v>
      </c>
      <c r="D518" s="6" t="s">
        <v>1417</v>
      </c>
      <c r="E518" s="5" t="str">
        <f>HYPERLINK("https://www.esco-net.com/wcs/escort/ec/detail?hHinCd=EA927-83","EA927-83")</f>
        <v>EA927-83</v>
      </c>
    </row>
    <row r="519" spans="2:5" x14ac:dyDescent="0.15">
      <c r="B519" s="6" t="s">
        <v>1418</v>
      </c>
      <c r="C519" s="6" t="s">
        <v>1419</v>
      </c>
      <c r="D519" s="6" t="s">
        <v>1420</v>
      </c>
      <c r="E519" s="5" t="str">
        <f>HYPERLINK("https://www.esco-net.com/wcs/escort/ec/detail?hHinCd=EA927BH-50B","EA927BH-50B")</f>
        <v>EA927BH-50B</v>
      </c>
    </row>
    <row r="520" spans="2:5" x14ac:dyDescent="0.15">
      <c r="B520" s="6" t="s">
        <v>1421</v>
      </c>
      <c r="C520" s="6" t="s">
        <v>1422</v>
      </c>
      <c r="D520" s="6" t="s">
        <v>1423</v>
      </c>
      <c r="E520" s="5" t="str">
        <f>HYPERLINK("https://www.esco-net.com/wcs/escort/ec/detail?hHinCd=EA927CJ-51","EA927CJ-51")</f>
        <v>EA927CJ-51</v>
      </c>
    </row>
    <row r="521" spans="2:5" x14ac:dyDescent="0.15">
      <c r="B521" s="6" t="s">
        <v>1424</v>
      </c>
      <c r="C521" s="6" t="s">
        <v>1425</v>
      </c>
      <c r="D521" s="6" t="s">
        <v>1426</v>
      </c>
      <c r="E521" s="5" t="str">
        <f>HYPERLINK("https://www.esco-net.com/wcs/escort/ec/detail?hHinCd=EA927BH-15","EA927BH-15")</f>
        <v>EA927BH-15</v>
      </c>
    </row>
    <row r="522" spans="2:5" x14ac:dyDescent="0.15">
      <c r="B522" s="6" t="s">
        <v>1424</v>
      </c>
      <c r="C522" s="6" t="s">
        <v>1427</v>
      </c>
      <c r="D522" s="6" t="s">
        <v>1428</v>
      </c>
      <c r="E522" s="5" t="str">
        <f>HYPERLINK("https://www.esco-net.com/wcs/escort/ec/detail?hHinCd=EA927BH-44","EA927BH-44")</f>
        <v>EA927BH-44</v>
      </c>
    </row>
    <row r="523" spans="2:5" x14ac:dyDescent="0.15">
      <c r="B523" s="6" t="s">
        <v>127</v>
      </c>
      <c r="C523" s="6" t="s">
        <v>1429</v>
      </c>
      <c r="D523" s="6" t="s">
        <v>1430</v>
      </c>
      <c r="E523" s="5" t="str">
        <f>HYPERLINK("https://www.esco-net.com/wcs/escort/ec/detail?hHinCd=EA927CH-103","EA927CH-103")</f>
        <v>EA927CH-103</v>
      </c>
    </row>
    <row r="524" spans="2:5" x14ac:dyDescent="0.15">
      <c r="B524" s="6" t="s">
        <v>1431</v>
      </c>
      <c r="C524" s="6" t="s">
        <v>1432</v>
      </c>
      <c r="D524" s="6" t="s">
        <v>1433</v>
      </c>
      <c r="E524" s="5"/>
    </row>
    <row r="525" spans="2:5" x14ac:dyDescent="0.15">
      <c r="B525" s="6" t="s">
        <v>1434</v>
      </c>
      <c r="C525" s="6" t="s">
        <v>1435</v>
      </c>
      <c r="D525" s="6" t="s">
        <v>1436</v>
      </c>
      <c r="E525" s="5"/>
    </row>
    <row r="526" spans="2:5" x14ac:dyDescent="0.15">
      <c r="B526" s="6" t="s">
        <v>1437</v>
      </c>
      <c r="C526" s="6" t="s">
        <v>1438</v>
      </c>
      <c r="D526" s="6" t="s">
        <v>1439</v>
      </c>
      <c r="E526" s="5"/>
    </row>
    <row r="527" spans="2:5" x14ac:dyDescent="0.15">
      <c r="B527" s="6" t="s">
        <v>1440</v>
      </c>
      <c r="C527" s="6" t="s">
        <v>1441</v>
      </c>
      <c r="D527" s="6" t="s">
        <v>1442</v>
      </c>
      <c r="E527" s="5" t="str">
        <f>HYPERLINK("https://www.esco-net.com/wcs/escort/ec/detail?hHinCd=EA758CW-60A","EA758CW-60A")</f>
        <v>EA758CW-60A</v>
      </c>
    </row>
    <row r="528" spans="2:5" x14ac:dyDescent="0.15">
      <c r="B528" s="6" t="s">
        <v>1443</v>
      </c>
      <c r="C528" s="6" t="s">
        <v>1444</v>
      </c>
      <c r="D528" s="6" t="s">
        <v>1445</v>
      </c>
      <c r="E528" s="5"/>
    </row>
    <row r="529" spans="2:5" x14ac:dyDescent="0.15">
      <c r="B529" s="6" t="s">
        <v>1446</v>
      </c>
      <c r="C529" s="6" t="s">
        <v>1447</v>
      </c>
      <c r="D529" s="6" t="s">
        <v>1448</v>
      </c>
      <c r="E529" s="5" t="str">
        <f>HYPERLINK("https://www.esco-net.com/wcs/escort/ec/detail?hHinCd=EA814DL-41A","EA814DL-41A")</f>
        <v>EA814DL-41A</v>
      </c>
    </row>
    <row r="530" spans="2:5" x14ac:dyDescent="0.15">
      <c r="B530" s="6" t="s">
        <v>1449</v>
      </c>
      <c r="C530" s="6" t="s">
        <v>1450</v>
      </c>
      <c r="D530" s="6" t="s">
        <v>1451</v>
      </c>
      <c r="E530" s="5"/>
    </row>
    <row r="531" spans="2:5" x14ac:dyDescent="0.15">
      <c r="B531" s="6" t="s">
        <v>1452</v>
      </c>
      <c r="C531" s="6" t="s">
        <v>1453</v>
      </c>
      <c r="D531" s="6" t="s">
        <v>1454</v>
      </c>
      <c r="E531" s="5"/>
    </row>
    <row r="532" spans="2:5" x14ac:dyDescent="0.15">
      <c r="B532" s="6" t="s">
        <v>1452</v>
      </c>
      <c r="C532" s="6" t="s">
        <v>1455</v>
      </c>
      <c r="D532" s="6" t="s">
        <v>1454</v>
      </c>
      <c r="E532" s="5"/>
    </row>
    <row r="533" spans="2:5" x14ac:dyDescent="0.15">
      <c r="B533" s="6" t="s">
        <v>1452</v>
      </c>
      <c r="C533" s="6" t="s">
        <v>1456</v>
      </c>
      <c r="D533" s="6" t="s">
        <v>1454</v>
      </c>
      <c r="E533" s="5"/>
    </row>
    <row r="534" spans="2:5" x14ac:dyDescent="0.15">
      <c r="B534" s="6" t="s">
        <v>1457</v>
      </c>
      <c r="C534" s="6" t="s">
        <v>1458</v>
      </c>
      <c r="D534" s="6" t="s">
        <v>1459</v>
      </c>
      <c r="E534" s="5" t="str">
        <f>HYPERLINK("https://www.esco-net.com/wcs/escort/ec/detail?hHinCd=EA761XS-36B","EA761XS-36B")</f>
        <v>EA761XS-36B</v>
      </c>
    </row>
    <row r="535" spans="2:5" x14ac:dyDescent="0.15">
      <c r="B535" s="6" t="s">
        <v>1460</v>
      </c>
      <c r="C535" s="6" t="s">
        <v>1461</v>
      </c>
      <c r="D535" s="6" t="s">
        <v>1462</v>
      </c>
      <c r="E535" s="5"/>
    </row>
    <row r="536" spans="2:5" x14ac:dyDescent="0.15">
      <c r="B536" s="6" t="s">
        <v>1463</v>
      </c>
      <c r="C536" s="6" t="s">
        <v>1464</v>
      </c>
      <c r="D536" s="6" t="s">
        <v>1465</v>
      </c>
      <c r="E536" s="5" t="str">
        <f>HYPERLINK("https://www.esco-net.com/wcs/escort/ec/detail?hHinCd=EA758YK-3K","EA758YK-3K")</f>
        <v>EA758YK-3K</v>
      </c>
    </row>
    <row r="537" spans="2:5" x14ac:dyDescent="0.15">
      <c r="B537" s="6" t="s">
        <v>128</v>
      </c>
      <c r="C537" s="6" t="s">
        <v>1466</v>
      </c>
      <c r="D537" s="6" t="s">
        <v>1467</v>
      </c>
      <c r="E537" s="5" t="str">
        <f>HYPERLINK("https://www.esco-net.com/wcs/escort/ec/detail?hHinCd=EA758-18","EA758-18")</f>
        <v>EA758-18</v>
      </c>
    </row>
    <row r="538" spans="2:5" x14ac:dyDescent="0.15">
      <c r="B538" s="6" t="s">
        <v>128</v>
      </c>
      <c r="C538" s="6" t="s">
        <v>1468</v>
      </c>
      <c r="D538" s="6" t="s">
        <v>1469</v>
      </c>
      <c r="E538" s="5"/>
    </row>
    <row r="539" spans="2:5" x14ac:dyDescent="0.15">
      <c r="B539" s="6" t="s">
        <v>1470</v>
      </c>
      <c r="C539" s="6" t="s">
        <v>1471</v>
      </c>
      <c r="D539" s="6" t="s">
        <v>1472</v>
      </c>
      <c r="E539" s="5"/>
    </row>
    <row r="540" spans="2:5" x14ac:dyDescent="0.15">
      <c r="B540" s="6" t="s">
        <v>1473</v>
      </c>
      <c r="C540" s="6" t="s">
        <v>1474</v>
      </c>
      <c r="D540" s="6" t="s">
        <v>1475</v>
      </c>
      <c r="E540" s="5" t="str">
        <f>HYPERLINK("https://www.esco-net.com/wcs/escort/ec/detail?hHinCd=EA763AK-54E","EA763AK-54E")</f>
        <v>EA763AK-54E</v>
      </c>
    </row>
    <row r="541" spans="2:5" x14ac:dyDescent="0.15">
      <c r="B541" s="6" t="s">
        <v>1473</v>
      </c>
      <c r="C541" s="6" t="s">
        <v>1476</v>
      </c>
      <c r="D541" s="6" t="s">
        <v>1477</v>
      </c>
      <c r="E541" s="5" t="str">
        <f>HYPERLINK("https://www.esco-net.com/wcs/escort/ec/detail?hHinCd=EA763AK-5J","EA763AK-5J")</f>
        <v>EA763AK-5J</v>
      </c>
    </row>
    <row r="542" spans="2:5" x14ac:dyDescent="0.15">
      <c r="B542" s="6" t="s">
        <v>129</v>
      </c>
      <c r="C542" s="6" t="s">
        <v>1478</v>
      </c>
      <c r="D542" s="6" t="s">
        <v>1479</v>
      </c>
      <c r="E542" s="5" t="str">
        <f>HYPERLINK("https://www.esco-net.com/wcs/escort/ec/detail?hHinCd=EA763AJ-62B","EA763AJ-62B")</f>
        <v>EA763AJ-62B</v>
      </c>
    </row>
    <row r="543" spans="2:5" x14ac:dyDescent="0.15">
      <c r="B543" s="6" t="s">
        <v>1480</v>
      </c>
      <c r="C543" s="6" t="s">
        <v>1481</v>
      </c>
      <c r="D543" s="6" t="s">
        <v>1482</v>
      </c>
      <c r="E543" s="5" t="str">
        <f>HYPERLINK("https://www.esco-net.com/wcs/escort/ec/detail?hHinCd=EA763AP-47A","EA763AP-47A")</f>
        <v>EA763AP-47A</v>
      </c>
    </row>
    <row r="544" spans="2:5" x14ac:dyDescent="0.15">
      <c r="B544" s="6" t="s">
        <v>1483</v>
      </c>
      <c r="C544" s="6" t="s">
        <v>1484</v>
      </c>
      <c r="D544" s="6" t="s">
        <v>1485</v>
      </c>
      <c r="E544" s="5" t="str">
        <f>HYPERLINK("https://www.esco-net.com/wcs/escort/ec/detail?hHinCd=EA763AQ-51A","EA763AQ-51A")</f>
        <v>EA763AQ-51A</v>
      </c>
    </row>
    <row r="545" spans="2:5" x14ac:dyDescent="0.15">
      <c r="B545" s="6" t="s">
        <v>1486</v>
      </c>
      <c r="C545" s="6" t="s">
        <v>1487</v>
      </c>
      <c r="D545" s="6" t="s">
        <v>1488</v>
      </c>
      <c r="E545" s="5" t="str">
        <f>HYPERLINK("https://www.esco-net.com/wcs/escort/ec/detail?hHinCd=EA763AZ-162A","EA763AZ-162A")</f>
        <v>EA763AZ-162A</v>
      </c>
    </row>
    <row r="546" spans="2:5" x14ac:dyDescent="0.15">
      <c r="B546" s="6" t="s">
        <v>1486</v>
      </c>
      <c r="C546" s="6" t="s">
        <v>1489</v>
      </c>
      <c r="D546" s="6" t="s">
        <v>1490</v>
      </c>
      <c r="E546" s="5" t="str">
        <f>HYPERLINK("https://www.esco-net.com/wcs/escort/ec/detail?hHinCd=EA763AZ-82A","EA763AZ-82A")</f>
        <v>EA763AZ-82A</v>
      </c>
    </row>
    <row r="547" spans="2:5" x14ac:dyDescent="0.15">
      <c r="B547" s="6" t="s">
        <v>1491</v>
      </c>
      <c r="C547" s="6" t="s">
        <v>1492</v>
      </c>
      <c r="D547" s="6" t="s">
        <v>1493</v>
      </c>
      <c r="E547" s="5" t="str">
        <f>HYPERLINK("https://www.esco-net.com/wcs/escort/ec/detail?hHinCd=EA540GA-11","EA540GA-11")</f>
        <v>EA540GA-11</v>
      </c>
    </row>
    <row r="548" spans="2:5" x14ac:dyDescent="0.15">
      <c r="B548" s="6" t="s">
        <v>1494</v>
      </c>
      <c r="C548" s="6" t="s">
        <v>1495</v>
      </c>
      <c r="D548" s="6" t="s">
        <v>1496</v>
      </c>
      <c r="E548" s="5" t="str">
        <f>HYPERLINK("https://www.esco-net.com/wcs/escort/ec/detail?hHinCd=EA540K-162","EA540K-162")</f>
        <v>EA540K-162</v>
      </c>
    </row>
    <row r="549" spans="2:5" x14ac:dyDescent="0.15">
      <c r="B549" s="6" t="s">
        <v>1497</v>
      </c>
      <c r="C549" s="6" t="s">
        <v>1498</v>
      </c>
      <c r="D549" s="6" t="s">
        <v>1499</v>
      </c>
      <c r="E549" s="5" t="str">
        <f>HYPERLINK("https://www.esco-net.com/wcs/escort/ec/detail?hHinCd=EA540K-8B","EA540K-8B")</f>
        <v>EA540K-8B</v>
      </c>
    </row>
    <row r="550" spans="2:5" x14ac:dyDescent="0.15">
      <c r="B550" s="6" t="s">
        <v>1500</v>
      </c>
      <c r="C550" s="6" t="s">
        <v>1501</v>
      </c>
      <c r="D550" s="6" t="s">
        <v>1502</v>
      </c>
      <c r="E550" s="5" t="str">
        <f>HYPERLINK("https://www.esco-net.com/wcs/escort/ec/detail?hHinCd=EA540AP-21","EA540AP-21")</f>
        <v>EA540AP-21</v>
      </c>
    </row>
    <row r="551" spans="2:5" x14ac:dyDescent="0.15">
      <c r="B551" s="6" t="s">
        <v>1500</v>
      </c>
      <c r="C551" s="6" t="s">
        <v>1503</v>
      </c>
      <c r="D551" s="6" t="s">
        <v>1504</v>
      </c>
      <c r="E551" s="5" t="str">
        <f>HYPERLINK("https://www.esco-net.com/wcs/escort/ec/detail?hHinCd=EA540AR-13","EA540AR-13")</f>
        <v>EA540AR-13</v>
      </c>
    </row>
    <row r="552" spans="2:5" x14ac:dyDescent="0.15">
      <c r="B552" s="6" t="s">
        <v>1500</v>
      </c>
      <c r="C552" s="6" t="s">
        <v>1505</v>
      </c>
      <c r="D552" s="6" t="s">
        <v>1506</v>
      </c>
      <c r="E552" s="5" t="str">
        <f>HYPERLINK("https://www.esco-net.com/wcs/escort/ec/detail?hHinCd=EA540K-98","EA540K-98")</f>
        <v>EA540K-98</v>
      </c>
    </row>
    <row r="553" spans="2:5" x14ac:dyDescent="0.15">
      <c r="B553" s="6" t="s">
        <v>130</v>
      </c>
      <c r="C553" s="6" t="s">
        <v>1507</v>
      </c>
      <c r="D553" s="6" t="s">
        <v>1508</v>
      </c>
      <c r="E553" s="5" t="str">
        <f>HYPERLINK("https://www.esco-net.com/wcs/escort/ec/detail?hHinCd=EA576LE-7","EA576LE-7")</f>
        <v>EA576LE-7</v>
      </c>
    </row>
    <row r="554" spans="2:5" x14ac:dyDescent="0.15">
      <c r="B554" s="6" t="s">
        <v>131</v>
      </c>
      <c r="C554" s="6" t="s">
        <v>1509</v>
      </c>
      <c r="D554" s="6" t="s">
        <v>1510</v>
      </c>
      <c r="E554" s="5" t="str">
        <f>HYPERLINK("https://www.esco-net.com/wcs/escort/ec/detail?hHinCd=EA628PV-133","EA628PV-133")</f>
        <v>EA628PV-133</v>
      </c>
    </row>
    <row r="555" spans="2:5" x14ac:dyDescent="0.15">
      <c r="B555" s="6" t="s">
        <v>131</v>
      </c>
      <c r="C555" s="6" t="s">
        <v>1511</v>
      </c>
      <c r="D555" s="6" t="s">
        <v>1512</v>
      </c>
      <c r="E555" s="5" t="str">
        <f>HYPERLINK("https://www.esco-net.com/wcs/escort/ec/detail?hHinCd=EA628PV-143","EA628PV-143")</f>
        <v>EA628PV-143</v>
      </c>
    </row>
    <row r="556" spans="2:5" x14ac:dyDescent="0.15">
      <c r="B556" s="6" t="s">
        <v>131</v>
      </c>
      <c r="C556" s="6" t="s">
        <v>1513</v>
      </c>
      <c r="D556" s="6" t="s">
        <v>1514</v>
      </c>
      <c r="E556" s="5" t="str">
        <f>HYPERLINK("https://www.esco-net.com/wcs/escort/ec/detail?hHinCd=EA628PW-13","EA628PW-13")</f>
        <v>EA628PW-13</v>
      </c>
    </row>
    <row r="557" spans="2:5" x14ac:dyDescent="0.15">
      <c r="B557" s="6" t="s">
        <v>1515</v>
      </c>
      <c r="C557" s="6" t="s">
        <v>1516</v>
      </c>
      <c r="D557" s="6" t="s">
        <v>1517</v>
      </c>
      <c r="E557" s="5"/>
    </row>
    <row r="558" spans="2:5" x14ac:dyDescent="0.15">
      <c r="B558" s="6" t="s">
        <v>1518</v>
      </c>
      <c r="C558" s="6" t="s">
        <v>1519</v>
      </c>
      <c r="D558" s="6" t="s">
        <v>1520</v>
      </c>
      <c r="E558" s="5" t="str">
        <f>HYPERLINK("https://www.esco-net.com/wcs/escort/ec/detail?hHinCd=EA951FB-57A","EA951FB-57A")</f>
        <v>EA951FB-57A</v>
      </c>
    </row>
    <row r="559" spans="2:5" x14ac:dyDescent="0.15">
      <c r="B559" s="6" t="s">
        <v>132</v>
      </c>
      <c r="C559" s="6" t="s">
        <v>1521</v>
      </c>
      <c r="D559" s="6" t="s">
        <v>1522</v>
      </c>
      <c r="E559" s="5" t="str">
        <f>HYPERLINK("https://www.esco-net.com/wcs/escort/ec/detail?hHinCd=EA944CT-63","EA944CT-63")</f>
        <v>EA944CT-63</v>
      </c>
    </row>
    <row r="560" spans="2:5" x14ac:dyDescent="0.15">
      <c r="B560" s="6" t="s">
        <v>133</v>
      </c>
      <c r="C560" s="6" t="s">
        <v>1523</v>
      </c>
      <c r="D560" s="6" t="s">
        <v>1524</v>
      </c>
      <c r="E560" s="5"/>
    </row>
    <row r="561" spans="2:5" x14ac:dyDescent="0.15">
      <c r="B561" s="6" t="s">
        <v>1525</v>
      </c>
      <c r="C561" s="6" t="s">
        <v>1526</v>
      </c>
      <c r="D561" s="6" t="s">
        <v>1527</v>
      </c>
      <c r="E561" s="5" t="str">
        <f>HYPERLINK("https://www.esco-net.com/wcs/escort/ec/detail?hHinCd=EA912JB-53","EA912JB-53")</f>
        <v>EA912JB-53</v>
      </c>
    </row>
    <row r="562" spans="2:5" x14ac:dyDescent="0.15">
      <c r="B562" s="6" t="s">
        <v>1528</v>
      </c>
      <c r="C562" s="6" t="s">
        <v>1529</v>
      </c>
      <c r="D562" s="6" t="s">
        <v>1530</v>
      </c>
      <c r="E562" s="5" t="str">
        <f>HYPERLINK("https://www.esco-net.com/wcs/escort/ec/detail?hHinCd=EA913VS-58","EA913VS-58")</f>
        <v>EA913VS-58</v>
      </c>
    </row>
    <row r="563" spans="2:5" x14ac:dyDescent="0.15">
      <c r="B563" s="6" t="s">
        <v>1531</v>
      </c>
      <c r="C563" s="6" t="s">
        <v>1532</v>
      </c>
      <c r="D563" s="6" t="s">
        <v>1533</v>
      </c>
      <c r="E563" s="5" t="str">
        <f>HYPERLINK("https://www.esco-net.com/wcs/escort/ec/detail?hHinCd=EA929DF-16A","EA929DF-16A")</f>
        <v>EA929DF-16A</v>
      </c>
    </row>
    <row r="564" spans="2:5" x14ac:dyDescent="0.15">
      <c r="B564" s="6" t="s">
        <v>1534</v>
      </c>
      <c r="C564" s="6" t="s">
        <v>1535</v>
      </c>
      <c r="D564" s="6" t="s">
        <v>1536</v>
      </c>
      <c r="E564" s="5"/>
    </row>
    <row r="565" spans="2:5" x14ac:dyDescent="0.15">
      <c r="B565" s="6" t="s">
        <v>1537</v>
      </c>
      <c r="C565" s="6" t="s">
        <v>1538</v>
      </c>
      <c r="D565" s="6" t="s">
        <v>1539</v>
      </c>
      <c r="E565" s="5"/>
    </row>
    <row r="566" spans="2:5" x14ac:dyDescent="0.15">
      <c r="B566" s="6" t="s">
        <v>1540</v>
      </c>
      <c r="C566" s="6" t="s">
        <v>1541</v>
      </c>
      <c r="D566" s="6" t="s">
        <v>1542</v>
      </c>
      <c r="E566" s="5" t="str">
        <f>HYPERLINK("https://www.esco-net.com/wcs/escort/ec/detail?hHinCd=EA995AD-98B","EA995AD-98B")</f>
        <v>EA995AD-98B</v>
      </c>
    </row>
    <row r="567" spans="2:5" x14ac:dyDescent="0.15">
      <c r="B567" s="6" t="s">
        <v>1543</v>
      </c>
      <c r="C567" s="6" t="s">
        <v>1544</v>
      </c>
      <c r="D567" s="6" t="s">
        <v>1545</v>
      </c>
      <c r="E567" s="5" t="str">
        <f>HYPERLINK("https://www.esco-net.com/wcs/escort/ec/detail?hHinCd=EA995AF-41","EA995AF-41")</f>
        <v>EA995AF-41</v>
      </c>
    </row>
    <row r="568" spans="2:5" x14ac:dyDescent="0.15">
      <c r="B568" s="6" t="s">
        <v>1546</v>
      </c>
      <c r="C568" s="6" t="s">
        <v>1547</v>
      </c>
      <c r="D568" s="6" t="s">
        <v>1548</v>
      </c>
      <c r="E568" s="5" t="str">
        <f>HYPERLINK("https://www.esco-net.com/wcs/escort/ec/detail?hHinCd=EA995AD-373","EA995AD-373")</f>
        <v>EA995AD-373</v>
      </c>
    </row>
    <row r="569" spans="2:5" x14ac:dyDescent="0.15">
      <c r="B569" s="6" t="s">
        <v>1549</v>
      </c>
      <c r="C569" s="6" t="s">
        <v>1550</v>
      </c>
      <c r="D569" s="6" t="s">
        <v>1551</v>
      </c>
      <c r="E569" s="5"/>
    </row>
    <row r="570" spans="2:5" x14ac:dyDescent="0.15">
      <c r="B570" s="6" t="s">
        <v>134</v>
      </c>
      <c r="C570" s="6" t="s">
        <v>1552</v>
      </c>
      <c r="D570" s="6" t="s">
        <v>1553</v>
      </c>
      <c r="E570" s="5" t="str">
        <f>HYPERLINK("https://www.esco-net.com/wcs/escort/ec/detail?hHinCd=EA922HA-71","EA922HA-71")</f>
        <v>EA922HA-71</v>
      </c>
    </row>
    <row r="571" spans="2:5" x14ac:dyDescent="0.15">
      <c r="B571" s="6" t="s">
        <v>1554</v>
      </c>
      <c r="C571" s="6" t="s">
        <v>1555</v>
      </c>
      <c r="D571" s="6" t="s">
        <v>1556</v>
      </c>
      <c r="E571" s="5" t="str">
        <f>HYPERLINK("https://www.esco-net.com/wcs/escort/ec/detail?hHinCd=EA922AJ-106A","EA922AJ-106A")</f>
        <v>EA922AJ-106A</v>
      </c>
    </row>
    <row r="572" spans="2:5" x14ac:dyDescent="0.15">
      <c r="B572" s="6" t="s">
        <v>1557</v>
      </c>
      <c r="C572" s="6" t="s">
        <v>1558</v>
      </c>
      <c r="D572" s="6" t="s">
        <v>1559</v>
      </c>
      <c r="E572" s="5" t="str">
        <f>HYPERLINK("https://www.esco-net.com/wcs/escort/ec/detail?hHinCd=EA922AJ-78","EA922AJ-78")</f>
        <v>EA922AJ-78</v>
      </c>
    </row>
    <row r="573" spans="2:5" x14ac:dyDescent="0.15">
      <c r="B573" s="6" t="s">
        <v>1557</v>
      </c>
      <c r="C573" s="6" t="s">
        <v>1560</v>
      </c>
      <c r="D573" s="6" t="s">
        <v>1561</v>
      </c>
      <c r="E573" s="5" t="str">
        <f>HYPERLINK("https://www.esco-net.com/wcs/escort/ec/detail?hHinCd=EA922KD-15C","EA922KD-15C")</f>
        <v>EA922KD-15C</v>
      </c>
    </row>
    <row r="574" spans="2:5" x14ac:dyDescent="0.15">
      <c r="B574" s="6" t="s">
        <v>1562</v>
      </c>
      <c r="C574" s="6" t="s">
        <v>1563</v>
      </c>
      <c r="D574" s="6" t="s">
        <v>1564</v>
      </c>
      <c r="E574" s="5" t="str">
        <f>HYPERLINK("https://www.esco-net.com/wcs/escort/ec/detail?hHinCd=EA941-6A","EA941-6A")</f>
        <v>EA941-6A</v>
      </c>
    </row>
    <row r="575" spans="2:5" x14ac:dyDescent="0.15">
      <c r="B575" s="6" t="s">
        <v>1565</v>
      </c>
      <c r="C575" s="6" t="s">
        <v>1566</v>
      </c>
      <c r="D575" s="6" t="s">
        <v>1567</v>
      </c>
      <c r="E575" s="5" t="str">
        <f>HYPERLINK("https://www.esco-net.com/wcs/escort/ec/detail?hHinCd=EA941-13A","EA941-13A")</f>
        <v>EA941-13A</v>
      </c>
    </row>
    <row r="576" spans="2:5" x14ac:dyDescent="0.15">
      <c r="B576" s="6" t="s">
        <v>1568</v>
      </c>
      <c r="C576" s="6" t="s">
        <v>1569</v>
      </c>
      <c r="D576" s="6" t="s">
        <v>1570</v>
      </c>
      <c r="E576" s="5"/>
    </row>
    <row r="577" spans="2:5" x14ac:dyDescent="0.15">
      <c r="B577" s="6" t="s">
        <v>1571</v>
      </c>
      <c r="C577" s="6" t="s">
        <v>1572</v>
      </c>
      <c r="D577" s="6" t="s">
        <v>1573</v>
      </c>
      <c r="E577" s="5" t="str">
        <f>HYPERLINK("https://www.esco-net.com/wcs/escort/ec/detail?hHinCd=EA800P-120","EA800P-120")</f>
        <v>EA800P-120</v>
      </c>
    </row>
    <row r="578" spans="2:5" x14ac:dyDescent="0.15">
      <c r="B578" s="6" t="s">
        <v>1574</v>
      </c>
      <c r="C578" s="6" t="s">
        <v>1575</v>
      </c>
      <c r="D578" s="6" t="s">
        <v>1576</v>
      </c>
      <c r="E578" s="5" t="str">
        <f>HYPERLINK("https://www.esco-net.com/wcs/escort/ec/detail?hHinCd=EA800AR-96","EA800AR-96")</f>
        <v>EA800AR-96</v>
      </c>
    </row>
    <row r="579" spans="2:5" x14ac:dyDescent="0.15">
      <c r="B579" s="6" t="s">
        <v>1574</v>
      </c>
      <c r="C579" s="6" t="s">
        <v>1577</v>
      </c>
      <c r="D579" s="6" t="s">
        <v>1576</v>
      </c>
      <c r="E579" s="5" t="str">
        <f>HYPERLINK("https://www.esco-net.com/wcs/escort/ec/detail?hHinCd=EA800GJ-2","EA800GJ-2")</f>
        <v>EA800GJ-2</v>
      </c>
    </row>
    <row r="580" spans="2:5" x14ac:dyDescent="0.15">
      <c r="B580" s="6" t="s">
        <v>1578</v>
      </c>
      <c r="C580" s="6" t="s">
        <v>1579</v>
      </c>
      <c r="D580" s="6" t="s">
        <v>1580</v>
      </c>
      <c r="E580" s="5" t="str">
        <f>HYPERLINK("https://www.esco-net.com/wcs/escort/ec/detail?hHinCd=EA800C-141","EA800C-141")</f>
        <v>EA800C-141</v>
      </c>
    </row>
    <row r="581" spans="2:5" x14ac:dyDescent="0.15">
      <c r="B581" s="6" t="s">
        <v>1581</v>
      </c>
      <c r="C581" s="6" t="s">
        <v>1582</v>
      </c>
      <c r="D581" s="6" t="s">
        <v>1583</v>
      </c>
      <c r="E581" s="5" t="str">
        <f>HYPERLINK("https://www.esco-net.com/wcs/escort/ec/detail?hHinCd=EA354A-5","EA354A-5")</f>
        <v>EA354A-5</v>
      </c>
    </row>
    <row r="582" spans="2:5" x14ac:dyDescent="0.15">
      <c r="B582" s="6" t="s">
        <v>1584</v>
      </c>
      <c r="C582" s="6" t="s">
        <v>1585</v>
      </c>
      <c r="D582" s="6" t="s">
        <v>1586</v>
      </c>
      <c r="E582" s="5" t="str">
        <f>HYPERLINK("https://www.esco-net.com/wcs/escort/ec/detail?hHinCd=EA354HD-1","EA354HD-1")</f>
        <v>EA354HD-1</v>
      </c>
    </row>
    <row r="583" spans="2:5" x14ac:dyDescent="0.15">
      <c r="B583" s="6" t="s">
        <v>1587</v>
      </c>
      <c r="C583" s="6" t="s">
        <v>1588</v>
      </c>
      <c r="D583" s="6" t="s">
        <v>1589</v>
      </c>
      <c r="E583" s="5" t="str">
        <f>HYPERLINK("https://www.esco-net.com/wcs/escort/ec/detail?hHinCd=EA354MA-12A","EA354MA-12A")</f>
        <v>EA354MA-12A</v>
      </c>
    </row>
    <row r="584" spans="2:5" x14ac:dyDescent="0.15">
      <c r="B584" s="6" t="s">
        <v>1587</v>
      </c>
      <c r="C584" s="6" t="s">
        <v>1590</v>
      </c>
      <c r="D584" s="6" t="s">
        <v>1591</v>
      </c>
      <c r="E584" s="5" t="str">
        <f>HYPERLINK("https://www.esco-net.com/wcs/escort/ec/detail?hHinCd=EA354E-102","EA354E-102")</f>
        <v>EA354E-102</v>
      </c>
    </row>
    <row r="585" spans="2:5" x14ac:dyDescent="0.15">
      <c r="B585" s="6" t="s">
        <v>30</v>
      </c>
      <c r="C585" s="6" t="s">
        <v>1592</v>
      </c>
      <c r="D585" s="6" t="s">
        <v>1593</v>
      </c>
      <c r="E585" s="5" t="str">
        <f>HYPERLINK("https://www.esco-net.com/wcs/escort/ec/detail?hHinCd=EA354EB-50B","EA354EB-50B")</f>
        <v>EA354EB-50B</v>
      </c>
    </row>
    <row r="586" spans="2:5" x14ac:dyDescent="0.15">
      <c r="B586" s="6" t="s">
        <v>1594</v>
      </c>
      <c r="C586" s="6" t="s">
        <v>1595</v>
      </c>
      <c r="D586" s="6" t="s">
        <v>1596</v>
      </c>
      <c r="E586" s="5" t="str">
        <f>HYPERLINK("https://www.esco-net.com/wcs/escort/ec/detail?hHinCd=EA353BW-73","EA353BW-73")</f>
        <v>EA353BW-73</v>
      </c>
    </row>
    <row r="587" spans="2:5" x14ac:dyDescent="0.15">
      <c r="B587" s="6" t="s">
        <v>1597</v>
      </c>
      <c r="C587" s="6" t="s">
        <v>1598</v>
      </c>
      <c r="D587" s="6" t="s">
        <v>1599</v>
      </c>
      <c r="E587" s="5" t="str">
        <f>HYPERLINK("https://www.esco-net.com/wcs/escort/ec/detail?hHinCd=EA353BE-32","EA353BE-32")</f>
        <v>EA353BE-32</v>
      </c>
    </row>
    <row r="588" spans="2:5" x14ac:dyDescent="0.15">
      <c r="B588" s="6" t="s">
        <v>1597</v>
      </c>
      <c r="C588" s="6" t="s">
        <v>1600</v>
      </c>
      <c r="D588" s="6" t="s">
        <v>1601</v>
      </c>
      <c r="E588" s="5" t="str">
        <f>HYPERLINK("https://www.esco-net.com/wcs/escort/ec/detail?hHinCd=EA353BE-33","EA353BE-33")</f>
        <v>EA353BE-33</v>
      </c>
    </row>
    <row r="589" spans="2:5" x14ac:dyDescent="0.15">
      <c r="B589" s="6" t="s">
        <v>1602</v>
      </c>
      <c r="C589" s="6" t="s">
        <v>1603</v>
      </c>
      <c r="D589" s="6" t="s">
        <v>1604</v>
      </c>
      <c r="E589" s="5" t="str">
        <f>HYPERLINK("https://www.esco-net.com/wcs/escort/ec/detail?hHinCd=EA354DC-23","EA354DC-23")</f>
        <v>EA354DC-23</v>
      </c>
    </row>
    <row r="590" spans="2:5" x14ac:dyDescent="0.15">
      <c r="B590" s="6" t="s">
        <v>1602</v>
      </c>
      <c r="C590" s="6" t="s">
        <v>1605</v>
      </c>
      <c r="D590" s="6" t="s">
        <v>1606</v>
      </c>
      <c r="E590" s="5" t="str">
        <f>HYPERLINK("https://www.esco-net.com/wcs/escort/ec/detail?hHinCd=EA354GE-82","EA354GE-82")</f>
        <v>EA354GE-82</v>
      </c>
    </row>
    <row r="591" spans="2:5" x14ac:dyDescent="0.15">
      <c r="B591" s="6" t="s">
        <v>31</v>
      </c>
      <c r="C591" s="6" t="s">
        <v>1607</v>
      </c>
      <c r="D591" s="6" t="s">
        <v>1608</v>
      </c>
      <c r="E591" s="5" t="str">
        <f>HYPERLINK("https://www.esco-net.com/wcs/escort/ec/detail?hHinCd=EA354BM-2","EA354BM-2")</f>
        <v>EA354BM-2</v>
      </c>
    </row>
    <row r="592" spans="2:5" x14ac:dyDescent="0.15">
      <c r="B592" s="6" t="s">
        <v>1609</v>
      </c>
      <c r="C592" s="6" t="s">
        <v>1610</v>
      </c>
      <c r="D592" s="6" t="s">
        <v>1611</v>
      </c>
      <c r="E592" s="5" t="str">
        <f>HYPERLINK("https://www.esco-net.com/wcs/escort/ec/detail?hHinCd=EA354BM-2","EA354BM-2")</f>
        <v>EA354BM-2</v>
      </c>
    </row>
    <row r="593" spans="2:5" x14ac:dyDescent="0.15">
      <c r="B593" s="6" t="s">
        <v>58</v>
      </c>
      <c r="C593" s="6" t="s">
        <v>1612</v>
      </c>
      <c r="D593" s="6" t="s">
        <v>1613</v>
      </c>
      <c r="E593" s="5" t="str">
        <f>HYPERLINK("https://www.esco-net.com/wcs/escort/ec/detail?hHinCd=EA354DS-42","EA354DS-42")</f>
        <v>EA354DS-42</v>
      </c>
    </row>
    <row r="594" spans="2:5" x14ac:dyDescent="0.15">
      <c r="B594" s="6" t="s">
        <v>1614</v>
      </c>
      <c r="C594" s="6" t="s">
        <v>1615</v>
      </c>
      <c r="D594" s="6" t="s">
        <v>1616</v>
      </c>
      <c r="E594" s="5" t="str">
        <f>HYPERLINK("https://www.esco-net.com/wcs/escort/ec/detail?hHinCd=EA926AG-2A","EA926AG-2A")</f>
        <v>EA926AG-2A</v>
      </c>
    </row>
    <row r="595" spans="2:5" x14ac:dyDescent="0.15">
      <c r="B595" s="6" t="s">
        <v>25</v>
      </c>
      <c r="C595" s="6" t="s">
        <v>1617</v>
      </c>
      <c r="D595" s="6" t="s">
        <v>1618</v>
      </c>
      <c r="E595" s="5" t="str">
        <f>HYPERLINK("https://www.esco-net.com/wcs/escort/ec/detail?hHinCd=EA998VM-27A","EA998VM-27A")</f>
        <v>EA998VM-27A</v>
      </c>
    </row>
    <row r="596" spans="2:5" x14ac:dyDescent="0.15">
      <c r="B596" s="6" t="s">
        <v>25</v>
      </c>
      <c r="C596" s="6" t="s">
        <v>1619</v>
      </c>
      <c r="D596" s="6" t="s">
        <v>1620</v>
      </c>
      <c r="E596" s="5" t="str">
        <f>HYPERLINK("https://www.esco-net.com/wcs/escort/ec/detail?hHinCd=EA998VR-24.5A","EA998VR-24.5A")</f>
        <v>EA998VR-24.5A</v>
      </c>
    </row>
    <row r="597" spans="2:5" x14ac:dyDescent="0.15">
      <c r="B597" s="6" t="s">
        <v>25</v>
      </c>
      <c r="C597" s="6" t="s">
        <v>1621</v>
      </c>
      <c r="D597" s="6" t="s">
        <v>1622</v>
      </c>
      <c r="E597" s="5" t="str">
        <f>HYPERLINK("https://www.esco-net.com/wcs/escort/ec/detail?hHinCd=EA998VM-24.5A","EA998VM-24.5A")</f>
        <v>EA998VM-24.5A</v>
      </c>
    </row>
    <row r="598" spans="2:5" x14ac:dyDescent="0.15">
      <c r="B598" s="6" t="s">
        <v>25</v>
      </c>
      <c r="C598" s="6" t="s">
        <v>1623</v>
      </c>
      <c r="D598" s="6" t="s">
        <v>1624</v>
      </c>
      <c r="E598" s="5" t="str">
        <f>HYPERLINK("https://www.esco-net.com/wcs/escort/ec/detail?hHinCd=EA998VM-25A","EA998VM-25A")</f>
        <v>EA998VM-25A</v>
      </c>
    </row>
    <row r="599" spans="2:5" x14ac:dyDescent="0.15">
      <c r="B599" s="6" t="s">
        <v>1625</v>
      </c>
      <c r="C599" s="6" t="s">
        <v>1626</v>
      </c>
      <c r="D599" s="6" t="s">
        <v>1627</v>
      </c>
      <c r="E599" s="5"/>
    </row>
    <row r="600" spans="2:5" x14ac:dyDescent="0.15">
      <c r="B600" s="6" t="s">
        <v>1628</v>
      </c>
      <c r="C600" s="6" t="s">
        <v>1629</v>
      </c>
      <c r="D600" s="6" t="s">
        <v>1630</v>
      </c>
      <c r="E600" s="5" t="str">
        <f>HYPERLINK("https://www.esco-net.com/wcs/escort/ec/detail?hHinCd=EA998XE-12","EA998XE-12")</f>
        <v>EA998XE-12</v>
      </c>
    </row>
    <row r="601" spans="2:5" x14ac:dyDescent="0.15">
      <c r="B601" s="6" t="s">
        <v>135</v>
      </c>
      <c r="C601" s="6" t="s">
        <v>1631</v>
      </c>
      <c r="D601" s="6" t="s">
        <v>1632</v>
      </c>
      <c r="E601" s="5" t="str">
        <f>HYPERLINK("https://www.esco-net.com/wcs/escort/ec/detail?hHinCd=EA915EM-203A","EA915EM-203A")</f>
        <v>EA915EM-203A</v>
      </c>
    </row>
    <row r="602" spans="2:5" x14ac:dyDescent="0.15">
      <c r="B602" s="6" t="s">
        <v>135</v>
      </c>
      <c r="C602" s="6" t="s">
        <v>1633</v>
      </c>
      <c r="D602" s="6" t="s">
        <v>1634</v>
      </c>
      <c r="E602" s="5" t="str">
        <f>HYPERLINK("https://www.esco-net.com/wcs/escort/ec/detail?hHinCd=EA996AA-83","EA996AA-83")</f>
        <v>EA996AA-83</v>
      </c>
    </row>
    <row r="603" spans="2:5" x14ac:dyDescent="0.15">
      <c r="B603" s="6" t="s">
        <v>59</v>
      </c>
      <c r="C603" s="6" t="s">
        <v>1635</v>
      </c>
      <c r="D603" s="6" t="s">
        <v>1636</v>
      </c>
      <c r="E603" s="5"/>
    </row>
    <row r="604" spans="2:5" x14ac:dyDescent="0.15">
      <c r="B604" s="6" t="s">
        <v>59</v>
      </c>
      <c r="C604" s="6" t="s">
        <v>1637</v>
      </c>
      <c r="D604" s="6" t="s">
        <v>1638</v>
      </c>
      <c r="E604" s="5" t="str">
        <f>HYPERLINK("https://www.esco-net.com/wcs/escort/ec/detail?hHinCd=EA996ET-101A","EA996ET-101A")</f>
        <v>EA996ET-101A</v>
      </c>
    </row>
    <row r="605" spans="2:5" x14ac:dyDescent="0.15">
      <c r="B605" s="6" t="s">
        <v>136</v>
      </c>
      <c r="C605" s="6" t="s">
        <v>1639</v>
      </c>
      <c r="D605" s="6" t="s">
        <v>1640</v>
      </c>
      <c r="E605" s="5" t="str">
        <f>HYPERLINK("https://www.esco-net.com/wcs/escort/ec/detail?hHinCd=EA915GH-111B","EA915GH-111B")</f>
        <v>EA915GH-111B</v>
      </c>
    </row>
    <row r="606" spans="2:5" x14ac:dyDescent="0.15">
      <c r="B606" s="6" t="s">
        <v>1641</v>
      </c>
      <c r="C606" s="6" t="s">
        <v>1642</v>
      </c>
      <c r="D606" s="6" t="s">
        <v>1643</v>
      </c>
      <c r="E606" s="5"/>
    </row>
    <row r="607" spans="2:5" x14ac:dyDescent="0.15">
      <c r="B607" s="6" t="s">
        <v>1644</v>
      </c>
      <c r="C607" s="6" t="s">
        <v>1645</v>
      </c>
      <c r="D607" s="6" t="s">
        <v>1646</v>
      </c>
      <c r="E607" s="5" t="str">
        <f>HYPERLINK("https://www.esco-net.com/wcs/escort/ec/detail?hHinCd=EA983R-178","EA983R-178")</f>
        <v>EA983R-178</v>
      </c>
    </row>
    <row r="608" spans="2:5" x14ac:dyDescent="0.15">
      <c r="B608" s="6" t="s">
        <v>1647</v>
      </c>
      <c r="C608" s="6" t="s">
        <v>1648</v>
      </c>
      <c r="D608" s="6" t="s">
        <v>1649</v>
      </c>
      <c r="E608" s="5" t="str">
        <f>HYPERLINK("https://www.esco-net.com/wcs/escort/ec/detail?hHinCd=EA983R-24","EA983R-24")</f>
        <v>EA983R-24</v>
      </c>
    </row>
    <row r="609" spans="2:5" x14ac:dyDescent="0.15">
      <c r="B609" s="6" t="s">
        <v>1647</v>
      </c>
      <c r="C609" s="6" t="s">
        <v>1650</v>
      </c>
      <c r="D609" s="6" t="s">
        <v>1651</v>
      </c>
      <c r="E609" s="5" t="str">
        <f>HYPERLINK("https://www.esco-net.com/wcs/escort/ec/detail?hHinCd=EA983R-511","EA983R-511")</f>
        <v>EA983R-511</v>
      </c>
    </row>
    <row r="610" spans="2:5" x14ac:dyDescent="0.15">
      <c r="B610" s="6" t="s">
        <v>1652</v>
      </c>
      <c r="C610" s="6" t="s">
        <v>1653</v>
      </c>
      <c r="D610" s="6" t="s">
        <v>1654</v>
      </c>
      <c r="E610" s="5" t="str">
        <f>HYPERLINK("https://www.esco-net.com/wcs/escort/ec/detail?hHinCd=EA998PE-12A","EA998PE-12A")</f>
        <v>EA998PE-12A</v>
      </c>
    </row>
    <row r="611" spans="2:5" x14ac:dyDescent="0.15">
      <c r="B611" s="6" t="s">
        <v>60</v>
      </c>
      <c r="C611" s="6" t="s">
        <v>1655</v>
      </c>
      <c r="D611" s="6" t="s">
        <v>1656</v>
      </c>
      <c r="E611" s="5" t="str">
        <f>HYPERLINK("https://www.esco-net.com/wcs/escort/ec/detail?hHinCd=EA983FS-72A","EA983FS-72A")</f>
        <v>EA983FS-72A</v>
      </c>
    </row>
    <row r="612" spans="2:5" x14ac:dyDescent="0.15">
      <c r="B612" s="6" t="s">
        <v>1657</v>
      </c>
      <c r="C612" s="6" t="s">
        <v>1658</v>
      </c>
      <c r="D612" s="6" t="s">
        <v>1659</v>
      </c>
      <c r="E612" s="5" t="str">
        <f>HYPERLINK("https://www.esco-net.com/wcs/escort/ec/detail?hHinCd=EA983FX-42","EA983FX-42")</f>
        <v>EA983FX-42</v>
      </c>
    </row>
    <row r="613" spans="2:5" x14ac:dyDescent="0.15">
      <c r="B613" s="6" t="s">
        <v>1660</v>
      </c>
      <c r="C613" s="6" t="s">
        <v>1661</v>
      </c>
      <c r="D613" s="6" t="s">
        <v>1662</v>
      </c>
      <c r="E613" s="5" t="str">
        <f>HYPERLINK("https://www.esco-net.com/wcs/escort/ec/detail?hHinCd=EA983FV-190S","EA983FV-190S")</f>
        <v>EA983FV-190S</v>
      </c>
    </row>
    <row r="614" spans="2:5" x14ac:dyDescent="0.15">
      <c r="B614" s="6" t="s">
        <v>1663</v>
      </c>
      <c r="C614" s="6" t="s">
        <v>1664</v>
      </c>
      <c r="D614" s="6" t="s">
        <v>1665</v>
      </c>
      <c r="E614" s="5" t="str">
        <f>HYPERLINK("https://www.esco-net.com/wcs/escort/ec/detail?hHinCd=EA983DB-244","EA983DB-244")</f>
        <v>EA983DB-244</v>
      </c>
    </row>
    <row r="615" spans="2:5" x14ac:dyDescent="0.15">
      <c r="B615" s="6" t="s">
        <v>1663</v>
      </c>
      <c r="C615" s="6" t="s">
        <v>1666</v>
      </c>
      <c r="D615" s="6" t="s">
        <v>1667</v>
      </c>
      <c r="E615" s="5" t="str">
        <f>HYPERLINK("https://www.esco-net.com/wcs/escort/ec/detail?hHinCd=EA983DB-252","EA983DB-252")</f>
        <v>EA983DB-252</v>
      </c>
    </row>
    <row r="616" spans="2:5" x14ac:dyDescent="0.15">
      <c r="B616" s="6" t="s">
        <v>1668</v>
      </c>
      <c r="C616" s="6" t="s">
        <v>1669</v>
      </c>
      <c r="D616" s="6" t="s">
        <v>1670</v>
      </c>
      <c r="E616" s="5"/>
    </row>
    <row r="617" spans="2:5" x14ac:dyDescent="0.15">
      <c r="B617" s="6" t="s">
        <v>1671</v>
      </c>
      <c r="C617" s="6" t="s">
        <v>1672</v>
      </c>
      <c r="D617" s="6" t="s">
        <v>1673</v>
      </c>
      <c r="E617" s="5" t="str">
        <f>HYPERLINK("https://www.esco-net.com/wcs/escort/ec/detail?hHinCd=EA766ZF-39","EA766ZF-39")</f>
        <v>EA766ZF-39</v>
      </c>
    </row>
    <row r="618" spans="2:5" x14ac:dyDescent="0.15">
      <c r="B618" s="6" t="s">
        <v>32</v>
      </c>
      <c r="C618" s="6" t="s">
        <v>1674</v>
      </c>
      <c r="D618" s="6" t="s">
        <v>1675</v>
      </c>
      <c r="E618" s="5" t="str">
        <f>HYPERLINK("https://www.esco-net.com/wcs/escort/ec/detail?hHinCd=EA983E-1A","EA983E-1A")</f>
        <v>EA983E-1A</v>
      </c>
    </row>
    <row r="619" spans="2:5" x14ac:dyDescent="0.15">
      <c r="B619" s="6" t="s">
        <v>137</v>
      </c>
      <c r="C619" s="6" t="s">
        <v>1676</v>
      </c>
      <c r="D619" s="6" t="s">
        <v>1677</v>
      </c>
      <c r="E619" s="5"/>
    </row>
    <row r="620" spans="2:5" x14ac:dyDescent="0.15">
      <c r="B620" s="6" t="s">
        <v>138</v>
      </c>
      <c r="C620" s="6" t="s">
        <v>1678</v>
      </c>
      <c r="D620" s="6" t="s">
        <v>1679</v>
      </c>
      <c r="E620" s="5"/>
    </row>
    <row r="621" spans="2:5" x14ac:dyDescent="0.15">
      <c r="B621" s="6" t="s">
        <v>1680</v>
      </c>
      <c r="C621" s="6" t="s">
        <v>1681</v>
      </c>
      <c r="D621" s="6" t="s">
        <v>1682</v>
      </c>
      <c r="E621" s="5" t="str">
        <f>HYPERLINK("https://www.esco-net.com/wcs/escort/ec/detail?hHinCd=EA983GB-51A","EA983GB-51A")</f>
        <v>EA983GB-51A</v>
      </c>
    </row>
    <row r="622" spans="2:5" x14ac:dyDescent="0.15">
      <c r="B622" s="6" t="s">
        <v>139</v>
      </c>
      <c r="C622" s="6" t="s">
        <v>1683</v>
      </c>
      <c r="D622" s="6" t="s">
        <v>1684</v>
      </c>
      <c r="E622" s="5" t="str">
        <f>HYPERLINK("https://www.esco-net.com/wcs/escort/ec/detail?hHinCd=EA864CD-631A","EA864CD-631A")</f>
        <v>EA864CD-631A</v>
      </c>
    </row>
    <row r="623" spans="2:5" x14ac:dyDescent="0.15">
      <c r="B623" s="6" t="s">
        <v>1685</v>
      </c>
      <c r="C623" s="6" t="s">
        <v>1686</v>
      </c>
      <c r="D623" s="6" t="s">
        <v>1687</v>
      </c>
      <c r="E623" s="5" t="str">
        <f>HYPERLINK("https://www.esco-net.com/wcs/escort/ec/detail?hHinCd=EA983TC-8","EA983TC-8")</f>
        <v>EA983TC-8</v>
      </c>
    </row>
    <row r="624" spans="2:5" x14ac:dyDescent="0.15">
      <c r="B624" s="6" t="s">
        <v>1688</v>
      </c>
      <c r="C624" s="6" t="s">
        <v>1689</v>
      </c>
      <c r="D624" s="6" t="s">
        <v>1690</v>
      </c>
      <c r="E624" s="5" t="str">
        <f>HYPERLINK("https://www.esco-net.com/wcs/escort/ec/detail?hHinCd=EA916ZL-60","EA916ZL-60")</f>
        <v>EA916ZL-60</v>
      </c>
    </row>
    <row r="625" spans="2:5" x14ac:dyDescent="0.15">
      <c r="B625" s="6" t="s">
        <v>1691</v>
      </c>
      <c r="C625" s="6" t="s">
        <v>1692</v>
      </c>
      <c r="D625" s="6" t="s">
        <v>1693</v>
      </c>
      <c r="E625" s="5" t="str">
        <f>HYPERLINK("https://www.esco-net.com/wcs/escort/ec/detail?hHinCd=EA956VL-92","EA956VL-92")</f>
        <v>EA956VL-92</v>
      </c>
    </row>
    <row r="626" spans="2:5" x14ac:dyDescent="0.15">
      <c r="B626" s="6" t="s">
        <v>1694</v>
      </c>
      <c r="C626" s="6" t="s">
        <v>1695</v>
      </c>
      <c r="D626" s="6" t="s">
        <v>1696</v>
      </c>
      <c r="E626" s="5" t="str">
        <f>HYPERLINK("https://www.esco-net.com/wcs/escort/ec/detail?hHinCd=EA591HF-21","EA591HF-21")</f>
        <v>EA591HF-21</v>
      </c>
    </row>
    <row r="627" spans="2:5" x14ac:dyDescent="0.15">
      <c r="B627" s="6" t="s">
        <v>1697</v>
      </c>
      <c r="C627" s="6" t="s">
        <v>1698</v>
      </c>
      <c r="D627" s="6" t="s">
        <v>1699</v>
      </c>
      <c r="E627" s="5" t="str">
        <f>HYPERLINK("https://www.esco-net.com/wcs/escort/ec/detail?hHinCd=EA591HG-21","EA591HG-21")</f>
        <v>EA591HG-21</v>
      </c>
    </row>
    <row r="628" spans="2:5" x14ac:dyDescent="0.15">
      <c r="B628" s="6" t="s">
        <v>140</v>
      </c>
      <c r="C628" s="6" t="s">
        <v>1700</v>
      </c>
      <c r="D628" s="6" t="s">
        <v>1701</v>
      </c>
      <c r="E628" s="5" t="str">
        <f>HYPERLINK("https://www.esco-net.com/wcs/escort/ec/detail?hHinCd=EA979BE-2","EA979BE-2")</f>
        <v>EA979BE-2</v>
      </c>
    </row>
    <row r="629" spans="2:5" x14ac:dyDescent="0.15">
      <c r="B629" s="6" t="s">
        <v>140</v>
      </c>
      <c r="C629" s="6" t="s">
        <v>1702</v>
      </c>
      <c r="D629" s="6" t="s">
        <v>1703</v>
      </c>
      <c r="E629" s="5" t="str">
        <f>HYPERLINK("https://www.esco-net.com/wcs/escort/ec/detail?hHinCd=EA979BE-4","EA979BE-4")</f>
        <v>EA979BE-4</v>
      </c>
    </row>
    <row r="630" spans="2:5" x14ac:dyDescent="0.15">
      <c r="B630" s="6" t="s">
        <v>140</v>
      </c>
      <c r="C630" s="6" t="s">
        <v>1704</v>
      </c>
      <c r="D630" s="6" t="s">
        <v>1705</v>
      </c>
      <c r="E630" s="5" t="str">
        <f>HYPERLINK("https://www.esco-net.com/wcs/escort/ec/detail?hHinCd=EA979BE-5","EA979BE-5")</f>
        <v>EA979BE-5</v>
      </c>
    </row>
    <row r="631" spans="2:5" x14ac:dyDescent="0.15">
      <c r="B631" s="6" t="s">
        <v>1706</v>
      </c>
      <c r="C631" s="6" t="s">
        <v>1707</v>
      </c>
      <c r="D631" s="6" t="s">
        <v>1708</v>
      </c>
      <c r="E631" s="5" t="str">
        <f>HYPERLINK("https://www.esco-net.com/wcs/escort/ec/detail?hHinCd=EA944MB-54","EA944MB-54")</f>
        <v>EA944MB-54</v>
      </c>
    </row>
    <row r="632" spans="2:5" x14ac:dyDescent="0.15">
      <c r="B632" s="6" t="s">
        <v>1709</v>
      </c>
      <c r="C632" s="6" t="s">
        <v>1710</v>
      </c>
      <c r="D632" s="6" t="s">
        <v>1711</v>
      </c>
      <c r="E632" s="5" t="str">
        <f>HYPERLINK("https://www.esco-net.com/wcs/escort/ec/detail?hHinCd=EA951FC-70","EA951FC-70")</f>
        <v>EA951FC-70</v>
      </c>
    </row>
    <row r="633" spans="2:5" x14ac:dyDescent="0.15">
      <c r="B633" s="6" t="s">
        <v>1712</v>
      </c>
      <c r="C633" s="6" t="s">
        <v>1713</v>
      </c>
      <c r="D633" s="6" t="s">
        <v>1714</v>
      </c>
      <c r="E633" s="5" t="str">
        <f>HYPERLINK("https://www.esco-net.com/wcs/escort/ec/detail?hHinCd=EA913VL-101A","EA913VL-101A")</f>
        <v>EA913VL-101A</v>
      </c>
    </row>
    <row r="634" spans="2:5" x14ac:dyDescent="0.15">
      <c r="B634" s="6" t="s">
        <v>1715</v>
      </c>
      <c r="C634" s="6" t="s">
        <v>1716</v>
      </c>
      <c r="D634" s="6" t="s">
        <v>1717</v>
      </c>
      <c r="E634" s="5" t="str">
        <f>HYPERLINK("https://www.esco-net.com/wcs/escort/ec/detail?hHinCd=EA928AJ-357","EA928AJ-357")</f>
        <v>EA928AJ-357</v>
      </c>
    </row>
    <row r="635" spans="2:5" x14ac:dyDescent="0.15">
      <c r="B635" s="6" t="s">
        <v>1715</v>
      </c>
      <c r="C635" s="6" t="s">
        <v>1718</v>
      </c>
      <c r="D635" s="6" t="s">
        <v>1719</v>
      </c>
      <c r="E635" s="5" t="str">
        <f>HYPERLINK("https://www.esco-net.com/wcs/escort/ec/detail?hHinCd=EA928AJ-371A","EA928AJ-371A")</f>
        <v>EA928AJ-371A</v>
      </c>
    </row>
    <row r="636" spans="2:5" x14ac:dyDescent="0.15">
      <c r="B636" s="6" t="s">
        <v>1715</v>
      </c>
      <c r="C636" s="6" t="s">
        <v>1720</v>
      </c>
      <c r="D636" s="6" t="s">
        <v>1721</v>
      </c>
      <c r="E636" s="5"/>
    </row>
    <row r="637" spans="2:5" x14ac:dyDescent="0.15">
      <c r="B637" s="6" t="s">
        <v>1722</v>
      </c>
      <c r="C637" s="6" t="s">
        <v>1723</v>
      </c>
      <c r="D637" s="6" t="s">
        <v>1724</v>
      </c>
      <c r="E637" s="5"/>
    </row>
    <row r="638" spans="2:5" x14ac:dyDescent="0.15">
      <c r="B638" s="6" t="s">
        <v>1725</v>
      </c>
      <c r="C638" s="6" t="s">
        <v>1726</v>
      </c>
      <c r="D638" s="6" t="s">
        <v>1727</v>
      </c>
      <c r="E638" s="5" t="str">
        <f>HYPERLINK("https://www.esco-net.com/wcs/escort/ec/detail?hHinCd=EA928AA-137A","EA928AA-137A")</f>
        <v>EA928AA-137A</v>
      </c>
    </row>
    <row r="639" spans="2:5" x14ac:dyDescent="0.15">
      <c r="B639" s="6" t="s">
        <v>1725</v>
      </c>
      <c r="C639" s="6" t="s">
        <v>1728</v>
      </c>
      <c r="D639" s="6" t="s">
        <v>1729</v>
      </c>
      <c r="E639" s="5"/>
    </row>
    <row r="640" spans="2:5" x14ac:dyDescent="0.15">
      <c r="B640" s="6" t="s">
        <v>1730</v>
      </c>
      <c r="C640" s="6" t="s">
        <v>1731</v>
      </c>
      <c r="D640" s="6" t="s">
        <v>1732</v>
      </c>
      <c r="E640" s="5"/>
    </row>
    <row r="641" spans="2:5" x14ac:dyDescent="0.15">
      <c r="B641" s="6" t="s">
        <v>61</v>
      </c>
      <c r="C641" s="6" t="s">
        <v>1733</v>
      </c>
      <c r="D641" s="6" t="s">
        <v>1734</v>
      </c>
      <c r="E641" s="5" t="str">
        <f>HYPERLINK("https://www.esco-net.com/wcs/escort/ec/detail?hHinCd=EA922B-220","EA922B-220")</f>
        <v>EA922B-220</v>
      </c>
    </row>
    <row r="642" spans="2:5" x14ac:dyDescent="0.15">
      <c r="B642" s="6" t="s">
        <v>61</v>
      </c>
      <c r="C642" s="6" t="s">
        <v>1735</v>
      </c>
      <c r="D642" s="6" t="s">
        <v>1736</v>
      </c>
      <c r="E642" s="5" t="str">
        <f>HYPERLINK("https://www.esco-net.com/wcs/escort/ec/detail?hHinCd=EA922B-225","EA922B-225")</f>
        <v>EA922B-225</v>
      </c>
    </row>
    <row r="643" spans="2:5" x14ac:dyDescent="0.15">
      <c r="B643" s="6" t="s">
        <v>1737</v>
      </c>
      <c r="C643" s="6" t="s">
        <v>1738</v>
      </c>
      <c r="D643" s="6" t="s">
        <v>1739</v>
      </c>
      <c r="E643" s="5"/>
    </row>
    <row r="644" spans="2:5" x14ac:dyDescent="0.15">
      <c r="B644" s="6" t="s">
        <v>141</v>
      </c>
      <c r="C644" s="6" t="s">
        <v>1740</v>
      </c>
      <c r="D644" s="6" t="s">
        <v>1741</v>
      </c>
      <c r="E644" s="5" t="str">
        <f>HYPERLINK("https://www.esco-net.com/wcs/escort/ec/detail?hHinCd=EA115KS-48A","EA115KS-48A")</f>
        <v>EA115KS-48A</v>
      </c>
    </row>
    <row r="645" spans="2:5" x14ac:dyDescent="0.15">
      <c r="B645" s="6" t="s">
        <v>1742</v>
      </c>
      <c r="C645" s="6" t="s">
        <v>1743</v>
      </c>
      <c r="D645" s="6" t="s">
        <v>1744</v>
      </c>
      <c r="E645" s="5"/>
    </row>
    <row r="646" spans="2:5" x14ac:dyDescent="0.15">
      <c r="B646" s="6" t="s">
        <v>1745</v>
      </c>
      <c r="C646" s="6" t="s">
        <v>1746</v>
      </c>
      <c r="D646" s="6" t="s">
        <v>1747</v>
      </c>
      <c r="E646" s="5" t="str">
        <f>HYPERLINK("https://www.esco-net.com/wcs/escort/ec/detail?hHinCd=EA913YD-60","EA913YD-60")</f>
        <v>EA913YD-60</v>
      </c>
    </row>
    <row r="647" spans="2:5" x14ac:dyDescent="0.15">
      <c r="B647" s="6" t="s">
        <v>1745</v>
      </c>
      <c r="C647" s="6" t="s">
        <v>1748</v>
      </c>
      <c r="D647" s="6" t="s">
        <v>1749</v>
      </c>
      <c r="E647" s="5" t="str">
        <f>HYPERLINK("https://www.esco-net.com/wcs/escort/ec/detail?hHinCd=EA913YD-63A","EA913YD-63A")</f>
        <v>EA913YD-63A</v>
      </c>
    </row>
    <row r="648" spans="2:5" x14ac:dyDescent="0.15">
      <c r="B648" s="6" t="s">
        <v>1750</v>
      </c>
      <c r="C648" s="6" t="s">
        <v>1751</v>
      </c>
      <c r="D648" s="6" t="s">
        <v>1752</v>
      </c>
      <c r="E648" s="5"/>
    </row>
    <row r="649" spans="2:5" x14ac:dyDescent="0.15">
      <c r="B649" s="6" t="s">
        <v>1753</v>
      </c>
      <c r="C649" s="6" t="s">
        <v>1754</v>
      </c>
      <c r="D649" s="6" t="s">
        <v>1755</v>
      </c>
      <c r="E649" s="5" t="str">
        <f>HYPERLINK("https://www.esco-net.com/wcs/escort/ec/detail?hHinCd=EA917AS-12B","EA917AS-12B")</f>
        <v>EA917AS-12B</v>
      </c>
    </row>
    <row r="650" spans="2:5" x14ac:dyDescent="0.15">
      <c r="B650" s="6" t="s">
        <v>1756</v>
      </c>
      <c r="C650" s="6" t="s">
        <v>1757</v>
      </c>
      <c r="D650" s="6" t="s">
        <v>1758</v>
      </c>
      <c r="E650" s="5"/>
    </row>
    <row r="651" spans="2:5" x14ac:dyDescent="0.15">
      <c r="B651" s="6" t="s">
        <v>1759</v>
      </c>
      <c r="C651" s="6" t="s">
        <v>1760</v>
      </c>
      <c r="D651" s="6" t="s">
        <v>1761</v>
      </c>
      <c r="E651" s="5" t="str">
        <f>HYPERLINK("https://www.esco-net.com/wcs/escort/ec/detail?hHinCd=EA928AD-56","EA928AD-56")</f>
        <v>EA928AD-56</v>
      </c>
    </row>
    <row r="652" spans="2:5" x14ac:dyDescent="0.15">
      <c r="B652" s="6" t="s">
        <v>1762</v>
      </c>
      <c r="C652" s="6" t="s">
        <v>1763</v>
      </c>
      <c r="D652" s="6" t="s">
        <v>1764</v>
      </c>
      <c r="E652" s="5"/>
    </row>
    <row r="653" spans="2:5" x14ac:dyDescent="0.15">
      <c r="B653" s="6" t="s">
        <v>1765</v>
      </c>
      <c r="C653" s="6" t="s">
        <v>1766</v>
      </c>
      <c r="D653" s="6" t="s">
        <v>1767</v>
      </c>
      <c r="E653" s="5" t="str">
        <f>HYPERLINK("https://www.esco-net.com/wcs/escort/ec/detail?hHinCd=EA540BC-3","EA540BC-3")</f>
        <v>EA540BC-3</v>
      </c>
    </row>
    <row r="654" spans="2:5" x14ac:dyDescent="0.15">
      <c r="B654" s="6" t="s">
        <v>1768</v>
      </c>
      <c r="C654" s="6" t="s">
        <v>1769</v>
      </c>
      <c r="D654" s="6" t="s">
        <v>1770</v>
      </c>
      <c r="E654" s="5" t="str">
        <f>HYPERLINK("https://www.esco-net.com/wcs/escort/ec/detail?hHinCd=EA650BC-23","EA650BC-23")</f>
        <v>EA650BC-23</v>
      </c>
    </row>
    <row r="655" spans="2:5" x14ac:dyDescent="0.15">
      <c r="B655" s="6" t="s">
        <v>1771</v>
      </c>
      <c r="C655" s="6" t="s">
        <v>1772</v>
      </c>
      <c r="D655" s="6" t="s">
        <v>1773</v>
      </c>
      <c r="E655" s="5" t="str">
        <f>HYPERLINK("https://www.esco-net.com/wcs/escort/ec/detail?hHinCd=EA898RC-39B","EA898RC-39B")</f>
        <v>EA898RC-39B</v>
      </c>
    </row>
    <row r="656" spans="2:5" x14ac:dyDescent="0.15">
      <c r="B656" s="6" t="s">
        <v>62</v>
      </c>
      <c r="C656" s="6" t="s">
        <v>1774</v>
      </c>
      <c r="D656" s="6" t="s">
        <v>1775</v>
      </c>
      <c r="E656" s="5" t="str">
        <f>HYPERLINK("https://www.esco-net.com/wcs/escort/ec/detail?hHinCd=EA913AC-42A","EA913AC-42A")</f>
        <v>EA913AC-42A</v>
      </c>
    </row>
    <row r="657" spans="2:5" x14ac:dyDescent="0.15">
      <c r="B657" s="6" t="s">
        <v>1776</v>
      </c>
      <c r="C657" s="6" t="s">
        <v>1777</v>
      </c>
      <c r="D657" s="6" t="s">
        <v>1778</v>
      </c>
      <c r="E657" s="5" t="str">
        <f>HYPERLINK("https://www.esco-net.com/wcs/escort/ec/detail?hHinCd=EA952AD-227","EA952AD-227")</f>
        <v>EA952AD-227</v>
      </c>
    </row>
    <row r="658" spans="2:5" x14ac:dyDescent="0.15">
      <c r="B658" s="6" t="s">
        <v>1779</v>
      </c>
      <c r="C658" s="6" t="s">
        <v>1780</v>
      </c>
      <c r="D658" s="6" t="s">
        <v>1781</v>
      </c>
      <c r="E658" s="5" t="str">
        <f>HYPERLINK("https://www.esco-net.com/wcs/escort/ec/detail?hHinCd=EA124KS-35","EA124KS-35")</f>
        <v>EA124KS-35</v>
      </c>
    </row>
    <row r="659" spans="2:5" x14ac:dyDescent="0.15">
      <c r="B659" s="6" t="s">
        <v>1782</v>
      </c>
      <c r="C659" s="6" t="s">
        <v>1783</v>
      </c>
      <c r="D659" s="6" t="s">
        <v>1784</v>
      </c>
      <c r="E659" s="5" t="str">
        <f>HYPERLINK("https://www.esco-net.com/wcs/escort/ec/detail?hHinCd=EA124GC-23","EA124GC-23")</f>
        <v>EA124GC-23</v>
      </c>
    </row>
    <row r="660" spans="2:5" x14ac:dyDescent="0.15">
      <c r="B660" s="6" t="s">
        <v>1782</v>
      </c>
      <c r="C660" s="6" t="s">
        <v>1785</v>
      </c>
      <c r="D660" s="6" t="s">
        <v>1786</v>
      </c>
      <c r="E660" s="5" t="str">
        <f>HYPERLINK("https://www.esco-net.com/wcs/escort/ec/detail?hHinCd=EA124LA-302","EA124LA-302")</f>
        <v>EA124LA-302</v>
      </c>
    </row>
    <row r="661" spans="2:5" x14ac:dyDescent="0.15">
      <c r="B661" s="6" t="s">
        <v>1787</v>
      </c>
      <c r="C661" s="6" t="s">
        <v>1788</v>
      </c>
      <c r="D661" s="6" t="s">
        <v>1789</v>
      </c>
      <c r="E661" s="5"/>
    </row>
    <row r="662" spans="2:5" x14ac:dyDescent="0.15">
      <c r="B662" s="6" t="s">
        <v>33</v>
      </c>
      <c r="C662" s="6" t="s">
        <v>1790</v>
      </c>
      <c r="D662" s="6" t="s">
        <v>1791</v>
      </c>
      <c r="E662" s="5"/>
    </row>
    <row r="663" spans="2:5" x14ac:dyDescent="0.15">
      <c r="B663" s="6"/>
      <c r="C663" s="6"/>
      <c r="D663" s="6"/>
      <c r="E663" s="5"/>
    </row>
    <row r="664" spans="2:5" x14ac:dyDescent="0.15">
      <c r="B664" s="6"/>
      <c r="C664" s="6"/>
      <c r="D664" s="6"/>
      <c r="E664" s="5"/>
    </row>
    <row r="665" spans="2:5" x14ac:dyDescent="0.15">
      <c r="B665" s="6"/>
      <c r="C665" s="6"/>
      <c r="D665" s="6"/>
      <c r="E665" s="5"/>
    </row>
    <row r="666" spans="2:5" x14ac:dyDescent="0.15">
      <c r="B666" s="6"/>
      <c r="C666" s="6"/>
      <c r="D666" s="6"/>
      <c r="E666" s="5"/>
    </row>
    <row r="667" spans="2:5" x14ac:dyDescent="0.15">
      <c r="B667" s="6"/>
      <c r="C667" s="6"/>
      <c r="D667" s="6"/>
      <c r="E667" s="5"/>
    </row>
    <row r="668" spans="2:5" x14ac:dyDescent="0.15">
      <c r="B668" s="6"/>
      <c r="C668" s="6"/>
      <c r="D668" s="6"/>
      <c r="E668" s="5"/>
    </row>
    <row r="669" spans="2:5" x14ac:dyDescent="0.15">
      <c r="B669" s="6"/>
      <c r="C669" s="6"/>
      <c r="D669" s="6"/>
      <c r="E669" s="5"/>
    </row>
    <row r="670" spans="2:5" x14ac:dyDescent="0.15">
      <c r="B670" s="6"/>
      <c r="C670" s="6"/>
      <c r="D670" s="6"/>
      <c r="E670" s="5"/>
    </row>
    <row r="671" spans="2:5" x14ac:dyDescent="0.15">
      <c r="B671" s="6"/>
      <c r="C671" s="6"/>
      <c r="D671" s="6"/>
      <c r="E671" s="5"/>
    </row>
    <row r="672" spans="2:5" x14ac:dyDescent="0.15">
      <c r="B672" s="6"/>
      <c r="C672" s="6"/>
      <c r="D672" s="6"/>
      <c r="E672" s="5"/>
    </row>
    <row r="673" spans="2:5" x14ac:dyDescent="0.15">
      <c r="B673" s="6"/>
      <c r="C673" s="6"/>
      <c r="D673" s="6"/>
      <c r="E673" s="5"/>
    </row>
    <row r="674" spans="2:5" x14ac:dyDescent="0.15">
      <c r="B674" s="6"/>
      <c r="C674" s="6"/>
      <c r="D674" s="6"/>
      <c r="E674" s="5"/>
    </row>
    <row r="675" spans="2:5" x14ac:dyDescent="0.15">
      <c r="B675" s="6"/>
      <c r="C675" s="6"/>
      <c r="D675" s="6"/>
      <c r="E675" s="5"/>
    </row>
    <row r="676" spans="2:5" x14ac:dyDescent="0.15">
      <c r="B676" s="6"/>
      <c r="C676" s="6"/>
      <c r="D676" s="6"/>
      <c r="E676" s="5"/>
    </row>
    <row r="677" spans="2:5" x14ac:dyDescent="0.15">
      <c r="B677" s="6"/>
      <c r="C677" s="6"/>
      <c r="D677" s="6"/>
      <c r="E677" s="5"/>
    </row>
    <row r="678" spans="2:5" x14ac:dyDescent="0.15">
      <c r="B678" s="6"/>
      <c r="C678" s="6"/>
      <c r="D678" s="6"/>
      <c r="E678" s="5"/>
    </row>
    <row r="679" spans="2:5" x14ac:dyDescent="0.15">
      <c r="B679" s="6"/>
      <c r="C679" s="6"/>
      <c r="D679" s="6"/>
      <c r="E679" s="5"/>
    </row>
    <row r="680" spans="2:5" x14ac:dyDescent="0.15">
      <c r="B680" s="6"/>
      <c r="C680" s="6"/>
      <c r="D680" s="6"/>
      <c r="E680" s="5"/>
    </row>
    <row r="681" spans="2:5" x14ac:dyDescent="0.15">
      <c r="B681" s="6"/>
      <c r="C681" s="6"/>
      <c r="D681" s="6"/>
      <c r="E681" s="5"/>
    </row>
    <row r="682" spans="2:5" x14ac:dyDescent="0.15">
      <c r="B682" s="6"/>
      <c r="C682" s="6"/>
      <c r="D682" s="6"/>
      <c r="E682" s="5"/>
    </row>
    <row r="683" spans="2:5" x14ac:dyDescent="0.15">
      <c r="B683" s="6"/>
      <c r="C683" s="6"/>
      <c r="D683" s="6"/>
      <c r="E683" s="5"/>
    </row>
    <row r="684" spans="2:5" x14ac:dyDescent="0.15">
      <c r="B684" s="6"/>
      <c r="C684" s="6"/>
      <c r="D684" s="6"/>
      <c r="E684" s="5"/>
    </row>
    <row r="685" spans="2:5" x14ac:dyDescent="0.15">
      <c r="B685" s="6"/>
      <c r="C685" s="6"/>
      <c r="D685" s="6"/>
      <c r="E685" s="5"/>
    </row>
    <row r="686" spans="2:5" x14ac:dyDescent="0.15">
      <c r="B686" s="6"/>
      <c r="C686" s="6"/>
      <c r="D686" s="6"/>
      <c r="E686" s="5"/>
    </row>
    <row r="687" spans="2:5" x14ac:dyDescent="0.15">
      <c r="B687" s="6"/>
      <c r="C687" s="6"/>
      <c r="D687" s="6"/>
      <c r="E687" s="5"/>
    </row>
    <row r="688" spans="2:5" x14ac:dyDescent="0.15">
      <c r="B688" s="6"/>
      <c r="C688" s="6"/>
      <c r="D688" s="6"/>
      <c r="E688" s="5"/>
    </row>
    <row r="689" spans="2:5" x14ac:dyDescent="0.15">
      <c r="B689" s="6"/>
      <c r="C689" s="6"/>
      <c r="D689" s="6"/>
      <c r="E689" s="5"/>
    </row>
    <row r="690" spans="2:5" x14ac:dyDescent="0.15">
      <c r="B690" s="6"/>
      <c r="C690" s="6"/>
      <c r="D690" s="6"/>
      <c r="E690" s="5"/>
    </row>
    <row r="691" spans="2:5" x14ac:dyDescent="0.15">
      <c r="B691" s="6"/>
      <c r="C691" s="6"/>
      <c r="D691" s="6"/>
      <c r="E691" s="5"/>
    </row>
    <row r="692" spans="2:5" x14ac:dyDescent="0.15">
      <c r="B692" s="6"/>
      <c r="C692" s="6"/>
      <c r="D692" s="6"/>
      <c r="E692" s="5"/>
    </row>
    <row r="693" spans="2:5" x14ac:dyDescent="0.15">
      <c r="B693" s="6"/>
      <c r="C693" s="6"/>
      <c r="D693" s="6"/>
      <c r="E693" s="5"/>
    </row>
    <row r="694" spans="2:5" x14ac:dyDescent="0.15">
      <c r="B694" s="6"/>
      <c r="C694" s="6"/>
      <c r="D694" s="6"/>
      <c r="E694" s="5"/>
    </row>
    <row r="695" spans="2:5" x14ac:dyDescent="0.15">
      <c r="B695" s="6"/>
      <c r="C695" s="6"/>
      <c r="D695" s="6"/>
      <c r="E695" s="5"/>
    </row>
    <row r="696" spans="2:5" x14ac:dyDescent="0.15">
      <c r="B696" s="6"/>
      <c r="C696" s="6"/>
      <c r="D696" s="6"/>
      <c r="E696" s="5"/>
    </row>
    <row r="697" spans="2:5" x14ac:dyDescent="0.15">
      <c r="B697" s="6"/>
      <c r="C697" s="6"/>
      <c r="D697" s="6"/>
      <c r="E697" s="5"/>
    </row>
    <row r="698" spans="2:5" x14ac:dyDescent="0.15">
      <c r="B698" s="6"/>
      <c r="C698" s="6"/>
      <c r="D698" s="6"/>
      <c r="E698" s="5"/>
    </row>
    <row r="699" spans="2:5" x14ac:dyDescent="0.15">
      <c r="B699" s="6"/>
      <c r="C699" s="6"/>
      <c r="D699" s="6"/>
      <c r="E699" s="5"/>
    </row>
    <row r="700" spans="2:5" x14ac:dyDescent="0.15">
      <c r="B700" s="6"/>
      <c r="C700" s="6"/>
      <c r="D700" s="6"/>
      <c r="E700" s="5"/>
    </row>
    <row r="701" spans="2:5" x14ac:dyDescent="0.15">
      <c r="B701" s="6"/>
      <c r="C701" s="6"/>
      <c r="D701" s="6"/>
      <c r="E701" s="5"/>
    </row>
    <row r="702" spans="2:5" x14ac:dyDescent="0.15">
      <c r="B702" s="6"/>
      <c r="C702" s="6"/>
      <c r="D702" s="6"/>
      <c r="E702" s="5"/>
    </row>
    <row r="703" spans="2:5" x14ac:dyDescent="0.15">
      <c r="B703" s="6"/>
      <c r="C703" s="6"/>
      <c r="D703" s="6"/>
      <c r="E703" s="5"/>
    </row>
    <row r="704" spans="2:5" x14ac:dyDescent="0.15">
      <c r="B704" s="6"/>
      <c r="C704" s="6"/>
      <c r="D704" s="6"/>
      <c r="E704" s="5"/>
    </row>
    <row r="705" spans="2:5" x14ac:dyDescent="0.15">
      <c r="B705" s="6"/>
      <c r="C705" s="6"/>
      <c r="D705" s="6"/>
      <c r="E705" s="5"/>
    </row>
    <row r="706" spans="2:5" x14ac:dyDescent="0.15">
      <c r="B706" s="6"/>
      <c r="C706" s="6"/>
      <c r="D706" s="6"/>
      <c r="E706" s="5"/>
    </row>
    <row r="707" spans="2:5" x14ac:dyDescent="0.15">
      <c r="B707" s="6"/>
      <c r="C707" s="6"/>
      <c r="D707" s="6"/>
      <c r="E707" s="5"/>
    </row>
    <row r="708" spans="2:5" x14ac:dyDescent="0.15">
      <c r="B708" s="6"/>
      <c r="C708" s="6"/>
      <c r="D708" s="6"/>
      <c r="E708" s="5"/>
    </row>
    <row r="709" spans="2:5" x14ac:dyDescent="0.15">
      <c r="B709" s="6"/>
      <c r="C709" s="6"/>
      <c r="D709" s="6"/>
      <c r="E709" s="5"/>
    </row>
    <row r="710" spans="2:5" x14ac:dyDescent="0.15">
      <c r="B710" s="6"/>
      <c r="C710" s="6"/>
      <c r="D710" s="6"/>
      <c r="E710" s="5"/>
    </row>
    <row r="711" spans="2:5" x14ac:dyDescent="0.15">
      <c r="B711" s="6"/>
      <c r="C711" s="6"/>
      <c r="D711" s="6"/>
      <c r="E711" s="5"/>
    </row>
    <row r="712" spans="2:5" x14ac:dyDescent="0.15">
      <c r="B712" s="6"/>
      <c r="C712" s="6"/>
      <c r="D712" s="6"/>
      <c r="E712" s="5"/>
    </row>
    <row r="713" spans="2:5" x14ac:dyDescent="0.15">
      <c r="B713" s="6"/>
      <c r="C713" s="6"/>
      <c r="D713" s="6"/>
      <c r="E713" s="5"/>
    </row>
    <row r="714" spans="2:5" x14ac:dyDescent="0.15">
      <c r="B714" s="6"/>
      <c r="C714" s="6"/>
      <c r="D714" s="6"/>
      <c r="E714" s="5"/>
    </row>
    <row r="715" spans="2:5" x14ac:dyDescent="0.15">
      <c r="B715" s="6"/>
      <c r="C715" s="6"/>
      <c r="D715" s="6"/>
      <c r="E715" s="5"/>
    </row>
    <row r="716" spans="2:5" x14ac:dyDescent="0.15">
      <c r="B716" s="6"/>
      <c r="C716" s="6"/>
      <c r="D716" s="6"/>
      <c r="E716" s="5"/>
    </row>
    <row r="717" spans="2:5" x14ac:dyDescent="0.15">
      <c r="B717" s="6"/>
      <c r="C717" s="6"/>
      <c r="D717" s="6"/>
      <c r="E717" s="5"/>
    </row>
    <row r="718" spans="2:5" x14ac:dyDescent="0.15">
      <c r="B718" s="6"/>
      <c r="C718" s="6"/>
      <c r="D718" s="6"/>
      <c r="E718" s="5"/>
    </row>
    <row r="719" spans="2:5" x14ac:dyDescent="0.15">
      <c r="B719" s="6"/>
      <c r="C719" s="6"/>
      <c r="D719" s="6"/>
      <c r="E719" s="5"/>
    </row>
    <row r="720" spans="2:5" x14ac:dyDescent="0.15">
      <c r="B720" s="6"/>
      <c r="C720" s="6"/>
      <c r="D720" s="6"/>
      <c r="E720" s="5"/>
    </row>
    <row r="721" spans="2:5" x14ac:dyDescent="0.15">
      <c r="B721" s="6"/>
      <c r="C721" s="6"/>
      <c r="D721" s="6"/>
      <c r="E721" s="5"/>
    </row>
    <row r="722" spans="2:5" x14ac:dyDescent="0.15">
      <c r="B722" s="6"/>
      <c r="C722" s="6"/>
      <c r="D722" s="6"/>
      <c r="E722" s="5"/>
    </row>
    <row r="723" spans="2:5" x14ac:dyDescent="0.15">
      <c r="B723" s="6"/>
      <c r="C723" s="6"/>
      <c r="D723" s="6"/>
      <c r="E723" s="5"/>
    </row>
    <row r="724" spans="2:5" x14ac:dyDescent="0.15">
      <c r="B724" s="6"/>
      <c r="C724" s="6"/>
      <c r="D724" s="6"/>
      <c r="E724" s="5"/>
    </row>
    <row r="725" spans="2:5" x14ac:dyDescent="0.15">
      <c r="B725" s="6"/>
      <c r="C725" s="6"/>
      <c r="D725" s="6"/>
      <c r="E725" s="5"/>
    </row>
    <row r="726" spans="2:5" x14ac:dyDescent="0.15">
      <c r="B726" s="6"/>
      <c r="C726" s="6"/>
      <c r="D726" s="6"/>
      <c r="E726" s="5"/>
    </row>
    <row r="727" spans="2:5" x14ac:dyDescent="0.15">
      <c r="B727" s="6"/>
      <c r="C727" s="6"/>
      <c r="D727" s="6"/>
      <c r="E727" s="5"/>
    </row>
    <row r="728" spans="2:5" x14ac:dyDescent="0.15">
      <c r="B728" s="6"/>
      <c r="C728" s="6"/>
      <c r="D728" s="6"/>
      <c r="E728" s="5"/>
    </row>
    <row r="729" spans="2:5" x14ac:dyDescent="0.15">
      <c r="B729" s="6"/>
      <c r="C729" s="6"/>
      <c r="D729" s="6"/>
      <c r="E729" s="5"/>
    </row>
    <row r="730" spans="2:5" x14ac:dyDescent="0.15">
      <c r="B730" s="6"/>
      <c r="C730" s="6"/>
      <c r="D730" s="6"/>
      <c r="E730" s="5"/>
    </row>
    <row r="731" spans="2:5" x14ac:dyDescent="0.15">
      <c r="B731" s="6"/>
      <c r="C731" s="6"/>
      <c r="D731" s="6"/>
      <c r="E731" s="5"/>
    </row>
    <row r="732" spans="2:5" x14ac:dyDescent="0.15">
      <c r="B732" s="6"/>
      <c r="C732" s="6"/>
      <c r="D732" s="6"/>
      <c r="E732" s="5"/>
    </row>
    <row r="733" spans="2:5" x14ac:dyDescent="0.15">
      <c r="B733" s="6"/>
      <c r="C733" s="6"/>
      <c r="D733" s="6"/>
      <c r="E733" s="5"/>
    </row>
    <row r="734" spans="2:5" x14ac:dyDescent="0.15">
      <c r="B734" s="6"/>
      <c r="C734" s="6"/>
      <c r="D734" s="6"/>
      <c r="E734" s="5"/>
    </row>
    <row r="735" spans="2:5" x14ac:dyDescent="0.15">
      <c r="B735" s="6"/>
      <c r="C735" s="6"/>
      <c r="D735" s="6"/>
      <c r="E735" s="5"/>
    </row>
    <row r="736" spans="2:5" x14ac:dyDescent="0.15">
      <c r="B736" s="6"/>
      <c r="C736" s="6"/>
      <c r="D736" s="6"/>
      <c r="E736" s="5"/>
    </row>
    <row r="737" spans="2:5" x14ac:dyDescent="0.15">
      <c r="B737" s="6"/>
      <c r="C737" s="6"/>
      <c r="D737" s="6"/>
      <c r="E737" s="5"/>
    </row>
    <row r="738" spans="2:5" x14ac:dyDescent="0.15">
      <c r="B738" s="6"/>
      <c r="C738" s="6"/>
      <c r="D738" s="6"/>
      <c r="E738" s="5"/>
    </row>
    <row r="739" spans="2:5" x14ac:dyDescent="0.15">
      <c r="B739" s="6"/>
      <c r="C739" s="6"/>
      <c r="D739" s="6"/>
      <c r="E739" s="5"/>
    </row>
    <row r="740" spans="2:5" x14ac:dyDescent="0.15">
      <c r="B740" s="6"/>
      <c r="C740" s="6"/>
      <c r="D740" s="6"/>
      <c r="E740" s="5"/>
    </row>
    <row r="741" spans="2:5" x14ac:dyDescent="0.15">
      <c r="B741" s="6"/>
      <c r="C741" s="6"/>
      <c r="D741" s="6"/>
      <c r="E741" s="5"/>
    </row>
    <row r="742" spans="2:5" x14ac:dyDescent="0.15">
      <c r="B742" s="6"/>
      <c r="C742" s="6"/>
      <c r="D742" s="6"/>
      <c r="E742" s="5"/>
    </row>
    <row r="743" spans="2:5" x14ac:dyDescent="0.15">
      <c r="B743" s="6"/>
      <c r="C743" s="6"/>
      <c r="D743" s="6"/>
      <c r="E743" s="5"/>
    </row>
    <row r="744" spans="2:5" x14ac:dyDescent="0.15">
      <c r="B744" s="6"/>
      <c r="C744" s="6"/>
      <c r="D744" s="6"/>
      <c r="E744" s="5"/>
    </row>
    <row r="745" spans="2:5" x14ac:dyDescent="0.15">
      <c r="B745" s="6"/>
      <c r="C745" s="6"/>
      <c r="D745" s="6"/>
      <c r="E745" s="5"/>
    </row>
    <row r="746" spans="2:5" x14ac:dyDescent="0.15">
      <c r="B746" s="6"/>
      <c r="C746" s="6"/>
      <c r="D746" s="6"/>
      <c r="E746" s="5"/>
    </row>
    <row r="747" spans="2:5" x14ac:dyDescent="0.15">
      <c r="B747" s="6"/>
      <c r="C747" s="6"/>
      <c r="D747" s="6"/>
      <c r="E747" s="5"/>
    </row>
    <row r="748" spans="2:5" x14ac:dyDescent="0.15">
      <c r="B748" s="6"/>
      <c r="C748" s="6"/>
      <c r="D748" s="6"/>
      <c r="E748" s="5"/>
    </row>
    <row r="749" spans="2:5" x14ac:dyDescent="0.15">
      <c r="B749" s="6"/>
      <c r="C749" s="6"/>
      <c r="D749" s="6"/>
      <c r="E749" s="5"/>
    </row>
    <row r="750" spans="2:5" x14ac:dyDescent="0.15">
      <c r="B750" s="6"/>
      <c r="C750" s="6"/>
      <c r="D750" s="6"/>
      <c r="E750" s="5"/>
    </row>
    <row r="751" spans="2:5" x14ac:dyDescent="0.15">
      <c r="B751" s="6"/>
      <c r="C751" s="6"/>
      <c r="D751" s="6"/>
      <c r="E751" s="5"/>
    </row>
    <row r="752" spans="2:5" x14ac:dyDescent="0.15">
      <c r="B752" s="6"/>
      <c r="C752" s="6"/>
      <c r="D752" s="6"/>
      <c r="E752" s="5"/>
    </row>
    <row r="753" spans="2:5" x14ac:dyDescent="0.15">
      <c r="B753" s="6"/>
      <c r="C753" s="6"/>
      <c r="D753" s="6"/>
      <c r="E753" s="5"/>
    </row>
    <row r="754" spans="2:5" x14ac:dyDescent="0.15">
      <c r="B754" s="6"/>
      <c r="C754" s="6"/>
      <c r="D754" s="6"/>
      <c r="E754" s="5"/>
    </row>
    <row r="755" spans="2:5" x14ac:dyDescent="0.15">
      <c r="B755" s="6"/>
      <c r="C755" s="6"/>
      <c r="D755" s="6"/>
      <c r="E755" s="5"/>
    </row>
    <row r="756" spans="2:5" x14ac:dyDescent="0.15">
      <c r="B756" s="6"/>
      <c r="C756" s="6"/>
      <c r="D756" s="6"/>
      <c r="E756" s="5"/>
    </row>
    <row r="757" spans="2:5" x14ac:dyDescent="0.15">
      <c r="B757" s="6"/>
      <c r="C757" s="6"/>
      <c r="D757" s="6"/>
      <c r="E757" s="5"/>
    </row>
    <row r="758" spans="2:5" x14ac:dyDescent="0.15">
      <c r="B758" s="6"/>
      <c r="C758" s="6"/>
      <c r="D758" s="6"/>
      <c r="E758" s="5"/>
    </row>
    <row r="759" spans="2:5" x14ac:dyDescent="0.15">
      <c r="B759" s="6"/>
      <c r="C759" s="6"/>
      <c r="D759" s="6"/>
      <c r="E759" s="5"/>
    </row>
    <row r="760" spans="2:5" x14ac:dyDescent="0.15">
      <c r="B760" s="6"/>
      <c r="C760" s="6"/>
      <c r="D760" s="6"/>
      <c r="E760" s="5"/>
    </row>
    <row r="761" spans="2:5" x14ac:dyDescent="0.15">
      <c r="B761" s="6"/>
      <c r="C761" s="6"/>
      <c r="D761" s="6"/>
      <c r="E761" s="5"/>
    </row>
    <row r="762" spans="2:5" x14ac:dyDescent="0.15">
      <c r="B762" s="6"/>
      <c r="C762" s="6"/>
      <c r="D762" s="6"/>
      <c r="E762" s="5"/>
    </row>
    <row r="763" spans="2:5" x14ac:dyDescent="0.15">
      <c r="B763" s="6"/>
      <c r="C763" s="6"/>
      <c r="D763" s="6"/>
      <c r="E763" s="5"/>
    </row>
    <row r="764" spans="2:5" x14ac:dyDescent="0.15">
      <c r="B764" s="6"/>
      <c r="C764" s="6"/>
      <c r="D764" s="6"/>
      <c r="E764" s="5"/>
    </row>
    <row r="765" spans="2:5" x14ac:dyDescent="0.15">
      <c r="B765" s="6"/>
      <c r="C765" s="6"/>
      <c r="D765" s="6"/>
      <c r="E765" s="5"/>
    </row>
    <row r="766" spans="2:5" x14ac:dyDescent="0.15">
      <c r="B766" s="6"/>
      <c r="C766" s="6"/>
      <c r="D766" s="6"/>
      <c r="E766" s="5"/>
    </row>
    <row r="767" spans="2:5" x14ac:dyDescent="0.15">
      <c r="B767" s="6"/>
      <c r="C767" s="6"/>
      <c r="D767" s="6"/>
      <c r="E767" s="5"/>
    </row>
    <row r="768" spans="2:5" x14ac:dyDescent="0.15">
      <c r="B768" s="6"/>
      <c r="C768" s="6"/>
      <c r="D768" s="6"/>
      <c r="E768" s="5"/>
    </row>
    <row r="769" spans="2:5" x14ac:dyDescent="0.15">
      <c r="B769" s="6"/>
      <c r="C769" s="6"/>
      <c r="D769" s="6"/>
      <c r="E769" s="5"/>
    </row>
    <row r="770" spans="2:5" x14ac:dyDescent="0.15">
      <c r="B770" s="6"/>
      <c r="C770" s="6"/>
      <c r="D770" s="6"/>
      <c r="E770" s="5"/>
    </row>
    <row r="771" spans="2:5" x14ac:dyDescent="0.15">
      <c r="B771" s="6"/>
      <c r="C771" s="6"/>
      <c r="D771" s="6"/>
      <c r="E771" s="5"/>
    </row>
    <row r="772" spans="2:5" x14ac:dyDescent="0.15">
      <c r="B772" s="6"/>
      <c r="C772" s="6"/>
      <c r="D772" s="6"/>
      <c r="E772" s="5"/>
    </row>
    <row r="773" spans="2:5" x14ac:dyDescent="0.15">
      <c r="B773" s="6"/>
      <c r="C773" s="6"/>
      <c r="D773" s="6"/>
      <c r="E773" s="5"/>
    </row>
    <row r="774" spans="2:5" x14ac:dyDescent="0.15">
      <c r="B774" s="6"/>
      <c r="C774" s="6"/>
      <c r="D774" s="6"/>
      <c r="E774" s="5"/>
    </row>
    <row r="775" spans="2:5" x14ac:dyDescent="0.15">
      <c r="B775" s="6"/>
      <c r="C775" s="6"/>
      <c r="D775" s="6"/>
      <c r="E775" s="5"/>
    </row>
    <row r="776" spans="2:5" x14ac:dyDescent="0.15">
      <c r="B776" s="6"/>
      <c r="C776" s="6"/>
      <c r="D776" s="6"/>
      <c r="E776" s="5"/>
    </row>
    <row r="777" spans="2:5" x14ac:dyDescent="0.15">
      <c r="B777" s="6"/>
      <c r="C777" s="6"/>
      <c r="D777" s="6"/>
      <c r="E777" s="5"/>
    </row>
    <row r="778" spans="2:5" x14ac:dyDescent="0.15">
      <c r="B778" s="6"/>
      <c r="C778" s="6"/>
      <c r="D778" s="6"/>
      <c r="E778" s="5"/>
    </row>
    <row r="779" spans="2:5" x14ac:dyDescent="0.15">
      <c r="B779" s="6"/>
      <c r="C779" s="6"/>
      <c r="D779" s="6"/>
      <c r="E779" s="5"/>
    </row>
    <row r="780" spans="2:5" x14ac:dyDescent="0.15">
      <c r="B780" s="6"/>
      <c r="C780" s="6"/>
      <c r="D780" s="6"/>
      <c r="E780" s="5"/>
    </row>
    <row r="781" spans="2:5" x14ac:dyDescent="0.15">
      <c r="B781" s="6"/>
      <c r="C781" s="6"/>
      <c r="D781" s="6"/>
      <c r="E781" s="5"/>
    </row>
    <row r="782" spans="2:5" x14ac:dyDescent="0.15">
      <c r="B782" s="6"/>
      <c r="C782" s="6"/>
      <c r="D782" s="6"/>
      <c r="E782" s="5"/>
    </row>
    <row r="783" spans="2:5" x14ac:dyDescent="0.15">
      <c r="B783" s="6"/>
      <c r="C783" s="6"/>
      <c r="D783" s="6"/>
      <c r="E783" s="5"/>
    </row>
    <row r="784" spans="2:5" x14ac:dyDescent="0.15">
      <c r="B784" s="6"/>
      <c r="C784" s="6"/>
      <c r="D784" s="6"/>
      <c r="E784" s="5"/>
    </row>
    <row r="785" spans="2:5" x14ac:dyDescent="0.15">
      <c r="B785" s="6"/>
      <c r="C785" s="6"/>
      <c r="D785" s="6"/>
      <c r="E785" s="5"/>
    </row>
    <row r="786" spans="2:5" x14ac:dyDescent="0.15">
      <c r="B786" s="6"/>
      <c r="C786" s="6"/>
      <c r="D786" s="6"/>
      <c r="E786" s="5"/>
    </row>
    <row r="787" spans="2:5" x14ac:dyDescent="0.15">
      <c r="B787" s="6"/>
      <c r="C787" s="6"/>
      <c r="D787" s="6"/>
      <c r="E787" s="5"/>
    </row>
    <row r="788" spans="2:5" x14ac:dyDescent="0.15">
      <c r="B788" s="6"/>
      <c r="C788" s="6"/>
      <c r="D788" s="6"/>
      <c r="E788" s="5"/>
    </row>
    <row r="789" spans="2:5" x14ac:dyDescent="0.15">
      <c r="B789" s="6"/>
      <c r="C789" s="6"/>
      <c r="D789" s="6"/>
      <c r="E789" s="5"/>
    </row>
    <row r="790" spans="2:5" x14ac:dyDescent="0.15">
      <c r="B790" s="6"/>
      <c r="C790" s="6"/>
      <c r="D790" s="6"/>
      <c r="E790" s="5"/>
    </row>
    <row r="791" spans="2:5" x14ac:dyDescent="0.15">
      <c r="B791" s="6"/>
      <c r="C791" s="6"/>
      <c r="D791" s="6"/>
      <c r="E791" s="5"/>
    </row>
    <row r="792" spans="2:5" x14ac:dyDescent="0.15">
      <c r="B792" s="6"/>
      <c r="C792" s="6"/>
      <c r="D792" s="6"/>
      <c r="E792" s="5"/>
    </row>
    <row r="793" spans="2:5" x14ac:dyDescent="0.15">
      <c r="B793" s="6"/>
      <c r="C793" s="6"/>
      <c r="D793" s="6"/>
      <c r="E793" s="5"/>
    </row>
    <row r="794" spans="2:5" x14ac:dyDescent="0.15">
      <c r="B794" s="6"/>
      <c r="C794" s="6"/>
      <c r="D794" s="6"/>
      <c r="E794" s="5"/>
    </row>
    <row r="795" spans="2:5" x14ac:dyDescent="0.15">
      <c r="B795" s="6"/>
      <c r="C795" s="6"/>
      <c r="D795" s="6"/>
      <c r="E795" s="5"/>
    </row>
    <row r="796" spans="2:5" x14ac:dyDescent="0.15">
      <c r="B796" s="6"/>
      <c r="C796" s="6"/>
      <c r="D796" s="6"/>
      <c r="E796" s="5"/>
    </row>
    <row r="797" spans="2:5" x14ac:dyDescent="0.15">
      <c r="B797" s="6"/>
      <c r="C797" s="6"/>
      <c r="D797" s="6"/>
      <c r="E797" s="5"/>
    </row>
    <row r="798" spans="2:5" x14ac:dyDescent="0.15">
      <c r="B798" s="6"/>
      <c r="C798" s="6"/>
      <c r="D798" s="6"/>
      <c r="E798" s="5"/>
    </row>
    <row r="799" spans="2:5" x14ac:dyDescent="0.15">
      <c r="B799" s="6"/>
      <c r="C799" s="6"/>
      <c r="D799" s="6"/>
      <c r="E799" s="5"/>
    </row>
    <row r="800" spans="2:5" x14ac:dyDescent="0.15">
      <c r="B800" s="6"/>
      <c r="C800" s="6"/>
      <c r="D800" s="6"/>
      <c r="E800" s="5"/>
    </row>
    <row r="801" spans="2:5" x14ac:dyDescent="0.15">
      <c r="B801" s="6"/>
      <c r="C801" s="6"/>
      <c r="D801" s="6"/>
      <c r="E801" s="5"/>
    </row>
    <row r="802" spans="2:5" x14ac:dyDescent="0.15">
      <c r="B802" s="6"/>
      <c r="C802" s="6"/>
      <c r="D802" s="6"/>
      <c r="E802" s="5"/>
    </row>
    <row r="803" spans="2:5" x14ac:dyDescent="0.15">
      <c r="B803" s="6"/>
      <c r="C803" s="6"/>
      <c r="D803" s="6"/>
      <c r="E803" s="5"/>
    </row>
    <row r="804" spans="2:5" x14ac:dyDescent="0.15">
      <c r="B804" s="6"/>
      <c r="C804" s="6"/>
      <c r="D804" s="6"/>
      <c r="E804" s="5"/>
    </row>
    <row r="805" spans="2:5" x14ac:dyDescent="0.15">
      <c r="B805" s="6"/>
      <c r="C805" s="6"/>
      <c r="D805" s="6"/>
      <c r="E805" s="5"/>
    </row>
    <row r="806" spans="2:5" x14ac:dyDescent="0.15">
      <c r="B806" s="6"/>
      <c r="C806" s="6"/>
      <c r="D806" s="6"/>
      <c r="E806" s="5"/>
    </row>
    <row r="807" spans="2:5" x14ac:dyDescent="0.15">
      <c r="B807" s="6"/>
      <c r="C807" s="6"/>
      <c r="D807" s="6"/>
      <c r="E807" s="5"/>
    </row>
    <row r="808" spans="2:5" x14ac:dyDescent="0.15">
      <c r="B808" s="6"/>
      <c r="C808" s="6"/>
      <c r="D808" s="6"/>
      <c r="E808" s="5"/>
    </row>
    <row r="809" spans="2:5" x14ac:dyDescent="0.15">
      <c r="B809" s="6"/>
      <c r="C809" s="6"/>
      <c r="D809" s="6"/>
      <c r="E809" s="5"/>
    </row>
    <row r="810" spans="2:5" x14ac:dyDescent="0.15">
      <c r="B810" s="6"/>
      <c r="C810" s="6"/>
      <c r="D810" s="6"/>
      <c r="E810" s="5"/>
    </row>
    <row r="811" spans="2:5" x14ac:dyDescent="0.15">
      <c r="B811" s="6"/>
      <c r="C811" s="6"/>
      <c r="D811" s="6"/>
      <c r="E811" s="5"/>
    </row>
    <row r="812" spans="2:5" x14ac:dyDescent="0.15">
      <c r="B812" s="6"/>
      <c r="C812" s="6"/>
      <c r="D812" s="6"/>
      <c r="E812" s="5"/>
    </row>
    <row r="813" spans="2:5" x14ac:dyDescent="0.15">
      <c r="B813" s="6"/>
      <c r="C813" s="6"/>
      <c r="D813" s="6"/>
      <c r="E813" s="5"/>
    </row>
    <row r="814" spans="2:5" x14ac:dyDescent="0.15">
      <c r="B814" s="6"/>
      <c r="C814" s="6"/>
      <c r="D814" s="6"/>
      <c r="E814" s="5"/>
    </row>
    <row r="815" spans="2:5" x14ac:dyDescent="0.15">
      <c r="B815" s="6"/>
      <c r="C815" s="6"/>
      <c r="D815" s="6"/>
      <c r="E815" s="5"/>
    </row>
    <row r="816" spans="2:5" x14ac:dyDescent="0.15">
      <c r="B816" s="6"/>
      <c r="C816" s="6"/>
      <c r="D816" s="6"/>
      <c r="E816" s="5"/>
    </row>
    <row r="817" spans="2:5" x14ac:dyDescent="0.15">
      <c r="B817" s="6"/>
      <c r="C817" s="6"/>
      <c r="D817" s="6"/>
      <c r="E817" s="5"/>
    </row>
    <row r="818" spans="2:5" x14ac:dyDescent="0.15">
      <c r="B818" s="6"/>
      <c r="C818" s="6"/>
      <c r="D818" s="6"/>
      <c r="E818" s="5"/>
    </row>
    <row r="819" spans="2:5" x14ac:dyDescent="0.15">
      <c r="B819" s="6"/>
      <c r="C819" s="6"/>
      <c r="D819" s="6"/>
      <c r="E819" s="5"/>
    </row>
    <row r="820" spans="2:5" x14ac:dyDescent="0.15">
      <c r="B820" s="6"/>
      <c r="C820" s="6"/>
      <c r="D820" s="6"/>
      <c r="E820" s="5"/>
    </row>
    <row r="821" spans="2:5" x14ac:dyDescent="0.15">
      <c r="B821" s="6"/>
      <c r="C821" s="6"/>
      <c r="D821" s="6"/>
      <c r="E821" s="5"/>
    </row>
    <row r="822" spans="2:5" x14ac:dyDescent="0.15">
      <c r="B822" s="6"/>
      <c r="C822" s="6"/>
      <c r="D822" s="6"/>
      <c r="E822" s="5"/>
    </row>
    <row r="823" spans="2:5" x14ac:dyDescent="0.15">
      <c r="B823" s="6"/>
      <c r="C823" s="6"/>
      <c r="D823" s="6"/>
      <c r="E823" s="5"/>
    </row>
    <row r="824" spans="2:5" x14ac:dyDescent="0.15">
      <c r="B824" s="6"/>
      <c r="C824" s="6"/>
      <c r="D824" s="6"/>
      <c r="E824" s="5"/>
    </row>
    <row r="825" spans="2:5" x14ac:dyDescent="0.15">
      <c r="B825" s="6"/>
      <c r="C825" s="6"/>
      <c r="D825" s="6"/>
      <c r="E825" s="5"/>
    </row>
    <row r="826" spans="2:5" x14ac:dyDescent="0.15">
      <c r="B826" s="6"/>
      <c r="C826" s="6"/>
      <c r="D826" s="6"/>
      <c r="E826" s="5"/>
    </row>
    <row r="827" spans="2:5" x14ac:dyDescent="0.15">
      <c r="B827" s="6"/>
      <c r="C827" s="6"/>
      <c r="D827" s="6"/>
      <c r="E827" s="5"/>
    </row>
    <row r="828" spans="2:5" x14ac:dyDescent="0.15">
      <c r="B828" s="6"/>
      <c r="C828" s="6"/>
      <c r="D828" s="6"/>
      <c r="E828" s="5"/>
    </row>
    <row r="829" spans="2:5" x14ac:dyDescent="0.15">
      <c r="B829" s="6"/>
      <c r="C829" s="6"/>
      <c r="D829" s="6"/>
      <c r="E829" s="5"/>
    </row>
    <row r="830" spans="2:5" x14ac:dyDescent="0.15">
      <c r="B830" s="6"/>
      <c r="C830" s="6"/>
      <c r="D830" s="6"/>
      <c r="E830" s="5"/>
    </row>
    <row r="831" spans="2:5" x14ac:dyDescent="0.15">
      <c r="B831" s="6"/>
      <c r="C831" s="6"/>
      <c r="D831" s="6"/>
      <c r="E831" s="5"/>
    </row>
    <row r="832" spans="2:5" x14ac:dyDescent="0.15">
      <c r="B832" s="6"/>
      <c r="C832" s="6"/>
      <c r="D832" s="6"/>
      <c r="E832" s="5"/>
    </row>
    <row r="833" spans="2:5" x14ac:dyDescent="0.15">
      <c r="B833" s="6"/>
      <c r="C833" s="6"/>
      <c r="D833" s="6"/>
      <c r="E833" s="5"/>
    </row>
    <row r="834" spans="2:5" x14ac:dyDescent="0.15">
      <c r="B834" s="6"/>
      <c r="C834" s="6"/>
      <c r="D834" s="6"/>
      <c r="E834" s="5"/>
    </row>
    <row r="835" spans="2:5" x14ac:dyDescent="0.15">
      <c r="B835" s="6"/>
      <c r="C835" s="6"/>
      <c r="D835" s="6"/>
      <c r="E835" s="5"/>
    </row>
    <row r="836" spans="2:5" x14ac:dyDescent="0.15">
      <c r="B836" s="6"/>
      <c r="C836" s="6"/>
      <c r="D836" s="6"/>
      <c r="E836" s="5"/>
    </row>
    <row r="837" spans="2:5" x14ac:dyDescent="0.15">
      <c r="B837" s="6"/>
      <c r="C837" s="6"/>
      <c r="D837" s="6"/>
      <c r="E837" s="5"/>
    </row>
    <row r="838" spans="2:5" x14ac:dyDescent="0.15">
      <c r="B838" s="6"/>
      <c r="C838" s="6"/>
      <c r="D838" s="6"/>
      <c r="E838" s="5"/>
    </row>
    <row r="839" spans="2:5" x14ac:dyDescent="0.15">
      <c r="B839" s="6"/>
      <c r="C839" s="6"/>
      <c r="D839" s="6"/>
      <c r="E839" s="5"/>
    </row>
    <row r="840" spans="2:5" x14ac:dyDescent="0.15">
      <c r="B840" s="6"/>
      <c r="C840" s="6"/>
      <c r="D840" s="6"/>
      <c r="E840" s="5"/>
    </row>
    <row r="841" spans="2:5" x14ac:dyDescent="0.15">
      <c r="B841" s="6"/>
      <c r="C841" s="6"/>
      <c r="D841" s="6"/>
      <c r="E841" s="5"/>
    </row>
    <row r="842" spans="2:5" x14ac:dyDescent="0.15">
      <c r="B842" s="6"/>
      <c r="C842" s="6"/>
      <c r="D842" s="6"/>
      <c r="E842" s="5"/>
    </row>
    <row r="843" spans="2:5" x14ac:dyDescent="0.15">
      <c r="B843" s="6"/>
      <c r="C843" s="6"/>
      <c r="D843" s="6"/>
      <c r="E843" s="5"/>
    </row>
    <row r="844" spans="2:5" x14ac:dyDescent="0.15">
      <c r="B844" s="6"/>
      <c r="C844" s="6"/>
      <c r="D844" s="6"/>
      <c r="E844" s="5"/>
    </row>
    <row r="845" spans="2:5" x14ac:dyDescent="0.15">
      <c r="B845" s="6"/>
      <c r="C845" s="6"/>
      <c r="D845" s="6"/>
      <c r="E845" s="5"/>
    </row>
    <row r="846" spans="2:5" x14ac:dyDescent="0.15">
      <c r="B846" s="6"/>
      <c r="C846" s="6"/>
      <c r="D846" s="6"/>
      <c r="E846" s="5"/>
    </row>
    <row r="847" spans="2:5" x14ac:dyDescent="0.15">
      <c r="B847" s="6"/>
      <c r="C847" s="6"/>
      <c r="D847" s="6"/>
      <c r="E847" s="5"/>
    </row>
    <row r="848" spans="2:5" x14ac:dyDescent="0.15">
      <c r="B848" s="6"/>
      <c r="C848" s="6"/>
      <c r="D848" s="6"/>
      <c r="E848" s="5"/>
    </row>
    <row r="849" spans="2:5" x14ac:dyDescent="0.15">
      <c r="B849" s="6"/>
      <c r="C849" s="6"/>
      <c r="D849" s="6"/>
      <c r="E849" s="5"/>
    </row>
    <row r="850" spans="2:5" x14ac:dyDescent="0.15">
      <c r="B850" s="6"/>
      <c r="C850" s="6"/>
      <c r="D850" s="6"/>
      <c r="E850" s="5"/>
    </row>
    <row r="851" spans="2:5" x14ac:dyDescent="0.15">
      <c r="B851" s="6"/>
      <c r="C851" s="6"/>
      <c r="D851" s="6"/>
      <c r="E851" s="5"/>
    </row>
    <row r="852" spans="2:5" x14ac:dyDescent="0.15">
      <c r="B852" s="6"/>
      <c r="C852" s="6"/>
      <c r="D852" s="6"/>
      <c r="E852" s="5"/>
    </row>
    <row r="853" spans="2:5" x14ac:dyDescent="0.15">
      <c r="B853" s="6"/>
      <c r="C853" s="6"/>
      <c r="D853" s="6"/>
      <c r="E853" s="5"/>
    </row>
    <row r="854" spans="2:5" x14ac:dyDescent="0.15">
      <c r="B854" s="6"/>
      <c r="C854" s="6"/>
      <c r="D854" s="6"/>
      <c r="E854" s="5"/>
    </row>
    <row r="855" spans="2:5" x14ac:dyDescent="0.15">
      <c r="B855" s="6"/>
      <c r="C855" s="6"/>
      <c r="D855" s="6"/>
      <c r="E855" s="5"/>
    </row>
    <row r="856" spans="2:5" x14ac:dyDescent="0.15">
      <c r="B856" s="6"/>
      <c r="C856" s="6"/>
      <c r="D856" s="6"/>
      <c r="E856" s="5"/>
    </row>
    <row r="857" spans="2:5" x14ac:dyDescent="0.15">
      <c r="B857" s="6"/>
      <c r="C857" s="6"/>
      <c r="D857" s="6"/>
      <c r="E857" s="5"/>
    </row>
    <row r="858" spans="2:5" x14ac:dyDescent="0.15">
      <c r="B858" s="6"/>
      <c r="C858" s="6"/>
      <c r="D858" s="6"/>
      <c r="E858" s="5"/>
    </row>
    <row r="859" spans="2:5" x14ac:dyDescent="0.15">
      <c r="B859" s="6"/>
      <c r="C859" s="6"/>
      <c r="D859" s="6"/>
      <c r="E859" s="5"/>
    </row>
    <row r="860" spans="2:5" x14ac:dyDescent="0.15">
      <c r="B860" s="6"/>
      <c r="C860" s="6"/>
      <c r="D860" s="6"/>
      <c r="E860" s="5"/>
    </row>
    <row r="861" spans="2:5" x14ac:dyDescent="0.15">
      <c r="B861" s="6"/>
      <c r="C861" s="6"/>
      <c r="D861" s="6"/>
      <c r="E861" s="5"/>
    </row>
    <row r="862" spans="2:5" x14ac:dyDescent="0.15">
      <c r="B862" s="6"/>
      <c r="C862" s="6"/>
      <c r="D862" s="6"/>
      <c r="E862" s="5"/>
    </row>
    <row r="863" spans="2:5" x14ac:dyDescent="0.15">
      <c r="B863" s="6"/>
      <c r="C863" s="6"/>
      <c r="D863" s="6"/>
      <c r="E863" s="5"/>
    </row>
    <row r="864" spans="2:5" x14ac:dyDescent="0.15">
      <c r="B864" s="6"/>
      <c r="C864" s="6"/>
      <c r="D864" s="6"/>
      <c r="E864" s="5"/>
    </row>
    <row r="865" spans="2:5" x14ac:dyDescent="0.15">
      <c r="B865" s="6"/>
      <c r="C865" s="6"/>
      <c r="D865" s="6"/>
      <c r="E865" s="5"/>
    </row>
    <row r="866" spans="2:5" x14ac:dyDescent="0.15">
      <c r="B866" s="6"/>
      <c r="C866" s="6"/>
      <c r="D866" s="6"/>
      <c r="E866" s="5"/>
    </row>
    <row r="867" spans="2:5" x14ac:dyDescent="0.15">
      <c r="B867" s="6"/>
      <c r="C867" s="6"/>
      <c r="D867" s="6"/>
      <c r="E867" s="5"/>
    </row>
    <row r="868" spans="2:5" x14ac:dyDescent="0.15">
      <c r="B868" s="6"/>
      <c r="C868" s="6"/>
      <c r="D868" s="6"/>
      <c r="E868" s="5"/>
    </row>
    <row r="869" spans="2:5" x14ac:dyDescent="0.15">
      <c r="B869" s="6"/>
      <c r="C869" s="6"/>
      <c r="D869" s="6"/>
      <c r="E869" s="5"/>
    </row>
    <row r="870" spans="2:5" x14ac:dyDescent="0.15">
      <c r="B870" s="6"/>
      <c r="C870" s="6"/>
      <c r="D870" s="6"/>
      <c r="E870" s="5"/>
    </row>
    <row r="871" spans="2:5" x14ac:dyDescent="0.15">
      <c r="B871" s="6"/>
      <c r="C871" s="6"/>
      <c r="D871" s="6"/>
      <c r="E871" s="5"/>
    </row>
    <row r="872" spans="2:5" x14ac:dyDescent="0.15">
      <c r="B872" s="6"/>
      <c r="C872" s="6"/>
      <c r="D872" s="6"/>
      <c r="E872" s="5"/>
    </row>
    <row r="873" spans="2:5" x14ac:dyDescent="0.15">
      <c r="B873" s="6"/>
      <c r="C873" s="6"/>
      <c r="D873" s="6"/>
      <c r="E873" s="5"/>
    </row>
    <row r="874" spans="2:5" x14ac:dyDescent="0.15">
      <c r="B874" s="6"/>
      <c r="C874" s="6"/>
      <c r="D874" s="6"/>
      <c r="E874" s="5"/>
    </row>
    <row r="875" spans="2:5" x14ac:dyDescent="0.15">
      <c r="B875" s="6"/>
      <c r="C875" s="6"/>
      <c r="D875" s="6"/>
      <c r="E875" s="5"/>
    </row>
    <row r="876" spans="2:5" x14ac:dyDescent="0.15">
      <c r="B876" s="6"/>
      <c r="C876" s="6"/>
      <c r="D876" s="6"/>
      <c r="E876" s="5"/>
    </row>
    <row r="877" spans="2:5" x14ac:dyDescent="0.15">
      <c r="B877" s="6"/>
      <c r="C877" s="6"/>
      <c r="D877" s="6"/>
      <c r="E877" s="5"/>
    </row>
    <row r="878" spans="2:5" x14ac:dyDescent="0.15">
      <c r="B878" s="6"/>
      <c r="C878" s="6"/>
      <c r="D878" s="6"/>
      <c r="E878" s="5"/>
    </row>
    <row r="879" spans="2:5" x14ac:dyDescent="0.15">
      <c r="B879" s="6"/>
      <c r="C879" s="6"/>
      <c r="D879" s="6"/>
      <c r="E879" s="5"/>
    </row>
    <row r="880" spans="2:5" x14ac:dyDescent="0.15">
      <c r="B880" s="6"/>
      <c r="C880" s="6"/>
      <c r="D880" s="6"/>
      <c r="E880" s="5"/>
    </row>
    <row r="881" spans="2:5" x14ac:dyDescent="0.15">
      <c r="B881" s="6"/>
      <c r="C881" s="6"/>
      <c r="D881" s="6"/>
      <c r="E881" s="5"/>
    </row>
    <row r="882" spans="2:5" x14ac:dyDescent="0.15">
      <c r="B882" s="6"/>
      <c r="C882" s="6"/>
      <c r="D882" s="6"/>
      <c r="E882" s="5"/>
    </row>
    <row r="883" spans="2:5" x14ac:dyDescent="0.15">
      <c r="B883" s="6"/>
      <c r="C883" s="6"/>
      <c r="D883" s="6"/>
      <c r="E883" s="5"/>
    </row>
    <row r="884" spans="2:5" x14ac:dyDescent="0.15">
      <c r="B884" s="6"/>
      <c r="C884" s="6"/>
      <c r="D884" s="6"/>
      <c r="E884" s="5"/>
    </row>
    <row r="885" spans="2:5" x14ac:dyDescent="0.15">
      <c r="B885" s="6"/>
      <c r="C885" s="6"/>
      <c r="D885" s="6"/>
      <c r="E885" s="5"/>
    </row>
    <row r="886" spans="2:5" x14ac:dyDescent="0.15">
      <c r="B886" s="6"/>
      <c r="C886" s="6"/>
      <c r="D886" s="6"/>
      <c r="E886" s="5"/>
    </row>
    <row r="887" spans="2:5" x14ac:dyDescent="0.15">
      <c r="B887" s="6"/>
      <c r="C887" s="6"/>
      <c r="D887" s="6"/>
      <c r="E887" s="5"/>
    </row>
    <row r="888" spans="2:5" x14ac:dyDescent="0.15">
      <c r="B888" s="6"/>
      <c r="C888" s="6"/>
      <c r="D888" s="6"/>
      <c r="E888" s="5"/>
    </row>
    <row r="889" spans="2:5" x14ac:dyDescent="0.15">
      <c r="B889" s="6"/>
      <c r="C889" s="6"/>
      <c r="D889" s="6"/>
      <c r="E889" s="5"/>
    </row>
    <row r="890" spans="2:5" x14ac:dyDescent="0.15">
      <c r="B890" s="6"/>
      <c r="C890" s="6"/>
      <c r="D890" s="6"/>
      <c r="E890" s="5"/>
    </row>
    <row r="891" spans="2:5" x14ac:dyDescent="0.15">
      <c r="B891" s="6"/>
      <c r="C891" s="6"/>
      <c r="D891" s="6"/>
      <c r="E891" s="5"/>
    </row>
    <row r="892" spans="2:5" x14ac:dyDescent="0.15">
      <c r="B892" s="6"/>
      <c r="C892" s="6"/>
      <c r="D892" s="6"/>
      <c r="E892" s="5"/>
    </row>
    <row r="893" spans="2:5" x14ac:dyDescent="0.15">
      <c r="B893" s="6"/>
      <c r="C893" s="6"/>
      <c r="D893" s="6"/>
      <c r="E893" s="5"/>
    </row>
    <row r="894" spans="2:5" x14ac:dyDescent="0.15">
      <c r="B894" s="6"/>
      <c r="C894" s="6"/>
      <c r="D894" s="6"/>
      <c r="E894" s="5"/>
    </row>
    <row r="895" spans="2:5" x14ac:dyDescent="0.15">
      <c r="B895" s="6"/>
      <c r="C895" s="6"/>
      <c r="D895" s="6"/>
      <c r="E895" s="5"/>
    </row>
    <row r="896" spans="2:5" x14ac:dyDescent="0.15">
      <c r="B896" s="6"/>
      <c r="C896" s="6"/>
      <c r="D896" s="6"/>
      <c r="E896" s="5"/>
    </row>
    <row r="897" spans="2:5" x14ac:dyDescent="0.15">
      <c r="B897" s="6"/>
      <c r="C897" s="6"/>
      <c r="D897" s="6"/>
      <c r="E897" s="5"/>
    </row>
    <row r="898" spans="2:5" x14ac:dyDescent="0.15">
      <c r="B898" s="6"/>
      <c r="C898" s="6"/>
      <c r="D898" s="6"/>
      <c r="E898" s="5"/>
    </row>
    <row r="899" spans="2:5" x14ac:dyDescent="0.15">
      <c r="B899" s="6"/>
      <c r="C899" s="6"/>
      <c r="D899" s="6"/>
      <c r="E899" s="5"/>
    </row>
    <row r="900" spans="2:5" x14ac:dyDescent="0.15">
      <c r="B900" s="6"/>
      <c r="C900" s="6"/>
      <c r="D900" s="6"/>
      <c r="E900" s="5"/>
    </row>
    <row r="901" spans="2:5" x14ac:dyDescent="0.15">
      <c r="B901" s="6"/>
      <c r="C901" s="6"/>
      <c r="D901" s="6"/>
      <c r="E901" s="5"/>
    </row>
    <row r="902" spans="2:5" x14ac:dyDescent="0.15">
      <c r="B902" s="6"/>
      <c r="C902" s="6"/>
      <c r="D902" s="6"/>
      <c r="E902" s="5"/>
    </row>
    <row r="903" spans="2:5" x14ac:dyDescent="0.15">
      <c r="B903" s="6"/>
      <c r="C903" s="6"/>
      <c r="D903" s="6"/>
      <c r="E903" s="5"/>
    </row>
    <row r="904" spans="2:5" x14ac:dyDescent="0.15">
      <c r="B904" s="6"/>
      <c r="C904" s="6"/>
      <c r="D904" s="6"/>
      <c r="E904" s="5"/>
    </row>
    <row r="905" spans="2:5" x14ac:dyDescent="0.15">
      <c r="B905" s="6"/>
      <c r="C905" s="6"/>
      <c r="D905" s="6"/>
      <c r="E905" s="5"/>
    </row>
    <row r="906" spans="2:5" x14ac:dyDescent="0.15">
      <c r="B906" s="6"/>
      <c r="C906" s="6"/>
      <c r="D906" s="6"/>
      <c r="E906" s="5"/>
    </row>
    <row r="907" spans="2:5" x14ac:dyDescent="0.15">
      <c r="B907" s="6"/>
      <c r="C907" s="6"/>
      <c r="D907" s="6"/>
      <c r="E907" s="5"/>
    </row>
    <row r="908" spans="2:5" x14ac:dyDescent="0.15">
      <c r="B908" s="6"/>
      <c r="C908" s="6"/>
      <c r="D908" s="6"/>
      <c r="E908" s="5"/>
    </row>
    <row r="909" spans="2:5" x14ac:dyDescent="0.15">
      <c r="B909" s="6"/>
      <c r="C909" s="6"/>
      <c r="D909" s="6"/>
      <c r="E909" s="5"/>
    </row>
    <row r="910" spans="2:5" x14ac:dyDescent="0.15">
      <c r="B910" s="6"/>
      <c r="C910" s="6"/>
      <c r="D910" s="6"/>
      <c r="E910" s="5"/>
    </row>
    <row r="911" spans="2:5" x14ac:dyDescent="0.15">
      <c r="B911" s="6"/>
      <c r="C911" s="6"/>
      <c r="D911" s="6"/>
      <c r="E911" s="5"/>
    </row>
    <row r="912" spans="2:5" x14ac:dyDescent="0.15">
      <c r="B912" s="6"/>
      <c r="C912" s="6"/>
      <c r="D912" s="6"/>
      <c r="E912" s="5"/>
    </row>
    <row r="913" spans="2:5" x14ac:dyDescent="0.15">
      <c r="B913" s="6"/>
      <c r="C913" s="6"/>
      <c r="D913" s="6"/>
      <c r="E913" s="5"/>
    </row>
    <row r="914" spans="2:5" x14ac:dyDescent="0.15">
      <c r="B914" s="6"/>
      <c r="C914" s="6"/>
      <c r="D914" s="6"/>
      <c r="E914" s="5"/>
    </row>
    <row r="915" spans="2:5" x14ac:dyDescent="0.15">
      <c r="B915" s="6"/>
      <c r="C915" s="6"/>
      <c r="D915" s="6"/>
      <c r="E915" s="5"/>
    </row>
    <row r="916" spans="2:5" x14ac:dyDescent="0.15">
      <c r="B916" s="6"/>
      <c r="C916" s="6"/>
      <c r="D916" s="6"/>
      <c r="E916" s="5"/>
    </row>
    <row r="917" spans="2:5" x14ac:dyDescent="0.15">
      <c r="B917" s="6"/>
      <c r="C917" s="6"/>
      <c r="D917" s="6"/>
      <c r="E917" s="5"/>
    </row>
    <row r="918" spans="2:5" x14ac:dyDescent="0.15">
      <c r="B918" s="6"/>
      <c r="C918" s="6"/>
      <c r="D918" s="6"/>
      <c r="E918" s="5"/>
    </row>
    <row r="919" spans="2:5" x14ac:dyDescent="0.15">
      <c r="B919" s="6"/>
      <c r="C919" s="6"/>
      <c r="D919" s="6"/>
      <c r="E919" s="5"/>
    </row>
    <row r="920" spans="2:5" x14ac:dyDescent="0.15">
      <c r="B920" s="6"/>
      <c r="C920" s="6"/>
      <c r="D920" s="6"/>
      <c r="E920" s="5"/>
    </row>
    <row r="921" spans="2:5" x14ac:dyDescent="0.15">
      <c r="B921" s="6"/>
      <c r="C921" s="6"/>
      <c r="D921" s="6"/>
      <c r="E921" s="5"/>
    </row>
    <row r="922" spans="2:5" x14ac:dyDescent="0.15">
      <c r="B922" s="6"/>
      <c r="C922" s="6"/>
      <c r="D922" s="6"/>
      <c r="E922" s="5"/>
    </row>
    <row r="923" spans="2:5" x14ac:dyDescent="0.15">
      <c r="B923" s="6"/>
      <c r="C923" s="6"/>
      <c r="D923" s="6"/>
      <c r="E923" s="5"/>
    </row>
    <row r="924" spans="2:5" x14ac:dyDescent="0.15">
      <c r="B924" s="6"/>
      <c r="C924" s="6"/>
      <c r="D924" s="6"/>
      <c r="E924" s="5"/>
    </row>
    <row r="925" spans="2:5" x14ac:dyDescent="0.15">
      <c r="B925" s="6"/>
      <c r="C925" s="6"/>
      <c r="D925" s="6"/>
      <c r="E925" s="5"/>
    </row>
    <row r="926" spans="2:5" x14ac:dyDescent="0.15">
      <c r="B926" s="6"/>
      <c r="C926" s="6"/>
      <c r="D926" s="6"/>
      <c r="E926" s="5"/>
    </row>
    <row r="927" spans="2:5" x14ac:dyDescent="0.15">
      <c r="B927" s="6"/>
      <c r="C927" s="6"/>
      <c r="D927" s="6"/>
      <c r="E927" s="5"/>
    </row>
    <row r="928" spans="2:5" x14ac:dyDescent="0.15">
      <c r="B928" s="6"/>
      <c r="C928" s="6"/>
      <c r="D928" s="6"/>
      <c r="E928" s="5"/>
    </row>
    <row r="929" spans="2:5" x14ac:dyDescent="0.15">
      <c r="B929" s="6"/>
      <c r="C929" s="6"/>
      <c r="D929" s="6"/>
      <c r="E929" s="5"/>
    </row>
    <row r="930" spans="2:5" x14ac:dyDescent="0.15">
      <c r="B930" s="6"/>
      <c r="C930" s="6"/>
      <c r="D930" s="6"/>
      <c r="E930" s="5"/>
    </row>
    <row r="931" spans="2:5" x14ac:dyDescent="0.15">
      <c r="B931" s="6"/>
      <c r="C931" s="6"/>
      <c r="D931" s="6"/>
      <c r="E931" s="5"/>
    </row>
    <row r="932" spans="2:5" x14ac:dyDescent="0.15">
      <c r="B932" s="6"/>
      <c r="C932" s="6"/>
      <c r="D932" s="6"/>
      <c r="E932" s="5"/>
    </row>
    <row r="933" spans="2:5" x14ac:dyDescent="0.15">
      <c r="B933" s="6"/>
      <c r="C933" s="6"/>
      <c r="D933" s="6"/>
      <c r="E933" s="5"/>
    </row>
    <row r="934" spans="2:5" x14ac:dyDescent="0.15">
      <c r="B934" s="6"/>
      <c r="C934" s="6"/>
      <c r="D934" s="6"/>
      <c r="E934" s="5"/>
    </row>
    <row r="935" spans="2:5" x14ac:dyDescent="0.15">
      <c r="B935" s="6"/>
      <c r="C935" s="6"/>
      <c r="D935" s="6"/>
      <c r="E935" s="5"/>
    </row>
    <row r="936" spans="2:5" x14ac:dyDescent="0.15">
      <c r="B936" s="6"/>
      <c r="C936" s="6"/>
      <c r="D936" s="6"/>
      <c r="E936" s="5"/>
    </row>
    <row r="937" spans="2:5" x14ac:dyDescent="0.15">
      <c r="B937" s="6"/>
      <c r="C937" s="6"/>
      <c r="D937" s="6"/>
      <c r="E937" s="5"/>
    </row>
    <row r="938" spans="2:5" x14ac:dyDescent="0.15">
      <c r="B938" s="6"/>
      <c r="C938" s="6"/>
      <c r="D938" s="6"/>
      <c r="E938" s="5"/>
    </row>
    <row r="939" spans="2:5" x14ac:dyDescent="0.15">
      <c r="B939" s="6"/>
      <c r="C939" s="6"/>
      <c r="D939" s="6"/>
      <c r="E939" s="5"/>
    </row>
    <row r="940" spans="2:5" x14ac:dyDescent="0.15">
      <c r="B940" s="6"/>
      <c r="C940" s="6"/>
      <c r="D940" s="6"/>
      <c r="E940" s="5"/>
    </row>
    <row r="941" spans="2:5" x14ac:dyDescent="0.15">
      <c r="B941" s="6"/>
      <c r="C941" s="6"/>
      <c r="D941" s="6"/>
      <c r="E941" s="5"/>
    </row>
    <row r="942" spans="2:5" x14ac:dyDescent="0.15">
      <c r="B942" s="6"/>
      <c r="C942" s="6"/>
      <c r="D942" s="6"/>
      <c r="E942" s="5"/>
    </row>
    <row r="943" spans="2:5" x14ac:dyDescent="0.15">
      <c r="B943" s="6"/>
      <c r="C943" s="6"/>
      <c r="D943" s="6"/>
      <c r="E943" s="5"/>
    </row>
    <row r="944" spans="2:5" x14ac:dyDescent="0.15">
      <c r="B944" s="6"/>
      <c r="C944" s="6"/>
      <c r="D944" s="6"/>
      <c r="E944" s="5"/>
    </row>
    <row r="945" spans="2:5" x14ac:dyDescent="0.15">
      <c r="B945" s="6"/>
      <c r="C945" s="6"/>
      <c r="D945" s="6"/>
      <c r="E945" s="5"/>
    </row>
    <row r="946" spans="2:5" x14ac:dyDescent="0.15">
      <c r="B946" s="6"/>
      <c r="C946" s="6"/>
      <c r="D946" s="6"/>
      <c r="E946" s="5"/>
    </row>
    <row r="947" spans="2:5" x14ac:dyDescent="0.15">
      <c r="B947" s="6"/>
      <c r="C947" s="6"/>
      <c r="D947" s="6"/>
      <c r="E947" s="5"/>
    </row>
    <row r="948" spans="2:5" x14ac:dyDescent="0.15">
      <c r="B948" s="6"/>
      <c r="C948" s="6"/>
      <c r="D948" s="6"/>
      <c r="E948" s="5"/>
    </row>
    <row r="949" spans="2:5" x14ac:dyDescent="0.15">
      <c r="B949" s="6"/>
      <c r="C949" s="6"/>
      <c r="D949" s="6"/>
      <c r="E949" s="5"/>
    </row>
    <row r="950" spans="2:5" x14ac:dyDescent="0.15">
      <c r="B950" s="6"/>
      <c r="C950" s="6"/>
      <c r="D950" s="6"/>
      <c r="E950" s="5"/>
    </row>
    <row r="951" spans="2:5" x14ac:dyDescent="0.15">
      <c r="B951" s="6"/>
      <c r="C951" s="6"/>
      <c r="D951" s="6"/>
      <c r="E951" s="5"/>
    </row>
    <row r="952" spans="2:5" x14ac:dyDescent="0.15">
      <c r="B952" s="6"/>
      <c r="C952" s="6"/>
      <c r="D952" s="6"/>
      <c r="E952" s="5"/>
    </row>
    <row r="953" spans="2:5" x14ac:dyDescent="0.15">
      <c r="B953" s="6"/>
      <c r="C953" s="6"/>
      <c r="D953" s="6"/>
      <c r="E953" s="5"/>
    </row>
    <row r="954" spans="2:5" x14ac:dyDescent="0.15">
      <c r="B954" s="6"/>
      <c r="C954" s="6"/>
      <c r="D954" s="6"/>
      <c r="E954" s="5"/>
    </row>
    <row r="955" spans="2:5" x14ac:dyDescent="0.15">
      <c r="B955" s="6"/>
      <c r="C955" s="6"/>
      <c r="D955" s="6"/>
      <c r="E955" s="5"/>
    </row>
    <row r="956" spans="2:5" x14ac:dyDescent="0.15">
      <c r="B956" s="6"/>
      <c r="C956" s="6"/>
      <c r="D956" s="6"/>
      <c r="E956" s="5"/>
    </row>
    <row r="957" spans="2:5" x14ac:dyDescent="0.15">
      <c r="B957" s="6"/>
      <c r="C957" s="6"/>
      <c r="D957" s="6"/>
      <c r="E957" s="5"/>
    </row>
    <row r="958" spans="2:5" x14ac:dyDescent="0.15">
      <c r="B958" s="6"/>
      <c r="C958" s="6"/>
      <c r="D958" s="6"/>
      <c r="E958" s="5"/>
    </row>
    <row r="959" spans="2:5" x14ac:dyDescent="0.15">
      <c r="B959" s="6"/>
      <c r="C959" s="6"/>
      <c r="D959" s="6"/>
      <c r="E959" s="5"/>
    </row>
    <row r="960" spans="2:5" x14ac:dyDescent="0.15">
      <c r="B960" s="6"/>
      <c r="C960" s="6"/>
      <c r="D960" s="6"/>
      <c r="E960" s="5"/>
    </row>
    <row r="961" spans="2:5" x14ac:dyDescent="0.15">
      <c r="B961" s="6"/>
      <c r="C961" s="6"/>
      <c r="D961" s="6"/>
      <c r="E961" s="5"/>
    </row>
    <row r="962" spans="2:5" x14ac:dyDescent="0.15">
      <c r="B962" s="6"/>
      <c r="C962" s="6"/>
      <c r="D962" s="6"/>
      <c r="E962" s="5"/>
    </row>
    <row r="963" spans="2:5" x14ac:dyDescent="0.15">
      <c r="B963" s="6"/>
      <c r="C963" s="6"/>
      <c r="D963" s="6"/>
      <c r="E963" s="5"/>
    </row>
    <row r="964" spans="2:5" x14ac:dyDescent="0.15">
      <c r="B964" s="6"/>
      <c r="C964" s="6"/>
      <c r="D964" s="6"/>
      <c r="E964" s="5"/>
    </row>
    <row r="965" spans="2:5" x14ac:dyDescent="0.15">
      <c r="B965" s="6"/>
      <c r="C965" s="6"/>
      <c r="D965" s="6"/>
      <c r="E965" s="5"/>
    </row>
    <row r="966" spans="2:5" x14ac:dyDescent="0.15">
      <c r="B966" s="6"/>
      <c r="C966" s="6"/>
      <c r="D966" s="6"/>
      <c r="E966" s="5"/>
    </row>
    <row r="967" spans="2:5" x14ac:dyDescent="0.15">
      <c r="B967" s="6"/>
      <c r="C967" s="6"/>
      <c r="D967" s="6"/>
      <c r="E967" s="5"/>
    </row>
    <row r="968" spans="2:5" x14ac:dyDescent="0.15">
      <c r="B968" s="6"/>
      <c r="C968" s="6"/>
      <c r="D968" s="6"/>
      <c r="E968" s="5"/>
    </row>
    <row r="969" spans="2:5" x14ac:dyDescent="0.15">
      <c r="B969" s="6"/>
      <c r="C969" s="6"/>
      <c r="D969" s="6"/>
      <c r="E969" s="5"/>
    </row>
    <row r="970" spans="2:5" x14ac:dyDescent="0.15">
      <c r="B970" s="6"/>
      <c r="C970" s="6"/>
      <c r="D970" s="6"/>
      <c r="E970" s="5"/>
    </row>
    <row r="971" spans="2:5" x14ac:dyDescent="0.15">
      <c r="B971" s="6"/>
      <c r="C971" s="6"/>
      <c r="D971" s="6"/>
      <c r="E971" s="5"/>
    </row>
    <row r="972" spans="2:5" x14ac:dyDescent="0.15">
      <c r="B972" s="6"/>
      <c r="C972" s="6"/>
      <c r="D972" s="6"/>
      <c r="E972" s="5"/>
    </row>
    <row r="973" spans="2:5" x14ac:dyDescent="0.15">
      <c r="B973" s="6"/>
      <c r="C973" s="6"/>
      <c r="D973" s="6"/>
      <c r="E973" s="5"/>
    </row>
    <row r="974" spans="2:5" x14ac:dyDescent="0.15">
      <c r="B974" s="6"/>
      <c r="C974" s="6"/>
      <c r="D974" s="6"/>
      <c r="E974" s="5"/>
    </row>
    <row r="975" spans="2:5" x14ac:dyDescent="0.15">
      <c r="B975" s="6"/>
      <c r="C975" s="6"/>
      <c r="D975" s="6"/>
      <c r="E975" s="5"/>
    </row>
    <row r="976" spans="2:5" x14ac:dyDescent="0.15">
      <c r="B976" s="6"/>
      <c r="C976" s="6"/>
      <c r="D976" s="6"/>
      <c r="E976" s="5"/>
    </row>
    <row r="977" spans="2:5" x14ac:dyDescent="0.15">
      <c r="B977" s="6"/>
      <c r="C977" s="6"/>
      <c r="D977" s="6"/>
      <c r="E977" s="5"/>
    </row>
    <row r="978" spans="2:5" x14ac:dyDescent="0.15">
      <c r="B978" s="6"/>
      <c r="C978" s="6"/>
      <c r="D978" s="6"/>
      <c r="E978" s="5"/>
    </row>
    <row r="979" spans="2:5" x14ac:dyDescent="0.15">
      <c r="B979" s="6"/>
      <c r="C979" s="6"/>
      <c r="D979" s="6"/>
      <c r="E979" s="5"/>
    </row>
    <row r="980" spans="2:5" x14ac:dyDescent="0.15">
      <c r="B980" s="6"/>
      <c r="C980" s="6"/>
      <c r="D980" s="6"/>
      <c r="E980" s="5"/>
    </row>
    <row r="981" spans="2:5" x14ac:dyDescent="0.15">
      <c r="B981" s="6"/>
      <c r="C981" s="6"/>
      <c r="D981" s="6"/>
      <c r="E981" s="5"/>
    </row>
    <row r="982" spans="2:5" x14ac:dyDescent="0.15">
      <c r="B982" s="6"/>
      <c r="C982" s="6"/>
      <c r="D982" s="6"/>
      <c r="E982" s="5"/>
    </row>
    <row r="983" spans="2:5" x14ac:dyDescent="0.15">
      <c r="B983" s="6"/>
      <c r="C983" s="6"/>
      <c r="D983" s="6"/>
      <c r="E983" s="5"/>
    </row>
    <row r="984" spans="2:5" x14ac:dyDescent="0.15">
      <c r="B984" s="6"/>
      <c r="C984" s="6"/>
      <c r="D984" s="6"/>
      <c r="E984" s="5"/>
    </row>
    <row r="985" spans="2:5" x14ac:dyDescent="0.15">
      <c r="B985" s="6"/>
      <c r="C985" s="6"/>
      <c r="D985" s="6"/>
      <c r="E985" s="5"/>
    </row>
    <row r="986" spans="2:5" x14ac:dyDescent="0.15">
      <c r="B986" s="6"/>
      <c r="C986" s="6"/>
      <c r="D986" s="6"/>
      <c r="E986" s="5"/>
    </row>
    <row r="987" spans="2:5" x14ac:dyDescent="0.15">
      <c r="B987" s="6"/>
      <c r="C987" s="6"/>
      <c r="D987" s="6"/>
      <c r="E987" s="5"/>
    </row>
    <row r="988" spans="2:5" x14ac:dyDescent="0.15">
      <c r="B988" s="6"/>
      <c r="C988" s="6"/>
      <c r="D988" s="6"/>
      <c r="E988" s="5"/>
    </row>
    <row r="989" spans="2:5" x14ac:dyDescent="0.15">
      <c r="B989" s="6"/>
      <c r="C989" s="6"/>
      <c r="D989" s="6"/>
      <c r="E989" s="5"/>
    </row>
    <row r="990" spans="2:5" x14ac:dyDescent="0.15">
      <c r="B990" s="6"/>
      <c r="C990" s="6"/>
      <c r="D990" s="6"/>
      <c r="E990" s="5"/>
    </row>
    <row r="991" spans="2:5" x14ac:dyDescent="0.15">
      <c r="B991" s="6"/>
      <c r="C991" s="6"/>
      <c r="D991" s="6"/>
      <c r="E991" s="5"/>
    </row>
    <row r="992" spans="2:5" x14ac:dyDescent="0.15">
      <c r="B992" s="6"/>
      <c r="C992" s="6"/>
      <c r="D992" s="6"/>
      <c r="E992" s="5"/>
    </row>
    <row r="993" spans="2:5" x14ac:dyDescent="0.15">
      <c r="B993" s="6"/>
      <c r="C993" s="6"/>
      <c r="D993" s="6"/>
      <c r="E993" s="5"/>
    </row>
    <row r="994" spans="2:5" x14ac:dyDescent="0.15">
      <c r="B994" s="6"/>
      <c r="C994" s="6"/>
      <c r="D994" s="6"/>
      <c r="E994" s="5"/>
    </row>
    <row r="995" spans="2:5" x14ac:dyDescent="0.15">
      <c r="B995" s="6"/>
      <c r="C995" s="6"/>
      <c r="D995" s="6"/>
      <c r="E995" s="5"/>
    </row>
    <row r="996" spans="2:5" x14ac:dyDescent="0.15">
      <c r="B996" s="6"/>
      <c r="C996" s="6"/>
      <c r="D996" s="6"/>
      <c r="E996" s="5"/>
    </row>
    <row r="997" spans="2:5" x14ac:dyDescent="0.15">
      <c r="B997" s="6"/>
      <c r="C997" s="6"/>
      <c r="D997" s="6"/>
      <c r="E997" s="5"/>
    </row>
    <row r="998" spans="2:5" x14ac:dyDescent="0.15">
      <c r="B998" s="6"/>
      <c r="C998" s="6"/>
      <c r="D998" s="6"/>
      <c r="E998" s="5"/>
    </row>
    <row r="999" spans="2:5" x14ac:dyDescent="0.15">
      <c r="B999" s="6"/>
      <c r="C999" s="6"/>
      <c r="D999" s="6"/>
      <c r="E999" s="5"/>
    </row>
    <row r="1000" spans="2:5" x14ac:dyDescent="0.15">
      <c r="B1000" s="6"/>
      <c r="C1000" s="6"/>
      <c r="D1000" s="6"/>
      <c r="E1000" s="5"/>
    </row>
    <row r="1001" spans="2:5" x14ac:dyDescent="0.15">
      <c r="B1001" s="6"/>
      <c r="C1001" s="6"/>
      <c r="D1001" s="6"/>
      <c r="E1001" s="5"/>
    </row>
    <row r="1002" spans="2:5" x14ac:dyDescent="0.15">
      <c r="B1002" s="6"/>
      <c r="C1002" s="6"/>
      <c r="D1002" s="6"/>
      <c r="E1002" s="5"/>
    </row>
    <row r="1003" spans="2:5" x14ac:dyDescent="0.15">
      <c r="B1003" s="6"/>
      <c r="C1003" s="6"/>
      <c r="D1003" s="6"/>
      <c r="E1003" s="5"/>
    </row>
    <row r="1004" spans="2:5" x14ac:dyDescent="0.15">
      <c r="B1004" s="6"/>
      <c r="C1004" s="6"/>
      <c r="D1004" s="6"/>
      <c r="E1004" s="5"/>
    </row>
    <row r="1005" spans="2:5" x14ac:dyDescent="0.15">
      <c r="B1005" s="6"/>
      <c r="C1005" s="6"/>
      <c r="D1005" s="6"/>
      <c r="E1005" s="5"/>
    </row>
    <row r="1006" spans="2:5" x14ac:dyDescent="0.15">
      <c r="B1006" s="6"/>
      <c r="C1006" s="6"/>
      <c r="D1006" s="6"/>
      <c r="E1006" s="5"/>
    </row>
    <row r="1007" spans="2:5" x14ac:dyDescent="0.15">
      <c r="B1007" s="6"/>
      <c r="C1007" s="6"/>
      <c r="D1007" s="6"/>
      <c r="E1007" s="5"/>
    </row>
    <row r="1008" spans="2:5" x14ac:dyDescent="0.15">
      <c r="B1008" s="6"/>
      <c r="C1008" s="6"/>
      <c r="D1008" s="6"/>
      <c r="E1008" s="5"/>
    </row>
    <row r="1009" spans="2:5" x14ac:dyDescent="0.15">
      <c r="B1009" s="6"/>
      <c r="C1009" s="6"/>
      <c r="D1009" s="6"/>
      <c r="E1009" s="5"/>
    </row>
    <row r="1010" spans="2:5" x14ac:dyDescent="0.15">
      <c r="B1010" s="6"/>
      <c r="C1010" s="6"/>
      <c r="D1010" s="6"/>
      <c r="E1010" s="5"/>
    </row>
    <row r="1011" spans="2:5" x14ac:dyDescent="0.15">
      <c r="B1011" s="6"/>
      <c r="C1011" s="6"/>
      <c r="D1011" s="6"/>
      <c r="E1011" s="5"/>
    </row>
    <row r="1012" spans="2:5" x14ac:dyDescent="0.15">
      <c r="B1012" s="6"/>
      <c r="C1012" s="6"/>
      <c r="D1012" s="6"/>
      <c r="E1012" s="5"/>
    </row>
    <row r="1013" spans="2:5" x14ac:dyDescent="0.15">
      <c r="B1013" s="6"/>
      <c r="C1013" s="6"/>
      <c r="D1013" s="6"/>
      <c r="E1013" s="5"/>
    </row>
    <row r="1014" spans="2:5" x14ac:dyDescent="0.15">
      <c r="B1014" s="6"/>
      <c r="C1014" s="6"/>
      <c r="D1014" s="6"/>
      <c r="E1014" s="5"/>
    </row>
    <row r="1015" spans="2:5" x14ac:dyDescent="0.15">
      <c r="B1015" s="6"/>
      <c r="C1015" s="6"/>
      <c r="D1015" s="6"/>
      <c r="E1015" s="5"/>
    </row>
    <row r="1016" spans="2:5" x14ac:dyDescent="0.15">
      <c r="B1016" s="6"/>
      <c r="C1016" s="6"/>
      <c r="D1016" s="6"/>
      <c r="E1016" s="5"/>
    </row>
    <row r="1017" spans="2:5" x14ac:dyDescent="0.15">
      <c r="B1017" s="6"/>
      <c r="C1017" s="6"/>
      <c r="D1017" s="6"/>
      <c r="E1017" s="5"/>
    </row>
    <row r="1018" spans="2:5" x14ac:dyDescent="0.15">
      <c r="B1018" s="6"/>
      <c r="C1018" s="6"/>
      <c r="D1018" s="6"/>
      <c r="E1018" s="5"/>
    </row>
    <row r="1019" spans="2:5" x14ac:dyDescent="0.15">
      <c r="B1019" s="6"/>
      <c r="C1019" s="6"/>
      <c r="D1019" s="6"/>
      <c r="E1019" s="5"/>
    </row>
    <row r="1020" spans="2:5" x14ac:dyDescent="0.15">
      <c r="B1020" s="6"/>
      <c r="C1020" s="6"/>
      <c r="D1020" s="6"/>
      <c r="E1020" s="5"/>
    </row>
    <row r="1021" spans="2:5" x14ac:dyDescent="0.15">
      <c r="B1021" s="6"/>
      <c r="C1021" s="6"/>
      <c r="D1021" s="6"/>
      <c r="E1021" s="5"/>
    </row>
    <row r="1022" spans="2:5" x14ac:dyDescent="0.15">
      <c r="B1022" s="6"/>
      <c r="C1022" s="6"/>
      <c r="D1022" s="6"/>
      <c r="E1022" s="5"/>
    </row>
    <row r="1023" spans="2:5" x14ac:dyDescent="0.15">
      <c r="B1023" s="6"/>
      <c r="C1023" s="6"/>
      <c r="D1023" s="6"/>
      <c r="E1023" s="5"/>
    </row>
    <row r="1024" spans="2:5" x14ac:dyDescent="0.15">
      <c r="B1024" s="6"/>
      <c r="C1024" s="6"/>
      <c r="D1024" s="6"/>
      <c r="E1024" s="5"/>
    </row>
    <row r="1025" spans="2:5" x14ac:dyDescent="0.15">
      <c r="B1025" s="6"/>
      <c r="C1025" s="6"/>
      <c r="D1025" s="6"/>
      <c r="E1025" s="5"/>
    </row>
    <row r="1026" spans="2:5" x14ac:dyDescent="0.15">
      <c r="B1026" s="6"/>
      <c r="C1026" s="6"/>
      <c r="D1026" s="6"/>
      <c r="E1026" s="5"/>
    </row>
    <row r="1027" spans="2:5" x14ac:dyDescent="0.15">
      <c r="B1027" s="6"/>
      <c r="C1027" s="6"/>
      <c r="D1027" s="6"/>
      <c r="E1027" s="5"/>
    </row>
    <row r="1028" spans="2:5" x14ac:dyDescent="0.15">
      <c r="B1028" s="6"/>
      <c r="C1028" s="6"/>
      <c r="D1028" s="6"/>
      <c r="E1028" s="5"/>
    </row>
    <row r="1029" spans="2:5" x14ac:dyDescent="0.15">
      <c r="B1029" s="6"/>
      <c r="C1029" s="6"/>
      <c r="D1029" s="6"/>
      <c r="E1029" s="5"/>
    </row>
    <row r="1030" spans="2:5" x14ac:dyDescent="0.15">
      <c r="B1030" s="6"/>
      <c r="C1030" s="6"/>
      <c r="D1030" s="6"/>
      <c r="E1030" s="5"/>
    </row>
    <row r="1031" spans="2:5" x14ac:dyDescent="0.15">
      <c r="B1031" s="6"/>
      <c r="C1031" s="6"/>
      <c r="D1031" s="6"/>
      <c r="E1031" s="5"/>
    </row>
    <row r="1032" spans="2:5" x14ac:dyDescent="0.15">
      <c r="B1032" s="6"/>
      <c r="C1032" s="6"/>
      <c r="D1032" s="6"/>
      <c r="E1032" s="5"/>
    </row>
    <row r="1033" spans="2:5" x14ac:dyDescent="0.15">
      <c r="B1033" s="6"/>
      <c r="C1033" s="6"/>
      <c r="D1033" s="6"/>
      <c r="E1033" s="5"/>
    </row>
    <row r="1034" spans="2:5" x14ac:dyDescent="0.15">
      <c r="B1034" s="6"/>
      <c r="C1034" s="6"/>
      <c r="D1034" s="6"/>
      <c r="E1034" s="5"/>
    </row>
    <row r="1035" spans="2:5" x14ac:dyDescent="0.15">
      <c r="B1035" s="6"/>
      <c r="C1035" s="6"/>
      <c r="D1035" s="6"/>
      <c r="E1035" s="5"/>
    </row>
    <row r="1036" spans="2:5" x14ac:dyDescent="0.15">
      <c r="B1036" s="6"/>
      <c r="C1036" s="6"/>
      <c r="D1036" s="6"/>
      <c r="E1036" s="5"/>
    </row>
    <row r="1037" spans="2:5" x14ac:dyDescent="0.15">
      <c r="B1037" s="6"/>
      <c r="C1037" s="6"/>
      <c r="D1037" s="6"/>
      <c r="E1037" s="5"/>
    </row>
    <row r="1038" spans="2:5" x14ac:dyDescent="0.15">
      <c r="B1038" s="6"/>
      <c r="C1038" s="6"/>
      <c r="D1038" s="6"/>
      <c r="E1038" s="5"/>
    </row>
    <row r="1039" spans="2:5" x14ac:dyDescent="0.15">
      <c r="B1039" s="6"/>
      <c r="C1039" s="6"/>
      <c r="D1039" s="6"/>
      <c r="E1039" s="5"/>
    </row>
    <row r="1040" spans="2:5" x14ac:dyDescent="0.15">
      <c r="B1040" s="6"/>
      <c r="C1040" s="6"/>
      <c r="D1040" s="6"/>
      <c r="E1040" s="5"/>
    </row>
    <row r="1041" spans="2:5" x14ac:dyDescent="0.15">
      <c r="B1041" s="6"/>
      <c r="C1041" s="6"/>
      <c r="D1041" s="6"/>
      <c r="E1041" s="5"/>
    </row>
    <row r="1042" spans="2:5" x14ac:dyDescent="0.15">
      <c r="B1042" s="6"/>
      <c r="C1042" s="6"/>
      <c r="D1042" s="6"/>
      <c r="E1042" s="5"/>
    </row>
    <row r="1043" spans="2:5" x14ac:dyDescent="0.15">
      <c r="B1043" s="6"/>
      <c r="C1043" s="6"/>
      <c r="D1043" s="6"/>
      <c r="E1043" s="5"/>
    </row>
    <row r="1044" spans="2:5" x14ac:dyDescent="0.15">
      <c r="B1044" s="6"/>
      <c r="C1044" s="6"/>
      <c r="D1044" s="6"/>
      <c r="E1044" s="5"/>
    </row>
    <row r="1045" spans="2:5" x14ac:dyDescent="0.15">
      <c r="B1045" s="6"/>
      <c r="C1045" s="6"/>
      <c r="D1045" s="6"/>
      <c r="E1045" s="5"/>
    </row>
    <row r="1046" spans="2:5" x14ac:dyDescent="0.15">
      <c r="B1046" s="6"/>
      <c r="C1046" s="6"/>
      <c r="D1046" s="6"/>
      <c r="E1046" s="5"/>
    </row>
    <row r="1047" spans="2:5" x14ac:dyDescent="0.15">
      <c r="B1047" s="6"/>
      <c r="C1047" s="6"/>
      <c r="D1047" s="6"/>
      <c r="E1047" s="5"/>
    </row>
    <row r="1048" spans="2:5" x14ac:dyDescent="0.15">
      <c r="B1048" s="6"/>
      <c r="C1048" s="6"/>
      <c r="D1048" s="6"/>
      <c r="E1048" s="5"/>
    </row>
    <row r="1049" spans="2:5" x14ac:dyDescent="0.15">
      <c r="B1049" s="6"/>
      <c r="C1049" s="6"/>
      <c r="D1049" s="6"/>
      <c r="E1049" s="5"/>
    </row>
    <row r="1050" spans="2:5" x14ac:dyDescent="0.15">
      <c r="B1050" s="6"/>
      <c r="C1050" s="6"/>
      <c r="D1050" s="6"/>
      <c r="E1050" s="5"/>
    </row>
    <row r="1051" spans="2:5" x14ac:dyDescent="0.15">
      <c r="B1051" s="6"/>
      <c r="C1051" s="6"/>
      <c r="D1051" s="6"/>
      <c r="E1051" s="5"/>
    </row>
    <row r="1052" spans="2:5" x14ac:dyDescent="0.15">
      <c r="B1052" s="6"/>
      <c r="C1052" s="6"/>
      <c r="D1052" s="6"/>
      <c r="E1052" s="5"/>
    </row>
    <row r="1053" spans="2:5" x14ac:dyDescent="0.15">
      <c r="B1053" s="6"/>
      <c r="C1053" s="6"/>
      <c r="D1053" s="6"/>
      <c r="E1053" s="5"/>
    </row>
    <row r="1054" spans="2:5" x14ac:dyDescent="0.15">
      <c r="B1054" s="6"/>
      <c r="C1054" s="6"/>
      <c r="D1054" s="6"/>
      <c r="E1054" s="5"/>
    </row>
    <row r="1055" spans="2:5" x14ac:dyDescent="0.15">
      <c r="B1055" s="6"/>
      <c r="C1055" s="6"/>
      <c r="D1055" s="6"/>
      <c r="E1055" s="5"/>
    </row>
    <row r="1056" spans="2:5" x14ac:dyDescent="0.15">
      <c r="B1056" s="6"/>
      <c r="C1056" s="6"/>
      <c r="D1056" s="6"/>
      <c r="E1056" s="5"/>
    </row>
    <row r="1057" spans="2:5" x14ac:dyDescent="0.15">
      <c r="B1057" s="6"/>
      <c r="C1057" s="6"/>
      <c r="D1057" s="6"/>
      <c r="E1057" s="5"/>
    </row>
    <row r="1058" spans="2:5" x14ac:dyDescent="0.15">
      <c r="B1058" s="6"/>
      <c r="C1058" s="6"/>
      <c r="D1058" s="6"/>
      <c r="E1058" s="5"/>
    </row>
    <row r="1059" spans="2:5" x14ac:dyDescent="0.15">
      <c r="B1059" s="6"/>
      <c r="C1059" s="6"/>
      <c r="D1059" s="6"/>
      <c r="E1059" s="5"/>
    </row>
    <row r="1060" spans="2:5" x14ac:dyDescent="0.15">
      <c r="B1060" s="6"/>
      <c r="C1060" s="6"/>
      <c r="D1060" s="6"/>
      <c r="E1060" s="5"/>
    </row>
    <row r="1061" spans="2:5" x14ac:dyDescent="0.15">
      <c r="B1061" s="6"/>
      <c r="C1061" s="6"/>
      <c r="D1061" s="6"/>
      <c r="E1061" s="5"/>
    </row>
    <row r="1062" spans="2:5" x14ac:dyDescent="0.15">
      <c r="B1062" s="6"/>
      <c r="C1062" s="6"/>
      <c r="D1062" s="6"/>
      <c r="E1062" s="5"/>
    </row>
    <row r="1063" spans="2:5" x14ac:dyDescent="0.15">
      <c r="B1063" s="6"/>
      <c r="C1063" s="6"/>
      <c r="D1063" s="6"/>
      <c r="E1063" s="5"/>
    </row>
    <row r="1064" spans="2:5" x14ac:dyDescent="0.15">
      <c r="B1064" s="6"/>
      <c r="C1064" s="6"/>
      <c r="D1064" s="6"/>
      <c r="E1064" s="5"/>
    </row>
    <row r="1065" spans="2:5" x14ac:dyDescent="0.15">
      <c r="B1065" s="6"/>
      <c r="C1065" s="6"/>
      <c r="D1065" s="6"/>
      <c r="E1065" s="5"/>
    </row>
    <row r="1066" spans="2:5" x14ac:dyDescent="0.15">
      <c r="B1066" s="6"/>
      <c r="C1066" s="6"/>
      <c r="D1066" s="6"/>
      <c r="E1066" s="5"/>
    </row>
    <row r="1067" spans="2:5" x14ac:dyDescent="0.15">
      <c r="B1067" s="6"/>
      <c r="C1067" s="6"/>
      <c r="D1067" s="6"/>
      <c r="E1067" s="5"/>
    </row>
    <row r="1068" spans="2:5" x14ac:dyDescent="0.15">
      <c r="B1068" s="6"/>
      <c r="C1068" s="6"/>
      <c r="D1068" s="6"/>
      <c r="E1068" s="5"/>
    </row>
    <row r="1069" spans="2:5" x14ac:dyDescent="0.15">
      <c r="B1069" s="6"/>
      <c r="C1069" s="6"/>
      <c r="D1069" s="6"/>
      <c r="E1069" s="5"/>
    </row>
    <row r="1070" spans="2:5" x14ac:dyDescent="0.15">
      <c r="B1070" s="6"/>
      <c r="C1070" s="6"/>
      <c r="D1070" s="6"/>
      <c r="E1070" s="5"/>
    </row>
    <row r="1071" spans="2:5" x14ac:dyDescent="0.15">
      <c r="B1071" s="6"/>
      <c r="C1071" s="6"/>
      <c r="D1071" s="6"/>
      <c r="E1071" s="5"/>
    </row>
    <row r="1072" spans="2:5" x14ac:dyDescent="0.15">
      <c r="B1072" s="6"/>
      <c r="C1072" s="6"/>
      <c r="D1072" s="6"/>
      <c r="E1072" s="5"/>
    </row>
    <row r="1073" spans="2:5" x14ac:dyDescent="0.15">
      <c r="B1073" s="6"/>
      <c r="C1073" s="6"/>
      <c r="D1073" s="6"/>
      <c r="E1073" s="5"/>
    </row>
    <row r="1074" spans="2:5" x14ac:dyDescent="0.15">
      <c r="B1074" s="6"/>
      <c r="C1074" s="6"/>
      <c r="D1074" s="6"/>
      <c r="E1074" s="5"/>
    </row>
    <row r="1075" spans="2:5" x14ac:dyDescent="0.15">
      <c r="B1075" s="6"/>
      <c r="C1075" s="6"/>
      <c r="D1075" s="6"/>
      <c r="E1075" s="5"/>
    </row>
    <row r="1076" spans="2:5" x14ac:dyDescent="0.15">
      <c r="B1076" s="6"/>
      <c r="C1076" s="6"/>
      <c r="D1076" s="6"/>
      <c r="E1076" s="5"/>
    </row>
    <row r="1077" spans="2:5" x14ac:dyDescent="0.15">
      <c r="B1077" s="6"/>
      <c r="C1077" s="6"/>
      <c r="D1077" s="6"/>
      <c r="E1077" s="5"/>
    </row>
    <row r="1078" spans="2:5" x14ac:dyDescent="0.15">
      <c r="B1078" s="6"/>
      <c r="C1078" s="6"/>
      <c r="D1078" s="6"/>
      <c r="E1078" s="5"/>
    </row>
    <row r="1079" spans="2:5" x14ac:dyDescent="0.15">
      <c r="B1079" s="6"/>
      <c r="C1079" s="6"/>
      <c r="D1079" s="6"/>
      <c r="E1079" s="5"/>
    </row>
    <row r="1080" spans="2:5" x14ac:dyDescent="0.15">
      <c r="B1080" s="6"/>
      <c r="C1080" s="6"/>
      <c r="D1080" s="6"/>
      <c r="E1080" s="5"/>
    </row>
    <row r="1081" spans="2:5" x14ac:dyDescent="0.15">
      <c r="B1081" s="6"/>
      <c r="C1081" s="6"/>
      <c r="D1081" s="6"/>
      <c r="E1081" s="5"/>
    </row>
    <row r="1082" spans="2:5" x14ac:dyDescent="0.15">
      <c r="B1082" s="6"/>
      <c r="C1082" s="6"/>
      <c r="D1082" s="6"/>
      <c r="E1082" s="5"/>
    </row>
    <row r="1083" spans="2:5" x14ac:dyDescent="0.15">
      <c r="B1083" s="6"/>
      <c r="C1083" s="6"/>
      <c r="D1083" s="6"/>
      <c r="E1083" s="5"/>
    </row>
    <row r="1084" spans="2:5" x14ac:dyDescent="0.15">
      <c r="B1084" s="6"/>
      <c r="C1084" s="6"/>
      <c r="D1084" s="6"/>
      <c r="E1084" s="5"/>
    </row>
    <row r="1085" spans="2:5" x14ac:dyDescent="0.15">
      <c r="B1085" s="6"/>
      <c r="C1085" s="6"/>
      <c r="D1085" s="6"/>
      <c r="E1085" s="5"/>
    </row>
    <row r="1086" spans="2:5" x14ac:dyDescent="0.15">
      <c r="B1086" s="6"/>
      <c r="C1086" s="6"/>
      <c r="D1086" s="6"/>
      <c r="E1086" s="5"/>
    </row>
    <row r="1087" spans="2:5" x14ac:dyDescent="0.15">
      <c r="B1087" s="6"/>
      <c r="C1087" s="6"/>
      <c r="D1087" s="6"/>
      <c r="E1087" s="5"/>
    </row>
    <row r="1088" spans="2:5" x14ac:dyDescent="0.15">
      <c r="B1088" s="6"/>
      <c r="C1088" s="6"/>
      <c r="D1088" s="6"/>
      <c r="E1088" s="5"/>
    </row>
    <row r="1089" spans="2:5" x14ac:dyDescent="0.15">
      <c r="B1089" s="6"/>
      <c r="C1089" s="6"/>
      <c r="D1089" s="6"/>
      <c r="E1089" s="5"/>
    </row>
    <row r="1090" spans="2:5" x14ac:dyDescent="0.15">
      <c r="B1090" s="6"/>
      <c r="C1090" s="6"/>
      <c r="D1090" s="6"/>
      <c r="E1090" s="5"/>
    </row>
    <row r="1091" spans="2:5" x14ac:dyDescent="0.15">
      <c r="B1091" s="6"/>
      <c r="C1091" s="6"/>
      <c r="D1091" s="6"/>
      <c r="E1091" s="5"/>
    </row>
    <row r="1092" spans="2:5" x14ac:dyDescent="0.15">
      <c r="B1092" s="6"/>
      <c r="C1092" s="6"/>
      <c r="D1092" s="6"/>
      <c r="E1092" s="5"/>
    </row>
    <row r="1093" spans="2:5" x14ac:dyDescent="0.15">
      <c r="B1093" s="6"/>
      <c r="C1093" s="6"/>
      <c r="D1093" s="6"/>
      <c r="E1093" s="5"/>
    </row>
    <row r="1094" spans="2:5" x14ac:dyDescent="0.15">
      <c r="B1094" s="6"/>
      <c r="C1094" s="6"/>
      <c r="D1094" s="6"/>
      <c r="E1094" s="5"/>
    </row>
    <row r="1095" spans="2:5" x14ac:dyDescent="0.15">
      <c r="B1095" s="6"/>
      <c r="C1095" s="6"/>
      <c r="D1095" s="6"/>
      <c r="E1095" s="5"/>
    </row>
    <row r="1096" spans="2:5" x14ac:dyDescent="0.15">
      <c r="B1096" s="6"/>
      <c r="C1096" s="6"/>
      <c r="D1096" s="6"/>
      <c r="E1096" s="5"/>
    </row>
    <row r="1097" spans="2:5" x14ac:dyDescent="0.15">
      <c r="B1097" s="6"/>
      <c r="C1097" s="6"/>
      <c r="D1097" s="6"/>
      <c r="E1097" s="5"/>
    </row>
    <row r="1098" spans="2:5" x14ac:dyDescent="0.15">
      <c r="B1098" s="6"/>
      <c r="C1098" s="6"/>
      <c r="D1098" s="6"/>
      <c r="E1098" s="5"/>
    </row>
    <row r="1099" spans="2:5" x14ac:dyDescent="0.15">
      <c r="B1099" s="6"/>
      <c r="C1099" s="6"/>
      <c r="D1099" s="6"/>
      <c r="E1099" s="5"/>
    </row>
    <row r="1100" spans="2:5" x14ac:dyDescent="0.15">
      <c r="B1100" s="6"/>
      <c r="C1100" s="6"/>
      <c r="D1100" s="6"/>
      <c r="E1100" s="5"/>
    </row>
    <row r="1101" spans="2:5" x14ac:dyDescent="0.15">
      <c r="B1101" s="6"/>
      <c r="C1101" s="6"/>
      <c r="D1101" s="6"/>
      <c r="E1101" s="5"/>
    </row>
    <row r="1102" spans="2:5" x14ac:dyDescent="0.15">
      <c r="B1102" s="6"/>
      <c r="C1102" s="6"/>
      <c r="D1102" s="6"/>
      <c r="E1102" s="5"/>
    </row>
    <row r="1103" spans="2:5" x14ac:dyDescent="0.15">
      <c r="B1103" s="6"/>
      <c r="C1103" s="6"/>
      <c r="D1103" s="6"/>
      <c r="E1103" s="5"/>
    </row>
    <row r="1104" spans="2:5" x14ac:dyDescent="0.15">
      <c r="B1104" s="6"/>
      <c r="C1104" s="6"/>
      <c r="D1104" s="6"/>
      <c r="E1104" s="5"/>
    </row>
    <row r="1105" spans="2:5" x14ac:dyDescent="0.15">
      <c r="B1105" s="6"/>
      <c r="C1105" s="6"/>
      <c r="D1105" s="6"/>
      <c r="E1105" s="5"/>
    </row>
    <row r="1106" spans="2:5" x14ac:dyDescent="0.15">
      <c r="B1106" s="6"/>
      <c r="C1106" s="6"/>
      <c r="D1106" s="6"/>
      <c r="E1106" s="5"/>
    </row>
    <row r="1107" spans="2:5" x14ac:dyDescent="0.15">
      <c r="B1107" s="6"/>
      <c r="C1107" s="6"/>
      <c r="D1107" s="6"/>
      <c r="E1107" s="5"/>
    </row>
    <row r="1108" spans="2:5" x14ac:dyDescent="0.15">
      <c r="B1108" s="6"/>
      <c r="C1108" s="6"/>
      <c r="D1108" s="6"/>
      <c r="E1108" s="5"/>
    </row>
    <row r="1109" spans="2:5" x14ac:dyDescent="0.15">
      <c r="B1109" s="6"/>
      <c r="C1109" s="6"/>
      <c r="D1109" s="6"/>
      <c r="E1109" s="5"/>
    </row>
    <row r="1110" spans="2:5" x14ac:dyDescent="0.15">
      <c r="B1110" s="6"/>
      <c r="C1110" s="6"/>
      <c r="D1110" s="6"/>
      <c r="E1110" s="5"/>
    </row>
    <row r="1111" spans="2:5" x14ac:dyDescent="0.15">
      <c r="B1111" s="6"/>
      <c r="C1111" s="6"/>
      <c r="D1111" s="6"/>
      <c r="E1111" s="5"/>
    </row>
    <row r="1112" spans="2:5" x14ac:dyDescent="0.15">
      <c r="B1112" s="6"/>
      <c r="C1112" s="6"/>
      <c r="D1112" s="6"/>
      <c r="E1112" s="5"/>
    </row>
    <row r="1113" spans="2:5" x14ac:dyDescent="0.15">
      <c r="B1113" s="6"/>
      <c r="C1113" s="6"/>
      <c r="D1113" s="6"/>
      <c r="E1113" s="5"/>
    </row>
    <row r="1114" spans="2:5" x14ac:dyDescent="0.15">
      <c r="B1114" s="6"/>
      <c r="C1114" s="6"/>
      <c r="D1114" s="6"/>
      <c r="E1114" s="5"/>
    </row>
    <row r="1115" spans="2:5" x14ac:dyDescent="0.15">
      <c r="B1115" s="6"/>
      <c r="C1115" s="6"/>
      <c r="D1115" s="6"/>
      <c r="E1115" s="5"/>
    </row>
    <row r="1116" spans="2:5" x14ac:dyDescent="0.15">
      <c r="B1116" s="6"/>
      <c r="C1116" s="6"/>
      <c r="D1116" s="6"/>
      <c r="E1116" s="5"/>
    </row>
    <row r="1117" spans="2:5" x14ac:dyDescent="0.15">
      <c r="B1117" s="6"/>
      <c r="C1117" s="6"/>
      <c r="D1117" s="6"/>
      <c r="E1117" s="5"/>
    </row>
    <row r="1118" spans="2:5" x14ac:dyDescent="0.15">
      <c r="B1118" s="6"/>
      <c r="C1118" s="6"/>
      <c r="D1118" s="6"/>
      <c r="E1118" s="5"/>
    </row>
    <row r="1119" spans="2:5" x14ac:dyDescent="0.15">
      <c r="B1119" s="6"/>
      <c r="C1119" s="6"/>
      <c r="D1119" s="6"/>
      <c r="E1119" s="5"/>
    </row>
    <row r="1120" spans="2:5" x14ac:dyDescent="0.15">
      <c r="B1120" s="6"/>
      <c r="C1120" s="6"/>
      <c r="D1120" s="6"/>
      <c r="E1120" s="5"/>
    </row>
    <row r="1121" spans="2:5" x14ac:dyDescent="0.15">
      <c r="B1121" s="6"/>
      <c r="C1121" s="6"/>
      <c r="D1121" s="6"/>
      <c r="E1121" s="5"/>
    </row>
    <row r="1122" spans="2:5" x14ac:dyDescent="0.15">
      <c r="B1122" s="6"/>
      <c r="C1122" s="6"/>
      <c r="D1122" s="6"/>
      <c r="E1122" s="5"/>
    </row>
    <row r="1123" spans="2:5" x14ac:dyDescent="0.15">
      <c r="B1123" s="6"/>
      <c r="C1123" s="6"/>
      <c r="D1123" s="6"/>
      <c r="E1123" s="5"/>
    </row>
    <row r="1124" spans="2:5" x14ac:dyDescent="0.15">
      <c r="B1124" s="6"/>
      <c r="C1124" s="6"/>
      <c r="D1124" s="6"/>
      <c r="E1124" s="5"/>
    </row>
    <row r="1125" spans="2:5" x14ac:dyDescent="0.15">
      <c r="B1125" s="6"/>
      <c r="C1125" s="6"/>
      <c r="D1125" s="6"/>
      <c r="E1125" s="5"/>
    </row>
    <row r="1126" spans="2:5" x14ac:dyDescent="0.15">
      <c r="B1126" s="6"/>
      <c r="C1126" s="6"/>
      <c r="D1126" s="6"/>
      <c r="E1126" s="5"/>
    </row>
    <row r="1127" spans="2:5" x14ac:dyDescent="0.15">
      <c r="B1127" s="6"/>
      <c r="C1127" s="6"/>
      <c r="D1127" s="6"/>
      <c r="E1127" s="5"/>
    </row>
    <row r="1128" spans="2:5" x14ac:dyDescent="0.15">
      <c r="B1128" s="6"/>
      <c r="C1128" s="6"/>
      <c r="D1128" s="6"/>
      <c r="E1128" s="5"/>
    </row>
    <row r="1129" spans="2:5" x14ac:dyDescent="0.15">
      <c r="B1129" s="6"/>
      <c r="C1129" s="6"/>
      <c r="D1129" s="6"/>
      <c r="E1129" s="5"/>
    </row>
    <row r="1130" spans="2:5" x14ac:dyDescent="0.15">
      <c r="B1130" s="6"/>
      <c r="C1130" s="6"/>
      <c r="D1130" s="6"/>
      <c r="E1130" s="5"/>
    </row>
    <row r="1131" spans="2:5" x14ac:dyDescent="0.15">
      <c r="B1131" s="6"/>
      <c r="C1131" s="6"/>
      <c r="D1131" s="6"/>
      <c r="E1131" s="5"/>
    </row>
    <row r="1132" spans="2:5" x14ac:dyDescent="0.15">
      <c r="B1132" s="6"/>
      <c r="C1132" s="6"/>
      <c r="D1132" s="6"/>
      <c r="E1132" s="5"/>
    </row>
    <row r="1133" spans="2:5" x14ac:dyDescent="0.15">
      <c r="B1133" s="6"/>
      <c r="C1133" s="6"/>
      <c r="D1133" s="6"/>
      <c r="E1133" s="5"/>
    </row>
    <row r="1134" spans="2:5" x14ac:dyDescent="0.15">
      <c r="B1134" s="6"/>
      <c r="C1134" s="6"/>
      <c r="D1134" s="6"/>
      <c r="E1134" s="5"/>
    </row>
    <row r="1135" spans="2:5" x14ac:dyDescent="0.15">
      <c r="B1135" s="6"/>
      <c r="C1135" s="6"/>
      <c r="D1135" s="6"/>
      <c r="E1135" s="5"/>
    </row>
    <row r="1136" spans="2:5" x14ac:dyDescent="0.15">
      <c r="B1136" s="6"/>
      <c r="C1136" s="6"/>
      <c r="D1136" s="6"/>
      <c r="E1136" s="5"/>
    </row>
    <row r="1137" spans="2:5" x14ac:dyDescent="0.15">
      <c r="B1137" s="6"/>
      <c r="C1137" s="6"/>
      <c r="D1137" s="6"/>
      <c r="E1137" s="5"/>
    </row>
    <row r="1138" spans="2:5" x14ac:dyDescent="0.15">
      <c r="B1138" s="6"/>
      <c r="C1138" s="6"/>
      <c r="D1138" s="6"/>
      <c r="E1138" s="5"/>
    </row>
    <row r="1139" spans="2:5" x14ac:dyDescent="0.15">
      <c r="B1139" s="6"/>
      <c r="C1139" s="6"/>
      <c r="D1139" s="6"/>
      <c r="E1139" s="5"/>
    </row>
    <row r="1140" spans="2:5" x14ac:dyDescent="0.15">
      <c r="B1140" s="6"/>
      <c r="C1140" s="6"/>
      <c r="D1140" s="6"/>
      <c r="E1140" s="5"/>
    </row>
    <row r="1141" spans="2:5" x14ac:dyDescent="0.15">
      <c r="B1141" s="6"/>
      <c r="C1141" s="6"/>
      <c r="D1141" s="6"/>
      <c r="E1141" s="5"/>
    </row>
    <row r="1142" spans="2:5" x14ac:dyDescent="0.15">
      <c r="B1142" s="6"/>
      <c r="C1142" s="6"/>
      <c r="D1142" s="6"/>
      <c r="E1142" s="5"/>
    </row>
    <row r="1143" spans="2:5" x14ac:dyDescent="0.15">
      <c r="B1143" s="6"/>
      <c r="C1143" s="6"/>
      <c r="D1143" s="6"/>
      <c r="E1143" s="5"/>
    </row>
    <row r="1144" spans="2:5" x14ac:dyDescent="0.15">
      <c r="B1144" s="6"/>
      <c r="C1144" s="6"/>
      <c r="D1144" s="6"/>
      <c r="E1144" s="5"/>
    </row>
    <row r="1145" spans="2:5" x14ac:dyDescent="0.15">
      <c r="B1145" s="6"/>
      <c r="C1145" s="6"/>
      <c r="D1145" s="6"/>
      <c r="E1145" s="5"/>
    </row>
    <row r="1146" spans="2:5" x14ac:dyDescent="0.15">
      <c r="B1146" s="6"/>
      <c r="C1146" s="6"/>
      <c r="D1146" s="6"/>
      <c r="E1146" s="5"/>
    </row>
    <row r="1147" spans="2:5" x14ac:dyDescent="0.15">
      <c r="B1147" s="6"/>
      <c r="C1147" s="6"/>
      <c r="D1147" s="6"/>
      <c r="E1147" s="5"/>
    </row>
    <row r="1148" spans="2:5" x14ac:dyDescent="0.15">
      <c r="B1148" s="6"/>
      <c r="C1148" s="6"/>
      <c r="D1148" s="6"/>
      <c r="E1148" s="5"/>
    </row>
    <row r="1149" spans="2:5" x14ac:dyDescent="0.15">
      <c r="B1149" s="6"/>
      <c r="C1149" s="6"/>
      <c r="D1149" s="6"/>
      <c r="E1149" s="5"/>
    </row>
    <row r="1150" spans="2:5" x14ac:dyDescent="0.15">
      <c r="B1150" s="6"/>
      <c r="C1150" s="6"/>
      <c r="D1150" s="6"/>
      <c r="E1150" s="5"/>
    </row>
    <row r="1151" spans="2:5" x14ac:dyDescent="0.15">
      <c r="B1151" s="6"/>
      <c r="C1151" s="6"/>
      <c r="D1151" s="6"/>
      <c r="E1151" s="5"/>
    </row>
    <row r="1152" spans="2:5" x14ac:dyDescent="0.15">
      <c r="B1152" s="6"/>
      <c r="C1152" s="6"/>
      <c r="D1152" s="6"/>
      <c r="E1152" s="5"/>
    </row>
    <row r="1153" spans="2:5" x14ac:dyDescent="0.15">
      <c r="B1153" s="6"/>
      <c r="C1153" s="6"/>
      <c r="D1153" s="6"/>
      <c r="E1153" s="5"/>
    </row>
    <row r="1154" spans="2:5" x14ac:dyDescent="0.15">
      <c r="B1154" s="6"/>
      <c r="C1154" s="6"/>
      <c r="D1154" s="6"/>
      <c r="E1154" s="5"/>
    </row>
    <row r="1155" spans="2:5" x14ac:dyDescent="0.15">
      <c r="B1155" s="6"/>
      <c r="C1155" s="6"/>
      <c r="D1155" s="6"/>
      <c r="E1155" s="5"/>
    </row>
    <row r="1156" spans="2:5" x14ac:dyDescent="0.15">
      <c r="B1156" s="6"/>
      <c r="C1156" s="6"/>
      <c r="D1156" s="6"/>
      <c r="E1156" s="5"/>
    </row>
    <row r="1157" spans="2:5" x14ac:dyDescent="0.15">
      <c r="B1157" s="6"/>
      <c r="C1157" s="6"/>
      <c r="D1157" s="6"/>
      <c r="E1157" s="5"/>
    </row>
    <row r="1158" spans="2:5" x14ac:dyDescent="0.15">
      <c r="B1158" s="6"/>
      <c r="C1158" s="6"/>
      <c r="D1158" s="6"/>
      <c r="E1158" s="5"/>
    </row>
    <row r="1159" spans="2:5" x14ac:dyDescent="0.15">
      <c r="B1159" s="6"/>
      <c r="C1159" s="6"/>
      <c r="D1159" s="6"/>
      <c r="E1159" s="5"/>
    </row>
    <row r="1160" spans="2:5" x14ac:dyDescent="0.15">
      <c r="B1160" s="6"/>
      <c r="C1160" s="6"/>
      <c r="D1160" s="6"/>
      <c r="E1160" s="5"/>
    </row>
    <row r="1161" spans="2:5" x14ac:dyDescent="0.15">
      <c r="B1161" s="6"/>
      <c r="C1161" s="6"/>
      <c r="D1161" s="6"/>
      <c r="E1161" s="5"/>
    </row>
    <row r="1162" spans="2:5" x14ac:dyDescent="0.15">
      <c r="B1162" s="6"/>
      <c r="C1162" s="6"/>
      <c r="D1162" s="6"/>
      <c r="E1162" s="5"/>
    </row>
    <row r="1163" spans="2:5" x14ac:dyDescent="0.15">
      <c r="B1163" s="6"/>
      <c r="C1163" s="6"/>
      <c r="D1163" s="6"/>
      <c r="E1163" s="5"/>
    </row>
    <row r="1164" spans="2:5" x14ac:dyDescent="0.15">
      <c r="B1164" s="6"/>
      <c r="C1164" s="6"/>
      <c r="D1164" s="6"/>
      <c r="E1164" s="5"/>
    </row>
    <row r="1165" spans="2:5" x14ac:dyDescent="0.15">
      <c r="B1165" s="6"/>
      <c r="C1165" s="6"/>
      <c r="D1165" s="6"/>
      <c r="E1165" s="5"/>
    </row>
    <row r="1166" spans="2:5" x14ac:dyDescent="0.15">
      <c r="B1166" s="6"/>
      <c r="C1166" s="6"/>
      <c r="D1166" s="6"/>
      <c r="E1166" s="5"/>
    </row>
    <row r="1167" spans="2:5" x14ac:dyDescent="0.15">
      <c r="B1167" s="6"/>
      <c r="C1167" s="6"/>
      <c r="D1167" s="6"/>
      <c r="E1167" s="5"/>
    </row>
    <row r="1168" spans="2:5" x14ac:dyDescent="0.15">
      <c r="B1168" s="6"/>
      <c r="C1168" s="6"/>
      <c r="D1168" s="6"/>
      <c r="E1168" s="5"/>
    </row>
    <row r="1169" spans="2:5" x14ac:dyDescent="0.15">
      <c r="B1169" s="6"/>
      <c r="C1169" s="6"/>
      <c r="D1169" s="6"/>
      <c r="E1169" s="5"/>
    </row>
    <row r="1170" spans="2:5" x14ac:dyDescent="0.15">
      <c r="B1170" s="6"/>
      <c r="C1170" s="6"/>
      <c r="D1170" s="6"/>
      <c r="E1170" s="5"/>
    </row>
    <row r="1171" spans="2:5" x14ac:dyDescent="0.15">
      <c r="B1171" s="6"/>
      <c r="C1171" s="6"/>
      <c r="D1171" s="6"/>
      <c r="E1171" s="5"/>
    </row>
    <row r="1172" spans="2:5" x14ac:dyDescent="0.15">
      <c r="B1172" s="6"/>
      <c r="C1172" s="6"/>
      <c r="D1172" s="6"/>
      <c r="E1172" s="5"/>
    </row>
    <row r="1173" spans="2:5" x14ac:dyDescent="0.15">
      <c r="B1173" s="6"/>
      <c r="C1173" s="6"/>
      <c r="D1173" s="6"/>
      <c r="E1173" s="5"/>
    </row>
    <row r="1174" spans="2:5" x14ac:dyDescent="0.15">
      <c r="B1174" s="6"/>
      <c r="C1174" s="6"/>
      <c r="D1174" s="6"/>
      <c r="E1174" s="5"/>
    </row>
    <row r="1175" spans="2:5" x14ac:dyDescent="0.15">
      <c r="B1175" s="6"/>
      <c r="C1175" s="6"/>
      <c r="D1175" s="6"/>
      <c r="E1175" s="5"/>
    </row>
    <row r="1176" spans="2:5" x14ac:dyDescent="0.15">
      <c r="B1176" s="6"/>
      <c r="C1176" s="6"/>
      <c r="D1176" s="6"/>
      <c r="E1176" s="5"/>
    </row>
    <row r="1177" spans="2:5" x14ac:dyDescent="0.15">
      <c r="B1177" s="6"/>
      <c r="C1177" s="6"/>
      <c r="D1177" s="6"/>
      <c r="E1177" s="5"/>
    </row>
    <row r="1178" spans="2:5" x14ac:dyDescent="0.15">
      <c r="B1178" s="6"/>
      <c r="C1178" s="6"/>
      <c r="D1178" s="6"/>
      <c r="E1178" s="5"/>
    </row>
    <row r="1179" spans="2:5" x14ac:dyDescent="0.15">
      <c r="B1179" s="6"/>
      <c r="C1179" s="6"/>
      <c r="D1179" s="6"/>
      <c r="E1179" s="5"/>
    </row>
    <row r="1180" spans="2:5" x14ac:dyDescent="0.15">
      <c r="B1180" s="6"/>
      <c r="C1180" s="6"/>
      <c r="D1180" s="6"/>
      <c r="E1180" s="5"/>
    </row>
    <row r="1181" spans="2:5" x14ac:dyDescent="0.15">
      <c r="B1181" s="6"/>
      <c r="C1181" s="6"/>
      <c r="D1181" s="6"/>
      <c r="E1181" s="5"/>
    </row>
    <row r="1182" spans="2:5" x14ac:dyDescent="0.15">
      <c r="B1182" s="6"/>
      <c r="C1182" s="6"/>
      <c r="D1182" s="6"/>
      <c r="E1182" s="5"/>
    </row>
    <row r="1183" spans="2:5" x14ac:dyDescent="0.15">
      <c r="B1183" s="6"/>
      <c r="C1183" s="6"/>
      <c r="D1183" s="6"/>
      <c r="E1183" s="5"/>
    </row>
    <row r="1184" spans="2:5" x14ac:dyDescent="0.15">
      <c r="B1184" s="6"/>
      <c r="C1184" s="6"/>
      <c r="D1184" s="6"/>
      <c r="E1184" s="5"/>
    </row>
    <row r="1185" spans="2:5" x14ac:dyDescent="0.15">
      <c r="B1185" s="6"/>
      <c r="C1185" s="6"/>
      <c r="D1185" s="6"/>
      <c r="E1185" s="5"/>
    </row>
    <row r="1186" spans="2:5" x14ac:dyDescent="0.15">
      <c r="B1186" s="6"/>
      <c r="C1186" s="6"/>
      <c r="D1186" s="6"/>
      <c r="E1186" s="5"/>
    </row>
    <row r="1187" spans="2:5" x14ac:dyDescent="0.15">
      <c r="B1187" s="6"/>
      <c r="C1187" s="6"/>
      <c r="D1187" s="6"/>
      <c r="E1187" s="5"/>
    </row>
    <row r="1188" spans="2:5" x14ac:dyDescent="0.15">
      <c r="B1188" s="6"/>
      <c r="C1188" s="6"/>
      <c r="D1188" s="6"/>
      <c r="E1188" s="5"/>
    </row>
    <row r="1189" spans="2:5" x14ac:dyDescent="0.15">
      <c r="B1189" s="6"/>
      <c r="C1189" s="6"/>
      <c r="D1189" s="6"/>
      <c r="E1189" s="5"/>
    </row>
    <row r="1190" spans="2:5" x14ac:dyDescent="0.15">
      <c r="B1190" s="6"/>
      <c r="C1190" s="6"/>
      <c r="D1190" s="6"/>
      <c r="E1190" s="5"/>
    </row>
    <row r="1191" spans="2:5" x14ac:dyDescent="0.15">
      <c r="B1191" s="6"/>
      <c r="C1191" s="6"/>
      <c r="D1191" s="6"/>
      <c r="E1191" s="5"/>
    </row>
    <row r="1192" spans="2:5" x14ac:dyDescent="0.15">
      <c r="B1192" s="6"/>
      <c r="C1192" s="6"/>
      <c r="D1192" s="6"/>
      <c r="E1192" s="5"/>
    </row>
    <row r="1193" spans="2:5" x14ac:dyDescent="0.15">
      <c r="B1193" s="6"/>
      <c r="C1193" s="6"/>
      <c r="D1193" s="6"/>
      <c r="E1193" s="5"/>
    </row>
    <row r="1194" spans="2:5" x14ac:dyDescent="0.15">
      <c r="B1194" s="6"/>
      <c r="C1194" s="6"/>
      <c r="D1194" s="6"/>
      <c r="E1194" s="5"/>
    </row>
    <row r="1195" spans="2:5" x14ac:dyDescent="0.15">
      <c r="B1195" s="6"/>
      <c r="C1195" s="6"/>
      <c r="D1195" s="6"/>
      <c r="E1195" s="5"/>
    </row>
    <row r="1196" spans="2:5" x14ac:dyDescent="0.15">
      <c r="B1196" s="6"/>
      <c r="C1196" s="6"/>
      <c r="D1196" s="6"/>
      <c r="E1196" s="5"/>
    </row>
    <row r="1197" spans="2:5" x14ac:dyDescent="0.15">
      <c r="B1197" s="6"/>
      <c r="C1197" s="6"/>
      <c r="D1197" s="6"/>
      <c r="E1197" s="5"/>
    </row>
    <row r="1198" spans="2:5" x14ac:dyDescent="0.15">
      <c r="B1198" s="6"/>
      <c r="C1198" s="6"/>
      <c r="D1198" s="6"/>
      <c r="E1198" s="5"/>
    </row>
    <row r="1199" spans="2:5" x14ac:dyDescent="0.15">
      <c r="B1199" s="6"/>
      <c r="C1199" s="6"/>
      <c r="D1199" s="6"/>
      <c r="E1199" s="5"/>
    </row>
    <row r="1200" spans="2:5" x14ac:dyDescent="0.15">
      <c r="B1200" s="6"/>
      <c r="C1200" s="6"/>
      <c r="D1200" s="6"/>
      <c r="E1200" s="5"/>
    </row>
    <row r="1201" spans="2:5" x14ac:dyDescent="0.15">
      <c r="B1201" s="6"/>
      <c r="C1201" s="6"/>
      <c r="D1201" s="6"/>
      <c r="E1201" s="5"/>
    </row>
    <row r="1202" spans="2:5" x14ac:dyDescent="0.15">
      <c r="B1202" s="6"/>
      <c r="C1202" s="6"/>
      <c r="D1202" s="6"/>
      <c r="E1202" s="5"/>
    </row>
    <row r="1203" spans="2:5" x14ac:dyDescent="0.15">
      <c r="B1203" s="6"/>
      <c r="C1203" s="6"/>
      <c r="D1203" s="6"/>
      <c r="E1203" s="5"/>
    </row>
    <row r="1204" spans="2:5" x14ac:dyDescent="0.15">
      <c r="B1204" s="6"/>
      <c r="C1204" s="6"/>
      <c r="D1204" s="6"/>
      <c r="E1204" s="5"/>
    </row>
    <row r="1205" spans="2:5" x14ac:dyDescent="0.15">
      <c r="B1205" s="6"/>
      <c r="C1205" s="6"/>
      <c r="D1205" s="6"/>
      <c r="E1205" s="5"/>
    </row>
    <row r="1206" spans="2:5" x14ac:dyDescent="0.15">
      <c r="B1206" s="6"/>
      <c r="C1206" s="6"/>
      <c r="D1206" s="6"/>
      <c r="E1206" s="5"/>
    </row>
    <row r="1207" spans="2:5" x14ac:dyDescent="0.15">
      <c r="B1207" s="6"/>
      <c r="C1207" s="6"/>
      <c r="D1207" s="6"/>
      <c r="E1207" s="5"/>
    </row>
    <row r="1208" spans="2:5" x14ac:dyDescent="0.15">
      <c r="B1208" s="6"/>
      <c r="C1208" s="6"/>
      <c r="D1208" s="6"/>
      <c r="E1208" s="5"/>
    </row>
    <row r="1209" spans="2:5" x14ac:dyDescent="0.15">
      <c r="B1209" s="6"/>
      <c r="C1209" s="6"/>
      <c r="D1209" s="6"/>
      <c r="E1209" s="5"/>
    </row>
    <row r="1210" spans="2:5" x14ac:dyDescent="0.15">
      <c r="B1210" s="6"/>
      <c r="C1210" s="6"/>
      <c r="D1210" s="6"/>
      <c r="E1210" s="5"/>
    </row>
    <row r="1211" spans="2:5" x14ac:dyDescent="0.15">
      <c r="B1211" s="6"/>
      <c r="C1211" s="6"/>
      <c r="D1211" s="6"/>
      <c r="E1211" s="5"/>
    </row>
    <row r="1212" spans="2:5" x14ac:dyDescent="0.15">
      <c r="B1212" s="6"/>
      <c r="C1212" s="6"/>
      <c r="D1212" s="6"/>
      <c r="E1212" s="5"/>
    </row>
    <row r="1213" spans="2:5" x14ac:dyDescent="0.15">
      <c r="B1213" s="6"/>
      <c r="C1213" s="6"/>
      <c r="D1213" s="6"/>
      <c r="E1213" s="5"/>
    </row>
    <row r="1214" spans="2:5" x14ac:dyDescent="0.15">
      <c r="B1214" s="6"/>
      <c r="C1214" s="6"/>
      <c r="D1214" s="6"/>
      <c r="E1214" s="5"/>
    </row>
    <row r="1215" spans="2:5" x14ac:dyDescent="0.15">
      <c r="B1215" s="6"/>
      <c r="C1215" s="6"/>
      <c r="D1215" s="6"/>
      <c r="E1215" s="5"/>
    </row>
    <row r="1216" spans="2:5" x14ac:dyDescent="0.15">
      <c r="B1216" s="6"/>
      <c r="C1216" s="6"/>
      <c r="D1216" s="6"/>
      <c r="E1216" s="5"/>
    </row>
    <row r="1217" spans="2:5" x14ac:dyDescent="0.15">
      <c r="B1217" s="6"/>
      <c r="C1217" s="6"/>
      <c r="D1217" s="6"/>
      <c r="E1217" s="5"/>
    </row>
    <row r="1218" spans="2:5" x14ac:dyDescent="0.15">
      <c r="B1218" s="6"/>
      <c r="C1218" s="6"/>
      <c r="D1218" s="6"/>
      <c r="E1218" s="5"/>
    </row>
    <row r="1219" spans="2:5" x14ac:dyDescent="0.15">
      <c r="B1219" s="6"/>
      <c r="C1219" s="6"/>
      <c r="D1219" s="6"/>
      <c r="E1219" s="5"/>
    </row>
    <row r="1220" spans="2:5" x14ac:dyDescent="0.15">
      <c r="B1220" s="6"/>
      <c r="C1220" s="6"/>
      <c r="D1220" s="6"/>
      <c r="E1220" s="5"/>
    </row>
    <row r="1221" spans="2:5" x14ac:dyDescent="0.15">
      <c r="B1221" s="6"/>
      <c r="C1221" s="6"/>
      <c r="D1221" s="6"/>
      <c r="E1221" s="5"/>
    </row>
    <row r="1222" spans="2:5" x14ac:dyDescent="0.15">
      <c r="B1222" s="6"/>
      <c r="C1222" s="6"/>
      <c r="D1222" s="6"/>
      <c r="E1222" s="5"/>
    </row>
    <row r="1223" spans="2:5" x14ac:dyDescent="0.15">
      <c r="B1223" s="6"/>
      <c r="C1223" s="6"/>
      <c r="D1223" s="6"/>
      <c r="E1223" s="5"/>
    </row>
    <row r="1224" spans="2:5" x14ac:dyDescent="0.15">
      <c r="B1224" s="6"/>
      <c r="C1224" s="6"/>
      <c r="D1224" s="6"/>
      <c r="E1224" s="5"/>
    </row>
    <row r="1225" spans="2:5" x14ac:dyDescent="0.15">
      <c r="B1225" s="6"/>
      <c r="C1225" s="6"/>
      <c r="D1225" s="6"/>
      <c r="E1225" s="5"/>
    </row>
    <row r="1226" spans="2:5" x14ac:dyDescent="0.15">
      <c r="B1226" s="6"/>
      <c r="C1226" s="6"/>
      <c r="D1226" s="6"/>
      <c r="E1226" s="5"/>
    </row>
    <row r="1227" spans="2:5" x14ac:dyDescent="0.15">
      <c r="B1227" s="6"/>
      <c r="C1227" s="6"/>
      <c r="D1227" s="6"/>
      <c r="E1227" s="5"/>
    </row>
    <row r="1228" spans="2:5" x14ac:dyDescent="0.15">
      <c r="B1228" s="6"/>
      <c r="C1228" s="6"/>
      <c r="D1228" s="6"/>
      <c r="E1228" s="5"/>
    </row>
    <row r="1229" spans="2:5" x14ac:dyDescent="0.15">
      <c r="B1229" s="6"/>
      <c r="C1229" s="6"/>
      <c r="D1229" s="6"/>
      <c r="E1229" s="5"/>
    </row>
    <row r="1230" spans="2:5" x14ac:dyDescent="0.15">
      <c r="B1230" s="6"/>
      <c r="C1230" s="6"/>
      <c r="D1230" s="6"/>
      <c r="E1230" s="5"/>
    </row>
    <row r="1231" spans="2:5" x14ac:dyDescent="0.15">
      <c r="B1231" s="6"/>
      <c r="C1231" s="6"/>
      <c r="D1231" s="6"/>
      <c r="E1231" s="5"/>
    </row>
    <row r="1232" spans="2:5" x14ac:dyDescent="0.15">
      <c r="B1232" s="6"/>
      <c r="C1232" s="6"/>
      <c r="D1232" s="6"/>
      <c r="E1232" s="5"/>
    </row>
    <row r="1233" spans="2:5" x14ac:dyDescent="0.15">
      <c r="B1233" s="6"/>
      <c r="C1233" s="6"/>
      <c r="D1233" s="6"/>
      <c r="E1233" s="5"/>
    </row>
    <row r="1234" spans="2:5" x14ac:dyDescent="0.15">
      <c r="B1234" s="6"/>
      <c r="C1234" s="6"/>
      <c r="D1234" s="6"/>
      <c r="E1234" s="5"/>
    </row>
    <row r="1235" spans="2:5" x14ac:dyDescent="0.15">
      <c r="B1235" s="6"/>
      <c r="C1235" s="6"/>
      <c r="D1235" s="6"/>
      <c r="E1235" s="5"/>
    </row>
    <row r="1236" spans="2:5" x14ac:dyDescent="0.15">
      <c r="B1236" s="6"/>
      <c r="C1236" s="6"/>
      <c r="D1236" s="6"/>
      <c r="E1236" s="5"/>
    </row>
    <row r="1237" spans="2:5" x14ac:dyDescent="0.15">
      <c r="B1237" s="6"/>
      <c r="C1237" s="6"/>
      <c r="D1237" s="6"/>
      <c r="E1237" s="5"/>
    </row>
    <row r="1238" spans="2:5" x14ac:dyDescent="0.15">
      <c r="B1238" s="6"/>
      <c r="C1238" s="6"/>
      <c r="D1238" s="6"/>
      <c r="E1238" s="5"/>
    </row>
    <row r="1239" spans="2:5" x14ac:dyDescent="0.15">
      <c r="B1239" s="6"/>
      <c r="C1239" s="6"/>
      <c r="D1239" s="6"/>
      <c r="E1239" s="5"/>
    </row>
    <row r="1240" spans="2:5" x14ac:dyDescent="0.15">
      <c r="B1240" s="6"/>
      <c r="C1240" s="6"/>
      <c r="D1240" s="6"/>
      <c r="E1240" s="5"/>
    </row>
    <row r="1241" spans="2:5" x14ac:dyDescent="0.15">
      <c r="B1241" s="6"/>
      <c r="C1241" s="6"/>
      <c r="D1241" s="6"/>
      <c r="E1241" s="5"/>
    </row>
    <row r="1242" spans="2:5" x14ac:dyDescent="0.15">
      <c r="B1242" s="6"/>
      <c r="C1242" s="6"/>
      <c r="D1242" s="6"/>
      <c r="E1242" s="5"/>
    </row>
    <row r="1243" spans="2:5" x14ac:dyDescent="0.15">
      <c r="B1243" s="6"/>
      <c r="C1243" s="6"/>
      <c r="D1243" s="6"/>
      <c r="E1243" s="5"/>
    </row>
    <row r="1244" spans="2:5" x14ac:dyDescent="0.15">
      <c r="B1244" s="6"/>
      <c r="C1244" s="6"/>
      <c r="D1244" s="6"/>
      <c r="E1244" s="5"/>
    </row>
    <row r="1245" spans="2:5" x14ac:dyDescent="0.15">
      <c r="B1245" s="6"/>
      <c r="C1245" s="6"/>
      <c r="D1245" s="6"/>
      <c r="E1245" s="5"/>
    </row>
    <row r="1246" spans="2:5" x14ac:dyDescent="0.15">
      <c r="B1246" s="6"/>
      <c r="C1246" s="6"/>
      <c r="D1246" s="6"/>
      <c r="E1246" s="5"/>
    </row>
    <row r="1247" spans="2:5" x14ac:dyDescent="0.15">
      <c r="B1247" s="6"/>
      <c r="C1247" s="6"/>
      <c r="D1247" s="6"/>
      <c r="E1247" s="5"/>
    </row>
    <row r="1248" spans="2:5" x14ac:dyDescent="0.15">
      <c r="B1248" s="6"/>
      <c r="C1248" s="6"/>
      <c r="D1248" s="6"/>
      <c r="E1248" s="5"/>
    </row>
    <row r="1249" spans="2:5" x14ac:dyDescent="0.15">
      <c r="B1249" s="6"/>
      <c r="C1249" s="6"/>
      <c r="D1249" s="6"/>
      <c r="E1249" s="5"/>
    </row>
    <row r="1250" spans="2:5" x14ac:dyDescent="0.15">
      <c r="B1250" s="6"/>
      <c r="C1250" s="6"/>
      <c r="D1250" s="6"/>
      <c r="E1250" s="5"/>
    </row>
    <row r="1251" spans="2:5" x14ac:dyDescent="0.15">
      <c r="B1251" s="6"/>
      <c r="C1251" s="6"/>
      <c r="D1251" s="6"/>
      <c r="E1251" s="5"/>
    </row>
    <row r="1252" spans="2:5" x14ac:dyDescent="0.15">
      <c r="B1252" s="6"/>
      <c r="C1252" s="6"/>
      <c r="D1252" s="6"/>
      <c r="E1252" s="5"/>
    </row>
    <row r="1253" spans="2:5" x14ac:dyDescent="0.15">
      <c r="B1253" s="6"/>
      <c r="C1253" s="6"/>
      <c r="D1253" s="6"/>
      <c r="E1253" s="5"/>
    </row>
    <row r="1254" spans="2:5" x14ac:dyDescent="0.15">
      <c r="B1254" s="6"/>
      <c r="C1254" s="6"/>
      <c r="D1254" s="6"/>
      <c r="E1254" s="5"/>
    </row>
    <row r="1255" spans="2:5" x14ac:dyDescent="0.15">
      <c r="B1255" s="6"/>
      <c r="C1255" s="6"/>
      <c r="D1255" s="6"/>
      <c r="E1255" s="5"/>
    </row>
    <row r="1256" spans="2:5" x14ac:dyDescent="0.15">
      <c r="B1256" s="6"/>
      <c r="C1256" s="6"/>
      <c r="D1256" s="6"/>
      <c r="E1256" s="5"/>
    </row>
    <row r="1257" spans="2:5" x14ac:dyDescent="0.15">
      <c r="B1257" s="6"/>
      <c r="C1257" s="6"/>
      <c r="D1257" s="6"/>
      <c r="E1257" s="5"/>
    </row>
    <row r="1258" spans="2:5" x14ac:dyDescent="0.15">
      <c r="B1258" s="6"/>
      <c r="C1258" s="6"/>
      <c r="D1258" s="6"/>
      <c r="E1258" s="5"/>
    </row>
    <row r="1259" spans="2:5" x14ac:dyDescent="0.15">
      <c r="B1259" s="6"/>
      <c r="C1259" s="6"/>
      <c r="D1259" s="6"/>
      <c r="E1259" s="5"/>
    </row>
    <row r="1260" spans="2:5" x14ac:dyDescent="0.15">
      <c r="B1260" s="6"/>
      <c r="C1260" s="6"/>
      <c r="D1260" s="6"/>
      <c r="E1260" s="5"/>
    </row>
    <row r="1261" spans="2:5" x14ac:dyDescent="0.15">
      <c r="B1261" s="6"/>
      <c r="C1261" s="6"/>
      <c r="D1261" s="6"/>
      <c r="E1261" s="5"/>
    </row>
    <row r="1262" spans="2:5" x14ac:dyDescent="0.15">
      <c r="B1262" s="6"/>
      <c r="C1262" s="6"/>
      <c r="D1262" s="6"/>
      <c r="E1262" s="5"/>
    </row>
    <row r="1263" spans="2:5" x14ac:dyDescent="0.15">
      <c r="B1263" s="6"/>
      <c r="C1263" s="6"/>
      <c r="D1263" s="6"/>
      <c r="E1263" s="5"/>
    </row>
    <row r="1264" spans="2:5" x14ac:dyDescent="0.15">
      <c r="B1264" s="6"/>
      <c r="C1264" s="6"/>
      <c r="D1264" s="6"/>
      <c r="E1264" s="5"/>
    </row>
    <row r="1265" spans="2:5" x14ac:dyDescent="0.15">
      <c r="B1265" s="6"/>
      <c r="C1265" s="6"/>
      <c r="D1265" s="6"/>
      <c r="E1265" s="5"/>
    </row>
    <row r="1266" spans="2:5" x14ac:dyDescent="0.15">
      <c r="B1266" s="6"/>
      <c r="C1266" s="6"/>
      <c r="D1266" s="6"/>
      <c r="E1266" s="5"/>
    </row>
    <row r="1267" spans="2:5" x14ac:dyDescent="0.15">
      <c r="B1267" s="6"/>
      <c r="C1267" s="6"/>
      <c r="D1267" s="6"/>
      <c r="E1267" s="5"/>
    </row>
    <row r="1268" spans="2:5" x14ac:dyDescent="0.15">
      <c r="B1268" s="6"/>
      <c r="C1268" s="6"/>
      <c r="D1268" s="6"/>
      <c r="E1268" s="5"/>
    </row>
    <row r="1269" spans="2:5" x14ac:dyDescent="0.15">
      <c r="B1269" s="6"/>
      <c r="C1269" s="6"/>
      <c r="D1269" s="6"/>
      <c r="E1269" s="5"/>
    </row>
    <row r="1270" spans="2:5" x14ac:dyDescent="0.15">
      <c r="B1270" s="6"/>
      <c r="C1270" s="6"/>
      <c r="D1270" s="6"/>
      <c r="E1270" s="5"/>
    </row>
    <row r="1271" spans="2:5" x14ac:dyDescent="0.15">
      <c r="B1271" s="6"/>
      <c r="C1271" s="6"/>
      <c r="D1271" s="6"/>
      <c r="E1271" s="5"/>
    </row>
    <row r="1272" spans="2:5" x14ac:dyDescent="0.15">
      <c r="B1272" s="6"/>
      <c r="C1272" s="6"/>
      <c r="D1272" s="6"/>
      <c r="E1272" s="5"/>
    </row>
    <row r="1273" spans="2:5" x14ac:dyDescent="0.15">
      <c r="B1273" s="6"/>
      <c r="C1273" s="6"/>
      <c r="D1273" s="6"/>
      <c r="E1273" s="5"/>
    </row>
    <row r="1274" spans="2:5" x14ac:dyDescent="0.15">
      <c r="B1274" s="6"/>
      <c r="C1274" s="6"/>
      <c r="D1274" s="6"/>
      <c r="E1274" s="5"/>
    </row>
    <row r="1275" spans="2:5" x14ac:dyDescent="0.15">
      <c r="B1275" s="6"/>
      <c r="C1275" s="6"/>
      <c r="D1275" s="6"/>
      <c r="E1275" s="5"/>
    </row>
    <row r="1276" spans="2:5" x14ac:dyDescent="0.15">
      <c r="B1276" s="6"/>
      <c r="C1276" s="6"/>
      <c r="D1276" s="6"/>
      <c r="E1276" s="5"/>
    </row>
    <row r="1277" spans="2:5" x14ac:dyDescent="0.15">
      <c r="B1277" s="6"/>
      <c r="C1277" s="6"/>
      <c r="D1277" s="6"/>
      <c r="E1277" s="5"/>
    </row>
    <row r="1278" spans="2:5" x14ac:dyDescent="0.15">
      <c r="B1278" s="6"/>
      <c r="C1278" s="6"/>
      <c r="D1278" s="6"/>
      <c r="E1278" s="5"/>
    </row>
    <row r="1279" spans="2:5" x14ac:dyDescent="0.15">
      <c r="B1279" s="6"/>
      <c r="C1279" s="6"/>
      <c r="D1279" s="6"/>
      <c r="E1279" s="5"/>
    </row>
    <row r="1280" spans="2:5" x14ac:dyDescent="0.15">
      <c r="B1280" s="6"/>
      <c r="C1280" s="6"/>
      <c r="D1280" s="6"/>
      <c r="E1280" s="5"/>
    </row>
    <row r="1281" spans="2:5" x14ac:dyDescent="0.15">
      <c r="B1281" s="6"/>
      <c r="C1281" s="6"/>
      <c r="D1281" s="6"/>
      <c r="E1281" s="5"/>
    </row>
    <row r="1282" spans="2:5" x14ac:dyDescent="0.15">
      <c r="B1282" s="6"/>
      <c r="C1282" s="6"/>
      <c r="D1282" s="6"/>
      <c r="E1282" s="5"/>
    </row>
    <row r="1283" spans="2:5" x14ac:dyDescent="0.15">
      <c r="B1283" s="6"/>
      <c r="C1283" s="6"/>
      <c r="D1283" s="6"/>
      <c r="E1283" s="5"/>
    </row>
    <row r="1284" spans="2:5" x14ac:dyDescent="0.15">
      <c r="B1284" s="6"/>
      <c r="C1284" s="6"/>
      <c r="D1284" s="6"/>
      <c r="E1284" s="5"/>
    </row>
    <row r="1285" spans="2:5" x14ac:dyDescent="0.15">
      <c r="B1285" s="6"/>
      <c r="C1285" s="6"/>
      <c r="D1285" s="6"/>
      <c r="E1285" s="5"/>
    </row>
    <row r="1286" spans="2:5" x14ac:dyDescent="0.15">
      <c r="B1286" s="6"/>
      <c r="C1286" s="6"/>
      <c r="D1286" s="6"/>
      <c r="E1286" s="5"/>
    </row>
    <row r="1287" spans="2:5" x14ac:dyDescent="0.15">
      <c r="B1287" s="6"/>
      <c r="C1287" s="6"/>
      <c r="D1287" s="6"/>
      <c r="E1287" s="5"/>
    </row>
    <row r="1288" spans="2:5" x14ac:dyDescent="0.15">
      <c r="B1288" s="6"/>
      <c r="C1288" s="6"/>
      <c r="D1288" s="6"/>
      <c r="E1288" s="5"/>
    </row>
    <row r="1289" spans="2:5" x14ac:dyDescent="0.15">
      <c r="B1289" s="6"/>
      <c r="C1289" s="6"/>
      <c r="D1289" s="6"/>
      <c r="E1289" s="5"/>
    </row>
    <row r="1290" spans="2:5" x14ac:dyDescent="0.15">
      <c r="B1290" s="6"/>
      <c r="C1290" s="6"/>
      <c r="D1290" s="6"/>
      <c r="E1290" s="5"/>
    </row>
    <row r="1291" spans="2:5" x14ac:dyDescent="0.15">
      <c r="B1291" s="6"/>
      <c r="C1291" s="6"/>
      <c r="D1291" s="6"/>
      <c r="E1291" s="5"/>
    </row>
    <row r="1292" spans="2:5" x14ac:dyDescent="0.15">
      <c r="B1292" s="6"/>
      <c r="C1292" s="6"/>
      <c r="D1292" s="6"/>
      <c r="E1292" s="5"/>
    </row>
    <row r="1293" spans="2:5" x14ac:dyDescent="0.15">
      <c r="B1293" s="6"/>
      <c r="C1293" s="6"/>
      <c r="D1293" s="6"/>
      <c r="E1293" s="5"/>
    </row>
    <row r="1294" spans="2:5" x14ac:dyDescent="0.15">
      <c r="B1294" s="6"/>
      <c r="C1294" s="6"/>
      <c r="D1294" s="6"/>
      <c r="E1294" s="5"/>
    </row>
    <row r="1295" spans="2:5" x14ac:dyDescent="0.15">
      <c r="B1295" s="6"/>
      <c r="C1295" s="6"/>
      <c r="D1295" s="6"/>
      <c r="E1295" s="5"/>
    </row>
    <row r="1296" spans="2:5" x14ac:dyDescent="0.15">
      <c r="B1296" s="6"/>
      <c r="C1296" s="6"/>
      <c r="D1296" s="6"/>
      <c r="E1296" s="5"/>
    </row>
    <row r="1297" spans="2:5" x14ac:dyDescent="0.15">
      <c r="B1297" s="6"/>
      <c r="C1297" s="6"/>
      <c r="D1297" s="6"/>
      <c r="E1297" s="5"/>
    </row>
    <row r="1298" spans="2:5" x14ac:dyDescent="0.15">
      <c r="B1298" s="6"/>
      <c r="C1298" s="6"/>
      <c r="D1298" s="6"/>
      <c r="E1298" s="5"/>
    </row>
    <row r="1299" spans="2:5" x14ac:dyDescent="0.15">
      <c r="B1299" s="6"/>
      <c r="C1299" s="6"/>
      <c r="D1299" s="6"/>
      <c r="E1299" s="5"/>
    </row>
    <row r="1300" spans="2:5" x14ac:dyDescent="0.15">
      <c r="B1300" s="6"/>
      <c r="C1300" s="6"/>
      <c r="D1300" s="6"/>
      <c r="E1300" s="5"/>
    </row>
    <row r="1301" spans="2:5" x14ac:dyDescent="0.15">
      <c r="B1301" s="6"/>
      <c r="C1301" s="6"/>
      <c r="D1301" s="6"/>
      <c r="E1301" s="5"/>
    </row>
    <row r="1302" spans="2:5" x14ac:dyDescent="0.15">
      <c r="B1302" s="6"/>
      <c r="C1302" s="6"/>
      <c r="D1302" s="6"/>
      <c r="E1302" s="5"/>
    </row>
    <row r="1303" spans="2:5" x14ac:dyDescent="0.15">
      <c r="B1303" s="6"/>
      <c r="C1303" s="6"/>
      <c r="D1303" s="6"/>
      <c r="E1303" s="5"/>
    </row>
    <row r="1304" spans="2:5" x14ac:dyDescent="0.15">
      <c r="B1304" s="6"/>
      <c r="C1304" s="6"/>
      <c r="D1304" s="6"/>
      <c r="E1304" s="5"/>
    </row>
    <row r="1305" spans="2:5" x14ac:dyDescent="0.15">
      <c r="B1305" s="6"/>
      <c r="C1305" s="6"/>
      <c r="D1305" s="6"/>
      <c r="E1305" s="5"/>
    </row>
    <row r="1306" spans="2:5" x14ac:dyDescent="0.15">
      <c r="B1306" s="6"/>
      <c r="C1306" s="6"/>
      <c r="D1306" s="6"/>
      <c r="E1306" s="5"/>
    </row>
    <row r="1307" spans="2:5" x14ac:dyDescent="0.15">
      <c r="B1307" s="6"/>
      <c r="C1307" s="6"/>
      <c r="D1307" s="6"/>
      <c r="E1307" s="5"/>
    </row>
    <row r="1308" spans="2:5" x14ac:dyDescent="0.15">
      <c r="B1308" s="6"/>
      <c r="C1308" s="6"/>
      <c r="D1308" s="6"/>
      <c r="E1308" s="5"/>
    </row>
    <row r="1309" spans="2:5" x14ac:dyDescent="0.15">
      <c r="B1309" s="6"/>
      <c r="C1309" s="6"/>
      <c r="D1309" s="6"/>
      <c r="E1309" s="5"/>
    </row>
    <row r="1310" spans="2:5" x14ac:dyDescent="0.15">
      <c r="B1310" s="6"/>
      <c r="C1310" s="6"/>
      <c r="D1310" s="6"/>
      <c r="E1310" s="5"/>
    </row>
    <row r="1311" spans="2:5" x14ac:dyDescent="0.15">
      <c r="B1311" s="6"/>
      <c r="C1311" s="6"/>
      <c r="D1311" s="6"/>
      <c r="E1311" s="5"/>
    </row>
    <row r="1312" spans="2:5" x14ac:dyDescent="0.15">
      <c r="B1312" s="6"/>
      <c r="C1312" s="6"/>
      <c r="D1312" s="6"/>
      <c r="E1312" s="5"/>
    </row>
    <row r="1313" spans="2:5" x14ac:dyDescent="0.15">
      <c r="B1313" s="6"/>
      <c r="C1313" s="6"/>
      <c r="D1313" s="6"/>
      <c r="E1313" s="5"/>
    </row>
    <row r="1314" spans="2:5" x14ac:dyDescent="0.15">
      <c r="B1314" s="6"/>
      <c r="C1314" s="6"/>
      <c r="D1314" s="6"/>
      <c r="E1314" s="5"/>
    </row>
    <row r="1315" spans="2:5" x14ac:dyDescent="0.15">
      <c r="B1315" s="6"/>
      <c r="C1315" s="6"/>
      <c r="D1315" s="6"/>
      <c r="E1315" s="5"/>
    </row>
    <row r="1316" spans="2:5" x14ac:dyDescent="0.15">
      <c r="B1316" s="6"/>
      <c r="C1316" s="6"/>
      <c r="D1316" s="6"/>
      <c r="E1316" s="5"/>
    </row>
    <row r="1317" spans="2:5" x14ac:dyDescent="0.15">
      <c r="B1317" s="6"/>
      <c r="C1317" s="6"/>
      <c r="D1317" s="6"/>
      <c r="E1317" s="5"/>
    </row>
    <row r="1318" spans="2:5" x14ac:dyDescent="0.15">
      <c r="B1318" s="6"/>
      <c r="C1318" s="6"/>
      <c r="D1318" s="6"/>
      <c r="E1318" s="5"/>
    </row>
    <row r="1319" spans="2:5" x14ac:dyDescent="0.15">
      <c r="B1319" s="6"/>
      <c r="C1319" s="6"/>
      <c r="D1319" s="6"/>
      <c r="E1319" s="5"/>
    </row>
    <row r="1320" spans="2:5" x14ac:dyDescent="0.15">
      <c r="B1320" s="6"/>
      <c r="C1320" s="6"/>
      <c r="D1320" s="6"/>
      <c r="E1320" s="5"/>
    </row>
    <row r="1321" spans="2:5" x14ac:dyDescent="0.15">
      <c r="B1321" s="6"/>
      <c r="C1321" s="6"/>
      <c r="D1321" s="6"/>
      <c r="E1321" s="5"/>
    </row>
    <row r="1322" spans="2:5" x14ac:dyDescent="0.15">
      <c r="B1322" s="6"/>
      <c r="C1322" s="6"/>
      <c r="D1322" s="6"/>
      <c r="E1322" s="5"/>
    </row>
    <row r="1323" spans="2:5" x14ac:dyDescent="0.15">
      <c r="B1323" s="6"/>
      <c r="C1323" s="6"/>
      <c r="D1323" s="6"/>
      <c r="E1323" s="5"/>
    </row>
    <row r="1324" spans="2:5" x14ac:dyDescent="0.15">
      <c r="B1324" s="6"/>
      <c r="C1324" s="6"/>
      <c r="D1324" s="6"/>
      <c r="E1324" s="5"/>
    </row>
    <row r="1325" spans="2:5" x14ac:dyDescent="0.15">
      <c r="B1325" s="6"/>
      <c r="C1325" s="6"/>
      <c r="D1325" s="6"/>
      <c r="E1325" s="5"/>
    </row>
    <row r="1326" spans="2:5" x14ac:dyDescent="0.15">
      <c r="B1326" s="6"/>
      <c r="C1326" s="6"/>
      <c r="D1326" s="6"/>
      <c r="E1326" s="5"/>
    </row>
    <row r="1327" spans="2:5" x14ac:dyDescent="0.15">
      <c r="B1327" s="6"/>
      <c r="C1327" s="6"/>
      <c r="D1327" s="6"/>
      <c r="E1327" s="5"/>
    </row>
    <row r="1328" spans="2:5" x14ac:dyDescent="0.15">
      <c r="B1328" s="6"/>
      <c r="C1328" s="6"/>
      <c r="D1328" s="6"/>
      <c r="E1328" s="5"/>
    </row>
    <row r="1329" spans="2:5" x14ac:dyDescent="0.15">
      <c r="B1329" s="6"/>
      <c r="C1329" s="6"/>
      <c r="D1329" s="6"/>
      <c r="E1329" s="5"/>
    </row>
    <row r="1330" spans="2:5" x14ac:dyDescent="0.15">
      <c r="B1330" s="6"/>
      <c r="C1330" s="6"/>
      <c r="D1330" s="6"/>
      <c r="E1330" s="5"/>
    </row>
    <row r="1331" spans="2:5" x14ac:dyDescent="0.15">
      <c r="B1331" s="6"/>
      <c r="C1331" s="6"/>
      <c r="D1331" s="6"/>
      <c r="E1331" s="5"/>
    </row>
    <row r="1332" spans="2:5" x14ac:dyDescent="0.15">
      <c r="B1332" s="6"/>
      <c r="C1332" s="6"/>
      <c r="D1332" s="6"/>
      <c r="E1332" s="5"/>
    </row>
    <row r="1333" spans="2:5" x14ac:dyDescent="0.15">
      <c r="B1333" s="6"/>
      <c r="C1333" s="6"/>
      <c r="D1333" s="6"/>
      <c r="E1333" s="5"/>
    </row>
    <row r="1334" spans="2:5" x14ac:dyDescent="0.15">
      <c r="B1334" s="6"/>
      <c r="C1334" s="6"/>
      <c r="D1334" s="6"/>
      <c r="E1334" s="5"/>
    </row>
    <row r="1335" spans="2:5" x14ac:dyDescent="0.15">
      <c r="B1335" s="6"/>
      <c r="C1335" s="6"/>
      <c r="D1335" s="6"/>
      <c r="E1335" s="5"/>
    </row>
    <row r="1336" spans="2:5" x14ac:dyDescent="0.15">
      <c r="B1336" s="6"/>
      <c r="C1336" s="6"/>
      <c r="D1336" s="6"/>
      <c r="E1336" s="5"/>
    </row>
    <row r="1337" spans="2:5" x14ac:dyDescent="0.15">
      <c r="B1337" s="6"/>
      <c r="C1337" s="6"/>
      <c r="D1337" s="6"/>
      <c r="E1337" s="5"/>
    </row>
    <row r="1338" spans="2:5" x14ac:dyDescent="0.15">
      <c r="B1338" s="6"/>
      <c r="C1338" s="6"/>
      <c r="D1338" s="6"/>
      <c r="E1338" s="5"/>
    </row>
    <row r="1339" spans="2:5" x14ac:dyDescent="0.15">
      <c r="B1339" s="6"/>
      <c r="C1339" s="6"/>
      <c r="D1339" s="6"/>
      <c r="E1339" s="5"/>
    </row>
    <row r="1340" spans="2:5" x14ac:dyDescent="0.15">
      <c r="B1340" s="6"/>
      <c r="C1340" s="6"/>
      <c r="D1340" s="6"/>
      <c r="E1340" s="5"/>
    </row>
    <row r="1341" spans="2:5" x14ac:dyDescent="0.15">
      <c r="B1341" s="6"/>
      <c r="C1341" s="6"/>
      <c r="D1341" s="6"/>
      <c r="E1341" s="5"/>
    </row>
    <row r="1342" spans="2:5" x14ac:dyDescent="0.15">
      <c r="B1342" s="6"/>
      <c r="C1342" s="6"/>
      <c r="D1342" s="6"/>
      <c r="E1342" s="5"/>
    </row>
    <row r="1343" spans="2:5" x14ac:dyDescent="0.15">
      <c r="B1343" s="6"/>
      <c r="C1343" s="6"/>
      <c r="D1343" s="6"/>
      <c r="E1343" s="5"/>
    </row>
    <row r="1344" spans="2:5" x14ac:dyDescent="0.15">
      <c r="B1344" s="6"/>
      <c r="C1344" s="6"/>
      <c r="D1344" s="6"/>
      <c r="E1344" s="5"/>
    </row>
    <row r="1345" spans="2:5" x14ac:dyDescent="0.15">
      <c r="B1345" s="6"/>
      <c r="C1345" s="6"/>
      <c r="D1345" s="6"/>
      <c r="E1345" s="5"/>
    </row>
    <row r="1346" spans="2:5" x14ac:dyDescent="0.15">
      <c r="B1346" s="6"/>
      <c r="C1346" s="6"/>
      <c r="D1346" s="6"/>
      <c r="E1346" s="5"/>
    </row>
    <row r="1347" spans="2:5" x14ac:dyDescent="0.15">
      <c r="B1347" s="6"/>
      <c r="C1347" s="6"/>
      <c r="D1347" s="6"/>
      <c r="E1347" s="5"/>
    </row>
    <row r="1348" spans="2:5" x14ac:dyDescent="0.15">
      <c r="B1348" s="6"/>
      <c r="C1348" s="6"/>
      <c r="D1348" s="6"/>
      <c r="E1348" s="5"/>
    </row>
    <row r="1349" spans="2:5" x14ac:dyDescent="0.15">
      <c r="B1349" s="6"/>
      <c r="C1349" s="6"/>
      <c r="D1349" s="6"/>
      <c r="E1349" s="5"/>
    </row>
    <row r="1350" spans="2:5" x14ac:dyDescent="0.15">
      <c r="B1350" s="6"/>
      <c r="C1350" s="6"/>
      <c r="D1350" s="6"/>
      <c r="E1350" s="5"/>
    </row>
    <row r="1351" spans="2:5" x14ac:dyDescent="0.15">
      <c r="B1351" s="6"/>
      <c r="C1351" s="6"/>
      <c r="D1351" s="6"/>
      <c r="E1351" s="5"/>
    </row>
    <row r="1352" spans="2:5" x14ac:dyDescent="0.15">
      <c r="B1352" s="6"/>
      <c r="C1352" s="6"/>
      <c r="D1352" s="6"/>
      <c r="E1352" s="5"/>
    </row>
    <row r="1353" spans="2:5" x14ac:dyDescent="0.15">
      <c r="B1353" s="6"/>
      <c r="C1353" s="6"/>
      <c r="D1353" s="6"/>
      <c r="E1353" s="5"/>
    </row>
    <row r="1354" spans="2:5" x14ac:dyDescent="0.15">
      <c r="B1354" s="6"/>
      <c r="C1354" s="6"/>
      <c r="D1354" s="6"/>
      <c r="E1354" s="5"/>
    </row>
    <row r="1355" spans="2:5" x14ac:dyDescent="0.15">
      <c r="B1355" s="6"/>
      <c r="C1355" s="6"/>
      <c r="D1355" s="6"/>
      <c r="E1355" s="5"/>
    </row>
    <row r="1356" spans="2:5" x14ac:dyDescent="0.15">
      <c r="B1356" s="6"/>
      <c r="C1356" s="6"/>
      <c r="D1356" s="6"/>
      <c r="E1356" s="5"/>
    </row>
    <row r="1357" spans="2:5" x14ac:dyDescent="0.15">
      <c r="B1357" s="6"/>
      <c r="C1357" s="6"/>
      <c r="D1357" s="6"/>
      <c r="E1357" s="5"/>
    </row>
    <row r="1358" spans="2:5" x14ac:dyDescent="0.15">
      <c r="B1358" s="6"/>
      <c r="C1358" s="6"/>
      <c r="D1358" s="6"/>
      <c r="E1358" s="5"/>
    </row>
    <row r="1359" spans="2:5" x14ac:dyDescent="0.15">
      <c r="B1359" s="6"/>
      <c r="C1359" s="6"/>
      <c r="D1359" s="6"/>
      <c r="E1359" s="5"/>
    </row>
    <row r="1360" spans="2:5" x14ac:dyDescent="0.15">
      <c r="B1360" s="6"/>
      <c r="C1360" s="6"/>
      <c r="D1360" s="6"/>
      <c r="E1360" s="5"/>
    </row>
    <row r="1361" spans="2:5" x14ac:dyDescent="0.15">
      <c r="B1361" s="6"/>
      <c r="C1361" s="6"/>
      <c r="D1361" s="6"/>
      <c r="E1361" s="5"/>
    </row>
    <row r="1362" spans="2:5" x14ac:dyDescent="0.15">
      <c r="B1362" s="6"/>
      <c r="C1362" s="6"/>
      <c r="D1362" s="6"/>
      <c r="E1362" s="5"/>
    </row>
    <row r="1363" spans="2:5" x14ac:dyDescent="0.15">
      <c r="B1363" s="6"/>
      <c r="C1363" s="6"/>
      <c r="D1363" s="6"/>
      <c r="E1363" s="5"/>
    </row>
    <row r="1364" spans="2:5" x14ac:dyDescent="0.15">
      <c r="B1364" s="6"/>
      <c r="C1364" s="6"/>
      <c r="D1364" s="6"/>
      <c r="E1364" s="5"/>
    </row>
    <row r="1365" spans="2:5" x14ac:dyDescent="0.15">
      <c r="B1365" s="6"/>
      <c r="C1365" s="6"/>
      <c r="D1365" s="6"/>
      <c r="E1365" s="5"/>
    </row>
    <row r="1366" spans="2:5" x14ac:dyDescent="0.15">
      <c r="B1366" s="6"/>
      <c r="C1366" s="6"/>
      <c r="D1366" s="6"/>
      <c r="E1366" s="5"/>
    </row>
    <row r="1367" spans="2:5" x14ac:dyDescent="0.15">
      <c r="B1367" s="6"/>
      <c r="C1367" s="6"/>
      <c r="D1367" s="6"/>
      <c r="E1367" s="5"/>
    </row>
    <row r="1368" spans="2:5" x14ac:dyDescent="0.15">
      <c r="B1368" s="6"/>
      <c r="C1368" s="6"/>
      <c r="D1368" s="6"/>
      <c r="E1368" s="5"/>
    </row>
    <row r="1369" spans="2:5" x14ac:dyDescent="0.15">
      <c r="B1369" s="6"/>
      <c r="C1369" s="6"/>
      <c r="D1369" s="6"/>
      <c r="E1369" s="5"/>
    </row>
    <row r="1370" spans="2:5" x14ac:dyDescent="0.15">
      <c r="B1370" s="6"/>
      <c r="C1370" s="6"/>
      <c r="D1370" s="6"/>
      <c r="E1370" s="5"/>
    </row>
    <row r="1371" spans="2:5" x14ac:dyDescent="0.15">
      <c r="B1371" s="6"/>
      <c r="C1371" s="6"/>
      <c r="D1371" s="6"/>
      <c r="E1371" s="5"/>
    </row>
    <row r="1372" spans="2:5" x14ac:dyDescent="0.15">
      <c r="B1372" s="6"/>
      <c r="C1372" s="6"/>
      <c r="D1372" s="6"/>
      <c r="E1372" s="5"/>
    </row>
    <row r="1373" spans="2:5" x14ac:dyDescent="0.15">
      <c r="B1373" s="6"/>
      <c r="C1373" s="6"/>
      <c r="D1373" s="6"/>
      <c r="E1373" s="5"/>
    </row>
    <row r="1374" spans="2:5" x14ac:dyDescent="0.15">
      <c r="B1374" s="6"/>
      <c r="C1374" s="6"/>
      <c r="D1374" s="6"/>
      <c r="E1374" s="5"/>
    </row>
    <row r="1375" spans="2:5" x14ac:dyDescent="0.15">
      <c r="B1375" s="6"/>
      <c r="C1375" s="6"/>
      <c r="D1375" s="6"/>
      <c r="E1375" s="5"/>
    </row>
    <row r="1376" spans="2:5" x14ac:dyDescent="0.15">
      <c r="B1376" s="6"/>
      <c r="C1376" s="6"/>
      <c r="D1376" s="6"/>
      <c r="E1376" s="5"/>
    </row>
    <row r="1377" spans="2:5" x14ac:dyDescent="0.15">
      <c r="B1377" s="6"/>
      <c r="C1377" s="6"/>
      <c r="D1377" s="6"/>
      <c r="E1377" s="5"/>
    </row>
    <row r="1378" spans="2:5" x14ac:dyDescent="0.15">
      <c r="B1378" s="6"/>
      <c r="C1378" s="6"/>
      <c r="D1378" s="6"/>
      <c r="E1378" s="5"/>
    </row>
    <row r="1379" spans="2:5" x14ac:dyDescent="0.15">
      <c r="B1379" s="6"/>
      <c r="C1379" s="6"/>
      <c r="D1379" s="6"/>
      <c r="E1379" s="5"/>
    </row>
    <row r="1380" spans="2:5" x14ac:dyDescent="0.15">
      <c r="B1380" s="6"/>
      <c r="C1380" s="6"/>
      <c r="D1380" s="6"/>
      <c r="E1380" s="5"/>
    </row>
    <row r="1381" spans="2:5" x14ac:dyDescent="0.15">
      <c r="B1381" s="6"/>
      <c r="C1381" s="6"/>
      <c r="D1381" s="6"/>
      <c r="E1381" s="5"/>
    </row>
    <row r="1382" spans="2:5" x14ac:dyDescent="0.15">
      <c r="B1382" s="6"/>
      <c r="C1382" s="6"/>
      <c r="D1382" s="6"/>
      <c r="E1382" s="5"/>
    </row>
    <row r="1383" spans="2:5" x14ac:dyDescent="0.15">
      <c r="B1383" s="6"/>
      <c r="C1383" s="6"/>
      <c r="D1383" s="6"/>
      <c r="E1383" s="5"/>
    </row>
    <row r="1384" spans="2:5" x14ac:dyDescent="0.15">
      <c r="B1384" s="6"/>
      <c r="C1384" s="6"/>
      <c r="D1384" s="6"/>
      <c r="E1384" s="5"/>
    </row>
    <row r="1385" spans="2:5" x14ac:dyDescent="0.15">
      <c r="B1385" s="6"/>
      <c r="C1385" s="6"/>
      <c r="D1385" s="6"/>
      <c r="E1385" s="5"/>
    </row>
    <row r="1386" spans="2:5" x14ac:dyDescent="0.15">
      <c r="B1386" s="6"/>
      <c r="C1386" s="6"/>
      <c r="D1386" s="6"/>
      <c r="E1386" s="5"/>
    </row>
    <row r="1387" spans="2:5" x14ac:dyDescent="0.15">
      <c r="B1387" s="6"/>
      <c r="C1387" s="6"/>
      <c r="D1387" s="6"/>
      <c r="E1387" s="5"/>
    </row>
    <row r="1388" spans="2:5" x14ac:dyDescent="0.15">
      <c r="B1388" s="6"/>
      <c r="C1388" s="6"/>
      <c r="D1388" s="6"/>
      <c r="E1388" s="5"/>
    </row>
    <row r="1389" spans="2:5" x14ac:dyDescent="0.15">
      <c r="B1389" s="6"/>
      <c r="C1389" s="6"/>
      <c r="D1389" s="6"/>
      <c r="E1389" s="5"/>
    </row>
    <row r="1390" spans="2:5" x14ac:dyDescent="0.15">
      <c r="B1390" s="6"/>
      <c r="C1390" s="6"/>
      <c r="D1390" s="6"/>
      <c r="E1390" s="5"/>
    </row>
    <row r="1391" spans="2:5" x14ac:dyDescent="0.15">
      <c r="B1391" s="6"/>
      <c r="C1391" s="6"/>
      <c r="D1391" s="6"/>
      <c r="E1391" s="5"/>
    </row>
    <row r="1392" spans="2:5" x14ac:dyDescent="0.15">
      <c r="B1392" s="6"/>
      <c r="C1392" s="6"/>
      <c r="D1392" s="6"/>
      <c r="E1392" s="5"/>
    </row>
    <row r="1393" spans="2:5" x14ac:dyDescent="0.15">
      <c r="B1393" s="6"/>
      <c r="C1393" s="6"/>
      <c r="D1393" s="6"/>
      <c r="E1393" s="5"/>
    </row>
    <row r="1394" spans="2:5" x14ac:dyDescent="0.15">
      <c r="B1394" s="6"/>
      <c r="C1394" s="6"/>
      <c r="D1394" s="6"/>
      <c r="E1394" s="5"/>
    </row>
    <row r="1395" spans="2:5" x14ac:dyDescent="0.15">
      <c r="B1395" s="6"/>
      <c r="C1395" s="6"/>
      <c r="D1395" s="6"/>
      <c r="E1395" s="5"/>
    </row>
    <row r="1396" spans="2:5" x14ac:dyDescent="0.15">
      <c r="B1396" s="6"/>
      <c r="C1396" s="6"/>
      <c r="D1396" s="6"/>
      <c r="E1396" s="5"/>
    </row>
    <row r="1397" spans="2:5" x14ac:dyDescent="0.15">
      <c r="B1397" s="6"/>
      <c r="C1397" s="6"/>
      <c r="D1397" s="6"/>
      <c r="E1397" s="5"/>
    </row>
    <row r="1398" spans="2:5" x14ac:dyDescent="0.15">
      <c r="B1398" s="6"/>
      <c r="C1398" s="6"/>
      <c r="D1398" s="6"/>
      <c r="E1398" s="5"/>
    </row>
    <row r="1399" spans="2:5" x14ac:dyDescent="0.15">
      <c r="B1399" s="6"/>
      <c r="C1399" s="6"/>
      <c r="D1399" s="6"/>
      <c r="E1399" s="5"/>
    </row>
    <row r="1400" spans="2:5" x14ac:dyDescent="0.15">
      <c r="B1400" s="6"/>
      <c r="C1400" s="6"/>
      <c r="D1400" s="6"/>
      <c r="E1400" s="5"/>
    </row>
    <row r="1401" spans="2:5" x14ac:dyDescent="0.15">
      <c r="B1401" s="6"/>
      <c r="C1401" s="6"/>
      <c r="D1401" s="6"/>
      <c r="E1401" s="5"/>
    </row>
    <row r="1402" spans="2:5" x14ac:dyDescent="0.15">
      <c r="B1402" s="6"/>
      <c r="C1402" s="6"/>
      <c r="D1402" s="6"/>
      <c r="E1402" s="5"/>
    </row>
    <row r="1403" spans="2:5" x14ac:dyDescent="0.15">
      <c r="B1403" s="6"/>
      <c r="C1403" s="6"/>
      <c r="D1403" s="6"/>
      <c r="E1403" s="5"/>
    </row>
    <row r="1404" spans="2:5" x14ac:dyDescent="0.15">
      <c r="B1404" s="6"/>
      <c r="C1404" s="6"/>
      <c r="D1404" s="6"/>
      <c r="E1404" s="5"/>
    </row>
    <row r="1405" spans="2:5" x14ac:dyDescent="0.15">
      <c r="B1405" s="6"/>
      <c r="C1405" s="6"/>
      <c r="D1405" s="6"/>
      <c r="E1405" s="5"/>
    </row>
    <row r="1406" spans="2:5" x14ac:dyDescent="0.15">
      <c r="B1406" s="6"/>
      <c r="C1406" s="6"/>
      <c r="D1406" s="6"/>
      <c r="E1406" s="5"/>
    </row>
    <row r="1407" spans="2:5" x14ac:dyDescent="0.15">
      <c r="B1407" s="6"/>
      <c r="C1407" s="6"/>
      <c r="D1407" s="6"/>
      <c r="E1407" s="5"/>
    </row>
    <row r="1408" spans="2:5" x14ac:dyDescent="0.15">
      <c r="B1408" s="6"/>
      <c r="C1408" s="6"/>
      <c r="D1408" s="6"/>
      <c r="E1408" s="5"/>
    </row>
    <row r="1409" spans="2:5" x14ac:dyDescent="0.15">
      <c r="B1409" s="6"/>
      <c r="C1409" s="6"/>
      <c r="D1409" s="6"/>
      <c r="E1409" s="5"/>
    </row>
    <row r="1410" spans="2:5" x14ac:dyDescent="0.15">
      <c r="B1410" s="6"/>
      <c r="C1410" s="6"/>
      <c r="D1410" s="6"/>
      <c r="E1410" s="5"/>
    </row>
    <row r="1411" spans="2:5" x14ac:dyDescent="0.15">
      <c r="B1411" s="6"/>
      <c r="C1411" s="6"/>
      <c r="D1411" s="6"/>
      <c r="E1411" s="5"/>
    </row>
    <row r="1412" spans="2:5" x14ac:dyDescent="0.15">
      <c r="B1412" s="6"/>
      <c r="C1412" s="6"/>
      <c r="D1412" s="6"/>
      <c r="E1412" s="5"/>
    </row>
    <row r="1413" spans="2:5" x14ac:dyDescent="0.15">
      <c r="B1413" s="6"/>
      <c r="C1413" s="6"/>
      <c r="D1413" s="6"/>
      <c r="E1413" s="5"/>
    </row>
    <row r="1414" spans="2:5" x14ac:dyDescent="0.15">
      <c r="B1414" s="6"/>
      <c r="C1414" s="6"/>
      <c r="D1414" s="6"/>
      <c r="E1414" s="5"/>
    </row>
    <row r="1415" spans="2:5" x14ac:dyDescent="0.15">
      <c r="B1415" s="6"/>
      <c r="C1415" s="6"/>
      <c r="D1415" s="6"/>
      <c r="E1415" s="5"/>
    </row>
    <row r="1416" spans="2:5" x14ac:dyDescent="0.15">
      <c r="B1416" s="6"/>
      <c r="C1416" s="6"/>
      <c r="D1416" s="6"/>
      <c r="E1416" s="5"/>
    </row>
    <row r="1417" spans="2:5" x14ac:dyDescent="0.15">
      <c r="B1417" s="6"/>
      <c r="C1417" s="6"/>
      <c r="D1417" s="6"/>
      <c r="E1417" s="5"/>
    </row>
    <row r="1418" spans="2:5" x14ac:dyDescent="0.15">
      <c r="B1418" s="6"/>
      <c r="C1418" s="6"/>
      <c r="D1418" s="6"/>
      <c r="E1418" s="5"/>
    </row>
    <row r="1419" spans="2:5" x14ac:dyDescent="0.15">
      <c r="B1419" s="6"/>
      <c r="C1419" s="6"/>
      <c r="D1419" s="6"/>
      <c r="E1419" s="5"/>
    </row>
    <row r="1420" spans="2:5" x14ac:dyDescent="0.15">
      <c r="B1420" s="6"/>
      <c r="C1420" s="6"/>
      <c r="D1420" s="6"/>
      <c r="E1420" s="5"/>
    </row>
    <row r="1421" spans="2:5" x14ac:dyDescent="0.15">
      <c r="B1421" s="6"/>
      <c r="C1421" s="6"/>
      <c r="D1421" s="6"/>
      <c r="E1421" s="5"/>
    </row>
    <row r="1422" spans="2:5" x14ac:dyDescent="0.15">
      <c r="B1422" s="6"/>
      <c r="C1422" s="6"/>
      <c r="D1422" s="6"/>
      <c r="E1422" s="5"/>
    </row>
    <row r="1423" spans="2:5" x14ac:dyDescent="0.15">
      <c r="B1423" s="6"/>
      <c r="C1423" s="6"/>
      <c r="D1423" s="6"/>
      <c r="E1423" s="5"/>
    </row>
    <row r="1424" spans="2:5" x14ac:dyDescent="0.15">
      <c r="B1424" s="6"/>
      <c r="C1424" s="6"/>
      <c r="D1424" s="6"/>
      <c r="E1424" s="5"/>
    </row>
    <row r="1425" spans="2:5" x14ac:dyDescent="0.15">
      <c r="B1425" s="6"/>
      <c r="C1425" s="6"/>
      <c r="D1425" s="6"/>
      <c r="E1425" s="5"/>
    </row>
    <row r="1426" spans="2:5" x14ac:dyDescent="0.15">
      <c r="B1426" s="6"/>
      <c r="C1426" s="6"/>
      <c r="D1426" s="6"/>
      <c r="E1426" s="5"/>
    </row>
    <row r="1427" spans="2:5" x14ac:dyDescent="0.15">
      <c r="B1427" s="6"/>
      <c r="C1427" s="6"/>
      <c r="D1427" s="6"/>
      <c r="E1427" s="5"/>
    </row>
    <row r="1428" spans="2:5" x14ac:dyDescent="0.15">
      <c r="B1428" s="6"/>
      <c r="C1428" s="6"/>
      <c r="D1428" s="6"/>
      <c r="E1428" s="5"/>
    </row>
    <row r="1429" spans="2:5" x14ac:dyDescent="0.15">
      <c r="B1429" s="6"/>
      <c r="C1429" s="6"/>
      <c r="D1429" s="6"/>
      <c r="E1429" s="5"/>
    </row>
    <row r="1430" spans="2:5" x14ac:dyDescent="0.15">
      <c r="B1430" s="6"/>
      <c r="C1430" s="6"/>
      <c r="D1430" s="6"/>
      <c r="E1430" s="5"/>
    </row>
    <row r="1431" spans="2:5" x14ac:dyDescent="0.15">
      <c r="B1431" s="6"/>
      <c r="C1431" s="6"/>
      <c r="D1431" s="6"/>
      <c r="E1431" s="5"/>
    </row>
    <row r="1432" spans="2:5" x14ac:dyDescent="0.15">
      <c r="B1432" s="6"/>
      <c r="C1432" s="6"/>
      <c r="D1432" s="6"/>
      <c r="E1432" s="5"/>
    </row>
    <row r="1433" spans="2:5" x14ac:dyDescent="0.15">
      <c r="B1433" s="6"/>
      <c r="C1433" s="6"/>
      <c r="D1433" s="6"/>
      <c r="E1433" s="5"/>
    </row>
    <row r="1434" spans="2:5" x14ac:dyDescent="0.15">
      <c r="B1434" s="6"/>
      <c r="C1434" s="6"/>
      <c r="D1434" s="6"/>
      <c r="E1434" s="5"/>
    </row>
    <row r="1435" spans="2:5" x14ac:dyDescent="0.15">
      <c r="B1435" s="6"/>
      <c r="C1435" s="6"/>
      <c r="D1435" s="6"/>
      <c r="E1435" s="5"/>
    </row>
    <row r="1436" spans="2:5" x14ac:dyDescent="0.15">
      <c r="B1436" s="6"/>
      <c r="C1436" s="6"/>
      <c r="D1436" s="6"/>
      <c r="E1436" s="5"/>
    </row>
    <row r="1437" spans="2:5" x14ac:dyDescent="0.15">
      <c r="B1437" s="6"/>
      <c r="C1437" s="6"/>
      <c r="D1437" s="6"/>
      <c r="E1437" s="5"/>
    </row>
    <row r="1438" spans="2:5" x14ac:dyDescent="0.15">
      <c r="B1438" s="6"/>
      <c r="C1438" s="6"/>
      <c r="D1438" s="6"/>
      <c r="E1438" s="5"/>
    </row>
    <row r="1439" spans="2:5" x14ac:dyDescent="0.15">
      <c r="B1439" s="6"/>
      <c r="C1439" s="6"/>
      <c r="D1439" s="6"/>
      <c r="E1439" s="5"/>
    </row>
    <row r="1440" spans="2:5" x14ac:dyDescent="0.15">
      <c r="B1440" s="6"/>
      <c r="C1440" s="6"/>
      <c r="D1440" s="6"/>
      <c r="E1440" s="5"/>
    </row>
    <row r="1441" spans="2:5" x14ac:dyDescent="0.15">
      <c r="B1441" s="6"/>
      <c r="C1441" s="6"/>
      <c r="D1441" s="6"/>
      <c r="E1441" s="5"/>
    </row>
    <row r="1442" spans="2:5" x14ac:dyDescent="0.15">
      <c r="B1442" s="6"/>
      <c r="C1442" s="6"/>
      <c r="D1442" s="6"/>
      <c r="E1442" s="5"/>
    </row>
    <row r="1443" spans="2:5" x14ac:dyDescent="0.15">
      <c r="B1443" s="6"/>
      <c r="C1443" s="6"/>
      <c r="D1443" s="6"/>
      <c r="E1443" s="5"/>
    </row>
    <row r="1444" spans="2:5" x14ac:dyDescent="0.15">
      <c r="B1444" s="6"/>
      <c r="C1444" s="6"/>
      <c r="D1444" s="6"/>
      <c r="E1444" s="5"/>
    </row>
    <row r="1445" spans="2:5" x14ac:dyDescent="0.15">
      <c r="B1445" s="6"/>
      <c r="C1445" s="6"/>
      <c r="D1445" s="6"/>
      <c r="E1445" s="5"/>
    </row>
    <row r="1446" spans="2:5" x14ac:dyDescent="0.15">
      <c r="B1446" s="6"/>
      <c r="C1446" s="6"/>
      <c r="D1446" s="6"/>
      <c r="E1446" s="5"/>
    </row>
    <row r="1447" spans="2:5" x14ac:dyDescent="0.15">
      <c r="B1447" s="6"/>
      <c r="C1447" s="6"/>
      <c r="D1447" s="6"/>
      <c r="E1447" s="5"/>
    </row>
    <row r="1448" spans="2:5" x14ac:dyDescent="0.15">
      <c r="B1448" s="6"/>
      <c r="C1448" s="6"/>
      <c r="D1448" s="6"/>
      <c r="E1448" s="5"/>
    </row>
    <row r="1449" spans="2:5" x14ac:dyDescent="0.15">
      <c r="B1449" s="6"/>
      <c r="C1449" s="6"/>
      <c r="D1449" s="6"/>
      <c r="E1449" s="5"/>
    </row>
    <row r="1450" spans="2:5" x14ac:dyDescent="0.15">
      <c r="B1450" s="6"/>
      <c r="C1450" s="6"/>
      <c r="D1450" s="6"/>
      <c r="E1450" s="5"/>
    </row>
    <row r="1451" spans="2:5" x14ac:dyDescent="0.15">
      <c r="B1451" s="6"/>
      <c r="C1451" s="6"/>
      <c r="D1451" s="6"/>
      <c r="E1451" s="5"/>
    </row>
    <row r="1452" spans="2:5" x14ac:dyDescent="0.15">
      <c r="B1452" s="6"/>
      <c r="C1452" s="6"/>
      <c r="D1452" s="6"/>
      <c r="E1452" s="5"/>
    </row>
    <row r="1453" spans="2:5" x14ac:dyDescent="0.15">
      <c r="B1453" s="6"/>
      <c r="C1453" s="6"/>
      <c r="D1453" s="6"/>
      <c r="E1453" s="5"/>
    </row>
    <row r="1454" spans="2:5" x14ac:dyDescent="0.15">
      <c r="B1454" s="6"/>
      <c r="C1454" s="6"/>
      <c r="D1454" s="6"/>
      <c r="E1454" s="5"/>
    </row>
    <row r="1455" spans="2:5" x14ac:dyDescent="0.15">
      <c r="B1455" s="6"/>
      <c r="C1455" s="6"/>
      <c r="D1455" s="6"/>
      <c r="E1455" s="5"/>
    </row>
    <row r="1456" spans="2:5" x14ac:dyDescent="0.15">
      <c r="B1456" s="6"/>
      <c r="C1456" s="6"/>
      <c r="D1456" s="6"/>
      <c r="E1456" s="5"/>
    </row>
    <row r="1457" spans="2:5" x14ac:dyDescent="0.15">
      <c r="B1457" s="6"/>
      <c r="C1457" s="6"/>
      <c r="D1457" s="6"/>
      <c r="E1457" s="5"/>
    </row>
    <row r="1458" spans="2:5" x14ac:dyDescent="0.15">
      <c r="B1458" s="6"/>
      <c r="C1458" s="6"/>
      <c r="D1458" s="6"/>
      <c r="E1458" s="5"/>
    </row>
    <row r="1459" spans="2:5" x14ac:dyDescent="0.15">
      <c r="B1459" s="6"/>
      <c r="C1459" s="6"/>
      <c r="D1459" s="6"/>
      <c r="E1459" s="5"/>
    </row>
    <row r="1460" spans="2:5" x14ac:dyDescent="0.15">
      <c r="B1460" s="6"/>
      <c r="C1460" s="6"/>
      <c r="D1460" s="6"/>
      <c r="E1460" s="5"/>
    </row>
    <row r="1461" spans="2:5" x14ac:dyDescent="0.15">
      <c r="B1461" s="6"/>
      <c r="C1461" s="6"/>
      <c r="D1461" s="6"/>
      <c r="E1461" s="5"/>
    </row>
    <row r="1462" spans="2:5" x14ac:dyDescent="0.15">
      <c r="B1462" s="6"/>
      <c r="C1462" s="6"/>
      <c r="D1462" s="6"/>
      <c r="E1462" s="5"/>
    </row>
    <row r="1463" spans="2:5" x14ac:dyDescent="0.15">
      <c r="B1463" s="6"/>
      <c r="C1463" s="6"/>
      <c r="D1463" s="6"/>
      <c r="E1463" s="5"/>
    </row>
    <row r="1464" spans="2:5" x14ac:dyDescent="0.15">
      <c r="B1464" s="6"/>
      <c r="C1464" s="6"/>
      <c r="D1464" s="6"/>
      <c r="E1464" s="5"/>
    </row>
    <row r="1465" spans="2:5" x14ac:dyDescent="0.15">
      <c r="B1465" s="6"/>
      <c r="C1465" s="6"/>
      <c r="D1465" s="6"/>
      <c r="E1465" s="5"/>
    </row>
    <row r="1466" spans="2:5" x14ac:dyDescent="0.15">
      <c r="B1466" s="6"/>
      <c r="C1466" s="6"/>
      <c r="D1466" s="6"/>
      <c r="E1466" s="5"/>
    </row>
    <row r="1467" spans="2:5" x14ac:dyDescent="0.15">
      <c r="B1467" s="6"/>
      <c r="C1467" s="6"/>
      <c r="D1467" s="6"/>
      <c r="E1467" s="5"/>
    </row>
    <row r="1468" spans="2:5" x14ac:dyDescent="0.15">
      <c r="B1468" s="6"/>
      <c r="C1468" s="6"/>
      <c r="D1468" s="6"/>
      <c r="E1468" s="5"/>
    </row>
    <row r="1469" spans="2:5" x14ac:dyDescent="0.15">
      <c r="B1469" s="6"/>
      <c r="C1469" s="6"/>
      <c r="D1469" s="6"/>
      <c r="E1469" s="5"/>
    </row>
    <row r="1470" spans="2:5" x14ac:dyDescent="0.15">
      <c r="B1470" s="6"/>
      <c r="C1470" s="6"/>
      <c r="D1470" s="6"/>
      <c r="E1470" s="5"/>
    </row>
    <row r="1471" spans="2:5" x14ac:dyDescent="0.15">
      <c r="B1471" s="6"/>
      <c r="C1471" s="6"/>
      <c r="D1471" s="6"/>
      <c r="E1471" s="5"/>
    </row>
    <row r="1472" spans="2:5" x14ac:dyDescent="0.15">
      <c r="B1472" s="6"/>
      <c r="C1472" s="6"/>
      <c r="D1472" s="6"/>
      <c r="E1472" s="5"/>
    </row>
    <row r="1473" spans="2:5" x14ac:dyDescent="0.15">
      <c r="B1473" s="6"/>
      <c r="C1473" s="6"/>
      <c r="D1473" s="6"/>
      <c r="E1473" s="5"/>
    </row>
    <row r="1474" spans="2:5" x14ac:dyDescent="0.15">
      <c r="B1474" s="6"/>
      <c r="C1474" s="6"/>
      <c r="D1474" s="6"/>
      <c r="E1474" s="5"/>
    </row>
    <row r="1475" spans="2:5" x14ac:dyDescent="0.15">
      <c r="B1475" s="6"/>
      <c r="C1475" s="6"/>
      <c r="D1475" s="6"/>
      <c r="E1475" s="5"/>
    </row>
    <row r="1476" spans="2:5" x14ac:dyDescent="0.15">
      <c r="B1476" s="6"/>
      <c r="C1476" s="6"/>
      <c r="D1476" s="6"/>
      <c r="E1476" s="5"/>
    </row>
    <row r="1477" spans="2:5" x14ac:dyDescent="0.15">
      <c r="B1477" s="6"/>
      <c r="C1477" s="6"/>
      <c r="D1477" s="6"/>
      <c r="E1477" s="5"/>
    </row>
    <row r="1478" spans="2:5" x14ac:dyDescent="0.15">
      <c r="B1478" s="6"/>
      <c r="C1478" s="6"/>
      <c r="D1478" s="6"/>
      <c r="E1478" s="5"/>
    </row>
    <row r="1479" spans="2:5" x14ac:dyDescent="0.15">
      <c r="B1479" s="6"/>
      <c r="C1479" s="6"/>
      <c r="D1479" s="6"/>
      <c r="E1479" s="5"/>
    </row>
    <row r="1480" spans="2:5" x14ac:dyDescent="0.15">
      <c r="B1480" s="6"/>
      <c r="C1480" s="6"/>
      <c r="D1480" s="6"/>
      <c r="E1480" s="5"/>
    </row>
    <row r="1481" spans="2:5" x14ac:dyDescent="0.15">
      <c r="B1481" s="6"/>
      <c r="C1481" s="6"/>
      <c r="D1481" s="6"/>
      <c r="E1481" s="5"/>
    </row>
    <row r="1482" spans="2:5" x14ac:dyDescent="0.15">
      <c r="B1482" s="6"/>
      <c r="C1482" s="6"/>
      <c r="D1482" s="6"/>
      <c r="E1482" s="5"/>
    </row>
    <row r="1483" spans="2:5" x14ac:dyDescent="0.15">
      <c r="B1483" s="6"/>
      <c r="C1483" s="6"/>
      <c r="D1483" s="6"/>
      <c r="E1483" s="5"/>
    </row>
    <row r="1484" spans="2:5" x14ac:dyDescent="0.15">
      <c r="B1484" s="6"/>
      <c r="C1484" s="6"/>
      <c r="D1484" s="6"/>
      <c r="E1484" s="5"/>
    </row>
    <row r="1485" spans="2:5" x14ac:dyDescent="0.15">
      <c r="B1485" s="6"/>
      <c r="C1485" s="6"/>
      <c r="D1485" s="6"/>
      <c r="E1485" s="5"/>
    </row>
    <row r="1486" spans="2:5" x14ac:dyDescent="0.15">
      <c r="B1486" s="6"/>
      <c r="C1486" s="6"/>
      <c r="D1486" s="6"/>
      <c r="E1486" s="5"/>
    </row>
    <row r="1487" spans="2:5" x14ac:dyDescent="0.15">
      <c r="B1487" s="6"/>
      <c r="C1487" s="6"/>
      <c r="D1487" s="6"/>
      <c r="E1487" s="5"/>
    </row>
    <row r="1488" spans="2:5" x14ac:dyDescent="0.15">
      <c r="B1488" s="6"/>
      <c r="C1488" s="6"/>
      <c r="D1488" s="6"/>
      <c r="E1488" s="5"/>
    </row>
    <row r="1489" spans="2:5" x14ac:dyDescent="0.15">
      <c r="B1489" s="6"/>
      <c r="C1489" s="6"/>
      <c r="D1489" s="6"/>
      <c r="E1489" s="5"/>
    </row>
    <row r="1490" spans="2:5" x14ac:dyDescent="0.15">
      <c r="B1490" s="6"/>
      <c r="C1490" s="6"/>
      <c r="D1490" s="6"/>
      <c r="E1490" s="5"/>
    </row>
    <row r="1491" spans="2:5" x14ac:dyDescent="0.15">
      <c r="B1491" s="6"/>
      <c r="C1491" s="6"/>
      <c r="D1491" s="6"/>
      <c r="E1491" s="5"/>
    </row>
    <row r="1492" spans="2:5" x14ac:dyDescent="0.15">
      <c r="B1492" s="6"/>
      <c r="C1492" s="6"/>
      <c r="D1492" s="6"/>
      <c r="E1492" s="5"/>
    </row>
    <row r="1493" spans="2:5" x14ac:dyDescent="0.15">
      <c r="B1493" s="6"/>
      <c r="C1493" s="6"/>
      <c r="D1493" s="6"/>
      <c r="E1493" s="5"/>
    </row>
    <row r="1494" spans="2:5" x14ac:dyDescent="0.15">
      <c r="B1494" s="6"/>
      <c r="C1494" s="6"/>
      <c r="D1494" s="6"/>
      <c r="E1494" s="5"/>
    </row>
    <row r="1495" spans="2:5" x14ac:dyDescent="0.15">
      <c r="B1495" s="6"/>
      <c r="C1495" s="6"/>
      <c r="D1495" s="6"/>
      <c r="E1495" s="5"/>
    </row>
    <row r="1496" spans="2:5" x14ac:dyDescent="0.15">
      <c r="B1496" s="6"/>
      <c r="C1496" s="6"/>
      <c r="D1496" s="6"/>
      <c r="E1496" s="5"/>
    </row>
    <row r="1497" spans="2:5" x14ac:dyDescent="0.15">
      <c r="B1497" s="6"/>
      <c r="C1497" s="6"/>
      <c r="D1497" s="6"/>
      <c r="E1497" s="5"/>
    </row>
    <row r="1498" spans="2:5" x14ac:dyDescent="0.15">
      <c r="B1498" s="6"/>
      <c r="C1498" s="6"/>
      <c r="D1498" s="6"/>
      <c r="E1498" s="5"/>
    </row>
    <row r="1499" spans="2:5" x14ac:dyDescent="0.15">
      <c r="B1499" s="6"/>
      <c r="C1499" s="6"/>
      <c r="D1499" s="6"/>
      <c r="E1499" s="5"/>
    </row>
    <row r="1500" spans="2:5" x14ac:dyDescent="0.15">
      <c r="B1500" s="6"/>
      <c r="C1500" s="6"/>
      <c r="D1500" s="6"/>
      <c r="E1500" s="5"/>
    </row>
    <row r="1501" spans="2:5" x14ac:dyDescent="0.15">
      <c r="B1501" s="6"/>
      <c r="C1501" s="6"/>
      <c r="D1501" s="6"/>
      <c r="E1501" s="5"/>
    </row>
    <row r="1502" spans="2:5" x14ac:dyDescent="0.15">
      <c r="B1502" s="6"/>
      <c r="C1502" s="6"/>
      <c r="D1502" s="6"/>
      <c r="E1502" s="5"/>
    </row>
    <row r="1503" spans="2:5" x14ac:dyDescent="0.15">
      <c r="B1503" s="6"/>
      <c r="C1503" s="6"/>
      <c r="D1503" s="6"/>
      <c r="E1503" s="5"/>
    </row>
    <row r="1504" spans="2:5" x14ac:dyDescent="0.15">
      <c r="B1504" s="6"/>
      <c r="C1504" s="6"/>
      <c r="D1504" s="6"/>
      <c r="E1504" s="5"/>
    </row>
    <row r="1505" spans="2:5" x14ac:dyDescent="0.15">
      <c r="B1505" s="6"/>
      <c r="C1505" s="6"/>
      <c r="D1505" s="6"/>
      <c r="E1505" s="5"/>
    </row>
    <row r="1506" spans="2:5" x14ac:dyDescent="0.15">
      <c r="B1506" s="6"/>
      <c r="C1506" s="6"/>
      <c r="D1506" s="6"/>
      <c r="E1506" s="5"/>
    </row>
    <row r="1507" spans="2:5" x14ac:dyDescent="0.15">
      <c r="B1507" s="6"/>
      <c r="C1507" s="6"/>
      <c r="D1507" s="6"/>
      <c r="E1507" s="5"/>
    </row>
    <row r="1508" spans="2:5" x14ac:dyDescent="0.15">
      <c r="B1508" s="6"/>
      <c r="C1508" s="6"/>
      <c r="D1508" s="6"/>
      <c r="E1508" s="5"/>
    </row>
    <row r="1509" spans="2:5" x14ac:dyDescent="0.15">
      <c r="B1509" s="6"/>
      <c r="C1509" s="6"/>
      <c r="D1509" s="6"/>
      <c r="E1509" s="5"/>
    </row>
    <row r="1510" spans="2:5" x14ac:dyDescent="0.15">
      <c r="B1510" s="6"/>
      <c r="C1510" s="6"/>
      <c r="D1510" s="6"/>
      <c r="E1510" s="5"/>
    </row>
    <row r="1511" spans="2:5" x14ac:dyDescent="0.15">
      <c r="B1511" s="6"/>
      <c r="C1511" s="6"/>
      <c r="D1511" s="6"/>
      <c r="E1511" s="5"/>
    </row>
    <row r="1512" spans="2:5" x14ac:dyDescent="0.15">
      <c r="B1512" s="6"/>
      <c r="C1512" s="6"/>
      <c r="D1512" s="6"/>
      <c r="E1512" s="5"/>
    </row>
    <row r="1513" spans="2:5" x14ac:dyDescent="0.15">
      <c r="B1513" s="6"/>
      <c r="C1513" s="6"/>
      <c r="D1513" s="6"/>
      <c r="E1513" s="5"/>
    </row>
    <row r="1514" spans="2:5" x14ac:dyDescent="0.15">
      <c r="B1514" s="6"/>
      <c r="C1514" s="6"/>
      <c r="D1514" s="6"/>
      <c r="E1514" s="5"/>
    </row>
    <row r="1515" spans="2:5" x14ac:dyDescent="0.15">
      <c r="B1515" s="6"/>
      <c r="C1515" s="6"/>
      <c r="D1515" s="6"/>
      <c r="E1515" s="5"/>
    </row>
    <row r="1516" spans="2:5" x14ac:dyDescent="0.15">
      <c r="B1516" s="6"/>
      <c r="C1516" s="6"/>
      <c r="D1516" s="6"/>
      <c r="E1516" s="5"/>
    </row>
    <row r="1517" spans="2:5" x14ac:dyDescent="0.15">
      <c r="B1517" s="6"/>
      <c r="C1517" s="6"/>
      <c r="D1517" s="6"/>
      <c r="E1517" s="5"/>
    </row>
    <row r="1518" spans="2:5" x14ac:dyDescent="0.15">
      <c r="B1518" s="6"/>
      <c r="C1518" s="6"/>
      <c r="D1518" s="6"/>
      <c r="E1518" s="5"/>
    </row>
    <row r="1519" spans="2:5" x14ac:dyDescent="0.15">
      <c r="B1519" s="6"/>
      <c r="C1519" s="6"/>
      <c r="D1519" s="6"/>
      <c r="E1519" s="5"/>
    </row>
    <row r="1520" spans="2:5" x14ac:dyDescent="0.15">
      <c r="B1520" s="6"/>
      <c r="C1520" s="6"/>
      <c r="D1520" s="6"/>
      <c r="E1520" s="5"/>
    </row>
    <row r="1521" spans="2:5" x14ac:dyDescent="0.15">
      <c r="B1521" s="6"/>
      <c r="C1521" s="6"/>
      <c r="D1521" s="6"/>
      <c r="E1521" s="5"/>
    </row>
    <row r="1522" spans="2:5" x14ac:dyDescent="0.15">
      <c r="B1522" s="6"/>
      <c r="C1522" s="6"/>
      <c r="D1522" s="6"/>
      <c r="E1522" s="5"/>
    </row>
    <row r="1523" spans="2:5" x14ac:dyDescent="0.15">
      <c r="B1523" s="6"/>
      <c r="C1523" s="6"/>
      <c r="D1523" s="6"/>
      <c r="E1523" s="5"/>
    </row>
    <row r="1524" spans="2:5" x14ac:dyDescent="0.15">
      <c r="B1524" s="6"/>
      <c r="C1524" s="6"/>
      <c r="D1524" s="6"/>
      <c r="E1524" s="5"/>
    </row>
    <row r="1525" spans="2:5" x14ac:dyDescent="0.15">
      <c r="B1525" s="6"/>
      <c r="C1525" s="6"/>
      <c r="D1525" s="6"/>
      <c r="E1525" s="5"/>
    </row>
    <row r="1526" spans="2:5" x14ac:dyDescent="0.15">
      <c r="B1526" s="6"/>
      <c r="C1526" s="6"/>
      <c r="D1526" s="6"/>
      <c r="E1526" s="5"/>
    </row>
    <row r="1527" spans="2:5" x14ac:dyDescent="0.15">
      <c r="B1527" s="6"/>
      <c r="C1527" s="6"/>
      <c r="D1527" s="6"/>
      <c r="E1527" s="5"/>
    </row>
    <row r="1528" spans="2:5" x14ac:dyDescent="0.15">
      <c r="B1528" s="6"/>
      <c r="C1528" s="6"/>
      <c r="D1528" s="6"/>
      <c r="E1528" s="5"/>
    </row>
    <row r="1529" spans="2:5" x14ac:dyDescent="0.15">
      <c r="B1529" s="6"/>
      <c r="C1529" s="6"/>
      <c r="D1529" s="6"/>
      <c r="E1529" s="5"/>
    </row>
    <row r="1530" spans="2:5" x14ac:dyDescent="0.15">
      <c r="B1530" s="6"/>
      <c r="C1530" s="6"/>
      <c r="D1530" s="6"/>
      <c r="E1530" s="5"/>
    </row>
    <row r="1531" spans="2:5" x14ac:dyDescent="0.15">
      <c r="B1531" s="6"/>
      <c r="C1531" s="6"/>
      <c r="D1531" s="6"/>
      <c r="E1531" s="5"/>
    </row>
    <row r="1532" spans="2:5" x14ac:dyDescent="0.15">
      <c r="B1532" s="6"/>
      <c r="C1532" s="6"/>
      <c r="D1532" s="6"/>
      <c r="E1532" s="5"/>
    </row>
    <row r="1533" spans="2:5" x14ac:dyDescent="0.15">
      <c r="B1533" s="6"/>
      <c r="C1533" s="6"/>
      <c r="D1533" s="6"/>
      <c r="E1533" s="5"/>
    </row>
    <row r="1534" spans="2:5" x14ac:dyDescent="0.15">
      <c r="B1534" s="6"/>
      <c r="C1534" s="6"/>
      <c r="D1534" s="6"/>
      <c r="E1534" s="5"/>
    </row>
    <row r="1535" spans="2:5" x14ac:dyDescent="0.15">
      <c r="B1535" s="6"/>
      <c r="C1535" s="6"/>
      <c r="D1535" s="6"/>
      <c r="E1535" s="5"/>
    </row>
    <row r="1536" spans="2:5" x14ac:dyDescent="0.15">
      <c r="B1536" s="6"/>
      <c r="C1536" s="6"/>
      <c r="D1536" s="6"/>
      <c r="E1536" s="5"/>
    </row>
    <row r="1537" spans="2:5" x14ac:dyDescent="0.15">
      <c r="B1537" s="6"/>
      <c r="C1537" s="6"/>
      <c r="D1537" s="6"/>
      <c r="E1537" s="5"/>
    </row>
    <row r="1538" spans="2:5" x14ac:dyDescent="0.15">
      <c r="B1538" s="6"/>
      <c r="C1538" s="6"/>
      <c r="D1538" s="6"/>
      <c r="E1538" s="5"/>
    </row>
    <row r="1539" spans="2:5" x14ac:dyDescent="0.15">
      <c r="B1539" s="6"/>
      <c r="C1539" s="6"/>
      <c r="D1539" s="6"/>
      <c r="E1539" s="5"/>
    </row>
    <row r="1540" spans="2:5" x14ac:dyDescent="0.15">
      <c r="B1540" s="6"/>
      <c r="C1540" s="6"/>
      <c r="D1540" s="6"/>
      <c r="E1540" s="5"/>
    </row>
    <row r="1541" spans="2:5" x14ac:dyDescent="0.15">
      <c r="B1541" s="6"/>
      <c r="C1541" s="6"/>
      <c r="D1541" s="6"/>
      <c r="E1541" s="5"/>
    </row>
    <row r="1542" spans="2:5" x14ac:dyDescent="0.15">
      <c r="B1542" s="6"/>
      <c r="C1542" s="6"/>
      <c r="D1542" s="6"/>
      <c r="E1542" s="5"/>
    </row>
    <row r="1543" spans="2:5" x14ac:dyDescent="0.15">
      <c r="B1543" s="6"/>
      <c r="C1543" s="6"/>
      <c r="D1543" s="6"/>
      <c r="E1543" s="5"/>
    </row>
    <row r="1544" spans="2:5" x14ac:dyDescent="0.15">
      <c r="B1544" s="6"/>
      <c r="C1544" s="6"/>
      <c r="D1544" s="6"/>
      <c r="E1544" s="5"/>
    </row>
    <row r="1545" spans="2:5" x14ac:dyDescent="0.15">
      <c r="B1545" s="6"/>
      <c r="C1545" s="6"/>
      <c r="D1545" s="6"/>
      <c r="E1545" s="5"/>
    </row>
    <row r="1546" spans="2:5" x14ac:dyDescent="0.15">
      <c r="B1546" s="6"/>
      <c r="C1546" s="6"/>
      <c r="D1546" s="6"/>
      <c r="E1546" s="5"/>
    </row>
    <row r="1547" spans="2:5" x14ac:dyDescent="0.15">
      <c r="B1547" s="6"/>
      <c r="C1547" s="6"/>
      <c r="D1547" s="6"/>
      <c r="E1547" s="5"/>
    </row>
    <row r="1548" spans="2:5" x14ac:dyDescent="0.15">
      <c r="B1548" s="6"/>
      <c r="C1548" s="6"/>
      <c r="D1548" s="6"/>
      <c r="E1548" s="5"/>
    </row>
    <row r="1549" spans="2:5" x14ac:dyDescent="0.15">
      <c r="B1549" s="6"/>
      <c r="C1549" s="6"/>
      <c r="D1549" s="6"/>
      <c r="E1549" s="5"/>
    </row>
    <row r="1550" spans="2:5" x14ac:dyDescent="0.15">
      <c r="B1550" s="6"/>
      <c r="C1550" s="6"/>
      <c r="D1550" s="6"/>
      <c r="E1550" s="5"/>
    </row>
    <row r="1551" spans="2:5" x14ac:dyDescent="0.15">
      <c r="B1551" s="6"/>
      <c r="C1551" s="6"/>
      <c r="D1551" s="6"/>
      <c r="E1551" s="5"/>
    </row>
    <row r="1552" spans="2:5" x14ac:dyDescent="0.15">
      <c r="B1552" s="6"/>
      <c r="C1552" s="6"/>
      <c r="D1552" s="6"/>
      <c r="E1552" s="5"/>
    </row>
    <row r="1553" spans="2:5" x14ac:dyDescent="0.15">
      <c r="B1553" s="6"/>
      <c r="C1553" s="6"/>
      <c r="D1553" s="6"/>
      <c r="E1553" s="5"/>
    </row>
    <row r="1554" spans="2:5" x14ac:dyDescent="0.15">
      <c r="B1554" s="6"/>
      <c r="C1554" s="6"/>
      <c r="D1554" s="6"/>
      <c r="E1554" s="5"/>
    </row>
    <row r="1555" spans="2:5" x14ac:dyDescent="0.15">
      <c r="B1555" s="6"/>
      <c r="C1555" s="6"/>
      <c r="D1555" s="6"/>
      <c r="E1555" s="5"/>
    </row>
    <row r="1556" spans="2:5" x14ac:dyDescent="0.15">
      <c r="B1556" s="6"/>
      <c r="C1556" s="6"/>
      <c r="D1556" s="6"/>
      <c r="E1556" s="5"/>
    </row>
    <row r="1557" spans="2:5" x14ac:dyDescent="0.15">
      <c r="B1557" s="6"/>
      <c r="C1557" s="6"/>
      <c r="D1557" s="6"/>
      <c r="E1557" s="5"/>
    </row>
    <row r="1558" spans="2:5" x14ac:dyDescent="0.15">
      <c r="B1558" s="6"/>
      <c r="C1558" s="6"/>
      <c r="D1558" s="6"/>
      <c r="E1558" s="5"/>
    </row>
    <row r="1559" spans="2:5" x14ac:dyDescent="0.15">
      <c r="B1559" s="6"/>
      <c r="C1559" s="6"/>
      <c r="D1559" s="6"/>
      <c r="E1559" s="5"/>
    </row>
    <row r="1560" spans="2:5" x14ac:dyDescent="0.15">
      <c r="B1560" s="6"/>
      <c r="C1560" s="6"/>
      <c r="D1560" s="6"/>
      <c r="E1560" s="5"/>
    </row>
    <row r="1561" spans="2:5" x14ac:dyDescent="0.15">
      <c r="B1561" s="6"/>
      <c r="C1561" s="6"/>
      <c r="D1561" s="6"/>
      <c r="E1561" s="5"/>
    </row>
    <row r="1562" spans="2:5" x14ac:dyDescent="0.15">
      <c r="B1562" s="6"/>
      <c r="C1562" s="6"/>
      <c r="D1562" s="6"/>
      <c r="E1562" s="5"/>
    </row>
    <row r="1563" spans="2:5" x14ac:dyDescent="0.15">
      <c r="B1563" s="6"/>
      <c r="C1563" s="6"/>
      <c r="D1563" s="6"/>
      <c r="E1563" s="5"/>
    </row>
    <row r="1564" spans="2:5" x14ac:dyDescent="0.15">
      <c r="B1564" s="6"/>
      <c r="C1564" s="6"/>
      <c r="D1564" s="6"/>
      <c r="E1564" s="5"/>
    </row>
    <row r="1565" spans="2:5" x14ac:dyDescent="0.15">
      <c r="B1565" s="6"/>
      <c r="C1565" s="6"/>
      <c r="D1565" s="6"/>
      <c r="E1565" s="5"/>
    </row>
    <row r="1566" spans="2:5" x14ac:dyDescent="0.15">
      <c r="B1566" s="6"/>
      <c r="C1566" s="6"/>
      <c r="D1566" s="6"/>
      <c r="E1566" s="5"/>
    </row>
    <row r="1567" spans="2:5" x14ac:dyDescent="0.15">
      <c r="B1567" s="6"/>
      <c r="C1567" s="6"/>
      <c r="D1567" s="6"/>
      <c r="E1567" s="5"/>
    </row>
    <row r="1568" spans="2:5" x14ac:dyDescent="0.15">
      <c r="B1568" s="6"/>
      <c r="C1568" s="6"/>
      <c r="D1568" s="6"/>
      <c r="E1568" s="5"/>
    </row>
    <row r="1569" spans="2:5" x14ac:dyDescent="0.15">
      <c r="B1569" s="6"/>
      <c r="C1569" s="6"/>
      <c r="D1569" s="6"/>
      <c r="E1569" s="5"/>
    </row>
    <row r="1570" spans="2:5" x14ac:dyDescent="0.15">
      <c r="B1570" s="6"/>
      <c r="C1570" s="6"/>
      <c r="D1570" s="6"/>
      <c r="E1570" s="5"/>
    </row>
    <row r="1571" spans="2:5" x14ac:dyDescent="0.15">
      <c r="B1571" s="6"/>
      <c r="C1571" s="6"/>
      <c r="D1571" s="6"/>
      <c r="E1571" s="5"/>
    </row>
    <row r="1572" spans="2:5" x14ac:dyDescent="0.15">
      <c r="B1572" s="6"/>
      <c r="C1572" s="6"/>
      <c r="D1572" s="6"/>
      <c r="E1572" s="5"/>
    </row>
    <row r="1573" spans="2:5" x14ac:dyDescent="0.15">
      <c r="B1573" s="6"/>
      <c r="C1573" s="6"/>
      <c r="D1573" s="6"/>
      <c r="E1573" s="5"/>
    </row>
    <row r="1574" spans="2:5" x14ac:dyDescent="0.15">
      <c r="B1574" s="6"/>
      <c r="C1574" s="6"/>
      <c r="D1574" s="6"/>
      <c r="E1574" s="5"/>
    </row>
    <row r="1575" spans="2:5" x14ac:dyDescent="0.15">
      <c r="B1575" s="6"/>
      <c r="C1575" s="6"/>
      <c r="D1575" s="6"/>
      <c r="E1575" s="5"/>
    </row>
    <row r="1576" spans="2:5" x14ac:dyDescent="0.15">
      <c r="B1576" s="6"/>
      <c r="C1576" s="6"/>
      <c r="D1576" s="6"/>
      <c r="E1576" s="5"/>
    </row>
    <row r="1577" spans="2:5" x14ac:dyDescent="0.15">
      <c r="B1577" s="6"/>
      <c r="C1577" s="6"/>
      <c r="D1577" s="6"/>
      <c r="E1577" s="5"/>
    </row>
  </sheetData>
  <autoFilter ref="B10:E1577" xr:uid="{00000000-0001-0000-0000-000000000000}"/>
  <sortState xmlns:xlrd2="http://schemas.microsoft.com/office/spreadsheetml/2017/richdata2" ref="A46:F297">
    <sortCondition ref="B46:B297"/>
    <sortCondition ref="C46:C297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 002</cp:lastModifiedBy>
  <cp:lastPrinted>2024-04-15T06:39:28Z</cp:lastPrinted>
  <dcterms:created xsi:type="dcterms:W3CDTF">2015-03-02T01:12:59Z</dcterms:created>
  <dcterms:modified xsi:type="dcterms:W3CDTF">2024-10-08T06:06:29Z</dcterms:modified>
</cp:coreProperties>
</file>