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ownloads\"/>
    </mc:Choice>
  </mc:AlternateContent>
  <xr:revisionPtr revIDLastSave="0" documentId="13_ncr:1_{D3B6C6A8-88FA-4067-AB5C-A21CFB6A6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Sheet1!$A$1:$E$663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6" i="1"/>
  <c r="E17" i="1"/>
  <c r="E18" i="1"/>
  <c r="E19" i="1"/>
  <c r="E20" i="1"/>
  <c r="E21" i="1"/>
  <c r="E22" i="1"/>
  <c r="E25" i="1"/>
  <c r="E26" i="1"/>
  <c r="E27" i="1"/>
  <c r="E28" i="1"/>
  <c r="E29" i="1"/>
  <c r="E31" i="1"/>
  <c r="E33" i="1"/>
  <c r="E34" i="1"/>
  <c r="E35" i="1"/>
  <c r="E37" i="1"/>
  <c r="E38" i="1"/>
  <c r="E39" i="1"/>
  <c r="E40" i="1"/>
  <c r="E41" i="1"/>
  <c r="E42" i="1"/>
  <c r="E43" i="1"/>
  <c r="E44" i="1"/>
  <c r="E45" i="1"/>
  <c r="E46" i="1"/>
  <c r="E47" i="1"/>
  <c r="E49" i="1"/>
  <c r="E50" i="1"/>
  <c r="E51" i="1"/>
  <c r="E52" i="1"/>
  <c r="E54" i="1"/>
  <c r="E55" i="1"/>
  <c r="E56" i="1"/>
  <c r="E57" i="1"/>
  <c r="E58" i="1"/>
  <c r="E59" i="1"/>
  <c r="E60" i="1"/>
  <c r="E61" i="1"/>
  <c r="E62" i="1"/>
  <c r="E63" i="1"/>
  <c r="E64" i="1"/>
  <c r="E65" i="1"/>
  <c r="E69" i="1"/>
  <c r="E70" i="1"/>
  <c r="E71" i="1"/>
  <c r="E72" i="1"/>
  <c r="E73" i="1"/>
  <c r="E74" i="1"/>
  <c r="E75" i="1"/>
  <c r="E76" i="1"/>
  <c r="E79" i="1"/>
  <c r="E80" i="1"/>
  <c r="E81" i="1"/>
  <c r="E82" i="1"/>
  <c r="E83" i="1"/>
  <c r="E84" i="1"/>
  <c r="E86" i="1"/>
  <c r="E87" i="1"/>
  <c r="E88" i="1"/>
  <c r="E90" i="1"/>
  <c r="E91" i="1"/>
  <c r="E92" i="1"/>
  <c r="E93" i="1"/>
  <c r="E94" i="1"/>
  <c r="E95" i="1"/>
  <c r="E97" i="1"/>
  <c r="E98" i="1"/>
  <c r="E100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4" i="1"/>
  <c r="E125" i="1"/>
  <c r="E129" i="1"/>
  <c r="E130" i="1"/>
  <c r="E134" i="1"/>
  <c r="E135" i="1"/>
  <c r="E136" i="1"/>
  <c r="E138" i="1"/>
  <c r="E139" i="1"/>
  <c r="E146" i="1"/>
  <c r="E147" i="1"/>
  <c r="E148" i="1"/>
  <c r="E149" i="1"/>
  <c r="E150" i="1"/>
  <c r="E151" i="1"/>
  <c r="E153" i="1"/>
  <c r="E154" i="1"/>
  <c r="E155" i="1"/>
  <c r="E156" i="1"/>
  <c r="E158" i="1"/>
  <c r="E159" i="1"/>
  <c r="E161" i="1"/>
  <c r="E162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81" i="1"/>
  <c r="E182" i="1"/>
  <c r="E183" i="1"/>
  <c r="E187" i="1"/>
  <c r="E188" i="1"/>
  <c r="E189" i="1"/>
  <c r="E192" i="1"/>
  <c r="E193" i="1"/>
  <c r="E194" i="1"/>
  <c r="E195" i="1"/>
  <c r="E196" i="1"/>
  <c r="E198" i="1"/>
  <c r="E199" i="1"/>
  <c r="E201" i="1"/>
  <c r="E202" i="1"/>
  <c r="E203" i="1"/>
  <c r="E205" i="1"/>
  <c r="E206" i="1"/>
  <c r="E207" i="1"/>
  <c r="E209" i="1"/>
  <c r="E210" i="1"/>
  <c r="E213" i="1"/>
  <c r="E215" i="1"/>
  <c r="E217" i="1"/>
  <c r="E218" i="1"/>
  <c r="E219" i="1"/>
  <c r="E221" i="1"/>
  <c r="E222" i="1"/>
  <c r="E224" i="1"/>
  <c r="E226" i="1"/>
  <c r="E227" i="1"/>
  <c r="E229" i="1"/>
  <c r="E230" i="1"/>
  <c r="E231" i="1"/>
  <c r="E232" i="1"/>
  <c r="E234" i="1"/>
  <c r="E237" i="1"/>
  <c r="E238" i="1"/>
  <c r="E240" i="1"/>
  <c r="E241" i="1"/>
  <c r="E244" i="1"/>
  <c r="E245" i="1"/>
  <c r="E248" i="1"/>
  <c r="E249" i="1"/>
  <c r="E250" i="1"/>
  <c r="E251" i="1"/>
  <c r="E253" i="1"/>
  <c r="E255" i="1"/>
  <c r="E256" i="1"/>
  <c r="E257" i="1"/>
  <c r="E258" i="1"/>
  <c r="E259" i="1"/>
  <c r="E261" i="1"/>
  <c r="E262" i="1"/>
  <c r="E263" i="1"/>
  <c r="E264" i="1"/>
  <c r="E265" i="1"/>
  <c r="E266" i="1"/>
  <c r="E267" i="1"/>
  <c r="E270" i="1"/>
  <c r="E278" i="1"/>
  <c r="E279" i="1"/>
  <c r="E281" i="1"/>
  <c r="E283" i="1"/>
  <c r="E284" i="1"/>
  <c r="E285" i="1"/>
  <c r="E286" i="1"/>
  <c r="E287" i="1"/>
  <c r="E288" i="1"/>
  <c r="E289" i="1"/>
  <c r="E290" i="1"/>
  <c r="E291" i="1"/>
  <c r="E294" i="1"/>
  <c r="E296" i="1"/>
  <c r="E299" i="1"/>
  <c r="E300" i="1"/>
  <c r="E301" i="1"/>
  <c r="E302" i="1"/>
  <c r="E303" i="1"/>
  <c r="E306" i="1"/>
  <c r="E311" i="1"/>
  <c r="E312" i="1"/>
  <c r="E313" i="1"/>
  <c r="E314" i="1"/>
  <c r="E316" i="1"/>
  <c r="E317" i="1"/>
  <c r="E318" i="1"/>
  <c r="E320" i="1"/>
  <c r="E321" i="1"/>
  <c r="E322" i="1"/>
  <c r="E323" i="1"/>
  <c r="E325" i="1"/>
  <c r="E326" i="1"/>
  <c r="E327" i="1"/>
  <c r="E329" i="1"/>
  <c r="E333" i="1"/>
  <c r="E335" i="1"/>
  <c r="E336" i="1"/>
  <c r="E337" i="1"/>
  <c r="E338" i="1"/>
  <c r="E339" i="1"/>
  <c r="E340" i="1"/>
  <c r="E341" i="1"/>
  <c r="E343" i="1"/>
  <c r="E344" i="1"/>
  <c r="E345" i="1"/>
  <c r="E347" i="1"/>
  <c r="E348" i="1"/>
  <c r="E349" i="1"/>
  <c r="E350" i="1"/>
  <c r="E351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7" i="1"/>
  <c r="E368" i="1"/>
  <c r="E369" i="1"/>
  <c r="E370" i="1"/>
  <c r="E372" i="1"/>
  <c r="E375" i="1"/>
  <c r="E378" i="1"/>
  <c r="E380" i="1"/>
  <c r="E381" i="1"/>
  <c r="E382" i="1"/>
  <c r="E383" i="1"/>
  <c r="E384" i="1"/>
  <c r="E385" i="1"/>
  <c r="E386" i="1"/>
  <c r="E387" i="1"/>
  <c r="E388" i="1"/>
  <c r="E389" i="1"/>
  <c r="E390" i="1"/>
  <c r="E392" i="1"/>
  <c r="E393" i="1"/>
  <c r="E394" i="1"/>
  <c r="E395" i="1"/>
  <c r="E396" i="1"/>
  <c r="E397" i="1"/>
  <c r="E398" i="1"/>
  <c r="E399" i="1"/>
  <c r="E400" i="1"/>
  <c r="E403" i="1"/>
  <c r="E404" i="1"/>
  <c r="E407" i="1"/>
  <c r="E408" i="1"/>
  <c r="E415" i="1"/>
  <c r="E416" i="1"/>
  <c r="E417" i="1"/>
  <c r="E418" i="1"/>
  <c r="E419" i="1"/>
  <c r="E420" i="1"/>
  <c r="E421" i="1"/>
  <c r="E422" i="1"/>
  <c r="E423" i="1"/>
  <c r="E424" i="1"/>
  <c r="E426" i="1"/>
  <c r="E427" i="1"/>
  <c r="E428" i="1"/>
  <c r="E429" i="1"/>
  <c r="E430" i="1"/>
  <c r="E431" i="1"/>
  <c r="E433" i="1"/>
  <c r="E434" i="1"/>
  <c r="E435" i="1"/>
  <c r="E436" i="1"/>
  <c r="E437" i="1"/>
  <c r="E439" i="1"/>
  <c r="E442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9" i="1"/>
  <c r="E461" i="1"/>
  <c r="E463" i="1"/>
  <c r="E464" i="1"/>
  <c r="E465" i="1"/>
  <c r="E466" i="1"/>
  <c r="E467" i="1"/>
  <c r="E469" i="1"/>
  <c r="E470" i="1"/>
  <c r="E471" i="1"/>
  <c r="E473" i="1"/>
  <c r="E475" i="1"/>
  <c r="E476" i="1"/>
  <c r="E477" i="1"/>
  <c r="E479" i="1"/>
  <c r="E480" i="1"/>
  <c r="E481" i="1"/>
  <c r="E483" i="1"/>
  <c r="E484" i="1"/>
  <c r="E485" i="1"/>
  <c r="E486" i="1"/>
  <c r="E487" i="1"/>
  <c r="E491" i="1"/>
  <c r="E492" i="1"/>
  <c r="E493" i="1"/>
  <c r="E494" i="1"/>
  <c r="E496" i="1"/>
  <c r="E497" i="1"/>
  <c r="E498" i="1"/>
  <c r="E501" i="1"/>
  <c r="E502" i="1"/>
  <c r="E503" i="1"/>
  <c r="E504" i="1"/>
  <c r="E505" i="1"/>
  <c r="E506" i="1"/>
  <c r="E508" i="1"/>
  <c r="E510" i="1"/>
  <c r="E512" i="1"/>
  <c r="E513" i="1"/>
  <c r="E514" i="1"/>
  <c r="E515" i="1"/>
  <c r="E516" i="1"/>
  <c r="E517" i="1"/>
  <c r="E519" i="1"/>
  <c r="E520" i="1"/>
  <c r="E521" i="1"/>
  <c r="E522" i="1"/>
  <c r="E523" i="1"/>
  <c r="E525" i="1"/>
  <c r="E526" i="1"/>
  <c r="E528" i="1"/>
  <c r="E529" i="1"/>
  <c r="E530" i="1"/>
  <c r="E531" i="1"/>
  <c r="E533" i="1"/>
  <c r="E534" i="1"/>
  <c r="E535" i="1"/>
  <c r="E537" i="1"/>
  <c r="E538" i="1"/>
  <c r="E539" i="1"/>
  <c r="E540" i="1"/>
  <c r="E541" i="1"/>
  <c r="E543" i="1"/>
  <c r="E544" i="1"/>
  <c r="E546" i="1"/>
  <c r="E547" i="1"/>
  <c r="E549" i="1"/>
  <c r="E550" i="1"/>
  <c r="E551" i="1"/>
  <c r="E552" i="1"/>
  <c r="E553" i="1"/>
  <c r="E554" i="1"/>
  <c r="E556" i="1"/>
  <c r="E557" i="1"/>
  <c r="E558" i="1"/>
  <c r="E559" i="1"/>
  <c r="E560" i="1"/>
  <c r="E561" i="1"/>
  <c r="E563" i="1"/>
  <c r="E564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5" i="1"/>
  <c r="E606" i="1"/>
  <c r="E608" i="1"/>
  <c r="E610" i="1"/>
  <c r="E612" i="1"/>
  <c r="E613" i="1"/>
  <c r="E614" i="1"/>
  <c r="E617" i="1"/>
  <c r="E618" i="1"/>
  <c r="E619" i="1"/>
  <c r="E621" i="1"/>
  <c r="E622" i="1"/>
  <c r="E623" i="1"/>
  <c r="E624" i="1"/>
  <c r="E625" i="1"/>
  <c r="E626" i="1"/>
  <c r="E627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4" i="1"/>
  <c r="E646" i="1"/>
  <c r="E647" i="1"/>
  <c r="E648" i="1"/>
  <c r="E649" i="1"/>
  <c r="E650" i="1"/>
  <c r="E651" i="1"/>
  <c r="E652" i="1"/>
  <c r="E653" i="1"/>
  <c r="E654" i="1"/>
  <c r="E655" i="1"/>
  <c r="E656" i="1"/>
  <c r="E658" i="1"/>
  <c r="E660" i="1"/>
  <c r="E661" i="1"/>
  <c r="E662" i="1"/>
</calcChain>
</file>

<file path=xl/sharedStrings.xml><?xml version="1.0" encoding="utf-8"?>
<sst xmlns="http://schemas.openxmlformats.org/spreadsheetml/2006/main" count="1942" uniqueCount="1810">
  <si>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</si>
  <si>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</si>
  <si>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</si>
  <si>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</si>
  <si>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</si>
  <si>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</si>
  <si>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</si>
  <si>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</si>
  <si>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</si>
  <si>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</si>
  <si>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0523</t>
  </si>
  <si>
    <t>0782</t>
  </si>
  <si>
    <t>0937</t>
  </si>
  <si>
    <t>1273</t>
  </si>
  <si>
    <t>1488</t>
  </si>
  <si>
    <t>1508</t>
  </si>
  <si>
    <t>1526</t>
  </si>
  <si>
    <t>1528</t>
  </si>
  <si>
    <t>1807</t>
  </si>
  <si>
    <t>2310</t>
  </si>
  <si>
    <t>0573</t>
  </si>
  <si>
    <t>1312</t>
  </si>
  <si>
    <t>2298</t>
  </si>
  <si>
    <t>2638</t>
  </si>
  <si>
    <t>0197</t>
  </si>
  <si>
    <t>0924</t>
  </si>
  <si>
    <t>1442</t>
  </si>
  <si>
    <t>1462</t>
  </si>
  <si>
    <t>1650</t>
  </si>
  <si>
    <t>1723</t>
  </si>
  <si>
    <t>2351</t>
  </si>
  <si>
    <t>2486</t>
  </si>
  <si>
    <t>0071</t>
  </si>
  <si>
    <t>0104</t>
  </si>
  <si>
    <t>0527</t>
  </si>
  <si>
    <t>0677</t>
  </si>
  <si>
    <t>1/4"x150mm クーラントホース(ﾉｽﾞﾙ･ｺﾈｸﾀ付)</t>
  </si>
  <si>
    <t>0736</t>
  </si>
  <si>
    <t>0771</t>
  </si>
  <si>
    <t>0880</t>
  </si>
  <si>
    <t>1030</t>
  </si>
  <si>
    <t>1159</t>
  </si>
  <si>
    <t>1243</t>
  </si>
  <si>
    <t>1392</t>
  </si>
  <si>
    <t>1506</t>
  </si>
  <si>
    <t>1549</t>
  </si>
  <si>
    <t>1660</t>
  </si>
  <si>
    <t>1753</t>
  </si>
  <si>
    <t>1792</t>
  </si>
  <si>
    <t>1821</t>
  </si>
  <si>
    <t>1875</t>
  </si>
  <si>
    <t>1914</t>
  </si>
  <si>
    <t>1994</t>
  </si>
  <si>
    <t>2050</t>
  </si>
  <si>
    <t>2101</t>
  </si>
  <si>
    <t>2166</t>
  </si>
  <si>
    <t>2187</t>
  </si>
  <si>
    <t>2400</t>
  </si>
  <si>
    <t>2402</t>
  </si>
  <si>
    <t>2451</t>
  </si>
  <si>
    <t>0057</t>
  </si>
  <si>
    <t>0083</t>
  </si>
  <si>
    <t>0095</t>
  </si>
  <si>
    <t>0119</t>
  </si>
  <si>
    <t>0187</t>
  </si>
  <si>
    <t>0198</t>
  </si>
  <si>
    <t>0211</t>
  </si>
  <si>
    <t>４本組 プライヤーセット</t>
  </si>
  <si>
    <t>0218</t>
  </si>
  <si>
    <t>0229</t>
  </si>
  <si>
    <t>0234</t>
  </si>
  <si>
    <t>0245</t>
  </si>
  <si>
    <t>0339</t>
  </si>
  <si>
    <t>0357</t>
  </si>
  <si>
    <t>0379</t>
  </si>
  <si>
    <t>0421</t>
  </si>
  <si>
    <t>0431</t>
  </si>
  <si>
    <t>1/2"DR/1/2"-1･1/4 ディープソケットセット</t>
  </si>
  <si>
    <t>0453</t>
  </si>
  <si>
    <t>0472</t>
  </si>
  <si>
    <t>0486</t>
  </si>
  <si>
    <t>0586</t>
  </si>
  <si>
    <t>0591</t>
  </si>
  <si>
    <t>0616</t>
  </si>
  <si>
    <t>0678</t>
  </si>
  <si>
    <t>0708</t>
  </si>
  <si>
    <t>0744</t>
  </si>
  <si>
    <t>0773</t>
  </si>
  <si>
    <t>0806</t>
  </si>
  <si>
    <t>0818</t>
  </si>
  <si>
    <t>0999</t>
  </si>
  <si>
    <t>1032</t>
  </si>
  <si>
    <t>1040</t>
  </si>
  <si>
    <t>1078</t>
  </si>
  <si>
    <t>1116</t>
  </si>
  <si>
    <t>1150</t>
  </si>
  <si>
    <t>1199</t>
  </si>
  <si>
    <t>1219</t>
  </si>
  <si>
    <t>1269</t>
  </si>
  <si>
    <t>1271</t>
  </si>
  <si>
    <t>1397</t>
  </si>
  <si>
    <t>1402</t>
  </si>
  <si>
    <t>1445</t>
  </si>
  <si>
    <t>1550</t>
  </si>
  <si>
    <t>1608</t>
  </si>
  <si>
    <t>1611</t>
  </si>
  <si>
    <t>1639</t>
  </si>
  <si>
    <t>1640</t>
  </si>
  <si>
    <t>1729</t>
  </si>
  <si>
    <t>1755</t>
  </si>
  <si>
    <t>1758</t>
  </si>
  <si>
    <t>1765</t>
  </si>
  <si>
    <t>1799</t>
  </si>
  <si>
    <t>1811</t>
  </si>
  <si>
    <t>1815</t>
  </si>
  <si>
    <t>1816</t>
  </si>
  <si>
    <t>1823</t>
  </si>
  <si>
    <t>1837</t>
  </si>
  <si>
    <t>1845</t>
  </si>
  <si>
    <t>1858</t>
  </si>
  <si>
    <t>1861</t>
  </si>
  <si>
    <t>1892</t>
  </si>
  <si>
    <t>1893</t>
  </si>
  <si>
    <t>1898</t>
  </si>
  <si>
    <t>1903</t>
  </si>
  <si>
    <t>1908</t>
  </si>
  <si>
    <t>1918</t>
  </si>
  <si>
    <t>1919</t>
  </si>
  <si>
    <t>1920</t>
  </si>
  <si>
    <t>1927</t>
  </si>
  <si>
    <t>1929</t>
  </si>
  <si>
    <t>1932</t>
  </si>
  <si>
    <t>1940</t>
  </si>
  <si>
    <t>1951</t>
  </si>
  <si>
    <t>1956</t>
  </si>
  <si>
    <t>2007</t>
  </si>
  <si>
    <t>2012</t>
  </si>
  <si>
    <t>2031</t>
  </si>
  <si>
    <t>2035</t>
  </si>
  <si>
    <t>2091</t>
  </si>
  <si>
    <t>2097</t>
  </si>
  <si>
    <t>2100</t>
  </si>
  <si>
    <t>2135</t>
  </si>
  <si>
    <t>2165</t>
  </si>
  <si>
    <t>AC100V/1300W グリルなべ</t>
  </si>
  <si>
    <t>2170</t>
  </si>
  <si>
    <t>2176</t>
  </si>
  <si>
    <t>2212</t>
  </si>
  <si>
    <t>2221</t>
  </si>
  <si>
    <t>2223</t>
  </si>
  <si>
    <t>2224</t>
  </si>
  <si>
    <t>2250</t>
  </si>
  <si>
    <t>2261</t>
  </si>
  <si>
    <t>2266</t>
  </si>
  <si>
    <t>2268</t>
  </si>
  <si>
    <t>2293</t>
  </si>
  <si>
    <t>2297</t>
  </si>
  <si>
    <t>2365</t>
  </si>
  <si>
    <t>2374</t>
  </si>
  <si>
    <t>2405</t>
  </si>
  <si>
    <t>EA983GB-52A</t>
  </si>
  <si>
    <t>200x300mm 反射マグネットシート(黄)</t>
  </si>
  <si>
    <t>2455</t>
  </si>
  <si>
    <t>2474</t>
  </si>
  <si>
    <t>2562</t>
  </si>
  <si>
    <t>2592</t>
  </si>
  <si>
    <t>2594</t>
  </si>
  <si>
    <t>2605</t>
  </si>
  <si>
    <t>2628</t>
  </si>
  <si>
    <t>EA124BJ-13B</t>
  </si>
  <si>
    <t>8.0mmx15m エアーホースリール(自動巻取)</t>
  </si>
  <si>
    <t>EA203SP-12</t>
  </si>
  <si>
    <t>[EA203SP-11用] 替刃</t>
  </si>
  <si>
    <t>EA203SP-7</t>
  </si>
  <si>
    <t>[EA203SP-6用] 替刃</t>
  </si>
  <si>
    <t>EA208-3HA</t>
  </si>
  <si>
    <t>3/8"  エキスパンダーヘッド</t>
  </si>
  <si>
    <t>EA441VA-13</t>
  </si>
  <si>
    <t>450x300x 1.0mm 銅板</t>
  </si>
  <si>
    <t>EA441VB-13</t>
  </si>
  <si>
    <t>450x300x 1.0mm 黄銅板</t>
  </si>
  <si>
    <t>EA441VC-10</t>
  </si>
  <si>
    <t>450x300x 1.0mm アルミ板</t>
  </si>
  <si>
    <t>EA441VC-13</t>
  </si>
  <si>
    <t>450x450x 1.0mm アルミ板</t>
  </si>
  <si>
    <t>EA441VC-14</t>
  </si>
  <si>
    <t>600x450x 1.0mm アルミ板</t>
  </si>
  <si>
    <t>EA615GS-3A</t>
  </si>
  <si>
    <t>11x13mm 両口スパナ(ｽﾃﾝﾚｽ製)</t>
  </si>
  <si>
    <t>EA615GS-5A</t>
  </si>
  <si>
    <t>17x19mm 両口スパナ(ｽﾃﾝﾚｽ製)</t>
  </si>
  <si>
    <t>EA687CT-100A</t>
  </si>
  <si>
    <t>EA758C-76A</t>
  </si>
  <si>
    <t>DC18V LED作業灯セット(充電式)</t>
  </si>
  <si>
    <t>EA763AG-25K</t>
  </si>
  <si>
    <t>AC100V/1200W ﾍｱｰﾄﾞﾗｲﾔｰ(ﾏｲﾅｽｲｵﾝ/ﾋﾟﾝｸ)</t>
  </si>
  <si>
    <t>EA763AG-42M</t>
  </si>
  <si>
    <t>AC100V/1200W ﾍｱｰﾄﾞﾗｲﾔｰ(ﾏｲﾅｽｲｵﾝ/ﾐﾝﾄｸﾞﾘｰﾝ)</t>
  </si>
  <si>
    <t>EA763AP-100L</t>
  </si>
  <si>
    <t>AC100V/ 53W(180L) 冷蔵庫</t>
  </si>
  <si>
    <t>EA843RN-17A</t>
  </si>
  <si>
    <t>φ125x1.8mm ﾀﾞｲﾔﾓﾝﾄﾞｶｯﾀｰ(波形/X-LOCK用)</t>
  </si>
  <si>
    <t>EA854LA-9</t>
  </si>
  <si>
    <t>100mmx10T ジグソーブレード(2枚)</t>
  </si>
  <si>
    <t>EA898RC-71A</t>
  </si>
  <si>
    <t>φ230mm/DC36V 草刈機(充電式)</t>
  </si>
  <si>
    <t>EA898RC-93</t>
  </si>
  <si>
    <t>DC36V/2.0Ah 急速充電器</t>
  </si>
  <si>
    <t>EA915GH-111B</t>
  </si>
  <si>
    <t>ヒートベスト(ﾌﾞﾗｯｸ/ﾊﾞｯﾃﾘｰ付)</t>
  </si>
  <si>
    <t>EA922KR-22B</t>
  </si>
  <si>
    <t>1160g 洗濯用洗剤(EA922KR-21B詰替用)</t>
  </si>
  <si>
    <t>EA983FT-11C</t>
  </si>
  <si>
    <t>[単1x2本] ＬＥＤツインフラッシュ</t>
  </si>
  <si>
    <t>EA998WF-24.0A</t>
  </si>
  <si>
    <t>24.0cm プロスニーカー(黒)</t>
  </si>
  <si>
    <t>EB814RD-3B</t>
  </si>
  <si>
    <t>[充電式] 作業灯/ＬＥＤ(ﾏｸﾞﾈｯﾄ付)</t>
  </si>
  <si>
    <t>0003</t>
  </si>
  <si>
    <t>EA689SD-5</t>
  </si>
  <si>
    <t>[27個組] 工具セット</t>
  </si>
  <si>
    <t>0012</t>
  </si>
  <si>
    <t>EA205</t>
  </si>
  <si>
    <t>6 - 67mm チューブカッター</t>
  </si>
  <si>
    <t>0013</t>
  </si>
  <si>
    <t>EA206DB</t>
  </si>
  <si>
    <t>4 - 14mm ダブルフレアーリングツール</t>
  </si>
  <si>
    <t>0036</t>
  </si>
  <si>
    <t>EA944RS-34</t>
  </si>
  <si>
    <t>48mmx10.9m ｱﾙﾐﾀﾞｸﾄﾃｰﾌﾟ(防水)[DUCK]</t>
  </si>
  <si>
    <t>0041</t>
  </si>
  <si>
    <t>EA997MA-12</t>
  </si>
  <si>
    <t>97-111mm 丸型ガラリ(ｽﾃﾝﾚｽ製)</t>
  </si>
  <si>
    <t>0043</t>
  </si>
  <si>
    <t>EA997LG-11</t>
  </si>
  <si>
    <t>167x167x 11mm 床下点検口(小型/ﾎﾜｲﾄ)</t>
  </si>
  <si>
    <t>0044</t>
  </si>
  <si>
    <t>EA997PR-21</t>
  </si>
  <si>
    <t>400x800mm エアコンフィルター</t>
  </si>
  <si>
    <t>0054</t>
  </si>
  <si>
    <t>EA109SD-12</t>
  </si>
  <si>
    <t>12x300mm チューブブラシ(馬毛)</t>
  </si>
  <si>
    <t>0056</t>
  </si>
  <si>
    <t>EA115KM-100B</t>
  </si>
  <si>
    <t>AC100V [家庭用]高圧洗浄機(吸水ﾎｰｽ･ｹｰｽ付)</t>
  </si>
  <si>
    <t>EA115YL-2</t>
  </si>
  <si>
    <t>単1x4本/5.0L 電動スプレー(電池式)</t>
  </si>
  <si>
    <t>0068</t>
  </si>
  <si>
    <t>EA763AD-33</t>
  </si>
  <si>
    <t>AC100V/ 10W/24畳 空気清浄機</t>
  </si>
  <si>
    <t>EA330AK-3</t>
  </si>
  <si>
    <t>3m ｱｾﾁﾚﾝﾊﾞｰﾅｰ用ホース(両端金具付)</t>
  </si>
  <si>
    <t>0074</t>
  </si>
  <si>
    <t>EA300-11</t>
  </si>
  <si>
    <t>30m 逆火防止器付ガスリール(酸素･ｱｾﾁﾚﾝ用)</t>
  </si>
  <si>
    <t>0077</t>
  </si>
  <si>
    <t>EA309A-16</t>
  </si>
  <si>
    <t>φ2.0x300mm アルミ硬ろう(ﾌﾗｯｸｽ付/3本)</t>
  </si>
  <si>
    <t>EA309A-1A</t>
  </si>
  <si>
    <t>φ2.0x300mm アルミソルダー(3本/ﾌﾗｯｸｽ付)</t>
  </si>
  <si>
    <t>EA309A-7</t>
  </si>
  <si>
    <t>φ2.0x300mm アルミ硬ろう(5本)</t>
  </si>
  <si>
    <t>EA920WA-10</t>
  </si>
  <si>
    <t>400g  溶接用遮熱剤</t>
  </si>
  <si>
    <t>0086</t>
  </si>
  <si>
    <t>EA800PV-1</t>
  </si>
  <si>
    <t>230x258x360mm 溶接面</t>
  </si>
  <si>
    <t>EA526SR-4</t>
  </si>
  <si>
    <t>0-100mm/ 69mm シャコ万力</t>
  </si>
  <si>
    <t>EA526SR-8</t>
  </si>
  <si>
    <t>0-200mm/114mm シャコ万力</t>
  </si>
  <si>
    <t>EA526TP-6</t>
  </si>
  <si>
    <t>0-150mm/ 75mm シャコ万力</t>
  </si>
  <si>
    <t>EA526TP-8</t>
  </si>
  <si>
    <t>0-200mm/ 90mm シャコ万力</t>
  </si>
  <si>
    <t>0096</t>
  </si>
  <si>
    <t>EA533WB-21</t>
  </si>
  <si>
    <t>0-40mm/280mm 溶解用ﾛｯｷﾝｸﾞﾌﾟﾗｲﾔｰ(可動式)</t>
  </si>
  <si>
    <t>0098</t>
  </si>
  <si>
    <t>EA544AC-2</t>
  </si>
  <si>
    <t>230mm 鉄板用はさみ(直・右曲用)</t>
  </si>
  <si>
    <t>0102</t>
  </si>
  <si>
    <t>EA545D-4</t>
  </si>
  <si>
    <t>280mm クリッパー(ｱﾙﾐﾊﾝﾄﾞﾙ/ｽﾄﾚｰﾄ)</t>
  </si>
  <si>
    <t>EA682HA-900</t>
  </si>
  <si>
    <t>900mm ボルトカッター</t>
  </si>
  <si>
    <t>0113</t>
  </si>
  <si>
    <t>EA575ES-24</t>
  </si>
  <si>
    <t>2590g/48mm 銅ハンマー(ｸﾞﾗｽﾌｧｲﾊﾞｰ柄)</t>
  </si>
  <si>
    <t>EA575SE-4</t>
  </si>
  <si>
    <t>420g/360mm 玄能(ﾌｧｲﾊﾞｰｸﾞﾗｽ柄)</t>
  </si>
  <si>
    <t>0146</t>
  </si>
  <si>
    <t>EA366HG-220</t>
  </si>
  <si>
    <t>#220 サンドスクリーン(2枚)</t>
  </si>
  <si>
    <t>0147</t>
  </si>
  <si>
    <t>EA109MG-171</t>
  </si>
  <si>
    <t>３本組 画筆(ﾗｸﾀﾞ毛/丸)</t>
  </si>
  <si>
    <t>EA109MG-41</t>
  </si>
  <si>
    <t>000号 丸筆(ﾀｸﾛﾝ毛)</t>
  </si>
  <si>
    <t>EA109MG-42</t>
  </si>
  <si>
    <t>00号 丸筆(ﾀｸﾛﾝ毛)</t>
  </si>
  <si>
    <t>0148</t>
  </si>
  <si>
    <t>EA109HM-8</t>
  </si>
  <si>
    <t>３本組 ポスターカラー筆</t>
  </si>
  <si>
    <t>0160</t>
  </si>
  <si>
    <t>EA109NF-40</t>
  </si>
  <si>
    <t>150x180x170mm ペイントバケツ</t>
  </si>
  <si>
    <t>EA991KE-3</t>
  </si>
  <si>
    <t>300ml 目盛付カップ</t>
  </si>
  <si>
    <t>0163</t>
  </si>
  <si>
    <t>EA943MK-30</t>
  </si>
  <si>
    <t>30mmx18m マスキングテープ(ｼｰﾘﾝｸﾞ用 4巻)</t>
  </si>
  <si>
    <t>EA944NT-1</t>
  </si>
  <si>
    <t>15mmx18m マスキングテープ(ｼｰﾘﾝｸﾞ用 8巻)</t>
  </si>
  <si>
    <t>0171</t>
  </si>
  <si>
    <t>EA758WR-13B</t>
  </si>
  <si>
    <t>[単3x4本] ﾌﾗｯｼｭﾗｲﾄ/ＬＥＤ(防爆構造･蓄光)</t>
  </si>
  <si>
    <t>0179</t>
  </si>
  <si>
    <t>EA642LM-21</t>
  </si>
  <si>
    <t>1/2"sqx21mm ソケット(ﾉﾝｽﾊﾟｰｷﾝｸﾞ)</t>
  </si>
  <si>
    <t>EA643HC-1</t>
  </si>
  <si>
    <t>10L バケツ(ﾉﾝｽﾊﾟｰｷﾝｸﾞ･真鍮製)</t>
  </si>
  <si>
    <t>0189</t>
  </si>
  <si>
    <t>EA338BA-1</t>
  </si>
  <si>
    <t>替刃(EA338BA用/1枚)</t>
  </si>
  <si>
    <t>EA338BG-14</t>
  </si>
  <si>
    <t>[EA338BG-4用] カッター替刃</t>
  </si>
  <si>
    <t>EA338BG-4</t>
  </si>
  <si>
    <t>φ50mm プラスチックパイプカッター</t>
  </si>
  <si>
    <t>EA546DK-30</t>
  </si>
  <si>
    <t>17-43mm/300mm コーナーパイプレンチ(薄型)</t>
  </si>
  <si>
    <t>EA531HC-0</t>
  </si>
  <si>
    <t>70mm/275mm ソフトジョウプライヤー</t>
  </si>
  <si>
    <t>0203</t>
  </si>
  <si>
    <t>EA531SR-240</t>
  </si>
  <si>
    <t>245mm ウォーターポンププライヤー</t>
  </si>
  <si>
    <t>0209</t>
  </si>
  <si>
    <t>EA566AL-2</t>
  </si>
  <si>
    <t>4.8x200mm パッキングスクリュー</t>
  </si>
  <si>
    <t>EA534KS-2</t>
  </si>
  <si>
    <t>EA573SZ</t>
  </si>
  <si>
    <t>3.0-10mm/６本組 [Hexagon]ｷｰﾚﾝﾁ(絶縁)</t>
  </si>
  <si>
    <t>0223</t>
  </si>
  <si>
    <t>EA560</t>
  </si>
  <si>
    <t>６本組 ドライバー(絶縁･差替式)</t>
  </si>
  <si>
    <t>0224</t>
  </si>
  <si>
    <t>EA560-12</t>
  </si>
  <si>
    <t>#2 x154mm [+]ドライバービット(絶縁)</t>
  </si>
  <si>
    <t>EA915DC-51</t>
  </si>
  <si>
    <t>1830x1830x2130mm ワークテント(黄/黒)</t>
  </si>
  <si>
    <t>EA620H-6</t>
  </si>
  <si>
    <t>3/4" スタッドボールト(旧EA620HS,HL用)</t>
  </si>
  <si>
    <t>EA580WE-1</t>
  </si>
  <si>
    <t>4.0- 28.0mm ケーブルストリッパー</t>
  </si>
  <si>
    <t>0256</t>
  </si>
  <si>
    <t>EA538KD-180</t>
  </si>
  <si>
    <t>0.25-16.0m㎡ 圧着ペンチ(ﾌｪﾙｰﾙ端子用)</t>
  </si>
  <si>
    <t>0263</t>
  </si>
  <si>
    <t>EA536SV-8</t>
  </si>
  <si>
    <t>160mm 斜ニッパー</t>
  </si>
  <si>
    <t>0265</t>
  </si>
  <si>
    <t>EA537BE-140</t>
  </si>
  <si>
    <t>140mm ラジオペンチ</t>
  </si>
  <si>
    <t>0271</t>
  </si>
  <si>
    <t>EA535TD-13</t>
  </si>
  <si>
    <t>120mm 精密用ニッパー(ﾚｰｻﾞｰﾌﾗｯｼｭ/ESD)</t>
  </si>
  <si>
    <t>0277</t>
  </si>
  <si>
    <t>EA763AA-201B</t>
  </si>
  <si>
    <t>DC12/24V ドライブレコーダー</t>
  </si>
  <si>
    <t>EA763AA-421</t>
  </si>
  <si>
    <t>[EA763AA-401,-411用] 簡易取付マグネット</t>
  </si>
  <si>
    <t>0280</t>
  </si>
  <si>
    <t>EA815YA-51</t>
  </si>
  <si>
    <t>DC12V･90A アイソレーター</t>
  </si>
  <si>
    <t>0292</t>
  </si>
  <si>
    <t>EA640TA-5</t>
  </si>
  <si>
    <t>サーキットテスター(ﾌｯｸ付)</t>
  </si>
  <si>
    <t>0301</t>
  </si>
  <si>
    <t>EA519CZ-1</t>
  </si>
  <si>
    <t>160x100x23mm アルミホイールプロテクター</t>
  </si>
  <si>
    <t>0304</t>
  </si>
  <si>
    <t>EA934YB-3</t>
  </si>
  <si>
    <t>188mm スパイラルツール</t>
  </si>
  <si>
    <t>0308</t>
  </si>
  <si>
    <t>EA153AA</t>
  </si>
  <si>
    <t>水分除去フィルター</t>
  </si>
  <si>
    <t>0315</t>
  </si>
  <si>
    <t>EA514BC-1</t>
  </si>
  <si>
    <t>3/8"DR/M14x1.25 ｽﾊﾟｰｸﾌﾟﾗｸﾞｽﾚｯﾄﾞﾁｪｻﾞｰ</t>
  </si>
  <si>
    <t>0329</t>
  </si>
  <si>
    <t>EA463PC-16</t>
  </si>
  <si>
    <t>240mm ブーツバンドクランププライヤー</t>
  </si>
  <si>
    <t>0338</t>
  </si>
  <si>
    <t>EA510ZD-5</t>
  </si>
  <si>
    <t>30-160mm ベアリング取外し工具セット</t>
  </si>
  <si>
    <t>EA590SE-3</t>
  </si>
  <si>
    <t>19- 60mm 穴用スナップリングプライヤー</t>
  </si>
  <si>
    <t>EA590SE-5</t>
  </si>
  <si>
    <t>85-140mm 穴用スナップリングプライヤー</t>
  </si>
  <si>
    <t>EA590SH-1</t>
  </si>
  <si>
    <t>3- 10mm 軸用スナップリングプライヤー</t>
  </si>
  <si>
    <t>EA896B-16</t>
  </si>
  <si>
    <t>AC100V/内φ20-外160mm ﾎﾟｰﾀﾌﾞﾙﾍﾞｱﾘﾝｸﾞﾋｰﾀｰ</t>
  </si>
  <si>
    <t>EA896B-18</t>
  </si>
  <si>
    <t>AC100V ベアリングヒーター(小型ﾍﾞｱﾘﾝｸﾞ用)</t>
  </si>
  <si>
    <t>0343</t>
  </si>
  <si>
    <t>EA682SC</t>
  </si>
  <si>
    <t>155mm スナップリングプライヤー(内外兼用)</t>
  </si>
  <si>
    <t>0345</t>
  </si>
  <si>
    <t>EA525X-100</t>
  </si>
  <si>
    <t>1000kg アーバープレス(ﾗｯｸ式)</t>
  </si>
  <si>
    <t>0350</t>
  </si>
  <si>
    <t>EA604C-2</t>
  </si>
  <si>
    <t>230mm  クリップツール</t>
  </si>
  <si>
    <t>0353</t>
  </si>
  <si>
    <t>EA524BJ</t>
  </si>
  <si>
    <t>55㎜ スクレーパー</t>
  </si>
  <si>
    <t>EA724RS-6</t>
  </si>
  <si>
    <t>65x43mm/310-750mmサービスミラー(伸縮型)</t>
  </si>
  <si>
    <t>0358</t>
  </si>
  <si>
    <t>EA750FV-31A</t>
  </si>
  <si>
    <t>φ6.0mmx 1m ﾊﾝﾃﾞｨｰｽｺｰﾌﾟ(360°先端可動式)</t>
  </si>
  <si>
    <t>0366</t>
  </si>
  <si>
    <t>EA922AB-161B</t>
  </si>
  <si>
    <t>洗車セット</t>
  </si>
  <si>
    <t>0378</t>
  </si>
  <si>
    <t>EA560TA-2</t>
  </si>
  <si>
    <t>#2x7.0x150mm [+]ドライバー(ﾁﾀﾝ合金製)</t>
  </si>
  <si>
    <t>EA560TA-3</t>
  </si>
  <si>
    <t>#3x8.0x200mm [+]ドライバー(ﾁﾀﾝ合金製)</t>
  </si>
  <si>
    <t>EA560TB-5</t>
  </si>
  <si>
    <t>5.0x1.3x100mm [-]ドライバー(ﾁﾀﾝ合金製)</t>
  </si>
  <si>
    <t>EA560TB-6</t>
  </si>
  <si>
    <t>6.0x1.3x125mm [-]ドライバー(ﾁﾀﾝ合金製)</t>
  </si>
  <si>
    <t>EA579BP-4</t>
  </si>
  <si>
    <t>65x200mm パテナイフ(ﾁﾀﾝ合金製)</t>
  </si>
  <si>
    <t>EA615TA-7</t>
  </si>
  <si>
    <t>12x13mm 両口スパナ(ﾁﾀﾝ合金製)</t>
  </si>
  <si>
    <t>0399</t>
  </si>
  <si>
    <t>EA617XJ-1</t>
  </si>
  <si>
    <t>1/4"DRx7/32" スプラインソケット</t>
  </si>
  <si>
    <t>EA617GH-208</t>
  </si>
  <si>
    <t>3/8"DR/ 8x100mm [INHEX]ビットソケット</t>
  </si>
  <si>
    <t>0423</t>
  </si>
  <si>
    <t>EA687YA-26</t>
  </si>
  <si>
    <t>モンキーレンチ＆プライヤーセット(ﾄﾚｰ入)</t>
  </si>
  <si>
    <t>0424</t>
  </si>
  <si>
    <t>EA689SW</t>
  </si>
  <si>
    <t>[87個組]ツールワゴン付工具セット(ﾄﾚｰ入)</t>
  </si>
  <si>
    <t>EA689SZ</t>
  </si>
  <si>
    <t>[217個組]ツールワゴン付工具セット(ﾄﾚｰ入)</t>
  </si>
  <si>
    <t>0430</t>
  </si>
  <si>
    <t>EA687CG</t>
  </si>
  <si>
    <t>1/2"DR ソケットレンチ･ツールセット</t>
  </si>
  <si>
    <t>EA687CT</t>
  </si>
  <si>
    <t>1/2"DR/10-27mm ディープソケットセット</t>
  </si>
  <si>
    <t>0432</t>
  </si>
  <si>
    <t>EA687CM-300A</t>
  </si>
  <si>
    <t>1/2"DR/T20-T60 [TORX]ビットソケットｾｯﾄ</t>
  </si>
  <si>
    <t>0434</t>
  </si>
  <si>
    <t>EA602LK-2</t>
  </si>
  <si>
    <t>11x13mm Ｓ型ギアレンチ</t>
  </si>
  <si>
    <t>0439</t>
  </si>
  <si>
    <t>EA617DT-75</t>
  </si>
  <si>
    <t>1/2"DRx 75mm ﾛｯｷﾝｸﾞエクステンションバー</t>
  </si>
  <si>
    <t>0442</t>
  </si>
  <si>
    <t>EA602KB-7</t>
  </si>
  <si>
    <t>16x18mm ラチェットメガネレンチ(ｵﾌｾｯﾄ型)</t>
  </si>
  <si>
    <t>0448</t>
  </si>
  <si>
    <t>EA602CF-2</t>
  </si>
  <si>
    <t>10x12mm/125mm ラチェットめがね(首振り型)</t>
  </si>
  <si>
    <t>EA618PW-106</t>
  </si>
  <si>
    <t>3/8"DR/ 1/4"x66mm [HEX]ビットソケット</t>
  </si>
  <si>
    <t>EA618AC-4B</t>
  </si>
  <si>
    <t>1/4"DR/220mm ドライバー型ハンドル(ｽｲﾍﾞﾙ)</t>
  </si>
  <si>
    <t>0480</t>
  </si>
  <si>
    <t>EA618CC-43B</t>
  </si>
  <si>
    <t>1/2"DRx3/8"DR/125mm 凹凸アダプター</t>
  </si>
  <si>
    <t>0484</t>
  </si>
  <si>
    <t>EA614AB-2</t>
  </si>
  <si>
    <t>14本組/5.5-32mm 片目片口スパナ</t>
  </si>
  <si>
    <t>0485</t>
  </si>
  <si>
    <t>EA615AF-4</t>
  </si>
  <si>
    <t>14x17mm/148x4.0mm 両口スパナ(薄型)</t>
  </si>
  <si>
    <t>EA618GF-12</t>
  </si>
  <si>
    <t>12x331.5mm Ｔ型ﾕﾆﾊﾞｰｻﾙBOXﾚﾝﾁ(ﾏｸﾞﾈｯﾄ付)</t>
  </si>
  <si>
    <t>0487</t>
  </si>
  <si>
    <t>EA618ML-3217</t>
  </si>
  <si>
    <t>32x17㎜ Ｔ型ﾎｲｰﾙﾅｯﾄ用BOXﾚﾝﾁ(ｱｳﾀｰ/ｲﾝﾅｰ用)</t>
  </si>
  <si>
    <t>EA618ML-3820</t>
  </si>
  <si>
    <t>38x20㎜ Ｔ型ﾎｲｰﾙﾅｯﾄ用BOXﾚﾝﾁ(ｱｳﾀｰ/ｲﾝﾅｰ用)</t>
  </si>
  <si>
    <t>EA618MN-19</t>
  </si>
  <si>
    <t>19x350mm Ｔ型ユニバーサルＢＯＸレンチ</t>
  </si>
  <si>
    <t>0506</t>
  </si>
  <si>
    <t>EA164EB-129</t>
  </si>
  <si>
    <t>3/4"DRx29mm インパクトソケット(十二角)</t>
  </si>
  <si>
    <t>EA164EB-152</t>
  </si>
  <si>
    <t>3/4"DRx52mm インパクトソケット(十二角)</t>
  </si>
  <si>
    <t>0511</t>
  </si>
  <si>
    <t>EA602AF-9</t>
  </si>
  <si>
    <t>17x19mm/312mm ラチェットﾚﾝﾁ(ﾛﾝｸﾞ/ｼﾉ付)</t>
  </si>
  <si>
    <t>EA723JB-37</t>
  </si>
  <si>
    <t>17-85N･m/3/8"･1/2"DR [ﾃﾞｼﾞﾀﾙ]ﾗﾁｪｯﾄﾄﾙｸﾚﾝﾁ</t>
  </si>
  <si>
    <t>EA723HK-1</t>
  </si>
  <si>
    <t>0.05-0.25Nm トルクドライバー(ﾌﾟﾘｾｯﾄ型)</t>
  </si>
  <si>
    <t>0542</t>
  </si>
  <si>
    <t>EA557WC-400</t>
  </si>
  <si>
    <t>４本組 [+ -]ブレイクビスドライバー</t>
  </si>
  <si>
    <t>0551</t>
  </si>
  <si>
    <t>EA560SL-1</t>
  </si>
  <si>
    <t>#1x 85mm [+]ドライバー(貫通柄/手元六角)</t>
  </si>
  <si>
    <t>EA560SL-3</t>
  </si>
  <si>
    <t>#3x150mm [+]ドライバー(貫通柄/手元六角)</t>
  </si>
  <si>
    <t>0557</t>
  </si>
  <si>
    <t>EA564KL-102</t>
  </si>
  <si>
    <t>#2x#3 [+]ﾄﾞﾗｲﾊﾞｰ(差替･ｱｸｼｮﾝｸﾞﾘｯﾌﾟ</t>
  </si>
  <si>
    <t>0571</t>
  </si>
  <si>
    <t>EA611AM-65</t>
  </si>
  <si>
    <t># 3x 25mm [Square]ドライバービット</t>
  </si>
  <si>
    <t>EA611GA-171</t>
  </si>
  <si>
    <t>#1x 89mm [+]ドライバービット(ﾀﾞｲﾔﾓﾝﾄﾞ付)</t>
  </si>
  <si>
    <t>EA573AL-2.5</t>
  </si>
  <si>
    <t>2.5x 63mm [Ball Hex]キーレンチ(ｼｮｰﾄﾍｯﾄﾞ)</t>
  </si>
  <si>
    <t>EA573TS-20</t>
  </si>
  <si>
    <t>T20x 96mm [Ball Torx]キーレンチ</t>
  </si>
  <si>
    <t>0593</t>
  </si>
  <si>
    <t>EA566AC-20</t>
  </si>
  <si>
    <t>３本組 プローブセット(精密用)</t>
  </si>
  <si>
    <t>0604</t>
  </si>
  <si>
    <t>EA521VX-13C</t>
  </si>
  <si>
    <t>180mm 精密やすり(半丸/油目)</t>
  </si>
  <si>
    <t>0605</t>
  </si>
  <si>
    <t>EA521VX-62B</t>
  </si>
  <si>
    <t>160mm 精密やすり(丸/中目)</t>
  </si>
  <si>
    <t>EA522G-132</t>
  </si>
  <si>
    <t>210x70x15mm  #600 台付砥石(高硬度刃物用)</t>
  </si>
  <si>
    <t>EA522G-22C</t>
  </si>
  <si>
    <t>210x70x10mm/ #800 砥石(台付)</t>
  </si>
  <si>
    <t>EA522G-57</t>
  </si>
  <si>
    <t>210x65x30mm/#1000 砥石(仕上げ)</t>
  </si>
  <si>
    <t>EA522G-72</t>
  </si>
  <si>
    <t>210x70x30mm/#1000 角砥石(中砥)</t>
  </si>
  <si>
    <t>EA522G-92</t>
  </si>
  <si>
    <t>210x70x10mm #1000/#3000 台付砥石</t>
  </si>
  <si>
    <t>EA522G-93</t>
  </si>
  <si>
    <t>210x70x10mm #3000/#5000 台付砥石</t>
  </si>
  <si>
    <t>0623</t>
  </si>
  <si>
    <t>EA109AN-22</t>
  </si>
  <si>
    <t>240mm 除電ブラシ(曲)</t>
  </si>
  <si>
    <t>0636</t>
  </si>
  <si>
    <t>EA992CH-71</t>
  </si>
  <si>
    <t>φ130/線径0.42mm/12ﾒｯｼｭ ろ過網(ｽﾃﾝﾚｽ製)</t>
  </si>
  <si>
    <t>0637</t>
  </si>
  <si>
    <t>EA508SC-341</t>
  </si>
  <si>
    <t>380x290x155mm 洗桶(脚付/ｽﾃﾝﾚｽ製)</t>
  </si>
  <si>
    <t>0648</t>
  </si>
  <si>
    <t>EA929DR-3</t>
  </si>
  <si>
    <t>914mmx45.7m 吸着ﾛｰﾙﾏｯﾄ(油･液体万能)</t>
  </si>
  <si>
    <t>0656</t>
  </si>
  <si>
    <t>EA990KT-21</t>
  </si>
  <si>
    <t>[AC/DC] 電動式ドラムポンプ</t>
  </si>
  <si>
    <t>0669</t>
  </si>
  <si>
    <t>EA166SH-2A</t>
  </si>
  <si>
    <t>450ml グリースガン(ｴｱｰ式)</t>
  </si>
  <si>
    <t>EA991DE-1</t>
  </si>
  <si>
    <t>1/4"x150mm クーラントホース(4個入)</t>
  </si>
  <si>
    <t>EA991DE-2</t>
  </si>
  <si>
    <t>EA991DE-6</t>
  </si>
  <si>
    <t>300mm/1本口 クーラントノズル(ﾏｸﾞﾈｯﾄ式)</t>
  </si>
  <si>
    <t>EA525AP-6</t>
  </si>
  <si>
    <t>75mm ドリルプレスバイス</t>
  </si>
  <si>
    <t>EA525DA-4</t>
  </si>
  <si>
    <t>100mm ドリルプレスバイス</t>
  </si>
  <si>
    <t>0679</t>
  </si>
  <si>
    <t>EA525DH-13</t>
  </si>
  <si>
    <t>150mm マシンバイス(回転台付)</t>
  </si>
  <si>
    <t>0680</t>
  </si>
  <si>
    <t>EA637C-18</t>
  </si>
  <si>
    <t>M16/呼18 ステップクランプセット</t>
  </si>
  <si>
    <t>0682</t>
  </si>
  <si>
    <t>EA637EA-200</t>
  </si>
  <si>
    <t>140-200mm スクリュージャッキ</t>
  </si>
  <si>
    <t>0691</t>
  </si>
  <si>
    <t>EA525MM-1</t>
  </si>
  <si>
    <t>小物固定クリップ(ﾏｸﾞﾈｯﾄ付)</t>
  </si>
  <si>
    <t>0694</t>
  </si>
  <si>
    <t>EA537HD-11</t>
  </si>
  <si>
    <t>2.0-5.0mm/6穴パンチプライヤー</t>
  </si>
  <si>
    <t>0705</t>
  </si>
  <si>
    <t>EA595KB-51</t>
  </si>
  <si>
    <t>155mm ピンセット(ｽﾃﾝﾚｽ製･直型/LEDﾗｲﾄ)</t>
  </si>
  <si>
    <t>EA756FP-51</t>
  </si>
  <si>
    <t>x2.0x4.0/100mm スタンドルーペ(LEDﾗｲﾄ付)</t>
  </si>
  <si>
    <t>0709</t>
  </si>
  <si>
    <t>EA756HE-11</t>
  </si>
  <si>
    <t>x1.5 交換レンズ(EA756HE-1用)</t>
  </si>
  <si>
    <t>EA756HE-12</t>
  </si>
  <si>
    <t>x2.5 交換レンズ(EA756HE-1用)</t>
  </si>
  <si>
    <t>EA756HE-13</t>
  </si>
  <si>
    <t>x3 交換レンズ(EA756HE-1用)</t>
  </si>
  <si>
    <t>0711</t>
  </si>
  <si>
    <t>EA756FC-2</t>
  </si>
  <si>
    <t>x2.5/ 90mm ハンドルーペ(ﾗｲﾄ付)</t>
  </si>
  <si>
    <t>0712</t>
  </si>
  <si>
    <t>EA756AA-11A</t>
  </si>
  <si>
    <t>x2.5/33mmx3.5/25mm ルーペ(LEDﾗｲﾄ付)</t>
  </si>
  <si>
    <t>0714</t>
  </si>
  <si>
    <t>EA303HF-12</t>
  </si>
  <si>
    <t>[自動点火式] ﾐﾆﾄｰﾁ(ｶｾｯﾄ･ﾗｲﾀｰｶﾞｽ兼用)</t>
  </si>
  <si>
    <t>0722</t>
  </si>
  <si>
    <t>EA997RE-104</t>
  </si>
  <si>
    <t>500x250x3.0mm 半導電ゲルシート(ｳﾚﾀﾝ)</t>
  </si>
  <si>
    <t>EA997RE-91</t>
  </si>
  <si>
    <t>600x 900mm 靴底･台車用粘着マット(半導電)</t>
  </si>
  <si>
    <t>EA780BR-11B</t>
  </si>
  <si>
    <t>レーザーライン用クランプ</t>
  </si>
  <si>
    <t>0738</t>
  </si>
  <si>
    <t>EA720F-32</t>
  </si>
  <si>
    <t>9,999.90m デジタルメジャー</t>
  </si>
  <si>
    <t>EA720CM-155</t>
  </si>
  <si>
    <t>25mmx5.5m メジャー(高耐久/ﾏｸﾞﾈｯﾄ爪付)</t>
  </si>
  <si>
    <t>EA720CN-5</t>
  </si>
  <si>
    <t>25mmx5.0m メジャー</t>
  </si>
  <si>
    <t>0750</t>
  </si>
  <si>
    <t>EA780T-12S</t>
  </si>
  <si>
    <t>レーザー墨出し器(三脚･受光器ｾｯﾄ)</t>
  </si>
  <si>
    <t>0753</t>
  </si>
  <si>
    <t>EA628AS-113</t>
  </si>
  <si>
    <t>φ0.9mmx100m 純綿水糸</t>
  </si>
  <si>
    <t>0759</t>
  </si>
  <si>
    <t>EA719DH-1</t>
  </si>
  <si>
    <t>80x70x 95mm/490N Ｖ型マグネットホルダー</t>
  </si>
  <si>
    <t>EA719DH-2</t>
  </si>
  <si>
    <t>100x70x 95mm/686N Ｖ型マグネットホルダー</t>
  </si>
  <si>
    <t>EA720YZ-6</t>
  </si>
  <si>
    <t>8- 50mm パラレルセット</t>
  </si>
  <si>
    <t>0760</t>
  </si>
  <si>
    <t>EA719AE-45</t>
  </si>
  <si>
    <t>200x130mm スクエアー･平型(ｽﾃﾝﾚｽ製)</t>
  </si>
  <si>
    <t>EA719AH-100</t>
  </si>
  <si>
    <t>100x 75mm 台付スクエアー(ｽﾃﾝﾚｽ製)</t>
  </si>
  <si>
    <t>0761</t>
  </si>
  <si>
    <t>EA720YA-25</t>
  </si>
  <si>
    <t>250x13mm 直尺(ｽﾃﾝﾚｽ製)</t>
  </si>
  <si>
    <t>EA720YF-1</t>
  </si>
  <si>
    <t>150mm 直尺ケース</t>
  </si>
  <si>
    <t>0768</t>
  </si>
  <si>
    <t>EA725DD-1</t>
  </si>
  <si>
    <t>150mm デジタルノギス</t>
  </si>
  <si>
    <t>0770</t>
  </si>
  <si>
    <t>EA725E-7A</t>
  </si>
  <si>
    <t>マイクロメータースタンド</t>
  </si>
  <si>
    <t>EA725EH-120</t>
  </si>
  <si>
    <t>5- 30mm [ﾃﾞｼﾞﾀﾙ]ｲﾝｻｲﾄﾞﾏｲｸﾛﾒｰﾀｰ</t>
  </si>
  <si>
    <t>EA725ER-30</t>
  </si>
  <si>
    <t>40-300mm インサイドマイクロメーター</t>
  </si>
  <si>
    <t>EA725FK-11</t>
  </si>
  <si>
    <t>3.2- 5.1mm スモールホールゲージ</t>
  </si>
  <si>
    <t>EA725FD-11</t>
  </si>
  <si>
    <t>0- 75mm[75mmﾍﾞｰｽ]ﾃﾞﾌﾞｽマイクロメーター</t>
  </si>
  <si>
    <t>0778</t>
  </si>
  <si>
    <t>EA725SC-32</t>
  </si>
  <si>
    <t>8.0-15.0mm ﾗﾃﾞｨｱｽｹﾞｰｼﾞ(直径ｹﾞｰｼﾞ･直尺付)</t>
  </si>
  <si>
    <t>EA729GD-30</t>
  </si>
  <si>
    <t>60mm/0-3.0MPa 圧力計(ｸﾞﾘｾﾘﾝ入)</t>
  </si>
  <si>
    <t>0791</t>
  </si>
  <si>
    <t>EA776AL-3</t>
  </si>
  <si>
    <t>ペーハー計</t>
  </si>
  <si>
    <t>0799</t>
  </si>
  <si>
    <t>EA707DW-13</t>
  </si>
  <si>
    <t>6.6KV アースクリップ(ｷｭｰﾋﾞｸﾙ万能用)</t>
  </si>
  <si>
    <t>0801</t>
  </si>
  <si>
    <t>EA707G-23A</t>
  </si>
  <si>
    <t>アナログマルチテスター</t>
  </si>
  <si>
    <t>EA708AF-2</t>
  </si>
  <si>
    <t>フォークテスター</t>
  </si>
  <si>
    <t>EA710D-31</t>
  </si>
  <si>
    <t>デジタル接地抵抗計(ﾜｲﾔﾚｽｱﾀﾞﾌﾟﾀ付)</t>
  </si>
  <si>
    <t>0833</t>
  </si>
  <si>
    <t>EA722ZY-1</t>
  </si>
  <si>
    <t>紫外線検知材 (低感度/100枚)</t>
  </si>
  <si>
    <t>0850</t>
  </si>
  <si>
    <t>EA809DW</t>
  </si>
  <si>
    <t>180mm/1040W  ディスクグラインダー</t>
  </si>
  <si>
    <t>0854</t>
  </si>
  <si>
    <t>EA758C-78</t>
  </si>
  <si>
    <t>[充電式] 作業灯/LEDセット</t>
  </si>
  <si>
    <t>0868</t>
  </si>
  <si>
    <t>EA857DH-7</t>
  </si>
  <si>
    <t>DC18.0V セーバーソー(充電式)</t>
  </si>
  <si>
    <t>0872</t>
  </si>
  <si>
    <t>EA801AB-2A</t>
  </si>
  <si>
    <t>10mm/390W 電気ドリル</t>
  </si>
  <si>
    <t>0873</t>
  </si>
  <si>
    <t>EA809BP-10C</t>
  </si>
  <si>
    <t>100mm/ 730W ディスクグラインダーセット</t>
  </si>
  <si>
    <t>EA813RT-14A</t>
  </si>
  <si>
    <t>DC14.4V インパクトドライバー(充電式)</t>
  </si>
  <si>
    <t>0890</t>
  </si>
  <si>
    <t>EA813WD-21</t>
  </si>
  <si>
    <t>DC10.8V/1.5Ah 振動ﾄﾞﾗｲﾊﾞｰﾄﾞﾘﾙ(充電式)</t>
  </si>
  <si>
    <t>0897</t>
  </si>
  <si>
    <t>EA813A-43</t>
  </si>
  <si>
    <t>電動ﾄﾞﾗｲﾊﾞｰ用アングルヘッド(1/2"Sq変換)</t>
  </si>
  <si>
    <t>0918</t>
  </si>
  <si>
    <t>EA815GM-224</t>
  </si>
  <si>
    <t>AC125V/15Ax 3.0m タップ(4口)</t>
  </si>
  <si>
    <t>0920</t>
  </si>
  <si>
    <t>EA815GM-106A</t>
  </si>
  <si>
    <t>AC100V/15Ax1.5m ﾌﾘｰﾀｯﾌﾟ(白/USBﾎﾟｰﾄ付)</t>
  </si>
  <si>
    <t>0921</t>
  </si>
  <si>
    <t>EA815GM-306</t>
  </si>
  <si>
    <t>AC125V/15Ax5m ﾀｯﾌﾟ(7口/3P/雷ｶﾞｰﾄﾞ)</t>
  </si>
  <si>
    <t>EA815GM-326</t>
  </si>
  <si>
    <t>AC125V/15Ax5m ﾀｯﾌﾟ(7口/3P/5口一括ｽｲｯﾁ付)</t>
  </si>
  <si>
    <t>EA940CD-202</t>
  </si>
  <si>
    <t>ＵＳＢ充電器(高耐久・ｽﾄﾚｰﾄﾀｲﾌﾟ・2A)</t>
  </si>
  <si>
    <t>EA940CD-212</t>
  </si>
  <si>
    <t>AC125V/14A タップ(USBﾎﾟｰﾄ3個付)</t>
  </si>
  <si>
    <t>0928</t>
  </si>
  <si>
    <t>EA824F-141</t>
  </si>
  <si>
    <t>6.0-10.0mm/ 41本組 ストレートドリル(HSS)</t>
  </si>
  <si>
    <t>0929</t>
  </si>
  <si>
    <t>EA683TA-19</t>
  </si>
  <si>
    <t>1.0-10.0mm/19本組 ｽﾄﾚｰﾄﾄﾞﾘﾙ(HSS)</t>
  </si>
  <si>
    <t>0936</t>
  </si>
  <si>
    <t>EA824NS-4.6S</t>
  </si>
  <si>
    <t>4.6x 68mm ｽﾃﾝﾚｽ用ｼｮｰﾄﾄﾞﾘﾙ(AG coat HSS)</t>
  </si>
  <si>
    <t>EA824PA-2.5</t>
  </si>
  <si>
    <t>2.5x 45mm 超硬ドリル(TiAlN coat)</t>
  </si>
  <si>
    <t>0939</t>
  </si>
  <si>
    <t>EA824DW-4.0</t>
  </si>
  <si>
    <t>4.0mm ストレートドリル(両刃/HSS)</t>
  </si>
  <si>
    <t>EA824DW-4.5</t>
  </si>
  <si>
    <t>4.5mm ストレートドリル(両刃/HSS)</t>
  </si>
  <si>
    <t>0942</t>
  </si>
  <si>
    <t>EA824DS</t>
  </si>
  <si>
    <t>2.0-6.0mm/12本組 薄板ドリル(六角軸/HSS)</t>
  </si>
  <si>
    <t>EA824DS-3.2</t>
  </si>
  <si>
    <t>3.2㎜ 薄板ドリル(六角軸/HSS)</t>
  </si>
  <si>
    <t>0945</t>
  </si>
  <si>
    <t>EA824EE-1.5</t>
  </si>
  <si>
    <t>1.5x100mm/60ﾟ ｾﾝﾀｰﾄﾞﾘﾙ(軸 5.0mm/SKH51)</t>
  </si>
  <si>
    <t>0958</t>
  </si>
  <si>
    <t>EA829TA-307</t>
  </si>
  <si>
    <t>3/4"x14 ﾊﾟｲﾌﾟﾀｯﾌﾟ(鋳鉄用/PT(Rc))</t>
  </si>
  <si>
    <t>EA829TA-310</t>
  </si>
  <si>
    <t>1" x11 ﾊﾟｲﾌﾟﾀｯﾌﾟ(鋳鉄用/PT(Rc))</t>
  </si>
  <si>
    <t>0959</t>
  </si>
  <si>
    <t>EA829ED-8</t>
  </si>
  <si>
    <t>M 8x1.25 タップ(六角軸/HSS)</t>
  </si>
  <si>
    <t>0964</t>
  </si>
  <si>
    <t>EA829MM-10</t>
  </si>
  <si>
    <t>M10x1.5 /50mm ダイス(SKS2)</t>
  </si>
  <si>
    <t>0976</t>
  </si>
  <si>
    <t>EA819EB-8</t>
  </si>
  <si>
    <t>22x5.0mm 軸付フエルトバフ(3mm軸)</t>
  </si>
  <si>
    <t>0995</t>
  </si>
  <si>
    <t>EA825GA</t>
  </si>
  <si>
    <t>4-30mm ｽﾃｯﾌﾟﾄﾞﾘﾙ(３本組･HSS ﾁﾀﾝｺｰﾃｨﾝｸﾞ)</t>
  </si>
  <si>
    <t>EA822E-35S</t>
  </si>
  <si>
    <t>35mm 超硬付深穴ホールソー</t>
  </si>
  <si>
    <t>1002</t>
  </si>
  <si>
    <t>EA811BH-18.0D</t>
  </si>
  <si>
    <t>18.0x250mm SDSプラスドリルビット</t>
  </si>
  <si>
    <t>1010</t>
  </si>
  <si>
    <t>EA824W-13A</t>
  </si>
  <si>
    <t>13x190mm オーガービット</t>
  </si>
  <si>
    <t>EA824WP-18A</t>
  </si>
  <si>
    <t>18x330mm オーガービット(10mm 六角軸)</t>
  </si>
  <si>
    <t>1011</t>
  </si>
  <si>
    <t>EA828AC-2</t>
  </si>
  <si>
    <t>6x27.5mm ﾙｰﾀｰﾋﾞｯﾄ(3分用・7.5R/ｷﾞﾝﾅﾝ面)</t>
  </si>
  <si>
    <t>1014</t>
  </si>
  <si>
    <t>EA854LA-16A</t>
  </si>
  <si>
    <t>92mmx24T ジグソーブレード(5枚)</t>
  </si>
  <si>
    <t>1015</t>
  </si>
  <si>
    <t>EA857SC-7</t>
  </si>
  <si>
    <t>203mmx18T ﾚｼﾌﾟﾛｿｰﾌﾞﾚｰﾄﾞ(金工用/5枚)</t>
  </si>
  <si>
    <t>1017</t>
  </si>
  <si>
    <t>EA809XD-12</t>
  </si>
  <si>
    <t>φ125mm メリヤスバフ(10枚)</t>
  </si>
  <si>
    <t>1019</t>
  </si>
  <si>
    <t>EA809XE-215</t>
  </si>
  <si>
    <t>75mmx40m/#240 ロールペーパー(のり付)</t>
  </si>
  <si>
    <t>EA809XX-1</t>
  </si>
  <si>
    <t>#  40/125mm 穴付ﾃﾞｨｽｸﾍﾟｰﾊﾟｰ(ﾏｼﾞｯｸ式/5枚)</t>
  </si>
  <si>
    <t>1023</t>
  </si>
  <si>
    <t>EA809MC-12</t>
  </si>
  <si>
    <t># 80/100mm セラミックディスク</t>
  </si>
  <si>
    <t>EA809MC-13</t>
  </si>
  <si>
    <t>#120/100mm セラミックディスク</t>
  </si>
  <si>
    <t>EA818AZ-31</t>
  </si>
  <si>
    <t>255x25x19.05mm/GC #80  平砥石</t>
  </si>
  <si>
    <t>EA818MG-7</t>
  </si>
  <si>
    <t>#100/100x915mm レジンベルト(10本)</t>
  </si>
  <si>
    <t>1035</t>
  </si>
  <si>
    <t>EA819BT-121</t>
  </si>
  <si>
    <t>10x50mm 6角軸 ワイヤーブラシ(ｽﾃﾝﾚｽ線)</t>
  </si>
  <si>
    <t>1036</t>
  </si>
  <si>
    <t>EA819BT-353</t>
  </si>
  <si>
    <t>75mm 6角軸 ﾜｲﾔｰﾌﾞﾗｼ(ｶｯﾌﾟ型/真鍮線)</t>
  </si>
  <si>
    <t>EA618AX-411</t>
  </si>
  <si>
    <t>3/8"DRx1/4"HEX ソケットアダプター(高耐久</t>
  </si>
  <si>
    <t>1054</t>
  </si>
  <si>
    <t>EA159DA-6</t>
  </si>
  <si>
    <t>60,000rpm/3.0mm ｴｱｰﾏｲｸﾛｸﾞﾗｲﾝﾀﾞｰ</t>
  </si>
  <si>
    <t>1056</t>
  </si>
  <si>
    <t>EA159RR-4</t>
  </si>
  <si>
    <t>3,000bpm/10.2mm エアーチゼル</t>
  </si>
  <si>
    <t>1064</t>
  </si>
  <si>
    <t>EA123KD-1</t>
  </si>
  <si>
    <t>エアーガン</t>
  </si>
  <si>
    <t>EA125FL-5</t>
  </si>
  <si>
    <t>6.35/ 9.53mmx10m フッ素樹脂ﾁｭｰﾌﾞ(PFA)</t>
  </si>
  <si>
    <t>1079</t>
  </si>
  <si>
    <t>EA425DV-4</t>
  </si>
  <si>
    <t>1/4"xG1/4" 雌ユニオン(ｽﾃﾝﾚｽ製)</t>
  </si>
  <si>
    <t>1089</t>
  </si>
  <si>
    <t>EA140EB-6.5</t>
  </si>
  <si>
    <t>6.5mm カップリング(ｳﾚﾀﾝﾎｰｽ用)</t>
  </si>
  <si>
    <t>1094</t>
  </si>
  <si>
    <t>EA140GJ-103</t>
  </si>
  <si>
    <t>G 3/8" 雌ねじｶｯﾌﾟﾘﾝｸﾞ(ｽﾃﾝﾚｽ製/ﾜﾝﾌﾟｯｼｭ)</t>
  </si>
  <si>
    <t>EA140GM-2</t>
  </si>
  <si>
    <t>G 1/4" 雄ねじプラグ(ｽﾃﾝﾚｽ製)</t>
  </si>
  <si>
    <t>EA140GM-3</t>
  </si>
  <si>
    <t>G 3/8" 雄ねじプラグ(ｽﾃﾝﾚｽ製)</t>
  </si>
  <si>
    <t>1106</t>
  </si>
  <si>
    <t>EA945AY-166</t>
  </si>
  <si>
    <t>M16x95mm ボルト(塩化ﾋﾞﾆｰﾙ製/10本)</t>
  </si>
  <si>
    <t>1107</t>
  </si>
  <si>
    <t>EA471ER-2</t>
  </si>
  <si>
    <t>20Ax400mm フレキパイプ(Hiｿｹｯﾄﾀｲﾌﾟ)</t>
  </si>
  <si>
    <t>1115</t>
  </si>
  <si>
    <t>EA470CA-74</t>
  </si>
  <si>
    <t>RC1･1/2" グローブバルブ(青銅製)</t>
  </si>
  <si>
    <t>EA470DD-8</t>
  </si>
  <si>
    <t>1"   ゲートバルブ(ﾌﾗﾝｼﾞ型)</t>
  </si>
  <si>
    <t>1120</t>
  </si>
  <si>
    <t>EA470B-3</t>
  </si>
  <si>
    <t>G 3/8"   三方ボールバルブ</t>
  </si>
  <si>
    <t>1128</t>
  </si>
  <si>
    <t>EA997KF-23</t>
  </si>
  <si>
    <t>500mm 工業用ｶｰﾄﾘｯｼﾞフィルター(3μm)</t>
  </si>
  <si>
    <t>EA997KW-12A</t>
  </si>
  <si>
    <t>樹脂製フィルターハウジング</t>
  </si>
  <si>
    <t>1144</t>
  </si>
  <si>
    <t>EA468HA-21</t>
  </si>
  <si>
    <t>立水栓</t>
  </si>
  <si>
    <t>1148</t>
  </si>
  <si>
    <t>EA468EL-2</t>
  </si>
  <si>
    <t>440x400x282mm 多目的流しセット(Sﾄﾗｯﾌﾟ)</t>
  </si>
  <si>
    <t>EA468B-58A</t>
  </si>
  <si>
    <t>PJ 1/2" 立形 洗眼用水栓</t>
  </si>
  <si>
    <t>EA468BZ-54</t>
  </si>
  <si>
    <t>W26x20T/170mm 水栓ノズル(16mmﾊﾟｲﾌﾟ用)</t>
  </si>
  <si>
    <t>EA468BZ-72</t>
  </si>
  <si>
    <t>W26x20T/240mm 泡沫水栓ノズル</t>
  </si>
  <si>
    <t>EA468BZ-73</t>
  </si>
  <si>
    <t>W26x20T/300mm 泡沫水栓ノズル</t>
  </si>
  <si>
    <t>1154</t>
  </si>
  <si>
    <t>EA424BC-21A</t>
  </si>
  <si>
    <t>呼20x150mm ブレードホース(水道用)</t>
  </si>
  <si>
    <t>EA468CM-1</t>
  </si>
  <si>
    <t>W32-16T S型ﾄﾗｯﾌﾟ(破封緩和/ｵｰﾊﾞｰﾌﾛｰ無用)</t>
  </si>
  <si>
    <t>1167</t>
  </si>
  <si>
    <t>EA947FB-42</t>
  </si>
  <si>
    <t>13.5-15.1mm スナップクランプ(100個)</t>
  </si>
  <si>
    <t>1172</t>
  </si>
  <si>
    <t>EA475AY-22</t>
  </si>
  <si>
    <t>225x4.8mm 結束バンド(ﾀﾞﾌﾞﾙﾍｯﾄﾞﾀｲﾌﾟ/100本</t>
  </si>
  <si>
    <t>1173</t>
  </si>
  <si>
    <t>EA475BY-150</t>
  </si>
  <si>
    <t>1500x9.0mm 結束バンド(耐候性/10本)</t>
  </si>
  <si>
    <t>1187</t>
  </si>
  <si>
    <t>EA440CR-325</t>
  </si>
  <si>
    <t>25A Uボルト(配管ﾚﾍﾞﾙ調整用/ｳﾚﾀﾝ厚40t)</t>
  </si>
  <si>
    <t>1196</t>
  </si>
  <si>
    <t>EA940AG-633</t>
  </si>
  <si>
    <t>0.75m㎡x15m/3芯 ﾋﾞﾆｰﾙｷｬﾌﾞﾀｲﾔｹｰﾌﾞﾙ</t>
  </si>
  <si>
    <t>EA948HB-5B</t>
  </si>
  <si>
    <t>10-14mm/G5/8" ケーブルグランド</t>
  </si>
  <si>
    <t>1214</t>
  </si>
  <si>
    <t>EA940CD-484</t>
  </si>
  <si>
    <t>[3連用] スイッチプレート</t>
  </si>
  <si>
    <t>1217</t>
  </si>
  <si>
    <t>EA940CF-24</t>
  </si>
  <si>
    <t>AC100V/ 0.6A タイマースイッチ(電子2時間)</t>
  </si>
  <si>
    <t>EA940CE-441</t>
  </si>
  <si>
    <t>カバープレート(腰高/1個/1列)</t>
  </si>
  <si>
    <t>EA940CE-443</t>
  </si>
  <si>
    <t>カバープレート(腰高/3個/1列)</t>
  </si>
  <si>
    <t>EA944BG-9</t>
  </si>
  <si>
    <t>9.0mmx 10m 熱収縮チューブ(黒)</t>
  </si>
  <si>
    <t>EA944BP-3.8</t>
  </si>
  <si>
    <t>3.8 x1219mm 熱収縮ﾁｭｰﾌﾞ(ﾌｯ素樹脂/半透明)</t>
  </si>
  <si>
    <t>EA944BP-4.9</t>
  </si>
  <si>
    <t>4.9 x1219mm 熱収縮ﾁｭｰﾌﾞ(ﾌｯ素樹脂/半透明)</t>
  </si>
  <si>
    <t>1247</t>
  </si>
  <si>
    <t>EA940DG-63</t>
  </si>
  <si>
    <t>1000mm アルミＤＩＮレール(M6)</t>
  </si>
  <si>
    <t>1255</t>
  </si>
  <si>
    <t>EA940DA-157</t>
  </si>
  <si>
    <t>125V/6A 押しボタンｽｲｯﾁ(２極双投/小型)</t>
  </si>
  <si>
    <t>1267</t>
  </si>
  <si>
    <t>EA948BJ-177</t>
  </si>
  <si>
    <t>M6x25x400mm 雌ねじ取手(ｽﾃﾝﾚｽ製)</t>
  </si>
  <si>
    <t>EA948BJ-47</t>
  </si>
  <si>
    <t>M 5 /110mm 雄ねじ取手(ｽﾃﾝﾚｽ製)</t>
  </si>
  <si>
    <t>1268</t>
  </si>
  <si>
    <t>EA948AM-7</t>
  </si>
  <si>
    <t>M10x40mm 雌ねじプラスチックボール(ﾌﾞﾗｯｸ)</t>
  </si>
  <si>
    <t>EA948AL-22</t>
  </si>
  <si>
    <t>M10x 80mm 雄ねじノブ</t>
  </si>
  <si>
    <t>EA948BX-203</t>
  </si>
  <si>
    <t>M6 雌ねじウイングノブ(ｽﾃﾝﾚｽ製)</t>
  </si>
  <si>
    <t>EA948AJ-4</t>
  </si>
  <si>
    <t>φ160mm ハンドル[丸ﾘﾑ型]</t>
  </si>
  <si>
    <t>1275</t>
  </si>
  <si>
    <t>EA949RH-136</t>
  </si>
  <si>
    <t>10x 70mm ボールロックピン</t>
  </si>
  <si>
    <t>1291</t>
  </si>
  <si>
    <t>EA966B-52</t>
  </si>
  <si>
    <t>MUP002/15mm ピロー型ユニット</t>
  </si>
  <si>
    <t>1301</t>
  </si>
  <si>
    <t>EA527B-22</t>
  </si>
  <si>
    <t>12.7-15.9mm/4.8mm ﾌﾞﾗｲﾝﾄﾞﾘﾍﾞｯﾄ(25本)</t>
  </si>
  <si>
    <t>1304</t>
  </si>
  <si>
    <t>EA945BA</t>
  </si>
  <si>
    <t>M6-M12 雄ねじアンカーセット</t>
  </si>
  <si>
    <t>EA949DT-1202</t>
  </si>
  <si>
    <t>M12x 50mm強力六角ﾎﾞﾙﾄ(SUS/ﾅｯﾄﾜｯｼｬ付半ﾈｼﾞ</t>
  </si>
  <si>
    <t>EA949LL-1035</t>
  </si>
  <si>
    <t>M10x35 ゆるみ止六角ﾎﾞﾙﾄ ﾅｯﾄ付(ｽﾃﾝﾚｽ/2本)</t>
  </si>
  <si>
    <t>1326</t>
  </si>
  <si>
    <t>EA949MA-1015</t>
  </si>
  <si>
    <t>M10x 15mm 六角穴付ボルト/全ねじ(BC/6本)</t>
  </si>
  <si>
    <t>1342</t>
  </si>
  <si>
    <t>EA949AT-41</t>
  </si>
  <si>
    <t>M4x 6mm 鍋頭セムス小ねじ(ｽﾃﾝﾚｽ/P=3/12本)</t>
  </si>
  <si>
    <t>1346</t>
  </si>
  <si>
    <t>EA945AH-1414</t>
  </si>
  <si>
    <t>M4x14mm 小ねじ(ﾎﾟﾘｶｰﾎﾞﾈｰﾄ/20本)</t>
  </si>
  <si>
    <t>1384</t>
  </si>
  <si>
    <t>EA781BT-23</t>
  </si>
  <si>
    <t>100mmx10m ﾏｸﾞﾈｯﾄﾛｰﾙ(ﾎﾜｲﾄﾎﾞｰﾄﾞﾀｲﾌﾟ/青)</t>
  </si>
  <si>
    <t>1387</t>
  </si>
  <si>
    <t>EA762FG-86</t>
  </si>
  <si>
    <t>φ76mm/3.5Kg フック(ﾏｸﾞﾈｯﾄ付/白)</t>
  </si>
  <si>
    <t>1391</t>
  </si>
  <si>
    <t>EA951LD-25A</t>
  </si>
  <si>
    <t>120kg以下 ﾄﾞｱｸﾛｰｻﾞｰ(ﾊﾟﾗﾚﾙ段付型/ｼﾙﾊﾞｰ)</t>
  </si>
  <si>
    <t>EA951LD-64</t>
  </si>
  <si>
    <t>85kg以下 ﾄﾞｱｸﾛｰｻﾞｰ(ﾊﾟﾗﾚﾙ型ｽﾄｯﾌﾟ無/ｼﾙﾊﾞｰ)</t>
  </si>
  <si>
    <t>EA951BB-105</t>
  </si>
  <si>
    <t>54.0mm 打掛錠(鋼板製)</t>
  </si>
  <si>
    <t>1393</t>
  </si>
  <si>
    <t>EA951BA-20</t>
  </si>
  <si>
    <t>デコラッチ</t>
  </si>
  <si>
    <t>1396</t>
  </si>
  <si>
    <t>EA951LF-16</t>
  </si>
  <si>
    <t>108mm  戸当り(あおり止付)</t>
  </si>
  <si>
    <t>EA951FA-15</t>
  </si>
  <si>
    <t>ドアストッパー(ﾏｸﾞﾈｯﾄ付)調整式(白)</t>
  </si>
  <si>
    <t>EA951FA-24</t>
  </si>
  <si>
    <t>30x120x25mm ドアストッパー(ﾀﾞﾌﾞﾙ型/2個)</t>
  </si>
  <si>
    <t>1398</t>
  </si>
  <si>
    <t>EA951B-23</t>
  </si>
  <si>
    <t>19x 650mm 大形貫抜(ｽﾃﾝﾚｽ製)</t>
  </si>
  <si>
    <t>EA951EA-363A</t>
  </si>
  <si>
    <t>34x140mm フラット型連結金具(ｽﾁｰﾙ製)</t>
  </si>
  <si>
    <t>1403</t>
  </si>
  <si>
    <t>EA951EB-849</t>
  </si>
  <si>
    <t>65x 917.5mm 補強金具(ｺｰﾅｰ用)</t>
  </si>
  <si>
    <t>1406</t>
  </si>
  <si>
    <t>EA951LE-3</t>
  </si>
  <si>
    <t>220mm ステー(前蓋用)</t>
  </si>
  <si>
    <t>1416</t>
  </si>
  <si>
    <t>EA951CD-11</t>
  </si>
  <si>
    <t>72x78x30mm 引手ハンドル(吸盤付)</t>
  </si>
  <si>
    <t>1426</t>
  </si>
  <si>
    <t>EA638E-22</t>
  </si>
  <si>
    <t>44x4.0mm Ｓフック(ﾏｯﾄﾌﾞﾗｯｸ焼付塗装/2個)</t>
  </si>
  <si>
    <t>1428</t>
  </si>
  <si>
    <t>EA928AJ-323</t>
  </si>
  <si>
    <t>φ25-38mm用 モップハンガー(3個)</t>
  </si>
  <si>
    <t>1441</t>
  </si>
  <si>
    <t>EA628SC-59</t>
  </si>
  <si>
    <t>9.0mmx50m/7x19 ワイヤーロープ(ｽﾃﾝﾚｽ製)</t>
  </si>
  <si>
    <t>EA951AM-126A</t>
  </si>
  <si>
    <t>2.6mmx240m/#12 鉄線(10kg)</t>
  </si>
  <si>
    <t>EA951AW-1</t>
  </si>
  <si>
    <t>1.6mm x10m/#16 有刺鉄線(ｽﾃﾝﾚｽ製)</t>
  </si>
  <si>
    <t>1443</t>
  </si>
  <si>
    <t>EA980SD-14</t>
  </si>
  <si>
    <t>1.4mmx30m リンクチェーン(ｽﾁｰﾙ製/ﾕﾆｸﾛﾒｯｷ)</t>
  </si>
  <si>
    <t>1444</t>
  </si>
  <si>
    <t>EA980SK-2</t>
  </si>
  <si>
    <t>2.0mmx15m チェーン(ｶﾗｰｽﾁｰﾙ製/黒)</t>
  </si>
  <si>
    <t>EA980SM-52</t>
  </si>
  <si>
    <t>1.2mmx 5m ビクターチェーン(ｽﾃﾝﾚｽ製)</t>
  </si>
  <si>
    <t>EA980AK-10</t>
  </si>
  <si>
    <t>12mmx10m ﾌﾟﾗｽﾁｯｸﾁｪｰﾝ/耐候型(黄/黒)</t>
  </si>
  <si>
    <t>EA997LE-88</t>
  </si>
  <si>
    <t>600角用ﾌﾛｱﾊｯﾁ(張物用/把手式)</t>
  </si>
  <si>
    <t>1463</t>
  </si>
  <si>
    <t>EA948TF-82</t>
  </si>
  <si>
    <t>M20 キャスター取付用金具(160kgﾀｲﾌﾟ/L型)</t>
  </si>
  <si>
    <t>1467</t>
  </si>
  <si>
    <t>EA948TF-138</t>
  </si>
  <si>
    <t>ﾊﾟｲﾌﾟｼﾞｮｲﾝﾄ(φ150ﾌﾞﾚｰｷｷｬｽﾀｰ/ｳﾚﾀﾝ/ｺｰﾅｰ型)</t>
  </si>
  <si>
    <t>1473</t>
  </si>
  <si>
    <t>EA124DL-2</t>
  </si>
  <si>
    <t>18/23mm x 50m ウォーターホース</t>
  </si>
  <si>
    <t>1478</t>
  </si>
  <si>
    <t>EA440DH-53</t>
  </si>
  <si>
    <t>φ 50x150mm アクリルパイプ(透明)</t>
  </si>
  <si>
    <t>EA441LA-20</t>
  </si>
  <si>
    <t>20x300mm ＭＣナイロン丸棒</t>
  </si>
  <si>
    <t>1481</t>
  </si>
  <si>
    <t>EA441PE-51</t>
  </si>
  <si>
    <t>1500x910x4.0mm ﾎﾟﾘｶ中空板(白横目/UVｶｯﾄ)</t>
  </si>
  <si>
    <t>1485</t>
  </si>
  <si>
    <t>EA997XC-108</t>
  </si>
  <si>
    <t>300x300x3.0mm ゴム板(筋入/黒)</t>
  </si>
  <si>
    <t>1486</t>
  </si>
  <si>
    <t>EA423PA-24A</t>
  </si>
  <si>
    <t>1000x1000x1.0mm ゴムパッキンシート(CR)</t>
  </si>
  <si>
    <t>EA997XD-114</t>
  </si>
  <si>
    <t>200x200x10mm 発泡ポリエチレン(青/5枚)</t>
  </si>
  <si>
    <t>EA997XD-115Y</t>
  </si>
  <si>
    <t>300x300x10mm 発泡ポリエチレン(黄/5枚)</t>
  </si>
  <si>
    <t>1491</t>
  </si>
  <si>
    <t>EA997RA-64</t>
  </si>
  <si>
    <t>1000x2000x20mm ゴムマット(ﾌﾞﾗｯｸ)</t>
  </si>
  <si>
    <t>1493</t>
  </si>
  <si>
    <t>EA911AH-10B</t>
  </si>
  <si>
    <t>1030x0.65mmx10m ポリエステル帆布(OD色)</t>
  </si>
  <si>
    <t>1502</t>
  </si>
  <si>
    <t>EA952AD-11A</t>
  </si>
  <si>
    <t>2.0x3.0m からすネット</t>
  </si>
  <si>
    <t>EA943VJ-34</t>
  </si>
  <si>
    <t>19mmx4m 両面テープ(超強力/透明素材用)</t>
  </si>
  <si>
    <t>1507</t>
  </si>
  <si>
    <t>EA943VA-32</t>
  </si>
  <si>
    <t>25mmx10m 構造用接合両面テープ(塩ﾋﾞ対応)</t>
  </si>
  <si>
    <t>EA943VJ-26A</t>
  </si>
  <si>
    <t>12mmx4m 両面テープ(超強力/金属用)</t>
  </si>
  <si>
    <t>EA943VJ-27A</t>
  </si>
  <si>
    <t>19mmx4m 両面テープ(超強力/金属用)</t>
  </si>
  <si>
    <t>1509</t>
  </si>
  <si>
    <t>EA943VK-2A</t>
  </si>
  <si>
    <t>20mmx4m 両面テープ(強力/外壁面用)</t>
  </si>
  <si>
    <t>EA943VK-5A</t>
  </si>
  <si>
    <t>15mmx4m 両面テープ(強力/自動車外装用)</t>
  </si>
  <si>
    <t>EA351DH-32</t>
  </si>
  <si>
    <t>[JIS 5K] 32A/3.0mm 全面フランジパッキン</t>
  </si>
  <si>
    <t>EA351GP-25</t>
  </si>
  <si>
    <t>25A/1.5mm 全面ﾌﾗﾝｼﾞﾊﾟｯｷﾝ(高温用/5K)</t>
  </si>
  <si>
    <t>EA351HB-100</t>
  </si>
  <si>
    <t>100A/2.0mm 全面ﾌﾗﾝｼﾞﾊﾟｯｷﾝ(耐薬品/5K)</t>
  </si>
  <si>
    <t>EA934KF-16</t>
  </si>
  <si>
    <t>28g 紫外線硬化型接着剤(低粘度)</t>
  </si>
  <si>
    <t>EA934KF-17</t>
  </si>
  <si>
    <t>28g 紫外線硬化型接着剤(中粘度)</t>
  </si>
  <si>
    <t>EA930TC-20A</t>
  </si>
  <si>
    <t>435ml 発泡ｳﾚﾀﾝﾌｫｰﾑ(防蟻/一液性/緑色)</t>
  </si>
  <si>
    <t>1557</t>
  </si>
  <si>
    <t>EA942CH-32</t>
  </si>
  <si>
    <t>300ml [油性]速乾ニス</t>
  </si>
  <si>
    <t>1558</t>
  </si>
  <si>
    <t>EA942CL-11</t>
  </si>
  <si>
    <t>5kg [水性]エポキシ強力防水塗料(ﾗｲﾄｸﾞﾚｰ)</t>
  </si>
  <si>
    <t>1560</t>
  </si>
  <si>
    <t>EA591BX-6</t>
  </si>
  <si>
    <t>約64mm/45枚組 ステンシルプレート(真鍮製)</t>
  </si>
  <si>
    <t>1573</t>
  </si>
  <si>
    <t>EA920DF-8</t>
  </si>
  <si>
    <t>420ml 万能離型スプレー(ｺﾞﾑ･樹脂用)</t>
  </si>
  <si>
    <t>1575</t>
  </si>
  <si>
    <t>EA920TE-100</t>
  </si>
  <si>
    <t>40ml ﾌﾞﾚｰｷ&amp;ﾊﾟｰﾂｸﾘｰﾅｰ(2Wayﾉｽﾞﾙ付/24本)</t>
  </si>
  <si>
    <t>1582</t>
  </si>
  <si>
    <t>EA925TE-14</t>
  </si>
  <si>
    <t>285x 95x130mm 着脱式工具差し</t>
  </si>
  <si>
    <t>1585</t>
  </si>
  <si>
    <t>EA925MK-15A</t>
  </si>
  <si>
    <t>230x100mm ペンチ･ドライバーホルダー</t>
  </si>
  <si>
    <t>EA925MK-32A</t>
  </si>
  <si>
    <t>210x 65mm カッターナイフホルダー</t>
  </si>
  <si>
    <t>1587</t>
  </si>
  <si>
    <t>EA924BB-56</t>
  </si>
  <si>
    <t>44x1168mm 作業用ベルト(OD色)</t>
  </si>
  <si>
    <t>1596</t>
  </si>
  <si>
    <t>EA925C-53</t>
  </si>
  <si>
    <t>415x200x300mm ツールバッグ(樹脂ﾍﾞｰｽ付)</t>
  </si>
  <si>
    <t>1599</t>
  </si>
  <si>
    <t>EA927SG-13</t>
  </si>
  <si>
    <t>405x265x155mm バックパック(ﾌﾞﾗｯｸ)</t>
  </si>
  <si>
    <t>1602</t>
  </si>
  <si>
    <t>EA927CE-54</t>
  </si>
  <si>
    <t>431x203x304mm 多収納パック(黒)</t>
  </si>
  <si>
    <t>1603</t>
  </si>
  <si>
    <t>EA927CK-21</t>
  </si>
  <si>
    <t>292x 76x114mm/2.0L ウエストポーチ(迷彩)</t>
  </si>
  <si>
    <t>1605</t>
  </si>
  <si>
    <t>EA509AD-91</t>
  </si>
  <si>
    <t>200x110mm クリアポーチ(EVA製)</t>
  </si>
  <si>
    <t>EA508AR-17</t>
  </si>
  <si>
    <t>φ105x143mm/0.85L 密閉容器(ｽﾃﾝﾚｽ製)</t>
  </si>
  <si>
    <t>EA508TM-1</t>
  </si>
  <si>
    <t>30cc 塗料缶(ｽﾁｰﾙ製/10個)</t>
  </si>
  <si>
    <t>EA508AJ-11B</t>
  </si>
  <si>
    <t>φ170x325mm/ 5L 広口ポリ容器(中蓋付/6個)</t>
  </si>
  <si>
    <t>1625</t>
  </si>
  <si>
    <t>EA505W-1</t>
  </si>
  <si>
    <t>500x350x230mm ツールトレー</t>
  </si>
  <si>
    <t>EA506AB-50BA</t>
  </si>
  <si>
    <t>710x300x160mm 収納ｹｰｽ(ﾌﾞﾙｰｸﾞﾘｰﾝ/4個)</t>
  </si>
  <si>
    <t>EA506AB-46B</t>
  </si>
  <si>
    <t>580x385x319mm 収納ｹｰｽ(ﾊﾞｯｸﾙ付/ｸﾘｱｰ/3個)</t>
  </si>
  <si>
    <t>1644</t>
  </si>
  <si>
    <t>EA506AF-147</t>
  </si>
  <si>
    <t>838x503x473mm/172L  軽量ｺﾝﾃﾅ(ﾗｲﾄｸﾞﾚｰ)</t>
  </si>
  <si>
    <t>1648</t>
  </si>
  <si>
    <t>EA506AA-45</t>
  </si>
  <si>
    <t>530x366x397mm/59.5L 折畳コンテナ(青･蓋付</t>
  </si>
  <si>
    <t>EA506LD-23B</t>
  </si>
  <si>
    <t>334x200x100mm 収納ボックス(ﾌﾞﾙｰ)</t>
  </si>
  <si>
    <t>1651</t>
  </si>
  <si>
    <t>EA506A-54</t>
  </si>
  <si>
    <t>650x440x648mm/ 155L 折畳コンテナ(青/2個)</t>
  </si>
  <si>
    <t>1659</t>
  </si>
  <si>
    <t>EA661CX-1A</t>
  </si>
  <si>
    <t>426x 426mm  ネットパネル</t>
  </si>
  <si>
    <t>EA661CY-52</t>
  </si>
  <si>
    <t>21mm 樹脂製シングルフック(4本/白)</t>
  </si>
  <si>
    <t>1673</t>
  </si>
  <si>
    <t>EA956BB-2</t>
  </si>
  <si>
    <t>677x459x1000mm/5段 ツールワゴン</t>
  </si>
  <si>
    <t>1674</t>
  </si>
  <si>
    <t>EA995A-231</t>
  </si>
  <si>
    <t>220x40x70mm ポリ袋ハンガー(ﾏｸﾞﾈｯﾄ付･白)</t>
  </si>
  <si>
    <t>1704</t>
  </si>
  <si>
    <t>EA628PM-3A</t>
  </si>
  <si>
    <t>15.0mmx 100m ＰＰバンド(手締め用/透明)</t>
  </si>
  <si>
    <t>1706</t>
  </si>
  <si>
    <t>EA628PD-1</t>
  </si>
  <si>
    <t>3/16"(4.8mm)  わら縄(2kg)</t>
  </si>
  <si>
    <t>1707</t>
  </si>
  <si>
    <t>EA925GR-11</t>
  </si>
  <si>
    <t>300x330x110mm PPﾛｰﾌﾟ収納ﾊﾞｯｸﾞ(引張穴付)</t>
  </si>
  <si>
    <t>1709</t>
  </si>
  <si>
    <t>EA944N-12</t>
  </si>
  <si>
    <t>50mm用 テープホルダー(ｶｯﾀｰ付)</t>
  </si>
  <si>
    <t>EA520BY-22A</t>
  </si>
  <si>
    <t>895x595mm/300kg 運搬車(ﾊﾝﾄﾞﾌﾞﾚｰｷ付)</t>
  </si>
  <si>
    <t>EA997RE-72</t>
  </si>
  <si>
    <t>1200x900x 3mm 重量物車両用粘着ﾏｯﾄ(ｳﾚﾀﾝ)</t>
  </si>
  <si>
    <t>EA997RE-82</t>
  </si>
  <si>
    <t>1200x900x 3mm 靴底･台車用粘着マット(ｳﾚﾀﾝ</t>
  </si>
  <si>
    <t>1735</t>
  </si>
  <si>
    <t>EA985PM-1</t>
  </si>
  <si>
    <t>50x4300mm パレットベルト(ﾏｼﾞｯｸﾀｲﾌﾟ/黒)</t>
  </si>
  <si>
    <t>1738</t>
  </si>
  <si>
    <t>EA520XA-1A</t>
  </si>
  <si>
    <t>350x 570mm/120kg テーブルリフト</t>
  </si>
  <si>
    <t>1741</t>
  </si>
  <si>
    <t>EA986S-17</t>
  </si>
  <si>
    <t>41.4x19.3mm ボールキャスター(ｽﾁｰﾙ製)</t>
  </si>
  <si>
    <t>EA986GF-607</t>
  </si>
  <si>
    <t>75mm キャスター(自在金具･穴付)</t>
  </si>
  <si>
    <t>EA986GB-100</t>
  </si>
  <si>
    <t>100mm キャスター(自在金具)</t>
  </si>
  <si>
    <t>EA986JC-160</t>
  </si>
  <si>
    <t>160mm キャスター(自在金具・前輪ﾌﾞﾚｰｷ付)</t>
  </si>
  <si>
    <t>1756</t>
  </si>
  <si>
    <t>EA986JJ-100</t>
  </si>
  <si>
    <t>100mm キャスター(固定金具)</t>
  </si>
  <si>
    <t>EA986KF-100</t>
  </si>
  <si>
    <t>EA986KG-11</t>
  </si>
  <si>
    <t>100mm キャスター(自在金具・後輪ﾌﾞﾚｰｷ付)</t>
  </si>
  <si>
    <t>1762</t>
  </si>
  <si>
    <t>EA986M-180</t>
  </si>
  <si>
    <t>180x50mm 車輪(ﾗﾊﾞｰﾀｲﾔ･ｱﾙﾐﾎｲｰﾙ)</t>
  </si>
  <si>
    <t>EA986RM-82B</t>
  </si>
  <si>
    <t>82x70mm ローラー(ﾊﾟﾚｯﾄﾄﾗｯｸ用･ﾍﾞｱﾘﾝｸﾞ付)</t>
  </si>
  <si>
    <t>1767</t>
  </si>
  <si>
    <t>EA986VF-290</t>
  </si>
  <si>
    <t>90mm 戸車車輪(コ型・重量用)</t>
  </si>
  <si>
    <t>1782</t>
  </si>
  <si>
    <t>EA988MA-3</t>
  </si>
  <si>
    <t>1ton/3.6m ストラッププーラー</t>
  </si>
  <si>
    <t>1783</t>
  </si>
  <si>
    <t>EA982CC-5B</t>
  </si>
  <si>
    <t>50mmx5.0m/2500Kg ベルト荷締機(ﾗﾁｪｯﾄ式)</t>
  </si>
  <si>
    <t>1785</t>
  </si>
  <si>
    <t>EA982SA-44</t>
  </si>
  <si>
    <t>50mmx 4.0m/1274kg ﾍﾞﾙﾄ荷締機(両端ｱｲ型)</t>
  </si>
  <si>
    <t>EA982SA-46</t>
  </si>
  <si>
    <t>50mmx 6.0m/1274kg ﾍﾞﾙﾄ荷締機(両端ｱｲ型)</t>
  </si>
  <si>
    <t>1789</t>
  </si>
  <si>
    <t>EA982SG-13</t>
  </si>
  <si>
    <t>25mmx 3.0m/ 152kg 荷締ストラップ(ｶﾑ式)</t>
  </si>
  <si>
    <t>EA982SG-14</t>
  </si>
  <si>
    <t>25mmx 4.0m/ 152kg 荷締ストラップ(ｶﾑ式)</t>
  </si>
  <si>
    <t>EA628PT-173</t>
  </si>
  <si>
    <t>48x1.7mm/10m ベルト・平織(PP製・青)</t>
  </si>
  <si>
    <t>1795</t>
  </si>
  <si>
    <t>EA628WB-102</t>
  </si>
  <si>
    <t>8mmx91m バンジーコード</t>
  </si>
  <si>
    <t>1797</t>
  </si>
  <si>
    <t>EA628BR-56</t>
  </si>
  <si>
    <t>φ4.0mmx 15.2m ﾊﾟﾗｼｭｰﾄｺｰﾄﾞ(ｳｯﾄﾞﾗﾝﾄﾞ)</t>
  </si>
  <si>
    <t>EA628PS-255</t>
  </si>
  <si>
    <t>5.5mmx1.0m ひも･江戸打(ﾅｲﾛﾝ製･OD色/10本)</t>
  </si>
  <si>
    <t>EA628AL-3</t>
  </si>
  <si>
    <t>φ4x13.5m/Φ8x13.5m ポリロープ(ｶﾓｰ2本組)</t>
  </si>
  <si>
    <t>EA987AA-7</t>
  </si>
  <si>
    <t>250kgx7.0m チェーンブロック</t>
  </si>
  <si>
    <t>EA981WS-11</t>
  </si>
  <si>
    <t>0.57tonx1.0m ワイヤースリング(2本懸け)</t>
  </si>
  <si>
    <t>EA981WT-22</t>
  </si>
  <si>
    <t>1.5 tonx1.5m ワイヤースリング(4本懸け)</t>
  </si>
  <si>
    <t>EA981WT-23</t>
  </si>
  <si>
    <t>1.5 tonx2.0m ワイヤースリング(4本懸け)</t>
  </si>
  <si>
    <t>1813</t>
  </si>
  <si>
    <t>EA981FL-4</t>
  </si>
  <si>
    <t>100mmx4.0m/ 4.0ton ベルトスリング(ｼｸﾞﾅﾙ)</t>
  </si>
  <si>
    <t>EA981VA-51</t>
  </si>
  <si>
    <t>0.95tonx1.5m ｱｼﾞｬｽﾀﾌﾞﾙﾘﾝｸﾞﾁｪｰﾝ(1本懸)</t>
  </si>
  <si>
    <t>EA981VS-1</t>
  </si>
  <si>
    <t>1.2tonx350mm 絶縁スリング</t>
  </si>
  <si>
    <t>EA981VC-12A</t>
  </si>
  <si>
    <t>2.5tonx2.0m スリングチェーン(１本懸け)</t>
  </si>
  <si>
    <t>EA981WN-11</t>
  </si>
  <si>
    <t>1.0ton 丸型フレコンバッグ(二重構造)</t>
  </si>
  <si>
    <t>1822</t>
  </si>
  <si>
    <t>EA987FD-130</t>
  </si>
  <si>
    <t>3.0ton ファンドリーフック(ｽｲﾍﾞﾙ式/ﾗｯﾁ付)</t>
  </si>
  <si>
    <t>EA987FF-93</t>
  </si>
  <si>
    <t>3.15ton ファンドリーフック</t>
  </si>
  <si>
    <t>1834</t>
  </si>
  <si>
    <t>EA903A-23</t>
  </si>
  <si>
    <t>2.73-3.17m 脚立(伸縮調整脚/ﾜｲﾄﾞｽﾃｯﾌﾟ)</t>
  </si>
  <si>
    <t>EA903AR-300</t>
  </si>
  <si>
    <t>2.90m [園芸用] 脚立(ｱﾙﾐ製)</t>
  </si>
  <si>
    <t>1836</t>
  </si>
  <si>
    <t>EA903BC-4A</t>
  </si>
  <si>
    <t>400x400mm/1.20m/4段 折畳式足場(ｱﾙﾐ製)</t>
  </si>
  <si>
    <t>EA903BX-2</t>
  </si>
  <si>
    <t>作業台用アウトリガー (2個)</t>
  </si>
  <si>
    <t>EA765MF-201</t>
  </si>
  <si>
    <t>110mm クリップ付ペンシル(50本/抗菌)</t>
  </si>
  <si>
    <t>EA762AC-6</t>
  </si>
  <si>
    <t>300mm 三角スケール(土地家屋用)</t>
  </si>
  <si>
    <t>EA762AE-212</t>
  </si>
  <si>
    <t>50cc [赤] 速乾用補充インク</t>
  </si>
  <si>
    <t>1864</t>
  </si>
  <si>
    <t>EA720Y-307</t>
  </si>
  <si>
    <t>700mm セーフティーカッターガイド</t>
  </si>
  <si>
    <t>EA720Y-312</t>
  </si>
  <si>
    <t>1200mm セーフティーカッターガイド</t>
  </si>
  <si>
    <t>1867</t>
  </si>
  <si>
    <t>EA599CC</t>
  </si>
  <si>
    <t>280mm カッター･引き廻し鋸</t>
  </si>
  <si>
    <t>1873</t>
  </si>
  <si>
    <t>EA765MB-102</t>
  </si>
  <si>
    <t>6mmx 7m テープのり(あとから接着)</t>
  </si>
  <si>
    <t>1874</t>
  </si>
  <si>
    <t>EA920EA-21A</t>
  </si>
  <si>
    <t>526ml スプレー接着剤</t>
  </si>
  <si>
    <t>EA762HC-24B</t>
  </si>
  <si>
    <t>40枚用 軽とじホッチキス(ﾌﾞﾗｯｸ)</t>
  </si>
  <si>
    <t>1881</t>
  </si>
  <si>
    <t>EA956VA-87</t>
  </si>
  <si>
    <t>吊り下げ名札(赤/10個)</t>
  </si>
  <si>
    <t>1885</t>
  </si>
  <si>
    <t>EA762FC-103</t>
  </si>
  <si>
    <t>38mm 安全ピン(28本)</t>
  </si>
  <si>
    <t>1889</t>
  </si>
  <si>
    <t>EA638LA-92</t>
  </si>
  <si>
    <t>φ72mm 吸盤フック</t>
  </si>
  <si>
    <t>EA762DB-20</t>
  </si>
  <si>
    <t>Ａ６/Ｅ型 クリップボード</t>
  </si>
  <si>
    <t>EA762DA-1</t>
  </si>
  <si>
    <t>230x330mm/Ａ４ クリップボード(縦型)</t>
  </si>
  <si>
    <t>EA762DA-113</t>
  </si>
  <si>
    <t>Ａ４/Ｓ型 クリップボード(ｸﾞﾘｰﾝ)</t>
  </si>
  <si>
    <t>EA762DA-84</t>
  </si>
  <si>
    <t>334x238mm クリップファイル(ﾎﾜｲﾄ)</t>
  </si>
  <si>
    <t>1897</t>
  </si>
  <si>
    <t>EA762CC-226</t>
  </si>
  <si>
    <t>Ａ４ クリアーブック(ﾌﾞﾙｰ/100ﾎﾟｹｯﾄ)</t>
  </si>
  <si>
    <t>EA762CA-13</t>
  </si>
  <si>
    <t>[EA762CA-5,-6用]ルーズリングジッパー</t>
  </si>
  <si>
    <t>EA762CF-94</t>
  </si>
  <si>
    <t>Ａ４/245x330x43mm ドキュメントバッグ(黒)</t>
  </si>
  <si>
    <t>1906</t>
  </si>
  <si>
    <t>EA762GC-131</t>
  </si>
  <si>
    <t>無線綴 Ａ６メモ帳(現場用/ｶﾗﾋﾞﾅ付)</t>
  </si>
  <si>
    <t>EA762GC-32</t>
  </si>
  <si>
    <t>7mm罫線 Ａ５ノート(80ﾍﾟｰｼﾞ/ﾀﾞｰｸﾌﾞﾙｰ/5冊)</t>
  </si>
  <si>
    <t>EA762GC-51</t>
  </si>
  <si>
    <t>7mm罫線 Ａ４ノート(80ﾍﾟｰｼﾞ/ﾌﾞﾗｯｸ/5冊)</t>
  </si>
  <si>
    <t>EA954TA-11</t>
  </si>
  <si>
    <t>140x105x 63mm シスブロック(黒)</t>
  </si>
  <si>
    <t>1909</t>
  </si>
  <si>
    <t>EA954TL-103</t>
  </si>
  <si>
    <t>140x329x237mm ﾌｧｲﾙ収納ボックス(ｵﾚﾝｼﾞ)</t>
  </si>
  <si>
    <t>EA961KD-6</t>
  </si>
  <si>
    <t>350x250x 250mm/外寸 コンパクト金庫</t>
  </si>
  <si>
    <t>1916</t>
  </si>
  <si>
    <t>EA761G-41</t>
  </si>
  <si>
    <t>12桁 計算機</t>
  </si>
  <si>
    <t>EA761DT-13</t>
  </si>
  <si>
    <t>3.5-18mm ラベルライター(ﾈｰﾑﾗﾝﾄﾞ)</t>
  </si>
  <si>
    <t>EA761DW-52</t>
  </si>
  <si>
    <t>18mm 布転写テープカートリッジ(赤)</t>
  </si>
  <si>
    <t>EA761DE-186</t>
  </si>
  <si>
    <t>18mm テープカセット(強粘着/ﾋﾟﾝｸ)</t>
  </si>
  <si>
    <t>EA761DE-246</t>
  </si>
  <si>
    <t>24mm テープカセット(強粘着/ﾋﾟﾝｸ)</t>
  </si>
  <si>
    <t>1925</t>
  </si>
  <si>
    <t>EA761LA-102A</t>
  </si>
  <si>
    <t>1800x 900mm ﾎﾜｲﾄﾎﾞｰﾄﾞｼｰﾄ(ﾏｸﾞﾈｯﾄ付)</t>
  </si>
  <si>
    <t>EA761LA-25</t>
  </si>
  <si>
    <t>黒板消しセット</t>
  </si>
  <si>
    <t>EA764AG-33</t>
  </si>
  <si>
    <t>630x636x1972mm ディスプレイスタンド</t>
  </si>
  <si>
    <t>EA761XL-20</t>
  </si>
  <si>
    <t>モニター取付用LEDライト(USB Aｺﾈｸﾀｵｽ)</t>
  </si>
  <si>
    <t>EA800LZ-3</t>
  </si>
  <si>
    <t>VRゴーグル(高機能ﾀｲﾌﾟ/ﾍｯﾄﾞﾎﾝ付)</t>
  </si>
  <si>
    <t>1941</t>
  </si>
  <si>
    <t>EA764AA-205</t>
  </si>
  <si>
    <t>[単4x2本] ワイヤレスマウス(ﾁﾙﾄｽｸﾛｰﾙ対応)</t>
  </si>
  <si>
    <t>1942</t>
  </si>
  <si>
    <t>EA764AA-183</t>
  </si>
  <si>
    <t>[単3x1本] ワイヤレスマウス(ﾚｼｰﾊﾞｰ切替式)</t>
  </si>
  <si>
    <t>EA764A-145</t>
  </si>
  <si>
    <t>タブレット用ＡＣ充電器(Lightning)</t>
  </si>
  <si>
    <t>1953</t>
  </si>
  <si>
    <t>EA940CD-261</t>
  </si>
  <si>
    <t>AC100V/ＵＳＢ充電器(4ﾎﾟｰﾄ/ｸﾗﾝﾌﾟ式/白)</t>
  </si>
  <si>
    <t>EA764AJ-83</t>
  </si>
  <si>
    <t>3.0m USBケーブル(A-B/2.0対応/金ﾒｯｷ/黒)</t>
  </si>
  <si>
    <t>1962</t>
  </si>
  <si>
    <t>EA764AD-69</t>
  </si>
  <si>
    <t>[4ﾎﾟｰﾄ] USB3.1ﾊﾌﾞ(ｸﾗﾝﾌﾟ式)</t>
  </si>
  <si>
    <t>1964</t>
  </si>
  <si>
    <t>EA764BY-164</t>
  </si>
  <si>
    <t>[USB Type C] ドッキングハブ</t>
  </si>
  <si>
    <t>1968</t>
  </si>
  <si>
    <t>EA940PG-24</t>
  </si>
  <si>
    <t>5.0m ビデオケーブル(S端子)</t>
  </si>
  <si>
    <t>1976</t>
  </si>
  <si>
    <t>EA764BB-1.5A</t>
  </si>
  <si>
    <t>1.5m LANケーブル(ｶﾃｺﾞﾘｰ6A準拠)[ﾌﾞﾙｰ]</t>
  </si>
  <si>
    <t>1983</t>
  </si>
  <si>
    <t>EA764AG-17A</t>
  </si>
  <si>
    <t>720mm モニターアーム(水平可動)</t>
  </si>
  <si>
    <t>1990</t>
  </si>
  <si>
    <t>EA922HB-102</t>
  </si>
  <si>
    <t>300ml フォームクリーナー</t>
  </si>
  <si>
    <t>EA922HB-24</t>
  </si>
  <si>
    <t>[EA922HB-23用] 詰替容器</t>
  </si>
  <si>
    <t>EA759XD-63</t>
  </si>
  <si>
    <t>A4判/ 6面 ﾌﾟﾘﾝﾀｰﾗﾍﾞﾙ(再剥離対応/10枚)</t>
  </si>
  <si>
    <t>EA759XD-65</t>
  </si>
  <si>
    <t>A4判/24面 ﾌﾟﾘﾝﾀｰﾗﾍﾞﾙ(再剥離対応/10枚)</t>
  </si>
  <si>
    <t>EA759XE-153</t>
  </si>
  <si>
    <t>A4判/24面 83.8x 21.2mm ﾌﾟﾘﾝﾀｰﾗﾍﾞﾙ(20枚)</t>
  </si>
  <si>
    <t>1995</t>
  </si>
  <si>
    <t>EA759XC-22</t>
  </si>
  <si>
    <t>Ａ４ フォトペーパー光沢紙(50枚)</t>
  </si>
  <si>
    <t>1999</t>
  </si>
  <si>
    <t>EA759GN-27B</t>
  </si>
  <si>
    <t>256GB micro SDXC メモリーカード</t>
  </si>
  <si>
    <t>2004</t>
  </si>
  <si>
    <t>EA761HE-121</t>
  </si>
  <si>
    <t>216x303mm/A4 ラミネートフィルム(25枚)</t>
  </si>
  <si>
    <t>EA763ZB-69</t>
  </si>
  <si>
    <t>600x300x650mm/42L シュレッダー</t>
  </si>
  <si>
    <t>EA798CB-66A</t>
  </si>
  <si>
    <t>φ330mm [電波]掛時計</t>
  </si>
  <si>
    <t>2014</t>
  </si>
  <si>
    <t>EA798CE-5</t>
  </si>
  <si>
    <t>φ320mm [電波]掛時計(省電力･蓄光)</t>
  </si>
  <si>
    <t>2017</t>
  </si>
  <si>
    <t>EA798CS-98</t>
  </si>
  <si>
    <t>78x 17x 80mm [電波]置時計</t>
  </si>
  <si>
    <t>2020</t>
  </si>
  <si>
    <t>EA790AY-15</t>
  </si>
  <si>
    <t>充電器[EA790AJ-15用]</t>
  </si>
  <si>
    <t>2024</t>
  </si>
  <si>
    <t>EA763CF-50</t>
  </si>
  <si>
    <t>5W 卓上スピーカーセット(ﾎﾟｰﾀﾌﾞﾙ/ﾏｲｸ付)</t>
  </si>
  <si>
    <t>EA763CM-6</t>
  </si>
  <si>
    <t>ハンド形マイクロホン</t>
  </si>
  <si>
    <t>2028</t>
  </si>
  <si>
    <t>EA759ER-2C</t>
  </si>
  <si>
    <t>425-1350mm カメラ用一脚</t>
  </si>
  <si>
    <t>EA759ZB-10F</t>
  </si>
  <si>
    <t>360x270x5mm ＬＥＤライトパネル</t>
  </si>
  <si>
    <t>2032</t>
  </si>
  <si>
    <t>EA759Z-75B</t>
  </si>
  <si>
    <t>380x250x160mm カメラバッグ</t>
  </si>
  <si>
    <t>EA759ZA-126</t>
  </si>
  <si>
    <t>125x25x75mm デジタルカメラケース(ﾌﾞﾗｯｸ)</t>
  </si>
  <si>
    <t>2034</t>
  </si>
  <si>
    <t>EA757AG-36</t>
  </si>
  <si>
    <t>x10/25mm 双眼鏡(手振れ防止/ｺﾝﾊﾟｸﾄ)</t>
  </si>
  <si>
    <t>EA951FC-7</t>
  </si>
  <si>
    <t>210x101x365mm ポスト(ｽﾃﾝﾚｽ製)</t>
  </si>
  <si>
    <t>EA957EA-4</t>
  </si>
  <si>
    <t>441x442x550mm ワゴン(ｷｬｽﾀｰ付)</t>
  </si>
  <si>
    <t>2051</t>
  </si>
  <si>
    <t>EA954HC-252</t>
  </si>
  <si>
    <t>240x450x520mm サイドテーブル</t>
  </si>
  <si>
    <t>2063</t>
  </si>
  <si>
    <t>EA956XF-1</t>
  </si>
  <si>
    <t>スタッキングチェアー(ﾛｰｽﾞ)</t>
  </si>
  <si>
    <t>2074</t>
  </si>
  <si>
    <t>EA954DC-31B</t>
  </si>
  <si>
    <t>530x620x1335mm/3段(A3) キャビネット</t>
  </si>
  <si>
    <t>2087</t>
  </si>
  <si>
    <t>EA927SG-24</t>
  </si>
  <si>
    <t>225x 90x105mm 小物ポーチ(ﾌﾞﾗｯｸ)</t>
  </si>
  <si>
    <t>EA927BG-61</t>
  </si>
  <si>
    <t>330x240x480(H)mm/34L キャリーケース(黒)</t>
  </si>
  <si>
    <t>2095</t>
  </si>
  <si>
    <t>EA927BH-37</t>
  </si>
  <si>
    <t>400x 60x280mm ビジネスバッグ</t>
  </si>
  <si>
    <t>EA927CE-51</t>
  </si>
  <si>
    <t>228x203x444mm バックパック(黒)</t>
  </si>
  <si>
    <t>EA927CH-32</t>
  </si>
  <si>
    <t>381x279x152mm ｼｮﾙﾀﾞｰﾊﾞｯｸﾞ(ｷｬﾝﾊﾞｽ地/ｶｰｷ)</t>
  </si>
  <si>
    <t>EA927LF-21</t>
  </si>
  <si>
    <t>250x 30x200mm ショルダーバッグ(防水)</t>
  </si>
  <si>
    <t>2102</t>
  </si>
  <si>
    <t>EA927BE-43</t>
  </si>
  <si>
    <t>390x120x290mm トートバッグ(黒)</t>
  </si>
  <si>
    <t>2103</t>
  </si>
  <si>
    <t>EA939AG-61</t>
  </si>
  <si>
    <t>22ml スエード用補色ミスト(ｸﾛ)</t>
  </si>
  <si>
    <t>2114</t>
  </si>
  <si>
    <t>EA758RE-2R</t>
  </si>
  <si>
    <t>[単4x2本] フラッシュライト/ＬＥＤ(ﾚｯﾄﾞ)</t>
  </si>
  <si>
    <t>2115</t>
  </si>
  <si>
    <t>EA758M-31</t>
  </si>
  <si>
    <t>[単4x3本] フラッシュライト/ＬＥＤ</t>
  </si>
  <si>
    <t>EA758RJ-16A</t>
  </si>
  <si>
    <t>[単4x3本] フラッシュライト/ＬＥＤ(黒)</t>
  </si>
  <si>
    <t>2117</t>
  </si>
  <si>
    <t>EA758M-28</t>
  </si>
  <si>
    <t>[単3･単4x1本] ＬＥＤライト</t>
  </si>
  <si>
    <t>2119</t>
  </si>
  <si>
    <t>EA758RW-107</t>
  </si>
  <si>
    <t>[充電式] フラッシュライト/LED</t>
  </si>
  <si>
    <t>EA814EC-103</t>
  </si>
  <si>
    <t>吊り下げフックセット</t>
  </si>
  <si>
    <t>2136</t>
  </si>
  <si>
    <t>EA814EL-5W</t>
  </si>
  <si>
    <t>AC100V/100Wx2灯 作業灯/ＬＥＤ(ｺｰﾄﾞ5m)</t>
  </si>
  <si>
    <t>2141</t>
  </si>
  <si>
    <t>EA761XB-112B</t>
  </si>
  <si>
    <t>AC100V 照明灯/ＬＥＤ(ｸﾘｯﾌﾟ式)</t>
  </si>
  <si>
    <t>EA815LM-2</t>
  </si>
  <si>
    <t>[単4x4本]50ﾙｰﾒﾝ 照明灯/ＬＥＤ</t>
  </si>
  <si>
    <t>2153</t>
  </si>
  <si>
    <t>EA758ZK-65</t>
  </si>
  <si>
    <t>DC12V/ 10W 電球(ﾀﾞﾌﾞﾙﾍﾞｰｽ回転灯用/3個)</t>
  </si>
  <si>
    <t>2160</t>
  </si>
  <si>
    <t>EA763BC-68</t>
  </si>
  <si>
    <t>1.8m ステレオヘッドホン(34mm口径ｽﾋﾟｰｶｰ)</t>
  </si>
  <si>
    <t>EA763AK-21C</t>
  </si>
  <si>
    <t>AC100V/1300W 320x360x45mm ＩＨ調理器</t>
  </si>
  <si>
    <t>EA763AK-35A</t>
  </si>
  <si>
    <t>ＩＨ調理器･鍋セット</t>
  </si>
  <si>
    <t>EA763AK-35AA</t>
  </si>
  <si>
    <t>[EA763AK-35A用] プレート</t>
  </si>
  <si>
    <t>EA763AK-62</t>
  </si>
  <si>
    <t>EA763AK-9</t>
  </si>
  <si>
    <t>AC100V/1200W ホットプレート</t>
  </si>
  <si>
    <t>EA763AJ-59C</t>
  </si>
  <si>
    <t>1.0升 ＩＨ炊飯ｼﾞｬｰ(極め炊き/ﾊﾟﾝﾒﾆｭｰ付き)</t>
  </si>
  <si>
    <t>EA763AJ-62B</t>
  </si>
  <si>
    <t>5.5合 圧力ＩＨ炊飯ｼﾞｬｰ(炎舞炊き/ｸﾞﾚｰｼﾞｭ)</t>
  </si>
  <si>
    <t>EA763AJ-64</t>
  </si>
  <si>
    <t>5.5合 ＩＨ炊飯ジャー(極め炊き)</t>
  </si>
  <si>
    <t>EA763AZ-56M</t>
  </si>
  <si>
    <t>0.36L マグボトル(ｽﾃﾝﾚｽ製/ﾐﾃﾞｨｱﾑｸﾞﾚｰ)</t>
  </si>
  <si>
    <t>2173</t>
  </si>
  <si>
    <t>EA763AG-12</t>
  </si>
  <si>
    <t>AC100V/1200W ヘアードライヤー(ﾌﾞﾗｯｸ)</t>
  </si>
  <si>
    <t>EA540K-122</t>
  </si>
  <si>
    <t>130mm はさみ・精密</t>
  </si>
  <si>
    <t>EA628PV-52</t>
  </si>
  <si>
    <t>38mm x 5m 平織ゴム (白)</t>
  </si>
  <si>
    <t>2194</t>
  </si>
  <si>
    <t>EA951FE-42A</t>
  </si>
  <si>
    <t>657-992x310x2000-2700mm ランドリーラック</t>
  </si>
  <si>
    <t>2196</t>
  </si>
  <si>
    <t>EA951FB-307</t>
  </si>
  <si>
    <t>700-1100x640x1100mm 物干しスタンド</t>
  </si>
  <si>
    <t>EA951FB-308</t>
  </si>
  <si>
    <t>1200-2000x640x1100mm 物干しスタンド</t>
  </si>
  <si>
    <t>2200</t>
  </si>
  <si>
    <t>EA928CX-34</t>
  </si>
  <si>
    <t>290x150x 40 吸盤付マルチハンガー(2個)</t>
  </si>
  <si>
    <t>2202</t>
  </si>
  <si>
    <t>EA951FE-157</t>
  </si>
  <si>
    <t>340x225x290mm キッチン収納棚</t>
  </si>
  <si>
    <t>2206</t>
  </si>
  <si>
    <t>EA912MH-26</t>
  </si>
  <si>
    <t>160x160mm トレー(木製)</t>
  </si>
  <si>
    <t>EA913VM-56</t>
  </si>
  <si>
    <t>160mm/ 4.5L 深型なべ</t>
  </si>
  <si>
    <t>2217</t>
  </si>
  <si>
    <t>EA922HB-157</t>
  </si>
  <si>
    <t>140x200mm 除菌ｳｪｯﾄﾃｨｯｼｭ(詰替用/65枚/厚手</t>
  </si>
  <si>
    <t>EA995AD-261</t>
  </si>
  <si>
    <t>200x300mm 規格ポリ袋(透明/11号/100枚)</t>
  </si>
  <si>
    <t>EA995AD-337</t>
  </si>
  <si>
    <t>30L ポリ袋(半透明/取っ手付/50枚)</t>
  </si>
  <si>
    <t>EA995AF-12</t>
  </si>
  <si>
    <t>25号/ 8号 ポリ袋(半透明/取っ手付/100枚)</t>
  </si>
  <si>
    <t>EA927SB-3</t>
  </si>
  <si>
    <t>530x120x400mm 不織布バッグ(黒/10枚)</t>
  </si>
  <si>
    <t>2229</t>
  </si>
  <si>
    <t>EA638LE-147</t>
  </si>
  <si>
    <t>190mm タオル掛け</t>
  </si>
  <si>
    <t>EA638LE-173</t>
  </si>
  <si>
    <t>400mm タオル掛け(ﾏｯﾄﾌﾞﾗｯｸ)</t>
  </si>
  <si>
    <t>2231</t>
  </si>
  <si>
    <t>EA922KA-41</t>
  </si>
  <si>
    <t>240ml 食器用洗剤(ｷｭｷｭｯﾄ)</t>
  </si>
  <si>
    <t>EA922KA-46</t>
  </si>
  <si>
    <t>240ml 食器用洗剤(ｷｭｷｭｯﾄｸﾘｱ除菌)</t>
  </si>
  <si>
    <t>2235</t>
  </si>
  <si>
    <t>EA638LF-153</t>
  </si>
  <si>
    <t>70x 85x170mm ﾂｰﾙﾎﾙﾀﾞｰ(ﾏｸﾞﾈｯﾄ式/ﾌﾞﾗｯｸ)</t>
  </si>
  <si>
    <t>EA922C-37</t>
  </si>
  <si>
    <t>2.0L 薬用泡ハンドソープ(無香料)</t>
  </si>
  <si>
    <t>2239</t>
  </si>
  <si>
    <t>EA922AJ-292</t>
  </si>
  <si>
    <t>[EA922AJ-291用] 400ml つけかえ用</t>
  </si>
  <si>
    <t>EA922AV-52A</t>
  </si>
  <si>
    <t>300ml カビ防止剤</t>
  </si>
  <si>
    <t>EA922KR-55</t>
  </si>
  <si>
    <t>5.0L [業務用]抗ｳｲﾙｽｸﾘｰﾅｰ(ﾒﾃﾞｨﾌﾟﾛ/詰替)</t>
  </si>
  <si>
    <t>2244</t>
  </si>
  <si>
    <t>EA922AJ-84</t>
  </si>
  <si>
    <t>500ml ガラスクリーナー</t>
  </si>
  <si>
    <t>2248</t>
  </si>
  <si>
    <t>EA941F-4</t>
  </si>
  <si>
    <t>130x150mm スズメバチ誘引捕獲器</t>
  </si>
  <si>
    <t>EA941C-10</t>
  </si>
  <si>
    <t>80ml アリよけスプレー(屋内用/60回)</t>
  </si>
  <si>
    <t>EA941D-5A</t>
  </si>
  <si>
    <t>500ml アリ用殺虫剤</t>
  </si>
  <si>
    <t>2252</t>
  </si>
  <si>
    <t>EA941C-57</t>
  </si>
  <si>
    <t>350ml ダニスプレー(ﾀﾞﾆｺﾅｰｽﾞ)</t>
  </si>
  <si>
    <t>2253</t>
  </si>
  <si>
    <t>EA944CR-1B</t>
  </si>
  <si>
    <t>500x 400mm [手押し]圧縮袋(衣類用/2枚)</t>
  </si>
  <si>
    <t>2256</t>
  </si>
  <si>
    <t>EA998BB-22</t>
  </si>
  <si>
    <t>ヘルメット(ｴｱﾗｲﾄ/ｸﾞﾘｰﾝ)</t>
  </si>
  <si>
    <t>EA800PA-12</t>
  </si>
  <si>
    <t>305x203mm ﾌｪｲｽｶﾞｰﾄﾞ･ｽｸﾘｰﾝ(ﾎﾟﾘｶｰﾎﾞﾈｰﾄ/緑)</t>
  </si>
  <si>
    <t>2263</t>
  </si>
  <si>
    <t>EA800LA-61</t>
  </si>
  <si>
    <t>ゴーグル(ｾｰﾌﾃｨｰ/ｸﾘｱｰ)</t>
  </si>
  <si>
    <t>EA800CH-7</t>
  </si>
  <si>
    <t>保護めがね(ｱﾝﾊﾞｰ)</t>
  </si>
  <si>
    <t>2267</t>
  </si>
  <si>
    <t>EA800LA-35</t>
  </si>
  <si>
    <t>セーフティーグラス(調光ﾚﾝｽﾞ/ｱﾝﾁﾌｫｸﾞ)</t>
  </si>
  <si>
    <t>EA800LA-76</t>
  </si>
  <si>
    <t>セーフティーグラス(ｸﾘｱ)</t>
  </si>
  <si>
    <t>EA800AW-1</t>
  </si>
  <si>
    <t>保護めがね(検査用)</t>
  </si>
  <si>
    <t>2285</t>
  </si>
  <si>
    <t>EA354GD-57</t>
  </si>
  <si>
    <t>[Ｍ] 手袋(ﾎﾟﾘｳﾚﾀﾝｺｰﾃｨﾝｸﾞ/10双)</t>
  </si>
  <si>
    <t>EA354GD-58</t>
  </si>
  <si>
    <t>[Ｌ] 手袋(ﾎﾟﾘｳﾚﾀﾝｺｰﾃｨﾝｸﾞ/10双)</t>
  </si>
  <si>
    <t>2290</t>
  </si>
  <si>
    <t>EA353C-71</t>
  </si>
  <si>
    <t>[Ｍ] 手袋(ﾎﾟﾘｳﾚﾀﾝ/ﾀｯﾁｽｸﾘｰﾝ対応)</t>
  </si>
  <si>
    <t>EA353BY-204</t>
  </si>
  <si>
    <t>[LL] メカニクスグローブ(革/ﾌﾞﾗｳﾝ)</t>
  </si>
  <si>
    <t>2296</t>
  </si>
  <si>
    <t>EA354GE-17</t>
  </si>
  <si>
    <t>[Ｌ] 手袋(耐油/塩化ﾋﾞﾆｰﾙ･綿 ﾎﾟﾘｴｽﾃﾙ裏)</t>
  </si>
  <si>
    <t>EA354BD-63</t>
  </si>
  <si>
    <t>[Ｌ/305mm] 手袋(ﾆﾄﾘﾙｺﾞﾑ/環境配慮ﾀｲﾌﾟ)</t>
  </si>
  <si>
    <t>EA354BD-64</t>
  </si>
  <si>
    <t>[XL/305mm] 手袋(ﾆﾄﾘﾙｺﾞﾑ/環境配慮ﾀｲﾌﾟ)</t>
  </si>
  <si>
    <t>EA354BW-3</t>
  </si>
  <si>
    <t>[XXL/380mm]手袋･耐酸･耐ｱﾙｶﾘ(ﾗﾃｯｸｽｺﾞﾑ)</t>
  </si>
  <si>
    <t>2303</t>
  </si>
  <si>
    <t>EA354GA-123</t>
  </si>
  <si>
    <t>[Ｌ] 手袋(塩化ﾋﾞﾆｰﾙ･ﾊﾟｳﾀﾞｰ無/100枚)</t>
  </si>
  <si>
    <t>EA354GA-93</t>
  </si>
  <si>
    <t>[Ｌ] 手袋(熱可塑性ｴﾗｽﾄﾏｰ/100枚)</t>
  </si>
  <si>
    <t>2305</t>
  </si>
  <si>
    <t>EA926CE-2</t>
  </si>
  <si>
    <t>[Ｍ]  サポーター(手首右用)</t>
  </si>
  <si>
    <t>2306</t>
  </si>
  <si>
    <t>EA926AC-1</t>
  </si>
  <si>
    <t>110x750-1200mm ベルトサポート</t>
  </si>
  <si>
    <t>EA926CC-11</t>
  </si>
  <si>
    <t>[Ｓ] サポーター(腰用)</t>
  </si>
  <si>
    <t>EA926CC-13</t>
  </si>
  <si>
    <t>[LL] サポーター(腰用)</t>
  </si>
  <si>
    <t>EA910FB-25.5</t>
  </si>
  <si>
    <t>25.5cm スニーカー(ﾏｼﾞｯｸ式/ﾎﾜｲﾄ)</t>
  </si>
  <si>
    <t>EA998VR-26A</t>
  </si>
  <si>
    <t>26.0cm プロテクティブスニーカー</t>
  </si>
  <si>
    <t>EA998VR-29A</t>
  </si>
  <si>
    <t>29.0cm プロテクティブスニーカー</t>
  </si>
  <si>
    <t>EA998VT-26</t>
  </si>
  <si>
    <t>26.0cm プロスニーカー(ﾊｲｶｯﾄ)</t>
  </si>
  <si>
    <t>2314</t>
  </si>
  <si>
    <t>EA910ME-27</t>
  </si>
  <si>
    <t>27.0cm 防寒長靴(ｽﾊﾟｲｸ底)</t>
  </si>
  <si>
    <t>2316</t>
  </si>
  <si>
    <t>EA996XB-54</t>
  </si>
  <si>
    <t>[3L] 透湿型レインウェアー(ｸﾞﾚｰ)</t>
  </si>
  <si>
    <t>2335</t>
  </si>
  <si>
    <t>EA983RA-27</t>
  </si>
  <si>
    <t>33x183mm ＬＥＤ安全マーカーバンド</t>
  </si>
  <si>
    <t>2337</t>
  </si>
  <si>
    <t>EA998PE-1B</t>
  </si>
  <si>
    <t>墜落制止用器具(ﾌﾙﾊｰﾈｽ)</t>
  </si>
  <si>
    <t>2343</t>
  </si>
  <si>
    <t>EA984DW-2</t>
  </si>
  <si>
    <t>墜落制止用器具 取付クランプ</t>
  </si>
  <si>
    <t>2344</t>
  </si>
  <si>
    <t>EA983SP-1</t>
  </si>
  <si>
    <t>800-1200mm セーフティーツールランヤード</t>
  </si>
  <si>
    <t>2346</t>
  </si>
  <si>
    <t>EA983SM-97</t>
  </si>
  <si>
    <t>400mm セーフティループ用延長コード</t>
  </si>
  <si>
    <t>2350</t>
  </si>
  <si>
    <t>EA983FS-630</t>
  </si>
  <si>
    <t>159x102mm ｼｸﾞﾅﾙﾗｲﾄ(点灯点滅LED/ﾏｸﾞﾈｯﾄ付)</t>
  </si>
  <si>
    <t>EA983FT-11B</t>
  </si>
  <si>
    <t>2354</t>
  </si>
  <si>
    <t>EA983FT-604</t>
  </si>
  <si>
    <t>コーン用標示板(危険)</t>
  </si>
  <si>
    <t>EA983FT-811</t>
  </si>
  <si>
    <t>485x1070mm ﾊﾞﾘｹｰﾄﾞﾎﾞｰﾄﾞ(危険立入禁止)</t>
  </si>
  <si>
    <t>2362</t>
  </si>
  <si>
    <t>EA983FT-302</t>
  </si>
  <si>
    <t>457x835mm ＬＥＤ方向指示燈(ﾌﾞﾗｯｸ)</t>
  </si>
  <si>
    <t>2363</t>
  </si>
  <si>
    <t>EA983DH-1</t>
  </si>
  <si>
    <t>450x600mm 安全表示垂れ幕(立入禁止)</t>
  </si>
  <si>
    <t>EA983DH-3</t>
  </si>
  <si>
    <t>450x600mm 安全表示垂れ幕(工事中)</t>
  </si>
  <si>
    <t>EA911AB-111</t>
  </si>
  <si>
    <t>1.7x1.7m トラシート</t>
  </si>
  <si>
    <t>EA766ZF-81</t>
  </si>
  <si>
    <t>450x300mm 工事用ミニホワイトボード</t>
  </si>
  <si>
    <t>EA983FE-87</t>
  </si>
  <si>
    <t>22x22x400mm クッションガード(蓄光/2本)</t>
  </si>
  <si>
    <t>EA983FJ-238</t>
  </si>
  <si>
    <t>19x30x1000mm エッジガード(ﾚﾓﾝｲｴﾛｰ)</t>
  </si>
  <si>
    <t>2404</t>
  </si>
  <si>
    <t>EA983GG-3</t>
  </si>
  <si>
    <t>297x210mm 蛍光粘着シート(ｵﾚﾝｼﾞｲｴﾛｰ)</t>
  </si>
  <si>
    <t>2406</t>
  </si>
  <si>
    <t>EA983GA-46</t>
  </si>
  <si>
    <t>25mmx9.1m 反射テープ(ｴﾝｼﾞﾆｱｸﾞﾚｰﾄﾞ)(白)</t>
  </si>
  <si>
    <t>2420</t>
  </si>
  <si>
    <t>EA864CD-812</t>
  </si>
  <si>
    <t>[単3x8本] センサーカメラ(屋外型)</t>
  </si>
  <si>
    <t>EA864CD-817A</t>
  </si>
  <si>
    <t>[単3x6本] センサーカメラ(屋外型)</t>
  </si>
  <si>
    <t>2423</t>
  </si>
  <si>
    <t>EA864CB-303</t>
  </si>
  <si>
    <t>[単3x8本] ＬＥＤセンサーライト(電池式)</t>
  </si>
  <si>
    <t>2426</t>
  </si>
  <si>
    <t>EA951BA-1</t>
  </si>
  <si>
    <t>ベンリーしまり(小)</t>
  </si>
  <si>
    <t>2431</t>
  </si>
  <si>
    <t>EA983SF-6</t>
  </si>
  <si>
    <t>4x600mm チェーンロック(ｽﾃﾝﾚｽ製)</t>
  </si>
  <si>
    <t>2436</t>
  </si>
  <si>
    <t>EA557K</t>
  </si>
  <si>
    <t>キーリングドライバー</t>
  </si>
  <si>
    <t>2437</t>
  </si>
  <si>
    <t>EA638DM-52</t>
  </si>
  <si>
    <t>14x1.2mm キーリング(ｽﾃﾝﾚｽ製/10個)</t>
  </si>
  <si>
    <t>2438</t>
  </si>
  <si>
    <t>EA475HL-14</t>
  </si>
  <si>
    <t>47x130mm 連番タグ(黄/100枚)</t>
  </si>
  <si>
    <t>EA916ZC-48A</t>
  </si>
  <si>
    <t>3.2x150mm キーチェーン(ｽﾃﾝﾚｽ製･5本)</t>
  </si>
  <si>
    <t>2444</t>
  </si>
  <si>
    <t>EA591BB-1.5</t>
  </si>
  <si>
    <t>1.5mm 英字刻印セット</t>
  </si>
  <si>
    <t>2449</t>
  </si>
  <si>
    <t>EA979D-15</t>
  </si>
  <si>
    <t>20x 20x5mm 耐震ベース(角/16枚)</t>
  </si>
  <si>
    <t>EA979BA-2</t>
  </si>
  <si>
    <t>300- 400mm 家具転倒防止ポール(2本)</t>
  </si>
  <si>
    <t>EA999LC-2</t>
  </si>
  <si>
    <t>10.0L 消火用ポリバケツ(5個)</t>
  </si>
  <si>
    <t>2456</t>
  </si>
  <si>
    <t>EA915DB-141</t>
  </si>
  <si>
    <t>880x1270mm キルトフリースブランケット</t>
  </si>
  <si>
    <t>EA915DB-2</t>
  </si>
  <si>
    <t>135x 50cm 着る布団(Sｻｲｽﾞ/ｴｱｰﾏｯﾄ付)</t>
  </si>
  <si>
    <t>2468</t>
  </si>
  <si>
    <t>EA928AG-112</t>
  </si>
  <si>
    <t>280x110x40mm びっくりスポンジ(20個入)</t>
  </si>
  <si>
    <t>EA928AA-133</t>
  </si>
  <si>
    <t>[EA928AA-131･-132用] 替モップ(6枚入)</t>
  </si>
  <si>
    <t>2480</t>
  </si>
  <si>
    <t>EA928DE-33</t>
  </si>
  <si>
    <t>460x150mm/1340mm フロアーモップセット(白</t>
  </si>
  <si>
    <t>EA922B-236</t>
  </si>
  <si>
    <t>160x260-955mmﾛｰﾙｸﾘｰﾅｰ(ﾌﾛｰﾘﾝｸﾞ･ｶｰﾍﾟｯﾄ兼用</t>
  </si>
  <si>
    <t>EA922B-53</t>
  </si>
  <si>
    <t>160mm 交換用ロール(ﾎﾜｲﾄ/6巻)</t>
  </si>
  <si>
    <t>2490</t>
  </si>
  <si>
    <t>EA928AD-556B</t>
  </si>
  <si>
    <t>1350x350mm 現場用ほうき(8本)</t>
  </si>
  <si>
    <t>2503</t>
  </si>
  <si>
    <t>EA340XG-6</t>
  </si>
  <si>
    <t>300x 460mm すくい網</t>
  </si>
  <si>
    <t>2516</t>
  </si>
  <si>
    <t>EA995AA-572</t>
  </si>
  <si>
    <t>900x500x665mm ダストボックス(ｽﾁｰﾙ製)</t>
  </si>
  <si>
    <t>EA995AA-573</t>
  </si>
  <si>
    <t>1200x500x665mm ダストボックス(ｽﾁｰﾙ製)</t>
  </si>
  <si>
    <t>2521</t>
  </si>
  <si>
    <t>EA899AJ-77</t>
  </si>
  <si>
    <t>[充電式] 掃除機･スティク型(ｻｲｸﾛﾝ式)</t>
  </si>
  <si>
    <t>2523</t>
  </si>
  <si>
    <t>EA899HK-2</t>
  </si>
  <si>
    <t>DC36.0V/8.0L 乾湿両用ｺｰﾄﾞﾚｽｸﾘｰﾅｰ(充電式)</t>
  </si>
  <si>
    <t>2530</t>
  </si>
  <si>
    <t>EA899MY-4</t>
  </si>
  <si>
    <t>AC100V/1300W 電動ポリッシャー(14型/高速)</t>
  </si>
  <si>
    <t>EA899MY-6</t>
  </si>
  <si>
    <t>AC100V/1200W 電動ポリッシャー(14型)</t>
  </si>
  <si>
    <t>2531</t>
  </si>
  <si>
    <t>EA899MW-52</t>
  </si>
  <si>
    <t>12型用  サングリッドブラシ</t>
  </si>
  <si>
    <t>2538</t>
  </si>
  <si>
    <t>EA115KA-65</t>
  </si>
  <si>
    <t>450mm [家庭用]サイクロンジェットノズル</t>
  </si>
  <si>
    <t>2554</t>
  </si>
  <si>
    <t>EA913FA-7</t>
  </si>
  <si>
    <t>コンロ(ｶﾞｿﾘﾝ用)</t>
  </si>
  <si>
    <t>EA917AH-2</t>
  </si>
  <si>
    <t>600x410x415mm/51L ｸｰﾗｰﾎﾞｯｸｽ(ｽﾃﾝﾚｽ製)</t>
  </si>
  <si>
    <t>2565</t>
  </si>
  <si>
    <t>EA739CB-82</t>
  </si>
  <si>
    <t>45mm コンパス</t>
  </si>
  <si>
    <t>EA916FA-1</t>
  </si>
  <si>
    <t>850- 950mm ﾄﾚｯｷﾝｸﾞｽﾃｯｷ(伸縮型)</t>
  </si>
  <si>
    <t>2578</t>
  </si>
  <si>
    <t>EA911AE-51</t>
  </si>
  <si>
    <t>1.8x3.6m 採光メッシュシート</t>
  </si>
  <si>
    <t>EA911AE-53</t>
  </si>
  <si>
    <t>1.8x5.4m 採光メッシュシート</t>
  </si>
  <si>
    <t>2591</t>
  </si>
  <si>
    <t>EA650RA-31</t>
  </si>
  <si>
    <t>110-285mmx 730mm レーキ･片手(伸縮式･3本)</t>
  </si>
  <si>
    <t>EA928AD-76</t>
  </si>
  <si>
    <t>600x450x180mm 箕</t>
  </si>
  <si>
    <t>EA898CG-1A</t>
  </si>
  <si>
    <t>250mm チェーンソー(ｴﾝｼﾞﾝ付)</t>
  </si>
  <si>
    <t>2604</t>
  </si>
  <si>
    <t>EA650AC-91</t>
  </si>
  <si>
    <t>736㎜ 枝切鋏</t>
  </si>
  <si>
    <t>EA540BK-22</t>
  </si>
  <si>
    <t>165mm 摘果はさみ(曲刃)</t>
  </si>
  <si>
    <t>2606</t>
  </si>
  <si>
    <t>EA540BJ-13</t>
  </si>
  <si>
    <t>180mm はさみ・剪定(ﾗﾁｪｯﾄ式)</t>
  </si>
  <si>
    <t>2607</t>
  </si>
  <si>
    <t>EA540BC-128</t>
  </si>
  <si>
    <t>[EA540BC-126用] 替刃(ｽﾀﾝﾀﾞｰﾄﾞ)</t>
  </si>
  <si>
    <t>2608</t>
  </si>
  <si>
    <t>EA650BC-22</t>
  </si>
  <si>
    <t>170mm/1400mm 長柄草刈鍬</t>
  </si>
  <si>
    <t>2613</t>
  </si>
  <si>
    <t>EA898B-73</t>
  </si>
  <si>
    <t>230mm/ 33T 超硬チップソー(飛石低減型)</t>
  </si>
  <si>
    <t>2620</t>
  </si>
  <si>
    <t>EA898RE-5</t>
  </si>
  <si>
    <t>210㎜/AC100V ヘッジトリマー(長柄/電動)</t>
  </si>
  <si>
    <t>EA124E-21</t>
  </si>
  <si>
    <t>220x170x130mm ホースハンガー(ｽﾁｰﾙ製)</t>
  </si>
  <si>
    <t>2630</t>
  </si>
  <si>
    <t>EA124LB-13B</t>
  </si>
  <si>
    <t>呼13 ねじ口金</t>
  </si>
  <si>
    <t>EA628ZZ-53A</t>
  </si>
  <si>
    <t>φ16x1500mm ネット用支柱(ｲﾎﾞ付/20本)</t>
  </si>
  <si>
    <t>*但し、下記商品は2024年11月現在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</si>
</sst>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activeCell="D2" sqref="D2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45597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1809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169</v>
      </c>
      <c r="D12" s="6" t="s">
        <v>170</v>
      </c>
      <c r="E12" s="5" t="str">
        <f>HYPERLINK("https://www.esco-net.com/wcs/escort/ec/detail?hHinCd=EA124BJ-13C","EA124BJ-13C")</f>
        <v>EA124BJ-13C</v>
      </c>
    </row>
    <row r="13" spans="1:6" x14ac:dyDescent="0.15">
      <c r="B13" s="6"/>
      <c r="C13" s="6" t="s">
        <v>171</v>
      </c>
      <c r="D13" s="6" t="s">
        <v>172</v>
      </c>
      <c r="E13" s="5" t="str">
        <f>HYPERLINK("https://www.esco-net.com/wcs/escort/ec/detail?hHinCd=EA338BG-32","EA338BG-32")</f>
        <v>EA338BG-32</v>
      </c>
    </row>
    <row r="14" spans="1:6" x14ac:dyDescent="0.15">
      <c r="B14" s="6"/>
      <c r="C14" s="6" t="s">
        <v>173</v>
      </c>
      <c r="D14" s="6" t="s">
        <v>174</v>
      </c>
      <c r="E14" s="5" t="str">
        <f>HYPERLINK("https://www.esco-net.com/wcs/escort/ec/detail?hHinCd=EA338BG-22","EA338BG-22")</f>
        <v>EA338BG-22</v>
      </c>
    </row>
    <row r="15" spans="1:6" x14ac:dyDescent="0.15">
      <c r="B15" s="6"/>
      <c r="C15" s="6" t="s">
        <v>175</v>
      </c>
      <c r="D15" s="6" t="s">
        <v>176</v>
      </c>
      <c r="E15" s="5"/>
    </row>
    <row r="16" spans="1:6" x14ac:dyDescent="0.15">
      <c r="B16" s="6"/>
      <c r="C16" s="6" t="s">
        <v>177</v>
      </c>
      <c r="D16" s="6" t="s">
        <v>178</v>
      </c>
      <c r="E16" s="5" t="str">
        <f>HYPERLINK("https://www.esco-net.com/wcs/escort/ec/detail?hHinCd=EA441VA-14","EA441VA-14")</f>
        <v>EA441VA-14</v>
      </c>
    </row>
    <row r="17" spans="2:5" x14ac:dyDescent="0.15">
      <c r="B17" s="6"/>
      <c r="C17" s="6" t="s">
        <v>179</v>
      </c>
      <c r="D17" s="6" t="s">
        <v>180</v>
      </c>
      <c r="E17" s="5" t="str">
        <f>HYPERLINK("https://www.esco-net.com/wcs/escort/ec/detail?hHinCd=EA441VB-14","EA441VB-14")</f>
        <v>EA441VB-14</v>
      </c>
    </row>
    <row r="18" spans="2:5" x14ac:dyDescent="0.15">
      <c r="B18" s="6"/>
      <c r="C18" s="6" t="s">
        <v>181</v>
      </c>
      <c r="D18" s="6" t="s">
        <v>182</v>
      </c>
      <c r="E18" s="5" t="str">
        <f>HYPERLINK("https://www.esco-net.com/wcs/escort/ec/detail?hHinCd=EA441VC-16","EA441VC-16")</f>
        <v>EA441VC-16</v>
      </c>
    </row>
    <row r="19" spans="2:5" x14ac:dyDescent="0.15">
      <c r="B19" s="6"/>
      <c r="C19" s="6" t="s">
        <v>183</v>
      </c>
      <c r="D19" s="6" t="s">
        <v>184</v>
      </c>
      <c r="E19" s="5" t="str">
        <f>HYPERLINK("https://www.esco-net.com/wcs/escort/ec/detail?hHinCd=EA441VC-17","EA441VC-17")</f>
        <v>EA441VC-17</v>
      </c>
    </row>
    <row r="20" spans="2:5" x14ac:dyDescent="0.15">
      <c r="B20" s="6"/>
      <c r="C20" s="6" t="s">
        <v>185</v>
      </c>
      <c r="D20" s="6" t="s">
        <v>186</v>
      </c>
      <c r="E20" s="5" t="str">
        <f>HYPERLINK("https://www.esco-net.com/wcs/escort/ec/detail?hHinCd=EA441VC-19","EA441VC-19")</f>
        <v>EA441VC-19</v>
      </c>
    </row>
    <row r="21" spans="2:5" x14ac:dyDescent="0.15">
      <c r="B21" s="6"/>
      <c r="C21" s="6" t="s">
        <v>187</v>
      </c>
      <c r="D21" s="6" t="s">
        <v>188</v>
      </c>
      <c r="E21" s="5" t="str">
        <f>HYPERLINK("https://www.esco-net.com/wcs/escort/ec/detail?hHinCd=EA615BS-9","EA615BS-9")</f>
        <v>EA615BS-9</v>
      </c>
    </row>
    <row r="22" spans="2:5" x14ac:dyDescent="0.15">
      <c r="B22" s="6"/>
      <c r="C22" s="6" t="s">
        <v>189</v>
      </c>
      <c r="D22" s="6" t="s">
        <v>190</v>
      </c>
      <c r="E22" s="5" t="str">
        <f>HYPERLINK("https://www.esco-net.com/wcs/escort/ec/detail?hHinCd=EA615BS-15","EA615BS-15")</f>
        <v>EA615BS-15</v>
      </c>
    </row>
    <row r="23" spans="2:5" x14ac:dyDescent="0.15">
      <c r="B23" s="6"/>
      <c r="C23" s="6" t="s">
        <v>191</v>
      </c>
      <c r="D23" s="6" t="s">
        <v>77</v>
      </c>
      <c r="E23" s="5"/>
    </row>
    <row r="24" spans="2:5" x14ac:dyDescent="0.15">
      <c r="B24" s="6"/>
      <c r="C24" s="6" t="s">
        <v>192</v>
      </c>
      <c r="D24" s="6" t="s">
        <v>193</v>
      </c>
      <c r="E24" s="5"/>
    </row>
    <row r="25" spans="2:5" x14ac:dyDescent="0.15">
      <c r="B25" s="6"/>
      <c r="C25" s="6" t="s">
        <v>194</v>
      </c>
      <c r="D25" s="6" t="s">
        <v>195</v>
      </c>
      <c r="E25" s="5" t="str">
        <f>HYPERLINK("https://www.esco-net.com/wcs/escort/ec/detail?hHinCd=EA763AG-25L","EA763AG-25L")</f>
        <v>EA763AG-25L</v>
      </c>
    </row>
    <row r="26" spans="2:5" x14ac:dyDescent="0.15">
      <c r="B26" s="6"/>
      <c r="C26" s="6" t="s">
        <v>196</v>
      </c>
      <c r="D26" s="6" t="s">
        <v>197</v>
      </c>
      <c r="E26" s="5" t="str">
        <f>HYPERLINK("https://www.esco-net.com/wcs/escort/ec/detail?hHinCd=EA763AG-42N","EA763AG-42N")</f>
        <v>EA763AG-42N</v>
      </c>
    </row>
    <row r="27" spans="2:5" x14ac:dyDescent="0.15">
      <c r="B27" s="6"/>
      <c r="C27" s="6" t="s">
        <v>198</v>
      </c>
      <c r="D27" s="6" t="s">
        <v>199</v>
      </c>
      <c r="E27" s="5" t="str">
        <f>HYPERLINK("https://www.esco-net.com/wcs/escort/ec/detail?hHinCd=EA763AP-100M","EA763AP-100M")</f>
        <v>EA763AP-100M</v>
      </c>
    </row>
    <row r="28" spans="2:5" x14ac:dyDescent="0.15">
      <c r="B28" s="6"/>
      <c r="C28" s="6" t="s">
        <v>200</v>
      </c>
      <c r="D28" s="6" t="s">
        <v>201</v>
      </c>
      <c r="E28" s="5" t="str">
        <f>HYPERLINK("https://www.esco-net.com/wcs/escort/ec/detail?hHinCd=EA843RN-7","EA843RN-7")</f>
        <v>EA843RN-7</v>
      </c>
    </row>
    <row r="29" spans="2:5" x14ac:dyDescent="0.15">
      <c r="B29" s="6"/>
      <c r="C29" s="6" t="s">
        <v>202</v>
      </c>
      <c r="D29" s="6" t="s">
        <v>203</v>
      </c>
      <c r="E29" s="5" t="str">
        <f>HYPERLINK("https://www.esco-net.com/wcs/escort/ec/detail?hHinCd=EA854LA-8A","EA854LA-8A")</f>
        <v>EA854LA-8A</v>
      </c>
    </row>
    <row r="30" spans="2:5" x14ac:dyDescent="0.15">
      <c r="B30" s="6"/>
      <c r="C30" s="6" t="s">
        <v>204</v>
      </c>
      <c r="D30" s="6" t="s">
        <v>205</v>
      </c>
      <c r="E30" s="5"/>
    </row>
    <row r="31" spans="2:5" x14ac:dyDescent="0.15">
      <c r="B31" s="6"/>
      <c r="C31" s="6" t="s">
        <v>206</v>
      </c>
      <c r="D31" s="6" t="s">
        <v>207</v>
      </c>
      <c r="E31" s="5" t="str">
        <f>HYPERLINK("https://www.esco-net.com/wcs/escort/ec/detail?hHinCd=EA898RC-93A","EA898RC-93A")</f>
        <v>EA898RC-93A</v>
      </c>
    </row>
    <row r="32" spans="2:5" x14ac:dyDescent="0.15">
      <c r="B32" s="6"/>
      <c r="C32" s="6" t="s">
        <v>208</v>
      </c>
      <c r="D32" s="6" t="s">
        <v>209</v>
      </c>
      <c r="E32" s="5"/>
    </row>
    <row r="33" spans="2:5" x14ac:dyDescent="0.15">
      <c r="B33" s="6"/>
      <c r="C33" s="6" t="s">
        <v>210</v>
      </c>
      <c r="D33" s="6" t="s">
        <v>211</v>
      </c>
      <c r="E33" s="5" t="str">
        <f>HYPERLINK("https://www.esco-net.com/wcs/escort/ec/detail?hHinCd=EA922KR-25A","EA922KR-25A")</f>
        <v>EA922KR-25A</v>
      </c>
    </row>
    <row r="34" spans="2:5" x14ac:dyDescent="0.15">
      <c r="B34" s="6"/>
      <c r="C34" s="6" t="s">
        <v>212</v>
      </c>
      <c r="D34" s="6" t="s">
        <v>213</v>
      </c>
      <c r="E34" s="5" t="str">
        <f>HYPERLINK("https://www.esco-net.com/wcs/escort/ec/detail?hHinCd=EA983FT-11D","EA983FT-11D")</f>
        <v>EA983FT-11D</v>
      </c>
    </row>
    <row r="35" spans="2:5" x14ac:dyDescent="0.15">
      <c r="B35" s="6"/>
      <c r="C35" s="6" t="s">
        <v>214</v>
      </c>
      <c r="D35" s="6" t="s">
        <v>215</v>
      </c>
      <c r="E35" s="5" t="str">
        <f>HYPERLINK("https://www.esco-net.com/wcs/escort/ec/detail?hHinCd=EA998VM-24A","EA998VM-24A")</f>
        <v>EA998VM-24A</v>
      </c>
    </row>
    <row r="36" spans="2:5" x14ac:dyDescent="0.15">
      <c r="B36" s="6"/>
      <c r="C36" s="6" t="s">
        <v>216</v>
      </c>
      <c r="D36" s="6" t="s">
        <v>217</v>
      </c>
      <c r="E36" s="5"/>
    </row>
    <row r="37" spans="2:5" x14ac:dyDescent="0.15">
      <c r="B37" s="6" t="s">
        <v>218</v>
      </c>
      <c r="C37" s="6" t="s">
        <v>219</v>
      </c>
      <c r="D37" s="6" t="s">
        <v>220</v>
      </c>
      <c r="E37" s="5" t="str">
        <f>HYPERLINK("https://www.esco-net.com/wcs/escort/ec/detail?hHinCd=EA689SD-5A","EA689SD-5A")</f>
        <v>EA689SD-5A</v>
      </c>
    </row>
    <row r="38" spans="2:5" x14ac:dyDescent="0.15">
      <c r="B38" s="6" t="s">
        <v>221</v>
      </c>
      <c r="C38" s="6" t="s">
        <v>222</v>
      </c>
      <c r="D38" s="6" t="s">
        <v>223</v>
      </c>
      <c r="E38" s="5" t="str">
        <f>HYPERLINK("https://www.esco-net.com/wcs/escort/ec/detail?hHinCd=EA203RX-5","EA203RX-5")</f>
        <v>EA203RX-5</v>
      </c>
    </row>
    <row r="39" spans="2:5" x14ac:dyDescent="0.15">
      <c r="B39" s="6" t="s">
        <v>224</v>
      </c>
      <c r="C39" s="6" t="s">
        <v>225</v>
      </c>
      <c r="D39" s="6" t="s">
        <v>226</v>
      </c>
      <c r="E39" s="5" t="str">
        <f>HYPERLINK("https://www.esco-net.com/wcs/escort/ec/detail?hHinCd=EA206DA","EA206DA")</f>
        <v>EA206DA</v>
      </c>
    </row>
    <row r="40" spans="2:5" x14ac:dyDescent="0.15">
      <c r="B40" s="6" t="s">
        <v>227</v>
      </c>
      <c r="C40" s="6" t="s">
        <v>228</v>
      </c>
      <c r="D40" s="6" t="s">
        <v>229</v>
      </c>
      <c r="E40" s="5" t="str">
        <f>HYPERLINK("https://www.esco-net.com/wcs/escort/ec/detail?hHinCd=EA944RS-31","EA944RS-31")</f>
        <v>EA944RS-31</v>
      </c>
    </row>
    <row r="41" spans="2:5" x14ac:dyDescent="0.15">
      <c r="B41" s="6" t="s">
        <v>230</v>
      </c>
      <c r="C41" s="6" t="s">
        <v>231</v>
      </c>
      <c r="D41" s="6" t="s">
        <v>232</v>
      </c>
      <c r="E41" s="5" t="str">
        <f>HYPERLINK("https://www.esco-net.com/wcs/escort/ec/detail?hHinCd=EA997MA-100","EA997MA-100")</f>
        <v>EA997MA-100</v>
      </c>
    </row>
    <row r="42" spans="2:5" x14ac:dyDescent="0.15">
      <c r="B42" s="6" t="s">
        <v>233</v>
      </c>
      <c r="C42" s="6" t="s">
        <v>234</v>
      </c>
      <c r="D42" s="6" t="s">
        <v>235</v>
      </c>
      <c r="E42" s="5" t="str">
        <f>HYPERLINK("https://www.esco-net.com/wcs/escort/ec/detail?hHinCd=EA997LG-12","EA997LG-12")</f>
        <v>EA997LG-12</v>
      </c>
    </row>
    <row r="43" spans="2:5" x14ac:dyDescent="0.15">
      <c r="B43" s="6" t="s">
        <v>236</v>
      </c>
      <c r="C43" s="6" t="s">
        <v>237</v>
      </c>
      <c r="D43" s="6" t="s">
        <v>238</v>
      </c>
      <c r="E43" s="5" t="str">
        <f>HYPERLINK("https://www.esco-net.com/wcs/escort/ec/detail?hHinCd=EA997PR-21A","EA997PR-21A")</f>
        <v>EA997PR-21A</v>
      </c>
    </row>
    <row r="44" spans="2:5" x14ac:dyDescent="0.15">
      <c r="B44" s="6" t="s">
        <v>239</v>
      </c>
      <c r="C44" s="6" t="s">
        <v>240</v>
      </c>
      <c r="D44" s="6" t="s">
        <v>241</v>
      </c>
      <c r="E44" s="5" t="str">
        <f>HYPERLINK("https://www.esco-net.com/wcs/escort/ec/detail?hHinCd=EA109SJ-12","EA109SJ-12")</f>
        <v>EA109SJ-12</v>
      </c>
    </row>
    <row r="45" spans="2:5" x14ac:dyDescent="0.15">
      <c r="B45" s="6" t="s">
        <v>242</v>
      </c>
      <c r="C45" s="6" t="s">
        <v>243</v>
      </c>
      <c r="D45" s="6" t="s">
        <v>244</v>
      </c>
      <c r="E45" s="5" t="str">
        <f>HYPERLINK("https://www.esco-net.com/wcs/escort/ec/detail?hHinCd=EA115KM-100C","EA115KM-100C")</f>
        <v>EA115KM-100C</v>
      </c>
    </row>
    <row r="46" spans="2:5" x14ac:dyDescent="0.15">
      <c r="B46" s="6" t="s">
        <v>60</v>
      </c>
      <c r="C46" s="6" t="s">
        <v>245</v>
      </c>
      <c r="D46" s="6" t="s">
        <v>246</v>
      </c>
      <c r="E46" s="5" t="str">
        <f>HYPERLINK("https://www.esco-net.com/wcs/escort/ec/detail?hHinCd=EA115YL-2A","EA115YL-2A")</f>
        <v>EA115YL-2A</v>
      </c>
    </row>
    <row r="47" spans="2:5" x14ac:dyDescent="0.15">
      <c r="B47" s="6" t="s">
        <v>247</v>
      </c>
      <c r="C47" s="6" t="s">
        <v>248</v>
      </c>
      <c r="D47" s="6" t="s">
        <v>249</v>
      </c>
      <c r="E47" s="5" t="str">
        <f>HYPERLINK("https://www.esco-net.com/wcs/escort/ec/detail?hHinCd=EA763AD-71A","EA763AD-71A")</f>
        <v>EA763AD-71A</v>
      </c>
    </row>
    <row r="48" spans="2:5" x14ac:dyDescent="0.15">
      <c r="B48" s="6" t="s">
        <v>32</v>
      </c>
      <c r="C48" s="6" t="s">
        <v>250</v>
      </c>
      <c r="D48" s="6" t="s">
        <v>251</v>
      </c>
      <c r="E48" s="5"/>
    </row>
    <row r="49" spans="2:5" x14ac:dyDescent="0.15">
      <c r="B49" s="6" t="s">
        <v>252</v>
      </c>
      <c r="C49" s="6" t="s">
        <v>253</v>
      </c>
      <c r="D49" s="6" t="s">
        <v>254</v>
      </c>
      <c r="E49" s="5" t="str">
        <f>HYPERLINK("https://www.esco-net.com/wcs/escort/ec/detail?hHinCd=EA300-9","EA300-9")</f>
        <v>EA300-9</v>
      </c>
    </row>
    <row r="50" spans="2:5" x14ac:dyDescent="0.15">
      <c r="B50" s="6" t="s">
        <v>255</v>
      </c>
      <c r="C50" s="6" t="s">
        <v>256</v>
      </c>
      <c r="D50" s="6" t="s">
        <v>257</v>
      </c>
      <c r="E50" s="5" t="str">
        <f>HYPERLINK("https://www.esco-net.com/wcs/escort/ec/detail?hHinCd=EA309A-17","EA309A-17")</f>
        <v>EA309A-17</v>
      </c>
    </row>
    <row r="51" spans="2:5" x14ac:dyDescent="0.15">
      <c r="B51" s="6" t="s">
        <v>255</v>
      </c>
      <c r="C51" s="6" t="s">
        <v>258</v>
      </c>
      <c r="D51" s="6" t="s">
        <v>259</v>
      </c>
      <c r="E51" s="5" t="str">
        <f>HYPERLINK("https://www.esco-net.com/wcs/escort/ec/detail?hHinCd=EA309A-17","EA309A-17")</f>
        <v>EA309A-17</v>
      </c>
    </row>
    <row r="52" spans="2:5" x14ac:dyDescent="0.15">
      <c r="B52" s="6" t="s">
        <v>255</v>
      </c>
      <c r="C52" s="6" t="s">
        <v>260</v>
      </c>
      <c r="D52" s="6" t="s">
        <v>261</v>
      </c>
      <c r="E52" s="5" t="str">
        <f>HYPERLINK("https://www.esco-net.com/wcs/escort/ec/detail?hHinCd=EA309A-17","EA309A-17")</f>
        <v>EA309A-17</v>
      </c>
    </row>
    <row r="53" spans="2:5" x14ac:dyDescent="0.15">
      <c r="B53" s="6" t="s">
        <v>61</v>
      </c>
      <c r="C53" s="6" t="s">
        <v>262</v>
      </c>
      <c r="D53" s="6" t="s">
        <v>263</v>
      </c>
      <c r="E53" s="5"/>
    </row>
    <row r="54" spans="2:5" x14ac:dyDescent="0.15">
      <c r="B54" s="6" t="s">
        <v>264</v>
      </c>
      <c r="C54" s="6" t="s">
        <v>265</v>
      </c>
      <c r="D54" s="6" t="s">
        <v>266</v>
      </c>
      <c r="E54" s="5" t="str">
        <f>HYPERLINK("https://www.esco-net.com/wcs/escort/ec/detail?hHinCd=EA800PV-31","EA800PV-31")</f>
        <v>EA800PV-31</v>
      </c>
    </row>
    <row r="55" spans="2:5" x14ac:dyDescent="0.15">
      <c r="B55" s="6" t="s">
        <v>62</v>
      </c>
      <c r="C55" s="6" t="s">
        <v>267</v>
      </c>
      <c r="D55" s="6" t="s">
        <v>268</v>
      </c>
      <c r="E55" s="5" t="str">
        <f>HYPERLINK("https://www.esco-net.com/wcs/escort/ec/detail?hHinCd=EA526WJ-100","EA526WJ-100")</f>
        <v>EA526WJ-100</v>
      </c>
    </row>
    <row r="56" spans="2:5" x14ac:dyDescent="0.15">
      <c r="B56" s="6" t="s">
        <v>62</v>
      </c>
      <c r="C56" s="6" t="s">
        <v>269</v>
      </c>
      <c r="D56" s="6" t="s">
        <v>270</v>
      </c>
      <c r="E56" s="5" t="str">
        <f>HYPERLINK("https://www.esco-net.com/wcs/escort/ec/detail?hHinCd=EA526WJ-200","EA526WJ-200")</f>
        <v>EA526WJ-200</v>
      </c>
    </row>
    <row r="57" spans="2:5" x14ac:dyDescent="0.15">
      <c r="B57" s="6" t="s">
        <v>62</v>
      </c>
      <c r="C57" s="6" t="s">
        <v>271</v>
      </c>
      <c r="D57" s="6" t="s">
        <v>272</v>
      </c>
      <c r="E57" s="5" t="str">
        <f>HYPERLINK("https://www.esco-net.com/wcs/escort/ec/detail?hHinCd=EA526SG-7","EA526SG-7")</f>
        <v>EA526SG-7</v>
      </c>
    </row>
    <row r="58" spans="2:5" x14ac:dyDescent="0.15">
      <c r="B58" s="6" t="s">
        <v>62</v>
      </c>
      <c r="C58" s="6" t="s">
        <v>273</v>
      </c>
      <c r="D58" s="6" t="s">
        <v>274</v>
      </c>
      <c r="E58" s="5" t="str">
        <f>HYPERLINK("https://www.esco-net.com/wcs/escort/ec/detail?hHinCd=EA688BC-4","EA688BC-4")</f>
        <v>EA688BC-4</v>
      </c>
    </row>
    <row r="59" spans="2:5" x14ac:dyDescent="0.15">
      <c r="B59" s="6" t="s">
        <v>275</v>
      </c>
      <c r="C59" s="6" t="s">
        <v>276</v>
      </c>
      <c r="D59" s="6" t="s">
        <v>277</v>
      </c>
      <c r="E59" s="5" t="str">
        <f>HYPERLINK("https://www.esco-net.com/wcs/escort/ec/detail?hHinCd=EA533AH-11","EA533AH-11")</f>
        <v>EA533AH-11</v>
      </c>
    </row>
    <row r="60" spans="2:5" x14ac:dyDescent="0.15">
      <c r="B60" s="6" t="s">
        <v>278</v>
      </c>
      <c r="C60" s="6" t="s">
        <v>279</v>
      </c>
      <c r="D60" s="6" t="s">
        <v>280</v>
      </c>
      <c r="E60" s="5" t="str">
        <f>HYPERLINK("https://www.esco-net.com/wcs/escort/ec/detail?hHinCd=EA544MB-3","EA544MB-3")</f>
        <v>EA544MB-3</v>
      </c>
    </row>
    <row r="61" spans="2:5" x14ac:dyDescent="0.15">
      <c r="B61" s="6" t="s">
        <v>281</v>
      </c>
      <c r="C61" s="6" t="s">
        <v>282</v>
      </c>
      <c r="D61" s="6" t="s">
        <v>283</v>
      </c>
      <c r="E61" s="5" t="str">
        <f>HYPERLINK("https://www.esco-net.com/wcs/escort/ec/detail?hHinCd=EA545D-6","EA545D-6")</f>
        <v>EA545D-6</v>
      </c>
    </row>
    <row r="62" spans="2:5" x14ac:dyDescent="0.15">
      <c r="B62" s="6" t="s">
        <v>33</v>
      </c>
      <c r="C62" s="6" t="s">
        <v>284</v>
      </c>
      <c r="D62" s="6" t="s">
        <v>285</v>
      </c>
      <c r="E62" s="5" t="str">
        <f>HYPERLINK("https://www.esco-net.com/wcs/escort/ec/detail?hHinCd=EA545NA-5","EA545NA-5")</f>
        <v>EA545NA-5</v>
      </c>
    </row>
    <row r="63" spans="2:5" x14ac:dyDescent="0.15">
      <c r="B63" s="6" t="s">
        <v>286</v>
      </c>
      <c r="C63" s="6" t="s">
        <v>287</v>
      </c>
      <c r="D63" s="6" t="s">
        <v>288</v>
      </c>
      <c r="E63" s="5" t="str">
        <f>HYPERLINK("https://www.esco-net.com/wcs/escort/ec/detail?hHinCd=EA643DA-104","EA643DA-104")</f>
        <v>EA643DA-104</v>
      </c>
    </row>
    <row r="64" spans="2:5" x14ac:dyDescent="0.15">
      <c r="B64" s="6" t="s">
        <v>63</v>
      </c>
      <c r="C64" s="6" t="s">
        <v>289</v>
      </c>
      <c r="D64" s="6" t="s">
        <v>290</v>
      </c>
      <c r="E64" s="5" t="str">
        <f>HYPERLINK("https://www.esco-net.com/wcs/escort/ec/detail?hHinCd=EA575SE-13","EA575SE-13")</f>
        <v>EA575SE-13</v>
      </c>
    </row>
    <row r="65" spans="2:5" x14ac:dyDescent="0.15">
      <c r="B65" s="6" t="s">
        <v>291</v>
      </c>
      <c r="C65" s="6" t="s">
        <v>292</v>
      </c>
      <c r="D65" s="6" t="s">
        <v>293</v>
      </c>
      <c r="E65" s="5" t="str">
        <f>HYPERLINK("https://www.esco-net.com/wcs/escort/ec/detail?hHinCd=EA366HG-120","EA366HG-120")</f>
        <v>EA366HG-120</v>
      </c>
    </row>
    <row r="66" spans="2:5" x14ac:dyDescent="0.15">
      <c r="B66" s="6" t="s">
        <v>294</v>
      </c>
      <c r="C66" s="6" t="s">
        <v>295</v>
      </c>
      <c r="D66" s="6" t="s">
        <v>296</v>
      </c>
      <c r="E66" s="5"/>
    </row>
    <row r="67" spans="2:5" x14ac:dyDescent="0.15">
      <c r="B67" s="6" t="s">
        <v>294</v>
      </c>
      <c r="C67" s="6" t="s">
        <v>297</v>
      </c>
      <c r="D67" s="6" t="s">
        <v>298</v>
      </c>
      <c r="E67" s="5"/>
    </row>
    <row r="68" spans="2:5" x14ac:dyDescent="0.15">
      <c r="B68" s="6" t="s">
        <v>294</v>
      </c>
      <c r="C68" s="6" t="s">
        <v>299</v>
      </c>
      <c r="D68" s="6" t="s">
        <v>300</v>
      </c>
      <c r="E68" s="5"/>
    </row>
    <row r="69" spans="2:5" x14ac:dyDescent="0.15">
      <c r="B69" s="6" t="s">
        <v>301</v>
      </c>
      <c r="C69" s="6" t="s">
        <v>302</v>
      </c>
      <c r="D69" s="6" t="s">
        <v>303</v>
      </c>
      <c r="E69" s="5" t="str">
        <f>HYPERLINK("https://www.esco-net.com/wcs/escort/ec/detail?hHinCd=EA109HM-2","EA109HM-2")</f>
        <v>EA109HM-2</v>
      </c>
    </row>
    <row r="70" spans="2:5" x14ac:dyDescent="0.15">
      <c r="B70" s="6" t="s">
        <v>304</v>
      </c>
      <c r="C70" s="6" t="s">
        <v>305</v>
      </c>
      <c r="D70" s="6" t="s">
        <v>306</v>
      </c>
      <c r="E70" s="5" t="str">
        <f>HYPERLINK("https://www.esco-net.com/wcs/escort/ec/detail?hHinCd=EA109NF-30A","EA109NF-30A")</f>
        <v>EA109NF-30A</v>
      </c>
    </row>
    <row r="71" spans="2:5" x14ac:dyDescent="0.15">
      <c r="B71" s="6" t="s">
        <v>304</v>
      </c>
      <c r="C71" s="6" t="s">
        <v>307</v>
      </c>
      <c r="D71" s="6" t="s">
        <v>308</v>
      </c>
      <c r="E71" s="5" t="str">
        <f>HYPERLINK("https://www.esco-net.com/wcs/escort/ec/detail?hHinCd=EA991KE-5","EA991KE-5")</f>
        <v>EA991KE-5</v>
      </c>
    </row>
    <row r="72" spans="2:5" x14ac:dyDescent="0.15">
      <c r="B72" s="6" t="s">
        <v>309</v>
      </c>
      <c r="C72" s="6" t="s">
        <v>310</v>
      </c>
      <c r="D72" s="6" t="s">
        <v>311</v>
      </c>
      <c r="E72" s="5" t="str">
        <f>HYPERLINK("https://www.esco-net.com/wcs/escort/ec/detail?hHinCd=EA943MG-30","EA943MG-30")</f>
        <v>EA943MG-30</v>
      </c>
    </row>
    <row r="73" spans="2:5" x14ac:dyDescent="0.15">
      <c r="B73" s="6" t="s">
        <v>309</v>
      </c>
      <c r="C73" s="6" t="s">
        <v>312</v>
      </c>
      <c r="D73" s="6" t="s">
        <v>313</v>
      </c>
      <c r="E73" s="5" t="str">
        <f>HYPERLINK("https://www.esco-net.com/wcs/escort/ec/detail?hHinCd=EA944NT-15A","EA944NT-15A")</f>
        <v>EA944NT-15A</v>
      </c>
    </row>
    <row r="74" spans="2:5" x14ac:dyDescent="0.15">
      <c r="B74" s="6" t="s">
        <v>314</v>
      </c>
      <c r="C74" s="6" t="s">
        <v>315</v>
      </c>
      <c r="D74" s="6" t="s">
        <v>316</v>
      </c>
      <c r="E74" s="5" t="str">
        <f>HYPERLINK("https://www.esco-net.com/wcs/escort/ec/detail?hHinCd=EA758WR-11B","EA758WR-11B")</f>
        <v>EA758WR-11B</v>
      </c>
    </row>
    <row r="75" spans="2:5" x14ac:dyDescent="0.15">
      <c r="B75" s="6" t="s">
        <v>317</v>
      </c>
      <c r="C75" s="6" t="s">
        <v>318</v>
      </c>
      <c r="D75" s="6" t="s">
        <v>319</v>
      </c>
      <c r="E75" s="5" t="str">
        <f>HYPERLINK("https://www.esco-net.com/wcs/escort/ec/detail?hHinCd=EA643FC-21","EA643FC-21")</f>
        <v>EA643FC-21</v>
      </c>
    </row>
    <row r="76" spans="2:5" x14ac:dyDescent="0.15">
      <c r="B76" s="6" t="s">
        <v>64</v>
      </c>
      <c r="C76" s="6" t="s">
        <v>320</v>
      </c>
      <c r="D76" s="6" t="s">
        <v>321</v>
      </c>
      <c r="E76" s="5" t="str">
        <f>HYPERLINK("https://www.esco-net.com/wcs/escort/ec/detail?hHinCd=EA643HC-1A","EA643HC-1A")</f>
        <v>EA643HC-1A</v>
      </c>
    </row>
    <row r="77" spans="2:5" x14ac:dyDescent="0.15">
      <c r="B77" s="6" t="s">
        <v>322</v>
      </c>
      <c r="C77" s="6" t="s">
        <v>323</v>
      </c>
      <c r="D77" s="6" t="s">
        <v>324</v>
      </c>
      <c r="E77" s="5"/>
    </row>
    <row r="78" spans="2:5" x14ac:dyDescent="0.15">
      <c r="B78" s="6" t="s">
        <v>322</v>
      </c>
      <c r="C78" s="6" t="s">
        <v>325</v>
      </c>
      <c r="D78" s="6" t="s">
        <v>326</v>
      </c>
      <c r="E78" s="5"/>
    </row>
    <row r="79" spans="2:5" x14ac:dyDescent="0.15">
      <c r="B79" s="6" t="s">
        <v>322</v>
      </c>
      <c r="C79" s="6" t="s">
        <v>327</v>
      </c>
      <c r="D79" s="6" t="s">
        <v>328</v>
      </c>
      <c r="E79" s="5" t="str">
        <f>HYPERLINK("https://www.esco-net.com/wcs/escort/ec/detail?hHinCd=EA338RC","EA338RC")</f>
        <v>EA338RC</v>
      </c>
    </row>
    <row r="80" spans="2:5" x14ac:dyDescent="0.15">
      <c r="B80" s="6" t="s">
        <v>24</v>
      </c>
      <c r="C80" s="6" t="s">
        <v>329</v>
      </c>
      <c r="D80" s="6" t="s">
        <v>330</v>
      </c>
      <c r="E80" s="5" t="str">
        <f>HYPERLINK("https://www.esco-net.com/wcs/escort/ec/detail?hHinCd=EA546CA-2","EA546CA-2")</f>
        <v>EA546CA-2</v>
      </c>
    </row>
    <row r="81" spans="2:5" x14ac:dyDescent="0.15">
      <c r="B81" s="6" t="s">
        <v>65</v>
      </c>
      <c r="C81" s="6" t="s">
        <v>331</v>
      </c>
      <c r="D81" s="6" t="s">
        <v>332</v>
      </c>
      <c r="E81" s="5" t="str">
        <f>HYPERLINK("https://www.esco-net.com/wcs/escort/ec/detail?hHinCd=EA531HC-0A","EA531HC-0A")</f>
        <v>EA531HC-0A</v>
      </c>
    </row>
    <row r="82" spans="2:5" x14ac:dyDescent="0.15">
      <c r="B82" s="6" t="s">
        <v>333</v>
      </c>
      <c r="C82" s="6" t="s">
        <v>334</v>
      </c>
      <c r="D82" s="6" t="s">
        <v>335</v>
      </c>
      <c r="E82" s="5" t="str">
        <f>HYPERLINK("https://www.esco-net.com/wcs/escort/ec/detail?hHinCd=EA531E-22","EA531E-22")</f>
        <v>EA531E-22</v>
      </c>
    </row>
    <row r="83" spans="2:5" x14ac:dyDescent="0.15">
      <c r="B83" s="6" t="s">
        <v>336</v>
      </c>
      <c r="C83" s="6" t="s">
        <v>337</v>
      </c>
      <c r="D83" s="6" t="s">
        <v>338</v>
      </c>
      <c r="E83" s="5" t="str">
        <f>HYPERLINK("https://www.esco-net.com/wcs/escort/ec/detail?hHinCd=EA566AL-1","EA566AL-1")</f>
        <v>EA566AL-1</v>
      </c>
    </row>
    <row r="84" spans="2:5" x14ac:dyDescent="0.15">
      <c r="B84" s="6" t="s">
        <v>66</v>
      </c>
      <c r="C84" s="6" t="s">
        <v>339</v>
      </c>
      <c r="D84" s="6" t="s">
        <v>67</v>
      </c>
      <c r="E84" s="5" t="str">
        <f>HYPERLINK("https://www.esco-net.com/wcs/escort/ec/detail?hHinCd=EA534KS-2A","EA534KS-2A")</f>
        <v>EA534KS-2A</v>
      </c>
    </row>
    <row r="85" spans="2:5" x14ac:dyDescent="0.15">
      <c r="B85" s="6" t="s">
        <v>68</v>
      </c>
      <c r="C85" s="6" t="s">
        <v>340</v>
      </c>
      <c r="D85" s="6" t="s">
        <v>341</v>
      </c>
      <c r="E85" s="5"/>
    </row>
    <row r="86" spans="2:5" x14ac:dyDescent="0.15">
      <c r="B86" s="6" t="s">
        <v>342</v>
      </c>
      <c r="C86" s="6" t="s">
        <v>343</v>
      </c>
      <c r="D86" s="6" t="s">
        <v>344</v>
      </c>
      <c r="E86" s="5" t="str">
        <f>HYPERLINK("https://www.esco-net.com/wcs/escort/ec/detail?hHinCd=EA560-180","EA560-180")</f>
        <v>EA560-180</v>
      </c>
    </row>
    <row r="87" spans="2:5" x14ac:dyDescent="0.15">
      <c r="B87" s="6" t="s">
        <v>345</v>
      </c>
      <c r="C87" s="6" t="s">
        <v>346</v>
      </c>
      <c r="D87" s="6" t="s">
        <v>347</v>
      </c>
      <c r="E87" s="5" t="str">
        <f>HYPERLINK("https://www.esco-net.com/wcs/escort/ec/detail?hHinCd=EA560-12A","EA560-12A")</f>
        <v>EA560-12A</v>
      </c>
    </row>
    <row r="88" spans="2:5" x14ac:dyDescent="0.15">
      <c r="B88" s="6" t="s">
        <v>69</v>
      </c>
      <c r="C88" s="6" t="s">
        <v>348</v>
      </c>
      <c r="D88" s="6" t="s">
        <v>349</v>
      </c>
      <c r="E88" s="5" t="str">
        <f>HYPERLINK("https://www.esco-net.com/wcs/escort/ec/detail?hHinCd=EA915DC-52","EA915DC-52")</f>
        <v>EA915DC-52</v>
      </c>
    </row>
    <row r="89" spans="2:5" x14ac:dyDescent="0.15">
      <c r="B89" s="6" t="s">
        <v>70</v>
      </c>
      <c r="C89" s="6" t="s">
        <v>350</v>
      </c>
      <c r="D89" s="6" t="s">
        <v>351</v>
      </c>
      <c r="E89" s="5"/>
    </row>
    <row r="90" spans="2:5" x14ac:dyDescent="0.15">
      <c r="B90" s="6" t="s">
        <v>71</v>
      </c>
      <c r="C90" s="6" t="s">
        <v>352</v>
      </c>
      <c r="D90" s="6" t="s">
        <v>353</v>
      </c>
      <c r="E90" s="5" t="str">
        <f>HYPERLINK("https://www.esco-net.com/wcs/escort/ec/detail?hHinCd=EA580WE-1A","EA580WE-1A")</f>
        <v>EA580WE-1A</v>
      </c>
    </row>
    <row r="91" spans="2:5" x14ac:dyDescent="0.15">
      <c r="B91" s="6" t="s">
        <v>354</v>
      </c>
      <c r="C91" s="6" t="s">
        <v>355</v>
      </c>
      <c r="D91" s="6" t="s">
        <v>356</v>
      </c>
      <c r="E91" s="5" t="str">
        <f>HYPERLINK("https://www.esco-net.com/wcs/escort/ec/detail?hHinCd=EA538KD-180A","EA538KD-180A")</f>
        <v>EA538KD-180A</v>
      </c>
    </row>
    <row r="92" spans="2:5" x14ac:dyDescent="0.15">
      <c r="B92" s="6" t="s">
        <v>357</v>
      </c>
      <c r="C92" s="6" t="s">
        <v>358</v>
      </c>
      <c r="D92" s="6" t="s">
        <v>359</v>
      </c>
      <c r="E92" s="5" t="str">
        <f>HYPERLINK("https://www.esco-net.com/wcs/escort/ec/detail?hHinCd=EA536K-160","EA536K-160")</f>
        <v>EA536K-160</v>
      </c>
    </row>
    <row r="93" spans="2:5" x14ac:dyDescent="0.15">
      <c r="B93" s="6" t="s">
        <v>360</v>
      </c>
      <c r="C93" s="6" t="s">
        <v>361</v>
      </c>
      <c r="D93" s="6" t="s">
        <v>362</v>
      </c>
      <c r="E93" s="5" t="str">
        <f>HYPERLINK("https://www.esco-net.com/wcs/escort/ec/detail?hHinCd=EA537BE-170","EA537BE-170")</f>
        <v>EA537BE-170</v>
      </c>
    </row>
    <row r="94" spans="2:5" x14ac:dyDescent="0.15">
      <c r="B94" s="6" t="s">
        <v>363</v>
      </c>
      <c r="C94" s="6" t="s">
        <v>364</v>
      </c>
      <c r="D94" s="6" t="s">
        <v>365</v>
      </c>
      <c r="E94" s="5" t="str">
        <f>HYPERLINK("https://www.esco-net.com/wcs/escort/ec/detail?hHinCd=EA535TA-3","EA535TA-3")</f>
        <v>EA535TA-3</v>
      </c>
    </row>
    <row r="95" spans="2:5" x14ac:dyDescent="0.15">
      <c r="B95" s="6" t="s">
        <v>366</v>
      </c>
      <c r="C95" s="6" t="s">
        <v>367</v>
      </c>
      <c r="D95" s="6" t="s">
        <v>368</v>
      </c>
      <c r="E95" s="5" t="str">
        <f>HYPERLINK("https://www.esco-net.com/wcs/escort/ec/detail?hHinCd=EA763AA-201C","EA763AA-201C")</f>
        <v>EA763AA-201C</v>
      </c>
    </row>
    <row r="96" spans="2:5" x14ac:dyDescent="0.15">
      <c r="B96" s="6" t="s">
        <v>366</v>
      </c>
      <c r="C96" s="6" t="s">
        <v>369</v>
      </c>
      <c r="D96" s="6" t="s">
        <v>370</v>
      </c>
      <c r="E96" s="5"/>
    </row>
    <row r="97" spans="2:5" x14ac:dyDescent="0.15">
      <c r="B97" s="6" t="s">
        <v>371</v>
      </c>
      <c r="C97" s="6" t="s">
        <v>372</v>
      </c>
      <c r="D97" s="6" t="s">
        <v>373</v>
      </c>
      <c r="E97" s="5" t="str">
        <f>HYPERLINK("https://www.esco-net.com/wcs/escort/ec/detail?hHinCd=EA815YA-51A","EA815YA-51A")</f>
        <v>EA815YA-51A</v>
      </c>
    </row>
    <row r="98" spans="2:5" x14ac:dyDescent="0.15">
      <c r="B98" s="6" t="s">
        <v>374</v>
      </c>
      <c r="C98" s="6" t="s">
        <v>375</v>
      </c>
      <c r="D98" s="6" t="s">
        <v>376</v>
      </c>
      <c r="E98" s="5" t="str">
        <f>HYPERLINK("https://www.esco-net.com/wcs/escort/ec/detail?hHinCd=EA640TA-4","EA640TA-4")</f>
        <v>EA640TA-4</v>
      </c>
    </row>
    <row r="99" spans="2:5" x14ac:dyDescent="0.15">
      <c r="B99" s="6" t="s">
        <v>377</v>
      </c>
      <c r="C99" s="6" t="s">
        <v>378</v>
      </c>
      <c r="D99" s="6" t="s">
        <v>379</v>
      </c>
      <c r="E99" s="5"/>
    </row>
    <row r="100" spans="2:5" x14ac:dyDescent="0.15">
      <c r="B100" s="6" t="s">
        <v>380</v>
      </c>
      <c r="C100" s="6" t="s">
        <v>381</v>
      </c>
      <c r="D100" s="6" t="s">
        <v>382</v>
      </c>
      <c r="E100" s="5" t="str">
        <f>HYPERLINK("https://www.esco-net.com/wcs/escort/ec/detail?hHinCd=EA934ZE-3","EA934ZE-3")</f>
        <v>EA934ZE-3</v>
      </c>
    </row>
    <row r="101" spans="2:5" x14ac:dyDescent="0.15">
      <c r="B101" s="6" t="s">
        <v>383</v>
      </c>
      <c r="C101" s="6" t="s">
        <v>384</v>
      </c>
      <c r="D101" s="6" t="s">
        <v>385</v>
      </c>
      <c r="E101" s="5"/>
    </row>
    <row r="102" spans="2:5" x14ac:dyDescent="0.15">
      <c r="B102" s="6" t="s">
        <v>386</v>
      </c>
      <c r="C102" s="6" t="s">
        <v>387</v>
      </c>
      <c r="D102" s="6" t="s">
        <v>388</v>
      </c>
      <c r="E102" s="5" t="str">
        <f>HYPERLINK("https://www.esco-net.com/wcs/escort/ec/detail?hHinCd=EA514BC","EA514BC")</f>
        <v>EA514BC</v>
      </c>
    </row>
    <row r="103" spans="2:5" x14ac:dyDescent="0.15">
      <c r="B103" s="6" t="s">
        <v>389</v>
      </c>
      <c r="C103" s="6" t="s">
        <v>390</v>
      </c>
      <c r="D103" s="6" t="s">
        <v>391</v>
      </c>
      <c r="E103" s="5" t="str">
        <f>HYPERLINK("https://www.esco-net.com/wcs/escort/ec/detail?hHinCd=EA463PJ-1","EA463PJ-1")</f>
        <v>EA463PJ-1</v>
      </c>
    </row>
    <row r="104" spans="2:5" x14ac:dyDescent="0.15">
      <c r="B104" s="6" t="s">
        <v>392</v>
      </c>
      <c r="C104" s="6" t="s">
        <v>393</v>
      </c>
      <c r="D104" s="6" t="s">
        <v>394</v>
      </c>
      <c r="E104" s="5" t="str">
        <f>HYPERLINK("https://www.esco-net.com/wcs/escort/ec/detail?hHinCd=EA510ZD-5A","EA510ZD-5A")</f>
        <v>EA510ZD-5A</v>
      </c>
    </row>
    <row r="105" spans="2:5" x14ac:dyDescent="0.15">
      <c r="B105" s="6" t="s">
        <v>72</v>
      </c>
      <c r="C105" s="6" t="s">
        <v>395</v>
      </c>
      <c r="D105" s="6" t="s">
        <v>396</v>
      </c>
      <c r="E105" s="5" t="str">
        <f>HYPERLINK("https://www.esco-net.com/wcs/escort/ec/detail?hHinCd=EA590A-2","EA590A-2")</f>
        <v>EA590A-2</v>
      </c>
    </row>
    <row r="106" spans="2:5" x14ac:dyDescent="0.15">
      <c r="B106" s="6" t="s">
        <v>72</v>
      </c>
      <c r="C106" s="6" t="s">
        <v>397</v>
      </c>
      <c r="D106" s="6" t="s">
        <v>398</v>
      </c>
      <c r="E106" s="5" t="str">
        <f>HYPERLINK("https://www.esco-net.com/wcs/escort/ec/detail?hHinCd=EA590SE-5A","EA590SE-5A")</f>
        <v>EA590SE-5A</v>
      </c>
    </row>
    <row r="107" spans="2:5" x14ac:dyDescent="0.15">
      <c r="B107" s="6" t="s">
        <v>72</v>
      </c>
      <c r="C107" s="6" t="s">
        <v>399</v>
      </c>
      <c r="D107" s="6" t="s">
        <v>400</v>
      </c>
      <c r="E107" s="5" t="str">
        <f>HYPERLINK("https://www.esco-net.com/wcs/escort/ec/detail?hHinCd=EA590SH-1A","EA590SH-1A")</f>
        <v>EA590SH-1A</v>
      </c>
    </row>
    <row r="108" spans="2:5" x14ac:dyDescent="0.15">
      <c r="B108" s="6" t="s">
        <v>72</v>
      </c>
      <c r="C108" s="6" t="s">
        <v>401</v>
      </c>
      <c r="D108" s="6" t="s">
        <v>402</v>
      </c>
      <c r="E108" s="5" t="str">
        <f>HYPERLINK("https://www.esco-net.com/wcs/escort/ec/detail?hHinCd=EA896B-16A","EA896B-16A")</f>
        <v>EA896B-16A</v>
      </c>
    </row>
    <row r="109" spans="2:5" x14ac:dyDescent="0.15">
      <c r="B109" s="6" t="s">
        <v>72</v>
      </c>
      <c r="C109" s="6" t="s">
        <v>403</v>
      </c>
      <c r="D109" s="6" t="s">
        <v>404</v>
      </c>
      <c r="E109" s="5" t="str">
        <f>HYPERLINK("https://www.esco-net.com/wcs/escort/ec/detail?hHinCd=EA896B-18A","EA896B-18A")</f>
        <v>EA896B-18A</v>
      </c>
    </row>
    <row r="110" spans="2:5" x14ac:dyDescent="0.15">
      <c r="B110" s="6" t="s">
        <v>405</v>
      </c>
      <c r="C110" s="6" t="s">
        <v>406</v>
      </c>
      <c r="D110" s="6" t="s">
        <v>407</v>
      </c>
      <c r="E110" s="5" t="str">
        <f>HYPERLINK("https://www.esco-net.com/wcs/escort/ec/detail?hHinCd=EA590HL-6","EA590HL-6")</f>
        <v>EA590HL-6</v>
      </c>
    </row>
    <row r="111" spans="2:5" x14ac:dyDescent="0.15">
      <c r="B111" s="6" t="s">
        <v>408</v>
      </c>
      <c r="C111" s="6" t="s">
        <v>409</v>
      </c>
      <c r="D111" s="6" t="s">
        <v>410</v>
      </c>
      <c r="E111" s="5" t="str">
        <f>HYPERLINK("https://www.esco-net.com/wcs/escort/ec/detail?hHinCd=EA525X-41","EA525X-41")</f>
        <v>EA525X-41</v>
      </c>
    </row>
    <row r="112" spans="2:5" x14ac:dyDescent="0.15">
      <c r="B112" s="6" t="s">
        <v>411</v>
      </c>
      <c r="C112" s="6" t="s">
        <v>412</v>
      </c>
      <c r="D112" s="6" t="s">
        <v>413</v>
      </c>
      <c r="E112" s="5" t="str">
        <f>HYPERLINK("https://www.esco-net.com/wcs/escort/ec/detail?hHinCd=EA604C-7A","EA604C-7A")</f>
        <v>EA604C-7A</v>
      </c>
    </row>
    <row r="113" spans="2:5" x14ac:dyDescent="0.15">
      <c r="B113" s="6" t="s">
        <v>414</v>
      </c>
      <c r="C113" s="6" t="s">
        <v>415</v>
      </c>
      <c r="D113" s="6" t="s">
        <v>416</v>
      </c>
      <c r="E113" s="5" t="str">
        <f>HYPERLINK("https://www.esco-net.com/wcs/escort/ec/detail?hHinCd=EA524BB","EA524BB")</f>
        <v>EA524BB</v>
      </c>
    </row>
    <row r="114" spans="2:5" x14ac:dyDescent="0.15">
      <c r="B114" s="6" t="s">
        <v>73</v>
      </c>
      <c r="C114" s="6" t="s">
        <v>417</v>
      </c>
      <c r="D114" s="6" t="s">
        <v>418</v>
      </c>
      <c r="E114" s="5" t="str">
        <f>HYPERLINK("https://www.esco-net.com/wcs/escort/ec/detail?hHinCd=EA724EJ-21","EA724EJ-21")</f>
        <v>EA724EJ-21</v>
      </c>
    </row>
    <row r="115" spans="2:5" x14ac:dyDescent="0.15">
      <c r="B115" s="6" t="s">
        <v>419</v>
      </c>
      <c r="C115" s="6" t="s">
        <v>420</v>
      </c>
      <c r="D115" s="6" t="s">
        <v>421</v>
      </c>
      <c r="E115" s="5" t="str">
        <f>HYPERLINK("https://www.esco-net.com/wcs/escort/ec/detail?hHinCd=EA750FS-30A","EA750FS-30A")</f>
        <v>EA750FS-30A</v>
      </c>
    </row>
    <row r="116" spans="2:5" x14ac:dyDescent="0.15">
      <c r="B116" s="6" t="s">
        <v>422</v>
      </c>
      <c r="C116" s="6" t="s">
        <v>423</v>
      </c>
      <c r="D116" s="6" t="s">
        <v>424</v>
      </c>
      <c r="E116" s="5" t="str">
        <f>HYPERLINK("https://www.esco-net.com/wcs/escort/ec/detail?hHinCd=EA922AB-161C","EA922AB-161C")</f>
        <v>EA922AB-161C</v>
      </c>
    </row>
    <row r="117" spans="2:5" x14ac:dyDescent="0.15">
      <c r="B117" s="6" t="s">
        <v>425</v>
      </c>
      <c r="C117" s="6" t="s">
        <v>426</v>
      </c>
      <c r="D117" s="6" t="s">
        <v>427</v>
      </c>
      <c r="E117" s="5" t="str">
        <f>HYPERLINK("https://www.esco-net.com/wcs/escort/ec/detail?hHinCd=EA560FA-4","EA560FA-4")</f>
        <v>EA560FA-4</v>
      </c>
    </row>
    <row r="118" spans="2:5" x14ac:dyDescent="0.15">
      <c r="B118" s="6" t="s">
        <v>425</v>
      </c>
      <c r="C118" s="6" t="s">
        <v>428</v>
      </c>
      <c r="D118" s="6" t="s">
        <v>429</v>
      </c>
      <c r="E118" s="5" t="str">
        <f>HYPERLINK("https://www.esco-net.com/wcs/escort/ec/detail?hHinCd=EA560FA-5","EA560FA-5")</f>
        <v>EA560FA-5</v>
      </c>
    </row>
    <row r="119" spans="2:5" x14ac:dyDescent="0.15">
      <c r="B119" s="6" t="s">
        <v>425</v>
      </c>
      <c r="C119" s="6" t="s">
        <v>430</v>
      </c>
      <c r="D119" s="6" t="s">
        <v>431</v>
      </c>
      <c r="E119" s="5" t="str">
        <f>HYPERLINK("https://www.esco-net.com/wcs/escort/ec/detail?hHinCd=EA560FA-13","EA560FA-13")</f>
        <v>EA560FA-13</v>
      </c>
    </row>
    <row r="120" spans="2:5" x14ac:dyDescent="0.15">
      <c r="B120" s="6" t="s">
        <v>425</v>
      </c>
      <c r="C120" s="6" t="s">
        <v>432</v>
      </c>
      <c r="D120" s="6" t="s">
        <v>433</v>
      </c>
      <c r="E120" s="5" t="str">
        <f>HYPERLINK("https://www.esco-net.com/wcs/escort/ec/detail?hHinCd=EA560FA-14","EA560FA-14")</f>
        <v>EA560FA-14</v>
      </c>
    </row>
    <row r="121" spans="2:5" x14ac:dyDescent="0.15">
      <c r="B121" s="6" t="s">
        <v>74</v>
      </c>
      <c r="C121" s="6" t="s">
        <v>434</v>
      </c>
      <c r="D121" s="6" t="s">
        <v>435</v>
      </c>
      <c r="E121" s="5" t="str">
        <f>HYPERLINK("https://www.esco-net.com/wcs/escort/ec/detail?hHinCd=EA579BP-3","EA579BP-3")</f>
        <v>EA579BP-3</v>
      </c>
    </row>
    <row r="122" spans="2:5" x14ac:dyDescent="0.15">
      <c r="B122" s="6" t="s">
        <v>74</v>
      </c>
      <c r="C122" s="6" t="s">
        <v>436</v>
      </c>
      <c r="D122" s="6" t="s">
        <v>437</v>
      </c>
      <c r="E122" s="5" t="str">
        <f>HYPERLINK("https://www.esco-net.com/wcs/escort/ec/detail?hHinCd=EA615AP-4","EA615AP-4")</f>
        <v>EA615AP-4</v>
      </c>
    </row>
    <row r="123" spans="2:5" x14ac:dyDescent="0.15">
      <c r="B123" s="6" t="s">
        <v>438</v>
      </c>
      <c r="C123" s="6" t="s">
        <v>439</v>
      </c>
      <c r="D123" s="6" t="s">
        <v>440</v>
      </c>
      <c r="E123" s="5"/>
    </row>
    <row r="124" spans="2:5" x14ac:dyDescent="0.15">
      <c r="B124" s="6" t="s">
        <v>75</v>
      </c>
      <c r="C124" s="6" t="s">
        <v>441</v>
      </c>
      <c r="D124" s="6" t="s">
        <v>442</v>
      </c>
      <c r="E124" s="5" t="str">
        <f>HYPERLINK("https://www.esco-net.com/wcs/escort/ec/detail?hHinCd=EA617GH-308","EA617GH-308")</f>
        <v>EA617GH-308</v>
      </c>
    </row>
    <row r="125" spans="2:5" x14ac:dyDescent="0.15">
      <c r="B125" s="6" t="s">
        <v>443</v>
      </c>
      <c r="C125" s="6" t="s">
        <v>444</v>
      </c>
      <c r="D125" s="6" t="s">
        <v>445</v>
      </c>
      <c r="E125" s="5" t="str">
        <f>HYPERLINK("https://www.esco-net.com/wcs/escort/ec/detail?hHinCd=EA687YA-26A","EA687YA-26A")</f>
        <v>EA687YA-26A</v>
      </c>
    </row>
    <row r="126" spans="2:5" x14ac:dyDescent="0.15">
      <c r="B126" s="6" t="s">
        <v>446</v>
      </c>
      <c r="C126" s="6" t="s">
        <v>447</v>
      </c>
      <c r="D126" s="6" t="s">
        <v>448</v>
      </c>
      <c r="E126" s="5"/>
    </row>
    <row r="127" spans="2:5" x14ac:dyDescent="0.15">
      <c r="B127" s="6" t="s">
        <v>446</v>
      </c>
      <c r="C127" s="6" t="s">
        <v>449</v>
      </c>
      <c r="D127" s="6" t="s">
        <v>450</v>
      </c>
      <c r="E127" s="5"/>
    </row>
    <row r="128" spans="2:5" x14ac:dyDescent="0.15">
      <c r="B128" s="6" t="s">
        <v>451</v>
      </c>
      <c r="C128" s="6" t="s">
        <v>452</v>
      </c>
      <c r="D128" s="6" t="s">
        <v>453</v>
      </c>
      <c r="E128" s="5"/>
    </row>
    <row r="129" spans="2:5" x14ac:dyDescent="0.15">
      <c r="B129" s="6" t="s">
        <v>76</v>
      </c>
      <c r="C129" s="6" t="s">
        <v>454</v>
      </c>
      <c r="D129" s="6" t="s">
        <v>455</v>
      </c>
      <c r="E129" s="5" t="str">
        <f>HYPERLINK("https://www.esco-net.com/wcs/escort/ec/detail?hHinCd=EA687CT-1","EA687CT-1")</f>
        <v>EA687CT-1</v>
      </c>
    </row>
    <row r="130" spans="2:5" x14ac:dyDescent="0.15">
      <c r="B130" s="6" t="s">
        <v>456</v>
      </c>
      <c r="C130" s="6" t="s">
        <v>457</v>
      </c>
      <c r="D130" s="6" t="s">
        <v>458</v>
      </c>
      <c r="E130" s="5" t="str">
        <f>HYPERLINK("https://www.esco-net.com/wcs/escort/ec/detail?hHinCd=EA687CM-300B","EA687CM-300B")</f>
        <v>EA687CM-300B</v>
      </c>
    </row>
    <row r="131" spans="2:5" x14ac:dyDescent="0.15">
      <c r="B131" s="6" t="s">
        <v>459</v>
      </c>
      <c r="C131" s="6" t="s">
        <v>460</v>
      </c>
      <c r="D131" s="6" t="s">
        <v>461</v>
      </c>
      <c r="E131" s="5"/>
    </row>
    <row r="132" spans="2:5" x14ac:dyDescent="0.15">
      <c r="B132" s="6" t="s">
        <v>462</v>
      </c>
      <c r="C132" s="6" t="s">
        <v>463</v>
      </c>
      <c r="D132" s="6" t="s">
        <v>464</v>
      </c>
      <c r="E132" s="5"/>
    </row>
    <row r="133" spans="2:5" x14ac:dyDescent="0.15">
      <c r="B133" s="6" t="s">
        <v>465</v>
      </c>
      <c r="C133" s="6" t="s">
        <v>466</v>
      </c>
      <c r="D133" s="6" t="s">
        <v>467</v>
      </c>
      <c r="E133" s="5"/>
    </row>
    <row r="134" spans="2:5" x14ac:dyDescent="0.15">
      <c r="B134" s="6" t="s">
        <v>468</v>
      </c>
      <c r="C134" s="6" t="s">
        <v>469</v>
      </c>
      <c r="D134" s="6" t="s">
        <v>470</v>
      </c>
      <c r="E134" s="5" t="str">
        <f>HYPERLINK("https://www.esco-net.com/wcs/escort/ec/detail?hHinCd=EA614HS-2","EA614HS-2")</f>
        <v>EA614HS-2</v>
      </c>
    </row>
    <row r="135" spans="2:5" x14ac:dyDescent="0.15">
      <c r="B135" s="6" t="s">
        <v>78</v>
      </c>
      <c r="C135" s="6" t="s">
        <v>471</v>
      </c>
      <c r="D135" s="6" t="s">
        <v>472</v>
      </c>
      <c r="E135" s="5" t="str">
        <f>HYPERLINK("https://www.esco-net.com/wcs/escort/ec/detail?hHinCd=EA618PX-106","EA618PX-106")</f>
        <v>EA618PX-106</v>
      </c>
    </row>
    <row r="136" spans="2:5" x14ac:dyDescent="0.15">
      <c r="B136" s="6" t="s">
        <v>79</v>
      </c>
      <c r="C136" s="6" t="s">
        <v>473</v>
      </c>
      <c r="D136" s="6" t="s">
        <v>474</v>
      </c>
      <c r="E136" s="5" t="str">
        <f>HYPERLINK("https://www.esco-net.com/wcs/escort/ec/detail?hHinCd=EA618AC-4A","EA618AC-4A")</f>
        <v>EA618AC-4A</v>
      </c>
    </row>
    <row r="137" spans="2:5" x14ac:dyDescent="0.15">
      <c r="B137" s="6" t="s">
        <v>475</v>
      </c>
      <c r="C137" s="6" t="s">
        <v>476</v>
      </c>
      <c r="D137" s="6" t="s">
        <v>477</v>
      </c>
      <c r="E137" s="5"/>
    </row>
    <row r="138" spans="2:5" x14ac:dyDescent="0.15">
      <c r="B138" s="6" t="s">
        <v>478</v>
      </c>
      <c r="C138" s="6" t="s">
        <v>479</v>
      </c>
      <c r="D138" s="6" t="s">
        <v>480</v>
      </c>
      <c r="E138" s="5" t="str">
        <f>HYPERLINK("https://www.esco-net.com/wcs/escort/ec/detail?hHinCd=EA614AA-100A","EA614AA-100A")</f>
        <v>EA614AA-100A</v>
      </c>
    </row>
    <row r="139" spans="2:5" x14ac:dyDescent="0.15">
      <c r="B139" s="6" t="s">
        <v>481</v>
      </c>
      <c r="C139" s="6" t="s">
        <v>482</v>
      </c>
      <c r="D139" s="6" t="s">
        <v>483</v>
      </c>
      <c r="E139" s="5" t="str">
        <f>HYPERLINK("https://www.esco-net.com/wcs/escort/ec/detail?hHinCd=EA615AD-17","EA615AD-17")</f>
        <v>EA615AD-17</v>
      </c>
    </row>
    <row r="140" spans="2:5" x14ac:dyDescent="0.15">
      <c r="B140" s="6" t="s">
        <v>80</v>
      </c>
      <c r="C140" s="6" t="s">
        <v>484</v>
      </c>
      <c r="D140" s="6" t="s">
        <v>485</v>
      </c>
      <c r="E140" s="5"/>
    </row>
    <row r="141" spans="2:5" x14ac:dyDescent="0.15">
      <c r="B141" s="6" t="s">
        <v>486</v>
      </c>
      <c r="C141" s="6" t="s">
        <v>487</v>
      </c>
      <c r="D141" s="6" t="s">
        <v>488</v>
      </c>
      <c r="E141" s="5"/>
    </row>
    <row r="142" spans="2:5" x14ac:dyDescent="0.15">
      <c r="B142" s="6" t="s">
        <v>486</v>
      </c>
      <c r="C142" s="6" t="s">
        <v>489</v>
      </c>
      <c r="D142" s="6" t="s">
        <v>490</v>
      </c>
      <c r="E142" s="5"/>
    </row>
    <row r="143" spans="2:5" x14ac:dyDescent="0.15">
      <c r="B143" s="6" t="s">
        <v>486</v>
      </c>
      <c r="C143" s="6" t="s">
        <v>491</v>
      </c>
      <c r="D143" s="6" t="s">
        <v>492</v>
      </c>
      <c r="E143" s="5"/>
    </row>
    <row r="144" spans="2:5" x14ac:dyDescent="0.15">
      <c r="B144" s="6" t="s">
        <v>493</v>
      </c>
      <c r="C144" s="6" t="s">
        <v>494</v>
      </c>
      <c r="D144" s="6" t="s">
        <v>495</v>
      </c>
      <c r="E144" s="5"/>
    </row>
    <row r="145" spans="2:5" x14ac:dyDescent="0.15">
      <c r="B145" s="6" t="s">
        <v>493</v>
      </c>
      <c r="C145" s="6" t="s">
        <v>496</v>
      </c>
      <c r="D145" s="6" t="s">
        <v>497</v>
      </c>
      <c r="E145" s="5"/>
    </row>
    <row r="146" spans="2:5" x14ac:dyDescent="0.15">
      <c r="B146" s="6" t="s">
        <v>498</v>
      </c>
      <c r="C146" s="6" t="s">
        <v>499</v>
      </c>
      <c r="D146" s="6" t="s">
        <v>500</v>
      </c>
      <c r="E146" s="5" t="str">
        <f>HYPERLINK("https://www.esco-net.com/wcs/escort/ec/detail?hHinCd=EA602AG-16","EA602AG-16")</f>
        <v>EA602AG-16</v>
      </c>
    </row>
    <row r="147" spans="2:5" x14ac:dyDescent="0.15">
      <c r="B147" s="6" t="s">
        <v>10</v>
      </c>
      <c r="C147" s="6" t="s">
        <v>501</v>
      </c>
      <c r="D147" s="6" t="s">
        <v>502</v>
      </c>
      <c r="E147" s="5" t="str">
        <f>HYPERLINK("https://www.esco-net.com/wcs/escort/ec/detail?hHinCd=EA723JK-26","EA723JK-26")</f>
        <v>EA723JK-26</v>
      </c>
    </row>
    <row r="148" spans="2:5" x14ac:dyDescent="0.15">
      <c r="B148" s="6" t="s">
        <v>34</v>
      </c>
      <c r="C148" s="6" t="s">
        <v>503</v>
      </c>
      <c r="D148" s="6" t="s">
        <v>504</v>
      </c>
      <c r="E148" s="5" t="str">
        <f>HYPERLINK("https://www.esco-net.com/wcs/escort/ec/detail?hHinCd=EA723VP-1B","EA723VP-1B")</f>
        <v>EA723VP-1B</v>
      </c>
    </row>
    <row r="149" spans="2:5" x14ac:dyDescent="0.15">
      <c r="B149" s="6" t="s">
        <v>505</v>
      </c>
      <c r="C149" s="6" t="s">
        <v>506</v>
      </c>
      <c r="D149" s="6" t="s">
        <v>507</v>
      </c>
      <c r="E149" s="5" t="str">
        <f>HYPERLINK("https://www.esco-net.com/wcs/escort/ec/detail?hHinCd=EA557WC-100","EA557WC-100")</f>
        <v>EA557WC-100</v>
      </c>
    </row>
    <row r="150" spans="2:5" x14ac:dyDescent="0.15">
      <c r="B150" s="6" t="s">
        <v>508</v>
      </c>
      <c r="C150" s="6" t="s">
        <v>509</v>
      </c>
      <c r="D150" s="6" t="s">
        <v>510</v>
      </c>
      <c r="E150" s="5" t="str">
        <f>HYPERLINK("https://www.esco-net.com/wcs/escort/ec/detail?hHinCd=EA560E-1","EA560E-1")</f>
        <v>EA560E-1</v>
      </c>
    </row>
    <row r="151" spans="2:5" x14ac:dyDescent="0.15">
      <c r="B151" s="6" t="s">
        <v>508</v>
      </c>
      <c r="C151" s="6" t="s">
        <v>511</v>
      </c>
      <c r="D151" s="6" t="s">
        <v>512</v>
      </c>
      <c r="E151" s="5" t="str">
        <f>HYPERLINK("https://www.esco-net.com/wcs/escort/ec/detail?hHinCd=EA560E-3","EA560E-3")</f>
        <v>EA560E-3</v>
      </c>
    </row>
    <row r="152" spans="2:5" x14ac:dyDescent="0.15">
      <c r="B152" s="6" t="s">
        <v>513</v>
      </c>
      <c r="C152" s="6" t="s">
        <v>514</v>
      </c>
      <c r="D152" s="6" t="s">
        <v>515</v>
      </c>
      <c r="E152" s="5"/>
    </row>
    <row r="153" spans="2:5" x14ac:dyDescent="0.15">
      <c r="B153" s="6" t="s">
        <v>516</v>
      </c>
      <c r="C153" s="6" t="s">
        <v>517</v>
      </c>
      <c r="D153" s="6" t="s">
        <v>518</v>
      </c>
      <c r="E153" s="5" t="str">
        <f>HYPERLINK("https://www.esco-net.com/wcs/escort/ec/detail?hHinCd=EA611AM-75","EA611AM-75")</f>
        <v>EA611AM-75</v>
      </c>
    </row>
    <row r="154" spans="2:5" x14ac:dyDescent="0.15">
      <c r="B154" s="6" t="s">
        <v>20</v>
      </c>
      <c r="C154" s="6" t="s">
        <v>519</v>
      </c>
      <c r="D154" s="6" t="s">
        <v>520</v>
      </c>
      <c r="E154" s="5" t="str">
        <f>HYPERLINK("https://www.esco-net.com/wcs/escort/ec/detail?hHinCd=EA611GA-91","EA611GA-91")</f>
        <v>EA611GA-91</v>
      </c>
    </row>
    <row r="155" spans="2:5" x14ac:dyDescent="0.15">
      <c r="B155" s="6" t="s">
        <v>81</v>
      </c>
      <c r="C155" s="6" t="s">
        <v>521</v>
      </c>
      <c r="D155" s="6" t="s">
        <v>522</v>
      </c>
      <c r="E155" s="5" t="str">
        <f>HYPERLINK("https://www.esco-net.com/wcs/escort/ec/detail?hHinCd=EA573WC-2.5","EA573WC-2.5")</f>
        <v>EA573WC-2.5</v>
      </c>
    </row>
    <row r="156" spans="2:5" x14ac:dyDescent="0.15">
      <c r="B156" s="6" t="s">
        <v>82</v>
      </c>
      <c r="C156" s="6" t="s">
        <v>523</v>
      </c>
      <c r="D156" s="6" t="s">
        <v>524</v>
      </c>
      <c r="E156" s="5" t="str">
        <f>HYPERLINK("https://www.esco-net.com/wcs/escort/ec/detail?hHinCd=EA573TM-320","EA573TM-320")</f>
        <v>EA573TM-320</v>
      </c>
    </row>
    <row r="157" spans="2:5" x14ac:dyDescent="0.15">
      <c r="B157" s="6" t="s">
        <v>525</v>
      </c>
      <c r="C157" s="6" t="s">
        <v>526</v>
      </c>
      <c r="D157" s="6" t="s">
        <v>527</v>
      </c>
      <c r="E157" s="5"/>
    </row>
    <row r="158" spans="2:5" x14ac:dyDescent="0.15">
      <c r="B158" s="6" t="s">
        <v>528</v>
      </c>
      <c r="C158" s="6" t="s">
        <v>529</v>
      </c>
      <c r="D158" s="6" t="s">
        <v>530</v>
      </c>
      <c r="E158" s="5" t="str">
        <f>HYPERLINK("https://www.esco-net.com/wcs/escort/ec/detail?hHinCd=EA521VX-14C","EA521VX-14C")</f>
        <v>EA521VX-14C</v>
      </c>
    </row>
    <row r="159" spans="2:5" x14ac:dyDescent="0.15">
      <c r="B159" s="6" t="s">
        <v>531</v>
      </c>
      <c r="C159" s="6" t="s">
        <v>532</v>
      </c>
      <c r="D159" s="6" t="s">
        <v>533</v>
      </c>
      <c r="E159" s="5" t="str">
        <f>HYPERLINK("https://www.esco-net.com/wcs/escort/ec/detail?hHinCd=EA521VX-63B","EA521VX-63B")</f>
        <v>EA521VX-63B</v>
      </c>
    </row>
    <row r="160" spans="2:5" x14ac:dyDescent="0.15">
      <c r="B160" s="6" t="s">
        <v>83</v>
      </c>
      <c r="C160" s="6" t="s">
        <v>534</v>
      </c>
      <c r="D160" s="6" t="s">
        <v>535</v>
      </c>
      <c r="E160" s="5"/>
    </row>
    <row r="161" spans="2:5" x14ac:dyDescent="0.15">
      <c r="B161" s="6" t="s">
        <v>83</v>
      </c>
      <c r="C161" s="6" t="s">
        <v>536</v>
      </c>
      <c r="D161" s="6" t="s">
        <v>537</v>
      </c>
      <c r="E161" s="5" t="str">
        <f>HYPERLINK("https://www.esco-net.com/wcs/escort/ec/detail?hHinCd=EA522GB-1","EA522GB-1")</f>
        <v>EA522GB-1</v>
      </c>
    </row>
    <row r="162" spans="2:5" x14ac:dyDescent="0.15">
      <c r="B162" s="6" t="s">
        <v>83</v>
      </c>
      <c r="C162" s="6" t="s">
        <v>538</v>
      </c>
      <c r="D162" s="6" t="s">
        <v>539</v>
      </c>
      <c r="E162" s="5" t="str">
        <f>HYPERLINK("https://www.esco-net.com/wcs/escort/ec/detail?hHinCd=EA522GB-2","EA522GB-2")</f>
        <v>EA522GB-2</v>
      </c>
    </row>
    <row r="163" spans="2:5" x14ac:dyDescent="0.15">
      <c r="B163" s="6" t="s">
        <v>83</v>
      </c>
      <c r="C163" s="6" t="s">
        <v>540</v>
      </c>
      <c r="D163" s="6" t="s">
        <v>541</v>
      </c>
      <c r="E163" s="5"/>
    </row>
    <row r="164" spans="2:5" x14ac:dyDescent="0.15">
      <c r="B164" s="6" t="s">
        <v>83</v>
      </c>
      <c r="C164" s="6" t="s">
        <v>542</v>
      </c>
      <c r="D164" s="6" t="s">
        <v>543</v>
      </c>
      <c r="E164" s="5"/>
    </row>
    <row r="165" spans="2:5" x14ac:dyDescent="0.15">
      <c r="B165" s="6" t="s">
        <v>83</v>
      </c>
      <c r="C165" s="6" t="s">
        <v>544</v>
      </c>
      <c r="D165" s="6" t="s">
        <v>545</v>
      </c>
      <c r="E165" s="5"/>
    </row>
    <row r="166" spans="2:5" x14ac:dyDescent="0.15">
      <c r="B166" s="6" t="s">
        <v>546</v>
      </c>
      <c r="C166" s="6" t="s">
        <v>547</v>
      </c>
      <c r="D166" s="6" t="s">
        <v>548</v>
      </c>
      <c r="E166" s="5" t="str">
        <f>HYPERLINK("https://www.esco-net.com/wcs/escort/ec/detail?hHinCd=EA109AN-2","EA109AN-2")</f>
        <v>EA109AN-2</v>
      </c>
    </row>
    <row r="167" spans="2:5" x14ac:dyDescent="0.15">
      <c r="B167" s="6" t="s">
        <v>549</v>
      </c>
      <c r="C167" s="6" t="s">
        <v>550</v>
      </c>
      <c r="D167" s="6" t="s">
        <v>551</v>
      </c>
      <c r="E167" s="5" t="str">
        <f>HYPERLINK("https://www.esco-net.com/wcs/escort/ec/detail?hHinCd=EA992CH-72","EA992CH-72")</f>
        <v>EA992CH-72</v>
      </c>
    </row>
    <row r="168" spans="2:5" x14ac:dyDescent="0.15">
      <c r="B168" s="6" t="s">
        <v>552</v>
      </c>
      <c r="C168" s="6" t="s">
        <v>553</v>
      </c>
      <c r="D168" s="6" t="s">
        <v>554</v>
      </c>
      <c r="E168" s="5" t="str">
        <f>HYPERLINK("https://www.esco-net.com/wcs/escort/ec/detail?hHinCd=EA508SB-300","EA508SB-300")</f>
        <v>EA508SB-300</v>
      </c>
    </row>
    <row r="169" spans="2:5" x14ac:dyDescent="0.15">
      <c r="B169" s="6" t="s">
        <v>555</v>
      </c>
      <c r="C169" s="6" t="s">
        <v>556</v>
      </c>
      <c r="D169" s="6" t="s">
        <v>557</v>
      </c>
      <c r="E169" s="5" t="str">
        <f>HYPERLINK("https://www.esco-net.com/wcs/escort/ec/detail?hHinCd=EA929DR-11","EA929DR-11")</f>
        <v>EA929DR-11</v>
      </c>
    </row>
    <row r="170" spans="2:5" x14ac:dyDescent="0.15">
      <c r="B170" s="6" t="s">
        <v>558</v>
      </c>
      <c r="C170" s="6" t="s">
        <v>559</v>
      </c>
      <c r="D170" s="6" t="s">
        <v>560</v>
      </c>
      <c r="E170" s="5" t="str">
        <f>HYPERLINK("https://www.esco-net.com/wcs/escort/ec/detail?hHinCd=EA990KT-24","EA990KT-24")</f>
        <v>EA990KT-24</v>
      </c>
    </row>
    <row r="171" spans="2:5" x14ac:dyDescent="0.15">
      <c r="B171" s="6" t="s">
        <v>561</v>
      </c>
      <c r="C171" s="6" t="s">
        <v>562</v>
      </c>
      <c r="D171" s="6" t="s">
        <v>563</v>
      </c>
      <c r="E171" s="5" t="str">
        <f>HYPERLINK("https://www.esco-net.com/wcs/escort/ec/detail?hHinCd=EA166DN-10A","EA166DN-10A")</f>
        <v>EA166DN-10A</v>
      </c>
    </row>
    <row r="172" spans="2:5" x14ac:dyDescent="0.15">
      <c r="B172" s="6" t="s">
        <v>35</v>
      </c>
      <c r="C172" s="6" t="s">
        <v>564</v>
      </c>
      <c r="D172" s="6" t="s">
        <v>565</v>
      </c>
      <c r="E172" s="5" t="str">
        <f>HYPERLINK("https://www.esco-net.com/wcs/escort/ec/detail?hHinCd=EA991EB-2","EA991EB-2")</f>
        <v>EA991EB-2</v>
      </c>
    </row>
    <row r="173" spans="2:5" x14ac:dyDescent="0.15">
      <c r="B173" s="6" t="s">
        <v>35</v>
      </c>
      <c r="C173" s="6" t="s">
        <v>566</v>
      </c>
      <c r="D173" s="6" t="s">
        <v>36</v>
      </c>
      <c r="E173" s="5" t="str">
        <f>HYPERLINK("https://www.esco-net.com/wcs/escort/ec/detail?hHinCd=EA991EA-2","EA991EA-2")</f>
        <v>EA991EA-2</v>
      </c>
    </row>
    <row r="174" spans="2:5" x14ac:dyDescent="0.15">
      <c r="B174" s="6" t="s">
        <v>35</v>
      </c>
      <c r="C174" s="6" t="s">
        <v>567</v>
      </c>
      <c r="D174" s="6" t="s">
        <v>568</v>
      </c>
      <c r="E174" s="5" t="str">
        <f>HYPERLINK("https://www.esco-net.com/wcs/escort/ec/detail?hHinCd=EA991E-1","EA991E-1")</f>
        <v>EA991E-1</v>
      </c>
    </row>
    <row r="175" spans="2:5" x14ac:dyDescent="0.15">
      <c r="B175" s="6" t="s">
        <v>84</v>
      </c>
      <c r="C175" s="6" t="s">
        <v>569</v>
      </c>
      <c r="D175" s="6" t="s">
        <v>570</v>
      </c>
      <c r="E175" s="5" t="str">
        <f>HYPERLINK("https://www.esco-net.com/wcs/escort/ec/detail?hHinCd=EA525AW-31","EA525AW-31")</f>
        <v>EA525AW-31</v>
      </c>
    </row>
    <row r="176" spans="2:5" x14ac:dyDescent="0.15">
      <c r="B176" s="6" t="s">
        <v>84</v>
      </c>
      <c r="C176" s="6" t="s">
        <v>571</v>
      </c>
      <c r="D176" s="6" t="s">
        <v>572</v>
      </c>
      <c r="E176" s="5" t="str">
        <f>HYPERLINK("https://www.esco-net.com/wcs/escort/ec/detail?hHinCd=EA525AW-32","EA525AW-32")</f>
        <v>EA525AW-32</v>
      </c>
    </row>
    <row r="177" spans="2:5" x14ac:dyDescent="0.15">
      <c r="B177" s="6" t="s">
        <v>573</v>
      </c>
      <c r="C177" s="6" t="s">
        <v>574</v>
      </c>
      <c r="D177" s="6" t="s">
        <v>575</v>
      </c>
      <c r="E177" s="5" t="str">
        <f>HYPERLINK("https://www.esco-net.com/wcs/escort/ec/detail?hHinCd=EA525DH-12","EA525DH-12")</f>
        <v>EA525DH-12</v>
      </c>
    </row>
    <row r="178" spans="2:5" x14ac:dyDescent="0.15">
      <c r="B178" s="6" t="s">
        <v>576</v>
      </c>
      <c r="C178" s="6" t="s">
        <v>577</v>
      </c>
      <c r="D178" s="6" t="s">
        <v>578</v>
      </c>
      <c r="E178" s="5"/>
    </row>
    <row r="179" spans="2:5" x14ac:dyDescent="0.15">
      <c r="B179" s="6" t="s">
        <v>579</v>
      </c>
      <c r="C179" s="6" t="s">
        <v>580</v>
      </c>
      <c r="D179" s="6" t="s">
        <v>581</v>
      </c>
      <c r="E179" s="5"/>
    </row>
    <row r="180" spans="2:5" x14ac:dyDescent="0.15">
      <c r="B180" s="6" t="s">
        <v>582</v>
      </c>
      <c r="C180" s="6" t="s">
        <v>583</v>
      </c>
      <c r="D180" s="6" t="s">
        <v>584</v>
      </c>
      <c r="E180" s="5"/>
    </row>
    <row r="181" spans="2:5" x14ac:dyDescent="0.15">
      <c r="B181" s="6" t="s">
        <v>585</v>
      </c>
      <c r="C181" s="6" t="s">
        <v>586</v>
      </c>
      <c r="D181" s="6" t="s">
        <v>587</v>
      </c>
      <c r="E181" s="5" t="str">
        <f>HYPERLINK("https://www.esco-net.com/wcs/escort/ec/detail?hHinCd=EA576KC","EA576KC")</f>
        <v>EA576KC</v>
      </c>
    </row>
    <row r="182" spans="2:5" x14ac:dyDescent="0.15">
      <c r="B182" s="6" t="s">
        <v>588</v>
      </c>
      <c r="C182" s="6" t="s">
        <v>589</v>
      </c>
      <c r="D182" s="6" t="s">
        <v>590</v>
      </c>
      <c r="E182" s="5" t="str">
        <f>HYPERLINK("https://www.esco-net.com/wcs/escort/ec/detail?hHinCd=EA595GC-3","EA595GC-3")</f>
        <v>EA595GC-3</v>
      </c>
    </row>
    <row r="183" spans="2:5" x14ac:dyDescent="0.15">
      <c r="B183" s="6" t="s">
        <v>85</v>
      </c>
      <c r="C183" s="6" t="s">
        <v>591</v>
      </c>
      <c r="D183" s="6" t="s">
        <v>592</v>
      </c>
      <c r="E183" s="5" t="str">
        <f>HYPERLINK("https://www.esco-net.com/wcs/escort/ec/detail?hHinCd=EA756TS-46A","EA756TS-46A")</f>
        <v>EA756TS-46A</v>
      </c>
    </row>
    <row r="184" spans="2:5" x14ac:dyDescent="0.15">
      <c r="B184" s="6" t="s">
        <v>593</v>
      </c>
      <c r="C184" s="6" t="s">
        <v>594</v>
      </c>
      <c r="D184" s="6" t="s">
        <v>595</v>
      </c>
      <c r="E184" s="5"/>
    </row>
    <row r="185" spans="2:5" x14ac:dyDescent="0.15">
      <c r="B185" s="6" t="s">
        <v>593</v>
      </c>
      <c r="C185" s="6" t="s">
        <v>596</v>
      </c>
      <c r="D185" s="6" t="s">
        <v>597</v>
      </c>
      <c r="E185" s="5"/>
    </row>
    <row r="186" spans="2:5" x14ac:dyDescent="0.15">
      <c r="B186" s="6" t="s">
        <v>593</v>
      </c>
      <c r="C186" s="6" t="s">
        <v>598</v>
      </c>
      <c r="D186" s="6" t="s">
        <v>599</v>
      </c>
      <c r="E186" s="5"/>
    </row>
    <row r="187" spans="2:5" x14ac:dyDescent="0.15">
      <c r="B187" s="6" t="s">
        <v>600</v>
      </c>
      <c r="C187" s="6" t="s">
        <v>601</v>
      </c>
      <c r="D187" s="6" t="s">
        <v>602</v>
      </c>
      <c r="E187" s="5" t="str">
        <f>HYPERLINK("https://www.esco-net.com/wcs/escort/ec/detail?hHinCd=EA756FC-7","EA756FC-7")</f>
        <v>EA756FC-7</v>
      </c>
    </row>
    <row r="188" spans="2:5" x14ac:dyDescent="0.15">
      <c r="B188" s="6" t="s">
        <v>603</v>
      </c>
      <c r="C188" s="6" t="s">
        <v>604</v>
      </c>
      <c r="D188" s="6" t="s">
        <v>605</v>
      </c>
      <c r="E188" s="5" t="str">
        <f>HYPERLINK("https://www.esco-net.com/wcs/escort/ec/detail?hHinCd=EA756BD-4","EA756BD-4")</f>
        <v>EA756BD-4</v>
      </c>
    </row>
    <row r="189" spans="2:5" x14ac:dyDescent="0.15">
      <c r="B189" s="6" t="s">
        <v>606</v>
      </c>
      <c r="C189" s="6" t="s">
        <v>607</v>
      </c>
      <c r="D189" s="6" t="s">
        <v>608</v>
      </c>
      <c r="E189" s="5" t="str">
        <f>HYPERLINK("https://www.esco-net.com/wcs/escort/ec/detail?hHinCd=EA303HF-11","EA303HF-11")</f>
        <v>EA303HF-11</v>
      </c>
    </row>
    <row r="190" spans="2:5" x14ac:dyDescent="0.15">
      <c r="B190" s="6" t="s">
        <v>609</v>
      </c>
      <c r="C190" s="6" t="s">
        <v>610</v>
      </c>
      <c r="D190" s="6" t="s">
        <v>611</v>
      </c>
      <c r="E190" s="5"/>
    </row>
    <row r="191" spans="2:5" x14ac:dyDescent="0.15">
      <c r="B191" s="6" t="s">
        <v>609</v>
      </c>
      <c r="C191" s="6" t="s">
        <v>612</v>
      </c>
      <c r="D191" s="6" t="s">
        <v>613</v>
      </c>
      <c r="E191" s="5"/>
    </row>
    <row r="192" spans="2:5" x14ac:dyDescent="0.15">
      <c r="B192" s="6" t="s">
        <v>37</v>
      </c>
      <c r="C192" s="6" t="s">
        <v>614</v>
      </c>
      <c r="D192" s="6" t="s">
        <v>615</v>
      </c>
      <c r="E192" s="5" t="str">
        <f>HYPERLINK("https://www.esco-net.com/wcs/escort/ec/detail?hHinCd=EA780BR-11C","EA780BR-11C")</f>
        <v>EA780BR-11C</v>
      </c>
    </row>
    <row r="193" spans="2:5" x14ac:dyDescent="0.15">
      <c r="B193" s="6" t="s">
        <v>616</v>
      </c>
      <c r="C193" s="6" t="s">
        <v>617</v>
      </c>
      <c r="D193" s="6" t="s">
        <v>618</v>
      </c>
      <c r="E193" s="5" t="str">
        <f>HYPERLINK("https://www.esco-net.com/wcs/escort/ec/detail?hHinCd=EA720FW-1","EA720FW-1")</f>
        <v>EA720FW-1</v>
      </c>
    </row>
    <row r="194" spans="2:5" x14ac:dyDescent="0.15">
      <c r="B194" s="6" t="s">
        <v>86</v>
      </c>
      <c r="C194" s="6" t="s">
        <v>619</v>
      </c>
      <c r="D194" s="6" t="s">
        <v>620</v>
      </c>
      <c r="E194" s="5" t="str">
        <f>HYPERLINK("https://www.esco-net.com/wcs/escort/ec/detail?hHinCd=EA720CM-55","EA720CM-55")</f>
        <v>EA720CM-55</v>
      </c>
    </row>
    <row r="195" spans="2:5" x14ac:dyDescent="0.15">
      <c r="B195" s="6" t="s">
        <v>86</v>
      </c>
      <c r="C195" s="6" t="s">
        <v>621</v>
      </c>
      <c r="D195" s="6" t="s">
        <v>622</v>
      </c>
      <c r="E195" s="5" t="str">
        <f>HYPERLINK("https://www.esco-net.com/wcs/escort/ec/detail?hHinCd=EA720CR-5","EA720CR-5")</f>
        <v>EA720CR-5</v>
      </c>
    </row>
    <row r="196" spans="2:5" x14ac:dyDescent="0.15">
      <c r="B196" s="6" t="s">
        <v>623</v>
      </c>
      <c r="C196" s="6" t="s">
        <v>624</v>
      </c>
      <c r="D196" s="6" t="s">
        <v>625</v>
      </c>
      <c r="E196" s="5" t="str">
        <f>HYPERLINK("https://www.esco-net.com/wcs/escort/ec/detail?hHinCd=EA780K-2SA","EA780K-2SA")</f>
        <v>EA780K-2SA</v>
      </c>
    </row>
    <row r="197" spans="2:5" x14ac:dyDescent="0.15">
      <c r="B197" s="6" t="s">
        <v>626</v>
      </c>
      <c r="C197" s="6" t="s">
        <v>627</v>
      </c>
      <c r="D197" s="6" t="s">
        <v>628</v>
      </c>
      <c r="E197" s="5"/>
    </row>
    <row r="198" spans="2:5" x14ac:dyDescent="0.15">
      <c r="B198" s="6" t="s">
        <v>629</v>
      </c>
      <c r="C198" s="6" t="s">
        <v>630</v>
      </c>
      <c r="D198" s="6" t="s">
        <v>631</v>
      </c>
      <c r="E198" s="5" t="str">
        <f>HYPERLINK("https://www.esco-net.com/wcs/escort/ec/detail?hHinCd=EA719DM-1","EA719DM-1")</f>
        <v>EA719DM-1</v>
      </c>
    </row>
    <row r="199" spans="2:5" x14ac:dyDescent="0.15">
      <c r="B199" s="6" t="s">
        <v>629</v>
      </c>
      <c r="C199" s="6" t="s">
        <v>632</v>
      </c>
      <c r="D199" s="6" t="s">
        <v>633</v>
      </c>
      <c r="E199" s="5" t="str">
        <f>HYPERLINK("https://www.esco-net.com/wcs/escort/ec/detail?hHinCd=EA719DM-1","EA719DM-1")</f>
        <v>EA719DM-1</v>
      </c>
    </row>
    <row r="200" spans="2:5" x14ac:dyDescent="0.15">
      <c r="B200" s="6" t="s">
        <v>629</v>
      </c>
      <c r="C200" s="6" t="s">
        <v>634</v>
      </c>
      <c r="D200" s="6" t="s">
        <v>635</v>
      </c>
      <c r="E200" s="5"/>
    </row>
    <row r="201" spans="2:5" x14ac:dyDescent="0.15">
      <c r="B201" s="6" t="s">
        <v>636</v>
      </c>
      <c r="C201" s="6" t="s">
        <v>637</v>
      </c>
      <c r="D201" s="6" t="s">
        <v>638</v>
      </c>
      <c r="E201" s="5" t="str">
        <f>HYPERLINK("https://www.esco-net.com/wcs/escort/ec/detail?hHinCd=EA719AD-24","EA719AD-24")</f>
        <v>EA719AD-24</v>
      </c>
    </row>
    <row r="202" spans="2:5" x14ac:dyDescent="0.15">
      <c r="B202" s="6" t="s">
        <v>636</v>
      </c>
      <c r="C202" s="6" t="s">
        <v>639</v>
      </c>
      <c r="D202" s="6" t="s">
        <v>640</v>
      </c>
      <c r="E202" s="5" t="str">
        <f>HYPERLINK("https://www.esco-net.com/wcs/escort/ec/detail?hHinCd=EA719AJ-13A","EA719AJ-13A")</f>
        <v>EA719AJ-13A</v>
      </c>
    </row>
    <row r="203" spans="2:5" x14ac:dyDescent="0.15">
      <c r="B203" s="6" t="s">
        <v>641</v>
      </c>
      <c r="C203" s="6" t="s">
        <v>642</v>
      </c>
      <c r="D203" s="6" t="s">
        <v>643</v>
      </c>
      <c r="E203" s="5" t="str">
        <f>HYPERLINK("https://www.esco-net.com/wcs/escort/ec/detail?hHinCd=EA720YA-30","EA720YA-30")</f>
        <v>EA720YA-30</v>
      </c>
    </row>
    <row r="204" spans="2:5" x14ac:dyDescent="0.15">
      <c r="B204" s="6" t="s">
        <v>641</v>
      </c>
      <c r="C204" s="6" t="s">
        <v>644</v>
      </c>
      <c r="D204" s="6" t="s">
        <v>645</v>
      </c>
      <c r="E204" s="5"/>
    </row>
    <row r="205" spans="2:5" x14ac:dyDescent="0.15">
      <c r="B205" s="6" t="s">
        <v>646</v>
      </c>
      <c r="C205" s="6" t="s">
        <v>647</v>
      </c>
      <c r="D205" s="6" t="s">
        <v>648</v>
      </c>
      <c r="E205" s="5" t="str">
        <f>HYPERLINK("https://www.esco-net.com/wcs/escort/ec/detail?hHinCd=EA725DC-15B","EA725DC-15B")</f>
        <v>EA725DC-15B</v>
      </c>
    </row>
    <row r="206" spans="2:5" x14ac:dyDescent="0.15">
      <c r="B206" s="6" t="s">
        <v>649</v>
      </c>
      <c r="C206" s="6" t="s">
        <v>650</v>
      </c>
      <c r="D206" s="6" t="s">
        <v>651</v>
      </c>
      <c r="E206" s="5" t="str">
        <f>HYPERLINK("https://www.esco-net.com/wcs/escort/ec/detail?hHinCd=EA725E-5","EA725E-5")</f>
        <v>EA725E-5</v>
      </c>
    </row>
    <row r="207" spans="2:5" x14ac:dyDescent="0.15">
      <c r="B207" s="6" t="s">
        <v>649</v>
      </c>
      <c r="C207" s="6" t="s">
        <v>652</v>
      </c>
      <c r="D207" s="6" t="s">
        <v>653</v>
      </c>
      <c r="E207" s="5" t="str">
        <f>HYPERLINK("https://www.esco-net.com/wcs/escort/ec/detail?hHinCd=EA725EH-120A","EA725EH-120A")</f>
        <v>EA725EH-120A</v>
      </c>
    </row>
    <row r="208" spans="2:5" x14ac:dyDescent="0.15">
      <c r="B208" s="6" t="s">
        <v>649</v>
      </c>
      <c r="C208" s="6" t="s">
        <v>654</v>
      </c>
      <c r="D208" s="6" t="s">
        <v>655</v>
      </c>
      <c r="E208" s="5"/>
    </row>
    <row r="209" spans="2:5" x14ac:dyDescent="0.15">
      <c r="B209" s="6" t="s">
        <v>38</v>
      </c>
      <c r="C209" s="6" t="s">
        <v>656</v>
      </c>
      <c r="D209" s="6" t="s">
        <v>657</v>
      </c>
      <c r="E209" s="5" t="str">
        <f>HYPERLINK("https://www.esco-net.com/wcs/escort/ec/detail?hHinCd=EA725FK-21","EA725FK-21")</f>
        <v>EA725FK-21</v>
      </c>
    </row>
    <row r="210" spans="2:5" x14ac:dyDescent="0.15">
      <c r="B210" s="6" t="s">
        <v>87</v>
      </c>
      <c r="C210" s="6" t="s">
        <v>658</v>
      </c>
      <c r="D210" s="6" t="s">
        <v>659</v>
      </c>
      <c r="E210" s="5" t="str">
        <f>HYPERLINK("https://www.esco-net.com/wcs/escort/ec/detail?hHinCd=EA725FC-1","EA725FC-1")</f>
        <v>EA725FC-1</v>
      </c>
    </row>
    <row r="211" spans="2:5" x14ac:dyDescent="0.15">
      <c r="B211" s="6" t="s">
        <v>660</v>
      </c>
      <c r="C211" s="6" t="s">
        <v>661</v>
      </c>
      <c r="D211" s="6" t="s">
        <v>662</v>
      </c>
      <c r="E211" s="5"/>
    </row>
    <row r="212" spans="2:5" x14ac:dyDescent="0.15">
      <c r="B212" s="6" t="s">
        <v>11</v>
      </c>
      <c r="C212" s="6" t="s">
        <v>663</v>
      </c>
      <c r="D212" s="6" t="s">
        <v>664</v>
      </c>
      <c r="E212" s="5"/>
    </row>
    <row r="213" spans="2:5" x14ac:dyDescent="0.15">
      <c r="B213" s="6" t="s">
        <v>665</v>
      </c>
      <c r="C213" s="6" t="s">
        <v>666</v>
      </c>
      <c r="D213" s="6" t="s">
        <v>667</v>
      </c>
      <c r="E213" s="5" t="str">
        <f>HYPERLINK("https://www.esco-net.com/wcs/escort/ec/detail?hHinCd=EA776AL-3A","EA776AL-3A")</f>
        <v>EA776AL-3A</v>
      </c>
    </row>
    <row r="214" spans="2:5" x14ac:dyDescent="0.15">
      <c r="B214" s="6" t="s">
        <v>668</v>
      </c>
      <c r="C214" s="6" t="s">
        <v>669</v>
      </c>
      <c r="D214" s="6" t="s">
        <v>670</v>
      </c>
      <c r="E214" s="5"/>
    </row>
    <row r="215" spans="2:5" x14ac:dyDescent="0.15">
      <c r="B215" s="6" t="s">
        <v>671</v>
      </c>
      <c r="C215" s="6" t="s">
        <v>672</v>
      </c>
      <c r="D215" s="6" t="s">
        <v>673</v>
      </c>
      <c r="E215" s="5" t="str">
        <f>HYPERLINK("https://www.esco-net.com/wcs/escort/ec/detail?hHinCd=EA707G-15","EA707G-15")</f>
        <v>EA707G-15</v>
      </c>
    </row>
    <row r="216" spans="2:5" x14ac:dyDescent="0.15">
      <c r="B216" s="6" t="s">
        <v>88</v>
      </c>
      <c r="C216" s="6" t="s">
        <v>674</v>
      </c>
      <c r="D216" s="6" t="s">
        <v>675</v>
      </c>
      <c r="E216" s="5"/>
    </row>
    <row r="217" spans="2:5" x14ac:dyDescent="0.15">
      <c r="B217" s="6" t="s">
        <v>89</v>
      </c>
      <c r="C217" s="6" t="s">
        <v>676</v>
      </c>
      <c r="D217" s="6" t="s">
        <v>677</v>
      </c>
      <c r="E217" s="5" t="str">
        <f>HYPERLINK("https://www.esco-net.com/wcs/escort/ec/detail?hHinCd=EA710D-31A","EA710D-31A")</f>
        <v>EA710D-31A</v>
      </c>
    </row>
    <row r="218" spans="2:5" x14ac:dyDescent="0.15">
      <c r="B218" s="6" t="s">
        <v>678</v>
      </c>
      <c r="C218" s="6" t="s">
        <v>679</v>
      </c>
      <c r="D218" s="6" t="s">
        <v>680</v>
      </c>
      <c r="E218" s="5" t="str">
        <f>HYPERLINK("https://www.esco-net.com/wcs/escort/ec/detail?hHinCd=EA722ZY-2","EA722ZY-2")</f>
        <v>EA722ZY-2</v>
      </c>
    </row>
    <row r="219" spans="2:5" x14ac:dyDescent="0.15">
      <c r="B219" s="6" t="s">
        <v>681</v>
      </c>
      <c r="C219" s="6" t="s">
        <v>682</v>
      </c>
      <c r="D219" s="6" t="s">
        <v>683</v>
      </c>
      <c r="E219" s="5" t="str">
        <f>HYPERLINK("https://www.esco-net.com/wcs/escort/ec/detail?hHinCd=EA809DW-1","EA809DW-1")</f>
        <v>EA809DW-1</v>
      </c>
    </row>
    <row r="220" spans="2:5" x14ac:dyDescent="0.15">
      <c r="B220" s="6" t="s">
        <v>684</v>
      </c>
      <c r="C220" s="6" t="s">
        <v>685</v>
      </c>
      <c r="D220" s="6" t="s">
        <v>686</v>
      </c>
      <c r="E220" s="5"/>
    </row>
    <row r="221" spans="2:5" x14ac:dyDescent="0.15">
      <c r="B221" s="6" t="s">
        <v>687</v>
      </c>
      <c r="C221" s="6" t="s">
        <v>688</v>
      </c>
      <c r="D221" s="6" t="s">
        <v>689</v>
      </c>
      <c r="E221" s="5" t="str">
        <f>HYPERLINK("https://www.esco-net.com/wcs/escort/ec/detail?hHinCd=EA857DH-7A","EA857DH-7A")</f>
        <v>EA857DH-7A</v>
      </c>
    </row>
    <row r="222" spans="2:5" x14ac:dyDescent="0.15">
      <c r="B222" s="6" t="s">
        <v>690</v>
      </c>
      <c r="C222" s="6" t="s">
        <v>691</v>
      </c>
      <c r="D222" s="6" t="s">
        <v>692</v>
      </c>
      <c r="E222" s="5" t="str">
        <f>HYPERLINK("https://www.esco-net.com/wcs/escort/ec/detail?hHinCd=EA801A-6A","EA801A-6A")</f>
        <v>EA801A-6A</v>
      </c>
    </row>
    <row r="223" spans="2:5" x14ac:dyDescent="0.15">
      <c r="B223" s="6" t="s">
        <v>693</v>
      </c>
      <c r="C223" s="6" t="s">
        <v>694</v>
      </c>
      <c r="D223" s="6" t="s">
        <v>695</v>
      </c>
      <c r="E223" s="5"/>
    </row>
    <row r="224" spans="2:5" x14ac:dyDescent="0.15">
      <c r="B224" s="6" t="s">
        <v>39</v>
      </c>
      <c r="C224" s="6" t="s">
        <v>696</v>
      </c>
      <c r="D224" s="6" t="s">
        <v>697</v>
      </c>
      <c r="E224" s="5" t="str">
        <f>HYPERLINK("https://www.esco-net.com/wcs/escort/ec/detail?hHinCd=EA813RV-2B","EA813RV-2B")</f>
        <v>EA813RV-2B</v>
      </c>
    </row>
    <row r="225" spans="2:5" x14ac:dyDescent="0.15">
      <c r="B225" s="6" t="s">
        <v>698</v>
      </c>
      <c r="C225" s="6" t="s">
        <v>699</v>
      </c>
      <c r="D225" s="6" t="s">
        <v>700</v>
      </c>
      <c r="E225" s="5"/>
    </row>
    <row r="226" spans="2:5" x14ac:dyDescent="0.15">
      <c r="B226" s="6" t="s">
        <v>701</v>
      </c>
      <c r="C226" s="6" t="s">
        <v>702</v>
      </c>
      <c r="D226" s="6" t="s">
        <v>703</v>
      </c>
      <c r="E226" s="5" t="str">
        <f>HYPERLINK("https://www.esco-net.com/wcs/escort/ec/detail?hHinCd=EA813A-42","EA813A-42")</f>
        <v>EA813A-42</v>
      </c>
    </row>
    <row r="227" spans="2:5" x14ac:dyDescent="0.15">
      <c r="B227" s="6" t="s">
        <v>704</v>
      </c>
      <c r="C227" s="6" t="s">
        <v>705</v>
      </c>
      <c r="D227" s="6" t="s">
        <v>706</v>
      </c>
      <c r="E227" s="5" t="str">
        <f>HYPERLINK("https://www.esco-net.com/wcs/escort/ec/detail?hHinCd=EA815GL-188","EA815GL-188")</f>
        <v>EA815GL-188</v>
      </c>
    </row>
    <row r="228" spans="2:5" x14ac:dyDescent="0.15">
      <c r="B228" s="6" t="s">
        <v>707</v>
      </c>
      <c r="C228" s="6" t="s">
        <v>708</v>
      </c>
      <c r="D228" s="6" t="s">
        <v>709</v>
      </c>
      <c r="E228" s="5"/>
    </row>
    <row r="229" spans="2:5" x14ac:dyDescent="0.15">
      <c r="B229" s="6" t="s">
        <v>710</v>
      </c>
      <c r="C229" s="6" t="s">
        <v>711</v>
      </c>
      <c r="D229" s="6" t="s">
        <v>712</v>
      </c>
      <c r="E229" s="5" t="str">
        <f>HYPERLINK("https://www.esco-net.com/wcs/escort/ec/detail?hHinCd=EA815GM-318","EA815GM-318")</f>
        <v>EA815GM-318</v>
      </c>
    </row>
    <row r="230" spans="2:5" x14ac:dyDescent="0.15">
      <c r="B230" s="6" t="s">
        <v>710</v>
      </c>
      <c r="C230" s="6" t="s">
        <v>713</v>
      </c>
      <c r="D230" s="6" t="s">
        <v>714</v>
      </c>
      <c r="E230" s="5" t="str">
        <f>HYPERLINK("https://www.esco-net.com/wcs/escort/ec/detail?hHinCd=EA815GM-313","EA815GM-313")</f>
        <v>EA815GM-313</v>
      </c>
    </row>
    <row r="231" spans="2:5" x14ac:dyDescent="0.15">
      <c r="B231" s="6" t="s">
        <v>25</v>
      </c>
      <c r="C231" s="6" t="s">
        <v>715</v>
      </c>
      <c r="D231" s="6" t="s">
        <v>716</v>
      </c>
      <c r="E231" s="5" t="str">
        <f>HYPERLINK("https://www.esco-net.com/wcs/escort/ec/detail?hHinCd=EA940CD-201D","EA940CD-201D")</f>
        <v>EA940CD-201D</v>
      </c>
    </row>
    <row r="232" spans="2:5" x14ac:dyDescent="0.15">
      <c r="B232" s="6" t="s">
        <v>25</v>
      </c>
      <c r="C232" s="6" t="s">
        <v>717</v>
      </c>
      <c r="D232" s="6" t="s">
        <v>718</v>
      </c>
      <c r="E232" s="5" t="str">
        <f>HYPERLINK("https://www.esco-net.com/wcs/escort/ec/detail?hHinCd=EA940CD-283","EA940CD-283")</f>
        <v>EA940CD-283</v>
      </c>
    </row>
    <row r="233" spans="2:5" x14ac:dyDescent="0.15">
      <c r="B233" s="6" t="s">
        <v>719</v>
      </c>
      <c r="C233" s="6" t="s">
        <v>720</v>
      </c>
      <c r="D233" s="6" t="s">
        <v>721</v>
      </c>
      <c r="E233" s="5"/>
    </row>
    <row r="234" spans="2:5" x14ac:dyDescent="0.15">
      <c r="B234" s="6" t="s">
        <v>722</v>
      </c>
      <c r="C234" s="6" t="s">
        <v>723</v>
      </c>
      <c r="D234" s="6" t="s">
        <v>724</v>
      </c>
      <c r="E234" s="5" t="str">
        <f>HYPERLINK("https://www.esco-net.com/wcs/escort/ec/detail?hHinCd=EA824FK-119","EA824FK-119")</f>
        <v>EA824FK-119</v>
      </c>
    </row>
    <row r="235" spans="2:5" x14ac:dyDescent="0.15">
      <c r="B235" s="6" t="s">
        <v>725</v>
      </c>
      <c r="C235" s="6" t="s">
        <v>726</v>
      </c>
      <c r="D235" s="6" t="s">
        <v>727</v>
      </c>
      <c r="E235" s="5"/>
    </row>
    <row r="236" spans="2:5" x14ac:dyDescent="0.15">
      <c r="B236" s="6" t="s">
        <v>12</v>
      </c>
      <c r="C236" s="6" t="s">
        <v>728</v>
      </c>
      <c r="D236" s="6" t="s">
        <v>729</v>
      </c>
      <c r="E236" s="5"/>
    </row>
    <row r="237" spans="2:5" x14ac:dyDescent="0.15">
      <c r="B237" s="6" t="s">
        <v>730</v>
      </c>
      <c r="C237" s="6" t="s">
        <v>731</v>
      </c>
      <c r="D237" s="6" t="s">
        <v>732</v>
      </c>
      <c r="E237" s="5" t="str">
        <f>HYPERLINK("https://www.esco-net.com/wcs/escort/ec/detail?hHinCd=EA824DV-4.0","EA824DV-4.0")</f>
        <v>EA824DV-4.0</v>
      </c>
    </row>
    <row r="238" spans="2:5" x14ac:dyDescent="0.15">
      <c r="B238" s="6" t="s">
        <v>730</v>
      </c>
      <c r="C238" s="6" t="s">
        <v>733</v>
      </c>
      <c r="D238" s="6" t="s">
        <v>734</v>
      </c>
      <c r="E238" s="5" t="str">
        <f>HYPERLINK("https://www.esco-net.com/wcs/escort/ec/detail?hHinCd=EA824DV-4.5","EA824DV-4.5")</f>
        <v>EA824DV-4.5</v>
      </c>
    </row>
    <row r="239" spans="2:5" x14ac:dyDescent="0.15">
      <c r="B239" s="6" t="s">
        <v>735</v>
      </c>
      <c r="C239" s="6" t="s">
        <v>736</v>
      </c>
      <c r="D239" s="6" t="s">
        <v>737</v>
      </c>
      <c r="E239" s="5"/>
    </row>
    <row r="240" spans="2:5" x14ac:dyDescent="0.15">
      <c r="B240" s="6" t="s">
        <v>735</v>
      </c>
      <c r="C240" s="6" t="s">
        <v>738</v>
      </c>
      <c r="D240" s="6" t="s">
        <v>739</v>
      </c>
      <c r="E240" s="5" t="str">
        <f>HYPERLINK("https://www.esco-net.com/wcs/escort/ec/detail?hHinCd=EA824PJ-3.2","EA824PJ-3.2")</f>
        <v>EA824PJ-3.2</v>
      </c>
    </row>
    <row r="241" spans="2:5" x14ac:dyDescent="0.15">
      <c r="B241" s="6" t="s">
        <v>740</v>
      </c>
      <c r="C241" s="6" t="s">
        <v>741</v>
      </c>
      <c r="D241" s="6" t="s">
        <v>742</v>
      </c>
      <c r="E241" s="5" t="str">
        <f>HYPERLINK("https://www.esco-net.com/wcs/escort/ec/detail?hHinCd=EA824EA-1.5","EA824EA-1.5")</f>
        <v>EA824EA-1.5</v>
      </c>
    </row>
    <row r="242" spans="2:5" x14ac:dyDescent="0.15">
      <c r="B242" s="6" t="s">
        <v>743</v>
      </c>
      <c r="C242" s="6" t="s">
        <v>744</v>
      </c>
      <c r="D242" s="6" t="s">
        <v>745</v>
      </c>
      <c r="E242" s="5"/>
    </row>
    <row r="243" spans="2:5" x14ac:dyDescent="0.15">
      <c r="B243" s="6" t="s">
        <v>743</v>
      </c>
      <c r="C243" s="6" t="s">
        <v>746</v>
      </c>
      <c r="D243" s="6" t="s">
        <v>747</v>
      </c>
      <c r="E243" s="5"/>
    </row>
    <row r="244" spans="2:5" x14ac:dyDescent="0.15">
      <c r="B244" s="6" t="s">
        <v>748</v>
      </c>
      <c r="C244" s="6" t="s">
        <v>749</v>
      </c>
      <c r="D244" s="6" t="s">
        <v>750</v>
      </c>
      <c r="E244" s="5" t="str">
        <f>HYPERLINK("https://www.esco-net.com/wcs/escort/ec/detail?hHinCd=EA829CA-8","EA829CA-8")</f>
        <v>EA829CA-8</v>
      </c>
    </row>
    <row r="245" spans="2:5" x14ac:dyDescent="0.15">
      <c r="B245" s="6" t="s">
        <v>751</v>
      </c>
      <c r="C245" s="6" t="s">
        <v>752</v>
      </c>
      <c r="D245" s="6" t="s">
        <v>753</v>
      </c>
      <c r="E245" s="5" t="str">
        <f>HYPERLINK("https://www.esco-net.com/wcs/escort/ec/detail?hHinCd=EA829ML-10C","EA829ML-10C")</f>
        <v>EA829ML-10C</v>
      </c>
    </row>
    <row r="246" spans="2:5" x14ac:dyDescent="0.15">
      <c r="B246" s="6" t="s">
        <v>754</v>
      </c>
      <c r="C246" s="6" t="s">
        <v>755</v>
      </c>
      <c r="D246" s="6" t="s">
        <v>756</v>
      </c>
      <c r="E246" s="5"/>
    </row>
    <row r="247" spans="2:5" x14ac:dyDescent="0.15">
      <c r="B247" s="6" t="s">
        <v>757</v>
      </c>
      <c r="C247" s="6" t="s">
        <v>758</v>
      </c>
      <c r="D247" s="6" t="s">
        <v>759</v>
      </c>
      <c r="E247" s="5"/>
    </row>
    <row r="248" spans="2:5" x14ac:dyDescent="0.15">
      <c r="B248" s="6" t="s">
        <v>90</v>
      </c>
      <c r="C248" s="6" t="s">
        <v>760</v>
      </c>
      <c r="D248" s="6" t="s">
        <v>761</v>
      </c>
      <c r="E248" s="5" t="str">
        <f>HYPERLINK("https://www.esco-net.com/wcs/escort/ec/detail?hHinCd=EA822E-35","EA822E-35")</f>
        <v>EA822E-35</v>
      </c>
    </row>
    <row r="249" spans="2:5" x14ac:dyDescent="0.15">
      <c r="B249" s="6" t="s">
        <v>762</v>
      </c>
      <c r="C249" s="6" t="s">
        <v>763</v>
      </c>
      <c r="D249" s="6" t="s">
        <v>764</v>
      </c>
      <c r="E249" s="5" t="str">
        <f>HYPERLINK("https://www.esco-net.com/wcs/escort/ec/detail?hHinCd=EA810MB-18","EA810MB-18")</f>
        <v>EA810MB-18</v>
      </c>
    </row>
    <row r="250" spans="2:5" x14ac:dyDescent="0.15">
      <c r="B250" s="6" t="s">
        <v>765</v>
      </c>
      <c r="C250" s="6" t="s">
        <v>766</v>
      </c>
      <c r="D250" s="6" t="s">
        <v>767</v>
      </c>
      <c r="E250" s="5" t="str">
        <f>HYPERLINK("https://www.esco-net.com/wcs/escort/ec/detail?hHinCd=EA824WG-213","EA824WG-213")</f>
        <v>EA824WG-213</v>
      </c>
    </row>
    <row r="251" spans="2:5" x14ac:dyDescent="0.15">
      <c r="B251" s="6" t="s">
        <v>765</v>
      </c>
      <c r="C251" s="6" t="s">
        <v>768</v>
      </c>
      <c r="D251" s="6" t="s">
        <v>769</v>
      </c>
      <c r="E251" s="5" t="str">
        <f>HYPERLINK("https://www.esco-net.com/wcs/escort/ec/detail?hHinCd=EA824WG-318","EA824WG-318")</f>
        <v>EA824WG-318</v>
      </c>
    </row>
    <row r="252" spans="2:5" x14ac:dyDescent="0.15">
      <c r="B252" s="6" t="s">
        <v>770</v>
      </c>
      <c r="C252" s="6" t="s">
        <v>771</v>
      </c>
      <c r="D252" s="6" t="s">
        <v>772</v>
      </c>
      <c r="E252" s="5"/>
    </row>
    <row r="253" spans="2:5" x14ac:dyDescent="0.15">
      <c r="B253" s="6" t="s">
        <v>773</v>
      </c>
      <c r="C253" s="6" t="s">
        <v>774</v>
      </c>
      <c r="D253" s="6" t="s">
        <v>775</v>
      </c>
      <c r="E253" s="5" t="str">
        <f>HYPERLINK("https://www.esco-net.com/wcs/escort/ec/detail?hHinCd=EA854LB-17A","EA854LB-17A")</f>
        <v>EA854LB-17A</v>
      </c>
    </row>
    <row r="254" spans="2:5" x14ac:dyDescent="0.15">
      <c r="B254" s="6" t="s">
        <v>776</v>
      </c>
      <c r="C254" s="6" t="s">
        <v>777</v>
      </c>
      <c r="D254" s="6" t="s">
        <v>778</v>
      </c>
      <c r="E254" s="5"/>
    </row>
    <row r="255" spans="2:5" x14ac:dyDescent="0.15">
      <c r="B255" s="6" t="s">
        <v>779</v>
      </c>
      <c r="C255" s="6" t="s">
        <v>780</v>
      </c>
      <c r="D255" s="6" t="s">
        <v>781</v>
      </c>
      <c r="E255" s="5" t="str">
        <f>HYPERLINK("https://www.esco-net.com/wcs/escort/ec/detail?hHinCd=EA809XD-14","EA809XD-14")</f>
        <v>EA809XD-14</v>
      </c>
    </row>
    <row r="256" spans="2:5" x14ac:dyDescent="0.15">
      <c r="B256" s="6" t="s">
        <v>782</v>
      </c>
      <c r="C256" s="6" t="s">
        <v>783</v>
      </c>
      <c r="D256" s="6" t="s">
        <v>784</v>
      </c>
      <c r="E256" s="5" t="str">
        <f>HYPERLINK("https://www.esco-net.com/wcs/escort/ec/detail?hHinCd=EA809XE-326","EA809XE-326")</f>
        <v>EA809XE-326</v>
      </c>
    </row>
    <row r="257" spans="2:5" x14ac:dyDescent="0.15">
      <c r="B257" s="6" t="s">
        <v>782</v>
      </c>
      <c r="C257" s="6" t="s">
        <v>785</v>
      </c>
      <c r="D257" s="6" t="s">
        <v>786</v>
      </c>
      <c r="E257" s="5" t="str">
        <f>HYPERLINK("https://www.esco-net.com/wcs/escort/ec/detail?hHinCd=EA809XX-1A","EA809XX-1A")</f>
        <v>EA809XX-1A</v>
      </c>
    </row>
    <row r="258" spans="2:5" x14ac:dyDescent="0.15">
      <c r="B258" s="6" t="s">
        <v>787</v>
      </c>
      <c r="C258" s="6" t="s">
        <v>788</v>
      </c>
      <c r="D258" s="6" t="s">
        <v>789</v>
      </c>
      <c r="E258" s="5" t="str">
        <f>HYPERLINK("https://www.esco-net.com/wcs/escort/ec/detail?hHinCd=EA809A-116A","EA809A-116A")</f>
        <v>EA809A-116A</v>
      </c>
    </row>
    <row r="259" spans="2:5" x14ac:dyDescent="0.15">
      <c r="B259" s="6" t="s">
        <v>787</v>
      </c>
      <c r="C259" s="6" t="s">
        <v>790</v>
      </c>
      <c r="D259" s="6" t="s">
        <v>791</v>
      </c>
      <c r="E259" s="5" t="str">
        <f>HYPERLINK("https://www.esco-net.com/wcs/escort/ec/detail?hHinCd=EA809A-117A","EA809A-117A")</f>
        <v>EA809A-117A</v>
      </c>
    </row>
    <row r="260" spans="2:5" x14ac:dyDescent="0.15">
      <c r="B260" s="6" t="s">
        <v>40</v>
      </c>
      <c r="C260" s="6" t="s">
        <v>792</v>
      </c>
      <c r="D260" s="6" t="s">
        <v>793</v>
      </c>
      <c r="E260" s="5"/>
    </row>
    <row r="261" spans="2:5" x14ac:dyDescent="0.15">
      <c r="B261" s="6" t="s">
        <v>91</v>
      </c>
      <c r="C261" s="6" t="s">
        <v>794</v>
      </c>
      <c r="D261" s="6" t="s">
        <v>795</v>
      </c>
      <c r="E261" s="5" t="str">
        <f>HYPERLINK("https://www.esco-net.com/wcs/escort/ec/detail?hHinCd=EA818MG-120","EA818MG-120")</f>
        <v>EA818MG-120</v>
      </c>
    </row>
    <row r="262" spans="2:5" x14ac:dyDescent="0.15">
      <c r="B262" s="6" t="s">
        <v>796</v>
      </c>
      <c r="C262" s="6" t="s">
        <v>797</v>
      </c>
      <c r="D262" s="6" t="s">
        <v>798</v>
      </c>
      <c r="E262" s="5" t="str">
        <f>HYPERLINK("https://www.esco-net.com/wcs/escort/ec/detail?hHinCd=EA819BL-311","EA819BL-311")</f>
        <v>EA819BL-311</v>
      </c>
    </row>
    <row r="263" spans="2:5" x14ac:dyDescent="0.15">
      <c r="B263" s="6" t="s">
        <v>799</v>
      </c>
      <c r="C263" s="6" t="s">
        <v>800</v>
      </c>
      <c r="D263" s="6" t="s">
        <v>801</v>
      </c>
      <c r="E263" s="5" t="str">
        <f>HYPERLINK("https://www.esco-net.com/wcs/escort/ec/detail?hHinCd=EA819BL-124","EA819BL-124")</f>
        <v>EA819BL-124</v>
      </c>
    </row>
    <row r="264" spans="2:5" x14ac:dyDescent="0.15">
      <c r="B264" s="6" t="s">
        <v>92</v>
      </c>
      <c r="C264" s="6" t="s">
        <v>802</v>
      </c>
      <c r="D264" s="6" t="s">
        <v>803</v>
      </c>
      <c r="E264" s="5" t="str">
        <f>HYPERLINK("https://www.esco-net.com/wcs/escort/ec/detail?hHinCd=EA618AX-412","EA618AX-412")</f>
        <v>EA618AX-412</v>
      </c>
    </row>
    <row r="265" spans="2:5" x14ac:dyDescent="0.15">
      <c r="B265" s="6" t="s">
        <v>804</v>
      </c>
      <c r="C265" s="6" t="s">
        <v>805</v>
      </c>
      <c r="D265" s="6" t="s">
        <v>806</v>
      </c>
      <c r="E265" s="5" t="str">
        <f>HYPERLINK("https://www.esco-net.com/wcs/escort/ec/detail?hHinCd=EA159DA-5","EA159DA-5")</f>
        <v>EA159DA-5</v>
      </c>
    </row>
    <row r="266" spans="2:5" x14ac:dyDescent="0.15">
      <c r="B266" s="6" t="s">
        <v>807</v>
      </c>
      <c r="C266" s="6" t="s">
        <v>808</v>
      </c>
      <c r="D266" s="6" t="s">
        <v>809</v>
      </c>
      <c r="E266" s="5" t="str">
        <f>HYPERLINK("https://www.esco-net.com/wcs/escort/ec/detail?hHinCd=EA159RR-6","EA159RR-6")</f>
        <v>EA159RR-6</v>
      </c>
    </row>
    <row r="267" spans="2:5" x14ac:dyDescent="0.15">
      <c r="B267" s="6" t="s">
        <v>810</v>
      </c>
      <c r="C267" s="6" t="s">
        <v>811</v>
      </c>
      <c r="D267" s="6" t="s">
        <v>812</v>
      </c>
      <c r="E267" s="5" t="str">
        <f>HYPERLINK("https://www.esco-net.com/wcs/escort/ec/detail?hHinCd=EA123KD-1A","EA123KD-1A")</f>
        <v>EA123KD-1A</v>
      </c>
    </row>
    <row r="268" spans="2:5" x14ac:dyDescent="0.15">
      <c r="B268" s="6" t="s">
        <v>93</v>
      </c>
      <c r="C268" s="6" t="s">
        <v>813</v>
      </c>
      <c r="D268" s="6" t="s">
        <v>814</v>
      </c>
      <c r="E268" s="5"/>
    </row>
    <row r="269" spans="2:5" x14ac:dyDescent="0.15">
      <c r="B269" s="6" t="s">
        <v>815</v>
      </c>
      <c r="C269" s="6" t="s">
        <v>816</v>
      </c>
      <c r="D269" s="6" t="s">
        <v>817</v>
      </c>
      <c r="E269" s="5"/>
    </row>
    <row r="270" spans="2:5" x14ac:dyDescent="0.15">
      <c r="B270" s="6" t="s">
        <v>818</v>
      </c>
      <c r="C270" s="6" t="s">
        <v>819</v>
      </c>
      <c r="D270" s="6" t="s">
        <v>820</v>
      </c>
      <c r="E270" s="5" t="str">
        <f>HYPERLINK("https://www.esco-net.com/wcs/escort/ec/detail?hHinCd=EA140KB-6.5","EA140KB-6.5")</f>
        <v>EA140KB-6.5</v>
      </c>
    </row>
    <row r="271" spans="2:5" x14ac:dyDescent="0.15">
      <c r="B271" s="6" t="s">
        <v>821</v>
      </c>
      <c r="C271" s="6" t="s">
        <v>822</v>
      </c>
      <c r="D271" s="6" t="s">
        <v>823</v>
      </c>
      <c r="E271" s="5"/>
    </row>
    <row r="272" spans="2:5" x14ac:dyDescent="0.15">
      <c r="B272" s="6" t="s">
        <v>821</v>
      </c>
      <c r="C272" s="6" t="s">
        <v>824</v>
      </c>
      <c r="D272" s="6" t="s">
        <v>825</v>
      </c>
      <c r="E272" s="5"/>
    </row>
    <row r="273" spans="2:5" x14ac:dyDescent="0.15">
      <c r="B273" s="6" t="s">
        <v>821</v>
      </c>
      <c r="C273" s="6" t="s">
        <v>826</v>
      </c>
      <c r="D273" s="6" t="s">
        <v>827</v>
      </c>
      <c r="E273" s="5"/>
    </row>
    <row r="274" spans="2:5" x14ac:dyDescent="0.15">
      <c r="B274" s="6" t="s">
        <v>828</v>
      </c>
      <c r="C274" s="6" t="s">
        <v>829</v>
      </c>
      <c r="D274" s="6" t="s">
        <v>830</v>
      </c>
      <c r="E274" s="5"/>
    </row>
    <row r="275" spans="2:5" x14ac:dyDescent="0.15">
      <c r="B275" s="6" t="s">
        <v>831</v>
      </c>
      <c r="C275" s="6" t="s">
        <v>832</v>
      </c>
      <c r="D275" s="6" t="s">
        <v>833</v>
      </c>
      <c r="E275" s="5"/>
    </row>
    <row r="276" spans="2:5" x14ac:dyDescent="0.15">
      <c r="B276" s="6" t="s">
        <v>834</v>
      </c>
      <c r="C276" s="6" t="s">
        <v>835</v>
      </c>
      <c r="D276" s="6" t="s">
        <v>836</v>
      </c>
      <c r="E276" s="5"/>
    </row>
    <row r="277" spans="2:5" x14ac:dyDescent="0.15">
      <c r="B277" s="6" t="s">
        <v>94</v>
      </c>
      <c r="C277" s="6" t="s">
        <v>837</v>
      </c>
      <c r="D277" s="6" t="s">
        <v>838</v>
      </c>
      <c r="E277" s="5"/>
    </row>
    <row r="278" spans="2:5" x14ac:dyDescent="0.15">
      <c r="B278" s="6" t="s">
        <v>839</v>
      </c>
      <c r="C278" s="6" t="s">
        <v>840</v>
      </c>
      <c r="D278" s="6" t="s">
        <v>841</v>
      </c>
      <c r="E278" s="5" t="str">
        <f>HYPERLINK("https://www.esco-net.com/wcs/escort/ec/detail?hHinCd=EA470BA-103","EA470BA-103")</f>
        <v>EA470BA-103</v>
      </c>
    </row>
    <row r="279" spans="2:5" x14ac:dyDescent="0.15">
      <c r="B279" s="6" t="s">
        <v>842</v>
      </c>
      <c r="C279" s="6" t="s">
        <v>843</v>
      </c>
      <c r="D279" s="6" t="s">
        <v>844</v>
      </c>
      <c r="E279" s="5" t="str">
        <f>HYPERLINK("https://www.esco-net.com/wcs/escort/ec/detail?hHinCd=EA997KA-23","EA997KA-23")</f>
        <v>EA997KA-23</v>
      </c>
    </row>
    <row r="280" spans="2:5" x14ac:dyDescent="0.15">
      <c r="B280" s="6" t="s">
        <v>842</v>
      </c>
      <c r="C280" s="6" t="s">
        <v>845</v>
      </c>
      <c r="D280" s="6" t="s">
        <v>846</v>
      </c>
      <c r="E280" s="5"/>
    </row>
    <row r="281" spans="2:5" x14ac:dyDescent="0.15">
      <c r="B281" s="6" t="s">
        <v>847</v>
      </c>
      <c r="C281" s="6" t="s">
        <v>848</v>
      </c>
      <c r="D281" s="6" t="s">
        <v>849</v>
      </c>
      <c r="E281" s="5" t="str">
        <f>HYPERLINK("https://www.esco-net.com/wcs/escort/ec/detail?hHinCd=EA468HA-21A","EA468HA-21A")</f>
        <v>EA468HA-21A</v>
      </c>
    </row>
    <row r="282" spans="2:5" x14ac:dyDescent="0.15">
      <c r="B282" s="6" t="s">
        <v>850</v>
      </c>
      <c r="C282" s="6" t="s">
        <v>851</v>
      </c>
      <c r="D282" s="6" t="s">
        <v>852</v>
      </c>
      <c r="E282" s="5"/>
    </row>
    <row r="283" spans="2:5" x14ac:dyDescent="0.15">
      <c r="B283" s="6" t="s">
        <v>95</v>
      </c>
      <c r="C283" s="6" t="s">
        <v>853</v>
      </c>
      <c r="D283" s="6" t="s">
        <v>854</v>
      </c>
      <c r="E283" s="5" t="str">
        <f>HYPERLINK("https://www.esco-net.com/wcs/escort/ec/detail?hHinCd=EA468B-59","EA468B-59")</f>
        <v>EA468B-59</v>
      </c>
    </row>
    <row r="284" spans="2:5" x14ac:dyDescent="0.15">
      <c r="B284" s="6" t="s">
        <v>95</v>
      </c>
      <c r="C284" s="6" t="s">
        <v>855</v>
      </c>
      <c r="D284" s="6" t="s">
        <v>856</v>
      </c>
      <c r="E284" s="5" t="str">
        <f>HYPERLINK("https://www.esco-net.com/wcs/escort/ec/detail?hHinCd=EA468BZ-64","EA468BZ-64")</f>
        <v>EA468BZ-64</v>
      </c>
    </row>
    <row r="285" spans="2:5" x14ac:dyDescent="0.15">
      <c r="B285" s="6" t="s">
        <v>95</v>
      </c>
      <c r="C285" s="6" t="s">
        <v>857</v>
      </c>
      <c r="D285" s="6" t="s">
        <v>858</v>
      </c>
      <c r="E285" s="5" t="str">
        <f>HYPERLINK("https://www.esco-net.com/wcs/escort/ec/detail?hHinCd=EA468BZ-72A","EA468BZ-72A")</f>
        <v>EA468BZ-72A</v>
      </c>
    </row>
    <row r="286" spans="2:5" x14ac:dyDescent="0.15">
      <c r="B286" s="6" t="s">
        <v>95</v>
      </c>
      <c r="C286" s="6" t="s">
        <v>859</v>
      </c>
      <c r="D286" s="6" t="s">
        <v>860</v>
      </c>
      <c r="E286" s="5" t="str">
        <f>HYPERLINK("https://www.esco-net.com/wcs/escort/ec/detail?hHinCd=EA468BZ-73A","EA468BZ-73A")</f>
        <v>EA468BZ-73A</v>
      </c>
    </row>
    <row r="287" spans="2:5" x14ac:dyDescent="0.15">
      <c r="B287" s="6" t="s">
        <v>861</v>
      </c>
      <c r="C287" s="6" t="s">
        <v>862</v>
      </c>
      <c r="D287" s="6" t="s">
        <v>863</v>
      </c>
      <c r="E287" s="5" t="str">
        <f>HYPERLINK("https://www.esco-net.com/wcs/escort/ec/detail?hHinCd=EA424BC-21B","EA424BC-21B")</f>
        <v>EA424BC-21B</v>
      </c>
    </row>
    <row r="288" spans="2:5" x14ac:dyDescent="0.15">
      <c r="B288" s="6" t="s">
        <v>41</v>
      </c>
      <c r="C288" s="6" t="s">
        <v>864</v>
      </c>
      <c r="D288" s="6" t="s">
        <v>865</v>
      </c>
      <c r="E288" s="5" t="str">
        <f>HYPERLINK("https://www.esco-net.com/wcs/escort/ec/detail?hHinCd=EA468CM-1A","EA468CM-1A")</f>
        <v>EA468CM-1A</v>
      </c>
    </row>
    <row r="289" spans="2:5" x14ac:dyDescent="0.15">
      <c r="B289" s="6" t="s">
        <v>866</v>
      </c>
      <c r="C289" s="6" t="s">
        <v>867</v>
      </c>
      <c r="D289" s="6" t="s">
        <v>868</v>
      </c>
      <c r="E289" s="5" t="str">
        <f>HYPERLINK("https://www.esco-net.com/wcs/escort/ec/detail?hHinCd=EA463SD-15","EA463SD-15")</f>
        <v>EA463SD-15</v>
      </c>
    </row>
    <row r="290" spans="2:5" x14ac:dyDescent="0.15">
      <c r="B290" s="6" t="s">
        <v>869</v>
      </c>
      <c r="C290" s="6" t="s">
        <v>870</v>
      </c>
      <c r="D290" s="6" t="s">
        <v>871</v>
      </c>
      <c r="E290" s="5" t="str">
        <f>HYPERLINK("https://www.esco-net.com/wcs/escort/ec/detail?hHinCd=EA475AY-37","EA475AY-37")</f>
        <v>EA475AY-37</v>
      </c>
    </row>
    <row r="291" spans="2:5" x14ac:dyDescent="0.15">
      <c r="B291" s="6" t="s">
        <v>872</v>
      </c>
      <c r="C291" s="6" t="s">
        <v>873</v>
      </c>
      <c r="D291" s="6" t="s">
        <v>874</v>
      </c>
      <c r="E291" s="5" t="str">
        <f>HYPERLINK("https://www.esco-net.com/wcs/escort/ec/detail?hHinCd=EA475AJ-130","EA475AJ-130")</f>
        <v>EA475AJ-130</v>
      </c>
    </row>
    <row r="292" spans="2:5" x14ac:dyDescent="0.15">
      <c r="B292" s="6" t="s">
        <v>875</v>
      </c>
      <c r="C292" s="6" t="s">
        <v>876</v>
      </c>
      <c r="D292" s="6" t="s">
        <v>877</v>
      </c>
      <c r="E292" s="5"/>
    </row>
    <row r="293" spans="2:5" x14ac:dyDescent="0.15">
      <c r="B293" s="6" t="s">
        <v>878</v>
      </c>
      <c r="C293" s="6" t="s">
        <v>879</v>
      </c>
      <c r="D293" s="6" t="s">
        <v>880</v>
      </c>
      <c r="E293" s="5"/>
    </row>
    <row r="294" spans="2:5" x14ac:dyDescent="0.15">
      <c r="B294" s="6" t="s">
        <v>96</v>
      </c>
      <c r="C294" s="6" t="s">
        <v>881</v>
      </c>
      <c r="D294" s="6" t="s">
        <v>882</v>
      </c>
      <c r="E294" s="5" t="str">
        <f>HYPERLINK("https://www.esco-net.com/wcs/escort/ec/detail?hHinCd=EA948HB-5","EA948HB-5")</f>
        <v>EA948HB-5</v>
      </c>
    </row>
    <row r="295" spans="2:5" x14ac:dyDescent="0.15">
      <c r="B295" s="6" t="s">
        <v>883</v>
      </c>
      <c r="C295" s="6" t="s">
        <v>884</v>
      </c>
      <c r="D295" s="6" t="s">
        <v>885</v>
      </c>
      <c r="E295" s="5"/>
    </row>
    <row r="296" spans="2:5" x14ac:dyDescent="0.15">
      <c r="B296" s="6" t="s">
        <v>886</v>
      </c>
      <c r="C296" s="6" t="s">
        <v>887</v>
      </c>
      <c r="D296" s="6" t="s">
        <v>888</v>
      </c>
      <c r="E296" s="5" t="str">
        <f>HYPERLINK("https://www.esco-net.com/wcs/escort/ec/detail?hHinCd=EA940CF-25","EA940CF-25")</f>
        <v>EA940CF-25</v>
      </c>
    </row>
    <row r="297" spans="2:5" x14ac:dyDescent="0.15">
      <c r="B297" s="6" t="s">
        <v>97</v>
      </c>
      <c r="C297" s="6" t="s">
        <v>889</v>
      </c>
      <c r="D297" s="6" t="s">
        <v>890</v>
      </c>
      <c r="E297" s="5"/>
    </row>
    <row r="298" spans="2:5" x14ac:dyDescent="0.15">
      <c r="B298" s="6" t="s">
        <v>97</v>
      </c>
      <c r="C298" s="6" t="s">
        <v>891</v>
      </c>
      <c r="D298" s="6" t="s">
        <v>892</v>
      </c>
      <c r="E298" s="5"/>
    </row>
    <row r="299" spans="2:5" x14ac:dyDescent="0.15">
      <c r="B299" s="6" t="s">
        <v>42</v>
      </c>
      <c r="C299" s="6" t="s">
        <v>893</v>
      </c>
      <c r="D299" s="6" t="s">
        <v>894</v>
      </c>
      <c r="E299" s="5" t="str">
        <f>HYPERLINK("https://www.esco-net.com/wcs/escort/ec/detail?hHinCd=EA944BG-10","EA944BG-10")</f>
        <v>EA944BG-10</v>
      </c>
    </row>
    <row r="300" spans="2:5" x14ac:dyDescent="0.15">
      <c r="B300" s="6" t="s">
        <v>42</v>
      </c>
      <c r="C300" s="6" t="s">
        <v>895</v>
      </c>
      <c r="D300" s="6" t="s">
        <v>896</v>
      </c>
      <c r="E300" s="5" t="str">
        <f>HYPERLINK("https://www.esco-net.com/wcs/escort/ec/detail?hHinCd=EA944BA-3.8","EA944BA-3.8")</f>
        <v>EA944BA-3.8</v>
      </c>
    </row>
    <row r="301" spans="2:5" x14ac:dyDescent="0.15">
      <c r="B301" s="6" t="s">
        <v>42</v>
      </c>
      <c r="C301" s="6" t="s">
        <v>897</v>
      </c>
      <c r="D301" s="6" t="s">
        <v>898</v>
      </c>
      <c r="E301" s="5" t="str">
        <f>HYPERLINK("https://www.esco-net.com/wcs/escort/ec/detail?hHinCd=EA944BA-4.7","EA944BA-4.7")</f>
        <v>EA944BA-4.7</v>
      </c>
    </row>
    <row r="302" spans="2:5" x14ac:dyDescent="0.15">
      <c r="B302" s="6" t="s">
        <v>899</v>
      </c>
      <c r="C302" s="6" t="s">
        <v>900</v>
      </c>
      <c r="D302" s="6" t="s">
        <v>901</v>
      </c>
      <c r="E302" s="5" t="str">
        <f>HYPERLINK("https://www.esco-net.com/wcs/escort/ec/detail?hHinCd=EA940DG-63A","EA940DG-63A")</f>
        <v>EA940DG-63A</v>
      </c>
    </row>
    <row r="303" spans="2:5" x14ac:dyDescent="0.15">
      <c r="B303" s="6" t="s">
        <v>902</v>
      </c>
      <c r="C303" s="6" t="s">
        <v>903</v>
      </c>
      <c r="D303" s="6" t="s">
        <v>904</v>
      </c>
      <c r="E303" s="5" t="str">
        <f>HYPERLINK("https://www.esco-net.com/wcs/escort/ec/detail?hHinCd=EA940DA-157A","EA940DA-157A")</f>
        <v>EA940DA-157A</v>
      </c>
    </row>
    <row r="304" spans="2:5" x14ac:dyDescent="0.15">
      <c r="B304" s="6" t="s">
        <v>905</v>
      </c>
      <c r="C304" s="6" t="s">
        <v>906</v>
      </c>
      <c r="D304" s="6" t="s">
        <v>907</v>
      </c>
      <c r="E304" s="5"/>
    </row>
    <row r="305" spans="2:5" x14ac:dyDescent="0.15">
      <c r="B305" s="6" t="s">
        <v>905</v>
      </c>
      <c r="C305" s="6" t="s">
        <v>908</v>
      </c>
      <c r="D305" s="6" t="s">
        <v>909</v>
      </c>
      <c r="E305" s="5"/>
    </row>
    <row r="306" spans="2:5" x14ac:dyDescent="0.15">
      <c r="B306" s="6" t="s">
        <v>910</v>
      </c>
      <c r="C306" s="6" t="s">
        <v>911</v>
      </c>
      <c r="D306" s="6" t="s">
        <v>912</v>
      </c>
      <c r="E306" s="5" t="str">
        <f>HYPERLINK("https://www.esco-net.com/wcs/escort/ec/detail?hHinCd=EA948AM-17","EA948AM-17")</f>
        <v>EA948AM-17</v>
      </c>
    </row>
    <row r="307" spans="2:5" x14ac:dyDescent="0.15">
      <c r="B307" s="6" t="s">
        <v>98</v>
      </c>
      <c r="C307" s="6" t="s">
        <v>913</v>
      </c>
      <c r="D307" s="6" t="s">
        <v>914</v>
      </c>
      <c r="E307" s="5"/>
    </row>
    <row r="308" spans="2:5" x14ac:dyDescent="0.15">
      <c r="B308" s="6" t="s">
        <v>99</v>
      </c>
      <c r="C308" s="6" t="s">
        <v>915</v>
      </c>
      <c r="D308" s="6" t="s">
        <v>916</v>
      </c>
      <c r="E308" s="5"/>
    </row>
    <row r="309" spans="2:5" x14ac:dyDescent="0.15">
      <c r="B309" s="6" t="s">
        <v>13</v>
      </c>
      <c r="C309" s="6" t="s">
        <v>917</v>
      </c>
      <c r="D309" s="6" t="s">
        <v>918</v>
      </c>
      <c r="E309" s="5"/>
    </row>
    <row r="310" spans="2:5" x14ac:dyDescent="0.15">
      <c r="B310" s="6" t="s">
        <v>919</v>
      </c>
      <c r="C310" s="6" t="s">
        <v>920</v>
      </c>
      <c r="D310" s="6" t="s">
        <v>921</v>
      </c>
      <c r="E310" s="5"/>
    </row>
    <row r="311" spans="2:5" x14ac:dyDescent="0.15">
      <c r="B311" s="6" t="s">
        <v>922</v>
      </c>
      <c r="C311" s="6" t="s">
        <v>923</v>
      </c>
      <c r="D311" s="6" t="s">
        <v>924</v>
      </c>
      <c r="E311" s="5" t="str">
        <f>HYPERLINK("https://www.esco-net.com/wcs/escort/ec/detail?hHinCd=EA966MX-2","EA966MX-2")</f>
        <v>EA966MX-2</v>
      </c>
    </row>
    <row r="312" spans="2:5" x14ac:dyDescent="0.15">
      <c r="B312" s="6" t="s">
        <v>925</v>
      </c>
      <c r="C312" s="6" t="s">
        <v>926</v>
      </c>
      <c r="D312" s="6" t="s">
        <v>927</v>
      </c>
      <c r="E312" s="5" t="str">
        <f>HYPERLINK("https://www.esco-net.com/wcs/escort/ec/detail?hHinCd=EA527BS-19","EA527BS-19")</f>
        <v>EA527BS-19</v>
      </c>
    </row>
    <row r="313" spans="2:5" x14ac:dyDescent="0.15">
      <c r="B313" s="6" t="s">
        <v>928</v>
      </c>
      <c r="C313" s="6" t="s">
        <v>929</v>
      </c>
      <c r="D313" s="6" t="s">
        <v>930</v>
      </c>
      <c r="E313" s="5" t="str">
        <f>HYPERLINK("https://www.esco-net.com/wcs/escort/ec/detail?hHinCd=EA945BC","EA945BC")</f>
        <v>EA945BC</v>
      </c>
    </row>
    <row r="314" spans="2:5" x14ac:dyDescent="0.15">
      <c r="B314" s="6" t="s">
        <v>21</v>
      </c>
      <c r="C314" s="6" t="s">
        <v>931</v>
      </c>
      <c r="D314" s="6" t="s">
        <v>932</v>
      </c>
      <c r="E314" s="5" t="str">
        <f>HYPERLINK("https://www.esco-net.com/wcs/escort/ec/detail?hHinCd=EA949DT-1203","EA949DT-1203")</f>
        <v>EA949DT-1203</v>
      </c>
    </row>
    <row r="315" spans="2:5" x14ac:dyDescent="0.15">
      <c r="B315" s="6" t="s">
        <v>21</v>
      </c>
      <c r="C315" s="6" t="s">
        <v>933</v>
      </c>
      <c r="D315" s="6" t="s">
        <v>934</v>
      </c>
      <c r="E315" s="5"/>
    </row>
    <row r="316" spans="2:5" x14ac:dyDescent="0.15">
      <c r="B316" s="6" t="s">
        <v>935</v>
      </c>
      <c r="C316" s="6" t="s">
        <v>936</v>
      </c>
      <c r="D316" s="6" t="s">
        <v>937</v>
      </c>
      <c r="E316" s="5" t="str">
        <f>HYPERLINK("https://www.esco-net.com/wcs/escort/ec/detail?hHinCd=EA949MA-1016A","EA949MA-1016A")</f>
        <v>EA949MA-1016A</v>
      </c>
    </row>
    <row r="317" spans="2:5" x14ac:dyDescent="0.15">
      <c r="B317" s="6" t="s">
        <v>938</v>
      </c>
      <c r="C317" s="6" t="s">
        <v>939</v>
      </c>
      <c r="D317" s="6" t="s">
        <v>940</v>
      </c>
      <c r="E317" s="5" t="str">
        <f>HYPERLINK("https://www.esco-net.com/wcs/escort/ec/detail?hHinCd=EA949AT-42","EA949AT-42")</f>
        <v>EA949AT-42</v>
      </c>
    </row>
    <row r="318" spans="2:5" x14ac:dyDescent="0.15">
      <c r="B318" s="6" t="s">
        <v>941</v>
      </c>
      <c r="C318" s="6" t="s">
        <v>942</v>
      </c>
      <c r="D318" s="6" t="s">
        <v>943</v>
      </c>
      <c r="E318" s="5" t="str">
        <f>HYPERLINK("https://www.esco-net.com/wcs/escort/ec/detail?hHinCd=EA945AH-1420","EA945AH-1420")</f>
        <v>EA945AH-1420</v>
      </c>
    </row>
    <row r="319" spans="2:5" x14ac:dyDescent="0.15">
      <c r="B319" s="6" t="s">
        <v>944</v>
      </c>
      <c r="C319" s="6" t="s">
        <v>945</v>
      </c>
      <c r="D319" s="6" t="s">
        <v>946</v>
      </c>
      <c r="E319" s="5"/>
    </row>
    <row r="320" spans="2:5" x14ac:dyDescent="0.15">
      <c r="B320" s="6" t="s">
        <v>947</v>
      </c>
      <c r="C320" s="6" t="s">
        <v>948</v>
      </c>
      <c r="D320" s="6" t="s">
        <v>949</v>
      </c>
      <c r="E320" s="5" t="str">
        <f>HYPERLINK("https://www.esco-net.com/wcs/escort/ec/detail?hHinCd=EA781GB-9","EA781GB-9")</f>
        <v>EA781GB-9</v>
      </c>
    </row>
    <row r="321" spans="2:5" x14ac:dyDescent="0.15">
      <c r="B321" s="6" t="s">
        <v>950</v>
      </c>
      <c r="C321" s="6" t="s">
        <v>951</v>
      </c>
      <c r="D321" s="6" t="s">
        <v>952</v>
      </c>
      <c r="E321" s="5" t="str">
        <f>HYPERLINK("https://www.esco-net.com/wcs/escort/ec/detail?hHinCd=EA951LD-15A","EA951LD-15A")</f>
        <v>EA951LD-15A</v>
      </c>
    </row>
    <row r="322" spans="2:5" x14ac:dyDescent="0.15">
      <c r="B322" s="6" t="s">
        <v>950</v>
      </c>
      <c r="C322" s="6" t="s">
        <v>953</v>
      </c>
      <c r="D322" s="6" t="s">
        <v>954</v>
      </c>
      <c r="E322" s="5" t="str">
        <f>HYPERLINK("https://www.esco-net.com/wcs/escort/ec/detail?hHinCd=EA951LD-58","EA951LD-58")</f>
        <v>EA951LD-58</v>
      </c>
    </row>
    <row r="323" spans="2:5" x14ac:dyDescent="0.15">
      <c r="B323" s="6" t="s">
        <v>43</v>
      </c>
      <c r="C323" s="6" t="s">
        <v>955</v>
      </c>
      <c r="D323" s="6" t="s">
        <v>956</v>
      </c>
      <c r="E323" s="5" t="str">
        <f>HYPERLINK("https://www.esco-net.com/wcs/escort/ec/detail?hHinCd=EA951BM-52","EA951BM-52")</f>
        <v>EA951BM-52</v>
      </c>
    </row>
    <row r="324" spans="2:5" x14ac:dyDescent="0.15">
      <c r="B324" s="6" t="s">
        <v>957</v>
      </c>
      <c r="C324" s="6" t="s">
        <v>958</v>
      </c>
      <c r="D324" s="6" t="s">
        <v>959</v>
      </c>
      <c r="E324" s="5"/>
    </row>
    <row r="325" spans="2:5" x14ac:dyDescent="0.15">
      <c r="B325" s="6" t="s">
        <v>960</v>
      </c>
      <c r="C325" s="6" t="s">
        <v>961</v>
      </c>
      <c r="D325" s="6" t="s">
        <v>962</v>
      </c>
      <c r="E325" s="5" t="str">
        <f>HYPERLINK("https://www.esco-net.com/wcs/escort/ec/detail?hHinCd=EA951LF-18","EA951LF-18")</f>
        <v>EA951LF-18</v>
      </c>
    </row>
    <row r="326" spans="2:5" x14ac:dyDescent="0.15">
      <c r="B326" s="6" t="s">
        <v>100</v>
      </c>
      <c r="C326" s="6" t="s">
        <v>963</v>
      </c>
      <c r="D326" s="6" t="s">
        <v>964</v>
      </c>
      <c r="E326" s="5" t="str">
        <f>HYPERLINK("https://www.esco-net.com/wcs/escort/ec/detail?hHinCd=EA951FA-16","EA951FA-16")</f>
        <v>EA951FA-16</v>
      </c>
    </row>
    <row r="327" spans="2:5" x14ac:dyDescent="0.15">
      <c r="B327" s="6" t="s">
        <v>100</v>
      </c>
      <c r="C327" s="6" t="s">
        <v>965</v>
      </c>
      <c r="D327" s="6" t="s">
        <v>966</v>
      </c>
      <c r="E327" s="5" t="str">
        <f>HYPERLINK("https://www.esco-net.com/wcs/escort/ec/detail?hHinCd=EA951FA-7","EA951FA-7")</f>
        <v>EA951FA-7</v>
      </c>
    </row>
    <row r="328" spans="2:5" x14ac:dyDescent="0.15">
      <c r="B328" s="6" t="s">
        <v>967</v>
      </c>
      <c r="C328" s="6" t="s">
        <v>968</v>
      </c>
      <c r="D328" s="6" t="s">
        <v>969</v>
      </c>
      <c r="E328" s="5"/>
    </row>
    <row r="329" spans="2:5" x14ac:dyDescent="0.15">
      <c r="B329" s="6" t="s">
        <v>101</v>
      </c>
      <c r="C329" s="6" t="s">
        <v>970</v>
      </c>
      <c r="D329" s="6" t="s">
        <v>971</v>
      </c>
      <c r="E329" s="5" t="str">
        <f>HYPERLINK("https://www.esco-net.com/wcs/escort/ec/detail?hHinCd=EA951EA-383A","EA951EA-383A")</f>
        <v>EA951EA-383A</v>
      </c>
    </row>
    <row r="330" spans="2:5" x14ac:dyDescent="0.15">
      <c r="B330" s="6" t="s">
        <v>972</v>
      </c>
      <c r="C330" s="6" t="s">
        <v>973</v>
      </c>
      <c r="D330" s="6" t="s">
        <v>974</v>
      </c>
      <c r="E330" s="5"/>
    </row>
    <row r="331" spans="2:5" x14ac:dyDescent="0.15">
      <c r="B331" s="6" t="s">
        <v>975</v>
      </c>
      <c r="C331" s="6" t="s">
        <v>976</v>
      </c>
      <c r="D331" s="6" t="s">
        <v>977</v>
      </c>
      <c r="E331" s="5"/>
    </row>
    <row r="332" spans="2:5" x14ac:dyDescent="0.15">
      <c r="B332" s="6" t="s">
        <v>978</v>
      </c>
      <c r="C332" s="6" t="s">
        <v>979</v>
      </c>
      <c r="D332" s="6" t="s">
        <v>980</v>
      </c>
      <c r="E332" s="5"/>
    </row>
    <row r="333" spans="2:5" x14ac:dyDescent="0.15">
      <c r="B333" s="6" t="s">
        <v>981</v>
      </c>
      <c r="C333" s="6" t="s">
        <v>982</v>
      </c>
      <c r="D333" s="6" t="s">
        <v>983</v>
      </c>
      <c r="E333" s="5" t="str">
        <f>HYPERLINK("https://www.esco-net.com/wcs/escort/ec/detail?hHinCd=EA638E-24","EA638E-24")</f>
        <v>EA638E-24</v>
      </c>
    </row>
    <row r="334" spans="2:5" x14ac:dyDescent="0.15">
      <c r="B334" s="6" t="s">
        <v>984</v>
      </c>
      <c r="C334" s="6" t="s">
        <v>985</v>
      </c>
      <c r="D334" s="6" t="s">
        <v>986</v>
      </c>
      <c r="E334" s="5"/>
    </row>
    <row r="335" spans="2:5" x14ac:dyDescent="0.15">
      <c r="B335" s="6" t="s">
        <v>987</v>
      </c>
      <c r="C335" s="6" t="s">
        <v>988</v>
      </c>
      <c r="D335" s="6" t="s">
        <v>989</v>
      </c>
      <c r="E335" s="5" t="str">
        <f>HYPERLINK("https://www.esco-net.com/wcs/escort/ec/detail?hHinCd=EA628SR-9","EA628SR-9")</f>
        <v>EA628SR-9</v>
      </c>
    </row>
    <row r="336" spans="2:5" x14ac:dyDescent="0.15">
      <c r="B336" s="6" t="s">
        <v>26</v>
      </c>
      <c r="C336" s="6" t="s">
        <v>990</v>
      </c>
      <c r="D336" s="6" t="s">
        <v>991</v>
      </c>
      <c r="E336" s="5" t="str">
        <f>HYPERLINK("https://www.esco-net.com/wcs/escort/ec/detail?hHinCd=EA951AK-2.5A","EA951AK-2.5A")</f>
        <v>EA951AK-2.5A</v>
      </c>
    </row>
    <row r="337" spans="2:5" x14ac:dyDescent="0.15">
      <c r="B337" s="6" t="s">
        <v>26</v>
      </c>
      <c r="C337" s="6" t="s">
        <v>992</v>
      </c>
      <c r="D337" s="6" t="s">
        <v>993</v>
      </c>
      <c r="E337" s="5" t="str">
        <f>HYPERLINK("https://www.esco-net.com/wcs/escort/ec/detail?hHinCd=EA951AW-2","EA951AW-2")</f>
        <v>EA951AW-2</v>
      </c>
    </row>
    <row r="338" spans="2:5" x14ac:dyDescent="0.15">
      <c r="B338" s="6" t="s">
        <v>994</v>
      </c>
      <c r="C338" s="6" t="s">
        <v>995</v>
      </c>
      <c r="D338" s="6" t="s">
        <v>996</v>
      </c>
      <c r="E338" s="5" t="str">
        <f>HYPERLINK("https://www.esco-net.com/wcs/escort/ec/detail?hHinCd=EA980SD-24","EA980SD-24")</f>
        <v>EA980SD-24</v>
      </c>
    </row>
    <row r="339" spans="2:5" x14ac:dyDescent="0.15">
      <c r="B339" s="6" t="s">
        <v>997</v>
      </c>
      <c r="C339" s="6" t="s">
        <v>998</v>
      </c>
      <c r="D339" s="6" t="s">
        <v>999</v>
      </c>
      <c r="E339" s="5" t="str">
        <f>HYPERLINK("https://www.esco-net.com/wcs/escort/ec/detail?hHinCd=EA980SK-1","EA980SK-1")</f>
        <v>EA980SK-1</v>
      </c>
    </row>
    <row r="340" spans="2:5" x14ac:dyDescent="0.15">
      <c r="B340" s="6" t="s">
        <v>997</v>
      </c>
      <c r="C340" s="6" t="s">
        <v>1000</v>
      </c>
      <c r="D340" s="6" t="s">
        <v>1001</v>
      </c>
      <c r="E340" s="5" t="str">
        <f>HYPERLINK("https://www.esco-net.com/wcs/escort/ec/detail?hHinCd=EA980SM-53","EA980SM-53")</f>
        <v>EA980SM-53</v>
      </c>
    </row>
    <row r="341" spans="2:5" x14ac:dyDescent="0.15">
      <c r="B341" s="6" t="s">
        <v>102</v>
      </c>
      <c r="C341" s="6" t="s">
        <v>1002</v>
      </c>
      <c r="D341" s="6" t="s">
        <v>1003</v>
      </c>
      <c r="E341" s="5" t="str">
        <f>HYPERLINK("https://www.esco-net.com/wcs/escort/ec/detail?hHinCd=EA980AJ-63","EA980AJ-63")</f>
        <v>EA980AJ-63</v>
      </c>
    </row>
    <row r="342" spans="2:5" x14ac:dyDescent="0.15">
      <c r="B342" s="6" t="s">
        <v>27</v>
      </c>
      <c r="C342" s="6" t="s">
        <v>1004</v>
      </c>
      <c r="D342" s="6" t="s">
        <v>1005</v>
      </c>
      <c r="E342" s="5"/>
    </row>
    <row r="343" spans="2:5" x14ac:dyDescent="0.15">
      <c r="B343" s="6" t="s">
        <v>1006</v>
      </c>
      <c r="C343" s="6" t="s">
        <v>1007</v>
      </c>
      <c r="D343" s="6" t="s">
        <v>1008</v>
      </c>
      <c r="E343" s="5" t="str">
        <f>HYPERLINK("https://www.esco-net.com/wcs/escort/ec/detail?hHinCd=EA948TF-82A","EA948TF-82A")</f>
        <v>EA948TF-82A</v>
      </c>
    </row>
    <row r="344" spans="2:5" x14ac:dyDescent="0.15">
      <c r="B344" s="6" t="s">
        <v>1009</v>
      </c>
      <c r="C344" s="6" t="s">
        <v>1010</v>
      </c>
      <c r="D344" s="6" t="s">
        <v>1011</v>
      </c>
      <c r="E344" s="5" t="str">
        <f>HYPERLINK("https://www.esco-net.com/wcs/escort/ec/detail?hHinCd=EA948TF-138A","EA948TF-138A")</f>
        <v>EA948TF-138A</v>
      </c>
    </row>
    <row r="345" spans="2:5" x14ac:dyDescent="0.15">
      <c r="B345" s="6" t="s">
        <v>1012</v>
      </c>
      <c r="C345" s="6" t="s">
        <v>1013</v>
      </c>
      <c r="D345" s="6" t="s">
        <v>1014</v>
      </c>
      <c r="E345" s="5" t="str">
        <f>HYPERLINK("https://www.esco-net.com/wcs/escort/ec/detail?hHinCd=EA124DL-32","EA124DL-32")</f>
        <v>EA124DL-32</v>
      </c>
    </row>
    <row r="346" spans="2:5" x14ac:dyDescent="0.15">
      <c r="B346" s="6" t="s">
        <v>1015</v>
      </c>
      <c r="C346" s="6" t="s">
        <v>1016</v>
      </c>
      <c r="D346" s="6" t="s">
        <v>1017</v>
      </c>
      <c r="E346" s="5"/>
    </row>
    <row r="347" spans="2:5" x14ac:dyDescent="0.15">
      <c r="B347" s="6" t="s">
        <v>1015</v>
      </c>
      <c r="C347" s="6" t="s">
        <v>1018</v>
      </c>
      <c r="D347" s="6" t="s">
        <v>1019</v>
      </c>
      <c r="E347" s="5" t="str">
        <f>HYPERLINK("https://www.esco-net.com/wcs/escort/ec/detail?hHinCd=EA441NA-20","EA441NA-20")</f>
        <v>EA441NA-20</v>
      </c>
    </row>
    <row r="348" spans="2:5" x14ac:dyDescent="0.15">
      <c r="B348" s="6" t="s">
        <v>1020</v>
      </c>
      <c r="C348" s="6" t="s">
        <v>1021</v>
      </c>
      <c r="D348" s="6" t="s">
        <v>1022</v>
      </c>
      <c r="E348" s="5" t="str">
        <f>HYPERLINK("https://www.esco-net.com/wcs/escort/ec/detail?hHinCd=EA441PE-50","EA441PE-50")</f>
        <v>EA441PE-50</v>
      </c>
    </row>
    <row r="349" spans="2:5" x14ac:dyDescent="0.15">
      <c r="B349" s="6" t="s">
        <v>1023</v>
      </c>
      <c r="C349" s="6" t="s">
        <v>1024</v>
      </c>
      <c r="D349" s="6" t="s">
        <v>1025</v>
      </c>
      <c r="E349" s="5" t="str">
        <f>HYPERLINK("https://www.esco-net.com/wcs/escort/ec/detail?hHinCd=EA997XJ-34","EA997XJ-34")</f>
        <v>EA997XJ-34</v>
      </c>
    </row>
    <row r="350" spans="2:5" x14ac:dyDescent="0.15">
      <c r="B350" s="6" t="s">
        <v>1026</v>
      </c>
      <c r="C350" s="6" t="s">
        <v>1027</v>
      </c>
      <c r="D350" s="6" t="s">
        <v>1028</v>
      </c>
      <c r="E350" s="5" t="str">
        <f>HYPERLINK("https://www.esco-net.com/wcs/escort/ec/detail?hHinCd=EA997XG-321","EA997XG-321")</f>
        <v>EA997XG-321</v>
      </c>
    </row>
    <row r="351" spans="2:5" x14ac:dyDescent="0.15">
      <c r="B351" s="6" t="s">
        <v>14</v>
      </c>
      <c r="C351" s="6" t="s">
        <v>1029</v>
      </c>
      <c r="D351" s="6" t="s">
        <v>1030</v>
      </c>
      <c r="E351" s="5" t="str">
        <f>HYPERLINK("https://www.esco-net.com/wcs/escort/ec/detail?hHinCd=EA956BB-102","EA956BB-102")</f>
        <v>EA956BB-102</v>
      </c>
    </row>
    <row r="352" spans="2:5" x14ac:dyDescent="0.15">
      <c r="B352" s="6" t="s">
        <v>14</v>
      </c>
      <c r="C352" s="6" t="s">
        <v>1031</v>
      </c>
      <c r="D352" s="6" t="s">
        <v>1032</v>
      </c>
      <c r="E352" s="5"/>
    </row>
    <row r="353" spans="2:5" x14ac:dyDescent="0.15">
      <c r="B353" s="6" t="s">
        <v>1033</v>
      </c>
      <c r="C353" s="6" t="s">
        <v>1034</v>
      </c>
      <c r="D353" s="6" t="s">
        <v>1035</v>
      </c>
      <c r="E353" s="5" t="str">
        <f>HYPERLINK("https://www.esco-net.com/wcs/escort/ec/detail?hHinCd=EA997RA-63","EA997RA-63")</f>
        <v>EA997RA-63</v>
      </c>
    </row>
    <row r="354" spans="2:5" x14ac:dyDescent="0.15">
      <c r="B354" s="6" t="s">
        <v>1036</v>
      </c>
      <c r="C354" s="6" t="s">
        <v>1037</v>
      </c>
      <c r="D354" s="6" t="s">
        <v>1038</v>
      </c>
      <c r="E354" s="5" t="str">
        <f>HYPERLINK("https://www.esco-net.com/wcs/escort/ec/detail?hHinCd=EA911AJ-10B","EA911AJ-10B")</f>
        <v>EA911AJ-10B</v>
      </c>
    </row>
    <row r="355" spans="2:5" x14ac:dyDescent="0.15">
      <c r="B355" s="6" t="s">
        <v>1039</v>
      </c>
      <c r="C355" s="6" t="s">
        <v>1040</v>
      </c>
      <c r="D355" s="6" t="s">
        <v>1041</v>
      </c>
      <c r="E355" s="5" t="str">
        <f>HYPERLINK("https://www.esco-net.com/wcs/escort/ec/detail?hHinCd=EA952AD-111","EA952AD-111")</f>
        <v>EA952AD-111</v>
      </c>
    </row>
    <row r="356" spans="2:5" x14ac:dyDescent="0.15">
      <c r="B356" s="6" t="s">
        <v>44</v>
      </c>
      <c r="C356" s="6" t="s">
        <v>1042</v>
      </c>
      <c r="D356" s="6" t="s">
        <v>1043</v>
      </c>
      <c r="E356" s="5" t="str">
        <f>HYPERLINK("https://www.esco-net.com/wcs/escort/ec/detail?hHinCd=EA943VJ-34A","EA943VJ-34A")</f>
        <v>EA943VJ-34A</v>
      </c>
    </row>
    <row r="357" spans="2:5" x14ac:dyDescent="0.15">
      <c r="B357" s="6" t="s">
        <v>1044</v>
      </c>
      <c r="C357" s="6" t="s">
        <v>1045</v>
      </c>
      <c r="D357" s="6" t="s">
        <v>1046</v>
      </c>
      <c r="E357" s="5" t="str">
        <f>HYPERLINK("https://www.esco-net.com/wcs/escort/ec/detail?hHinCd=EA943VA-32A","EA943VA-32A")</f>
        <v>EA943VA-32A</v>
      </c>
    </row>
    <row r="358" spans="2:5" x14ac:dyDescent="0.15">
      <c r="B358" s="6" t="s">
        <v>15</v>
      </c>
      <c r="C358" s="6" t="s">
        <v>1047</v>
      </c>
      <c r="D358" s="6" t="s">
        <v>1048</v>
      </c>
      <c r="E358" s="5" t="str">
        <f>HYPERLINK("https://www.esco-net.com/wcs/escort/ec/detail?hHinCd=EA943VJ-26B","EA943VJ-26B")</f>
        <v>EA943VJ-26B</v>
      </c>
    </row>
    <row r="359" spans="2:5" x14ac:dyDescent="0.15">
      <c r="B359" s="6" t="s">
        <v>15</v>
      </c>
      <c r="C359" s="6" t="s">
        <v>1049</v>
      </c>
      <c r="D359" s="6" t="s">
        <v>1050</v>
      </c>
      <c r="E359" s="5" t="str">
        <f>HYPERLINK("https://www.esco-net.com/wcs/escort/ec/detail?hHinCd=EA943VJ-27B","EA943VJ-27B")</f>
        <v>EA943VJ-27B</v>
      </c>
    </row>
    <row r="360" spans="2:5" x14ac:dyDescent="0.15">
      <c r="B360" s="6" t="s">
        <v>1051</v>
      </c>
      <c r="C360" s="6" t="s">
        <v>1052</v>
      </c>
      <c r="D360" s="6" t="s">
        <v>1053</v>
      </c>
      <c r="E360" s="5" t="str">
        <f>HYPERLINK("https://www.esco-net.com/wcs/escort/ec/detail?hHinCd=EA943VK-2B","EA943VK-2B")</f>
        <v>EA943VK-2B</v>
      </c>
    </row>
    <row r="361" spans="2:5" x14ac:dyDescent="0.15">
      <c r="B361" s="6" t="s">
        <v>1051</v>
      </c>
      <c r="C361" s="6" t="s">
        <v>1054</v>
      </c>
      <c r="D361" s="6" t="s">
        <v>1055</v>
      </c>
      <c r="E361" s="5" t="str">
        <f>HYPERLINK("https://www.esco-net.com/wcs/escort/ec/detail?hHinCd=EA943VK-5B","EA943VK-5B")</f>
        <v>EA943VK-5B</v>
      </c>
    </row>
    <row r="362" spans="2:5" x14ac:dyDescent="0.15">
      <c r="B362" s="6" t="s">
        <v>16</v>
      </c>
      <c r="C362" s="6" t="s">
        <v>1056</v>
      </c>
      <c r="D362" s="6" t="s">
        <v>1057</v>
      </c>
      <c r="E362" s="5" t="str">
        <f>HYPERLINK("https://www.esco-net.com/wcs/escort/ec/detail?hHinCd=EA351DK-32","EA351DK-32")</f>
        <v>EA351DK-32</v>
      </c>
    </row>
    <row r="363" spans="2:5" x14ac:dyDescent="0.15">
      <c r="B363" s="6" t="s">
        <v>17</v>
      </c>
      <c r="C363" s="6" t="s">
        <v>1058</v>
      </c>
      <c r="D363" s="6" t="s">
        <v>1059</v>
      </c>
      <c r="E363" s="5" t="str">
        <f>HYPERLINK("https://www.esco-net.com/wcs/escort/ec/detail?hHinCd=EA351GT-25","EA351GT-25")</f>
        <v>EA351GT-25</v>
      </c>
    </row>
    <row r="364" spans="2:5" x14ac:dyDescent="0.15">
      <c r="B364" s="6" t="s">
        <v>17</v>
      </c>
      <c r="C364" s="6" t="s">
        <v>1060</v>
      </c>
      <c r="D364" s="6" t="s">
        <v>1061</v>
      </c>
      <c r="E364" s="5" t="str">
        <f>HYPERLINK("https://www.esco-net.com/wcs/escort/ec/detail?hHinCd=EA351HE-100","EA351HE-100")</f>
        <v>EA351HE-100</v>
      </c>
    </row>
    <row r="365" spans="2:5" x14ac:dyDescent="0.15">
      <c r="B365" s="6" t="s">
        <v>45</v>
      </c>
      <c r="C365" s="6" t="s">
        <v>1062</v>
      </c>
      <c r="D365" s="6" t="s">
        <v>1063</v>
      </c>
      <c r="E365" s="5"/>
    </row>
    <row r="366" spans="2:5" x14ac:dyDescent="0.15">
      <c r="B366" s="6" t="s">
        <v>45</v>
      </c>
      <c r="C366" s="6" t="s">
        <v>1064</v>
      </c>
      <c r="D366" s="6" t="s">
        <v>1065</v>
      </c>
      <c r="E366" s="5"/>
    </row>
    <row r="367" spans="2:5" x14ac:dyDescent="0.15">
      <c r="B367" s="6" t="s">
        <v>103</v>
      </c>
      <c r="C367" s="6" t="s">
        <v>1066</v>
      </c>
      <c r="D367" s="6" t="s">
        <v>1067</v>
      </c>
      <c r="E367" s="5" t="str">
        <f>HYPERLINK("https://www.esco-net.com/wcs/escort/ec/detail?hHinCd=EA930TC-20B","EA930TC-20B")</f>
        <v>EA930TC-20B</v>
      </c>
    </row>
    <row r="368" spans="2:5" x14ac:dyDescent="0.15">
      <c r="B368" s="6" t="s">
        <v>1068</v>
      </c>
      <c r="C368" s="6" t="s">
        <v>1069</v>
      </c>
      <c r="D368" s="6" t="s">
        <v>1070</v>
      </c>
      <c r="E368" s="5" t="str">
        <f>HYPERLINK("https://www.esco-net.com/wcs/escort/ec/detail?hHinCd=EA942CH-57","EA942CH-57")</f>
        <v>EA942CH-57</v>
      </c>
    </row>
    <row r="369" spans="2:5" x14ac:dyDescent="0.15">
      <c r="B369" s="6" t="s">
        <v>1071</v>
      </c>
      <c r="C369" s="6" t="s">
        <v>1072</v>
      </c>
      <c r="D369" s="6" t="s">
        <v>1073</v>
      </c>
      <c r="E369" s="5" t="str">
        <f>HYPERLINK("https://www.esco-net.com/wcs/escort/ec/detail?hHinCd=EA942EN-41","EA942EN-41")</f>
        <v>EA942EN-41</v>
      </c>
    </row>
    <row r="370" spans="2:5" x14ac:dyDescent="0.15">
      <c r="B370" s="6" t="s">
        <v>1074</v>
      </c>
      <c r="C370" s="6" t="s">
        <v>1075</v>
      </c>
      <c r="D370" s="6" t="s">
        <v>1076</v>
      </c>
      <c r="E370" s="5" t="str">
        <f>HYPERLINK("https://www.esco-net.com/wcs/escort/ec/detail?hHinCd=EA591BX-5","EA591BX-5")</f>
        <v>EA591BX-5</v>
      </c>
    </row>
    <row r="371" spans="2:5" x14ac:dyDescent="0.15">
      <c r="B371" s="6" t="s">
        <v>1077</v>
      </c>
      <c r="C371" s="6" t="s">
        <v>1078</v>
      </c>
      <c r="D371" s="6" t="s">
        <v>1079</v>
      </c>
      <c r="E371" s="5"/>
    </row>
    <row r="372" spans="2:5" x14ac:dyDescent="0.15">
      <c r="B372" s="6" t="s">
        <v>1080</v>
      </c>
      <c r="C372" s="6" t="s">
        <v>1081</v>
      </c>
      <c r="D372" s="6" t="s">
        <v>1082</v>
      </c>
      <c r="E372" s="5" t="str">
        <f>HYPERLINK("https://www.esco-net.com/wcs/escort/ec/detail?hHinCd=EA920TE-100A","EA920TE-100A")</f>
        <v>EA920TE-100A</v>
      </c>
    </row>
    <row r="373" spans="2:5" x14ac:dyDescent="0.15">
      <c r="B373" s="6" t="s">
        <v>1083</v>
      </c>
      <c r="C373" s="6" t="s">
        <v>1084</v>
      </c>
      <c r="D373" s="6" t="s">
        <v>1085</v>
      </c>
      <c r="E373" s="5"/>
    </row>
    <row r="374" spans="2:5" x14ac:dyDescent="0.15">
      <c r="B374" s="6" t="s">
        <v>1086</v>
      </c>
      <c r="C374" s="6" t="s">
        <v>1087</v>
      </c>
      <c r="D374" s="6" t="s">
        <v>1088</v>
      </c>
      <c r="E374" s="5"/>
    </row>
    <row r="375" spans="2:5" x14ac:dyDescent="0.15">
      <c r="B375" s="6" t="s">
        <v>1086</v>
      </c>
      <c r="C375" s="6" t="s">
        <v>1089</v>
      </c>
      <c r="D375" s="6" t="s">
        <v>1090</v>
      </c>
      <c r="E375" s="5" t="str">
        <f>HYPERLINK("https://www.esco-net.com/wcs/escort/ec/detail?hHinCd=EA925MK-32B","EA925MK-32B")</f>
        <v>EA925MK-32B</v>
      </c>
    </row>
    <row r="376" spans="2:5" x14ac:dyDescent="0.15">
      <c r="B376" s="6" t="s">
        <v>1091</v>
      </c>
      <c r="C376" s="6" t="s">
        <v>1092</v>
      </c>
      <c r="D376" s="6" t="s">
        <v>1093</v>
      </c>
      <c r="E376" s="5"/>
    </row>
    <row r="377" spans="2:5" x14ac:dyDescent="0.15">
      <c r="B377" s="6" t="s">
        <v>1094</v>
      </c>
      <c r="C377" s="6" t="s">
        <v>1095</v>
      </c>
      <c r="D377" s="6" t="s">
        <v>1096</v>
      </c>
      <c r="E377" s="5"/>
    </row>
    <row r="378" spans="2:5" x14ac:dyDescent="0.15">
      <c r="B378" s="6" t="s">
        <v>1097</v>
      </c>
      <c r="C378" s="6" t="s">
        <v>1098</v>
      </c>
      <c r="D378" s="6" t="s">
        <v>1099</v>
      </c>
      <c r="E378" s="5" t="str">
        <f>HYPERLINK("https://www.esco-net.com/wcs/escort/ec/detail?hHinCd=EA927BH-61","EA927BH-61")</f>
        <v>EA927BH-61</v>
      </c>
    </row>
    <row r="379" spans="2:5" x14ac:dyDescent="0.15">
      <c r="B379" s="6" t="s">
        <v>1100</v>
      </c>
      <c r="C379" s="6" t="s">
        <v>1101</v>
      </c>
      <c r="D379" s="6" t="s">
        <v>1102</v>
      </c>
      <c r="E379" s="5"/>
    </row>
    <row r="380" spans="2:5" x14ac:dyDescent="0.15">
      <c r="B380" s="6" t="s">
        <v>1103</v>
      </c>
      <c r="C380" s="6" t="s">
        <v>1104</v>
      </c>
      <c r="D380" s="6" t="s">
        <v>1105</v>
      </c>
      <c r="E380" s="5" t="str">
        <f>HYPERLINK("https://www.esco-net.com/wcs/escort/ec/detail?hHinCd=EA927CK-31","EA927CK-31")</f>
        <v>EA927CK-31</v>
      </c>
    </row>
    <row r="381" spans="2:5" x14ac:dyDescent="0.15">
      <c r="B381" s="6" t="s">
        <v>1106</v>
      </c>
      <c r="C381" s="6" t="s">
        <v>1107</v>
      </c>
      <c r="D381" s="6" t="s">
        <v>1108</v>
      </c>
      <c r="E381" s="5" t="str">
        <f>HYPERLINK("https://www.esco-net.com/wcs/escort/ec/detail?hHinCd=EA509AD-92","EA509AD-92")</f>
        <v>EA509AD-92</v>
      </c>
    </row>
    <row r="382" spans="2:5" x14ac:dyDescent="0.15">
      <c r="B382" s="6" t="s">
        <v>104</v>
      </c>
      <c r="C382" s="6" t="s">
        <v>1109</v>
      </c>
      <c r="D382" s="6" t="s">
        <v>1110</v>
      </c>
      <c r="E382" s="5" t="str">
        <f>HYPERLINK("https://www.esco-net.com/wcs/escort/ec/detail?hHinCd=EA508SR-11","EA508SR-11")</f>
        <v>EA508SR-11</v>
      </c>
    </row>
    <row r="383" spans="2:5" x14ac:dyDescent="0.15">
      <c r="B383" s="6" t="s">
        <v>104</v>
      </c>
      <c r="C383" s="6" t="s">
        <v>1111</v>
      </c>
      <c r="D383" s="6" t="s">
        <v>1112</v>
      </c>
      <c r="E383" s="5" t="str">
        <f>HYPERLINK("https://www.esco-net.com/wcs/escort/ec/detail?hHinCd=EA508TM-2","EA508TM-2")</f>
        <v>EA508TM-2</v>
      </c>
    </row>
    <row r="384" spans="2:5" x14ac:dyDescent="0.15">
      <c r="B384" s="6" t="s">
        <v>105</v>
      </c>
      <c r="C384" s="6" t="s">
        <v>1113</v>
      </c>
      <c r="D384" s="6" t="s">
        <v>1114</v>
      </c>
      <c r="E384" s="5" t="str">
        <f>HYPERLINK("https://www.esco-net.com/wcs/escort/ec/detail?hHinCd=EA508AJ-11C","EA508AJ-11C")</f>
        <v>EA508AJ-11C</v>
      </c>
    </row>
    <row r="385" spans="2:5" x14ac:dyDescent="0.15">
      <c r="B385" s="6" t="s">
        <v>1115</v>
      </c>
      <c r="C385" s="6" t="s">
        <v>1116</v>
      </c>
      <c r="D385" s="6" t="s">
        <v>1117</v>
      </c>
      <c r="E385" s="5" t="str">
        <f>HYPERLINK("https://www.esco-net.com/wcs/escort/ec/detail?hHinCd=EA505W-22","EA505W-22")</f>
        <v>EA505W-22</v>
      </c>
    </row>
    <row r="386" spans="2:5" x14ac:dyDescent="0.15">
      <c r="B386" s="6" t="s">
        <v>106</v>
      </c>
      <c r="C386" s="6" t="s">
        <v>1118</v>
      </c>
      <c r="D386" s="6" t="s">
        <v>1119</v>
      </c>
      <c r="E386" s="5" t="str">
        <f>HYPERLINK("https://www.esco-net.com/wcs/escort/ec/detail?hHinCd=EA506AB-50BB","EA506AB-50BB")</f>
        <v>EA506AB-50BB</v>
      </c>
    </row>
    <row r="387" spans="2:5" x14ac:dyDescent="0.15">
      <c r="B387" s="6" t="s">
        <v>107</v>
      </c>
      <c r="C387" s="6" t="s">
        <v>1120</v>
      </c>
      <c r="D387" s="6" t="s">
        <v>1121</v>
      </c>
      <c r="E387" s="5" t="str">
        <f>HYPERLINK("https://www.esco-net.com/wcs/escort/ec/detail?hHinCd=EA506AB-46C","EA506AB-46C")</f>
        <v>EA506AB-46C</v>
      </c>
    </row>
    <row r="388" spans="2:5" x14ac:dyDescent="0.15">
      <c r="B388" s="6" t="s">
        <v>1122</v>
      </c>
      <c r="C388" s="6" t="s">
        <v>1123</v>
      </c>
      <c r="D388" s="6" t="s">
        <v>1124</v>
      </c>
      <c r="E388" s="5" t="str">
        <f>HYPERLINK("https://www.esco-net.com/wcs/escort/ec/detail?hHinCd=EA506AF-149","EA506AF-149")</f>
        <v>EA506AF-149</v>
      </c>
    </row>
    <row r="389" spans="2:5" x14ac:dyDescent="0.15">
      <c r="B389" s="6" t="s">
        <v>1125</v>
      </c>
      <c r="C389" s="6" t="s">
        <v>1126</v>
      </c>
      <c r="D389" s="6" t="s">
        <v>1127</v>
      </c>
      <c r="E389" s="5" t="str">
        <f>HYPERLINK("https://www.esco-net.com/wcs/escort/ec/detail?hHinCd=EA506AA-8D","EA506AA-8D")</f>
        <v>EA506AA-8D</v>
      </c>
    </row>
    <row r="390" spans="2:5" x14ac:dyDescent="0.15">
      <c r="B390" s="6" t="s">
        <v>28</v>
      </c>
      <c r="C390" s="6" t="s">
        <v>1128</v>
      </c>
      <c r="D390" s="6" t="s">
        <v>1129</v>
      </c>
      <c r="E390" s="5" t="str">
        <f>HYPERLINK("https://www.esco-net.com/wcs/escort/ec/detail?hHinCd=EA506LD-23BA","EA506LD-23BA")</f>
        <v>EA506LD-23BA</v>
      </c>
    </row>
    <row r="391" spans="2:5" x14ac:dyDescent="0.15">
      <c r="B391" s="6" t="s">
        <v>1130</v>
      </c>
      <c r="C391" s="6" t="s">
        <v>1131</v>
      </c>
      <c r="D391" s="6" t="s">
        <v>1132</v>
      </c>
      <c r="E391" s="5"/>
    </row>
    <row r="392" spans="2:5" x14ac:dyDescent="0.15">
      <c r="B392" s="6" t="s">
        <v>1133</v>
      </c>
      <c r="C392" s="6" t="s">
        <v>1134</v>
      </c>
      <c r="D392" s="6" t="s">
        <v>1135</v>
      </c>
      <c r="E392" s="5" t="str">
        <f>HYPERLINK("https://www.esco-net.com/wcs/escort/ec/detail?hHinCd=EA661CX-2A","EA661CX-2A")</f>
        <v>EA661CX-2A</v>
      </c>
    </row>
    <row r="393" spans="2:5" x14ac:dyDescent="0.15">
      <c r="B393" s="6" t="s">
        <v>46</v>
      </c>
      <c r="C393" s="6" t="s">
        <v>1136</v>
      </c>
      <c r="D393" s="6" t="s">
        <v>1137</v>
      </c>
      <c r="E393" s="5" t="str">
        <f>HYPERLINK("https://www.esco-net.com/wcs/escort/ec/detail?hHinCd=EA661CY-31","EA661CY-31")</f>
        <v>EA661CY-31</v>
      </c>
    </row>
    <row r="394" spans="2:5" x14ac:dyDescent="0.15">
      <c r="B394" s="6" t="s">
        <v>1138</v>
      </c>
      <c r="C394" s="6" t="s">
        <v>1139</v>
      </c>
      <c r="D394" s="6" t="s">
        <v>1140</v>
      </c>
      <c r="E394" s="5" t="str">
        <f>HYPERLINK("https://www.esco-net.com/wcs/escort/ec/detail?hHinCd=EA683ZF-3","EA683ZF-3")</f>
        <v>EA683ZF-3</v>
      </c>
    </row>
    <row r="395" spans="2:5" x14ac:dyDescent="0.15">
      <c r="B395" s="6" t="s">
        <v>1141</v>
      </c>
      <c r="C395" s="6" t="s">
        <v>1142</v>
      </c>
      <c r="D395" s="6" t="s">
        <v>1143</v>
      </c>
      <c r="E395" s="5" t="str">
        <f>HYPERLINK("https://www.esco-net.com/wcs/escort/ec/detail?hHinCd=EA995A-232","EA995A-232")</f>
        <v>EA995A-232</v>
      </c>
    </row>
    <row r="396" spans="2:5" x14ac:dyDescent="0.15">
      <c r="B396" s="6" t="s">
        <v>1144</v>
      </c>
      <c r="C396" s="6" t="s">
        <v>1145</v>
      </c>
      <c r="D396" s="6" t="s">
        <v>1146</v>
      </c>
      <c r="E396" s="5" t="str">
        <f>HYPERLINK("https://www.esco-net.com/wcs/escort/ec/detail?hHinCd=EA628PM-1A","EA628PM-1A")</f>
        <v>EA628PM-1A</v>
      </c>
    </row>
    <row r="397" spans="2:5" x14ac:dyDescent="0.15">
      <c r="B397" s="6" t="s">
        <v>1147</v>
      </c>
      <c r="C397" s="6" t="s">
        <v>1148</v>
      </c>
      <c r="D397" s="6" t="s">
        <v>1149</v>
      </c>
      <c r="E397" s="5" t="str">
        <f>HYPERLINK("https://www.esco-net.com/wcs/escort/ec/detail?hHinCd=EA628PD-32","EA628PD-32")</f>
        <v>EA628PD-32</v>
      </c>
    </row>
    <row r="398" spans="2:5" x14ac:dyDescent="0.15">
      <c r="B398" s="6" t="s">
        <v>1150</v>
      </c>
      <c r="C398" s="6" t="s">
        <v>1151</v>
      </c>
      <c r="D398" s="6" t="s">
        <v>1152</v>
      </c>
      <c r="E398" s="5" t="str">
        <f>HYPERLINK("https://www.esco-net.com/wcs/escort/ec/detail?hHinCd=EA925GR-11A","EA925GR-11A")</f>
        <v>EA925GR-11A</v>
      </c>
    </row>
    <row r="399" spans="2:5" x14ac:dyDescent="0.15">
      <c r="B399" s="6" t="s">
        <v>1153</v>
      </c>
      <c r="C399" s="6" t="s">
        <v>1154</v>
      </c>
      <c r="D399" s="6" t="s">
        <v>1155</v>
      </c>
      <c r="E399" s="5" t="str">
        <f>HYPERLINK("https://www.esco-net.com/wcs/escort/ec/detail?hHinCd=EA944N-12A","EA944N-12A")</f>
        <v>EA944N-12A</v>
      </c>
    </row>
    <row r="400" spans="2:5" x14ac:dyDescent="0.15">
      <c r="B400" s="6" t="s">
        <v>29</v>
      </c>
      <c r="C400" s="6" t="s">
        <v>1156</v>
      </c>
      <c r="D400" s="6" t="s">
        <v>1157</v>
      </c>
      <c r="E400" s="5" t="str">
        <f>HYPERLINK("https://www.esco-net.com/wcs/escort/ec/detail?hHinCd=EA520BY-22B","EA520BY-22B")</f>
        <v>EA520BY-22B</v>
      </c>
    </row>
    <row r="401" spans="2:5" x14ac:dyDescent="0.15">
      <c r="B401" s="6" t="s">
        <v>108</v>
      </c>
      <c r="C401" s="6" t="s">
        <v>1158</v>
      </c>
      <c r="D401" s="6" t="s">
        <v>1159</v>
      </c>
      <c r="E401" s="5"/>
    </row>
    <row r="402" spans="2:5" x14ac:dyDescent="0.15">
      <c r="B402" s="6" t="s">
        <v>108</v>
      </c>
      <c r="C402" s="6" t="s">
        <v>1160</v>
      </c>
      <c r="D402" s="6" t="s">
        <v>1161</v>
      </c>
      <c r="E402" s="5"/>
    </row>
    <row r="403" spans="2:5" x14ac:dyDescent="0.15">
      <c r="B403" s="6" t="s">
        <v>1162</v>
      </c>
      <c r="C403" s="6" t="s">
        <v>1163</v>
      </c>
      <c r="D403" s="6" t="s">
        <v>1164</v>
      </c>
      <c r="E403" s="5" t="str">
        <f>HYPERLINK("https://www.esco-net.com/wcs/escort/ec/detail?hHinCd=EA985PM-2","EA985PM-2")</f>
        <v>EA985PM-2</v>
      </c>
    </row>
    <row r="404" spans="2:5" x14ac:dyDescent="0.15">
      <c r="B404" s="6" t="s">
        <v>1165</v>
      </c>
      <c r="C404" s="6" t="s">
        <v>1166</v>
      </c>
      <c r="D404" s="6" t="s">
        <v>1167</v>
      </c>
      <c r="E404" s="5" t="str">
        <f>HYPERLINK("https://www.esco-net.com/wcs/escort/ec/detail?hHinCd=EA520XH-2A","EA520XH-2A")</f>
        <v>EA520XH-2A</v>
      </c>
    </row>
    <row r="405" spans="2:5" x14ac:dyDescent="0.15">
      <c r="B405" s="6" t="s">
        <v>1168</v>
      </c>
      <c r="C405" s="6" t="s">
        <v>1169</v>
      </c>
      <c r="D405" s="6" t="s">
        <v>1170</v>
      </c>
      <c r="E405" s="5"/>
    </row>
    <row r="406" spans="2:5" x14ac:dyDescent="0.15">
      <c r="B406" s="6" t="s">
        <v>47</v>
      </c>
      <c r="C406" s="6" t="s">
        <v>1171</v>
      </c>
      <c r="D406" s="6" t="s">
        <v>1172</v>
      </c>
      <c r="E406" s="5"/>
    </row>
    <row r="407" spans="2:5" x14ac:dyDescent="0.15">
      <c r="B407" s="6" t="s">
        <v>109</v>
      </c>
      <c r="C407" s="6" t="s">
        <v>1173</v>
      </c>
      <c r="D407" s="6" t="s">
        <v>1174</v>
      </c>
      <c r="E407" s="5" t="str">
        <f>HYPERLINK("https://www.esco-net.com/wcs/escort/ec/detail?hHinCd=EA986HB-100","EA986HB-100")</f>
        <v>EA986HB-100</v>
      </c>
    </row>
    <row r="408" spans="2:5" x14ac:dyDescent="0.15">
      <c r="B408" s="6" t="s">
        <v>109</v>
      </c>
      <c r="C408" s="6" t="s">
        <v>1175</v>
      </c>
      <c r="D408" s="6" t="s">
        <v>1176</v>
      </c>
      <c r="E408" s="5" t="str">
        <f>HYPERLINK("https://www.esco-net.com/wcs/escort/ec/detail?hHinCd=EA986HC-160","EA986HC-160")</f>
        <v>EA986HC-160</v>
      </c>
    </row>
    <row r="409" spans="2:5" x14ac:dyDescent="0.15">
      <c r="B409" s="6" t="s">
        <v>1177</v>
      </c>
      <c r="C409" s="6" t="s">
        <v>1178</v>
      </c>
      <c r="D409" s="6" t="s">
        <v>1179</v>
      </c>
      <c r="E409" s="5"/>
    </row>
    <row r="410" spans="2:5" x14ac:dyDescent="0.15">
      <c r="B410" s="6" t="s">
        <v>110</v>
      </c>
      <c r="C410" s="6" t="s">
        <v>1180</v>
      </c>
      <c r="D410" s="6" t="s">
        <v>1179</v>
      </c>
      <c r="E410" s="5"/>
    </row>
    <row r="411" spans="2:5" x14ac:dyDescent="0.15">
      <c r="B411" s="6" t="s">
        <v>110</v>
      </c>
      <c r="C411" s="6" t="s">
        <v>1181</v>
      </c>
      <c r="D411" s="6" t="s">
        <v>1182</v>
      </c>
      <c r="E411" s="5"/>
    </row>
    <row r="412" spans="2:5" x14ac:dyDescent="0.15">
      <c r="B412" s="6" t="s">
        <v>1183</v>
      </c>
      <c r="C412" s="6" t="s">
        <v>1184</v>
      </c>
      <c r="D412" s="6" t="s">
        <v>1185</v>
      </c>
      <c r="E412" s="5"/>
    </row>
    <row r="413" spans="2:5" x14ac:dyDescent="0.15">
      <c r="B413" s="6" t="s">
        <v>111</v>
      </c>
      <c r="C413" s="6" t="s">
        <v>1186</v>
      </c>
      <c r="D413" s="6" t="s">
        <v>1187</v>
      </c>
      <c r="E413" s="5"/>
    </row>
    <row r="414" spans="2:5" x14ac:dyDescent="0.15">
      <c r="B414" s="6" t="s">
        <v>1188</v>
      </c>
      <c r="C414" s="6" t="s">
        <v>1189</v>
      </c>
      <c r="D414" s="6" t="s">
        <v>1190</v>
      </c>
      <c r="E414" s="5"/>
    </row>
    <row r="415" spans="2:5" x14ac:dyDescent="0.15">
      <c r="B415" s="6" t="s">
        <v>1191</v>
      </c>
      <c r="C415" s="6" t="s">
        <v>1192</v>
      </c>
      <c r="D415" s="6" t="s">
        <v>1193</v>
      </c>
      <c r="E415" s="5" t="str">
        <f>HYPERLINK("https://www.esco-net.com/wcs/escort/ec/detail?hHinCd=EA988MB-3","EA988MB-3")</f>
        <v>EA988MB-3</v>
      </c>
    </row>
    <row r="416" spans="2:5" x14ac:dyDescent="0.15">
      <c r="B416" s="6" t="s">
        <v>1194</v>
      </c>
      <c r="C416" s="6" t="s">
        <v>1195</v>
      </c>
      <c r="D416" s="6" t="s">
        <v>1196</v>
      </c>
      <c r="E416" s="5" t="str">
        <f>HYPERLINK("https://www.esco-net.com/wcs/escort/ec/detail?hHinCd=EA982CC-5C","EA982CC-5C")</f>
        <v>EA982CC-5C</v>
      </c>
    </row>
    <row r="417" spans="2:5" x14ac:dyDescent="0.15">
      <c r="B417" s="6" t="s">
        <v>1197</v>
      </c>
      <c r="C417" s="6" t="s">
        <v>1198</v>
      </c>
      <c r="D417" s="6" t="s">
        <v>1199</v>
      </c>
      <c r="E417" s="5" t="str">
        <f>HYPERLINK("https://www.esco-net.com/wcs/escort/ec/detail?hHinCd=EA982SA-44A","EA982SA-44A")</f>
        <v>EA982SA-44A</v>
      </c>
    </row>
    <row r="418" spans="2:5" x14ac:dyDescent="0.15">
      <c r="B418" s="6" t="s">
        <v>1197</v>
      </c>
      <c r="C418" s="6" t="s">
        <v>1200</v>
      </c>
      <c r="D418" s="6" t="s">
        <v>1201</v>
      </c>
      <c r="E418" s="5" t="str">
        <f>HYPERLINK("https://www.esco-net.com/wcs/escort/ec/detail?hHinCd=EA982SA-46A","EA982SA-46A")</f>
        <v>EA982SA-46A</v>
      </c>
    </row>
    <row r="419" spans="2:5" x14ac:dyDescent="0.15">
      <c r="B419" s="6" t="s">
        <v>1202</v>
      </c>
      <c r="C419" s="6" t="s">
        <v>1203</v>
      </c>
      <c r="D419" s="6" t="s">
        <v>1204</v>
      </c>
      <c r="E419" s="5" t="str">
        <f>HYPERLINK("https://www.esco-net.com/wcs/escort/ec/detail?hHinCd=EA982SG-13A","EA982SG-13A")</f>
        <v>EA982SG-13A</v>
      </c>
    </row>
    <row r="420" spans="2:5" x14ac:dyDescent="0.15">
      <c r="B420" s="6" t="s">
        <v>1202</v>
      </c>
      <c r="C420" s="6" t="s">
        <v>1205</v>
      </c>
      <c r="D420" s="6" t="s">
        <v>1206</v>
      </c>
      <c r="E420" s="5" t="str">
        <f>HYPERLINK("https://www.esco-net.com/wcs/escort/ec/detail?hHinCd=EA982SG-14A","EA982SG-14A")</f>
        <v>EA982SG-14A</v>
      </c>
    </row>
    <row r="421" spans="2:5" x14ac:dyDescent="0.15">
      <c r="B421" s="6" t="s">
        <v>48</v>
      </c>
      <c r="C421" s="6" t="s">
        <v>1207</v>
      </c>
      <c r="D421" s="6" t="s">
        <v>1208</v>
      </c>
      <c r="E421" s="5" t="str">
        <f>HYPERLINK("https://www.esco-net.com/wcs/escort/ec/detail?hHinCd=EA628PT-175","EA628PT-175")</f>
        <v>EA628PT-175</v>
      </c>
    </row>
    <row r="422" spans="2:5" x14ac:dyDescent="0.15">
      <c r="B422" s="6" t="s">
        <v>1209</v>
      </c>
      <c r="C422" s="6" t="s">
        <v>1210</v>
      </c>
      <c r="D422" s="6" t="s">
        <v>1211</v>
      </c>
      <c r="E422" s="5" t="str">
        <f>HYPERLINK("https://www.esco-net.com/wcs/escort/ec/detail?hHinCd=EA628WH-8","EA628WH-8")</f>
        <v>EA628WH-8</v>
      </c>
    </row>
    <row r="423" spans="2:5" x14ac:dyDescent="0.15">
      <c r="B423" s="6" t="s">
        <v>1212</v>
      </c>
      <c r="C423" s="6" t="s">
        <v>1213</v>
      </c>
      <c r="D423" s="6" t="s">
        <v>1214</v>
      </c>
      <c r="E423" s="5" t="str">
        <f>HYPERLINK("https://www.esco-net.com/wcs/escort/ec/detail?hHinCd=EA628BR-50","EA628BR-50")</f>
        <v>EA628BR-50</v>
      </c>
    </row>
    <row r="424" spans="2:5" x14ac:dyDescent="0.15">
      <c r="B424" s="6" t="s">
        <v>1212</v>
      </c>
      <c r="C424" s="6" t="s">
        <v>1215</v>
      </c>
      <c r="D424" s="6" t="s">
        <v>1216</v>
      </c>
      <c r="E424" s="5" t="str">
        <f>HYPERLINK("https://www.esco-net.com/wcs/escort/ec/detail?hHinCd=EA628PS-245","EA628PS-245")</f>
        <v>EA628PS-245</v>
      </c>
    </row>
    <row r="425" spans="2:5" x14ac:dyDescent="0.15">
      <c r="B425" s="6" t="s">
        <v>112</v>
      </c>
      <c r="C425" s="6" t="s">
        <v>1217</v>
      </c>
      <c r="D425" s="6" t="s">
        <v>1218</v>
      </c>
      <c r="E425" s="5"/>
    </row>
    <row r="426" spans="2:5" x14ac:dyDescent="0.15">
      <c r="B426" s="6" t="s">
        <v>18</v>
      </c>
      <c r="C426" s="6" t="s">
        <v>1219</v>
      </c>
      <c r="D426" s="6" t="s">
        <v>1220</v>
      </c>
      <c r="E426" s="5" t="str">
        <f>HYPERLINK("https://www.esco-net.com/wcs/escort/ec/detail?hHinCd=EA987AA-7A","EA987AA-7A")</f>
        <v>EA987AA-7A</v>
      </c>
    </row>
    <row r="427" spans="2:5" x14ac:dyDescent="0.15">
      <c r="B427" s="6" t="s">
        <v>113</v>
      </c>
      <c r="C427" s="6" t="s">
        <v>1221</v>
      </c>
      <c r="D427" s="6" t="s">
        <v>1222</v>
      </c>
      <c r="E427" s="5" t="str">
        <f>HYPERLINK("https://www.esco-net.com/wcs/escort/ec/detail?hHinCd=EA981WS-21","EA981WS-21")</f>
        <v>EA981WS-21</v>
      </c>
    </row>
    <row r="428" spans="2:5" x14ac:dyDescent="0.15">
      <c r="B428" s="6" t="s">
        <v>113</v>
      </c>
      <c r="C428" s="6" t="s">
        <v>1223</v>
      </c>
      <c r="D428" s="6" t="s">
        <v>1224</v>
      </c>
      <c r="E428" s="5" t="str">
        <f>HYPERLINK("https://www.esco-net.com/wcs/escort/ec/detail?hHinCd=EA981WT-21","EA981WT-21")</f>
        <v>EA981WT-21</v>
      </c>
    </row>
    <row r="429" spans="2:5" x14ac:dyDescent="0.15">
      <c r="B429" s="6" t="s">
        <v>113</v>
      </c>
      <c r="C429" s="6" t="s">
        <v>1225</v>
      </c>
      <c r="D429" s="6" t="s">
        <v>1226</v>
      </c>
      <c r="E429" s="5" t="str">
        <f>HYPERLINK("https://www.esco-net.com/wcs/escort/ec/detail?hHinCd=EA981WT-21","EA981WT-21")</f>
        <v>EA981WT-21</v>
      </c>
    </row>
    <row r="430" spans="2:5" x14ac:dyDescent="0.15">
      <c r="B430" s="6" t="s">
        <v>1227</v>
      </c>
      <c r="C430" s="6" t="s">
        <v>1228</v>
      </c>
      <c r="D430" s="6" t="s">
        <v>1229</v>
      </c>
      <c r="E430" s="5" t="str">
        <f>HYPERLINK("https://www.esco-net.com/wcs/escort/ec/detail?hHinCd=EA981FL-4A","EA981FL-4A")</f>
        <v>EA981FL-4A</v>
      </c>
    </row>
    <row r="431" spans="2:5" x14ac:dyDescent="0.15">
      <c r="B431" s="6" t="s">
        <v>114</v>
      </c>
      <c r="C431" s="6" t="s">
        <v>1230</v>
      </c>
      <c r="D431" s="6" t="s">
        <v>1231</v>
      </c>
      <c r="E431" s="5" t="str">
        <f>HYPERLINK("https://www.esco-net.com/wcs/escort/ec/detail?hHinCd=EA981VA-52","EA981VA-52")</f>
        <v>EA981VA-52</v>
      </c>
    </row>
    <row r="432" spans="2:5" x14ac:dyDescent="0.15">
      <c r="B432" s="6" t="s">
        <v>114</v>
      </c>
      <c r="C432" s="6" t="s">
        <v>1232</v>
      </c>
      <c r="D432" s="6" t="s">
        <v>1233</v>
      </c>
      <c r="E432" s="5"/>
    </row>
    <row r="433" spans="2:5" x14ac:dyDescent="0.15">
      <c r="B433" s="6" t="s">
        <v>115</v>
      </c>
      <c r="C433" s="6" t="s">
        <v>1234</v>
      </c>
      <c r="D433" s="6" t="s">
        <v>1235</v>
      </c>
      <c r="E433" s="5" t="str">
        <f>HYPERLINK("https://www.esco-net.com/wcs/escort/ec/detail?hHinCd=EA981VD-26A","EA981VD-26A")</f>
        <v>EA981VD-26A</v>
      </c>
    </row>
    <row r="434" spans="2:5" x14ac:dyDescent="0.15">
      <c r="B434" s="6" t="s">
        <v>49</v>
      </c>
      <c r="C434" s="6" t="s">
        <v>1236</v>
      </c>
      <c r="D434" s="6" t="s">
        <v>1237</v>
      </c>
      <c r="E434" s="5" t="str">
        <f>HYPERLINK("https://www.esco-net.com/wcs/escort/ec/detail?hHinCd=EA981WN-12","EA981WN-12")</f>
        <v>EA981WN-12</v>
      </c>
    </row>
    <row r="435" spans="2:5" x14ac:dyDescent="0.15">
      <c r="B435" s="6" t="s">
        <v>1238</v>
      </c>
      <c r="C435" s="6" t="s">
        <v>1239</v>
      </c>
      <c r="D435" s="6" t="s">
        <v>1240</v>
      </c>
      <c r="E435" s="5" t="str">
        <f>HYPERLINK("https://www.esco-net.com/wcs/escort/ec/detail?hHinCd=EA987FF-103","EA987FF-103")</f>
        <v>EA987FF-103</v>
      </c>
    </row>
    <row r="436" spans="2:5" x14ac:dyDescent="0.15">
      <c r="B436" s="6" t="s">
        <v>116</v>
      </c>
      <c r="C436" s="6" t="s">
        <v>1241</v>
      </c>
      <c r="D436" s="6" t="s">
        <v>1242</v>
      </c>
      <c r="E436" s="5" t="str">
        <f>HYPERLINK("https://www.esco-net.com/wcs/escort/ec/detail?hHinCd=EA987FD-3","EA987FD-3")</f>
        <v>EA987FD-3</v>
      </c>
    </row>
    <row r="437" spans="2:5" x14ac:dyDescent="0.15">
      <c r="B437" s="6" t="s">
        <v>1243</v>
      </c>
      <c r="C437" s="6" t="s">
        <v>1244</v>
      </c>
      <c r="D437" s="6" t="s">
        <v>1245</v>
      </c>
      <c r="E437" s="5" t="str">
        <f>HYPERLINK("https://www.esco-net.com/wcs/escort/ec/detail?hHinCd=EA903A-23A","EA903A-23A")</f>
        <v>EA903A-23A</v>
      </c>
    </row>
    <row r="438" spans="2:5" x14ac:dyDescent="0.15">
      <c r="B438" s="6" t="s">
        <v>1243</v>
      </c>
      <c r="C438" s="6" t="s">
        <v>1246</v>
      </c>
      <c r="D438" s="6" t="s">
        <v>1247</v>
      </c>
      <c r="E438" s="5"/>
    </row>
    <row r="439" spans="2:5" x14ac:dyDescent="0.15">
      <c r="B439" s="6" t="s">
        <v>1248</v>
      </c>
      <c r="C439" s="6" t="s">
        <v>1249</v>
      </c>
      <c r="D439" s="6" t="s">
        <v>1250</v>
      </c>
      <c r="E439" s="5" t="str">
        <f>HYPERLINK("https://www.esco-net.com/wcs/escort/ec/detail?hHinCd=EA903XC-120","EA903XC-120")</f>
        <v>EA903XC-120</v>
      </c>
    </row>
    <row r="440" spans="2:5" x14ac:dyDescent="0.15">
      <c r="B440" s="6" t="s">
        <v>117</v>
      </c>
      <c r="C440" s="6" t="s">
        <v>1251</v>
      </c>
      <c r="D440" s="6" t="s">
        <v>1252</v>
      </c>
      <c r="E440" s="5"/>
    </row>
    <row r="441" spans="2:5" x14ac:dyDescent="0.15">
      <c r="B441" s="6" t="s">
        <v>118</v>
      </c>
      <c r="C441" s="6" t="s">
        <v>1253</v>
      </c>
      <c r="D441" s="6" t="s">
        <v>1254</v>
      </c>
      <c r="E441" s="5"/>
    </row>
    <row r="442" spans="2:5" x14ac:dyDescent="0.15">
      <c r="B442" s="6" t="s">
        <v>119</v>
      </c>
      <c r="C442" s="6" t="s">
        <v>1255</v>
      </c>
      <c r="D442" s="6" t="s">
        <v>1256</v>
      </c>
      <c r="E442" s="5" t="str">
        <f>HYPERLINK("https://www.esco-net.com/wcs/escort/ec/detail?hHinCd=EA736B-16","EA736B-16")</f>
        <v>EA736B-16</v>
      </c>
    </row>
    <row r="443" spans="2:5" x14ac:dyDescent="0.15">
      <c r="B443" s="6" t="s">
        <v>120</v>
      </c>
      <c r="C443" s="6" t="s">
        <v>1257</v>
      </c>
      <c r="D443" s="6" t="s">
        <v>1258</v>
      </c>
      <c r="E443" s="5"/>
    </row>
    <row r="444" spans="2:5" x14ac:dyDescent="0.15">
      <c r="B444" s="6" t="s">
        <v>1259</v>
      </c>
      <c r="C444" s="6" t="s">
        <v>1260</v>
      </c>
      <c r="D444" s="6" t="s">
        <v>1261</v>
      </c>
      <c r="E444" s="5" t="str">
        <f>HYPERLINK("https://www.esco-net.com/wcs/escort/ec/detail?hHinCd=EA720YW-19","EA720YW-19")</f>
        <v>EA720YW-19</v>
      </c>
    </row>
    <row r="445" spans="2:5" x14ac:dyDescent="0.15">
      <c r="B445" s="6" t="s">
        <v>1259</v>
      </c>
      <c r="C445" s="6" t="s">
        <v>1262</v>
      </c>
      <c r="D445" s="6" t="s">
        <v>1263</v>
      </c>
      <c r="E445" s="5" t="str">
        <f>HYPERLINK("https://www.esco-net.com/wcs/escort/ec/detail?hHinCd=EA720Y-120","EA720Y-120")</f>
        <v>EA720Y-120</v>
      </c>
    </row>
    <row r="446" spans="2:5" x14ac:dyDescent="0.15">
      <c r="B446" s="6" t="s">
        <v>1264</v>
      </c>
      <c r="C446" s="6" t="s">
        <v>1265</v>
      </c>
      <c r="D446" s="6" t="s">
        <v>1266</v>
      </c>
      <c r="E446" s="5" t="str">
        <f>HYPERLINK("https://www.esco-net.com/wcs/escort/ec/detail?hHinCd=EA599CC-10","EA599CC-10")</f>
        <v>EA599CC-10</v>
      </c>
    </row>
    <row r="447" spans="2:5" x14ac:dyDescent="0.15">
      <c r="B447" s="6" t="s">
        <v>1267</v>
      </c>
      <c r="C447" s="6" t="s">
        <v>1268</v>
      </c>
      <c r="D447" s="6" t="s">
        <v>1269</v>
      </c>
      <c r="E447" s="5" t="str">
        <f>HYPERLINK("https://www.esco-net.com/wcs/escort/ec/detail?hHinCd=EA765MB-103","EA765MB-103")</f>
        <v>EA765MB-103</v>
      </c>
    </row>
    <row r="448" spans="2:5" x14ac:dyDescent="0.15">
      <c r="B448" s="6" t="s">
        <v>1270</v>
      </c>
      <c r="C448" s="6" t="s">
        <v>1271</v>
      </c>
      <c r="D448" s="6" t="s">
        <v>1272</v>
      </c>
      <c r="E448" s="5" t="str">
        <f>HYPERLINK("https://www.esco-net.com/wcs/escort/ec/detail?hHinCd=EA920EA-21B","EA920EA-21B")</f>
        <v>EA920EA-21B</v>
      </c>
    </row>
    <row r="449" spans="2:5" x14ac:dyDescent="0.15">
      <c r="B449" s="6" t="s">
        <v>50</v>
      </c>
      <c r="C449" s="6" t="s">
        <v>1273</v>
      </c>
      <c r="D449" s="6" t="s">
        <v>1274</v>
      </c>
      <c r="E449" s="5" t="str">
        <f>HYPERLINK("https://www.esco-net.com/wcs/escort/ec/detail?hHinCd=EA762HC-30","EA762HC-30")</f>
        <v>EA762HC-30</v>
      </c>
    </row>
    <row r="450" spans="2:5" x14ac:dyDescent="0.15">
      <c r="B450" s="6" t="s">
        <v>1275</v>
      </c>
      <c r="C450" s="6" t="s">
        <v>1276</v>
      </c>
      <c r="D450" s="6" t="s">
        <v>1277</v>
      </c>
      <c r="E450" s="5" t="str">
        <f>HYPERLINK("https://www.esco-net.com/wcs/escort/ec/detail?hHinCd=EA956VA-84","EA956VA-84")</f>
        <v>EA956VA-84</v>
      </c>
    </row>
    <row r="451" spans="2:5" x14ac:dyDescent="0.15">
      <c r="B451" s="6" t="s">
        <v>1278</v>
      </c>
      <c r="C451" s="6" t="s">
        <v>1279</v>
      </c>
      <c r="D451" s="6" t="s">
        <v>1280</v>
      </c>
      <c r="E451" s="5" t="str">
        <f>HYPERLINK("https://www.esco-net.com/wcs/escort/ec/detail?hHinCd=EA762FC-104","EA762FC-104")</f>
        <v>EA762FC-104</v>
      </c>
    </row>
    <row r="452" spans="2:5" x14ac:dyDescent="0.15">
      <c r="B452" s="6" t="s">
        <v>1281</v>
      </c>
      <c r="C452" s="6" t="s">
        <v>1282</v>
      </c>
      <c r="D452" s="6" t="s">
        <v>1283</v>
      </c>
      <c r="E452" s="5" t="str">
        <f>HYPERLINK("https://www.esco-net.com/wcs/escort/ec/detail?hHinCd=EA638LA-63","EA638LA-63")</f>
        <v>EA638LA-63</v>
      </c>
    </row>
    <row r="453" spans="2:5" x14ac:dyDescent="0.15">
      <c r="B453" s="6" t="s">
        <v>121</v>
      </c>
      <c r="C453" s="6" t="s">
        <v>1284</v>
      </c>
      <c r="D453" s="6" t="s">
        <v>1285</v>
      </c>
      <c r="E453" s="5" t="str">
        <f>HYPERLINK("https://www.esco-net.com/wcs/escort/ec/detail?hHinCd=EA762DB-101","EA762DB-101")</f>
        <v>EA762DB-101</v>
      </c>
    </row>
    <row r="454" spans="2:5" x14ac:dyDescent="0.15">
      <c r="B454" s="6" t="s">
        <v>122</v>
      </c>
      <c r="C454" s="6" t="s">
        <v>1286</v>
      </c>
      <c r="D454" s="6" t="s">
        <v>1287</v>
      </c>
      <c r="E454" s="5" t="str">
        <f>HYPERLINK("https://www.esco-net.com/wcs/escort/ec/detail?hHinCd=EA762DA-134","EA762DA-134")</f>
        <v>EA762DA-134</v>
      </c>
    </row>
    <row r="455" spans="2:5" x14ac:dyDescent="0.15">
      <c r="B455" s="6" t="s">
        <v>122</v>
      </c>
      <c r="C455" s="6" t="s">
        <v>1288</v>
      </c>
      <c r="D455" s="6" t="s">
        <v>1289</v>
      </c>
      <c r="E455" s="5" t="str">
        <f>HYPERLINK("https://www.esco-net.com/wcs/escort/ec/detail?hHinCd=EA762DA-111","EA762DA-111")</f>
        <v>EA762DA-111</v>
      </c>
    </row>
    <row r="456" spans="2:5" x14ac:dyDescent="0.15">
      <c r="B456" s="6" t="s">
        <v>122</v>
      </c>
      <c r="C456" s="6" t="s">
        <v>1290</v>
      </c>
      <c r="D456" s="6" t="s">
        <v>1291</v>
      </c>
      <c r="E456" s="5" t="str">
        <f>HYPERLINK("https://www.esco-net.com/wcs/escort/ec/detail?hHinCd=EA762DA-81","EA762DA-81")</f>
        <v>EA762DA-81</v>
      </c>
    </row>
    <row r="457" spans="2:5" x14ac:dyDescent="0.15">
      <c r="B457" s="6" t="s">
        <v>1292</v>
      </c>
      <c r="C457" s="6" t="s">
        <v>1293</v>
      </c>
      <c r="D457" s="6" t="s">
        <v>1294</v>
      </c>
      <c r="E457" s="5" t="str">
        <f>HYPERLINK("https://www.esco-net.com/wcs/escort/ec/detail?hHinCd=EA762CC-79","EA762CC-79")</f>
        <v>EA762CC-79</v>
      </c>
    </row>
    <row r="458" spans="2:5" x14ac:dyDescent="0.15">
      <c r="B458" s="6" t="s">
        <v>123</v>
      </c>
      <c r="C458" s="6" t="s">
        <v>1295</v>
      </c>
      <c r="D458" s="6" t="s">
        <v>1296</v>
      </c>
      <c r="E458" s="5"/>
    </row>
    <row r="459" spans="2:5" x14ac:dyDescent="0.15">
      <c r="B459" s="6" t="s">
        <v>124</v>
      </c>
      <c r="C459" s="6" t="s">
        <v>1297</v>
      </c>
      <c r="D459" s="6" t="s">
        <v>1298</v>
      </c>
      <c r="E459" s="5" t="str">
        <f>HYPERLINK("https://www.esco-net.com/wcs/escort/ec/detail?hHinCd=EA762CF-91","EA762CF-91")</f>
        <v>EA762CF-91</v>
      </c>
    </row>
    <row r="460" spans="2:5" x14ac:dyDescent="0.15">
      <c r="B460" s="6" t="s">
        <v>1299</v>
      </c>
      <c r="C460" s="6" t="s">
        <v>1300</v>
      </c>
      <c r="D460" s="6" t="s">
        <v>1301</v>
      </c>
      <c r="E460" s="5"/>
    </row>
    <row r="461" spans="2:5" x14ac:dyDescent="0.15">
      <c r="B461" s="6" t="s">
        <v>1299</v>
      </c>
      <c r="C461" s="6" t="s">
        <v>1302</v>
      </c>
      <c r="D461" s="6" t="s">
        <v>1303</v>
      </c>
      <c r="E461" s="5" t="str">
        <f>HYPERLINK("https://www.esco-net.com/wcs/escort/ec/detail?hHinCd=EA762GB-28","EA762GB-28")</f>
        <v>EA762GB-28</v>
      </c>
    </row>
    <row r="462" spans="2:5" x14ac:dyDescent="0.15">
      <c r="B462" s="6" t="s">
        <v>1299</v>
      </c>
      <c r="C462" s="6" t="s">
        <v>1304</v>
      </c>
      <c r="D462" s="6" t="s">
        <v>1305</v>
      </c>
      <c r="E462" s="5"/>
    </row>
    <row r="463" spans="2:5" x14ac:dyDescent="0.15">
      <c r="B463" s="6" t="s">
        <v>125</v>
      </c>
      <c r="C463" s="6" t="s">
        <v>1306</v>
      </c>
      <c r="D463" s="6" t="s">
        <v>1307</v>
      </c>
      <c r="E463" s="5" t="str">
        <f>HYPERLINK("https://www.esco-net.com/wcs/escort/ec/detail?hHinCd=EA954TA-12","EA954TA-12")</f>
        <v>EA954TA-12</v>
      </c>
    </row>
    <row r="464" spans="2:5" x14ac:dyDescent="0.15">
      <c r="B464" s="6" t="s">
        <v>1308</v>
      </c>
      <c r="C464" s="6" t="s">
        <v>1309</v>
      </c>
      <c r="D464" s="6" t="s">
        <v>1310</v>
      </c>
      <c r="E464" s="5" t="str">
        <f>HYPERLINK("https://www.esco-net.com/wcs/escort/ec/detail?hHinCd=EA954TL-101","EA954TL-101")</f>
        <v>EA954TL-101</v>
      </c>
    </row>
    <row r="465" spans="2:5" x14ac:dyDescent="0.15">
      <c r="B465" s="6" t="s">
        <v>51</v>
      </c>
      <c r="C465" s="6" t="s">
        <v>1311</v>
      </c>
      <c r="D465" s="6" t="s">
        <v>1312</v>
      </c>
      <c r="E465" s="5" t="str">
        <f>HYPERLINK("https://www.esco-net.com/wcs/escort/ec/detail?hHinCd=EA961KD-7","EA961KD-7")</f>
        <v>EA961KD-7</v>
      </c>
    </row>
    <row r="466" spans="2:5" x14ac:dyDescent="0.15">
      <c r="B466" s="6" t="s">
        <v>1313</v>
      </c>
      <c r="C466" s="6" t="s">
        <v>1314</v>
      </c>
      <c r="D466" s="6" t="s">
        <v>1315</v>
      </c>
      <c r="E466" s="5" t="str">
        <f>HYPERLINK("https://www.esco-net.com/wcs/escort/ec/detail?hHinCd=EA761G-46","EA761G-46")</f>
        <v>EA761G-46</v>
      </c>
    </row>
    <row r="467" spans="2:5" x14ac:dyDescent="0.15">
      <c r="B467" s="6" t="s">
        <v>126</v>
      </c>
      <c r="C467" s="6" t="s">
        <v>1316</v>
      </c>
      <c r="D467" s="6" t="s">
        <v>1317</v>
      </c>
      <c r="E467" s="5" t="str">
        <f>HYPERLINK("https://www.esco-net.com/wcs/escort/ec/detail?hHinCd=EA761DT-13A","EA761DT-13A")</f>
        <v>EA761DT-13A</v>
      </c>
    </row>
    <row r="468" spans="2:5" x14ac:dyDescent="0.15">
      <c r="B468" s="6" t="s">
        <v>127</v>
      </c>
      <c r="C468" s="6" t="s">
        <v>1318</v>
      </c>
      <c r="D468" s="6" t="s">
        <v>1319</v>
      </c>
      <c r="E468" s="5"/>
    </row>
    <row r="469" spans="2:5" x14ac:dyDescent="0.15">
      <c r="B469" s="6" t="s">
        <v>128</v>
      </c>
      <c r="C469" s="6" t="s">
        <v>1320</v>
      </c>
      <c r="D469" s="6" t="s">
        <v>1321</v>
      </c>
      <c r="E469" s="5" t="str">
        <f>HYPERLINK("https://www.esco-net.com/wcs/escort/ec/detail?hHinCd=EA761DK-181","EA761DK-181")</f>
        <v>EA761DK-181</v>
      </c>
    </row>
    <row r="470" spans="2:5" x14ac:dyDescent="0.15">
      <c r="B470" s="6" t="s">
        <v>128</v>
      </c>
      <c r="C470" s="6" t="s">
        <v>1322</v>
      </c>
      <c r="D470" s="6" t="s">
        <v>1323</v>
      </c>
      <c r="E470" s="5" t="str">
        <f>HYPERLINK("https://www.esco-net.com/wcs/escort/ec/detail?hHinCd=EA761DK-241","EA761DK-241")</f>
        <v>EA761DK-241</v>
      </c>
    </row>
    <row r="471" spans="2:5" x14ac:dyDescent="0.15">
      <c r="B471" s="6" t="s">
        <v>1324</v>
      </c>
      <c r="C471" s="6" t="s">
        <v>1325</v>
      </c>
      <c r="D471" s="6" t="s">
        <v>1326</v>
      </c>
      <c r="E471" s="5" t="str">
        <f>HYPERLINK("https://www.esco-net.com/wcs/escort/ec/detail?hHinCd=EA761LA-101A","EA761LA-101A")</f>
        <v>EA761LA-101A</v>
      </c>
    </row>
    <row r="472" spans="2:5" x14ac:dyDescent="0.15">
      <c r="B472" s="6" t="s">
        <v>129</v>
      </c>
      <c r="C472" s="6" t="s">
        <v>1327</v>
      </c>
      <c r="D472" s="6" t="s">
        <v>1328</v>
      </c>
      <c r="E472" s="5"/>
    </row>
    <row r="473" spans="2:5" x14ac:dyDescent="0.15">
      <c r="B473" s="6" t="s">
        <v>130</v>
      </c>
      <c r="C473" s="6" t="s">
        <v>1329</v>
      </c>
      <c r="D473" s="6" t="s">
        <v>1330</v>
      </c>
      <c r="E473" s="5" t="str">
        <f>HYPERLINK("https://www.esco-net.com/wcs/escort/ec/detail?hHinCd=EA764AG-32","EA764AG-32")</f>
        <v>EA764AG-32</v>
      </c>
    </row>
    <row r="474" spans="2:5" x14ac:dyDescent="0.15">
      <c r="B474" s="6" t="s">
        <v>131</v>
      </c>
      <c r="C474" s="6" t="s">
        <v>1331</v>
      </c>
      <c r="D474" s="6" t="s">
        <v>1332</v>
      </c>
      <c r="E474" s="5"/>
    </row>
    <row r="475" spans="2:5" x14ac:dyDescent="0.15">
      <c r="B475" s="6" t="s">
        <v>132</v>
      </c>
      <c r="C475" s="6" t="s">
        <v>1333</v>
      </c>
      <c r="D475" s="6" t="s">
        <v>1334</v>
      </c>
      <c r="E475" s="5" t="str">
        <f>HYPERLINK("https://www.esco-net.com/wcs/escort/ec/detail?hHinCd=EA800LZ-1","EA800LZ-1")</f>
        <v>EA800LZ-1</v>
      </c>
    </row>
    <row r="476" spans="2:5" x14ac:dyDescent="0.15">
      <c r="B476" s="6" t="s">
        <v>1335</v>
      </c>
      <c r="C476" s="6" t="s">
        <v>1336</v>
      </c>
      <c r="D476" s="6" t="s">
        <v>1337</v>
      </c>
      <c r="E476" s="5" t="str">
        <f>HYPERLINK("https://www.esco-net.com/wcs/escort/ec/detail?hHinCd=EA764AA-201","EA764AA-201")</f>
        <v>EA764AA-201</v>
      </c>
    </row>
    <row r="477" spans="2:5" x14ac:dyDescent="0.15">
      <c r="B477" s="6" t="s">
        <v>1338</v>
      </c>
      <c r="C477" s="6" t="s">
        <v>1339</v>
      </c>
      <c r="D477" s="6" t="s">
        <v>1340</v>
      </c>
      <c r="E477" s="5" t="str">
        <f>HYPERLINK("https://www.esco-net.com/wcs/escort/ec/detail?hHinCd=EA764AA-182","EA764AA-182")</f>
        <v>EA764AA-182</v>
      </c>
    </row>
    <row r="478" spans="2:5" x14ac:dyDescent="0.15">
      <c r="B478" s="6" t="s">
        <v>133</v>
      </c>
      <c r="C478" s="6" t="s">
        <v>1341</v>
      </c>
      <c r="D478" s="6" t="s">
        <v>1342</v>
      </c>
      <c r="E478" s="5"/>
    </row>
    <row r="479" spans="2:5" x14ac:dyDescent="0.15">
      <c r="B479" s="6" t="s">
        <v>1343</v>
      </c>
      <c r="C479" s="6" t="s">
        <v>1344</v>
      </c>
      <c r="D479" s="6" t="s">
        <v>1345</v>
      </c>
      <c r="E479" s="5" t="str">
        <f>HYPERLINK("https://www.esco-net.com/wcs/escort/ec/detail?hHinCd=EA940CD-262","EA940CD-262")</f>
        <v>EA940CD-262</v>
      </c>
    </row>
    <row r="480" spans="2:5" x14ac:dyDescent="0.15">
      <c r="B480" s="6" t="s">
        <v>134</v>
      </c>
      <c r="C480" s="6" t="s">
        <v>1346</v>
      </c>
      <c r="D480" s="6" t="s">
        <v>1347</v>
      </c>
      <c r="E480" s="5" t="str">
        <f>HYPERLINK("https://www.esco-net.com/wcs/escort/ec/detail?hHinCd=EA764AJ-83A","EA764AJ-83A")</f>
        <v>EA764AJ-83A</v>
      </c>
    </row>
    <row r="481" spans="2:5" x14ac:dyDescent="0.15">
      <c r="B481" s="6" t="s">
        <v>1348</v>
      </c>
      <c r="C481" s="6" t="s">
        <v>1349</v>
      </c>
      <c r="D481" s="6" t="s">
        <v>1350</v>
      </c>
      <c r="E481" s="5" t="str">
        <f>HYPERLINK("https://www.esco-net.com/wcs/escort/ec/detail?hHinCd=EA764AD-55","EA764AD-55")</f>
        <v>EA764AD-55</v>
      </c>
    </row>
    <row r="482" spans="2:5" x14ac:dyDescent="0.15">
      <c r="B482" s="6" t="s">
        <v>1351</v>
      </c>
      <c r="C482" s="6" t="s">
        <v>1352</v>
      </c>
      <c r="D482" s="6" t="s">
        <v>1353</v>
      </c>
      <c r="E482" s="5"/>
    </row>
    <row r="483" spans="2:5" x14ac:dyDescent="0.15">
      <c r="B483" s="6" t="s">
        <v>1354</v>
      </c>
      <c r="C483" s="6" t="s">
        <v>1355</v>
      </c>
      <c r="D483" s="6" t="s">
        <v>1356</v>
      </c>
      <c r="E483" s="5" t="str">
        <f>HYPERLINK("https://www.esco-net.com/wcs/escort/ec/detail?hHinCd=EA940PG-24A","EA940PG-24A")</f>
        <v>EA940PG-24A</v>
      </c>
    </row>
    <row r="484" spans="2:5" x14ac:dyDescent="0.15">
      <c r="B484" s="6" t="s">
        <v>1357</v>
      </c>
      <c r="C484" s="6" t="s">
        <v>1358</v>
      </c>
      <c r="D484" s="6" t="s">
        <v>1359</v>
      </c>
      <c r="E484" s="5" t="str">
        <f>HYPERLINK("https://www.esco-net.com/wcs/escort/ec/detail?hHinCd=EA764BB-2A","EA764BB-2A")</f>
        <v>EA764BB-2A</v>
      </c>
    </row>
    <row r="485" spans="2:5" x14ac:dyDescent="0.15">
      <c r="B485" s="6" t="s">
        <v>1360</v>
      </c>
      <c r="C485" s="6" t="s">
        <v>1361</v>
      </c>
      <c r="D485" s="6" t="s">
        <v>1362</v>
      </c>
      <c r="E485" s="5" t="str">
        <f>HYPERLINK("https://www.esco-net.com/wcs/escort/ec/detail?hHinCd=EA764AG-16A","EA764AG-16A")</f>
        <v>EA764AG-16A</v>
      </c>
    </row>
    <row r="486" spans="2:5" x14ac:dyDescent="0.15">
      <c r="B486" s="6" t="s">
        <v>1363</v>
      </c>
      <c r="C486" s="6" t="s">
        <v>1364</v>
      </c>
      <c r="D486" s="6" t="s">
        <v>1365</v>
      </c>
      <c r="E486" s="5" t="str">
        <f>HYPERLINK("https://www.esco-net.com/wcs/escort/ec/detail?hHinCd=EA922HB-101","EA922HB-101")</f>
        <v>EA922HB-101</v>
      </c>
    </row>
    <row r="487" spans="2:5" x14ac:dyDescent="0.15">
      <c r="B487" s="6" t="s">
        <v>1363</v>
      </c>
      <c r="C487" s="6" t="s">
        <v>1366</v>
      </c>
      <c r="D487" s="6" t="s">
        <v>1367</v>
      </c>
      <c r="E487" s="5" t="str">
        <f>HYPERLINK("https://www.esco-net.com/wcs/escort/ec/detail?hHinCd=EA922HB-24A","EA922HB-24A")</f>
        <v>EA922HB-24A</v>
      </c>
    </row>
    <row r="488" spans="2:5" x14ac:dyDescent="0.15">
      <c r="B488" s="6" t="s">
        <v>52</v>
      </c>
      <c r="C488" s="6" t="s">
        <v>1368</v>
      </c>
      <c r="D488" s="6" t="s">
        <v>1369</v>
      </c>
      <c r="E488" s="5"/>
    </row>
    <row r="489" spans="2:5" x14ac:dyDescent="0.15">
      <c r="B489" s="6" t="s">
        <v>52</v>
      </c>
      <c r="C489" s="6" t="s">
        <v>1370</v>
      </c>
      <c r="D489" s="6" t="s">
        <v>1371</v>
      </c>
      <c r="E489" s="5"/>
    </row>
    <row r="490" spans="2:5" x14ac:dyDescent="0.15">
      <c r="B490" s="6" t="s">
        <v>52</v>
      </c>
      <c r="C490" s="6" t="s">
        <v>1372</v>
      </c>
      <c r="D490" s="6" t="s">
        <v>1373</v>
      </c>
      <c r="E490" s="5"/>
    </row>
    <row r="491" spans="2:5" x14ac:dyDescent="0.15">
      <c r="B491" s="6" t="s">
        <v>1374</v>
      </c>
      <c r="C491" s="6" t="s">
        <v>1375</v>
      </c>
      <c r="D491" s="6" t="s">
        <v>1376</v>
      </c>
      <c r="E491" s="5" t="str">
        <f>HYPERLINK("https://www.esco-net.com/wcs/escort/ec/detail?hHinCd=EA759XA-121","EA759XA-121")</f>
        <v>EA759XA-121</v>
      </c>
    </row>
    <row r="492" spans="2:5" x14ac:dyDescent="0.15">
      <c r="B492" s="6" t="s">
        <v>1377</v>
      </c>
      <c r="C492" s="6" t="s">
        <v>1378</v>
      </c>
      <c r="D492" s="6" t="s">
        <v>1379</v>
      </c>
      <c r="E492" s="5" t="str">
        <f>HYPERLINK("https://www.esco-net.com/wcs/escort/ec/detail?hHinCd=EA759GN-27C","EA759GN-27C")</f>
        <v>EA759GN-27C</v>
      </c>
    </row>
    <row r="493" spans="2:5" x14ac:dyDescent="0.15">
      <c r="B493" s="6" t="s">
        <v>1380</v>
      </c>
      <c r="C493" s="6" t="s">
        <v>1381</v>
      </c>
      <c r="D493" s="6" t="s">
        <v>1382</v>
      </c>
      <c r="E493" s="5" t="str">
        <f>HYPERLINK("https://www.esco-net.com/wcs/escort/ec/detail?hHinCd=EA761HE-47","EA761HE-47")</f>
        <v>EA761HE-47</v>
      </c>
    </row>
    <row r="494" spans="2:5" x14ac:dyDescent="0.15">
      <c r="B494" s="6" t="s">
        <v>135</v>
      </c>
      <c r="C494" s="6" t="s">
        <v>1383</v>
      </c>
      <c r="D494" s="6" t="s">
        <v>1384</v>
      </c>
      <c r="E494" s="5" t="str">
        <f>HYPERLINK("https://www.esco-net.com/wcs/escort/ec/detail?hHinCd=EA763ZD-28","EA763ZD-28")</f>
        <v>EA763ZD-28</v>
      </c>
    </row>
    <row r="495" spans="2:5" x14ac:dyDescent="0.15">
      <c r="B495" s="6" t="s">
        <v>136</v>
      </c>
      <c r="C495" s="6" t="s">
        <v>1385</v>
      </c>
      <c r="D495" s="6" t="s">
        <v>1386</v>
      </c>
      <c r="E495" s="5"/>
    </row>
    <row r="496" spans="2:5" x14ac:dyDescent="0.15">
      <c r="B496" s="6" t="s">
        <v>1387</v>
      </c>
      <c r="C496" s="6" t="s">
        <v>1388</v>
      </c>
      <c r="D496" s="6" t="s">
        <v>1389</v>
      </c>
      <c r="E496" s="5" t="str">
        <f>HYPERLINK("https://www.esco-net.com/wcs/escort/ec/detail?hHinCd=EA798CB-41","EA798CB-41")</f>
        <v>EA798CB-41</v>
      </c>
    </row>
    <row r="497" spans="2:5" x14ac:dyDescent="0.15">
      <c r="B497" s="6" t="s">
        <v>1390</v>
      </c>
      <c r="C497" s="6" t="s">
        <v>1391</v>
      </c>
      <c r="D497" s="6" t="s">
        <v>1392</v>
      </c>
      <c r="E497" s="5" t="str">
        <f>HYPERLINK("https://www.esco-net.com/wcs/escort/ec/detail?hHinCd=EA798CS-97","EA798CS-97")</f>
        <v>EA798CS-97</v>
      </c>
    </row>
    <row r="498" spans="2:5" x14ac:dyDescent="0.15">
      <c r="B498" s="6" t="s">
        <v>1393</v>
      </c>
      <c r="C498" s="6" t="s">
        <v>1394</v>
      </c>
      <c r="D498" s="6" t="s">
        <v>1395</v>
      </c>
      <c r="E498" s="5" t="str">
        <f>HYPERLINK("https://www.esco-net.com/wcs/escort/ec/detail?hHinCd=EA790AY-15A","EA790AY-15A")</f>
        <v>EA790AY-15A</v>
      </c>
    </row>
    <row r="499" spans="2:5" x14ac:dyDescent="0.15">
      <c r="B499" s="6" t="s">
        <v>1396</v>
      </c>
      <c r="C499" s="6" t="s">
        <v>1397</v>
      </c>
      <c r="D499" s="6" t="s">
        <v>1398</v>
      </c>
      <c r="E499" s="5"/>
    </row>
    <row r="500" spans="2:5" x14ac:dyDescent="0.15">
      <c r="B500" s="6" t="s">
        <v>1396</v>
      </c>
      <c r="C500" s="6" t="s">
        <v>1399</v>
      </c>
      <c r="D500" s="6" t="s">
        <v>1400</v>
      </c>
      <c r="E500" s="5"/>
    </row>
    <row r="501" spans="2:5" x14ac:dyDescent="0.15">
      <c r="B501" s="6" t="s">
        <v>1401</v>
      </c>
      <c r="C501" s="6" t="s">
        <v>1402</v>
      </c>
      <c r="D501" s="6" t="s">
        <v>1403</v>
      </c>
      <c r="E501" s="5" t="str">
        <f>HYPERLINK("https://www.esco-net.com/wcs/escort/ec/detail?hHinCd=EA759EX-168","EA759EX-168")</f>
        <v>EA759EX-168</v>
      </c>
    </row>
    <row r="502" spans="2:5" x14ac:dyDescent="0.15">
      <c r="B502" s="6" t="s">
        <v>137</v>
      </c>
      <c r="C502" s="6" t="s">
        <v>1404</v>
      </c>
      <c r="D502" s="6" t="s">
        <v>1405</v>
      </c>
      <c r="E502" s="5" t="str">
        <f>HYPERLINK("https://www.esco-net.com/wcs/escort/ec/detail?hHinCd=EA759ZB-10G","EA759ZB-10G")</f>
        <v>EA759ZB-10G</v>
      </c>
    </row>
    <row r="503" spans="2:5" x14ac:dyDescent="0.15">
      <c r="B503" s="6" t="s">
        <v>1406</v>
      </c>
      <c r="C503" s="6" t="s">
        <v>1407</v>
      </c>
      <c r="D503" s="6" t="s">
        <v>1408</v>
      </c>
      <c r="E503" s="5" t="str">
        <f>HYPERLINK("https://www.esco-net.com/wcs/escort/ec/detail?hHinCd=EA759Z-75C","EA759Z-75C")</f>
        <v>EA759Z-75C</v>
      </c>
    </row>
    <row r="504" spans="2:5" x14ac:dyDescent="0.15">
      <c r="B504" s="6" t="s">
        <v>1406</v>
      </c>
      <c r="C504" s="6" t="s">
        <v>1409</v>
      </c>
      <c r="D504" s="6" t="s">
        <v>1410</v>
      </c>
      <c r="E504" s="5" t="str">
        <f>HYPERLINK("https://www.esco-net.com/wcs/escort/ec/detail?hHinCd=EA759ZA-127A","EA759ZA-127A")</f>
        <v>EA759ZA-127A</v>
      </c>
    </row>
    <row r="505" spans="2:5" x14ac:dyDescent="0.15">
      <c r="B505" s="6" t="s">
        <v>1411</v>
      </c>
      <c r="C505" s="6" t="s">
        <v>1412</v>
      </c>
      <c r="D505" s="6" t="s">
        <v>1413</v>
      </c>
      <c r="E505" s="5" t="str">
        <f>HYPERLINK("https://www.esco-net.com/wcs/escort/ec/detail?hHinCd=EA757AG-36A","EA757AG-36A")</f>
        <v>EA757AG-36A</v>
      </c>
    </row>
    <row r="506" spans="2:5" x14ac:dyDescent="0.15">
      <c r="B506" s="6" t="s">
        <v>138</v>
      </c>
      <c r="C506" s="6" t="s">
        <v>1414</v>
      </c>
      <c r="D506" s="6" t="s">
        <v>1415</v>
      </c>
      <c r="E506" s="5" t="str">
        <f>HYPERLINK("https://www.esco-net.com/wcs/escort/ec/detail?hHinCd=EA951FC-8","EA951FC-8")</f>
        <v>EA951FC-8</v>
      </c>
    </row>
    <row r="507" spans="2:5" x14ac:dyDescent="0.15">
      <c r="B507" s="6" t="s">
        <v>53</v>
      </c>
      <c r="C507" s="6" t="s">
        <v>1416</v>
      </c>
      <c r="D507" s="6" t="s">
        <v>1417</v>
      </c>
      <c r="E507" s="5"/>
    </row>
    <row r="508" spans="2:5" x14ac:dyDescent="0.15">
      <c r="B508" s="6" t="s">
        <v>1418</v>
      </c>
      <c r="C508" s="6" t="s">
        <v>1419</v>
      </c>
      <c r="D508" s="6" t="s">
        <v>1420</v>
      </c>
      <c r="E508" s="5" t="str">
        <f>HYPERLINK("https://www.esco-net.com/wcs/escort/ec/detail?hHinCd=EA954HC-254","EA954HC-254")</f>
        <v>EA954HC-254</v>
      </c>
    </row>
    <row r="509" spans="2:5" x14ac:dyDescent="0.15">
      <c r="B509" s="6" t="s">
        <v>1421</v>
      </c>
      <c r="C509" s="6" t="s">
        <v>1422</v>
      </c>
      <c r="D509" s="6" t="s">
        <v>1423</v>
      </c>
      <c r="E509" s="5"/>
    </row>
    <row r="510" spans="2:5" x14ac:dyDescent="0.15">
      <c r="B510" s="6" t="s">
        <v>1424</v>
      </c>
      <c r="C510" s="6" t="s">
        <v>1425</v>
      </c>
      <c r="D510" s="6" t="s">
        <v>1426</v>
      </c>
      <c r="E510" s="5" t="str">
        <f>HYPERLINK("https://www.esco-net.com/wcs/escort/ec/detail?hHinCd=EA954DC-30B","EA954DC-30B")</f>
        <v>EA954DC-30B</v>
      </c>
    </row>
    <row r="511" spans="2:5" x14ac:dyDescent="0.15">
      <c r="B511" s="6" t="s">
        <v>1427</v>
      </c>
      <c r="C511" s="6" t="s">
        <v>1428</v>
      </c>
      <c r="D511" s="6" t="s">
        <v>1429</v>
      </c>
      <c r="E511" s="5"/>
    </row>
    <row r="512" spans="2:5" x14ac:dyDescent="0.15">
      <c r="B512" s="6" t="s">
        <v>139</v>
      </c>
      <c r="C512" s="6" t="s">
        <v>1430</v>
      </c>
      <c r="D512" s="6" t="s">
        <v>1431</v>
      </c>
      <c r="E512" s="5" t="str">
        <f>HYPERLINK("https://www.esco-net.com/wcs/escort/ec/detail?hHinCd=EA927BG-3","EA927BG-3")</f>
        <v>EA927BG-3</v>
      </c>
    </row>
    <row r="513" spans="2:5" x14ac:dyDescent="0.15">
      <c r="B513" s="6" t="s">
        <v>1432</v>
      </c>
      <c r="C513" s="6" t="s">
        <v>1433</v>
      </c>
      <c r="D513" s="6" t="s">
        <v>1434</v>
      </c>
      <c r="E513" s="5" t="str">
        <f>HYPERLINK("https://www.esco-net.com/wcs/escort/ec/detail?hHinCd=EA927BH-38","EA927BH-38")</f>
        <v>EA927BH-38</v>
      </c>
    </row>
    <row r="514" spans="2:5" x14ac:dyDescent="0.15">
      <c r="B514" s="6" t="s">
        <v>140</v>
      </c>
      <c r="C514" s="6" t="s">
        <v>1435</v>
      </c>
      <c r="D514" s="6" t="s">
        <v>1436</v>
      </c>
      <c r="E514" s="5" t="str">
        <f>HYPERLINK("https://www.esco-net.com/wcs/escort/ec/detail?hHinCd=EA927CE-52","EA927CE-52")</f>
        <v>EA927CE-52</v>
      </c>
    </row>
    <row r="515" spans="2:5" x14ac:dyDescent="0.15">
      <c r="B515" s="6" t="s">
        <v>141</v>
      </c>
      <c r="C515" s="6" t="s">
        <v>1437</v>
      </c>
      <c r="D515" s="6" t="s">
        <v>1438</v>
      </c>
      <c r="E515" s="5" t="str">
        <f>HYPERLINK("https://www.esco-net.com/wcs/escort/ec/detail?hHinCd=EA927BH-44","EA927BH-44")</f>
        <v>EA927BH-44</v>
      </c>
    </row>
    <row r="516" spans="2:5" x14ac:dyDescent="0.15">
      <c r="B516" s="6" t="s">
        <v>54</v>
      </c>
      <c r="C516" s="6" t="s">
        <v>1439</v>
      </c>
      <c r="D516" s="6" t="s">
        <v>1440</v>
      </c>
      <c r="E516" s="5" t="str">
        <f>HYPERLINK("https://www.esco-net.com/wcs/escort/ec/detail?hHinCd=EA927-116","EA927-116")</f>
        <v>EA927-116</v>
      </c>
    </row>
    <row r="517" spans="2:5" x14ac:dyDescent="0.15">
      <c r="B517" s="6" t="s">
        <v>1441</v>
      </c>
      <c r="C517" s="6" t="s">
        <v>1442</v>
      </c>
      <c r="D517" s="6" t="s">
        <v>1443</v>
      </c>
      <c r="E517" s="5" t="str">
        <f>HYPERLINK("https://www.esco-net.com/wcs/escort/ec/detail?hHinCd=EA927BH-24","EA927BH-24")</f>
        <v>EA927BH-24</v>
      </c>
    </row>
    <row r="518" spans="2:5" x14ac:dyDescent="0.15">
      <c r="B518" s="6" t="s">
        <v>1444</v>
      </c>
      <c r="C518" s="6" t="s">
        <v>1445</v>
      </c>
      <c r="D518" s="6" t="s">
        <v>1446</v>
      </c>
      <c r="E518" s="5"/>
    </row>
    <row r="519" spans="2:5" x14ac:dyDescent="0.15">
      <c r="B519" s="6" t="s">
        <v>1447</v>
      </c>
      <c r="C519" s="6" t="s">
        <v>1448</v>
      </c>
      <c r="D519" s="6" t="s">
        <v>1449</v>
      </c>
      <c r="E519" s="5" t="str">
        <f>HYPERLINK("https://www.esco-net.com/wcs/escort/ec/detail?hHinCd=EA758RE-2C","EA758RE-2C")</f>
        <v>EA758RE-2C</v>
      </c>
    </row>
    <row r="520" spans="2:5" x14ac:dyDescent="0.15">
      <c r="B520" s="6" t="s">
        <v>1450</v>
      </c>
      <c r="C520" s="6" t="s">
        <v>1451</v>
      </c>
      <c r="D520" s="6" t="s">
        <v>1452</v>
      </c>
      <c r="E520" s="5" t="str">
        <f>HYPERLINK("https://www.esco-net.com/wcs/escort/ec/detail?hHinCd=EA758RS-51","EA758RS-51")</f>
        <v>EA758RS-51</v>
      </c>
    </row>
    <row r="521" spans="2:5" x14ac:dyDescent="0.15">
      <c r="B521" s="6" t="s">
        <v>1450</v>
      </c>
      <c r="C521" s="6" t="s">
        <v>1453</v>
      </c>
      <c r="D521" s="6" t="s">
        <v>1454</v>
      </c>
      <c r="E521" s="5" t="str">
        <f>HYPERLINK("https://www.esco-net.com/wcs/escort/ec/detail?hHinCd=EA758RM-60","EA758RM-60")</f>
        <v>EA758RM-60</v>
      </c>
    </row>
    <row r="522" spans="2:5" x14ac:dyDescent="0.15">
      <c r="B522" s="6" t="s">
        <v>1455</v>
      </c>
      <c r="C522" s="6" t="s">
        <v>1456</v>
      </c>
      <c r="D522" s="6" t="s">
        <v>1457</v>
      </c>
      <c r="E522" s="5" t="str">
        <f>HYPERLINK("https://www.esco-net.com/wcs/escort/ec/detail?hHinCd=EA758RE-3D","EA758RE-3D")</f>
        <v>EA758RE-3D</v>
      </c>
    </row>
    <row r="523" spans="2:5" x14ac:dyDescent="0.15">
      <c r="B523" s="6" t="s">
        <v>1458</v>
      </c>
      <c r="C523" s="6" t="s">
        <v>1459</v>
      </c>
      <c r="D523" s="6" t="s">
        <v>1460</v>
      </c>
      <c r="E523" s="5" t="str">
        <f>HYPERLINK("https://www.esco-net.com/wcs/escort/ec/detail?hHinCd=EA758SG-91","EA758SG-91")</f>
        <v>EA758SG-91</v>
      </c>
    </row>
    <row r="524" spans="2:5" x14ac:dyDescent="0.15">
      <c r="B524" s="6" t="s">
        <v>142</v>
      </c>
      <c r="C524" s="6" t="s">
        <v>1461</v>
      </c>
      <c r="D524" s="6" t="s">
        <v>1462</v>
      </c>
      <c r="E524" s="5"/>
    </row>
    <row r="525" spans="2:5" x14ac:dyDescent="0.15">
      <c r="B525" s="6" t="s">
        <v>1463</v>
      </c>
      <c r="C525" s="6" t="s">
        <v>1464</v>
      </c>
      <c r="D525" s="6" t="s">
        <v>1465</v>
      </c>
      <c r="E525" s="5" t="str">
        <f>HYPERLINK("https://www.esco-net.com/wcs/escort/ec/detail?hHinCd=EA814EL-15","EA814EL-15")</f>
        <v>EA814EL-15</v>
      </c>
    </row>
    <row r="526" spans="2:5" x14ac:dyDescent="0.15">
      <c r="B526" s="6" t="s">
        <v>1466</v>
      </c>
      <c r="C526" s="6" t="s">
        <v>1467</v>
      </c>
      <c r="D526" s="6" t="s">
        <v>1468</v>
      </c>
      <c r="E526" s="5" t="str">
        <f>HYPERLINK("https://www.esco-net.com/wcs/escort/ec/detail?hHinCd=EA761XB-112C","EA761XB-112C")</f>
        <v>EA761XB-112C</v>
      </c>
    </row>
    <row r="527" spans="2:5" x14ac:dyDescent="0.15">
      <c r="B527" s="6" t="s">
        <v>1466</v>
      </c>
      <c r="C527" s="6" t="s">
        <v>1469</v>
      </c>
      <c r="D527" s="6" t="s">
        <v>1470</v>
      </c>
      <c r="E527" s="5"/>
    </row>
    <row r="528" spans="2:5" x14ac:dyDescent="0.15">
      <c r="B528" s="6" t="s">
        <v>1471</v>
      </c>
      <c r="C528" s="6" t="s">
        <v>1472</v>
      </c>
      <c r="D528" s="6" t="s">
        <v>1473</v>
      </c>
      <c r="E528" s="5" t="str">
        <f>HYPERLINK("https://www.esco-net.com/wcs/escort/ec/detail?hHinCd=EA758ZK-67","EA758ZK-67")</f>
        <v>EA758ZK-67</v>
      </c>
    </row>
    <row r="529" spans="2:5" x14ac:dyDescent="0.15">
      <c r="B529" s="6" t="s">
        <v>1474</v>
      </c>
      <c r="C529" s="6" t="s">
        <v>1475</v>
      </c>
      <c r="D529" s="6" t="s">
        <v>1476</v>
      </c>
      <c r="E529" s="5" t="str">
        <f>HYPERLINK("https://www.esco-net.com/wcs/escort/ec/detail?hHinCd=EA763BC-69","EA763BC-69")</f>
        <v>EA763BC-69</v>
      </c>
    </row>
    <row r="530" spans="2:5" x14ac:dyDescent="0.15">
      <c r="B530" s="6" t="s">
        <v>143</v>
      </c>
      <c r="C530" s="6" t="s">
        <v>1477</v>
      </c>
      <c r="D530" s="6" t="s">
        <v>1478</v>
      </c>
      <c r="E530" s="5" t="str">
        <f>HYPERLINK("https://www.esco-net.com/wcs/escort/ec/detail?hHinCd=EA763AK-21D","EA763AK-21D")</f>
        <v>EA763AK-21D</v>
      </c>
    </row>
    <row r="531" spans="2:5" x14ac:dyDescent="0.15">
      <c r="B531" s="6" t="s">
        <v>143</v>
      </c>
      <c r="C531" s="6" t="s">
        <v>1479</v>
      </c>
      <c r="D531" s="6" t="s">
        <v>1480</v>
      </c>
      <c r="E531" s="5" t="str">
        <f>HYPERLINK("https://www.esco-net.com/wcs/escort/ec/detail?hHinCd=EA763AK-35B","EA763AK-35B")</f>
        <v>EA763AK-35B</v>
      </c>
    </row>
    <row r="532" spans="2:5" x14ac:dyDescent="0.15">
      <c r="B532" s="6" t="s">
        <v>143</v>
      </c>
      <c r="C532" s="6" t="s">
        <v>1481</v>
      </c>
      <c r="D532" s="6" t="s">
        <v>1482</v>
      </c>
      <c r="E532" s="5"/>
    </row>
    <row r="533" spans="2:5" x14ac:dyDescent="0.15">
      <c r="B533" s="6" t="s">
        <v>143</v>
      </c>
      <c r="C533" s="6" t="s">
        <v>1483</v>
      </c>
      <c r="D533" s="6" t="s">
        <v>144</v>
      </c>
      <c r="E533" s="5" t="str">
        <f>HYPERLINK("https://www.esco-net.com/wcs/escort/ec/detail?hHinCd=EA763AK-54E","EA763AK-54E")</f>
        <v>EA763AK-54E</v>
      </c>
    </row>
    <row r="534" spans="2:5" x14ac:dyDescent="0.15">
      <c r="B534" s="6" t="s">
        <v>143</v>
      </c>
      <c r="C534" s="6" t="s">
        <v>1484</v>
      </c>
      <c r="D534" s="6" t="s">
        <v>1485</v>
      </c>
      <c r="E534" s="5" t="str">
        <f>HYPERLINK("https://www.esco-net.com/wcs/escort/ec/detail?hHinCd=EA763AK-8G","EA763AK-8G")</f>
        <v>EA763AK-8G</v>
      </c>
    </row>
    <row r="535" spans="2:5" x14ac:dyDescent="0.15">
      <c r="B535" s="6" t="s">
        <v>55</v>
      </c>
      <c r="C535" s="6" t="s">
        <v>1486</v>
      </c>
      <c r="D535" s="6" t="s">
        <v>1487</v>
      </c>
      <c r="E535" s="5" t="str">
        <f>HYPERLINK("https://www.esco-net.com/wcs/escort/ec/detail?hHinCd=EA763AJ-2","EA763AJ-2")</f>
        <v>EA763AJ-2</v>
      </c>
    </row>
    <row r="536" spans="2:5" x14ac:dyDescent="0.15">
      <c r="B536" s="6" t="s">
        <v>55</v>
      </c>
      <c r="C536" s="6" t="s">
        <v>1488</v>
      </c>
      <c r="D536" s="6" t="s">
        <v>1489</v>
      </c>
      <c r="E536" s="5"/>
    </row>
    <row r="537" spans="2:5" x14ac:dyDescent="0.15">
      <c r="B537" s="6" t="s">
        <v>55</v>
      </c>
      <c r="C537" s="6" t="s">
        <v>1490</v>
      </c>
      <c r="D537" s="6" t="s">
        <v>1491</v>
      </c>
      <c r="E537" s="5" t="str">
        <f>HYPERLINK("https://www.esco-net.com/wcs/escort/ec/detail?hHinCd=EA763AJ-58E","EA763AJ-58E")</f>
        <v>EA763AJ-58E</v>
      </c>
    </row>
    <row r="538" spans="2:5" x14ac:dyDescent="0.15">
      <c r="B538" s="6" t="s">
        <v>145</v>
      </c>
      <c r="C538" s="6" t="s">
        <v>1492</v>
      </c>
      <c r="D538" s="6" t="s">
        <v>1493</v>
      </c>
      <c r="E538" s="5" t="str">
        <f>HYPERLINK("https://www.esco-net.com/wcs/escort/ec/detail?hHinCd=EA763AZ-56N","EA763AZ-56N")</f>
        <v>EA763AZ-56N</v>
      </c>
    </row>
    <row r="539" spans="2:5" x14ac:dyDescent="0.15">
      <c r="B539" s="6" t="s">
        <v>1494</v>
      </c>
      <c r="C539" s="6" t="s">
        <v>1495</v>
      </c>
      <c r="D539" s="6" t="s">
        <v>1496</v>
      </c>
      <c r="E539" s="5" t="str">
        <f>HYPERLINK("https://www.esco-net.com/wcs/escort/ec/detail?hHinCd=EA763AG-11","EA763AG-11")</f>
        <v>EA763AG-11</v>
      </c>
    </row>
    <row r="540" spans="2:5" x14ac:dyDescent="0.15">
      <c r="B540" s="6" t="s">
        <v>146</v>
      </c>
      <c r="C540" s="6" t="s">
        <v>1497</v>
      </c>
      <c r="D540" s="6" t="s">
        <v>1498</v>
      </c>
      <c r="E540" s="5" t="str">
        <f>HYPERLINK("https://www.esco-net.com/wcs/escort/ec/detail?hHinCd=EA540ME-21","EA540ME-21")</f>
        <v>EA540ME-21</v>
      </c>
    </row>
    <row r="541" spans="2:5" x14ac:dyDescent="0.15">
      <c r="B541" s="6" t="s">
        <v>56</v>
      </c>
      <c r="C541" s="6" t="s">
        <v>1499</v>
      </c>
      <c r="D541" s="6" t="s">
        <v>1500</v>
      </c>
      <c r="E541" s="5" t="str">
        <f>HYPERLINK("https://www.esco-net.com/wcs/escort/ec/detail?hHinCd=EA628PV-53","EA628PV-53")</f>
        <v>EA628PV-53</v>
      </c>
    </row>
    <row r="542" spans="2:5" x14ac:dyDescent="0.15">
      <c r="B542" s="6" t="s">
        <v>1501</v>
      </c>
      <c r="C542" s="6" t="s">
        <v>1502</v>
      </c>
      <c r="D542" s="6" t="s">
        <v>1503</v>
      </c>
      <c r="E542" s="5"/>
    </row>
    <row r="543" spans="2:5" x14ac:dyDescent="0.15">
      <c r="B543" s="6" t="s">
        <v>1504</v>
      </c>
      <c r="C543" s="6" t="s">
        <v>1505</v>
      </c>
      <c r="D543" s="6" t="s">
        <v>1506</v>
      </c>
      <c r="E543" s="5" t="str">
        <f>HYPERLINK("https://www.esco-net.com/wcs/escort/ec/detail?hHinCd=EA951FB-307A","EA951FB-307A")</f>
        <v>EA951FB-307A</v>
      </c>
    </row>
    <row r="544" spans="2:5" x14ac:dyDescent="0.15">
      <c r="B544" s="6" t="s">
        <v>1504</v>
      </c>
      <c r="C544" s="6" t="s">
        <v>1507</v>
      </c>
      <c r="D544" s="6" t="s">
        <v>1508</v>
      </c>
      <c r="E544" s="5" t="str">
        <f>HYPERLINK("https://www.esco-net.com/wcs/escort/ec/detail?hHinCd=EA951FB-308A","EA951FB-308A")</f>
        <v>EA951FB-308A</v>
      </c>
    </row>
    <row r="545" spans="2:5" x14ac:dyDescent="0.15">
      <c r="B545" s="6" t="s">
        <v>1509</v>
      </c>
      <c r="C545" s="6" t="s">
        <v>1510</v>
      </c>
      <c r="D545" s="6" t="s">
        <v>1511</v>
      </c>
      <c r="E545" s="5"/>
    </row>
    <row r="546" spans="2:5" x14ac:dyDescent="0.15">
      <c r="B546" s="6" t="s">
        <v>1512</v>
      </c>
      <c r="C546" s="6" t="s">
        <v>1513</v>
      </c>
      <c r="D546" s="6" t="s">
        <v>1514</v>
      </c>
      <c r="E546" s="5" t="str">
        <f>HYPERLINK("https://www.esco-net.com/wcs/escort/ec/detail?hHinCd=EA951FE-156","EA951FE-156")</f>
        <v>EA951FE-156</v>
      </c>
    </row>
    <row r="547" spans="2:5" x14ac:dyDescent="0.15">
      <c r="B547" s="6" t="s">
        <v>1515</v>
      </c>
      <c r="C547" s="6" t="s">
        <v>1516</v>
      </c>
      <c r="D547" s="6" t="s">
        <v>1517</v>
      </c>
      <c r="E547" s="5" t="str">
        <f>HYPERLINK("https://www.esco-net.com/wcs/escort/ec/detail?hHinCd=EA912MH-21","EA912MH-21")</f>
        <v>EA912MH-21</v>
      </c>
    </row>
    <row r="548" spans="2:5" x14ac:dyDescent="0.15">
      <c r="B548" s="6" t="s">
        <v>147</v>
      </c>
      <c r="C548" s="6" t="s">
        <v>1518</v>
      </c>
      <c r="D548" s="6" t="s">
        <v>1519</v>
      </c>
      <c r="E548" s="5"/>
    </row>
    <row r="549" spans="2:5" x14ac:dyDescent="0.15">
      <c r="B549" s="6" t="s">
        <v>1520</v>
      </c>
      <c r="C549" s="6" t="s">
        <v>1521</v>
      </c>
      <c r="D549" s="6" t="s">
        <v>1522</v>
      </c>
      <c r="E549" s="5" t="str">
        <f>HYPERLINK("https://www.esco-net.com/wcs/escort/ec/detail?hHinCd=EA922HB-27","EA922HB-27")</f>
        <v>EA922HB-27</v>
      </c>
    </row>
    <row r="550" spans="2:5" x14ac:dyDescent="0.15">
      <c r="B550" s="6" t="s">
        <v>148</v>
      </c>
      <c r="C550" s="6" t="s">
        <v>1523</v>
      </c>
      <c r="D550" s="6" t="s">
        <v>1524</v>
      </c>
      <c r="E550" s="5" t="str">
        <f>HYPERLINK("https://www.esco-net.com/wcs/escort/ec/detail?hHinCd=EA995AD-93B","EA995AD-93B")</f>
        <v>EA995AD-93B</v>
      </c>
    </row>
    <row r="551" spans="2:5" x14ac:dyDescent="0.15">
      <c r="B551" s="6" t="s">
        <v>149</v>
      </c>
      <c r="C551" s="6" t="s">
        <v>1525</v>
      </c>
      <c r="D551" s="6" t="s">
        <v>1526</v>
      </c>
      <c r="E551" s="5" t="str">
        <f>HYPERLINK("https://www.esco-net.com/wcs/escort/ec/detail?hHinCd=EA995AD-702","EA995AD-702")</f>
        <v>EA995AD-702</v>
      </c>
    </row>
    <row r="552" spans="2:5" x14ac:dyDescent="0.15">
      <c r="B552" s="6" t="s">
        <v>149</v>
      </c>
      <c r="C552" s="6" t="s">
        <v>1527</v>
      </c>
      <c r="D552" s="6" t="s">
        <v>1528</v>
      </c>
      <c r="E552" s="5" t="str">
        <f>HYPERLINK("https://www.esco-net.com/wcs/escort/ec/detail?hHinCd=EA995AF-42","EA995AF-42")</f>
        <v>EA995AF-42</v>
      </c>
    </row>
    <row r="553" spans="2:5" x14ac:dyDescent="0.15">
      <c r="B553" s="6" t="s">
        <v>150</v>
      </c>
      <c r="C553" s="6" t="s">
        <v>1529</v>
      </c>
      <c r="D553" s="6" t="s">
        <v>1530</v>
      </c>
      <c r="E553" s="5" t="str">
        <f>HYPERLINK("https://www.esco-net.com/wcs/escort/ec/detail?hHinCd=EA927SB-8","EA927SB-8")</f>
        <v>EA927SB-8</v>
      </c>
    </row>
    <row r="554" spans="2:5" x14ac:dyDescent="0.15">
      <c r="B554" s="6" t="s">
        <v>1531</v>
      </c>
      <c r="C554" s="6" t="s">
        <v>1532</v>
      </c>
      <c r="D554" s="6" t="s">
        <v>1533</v>
      </c>
      <c r="E554" s="5" t="str">
        <f>HYPERLINK("https://www.esco-net.com/wcs/escort/ec/detail?hHinCd=EA638LE-146","EA638LE-146")</f>
        <v>EA638LE-146</v>
      </c>
    </row>
    <row r="555" spans="2:5" x14ac:dyDescent="0.15">
      <c r="B555" s="6" t="s">
        <v>1531</v>
      </c>
      <c r="C555" s="6" t="s">
        <v>1534</v>
      </c>
      <c r="D555" s="6" t="s">
        <v>1535</v>
      </c>
      <c r="E555" s="5"/>
    </row>
    <row r="556" spans="2:5" x14ac:dyDescent="0.15">
      <c r="B556" s="6" t="s">
        <v>1536</v>
      </c>
      <c r="C556" s="6" t="s">
        <v>1537</v>
      </c>
      <c r="D556" s="6" t="s">
        <v>1538</v>
      </c>
      <c r="E556" s="5" t="str">
        <f>HYPERLINK("https://www.esco-net.com/wcs/escort/ec/detail?hHinCd=EA922KA-41A","EA922KA-41A")</f>
        <v>EA922KA-41A</v>
      </c>
    </row>
    <row r="557" spans="2:5" x14ac:dyDescent="0.15">
      <c r="B557" s="6" t="s">
        <v>1536</v>
      </c>
      <c r="C557" s="6" t="s">
        <v>1539</v>
      </c>
      <c r="D557" s="6" t="s">
        <v>1540</v>
      </c>
      <c r="E557" s="5" t="str">
        <f>HYPERLINK("https://www.esco-net.com/wcs/escort/ec/detail?hHinCd=EA922KA-46A","EA922KA-46A")</f>
        <v>EA922KA-46A</v>
      </c>
    </row>
    <row r="558" spans="2:5" x14ac:dyDescent="0.15">
      <c r="B558" s="6" t="s">
        <v>1541</v>
      </c>
      <c r="C558" s="6" t="s">
        <v>1542</v>
      </c>
      <c r="D558" s="6" t="s">
        <v>1543</v>
      </c>
      <c r="E558" s="5" t="str">
        <f>HYPERLINK("https://www.esco-net.com/wcs/escort/ec/detail?hHinCd=EA638LF-156","EA638LF-156")</f>
        <v>EA638LF-156</v>
      </c>
    </row>
    <row r="559" spans="2:5" x14ac:dyDescent="0.15">
      <c r="B559" s="6" t="s">
        <v>1541</v>
      </c>
      <c r="C559" s="6" t="s">
        <v>1544</v>
      </c>
      <c r="D559" s="6" t="s">
        <v>1545</v>
      </c>
      <c r="E559" s="5" t="str">
        <f>HYPERLINK("https://www.esco-net.com/wcs/escort/ec/detail?hHinCd=EA922C-32","EA922C-32")</f>
        <v>EA922C-32</v>
      </c>
    </row>
    <row r="560" spans="2:5" x14ac:dyDescent="0.15">
      <c r="B560" s="6" t="s">
        <v>1546</v>
      </c>
      <c r="C560" s="6" t="s">
        <v>1547</v>
      </c>
      <c r="D560" s="6" t="s">
        <v>1548</v>
      </c>
      <c r="E560" s="5" t="str">
        <f>HYPERLINK("https://www.esco-net.com/wcs/escort/ec/detail?hHinCd=EA922AJ-291","EA922AJ-291")</f>
        <v>EA922AJ-291</v>
      </c>
    </row>
    <row r="561" spans="2:5" x14ac:dyDescent="0.15">
      <c r="B561" s="6" t="s">
        <v>1546</v>
      </c>
      <c r="C561" s="6" t="s">
        <v>1549</v>
      </c>
      <c r="D561" s="6" t="s">
        <v>1550</v>
      </c>
      <c r="E561" s="5" t="str">
        <f>HYPERLINK("https://www.esco-net.com/wcs/escort/ec/detail?hHinCd=EA922AJ-276","EA922AJ-276")</f>
        <v>EA922AJ-276</v>
      </c>
    </row>
    <row r="562" spans="2:5" x14ac:dyDescent="0.15">
      <c r="B562" s="6" t="s">
        <v>1546</v>
      </c>
      <c r="C562" s="6" t="s">
        <v>1551</v>
      </c>
      <c r="D562" s="6" t="s">
        <v>1552</v>
      </c>
      <c r="E562" s="5"/>
    </row>
    <row r="563" spans="2:5" x14ac:dyDescent="0.15">
      <c r="B563" s="6" t="s">
        <v>1553</v>
      </c>
      <c r="C563" s="6" t="s">
        <v>1554</v>
      </c>
      <c r="D563" s="6" t="s">
        <v>1555</v>
      </c>
      <c r="E563" s="5" t="str">
        <f>HYPERLINK("https://www.esco-net.com/wcs/escort/ec/detail?hHinCd=EA922KD-18","EA922KD-18")</f>
        <v>EA922KD-18</v>
      </c>
    </row>
    <row r="564" spans="2:5" x14ac:dyDescent="0.15">
      <c r="B564" s="6" t="s">
        <v>1556</v>
      </c>
      <c r="C564" s="6" t="s">
        <v>1557</v>
      </c>
      <c r="D564" s="6" t="s">
        <v>1558</v>
      </c>
      <c r="E564" s="5" t="str">
        <f>HYPERLINK("https://www.esco-net.com/wcs/escort/ec/detail?hHinCd=EA941B-51","EA941B-51")</f>
        <v>EA941B-51</v>
      </c>
    </row>
    <row r="565" spans="2:5" x14ac:dyDescent="0.15">
      <c r="B565" s="6" t="s">
        <v>151</v>
      </c>
      <c r="C565" s="6" t="s">
        <v>1559</v>
      </c>
      <c r="D565" s="6" t="s">
        <v>1560</v>
      </c>
      <c r="E565" s="5"/>
    </row>
    <row r="566" spans="2:5" x14ac:dyDescent="0.15">
      <c r="B566" s="6" t="s">
        <v>151</v>
      </c>
      <c r="C566" s="6" t="s">
        <v>1561</v>
      </c>
      <c r="D566" s="6" t="s">
        <v>1562</v>
      </c>
      <c r="E566" s="5" t="str">
        <f>HYPERLINK("https://www.esco-net.com/wcs/escort/ec/detail?hHinCd=EA941C-17","EA941C-17")</f>
        <v>EA941C-17</v>
      </c>
    </row>
    <row r="567" spans="2:5" x14ac:dyDescent="0.15">
      <c r="B567" s="6" t="s">
        <v>1563</v>
      </c>
      <c r="C567" s="6" t="s">
        <v>1564</v>
      </c>
      <c r="D567" s="6" t="s">
        <v>1565</v>
      </c>
      <c r="E567" s="5" t="str">
        <f>HYPERLINK("https://www.esco-net.com/wcs/escort/ec/detail?hHinCd=EA941D-96","EA941D-96")</f>
        <v>EA941D-96</v>
      </c>
    </row>
    <row r="568" spans="2:5" x14ac:dyDescent="0.15">
      <c r="B568" s="6" t="s">
        <v>1566</v>
      </c>
      <c r="C568" s="6" t="s">
        <v>1567</v>
      </c>
      <c r="D568" s="6" t="s">
        <v>1568</v>
      </c>
      <c r="E568" s="5" t="str">
        <f>HYPERLINK("https://www.esco-net.com/wcs/escort/ec/detail?hHinCd=EA944CR-1C","EA944CR-1C")</f>
        <v>EA944CR-1C</v>
      </c>
    </row>
    <row r="569" spans="2:5" x14ac:dyDescent="0.15">
      <c r="B569" s="6" t="s">
        <v>1569</v>
      </c>
      <c r="C569" s="6" t="s">
        <v>1570</v>
      </c>
      <c r="D569" s="6" t="s">
        <v>1571</v>
      </c>
      <c r="E569" s="5" t="str">
        <f>HYPERLINK("https://www.esco-net.com/wcs/escort/ec/detail?hHinCd=EA998BB-22A","EA998BB-22A")</f>
        <v>EA998BB-22A</v>
      </c>
    </row>
    <row r="570" spans="2:5" x14ac:dyDescent="0.15">
      <c r="B570" s="6" t="s">
        <v>152</v>
      </c>
      <c r="C570" s="6" t="s">
        <v>1572</v>
      </c>
      <c r="D570" s="6" t="s">
        <v>1573</v>
      </c>
      <c r="E570" s="5" t="str">
        <f>HYPERLINK("https://www.esco-net.com/wcs/escort/ec/detail?hHinCd=EA800PA-11","EA800PA-11")</f>
        <v>EA800PA-11</v>
      </c>
    </row>
    <row r="571" spans="2:5" x14ac:dyDescent="0.15">
      <c r="B571" s="6" t="s">
        <v>1574</v>
      </c>
      <c r="C571" s="6" t="s">
        <v>1575</v>
      </c>
      <c r="D571" s="6" t="s">
        <v>1576</v>
      </c>
      <c r="E571" s="5" t="str">
        <f>HYPERLINK("https://www.esco-net.com/wcs/escort/ec/detail?hHinCd=EA800LA-22C","EA800LA-22C")</f>
        <v>EA800LA-22C</v>
      </c>
    </row>
    <row r="572" spans="2:5" x14ac:dyDescent="0.15">
      <c r="B572" s="6" t="s">
        <v>153</v>
      </c>
      <c r="C572" s="6" t="s">
        <v>1577</v>
      </c>
      <c r="D572" s="6" t="s">
        <v>1578</v>
      </c>
      <c r="E572" s="5" t="str">
        <f>HYPERLINK("https://www.esco-net.com/wcs/escort/ec/detail?hHinCd=EA800CG-15","EA800CG-15")</f>
        <v>EA800CG-15</v>
      </c>
    </row>
    <row r="573" spans="2:5" x14ac:dyDescent="0.15">
      <c r="B573" s="6" t="s">
        <v>1579</v>
      </c>
      <c r="C573" s="6" t="s">
        <v>1580</v>
      </c>
      <c r="D573" s="6" t="s">
        <v>1581</v>
      </c>
      <c r="E573" s="5" t="str">
        <f>HYPERLINK("https://www.esco-net.com/wcs/escort/ec/detail?hHinCd=EA800LA-80","EA800LA-80")</f>
        <v>EA800LA-80</v>
      </c>
    </row>
    <row r="574" spans="2:5" x14ac:dyDescent="0.15">
      <c r="B574" s="6" t="s">
        <v>1579</v>
      </c>
      <c r="C574" s="6" t="s">
        <v>1582</v>
      </c>
      <c r="D574" s="6" t="s">
        <v>1583</v>
      </c>
      <c r="E574" s="5" t="str">
        <f>HYPERLINK("https://www.esco-net.com/wcs/escort/ec/detail?hHinCd=EA800AR-201","EA800AR-201")</f>
        <v>EA800AR-201</v>
      </c>
    </row>
    <row r="575" spans="2:5" x14ac:dyDescent="0.15">
      <c r="B575" s="6" t="s">
        <v>154</v>
      </c>
      <c r="C575" s="6" t="s">
        <v>1584</v>
      </c>
      <c r="D575" s="6" t="s">
        <v>1585</v>
      </c>
      <c r="E575" s="5" t="str">
        <f>HYPERLINK("https://www.esco-net.com/wcs/escort/ec/detail?hHinCd=EA800CG-15","EA800CG-15")</f>
        <v>EA800CG-15</v>
      </c>
    </row>
    <row r="576" spans="2:5" x14ac:dyDescent="0.15">
      <c r="B576" s="6" t="s">
        <v>1586</v>
      </c>
      <c r="C576" s="6" t="s">
        <v>1587</v>
      </c>
      <c r="D576" s="6" t="s">
        <v>1588</v>
      </c>
      <c r="E576" s="5" t="str">
        <f>HYPERLINK("https://www.esco-net.com/wcs/escort/ec/detail?hHinCd=EA354GD-52A","EA354GD-52A")</f>
        <v>EA354GD-52A</v>
      </c>
    </row>
    <row r="577" spans="2:5" x14ac:dyDescent="0.15">
      <c r="B577" s="6" t="s">
        <v>1586</v>
      </c>
      <c r="C577" s="6" t="s">
        <v>1589</v>
      </c>
      <c r="D577" s="6" t="s">
        <v>1590</v>
      </c>
      <c r="E577" s="5" t="str">
        <f>HYPERLINK("https://www.esco-net.com/wcs/escort/ec/detail?hHinCd=EA354GD-53A","EA354GD-53A")</f>
        <v>EA354GD-53A</v>
      </c>
    </row>
    <row r="578" spans="2:5" x14ac:dyDescent="0.15">
      <c r="B578" s="6" t="s">
        <v>1591</v>
      </c>
      <c r="C578" s="6" t="s">
        <v>1592</v>
      </c>
      <c r="D578" s="6" t="s">
        <v>1593</v>
      </c>
      <c r="E578" s="5" t="str">
        <f>HYPERLINK("https://www.esco-net.com/wcs/escort/ec/detail?hHinCd=EA353BG-76","EA353BG-76")</f>
        <v>EA353BG-76</v>
      </c>
    </row>
    <row r="579" spans="2:5" x14ac:dyDescent="0.15">
      <c r="B579" s="6" t="s">
        <v>155</v>
      </c>
      <c r="C579" s="6" t="s">
        <v>1594</v>
      </c>
      <c r="D579" s="6" t="s">
        <v>1595</v>
      </c>
      <c r="E579" s="5" t="str">
        <f>HYPERLINK("https://www.esco-net.com/wcs/escort/ec/detail?hHinCd=EA353BY-214","EA353BY-214")</f>
        <v>EA353BY-214</v>
      </c>
    </row>
    <row r="580" spans="2:5" x14ac:dyDescent="0.15">
      <c r="B580" s="6" t="s">
        <v>1596</v>
      </c>
      <c r="C580" s="6" t="s">
        <v>1597</v>
      </c>
      <c r="D580" s="6" t="s">
        <v>1598</v>
      </c>
      <c r="E580" s="5" t="str">
        <f>HYPERLINK("https://www.esco-net.com/wcs/escort/ec/detail?hHinCd=EA354GE-22","EA354GE-22")</f>
        <v>EA354GE-22</v>
      </c>
    </row>
    <row r="581" spans="2:5" x14ac:dyDescent="0.15">
      <c r="B581" s="6" t="s">
        <v>156</v>
      </c>
      <c r="C581" s="6" t="s">
        <v>1599</v>
      </c>
      <c r="D581" s="6" t="s">
        <v>1600</v>
      </c>
      <c r="E581" s="5" t="str">
        <f>HYPERLINK("https://www.esco-net.com/wcs/escort/ec/detail?hHinCd=EA354BD-63A","EA354BD-63A")</f>
        <v>EA354BD-63A</v>
      </c>
    </row>
    <row r="582" spans="2:5" x14ac:dyDescent="0.15">
      <c r="B582" s="6" t="s">
        <v>156</v>
      </c>
      <c r="C582" s="6" t="s">
        <v>1601</v>
      </c>
      <c r="D582" s="6" t="s">
        <v>1602</v>
      </c>
      <c r="E582" s="5" t="str">
        <f>HYPERLINK("https://www.esco-net.com/wcs/escort/ec/detail?hHinCd=EA354BD-64A","EA354BD-64A")</f>
        <v>EA354BD-64A</v>
      </c>
    </row>
    <row r="583" spans="2:5" x14ac:dyDescent="0.15">
      <c r="B583" s="6" t="s">
        <v>22</v>
      </c>
      <c r="C583" s="6" t="s">
        <v>1603</v>
      </c>
      <c r="D583" s="6" t="s">
        <v>1604</v>
      </c>
      <c r="E583" s="5" t="str">
        <f>HYPERLINK("https://www.esco-net.com/wcs/escort/ec/detail?hHinCd=EA354BW-19","EA354BW-19")</f>
        <v>EA354BW-19</v>
      </c>
    </row>
    <row r="584" spans="2:5" x14ac:dyDescent="0.15">
      <c r="B584" s="6" t="s">
        <v>1605</v>
      </c>
      <c r="C584" s="6" t="s">
        <v>1606</v>
      </c>
      <c r="D584" s="6" t="s">
        <v>1607</v>
      </c>
      <c r="E584" s="5" t="str">
        <f>HYPERLINK("https://www.esco-net.com/wcs/escort/ec/detail?hHinCd=EA354GA-8D","EA354GA-8D")</f>
        <v>EA354GA-8D</v>
      </c>
    </row>
    <row r="585" spans="2:5" x14ac:dyDescent="0.15">
      <c r="B585" s="6" t="s">
        <v>1605</v>
      </c>
      <c r="C585" s="6" t="s">
        <v>1608</v>
      </c>
      <c r="D585" s="6" t="s">
        <v>1609</v>
      </c>
      <c r="E585" s="5" t="str">
        <f>HYPERLINK("https://www.esco-net.com/wcs/escort/ec/detail?hHinCd=EA354GA-83","EA354GA-83")</f>
        <v>EA354GA-83</v>
      </c>
    </row>
    <row r="586" spans="2:5" x14ac:dyDescent="0.15">
      <c r="B586" s="6" t="s">
        <v>1610</v>
      </c>
      <c r="C586" s="6" t="s">
        <v>1611</v>
      </c>
      <c r="D586" s="6" t="s">
        <v>1612</v>
      </c>
      <c r="E586" s="5"/>
    </row>
    <row r="587" spans="2:5" x14ac:dyDescent="0.15">
      <c r="B587" s="6" t="s">
        <v>1613</v>
      </c>
      <c r="C587" s="6" t="s">
        <v>1614</v>
      </c>
      <c r="D587" s="6" t="s">
        <v>1615</v>
      </c>
      <c r="E587" s="5"/>
    </row>
    <row r="588" spans="2:5" x14ac:dyDescent="0.15">
      <c r="B588" s="6" t="s">
        <v>1613</v>
      </c>
      <c r="C588" s="6" t="s">
        <v>1616</v>
      </c>
      <c r="D588" s="6" t="s">
        <v>1617</v>
      </c>
      <c r="E588" s="5" t="str">
        <f>HYPERLINK("https://www.esco-net.com/wcs/escort/ec/detail?hHinCd=EA926CC-1","EA926CC-1")</f>
        <v>EA926CC-1</v>
      </c>
    </row>
    <row r="589" spans="2:5" x14ac:dyDescent="0.15">
      <c r="B589" s="6" t="s">
        <v>1613</v>
      </c>
      <c r="C589" s="6" t="s">
        <v>1618</v>
      </c>
      <c r="D589" s="6" t="s">
        <v>1619</v>
      </c>
      <c r="E589" s="5" t="str">
        <f>HYPERLINK("https://www.esco-net.com/wcs/escort/ec/detail?hHinCd=EA926CC-3","EA926CC-3")</f>
        <v>EA926CC-3</v>
      </c>
    </row>
    <row r="590" spans="2:5" x14ac:dyDescent="0.15">
      <c r="B590" s="6" t="s">
        <v>19</v>
      </c>
      <c r="C590" s="6" t="s">
        <v>1620</v>
      </c>
      <c r="D590" s="6" t="s">
        <v>1621</v>
      </c>
      <c r="E590" s="5" t="str">
        <f>HYPERLINK("https://www.esco-net.com/wcs/escort/ec/detail?hHinCd=EA910FA-25.5","EA910FA-25.5")</f>
        <v>EA910FA-25.5</v>
      </c>
    </row>
    <row r="591" spans="2:5" x14ac:dyDescent="0.15">
      <c r="B591" s="6" t="s">
        <v>19</v>
      </c>
      <c r="C591" s="6" t="s">
        <v>1622</v>
      </c>
      <c r="D591" s="6" t="s">
        <v>1623</v>
      </c>
      <c r="E591" s="5" t="str">
        <f>HYPERLINK("https://www.esco-net.com/wcs/escort/ec/detail?hHinCd=EA998VM-26A","EA998VM-26A")</f>
        <v>EA998VM-26A</v>
      </c>
    </row>
    <row r="592" spans="2:5" x14ac:dyDescent="0.15">
      <c r="B592" s="6" t="s">
        <v>19</v>
      </c>
      <c r="C592" s="6" t="s">
        <v>1624</v>
      </c>
      <c r="D592" s="6" t="s">
        <v>1625</v>
      </c>
      <c r="E592" s="5" t="str">
        <f>HYPERLINK("https://www.esco-net.com/wcs/escort/ec/detail?hHinCd=EA998VM-29A","EA998VM-29A")</f>
        <v>EA998VM-29A</v>
      </c>
    </row>
    <row r="593" spans="2:5" x14ac:dyDescent="0.15">
      <c r="B593" s="6" t="s">
        <v>19</v>
      </c>
      <c r="C593" s="6" t="s">
        <v>1626</v>
      </c>
      <c r="D593" s="6" t="s">
        <v>1627</v>
      </c>
      <c r="E593" s="5" t="str">
        <f>HYPERLINK("https://www.esco-net.com/wcs/escort/ec/detail?hHinCd=EA998VT-26A","EA998VT-26A")</f>
        <v>EA998VT-26A</v>
      </c>
    </row>
    <row r="594" spans="2:5" x14ac:dyDescent="0.15">
      <c r="B594" s="6" t="s">
        <v>1628</v>
      </c>
      <c r="C594" s="6" t="s">
        <v>1629</v>
      </c>
      <c r="D594" s="6" t="s">
        <v>1630</v>
      </c>
      <c r="E594" s="5" t="str">
        <f>HYPERLINK("https://www.esco-net.com/wcs/escort/ec/detail?hHinCd=EA910MB-27","EA910MB-27")</f>
        <v>EA910MB-27</v>
      </c>
    </row>
    <row r="595" spans="2:5" x14ac:dyDescent="0.15">
      <c r="B595" s="6" t="s">
        <v>1631</v>
      </c>
      <c r="C595" s="6" t="s">
        <v>1632</v>
      </c>
      <c r="D595" s="6" t="s">
        <v>1633</v>
      </c>
      <c r="E595" s="5" t="str">
        <f>HYPERLINK("https://www.esco-net.com/wcs/escort/ec/detail?hHinCd=EA996XB-54A","EA996XB-54A")</f>
        <v>EA996XB-54A</v>
      </c>
    </row>
    <row r="596" spans="2:5" x14ac:dyDescent="0.15">
      <c r="B596" s="6" t="s">
        <v>1634</v>
      </c>
      <c r="C596" s="6" t="s">
        <v>1635</v>
      </c>
      <c r="D596" s="6" t="s">
        <v>1636</v>
      </c>
      <c r="E596" s="5" t="str">
        <f>HYPERLINK("https://www.esco-net.com/wcs/escort/ec/detail?hHinCd=EA983RT-1","EA983RT-1")</f>
        <v>EA983RT-1</v>
      </c>
    </row>
    <row r="597" spans="2:5" x14ac:dyDescent="0.15">
      <c r="B597" s="6" t="s">
        <v>1637</v>
      </c>
      <c r="C597" s="6" t="s">
        <v>1638</v>
      </c>
      <c r="D597" s="6" t="s">
        <v>1639</v>
      </c>
      <c r="E597" s="5" t="str">
        <f>HYPERLINK("https://www.esco-net.com/wcs/escort/ec/detail?hHinCd=EA998PE-1C","EA998PE-1C")</f>
        <v>EA998PE-1C</v>
      </c>
    </row>
    <row r="598" spans="2:5" x14ac:dyDescent="0.15">
      <c r="B598" s="6" t="s">
        <v>1640</v>
      </c>
      <c r="C598" s="6" t="s">
        <v>1641</v>
      </c>
      <c r="D598" s="6" t="s">
        <v>1642</v>
      </c>
      <c r="E598" s="5" t="str">
        <f>HYPERLINK("https://www.esco-net.com/wcs/escort/ec/detail?hHinCd=EA984DW-2A","EA984DW-2A")</f>
        <v>EA984DW-2A</v>
      </c>
    </row>
    <row r="599" spans="2:5" x14ac:dyDescent="0.15">
      <c r="B599" s="6" t="s">
        <v>1643</v>
      </c>
      <c r="C599" s="6" t="s">
        <v>1644</v>
      </c>
      <c r="D599" s="6" t="s">
        <v>1645</v>
      </c>
      <c r="E599" s="5" t="str">
        <f>HYPERLINK("https://www.esco-net.com/wcs/escort/ec/detail?hHinCd=EA983SP-1A","EA983SP-1A")</f>
        <v>EA983SP-1A</v>
      </c>
    </row>
    <row r="600" spans="2:5" x14ac:dyDescent="0.15">
      <c r="B600" s="6" t="s">
        <v>1646</v>
      </c>
      <c r="C600" s="6" t="s">
        <v>1647</v>
      </c>
      <c r="D600" s="6" t="s">
        <v>1648</v>
      </c>
      <c r="E600" s="5" t="str">
        <f>HYPERLINK("https://www.esco-net.com/wcs/escort/ec/detail?hHinCd=EA983SM-96","EA983SM-96")</f>
        <v>EA983SM-96</v>
      </c>
    </row>
    <row r="601" spans="2:5" x14ac:dyDescent="0.15">
      <c r="B601" s="6" t="s">
        <v>1649</v>
      </c>
      <c r="C601" s="6" t="s">
        <v>1650</v>
      </c>
      <c r="D601" s="6" t="s">
        <v>1651</v>
      </c>
      <c r="E601" s="5" t="str">
        <f>HYPERLINK("https://www.esco-net.com/wcs/escort/ec/detail?hHinCd=EA983FS-613","EA983FS-613")</f>
        <v>EA983FS-613</v>
      </c>
    </row>
    <row r="602" spans="2:5" x14ac:dyDescent="0.15">
      <c r="B602" s="6" t="s">
        <v>30</v>
      </c>
      <c r="C602" s="6" t="s">
        <v>1652</v>
      </c>
      <c r="D602" s="6" t="s">
        <v>213</v>
      </c>
      <c r="E602" s="5" t="str">
        <f>HYPERLINK("https://www.esco-net.com/wcs/escort/ec/detail?hHinCd=EA983FT-11D","EA983FT-11D")</f>
        <v>EA983FT-11D</v>
      </c>
    </row>
    <row r="603" spans="2:5" x14ac:dyDescent="0.15">
      <c r="B603" s="6" t="s">
        <v>1653</v>
      </c>
      <c r="C603" s="6" t="s">
        <v>1654</v>
      </c>
      <c r="D603" s="6" t="s">
        <v>1655</v>
      </c>
      <c r="E603" s="5"/>
    </row>
    <row r="604" spans="2:5" x14ac:dyDescent="0.15">
      <c r="B604" s="6" t="s">
        <v>1653</v>
      </c>
      <c r="C604" s="6" t="s">
        <v>1656</v>
      </c>
      <c r="D604" s="6" t="s">
        <v>1657</v>
      </c>
      <c r="E604" s="5"/>
    </row>
    <row r="605" spans="2:5" x14ac:dyDescent="0.15">
      <c r="B605" s="6" t="s">
        <v>1658</v>
      </c>
      <c r="C605" s="6" t="s">
        <v>1659</v>
      </c>
      <c r="D605" s="6" t="s">
        <v>1660</v>
      </c>
      <c r="E605" s="5" t="str">
        <f>HYPERLINK("https://www.esco-net.com/wcs/escort/ec/detail?hHinCd=EA983FT-176A","EA983FT-176A")</f>
        <v>EA983FT-176A</v>
      </c>
    </row>
    <row r="606" spans="2:5" x14ac:dyDescent="0.15">
      <c r="B606" s="6" t="s">
        <v>1661</v>
      </c>
      <c r="C606" s="6" t="s">
        <v>1662</v>
      </c>
      <c r="D606" s="6" t="s">
        <v>1663</v>
      </c>
      <c r="E606" s="5" t="str">
        <f>HYPERLINK("https://www.esco-net.com/wcs/escort/ec/detail?hHinCd=EA983FT-401","EA983FT-401")</f>
        <v>EA983FT-401</v>
      </c>
    </row>
    <row r="607" spans="2:5" x14ac:dyDescent="0.15">
      <c r="B607" s="6" t="s">
        <v>1661</v>
      </c>
      <c r="C607" s="6" t="s">
        <v>1664</v>
      </c>
      <c r="D607" s="6" t="s">
        <v>1665</v>
      </c>
      <c r="E607" s="5"/>
    </row>
    <row r="608" spans="2:5" x14ac:dyDescent="0.15">
      <c r="B608" s="6" t="s">
        <v>157</v>
      </c>
      <c r="C608" s="6" t="s">
        <v>1666</v>
      </c>
      <c r="D608" s="6" t="s">
        <v>1667</v>
      </c>
      <c r="E608" s="5" t="str">
        <f>HYPERLINK("https://www.esco-net.com/wcs/escort/ec/detail?hHinCd=EA911AB-113","EA911AB-113")</f>
        <v>EA911AB-113</v>
      </c>
    </row>
    <row r="609" spans="2:5" x14ac:dyDescent="0.15">
      <c r="B609" s="6" t="s">
        <v>158</v>
      </c>
      <c r="C609" s="6" t="s">
        <v>1668</v>
      </c>
      <c r="D609" s="6" t="s">
        <v>1669</v>
      </c>
      <c r="E609" s="5"/>
    </row>
    <row r="610" spans="2:5" x14ac:dyDescent="0.15">
      <c r="B610" s="6" t="s">
        <v>57</v>
      </c>
      <c r="C610" s="6" t="s">
        <v>1670</v>
      </c>
      <c r="D610" s="6" t="s">
        <v>1671</v>
      </c>
      <c r="E610" s="5" t="str">
        <f>HYPERLINK("https://www.esco-net.com/wcs/escort/ec/detail?hHinCd=EA983FE-86","EA983FE-86")</f>
        <v>EA983FE-86</v>
      </c>
    </row>
    <row r="611" spans="2:5" x14ac:dyDescent="0.15">
      <c r="B611" s="6" t="s">
        <v>58</v>
      </c>
      <c r="C611" s="6" t="s">
        <v>1672</v>
      </c>
      <c r="D611" s="6" t="s">
        <v>1673</v>
      </c>
      <c r="E611" s="5"/>
    </row>
    <row r="612" spans="2:5" x14ac:dyDescent="0.15">
      <c r="B612" s="6" t="s">
        <v>1674</v>
      </c>
      <c r="C612" s="6" t="s">
        <v>1675</v>
      </c>
      <c r="D612" s="6" t="s">
        <v>1676</v>
      </c>
      <c r="E612" s="5" t="str">
        <f>HYPERLINK("https://www.esco-net.com/wcs/escort/ec/detail?hHinCd=EA983GG-2","EA983GG-2")</f>
        <v>EA983GG-2</v>
      </c>
    </row>
    <row r="613" spans="2:5" x14ac:dyDescent="0.15">
      <c r="B613" s="6" t="s">
        <v>159</v>
      </c>
      <c r="C613" s="6" t="s">
        <v>160</v>
      </c>
      <c r="D613" s="6" t="s">
        <v>161</v>
      </c>
      <c r="E613" s="5" t="str">
        <f>HYPERLINK("https://www.esco-net.com/wcs/escort/ec/detail?hHinCd=EA983GB-51A","EA983GB-51A")</f>
        <v>EA983GB-51A</v>
      </c>
    </row>
    <row r="614" spans="2:5" x14ac:dyDescent="0.15">
      <c r="B614" s="6" t="s">
        <v>1677</v>
      </c>
      <c r="C614" s="6" t="s">
        <v>1678</v>
      </c>
      <c r="D614" s="6" t="s">
        <v>1679</v>
      </c>
      <c r="E614" s="5" t="str">
        <f>HYPERLINK("https://www.esco-net.com/wcs/escort/ec/detail?hHinCd=EA983GA-46A","EA983GA-46A")</f>
        <v>EA983GA-46A</v>
      </c>
    </row>
    <row r="615" spans="2:5" x14ac:dyDescent="0.15">
      <c r="B615" s="6" t="s">
        <v>1680</v>
      </c>
      <c r="C615" s="6" t="s">
        <v>1681</v>
      </c>
      <c r="D615" s="6" t="s">
        <v>1682</v>
      </c>
      <c r="E615" s="5"/>
    </row>
    <row r="616" spans="2:5" x14ac:dyDescent="0.15">
      <c r="B616" s="6" t="s">
        <v>1680</v>
      </c>
      <c r="C616" s="6" t="s">
        <v>1683</v>
      </c>
      <c r="D616" s="6" t="s">
        <v>1684</v>
      </c>
      <c r="E616" s="5"/>
    </row>
    <row r="617" spans="2:5" x14ac:dyDescent="0.15">
      <c r="B617" s="6" t="s">
        <v>1685</v>
      </c>
      <c r="C617" s="6" t="s">
        <v>1686</v>
      </c>
      <c r="D617" s="6" t="s">
        <v>1687</v>
      </c>
      <c r="E617" s="5" t="str">
        <f>HYPERLINK("https://www.esco-net.com/wcs/escort/ec/detail?hHinCd=EA864CB-272","EA864CB-272")</f>
        <v>EA864CB-272</v>
      </c>
    </row>
    <row r="618" spans="2:5" x14ac:dyDescent="0.15">
      <c r="B618" s="6" t="s">
        <v>1688</v>
      </c>
      <c r="C618" s="6" t="s">
        <v>1689</v>
      </c>
      <c r="D618" s="6" t="s">
        <v>1690</v>
      </c>
      <c r="E618" s="5" t="str">
        <f>HYPERLINK("https://www.esco-net.com/wcs/escort/ec/detail?hHinCd=EA951BA-2","EA951BA-2")</f>
        <v>EA951BA-2</v>
      </c>
    </row>
    <row r="619" spans="2:5" x14ac:dyDescent="0.15">
      <c r="B619" s="6" t="s">
        <v>1691</v>
      </c>
      <c r="C619" s="6" t="s">
        <v>1692</v>
      </c>
      <c r="D619" s="6" t="s">
        <v>1693</v>
      </c>
      <c r="E619" s="5" t="str">
        <f>HYPERLINK("https://www.esco-net.com/wcs/escort/ec/detail?hHinCd=EA983SF-1","EA983SF-1")</f>
        <v>EA983SF-1</v>
      </c>
    </row>
    <row r="620" spans="2:5" x14ac:dyDescent="0.15">
      <c r="B620" s="6" t="s">
        <v>1694</v>
      </c>
      <c r="C620" s="6" t="s">
        <v>1695</v>
      </c>
      <c r="D620" s="6" t="s">
        <v>1696</v>
      </c>
      <c r="E620" s="5"/>
    </row>
    <row r="621" spans="2:5" x14ac:dyDescent="0.15">
      <c r="B621" s="6" t="s">
        <v>1697</v>
      </c>
      <c r="C621" s="6" t="s">
        <v>1698</v>
      </c>
      <c r="D621" s="6" t="s">
        <v>1699</v>
      </c>
      <c r="E621" s="5" t="str">
        <f>HYPERLINK("https://www.esco-net.com/wcs/escort/ec/detail?hHinCd=EA638DM-42","EA638DM-42")</f>
        <v>EA638DM-42</v>
      </c>
    </row>
    <row r="622" spans="2:5" x14ac:dyDescent="0.15">
      <c r="B622" s="6" t="s">
        <v>1700</v>
      </c>
      <c r="C622" s="6" t="s">
        <v>1701</v>
      </c>
      <c r="D622" s="6" t="s">
        <v>1702</v>
      </c>
      <c r="E622" s="5" t="str">
        <f>HYPERLINK("https://www.esco-net.com/wcs/escort/ec/detail?hHinCd=EA475HL-51","EA475HL-51")</f>
        <v>EA475HL-51</v>
      </c>
    </row>
    <row r="623" spans="2:5" x14ac:dyDescent="0.15">
      <c r="B623" s="6" t="s">
        <v>1700</v>
      </c>
      <c r="C623" s="6" t="s">
        <v>1703</v>
      </c>
      <c r="D623" s="6" t="s">
        <v>1704</v>
      </c>
      <c r="E623" s="5" t="str">
        <f>HYPERLINK("https://www.esco-net.com/wcs/escort/ec/detail?hHinCd=EA916ZC-47A","EA916ZC-47A")</f>
        <v>EA916ZC-47A</v>
      </c>
    </row>
    <row r="624" spans="2:5" x14ac:dyDescent="0.15">
      <c r="B624" s="6" t="s">
        <v>1705</v>
      </c>
      <c r="C624" s="6" t="s">
        <v>1706</v>
      </c>
      <c r="D624" s="6" t="s">
        <v>1707</v>
      </c>
      <c r="E624" s="5" t="str">
        <f>HYPERLINK("https://www.esco-net.com/wcs/escort/ec/detail?hHinCd=EA591HM-1","EA591HM-1")</f>
        <v>EA591HM-1</v>
      </c>
    </row>
    <row r="625" spans="2:5" x14ac:dyDescent="0.15">
      <c r="B625" s="6" t="s">
        <v>1708</v>
      </c>
      <c r="C625" s="6" t="s">
        <v>1709</v>
      </c>
      <c r="D625" s="6" t="s">
        <v>1710</v>
      </c>
      <c r="E625" s="5" t="str">
        <f>HYPERLINK("https://www.esco-net.com/wcs/escort/ec/detail?hHinCd=EA979D-42A","EA979D-42A")</f>
        <v>EA979D-42A</v>
      </c>
    </row>
    <row r="626" spans="2:5" x14ac:dyDescent="0.15">
      <c r="B626" s="6" t="s">
        <v>59</v>
      </c>
      <c r="C626" s="6" t="s">
        <v>1711</v>
      </c>
      <c r="D626" s="6" t="s">
        <v>1712</v>
      </c>
      <c r="E626" s="5" t="str">
        <f>HYPERLINK("https://www.esco-net.com/wcs/escort/ec/detail?hHinCd=EA979BE-3","EA979BE-3")</f>
        <v>EA979BE-3</v>
      </c>
    </row>
    <row r="627" spans="2:5" x14ac:dyDescent="0.15">
      <c r="B627" s="6" t="s">
        <v>162</v>
      </c>
      <c r="C627" s="6" t="s">
        <v>1713</v>
      </c>
      <c r="D627" s="6" t="s">
        <v>1714</v>
      </c>
      <c r="E627" s="5" t="str">
        <f>HYPERLINK("https://www.esco-net.com/wcs/escort/ec/detail?hHinCd=EA999LC-1","EA999LC-1")</f>
        <v>EA999LC-1</v>
      </c>
    </row>
    <row r="628" spans="2:5" x14ac:dyDescent="0.15">
      <c r="B628" s="6" t="s">
        <v>1715</v>
      </c>
      <c r="C628" s="6" t="s">
        <v>1716</v>
      </c>
      <c r="D628" s="6" t="s">
        <v>1717</v>
      </c>
      <c r="E628" s="5"/>
    </row>
    <row r="629" spans="2:5" x14ac:dyDescent="0.15">
      <c r="B629" s="6" t="s">
        <v>1715</v>
      </c>
      <c r="C629" s="6" t="s">
        <v>1718</v>
      </c>
      <c r="D629" s="6" t="s">
        <v>1719</v>
      </c>
      <c r="E629" s="5"/>
    </row>
    <row r="630" spans="2:5" x14ac:dyDescent="0.15">
      <c r="B630" s="6" t="s">
        <v>1720</v>
      </c>
      <c r="C630" s="6" t="s">
        <v>1721</v>
      </c>
      <c r="D630" s="6" t="s">
        <v>1722</v>
      </c>
      <c r="E630" s="5" t="str">
        <f>HYPERLINK("https://www.esco-net.com/wcs/escort/ec/detail?hHinCd=EA928AG-12","EA928AG-12")</f>
        <v>EA928AG-12</v>
      </c>
    </row>
    <row r="631" spans="2:5" x14ac:dyDescent="0.15">
      <c r="B631" s="6" t="s">
        <v>163</v>
      </c>
      <c r="C631" s="6" t="s">
        <v>1723</v>
      </c>
      <c r="D631" s="6" t="s">
        <v>1724</v>
      </c>
      <c r="E631" s="5" t="str">
        <f>HYPERLINK("https://www.esco-net.com/wcs/escort/ec/detail?hHinCd=EA928AA-133A","EA928AA-133A")</f>
        <v>EA928AA-133A</v>
      </c>
    </row>
    <row r="632" spans="2:5" x14ac:dyDescent="0.15">
      <c r="B632" s="6" t="s">
        <v>1725</v>
      </c>
      <c r="C632" s="6" t="s">
        <v>1726</v>
      </c>
      <c r="D632" s="6" t="s">
        <v>1727</v>
      </c>
      <c r="E632" s="5" t="str">
        <f>HYPERLINK("https://www.esco-net.com/wcs/escort/ec/detail?hHinCd=EA928DE-31","EA928DE-31")</f>
        <v>EA928DE-31</v>
      </c>
    </row>
    <row r="633" spans="2:5" x14ac:dyDescent="0.15">
      <c r="B633" s="6" t="s">
        <v>31</v>
      </c>
      <c r="C633" s="6" t="s">
        <v>1728</v>
      </c>
      <c r="D633" s="6" t="s">
        <v>1729</v>
      </c>
      <c r="E633" s="5" t="str">
        <f>HYPERLINK("https://www.esco-net.com/wcs/escort/ec/detail?hHinCd=EA922B-76","EA922B-76")</f>
        <v>EA922B-76</v>
      </c>
    </row>
    <row r="634" spans="2:5" x14ac:dyDescent="0.15">
      <c r="B634" s="6" t="s">
        <v>31</v>
      </c>
      <c r="C634" s="6" t="s">
        <v>1730</v>
      </c>
      <c r="D634" s="6" t="s">
        <v>1731</v>
      </c>
      <c r="E634" s="5" t="str">
        <f>HYPERLINK("https://www.esco-net.com/wcs/escort/ec/detail?hHinCd=EA922B-225","EA922B-225")</f>
        <v>EA922B-225</v>
      </c>
    </row>
    <row r="635" spans="2:5" x14ac:dyDescent="0.15">
      <c r="B635" s="6" t="s">
        <v>1732</v>
      </c>
      <c r="C635" s="6" t="s">
        <v>1733</v>
      </c>
      <c r="D635" s="6" t="s">
        <v>1734</v>
      </c>
      <c r="E635" s="5" t="str">
        <f>HYPERLINK("https://www.esco-net.com/wcs/escort/ec/detail?hHinCd=EA928AD-556","EA928AD-556")</f>
        <v>EA928AD-556</v>
      </c>
    </row>
    <row r="636" spans="2:5" x14ac:dyDescent="0.15">
      <c r="B636" s="6" t="s">
        <v>1735</v>
      </c>
      <c r="C636" s="6" t="s">
        <v>1736</v>
      </c>
      <c r="D636" s="6" t="s">
        <v>1737</v>
      </c>
      <c r="E636" s="5" t="str">
        <f>HYPERLINK("https://www.esco-net.com/wcs/escort/ec/detail?hHinCd=EA340XG-2","EA340XG-2")</f>
        <v>EA340XG-2</v>
      </c>
    </row>
    <row r="637" spans="2:5" x14ac:dyDescent="0.15">
      <c r="B637" s="6" t="s">
        <v>1738</v>
      </c>
      <c r="C637" s="6" t="s">
        <v>1739</v>
      </c>
      <c r="D637" s="6" t="s">
        <v>1740</v>
      </c>
      <c r="E637" s="5" t="str">
        <f>HYPERLINK("https://www.esco-net.com/wcs/escort/ec/detail?hHinCd=EA995AA-572A","EA995AA-572A")</f>
        <v>EA995AA-572A</v>
      </c>
    </row>
    <row r="638" spans="2:5" x14ac:dyDescent="0.15">
      <c r="B638" s="6" t="s">
        <v>1738</v>
      </c>
      <c r="C638" s="6" t="s">
        <v>1741</v>
      </c>
      <c r="D638" s="6" t="s">
        <v>1742</v>
      </c>
      <c r="E638" s="5" t="str">
        <f>HYPERLINK("https://www.esco-net.com/wcs/escort/ec/detail?hHinCd=EA995AA-573A","EA995AA-573A")</f>
        <v>EA995AA-573A</v>
      </c>
    </row>
    <row r="639" spans="2:5" x14ac:dyDescent="0.15">
      <c r="B639" s="6" t="s">
        <v>1743</v>
      </c>
      <c r="C639" s="6" t="s">
        <v>1744</v>
      </c>
      <c r="D639" s="6" t="s">
        <v>1745</v>
      </c>
      <c r="E639" s="5" t="str">
        <f>HYPERLINK("https://www.esco-net.com/wcs/escort/ec/detail?hHinCd=EA899AJ-78","EA899AJ-78")</f>
        <v>EA899AJ-78</v>
      </c>
    </row>
    <row r="640" spans="2:5" x14ac:dyDescent="0.15">
      <c r="B640" s="6" t="s">
        <v>1746</v>
      </c>
      <c r="C640" s="6" t="s">
        <v>1747</v>
      </c>
      <c r="D640" s="6" t="s">
        <v>1748</v>
      </c>
      <c r="E640" s="5" t="str">
        <f>HYPERLINK("https://www.esco-net.com/wcs/escort/ec/detail?hHinCd=EA899HK-2A","EA899HK-2A")</f>
        <v>EA899HK-2A</v>
      </c>
    </row>
    <row r="641" spans="2:5" x14ac:dyDescent="0.15">
      <c r="B641" s="6" t="s">
        <v>1749</v>
      </c>
      <c r="C641" s="6" t="s">
        <v>1750</v>
      </c>
      <c r="D641" s="6" t="s">
        <v>1751</v>
      </c>
      <c r="E641" s="5" t="str">
        <f>HYPERLINK("https://www.esco-net.com/wcs/escort/ec/detail?hHinCd=EA899MY-3","EA899MY-3")</f>
        <v>EA899MY-3</v>
      </c>
    </row>
    <row r="642" spans="2:5" x14ac:dyDescent="0.15">
      <c r="B642" s="6" t="s">
        <v>1749</v>
      </c>
      <c r="C642" s="6" t="s">
        <v>1752</v>
      </c>
      <c r="D642" s="6" t="s">
        <v>1753</v>
      </c>
      <c r="E642" s="5" t="str">
        <f>HYPERLINK("https://www.esco-net.com/wcs/escort/ec/detail?hHinCd=EA899MY-3","EA899MY-3")</f>
        <v>EA899MY-3</v>
      </c>
    </row>
    <row r="643" spans="2:5" x14ac:dyDescent="0.15">
      <c r="B643" s="6" t="s">
        <v>1754</v>
      </c>
      <c r="C643" s="6" t="s">
        <v>1755</v>
      </c>
      <c r="D643" s="6" t="s">
        <v>1756</v>
      </c>
      <c r="E643" s="5"/>
    </row>
    <row r="644" spans="2:5" x14ac:dyDescent="0.15">
      <c r="B644" s="6" t="s">
        <v>1757</v>
      </c>
      <c r="C644" s="6" t="s">
        <v>1758</v>
      </c>
      <c r="D644" s="6" t="s">
        <v>1759</v>
      </c>
      <c r="E644" s="5" t="str">
        <f>HYPERLINK("https://www.esco-net.com/wcs/escort/ec/detail?hHinCd=EA115KA-65A","EA115KA-65A")</f>
        <v>EA115KA-65A</v>
      </c>
    </row>
    <row r="645" spans="2:5" x14ac:dyDescent="0.15">
      <c r="B645" s="6" t="s">
        <v>1760</v>
      </c>
      <c r="C645" s="6" t="s">
        <v>1761</v>
      </c>
      <c r="D645" s="6" t="s">
        <v>1762</v>
      </c>
      <c r="E645" s="5"/>
    </row>
    <row r="646" spans="2:5" x14ac:dyDescent="0.15">
      <c r="B646" s="6" t="s">
        <v>164</v>
      </c>
      <c r="C646" s="6" t="s">
        <v>1763</v>
      </c>
      <c r="D646" s="6" t="s">
        <v>1764</v>
      </c>
      <c r="E646" s="5" t="str">
        <f>HYPERLINK("https://www.esco-net.com/wcs/escort/ec/detail?hHinCd=EA917AE-3A","EA917AE-3A")</f>
        <v>EA917AE-3A</v>
      </c>
    </row>
    <row r="647" spans="2:5" x14ac:dyDescent="0.15">
      <c r="B647" s="6" t="s">
        <v>1765</v>
      </c>
      <c r="C647" s="6" t="s">
        <v>1766</v>
      </c>
      <c r="D647" s="6" t="s">
        <v>1767</v>
      </c>
      <c r="E647" s="5" t="str">
        <f>HYPERLINK("https://www.esco-net.com/wcs/escort/ec/detail?hHinCd=EA739CB-84","EA739CB-84")</f>
        <v>EA739CB-84</v>
      </c>
    </row>
    <row r="648" spans="2:5" x14ac:dyDescent="0.15">
      <c r="B648" s="6" t="s">
        <v>1765</v>
      </c>
      <c r="C648" s="6" t="s">
        <v>1768</v>
      </c>
      <c r="D648" s="6" t="s">
        <v>1769</v>
      </c>
      <c r="E648" s="5" t="str">
        <f>HYPERLINK("https://www.esco-net.com/wcs/escort/ec/detail?hHinCd=EA916FA-2","EA916FA-2")</f>
        <v>EA916FA-2</v>
      </c>
    </row>
    <row r="649" spans="2:5" x14ac:dyDescent="0.15">
      <c r="B649" s="6" t="s">
        <v>1770</v>
      </c>
      <c r="C649" s="6" t="s">
        <v>1771</v>
      </c>
      <c r="D649" s="6" t="s">
        <v>1772</v>
      </c>
      <c r="E649" s="5" t="str">
        <f>HYPERLINK("https://www.esco-net.com/wcs/escort/ec/detail?hHinCd=EA911AE-66","EA911AE-66")</f>
        <v>EA911AE-66</v>
      </c>
    </row>
    <row r="650" spans="2:5" x14ac:dyDescent="0.15">
      <c r="B650" s="6" t="s">
        <v>1770</v>
      </c>
      <c r="C650" s="6" t="s">
        <v>1773</v>
      </c>
      <c r="D650" s="6" t="s">
        <v>1774</v>
      </c>
      <c r="E650" s="5" t="str">
        <f>HYPERLINK("https://www.esco-net.com/wcs/escort/ec/detail?hHinCd=EA911AE-67","EA911AE-67")</f>
        <v>EA911AE-67</v>
      </c>
    </row>
    <row r="651" spans="2:5" x14ac:dyDescent="0.15">
      <c r="B651" s="6" t="s">
        <v>1775</v>
      </c>
      <c r="C651" s="6" t="s">
        <v>1776</v>
      </c>
      <c r="D651" s="6" t="s">
        <v>1777</v>
      </c>
      <c r="E651" s="5" t="str">
        <f>HYPERLINK("https://www.esco-net.com/wcs/escort/ec/detail?hHinCd=EA650RA-32","EA650RA-32")</f>
        <v>EA650RA-32</v>
      </c>
    </row>
    <row r="652" spans="2:5" x14ac:dyDescent="0.15">
      <c r="B652" s="6" t="s">
        <v>165</v>
      </c>
      <c r="C652" s="6" t="s">
        <v>1778</v>
      </c>
      <c r="D652" s="6" t="s">
        <v>1779</v>
      </c>
      <c r="E652" s="5" t="str">
        <f>HYPERLINK("https://www.esco-net.com/wcs/escort/ec/detail?hHinCd=EA928AD-59","EA928AD-59")</f>
        <v>EA928AD-59</v>
      </c>
    </row>
    <row r="653" spans="2:5" x14ac:dyDescent="0.15">
      <c r="B653" s="6" t="s">
        <v>166</v>
      </c>
      <c r="C653" s="6" t="s">
        <v>1780</v>
      </c>
      <c r="D653" s="6" t="s">
        <v>1781</v>
      </c>
      <c r="E653" s="5" t="str">
        <f>HYPERLINK("https://www.esco-net.com/wcs/escort/ec/detail?hHinCd=EA898CG-3A","EA898CG-3A")</f>
        <v>EA898CG-3A</v>
      </c>
    </row>
    <row r="654" spans="2:5" x14ac:dyDescent="0.15">
      <c r="B654" s="6" t="s">
        <v>1782</v>
      </c>
      <c r="C654" s="6" t="s">
        <v>1783</v>
      </c>
      <c r="D654" s="6" t="s">
        <v>1784</v>
      </c>
      <c r="E654" s="5" t="str">
        <f>HYPERLINK("https://www.esco-net.com/wcs/escort/ec/detail?hHinCd=EA650AC-46A","EA650AC-46A")</f>
        <v>EA650AC-46A</v>
      </c>
    </row>
    <row r="655" spans="2:5" x14ac:dyDescent="0.15">
      <c r="B655" s="6" t="s">
        <v>167</v>
      </c>
      <c r="C655" s="6" t="s">
        <v>1785</v>
      </c>
      <c r="D655" s="6" t="s">
        <v>1786</v>
      </c>
      <c r="E655" s="5" t="str">
        <f>HYPERLINK("https://www.esco-net.com/wcs/escort/ec/detail?hHinCd=EA540AA-10","EA540AA-10")</f>
        <v>EA540AA-10</v>
      </c>
    </row>
    <row r="656" spans="2:5" x14ac:dyDescent="0.15">
      <c r="B656" s="6" t="s">
        <v>1787</v>
      </c>
      <c r="C656" s="6" t="s">
        <v>1788</v>
      </c>
      <c r="D656" s="6" t="s">
        <v>1789</v>
      </c>
      <c r="E656" s="5" t="str">
        <f>HYPERLINK("https://www.esco-net.com/wcs/escort/ec/detail?hHinCd=EA540BJ-11","EA540BJ-11")</f>
        <v>EA540BJ-11</v>
      </c>
    </row>
    <row r="657" spans="2:5" x14ac:dyDescent="0.15">
      <c r="B657" s="6" t="s">
        <v>1790</v>
      </c>
      <c r="C657" s="6" t="s">
        <v>1791</v>
      </c>
      <c r="D657" s="6" t="s">
        <v>1792</v>
      </c>
      <c r="E657" s="5"/>
    </row>
    <row r="658" spans="2:5" x14ac:dyDescent="0.15">
      <c r="B658" s="6" t="s">
        <v>1793</v>
      </c>
      <c r="C658" s="6" t="s">
        <v>1794</v>
      </c>
      <c r="D658" s="6" t="s">
        <v>1795</v>
      </c>
      <c r="E658" s="5" t="str">
        <f>HYPERLINK("https://www.esco-net.com/wcs/escort/ec/detail?hHinCd=EA650BC-23","EA650BC-23")</f>
        <v>EA650BC-23</v>
      </c>
    </row>
    <row r="659" spans="2:5" x14ac:dyDescent="0.15">
      <c r="B659" s="6" t="s">
        <v>1796</v>
      </c>
      <c r="C659" s="6" t="s">
        <v>1797</v>
      </c>
      <c r="D659" s="6" t="s">
        <v>1798</v>
      </c>
      <c r="E659" s="5"/>
    </row>
    <row r="660" spans="2:5" x14ac:dyDescent="0.15">
      <c r="B660" s="6" t="s">
        <v>1799</v>
      </c>
      <c r="C660" s="6" t="s">
        <v>1800</v>
      </c>
      <c r="D660" s="6" t="s">
        <v>1801</v>
      </c>
      <c r="E660" s="5" t="str">
        <f>HYPERLINK("https://www.esco-net.com/wcs/escort/ec/detail?hHinCd=EA898RE-5A","EA898RE-5A")</f>
        <v>EA898RE-5A</v>
      </c>
    </row>
    <row r="661" spans="2:5" x14ac:dyDescent="0.15">
      <c r="B661" s="6" t="s">
        <v>168</v>
      </c>
      <c r="C661" s="6" t="s">
        <v>1802</v>
      </c>
      <c r="D661" s="6" t="s">
        <v>1803</v>
      </c>
      <c r="E661" s="5" t="str">
        <f>HYPERLINK("https://www.esco-net.com/wcs/escort/ec/detail?hHinCd=EA124E-1","EA124E-1")</f>
        <v>EA124E-1</v>
      </c>
    </row>
    <row r="662" spans="2:5" x14ac:dyDescent="0.15">
      <c r="B662" s="6" t="s">
        <v>1804</v>
      </c>
      <c r="C662" s="6" t="s">
        <v>1805</v>
      </c>
      <c r="D662" s="6" t="s">
        <v>1806</v>
      </c>
      <c r="E662" s="5" t="str">
        <f>HYPERLINK("https://www.esco-net.com/wcs/escort/ec/detail?hHinCd=EA124LB-13C","EA124LB-13C")</f>
        <v>EA124LB-13C</v>
      </c>
    </row>
    <row r="663" spans="2:5" x14ac:dyDescent="0.15">
      <c r="B663" s="6" t="s">
        <v>23</v>
      </c>
      <c r="C663" s="6" t="s">
        <v>1807</v>
      </c>
      <c r="D663" s="6" t="s">
        <v>1808</v>
      </c>
      <c r="E663" s="5"/>
    </row>
    <row r="664" spans="2:5" x14ac:dyDescent="0.15">
      <c r="B664" s="6"/>
      <c r="C664" s="6"/>
      <c r="D664" s="6"/>
      <c r="E664" s="5"/>
    </row>
    <row r="665" spans="2:5" x14ac:dyDescent="0.15">
      <c r="B665" s="6"/>
      <c r="C665" s="6"/>
      <c r="D665" s="6"/>
      <c r="E665" s="5"/>
    </row>
    <row r="666" spans="2:5" x14ac:dyDescent="0.15">
      <c r="B666" s="6"/>
      <c r="C666" s="6"/>
      <c r="D666" s="6"/>
      <c r="E666" s="5"/>
    </row>
    <row r="667" spans="2:5" x14ac:dyDescent="0.15">
      <c r="B667" s="6"/>
      <c r="C667" s="6"/>
      <c r="D667" s="6"/>
      <c r="E667" s="5"/>
    </row>
    <row r="668" spans="2:5" x14ac:dyDescent="0.15">
      <c r="B668" s="6"/>
      <c r="C668" s="6"/>
      <c r="D668" s="6"/>
      <c r="E668" s="5"/>
    </row>
    <row r="669" spans="2:5" x14ac:dyDescent="0.15">
      <c r="B669" s="6"/>
      <c r="C669" s="6"/>
      <c r="D669" s="6"/>
      <c r="E669" s="5"/>
    </row>
    <row r="670" spans="2:5" x14ac:dyDescent="0.15">
      <c r="B670" s="6"/>
      <c r="C670" s="6"/>
      <c r="D670" s="6"/>
      <c r="E670" s="5"/>
    </row>
    <row r="671" spans="2:5" x14ac:dyDescent="0.15">
      <c r="B671" s="6"/>
      <c r="C671" s="6"/>
      <c r="D671" s="6"/>
      <c r="E671" s="5"/>
    </row>
    <row r="672" spans="2:5" x14ac:dyDescent="0.15">
      <c r="B672" s="6"/>
      <c r="C672" s="6"/>
      <c r="D672" s="6"/>
      <c r="E672" s="5"/>
    </row>
    <row r="673" spans="2:5" x14ac:dyDescent="0.15">
      <c r="B673" s="6"/>
      <c r="C673" s="6"/>
      <c r="D673" s="6"/>
      <c r="E673" s="5"/>
    </row>
    <row r="674" spans="2:5" x14ac:dyDescent="0.15">
      <c r="B674" s="6"/>
      <c r="C674" s="6"/>
      <c r="D674" s="6"/>
      <c r="E674" s="5"/>
    </row>
    <row r="675" spans="2:5" x14ac:dyDescent="0.15">
      <c r="B675" s="6"/>
      <c r="C675" s="6"/>
      <c r="D675" s="6"/>
      <c r="E675" s="5"/>
    </row>
    <row r="676" spans="2:5" x14ac:dyDescent="0.15">
      <c r="B676" s="6"/>
      <c r="C676" s="6"/>
      <c r="D676" s="6"/>
      <c r="E676" s="5"/>
    </row>
    <row r="677" spans="2:5" x14ac:dyDescent="0.15">
      <c r="B677" s="6"/>
      <c r="C677" s="6"/>
      <c r="D677" s="6"/>
      <c r="E677" s="5"/>
    </row>
    <row r="678" spans="2:5" x14ac:dyDescent="0.15">
      <c r="B678" s="6"/>
      <c r="C678" s="6"/>
      <c r="D678" s="6"/>
      <c r="E678" s="5"/>
    </row>
    <row r="679" spans="2:5" x14ac:dyDescent="0.15">
      <c r="B679" s="6"/>
      <c r="C679" s="6"/>
      <c r="D679" s="6"/>
      <c r="E679" s="5"/>
    </row>
    <row r="680" spans="2:5" x14ac:dyDescent="0.15">
      <c r="B680" s="6"/>
      <c r="C680" s="6"/>
      <c r="D680" s="6"/>
      <c r="E680" s="5"/>
    </row>
    <row r="681" spans="2:5" x14ac:dyDescent="0.15">
      <c r="B681" s="6"/>
      <c r="C681" s="6"/>
      <c r="D681" s="6"/>
      <c r="E681" s="5"/>
    </row>
    <row r="682" spans="2:5" x14ac:dyDescent="0.15">
      <c r="B682" s="6"/>
      <c r="C682" s="6"/>
      <c r="D682" s="6"/>
      <c r="E682" s="5"/>
    </row>
    <row r="683" spans="2:5" x14ac:dyDescent="0.15">
      <c r="B683" s="6"/>
      <c r="C683" s="6"/>
      <c r="D683" s="6"/>
      <c r="E683" s="5"/>
    </row>
    <row r="684" spans="2:5" x14ac:dyDescent="0.15">
      <c r="B684" s="6"/>
      <c r="C684" s="6"/>
      <c r="D684" s="6"/>
      <c r="E684" s="5"/>
    </row>
    <row r="685" spans="2:5" x14ac:dyDescent="0.15">
      <c r="B685" s="6"/>
      <c r="C685" s="6"/>
      <c r="D685" s="6"/>
      <c r="E685" s="5"/>
    </row>
    <row r="686" spans="2:5" x14ac:dyDescent="0.15">
      <c r="B686" s="6"/>
      <c r="C686" s="6"/>
      <c r="D686" s="6"/>
      <c r="E686" s="5"/>
    </row>
    <row r="687" spans="2:5" x14ac:dyDescent="0.15">
      <c r="B687" s="6"/>
      <c r="C687" s="6"/>
      <c r="D687" s="6"/>
      <c r="E687" s="5"/>
    </row>
    <row r="688" spans="2:5" x14ac:dyDescent="0.15">
      <c r="B688" s="6"/>
      <c r="C688" s="6"/>
      <c r="D688" s="6"/>
      <c r="E688" s="5"/>
    </row>
    <row r="689" spans="2:5" x14ac:dyDescent="0.15">
      <c r="B689" s="6"/>
      <c r="C689" s="6"/>
      <c r="D689" s="6"/>
      <c r="E689" s="5"/>
    </row>
    <row r="690" spans="2:5" x14ac:dyDescent="0.15">
      <c r="B690" s="6"/>
      <c r="C690" s="6"/>
      <c r="D690" s="6"/>
      <c r="E690" s="5"/>
    </row>
    <row r="691" spans="2:5" x14ac:dyDescent="0.15">
      <c r="B691" s="6"/>
      <c r="C691" s="6"/>
      <c r="D691" s="6"/>
      <c r="E691" s="5"/>
    </row>
    <row r="692" spans="2:5" x14ac:dyDescent="0.15">
      <c r="B692" s="6"/>
      <c r="C692" s="6"/>
      <c r="D692" s="6"/>
      <c r="E692" s="5"/>
    </row>
    <row r="693" spans="2:5" x14ac:dyDescent="0.15">
      <c r="B693" s="6"/>
      <c r="C693" s="6"/>
      <c r="D693" s="6"/>
      <c r="E693" s="5"/>
    </row>
    <row r="694" spans="2:5" x14ac:dyDescent="0.15">
      <c r="B694" s="6"/>
      <c r="C694" s="6"/>
      <c r="D694" s="6"/>
      <c r="E694" s="5"/>
    </row>
    <row r="695" spans="2:5" x14ac:dyDescent="0.15">
      <c r="B695" s="6"/>
      <c r="C695" s="6"/>
      <c r="D695" s="6"/>
      <c r="E695" s="5"/>
    </row>
    <row r="696" spans="2:5" x14ac:dyDescent="0.15">
      <c r="B696" s="6"/>
      <c r="C696" s="6"/>
      <c r="D696" s="6"/>
      <c r="E696" s="5"/>
    </row>
    <row r="697" spans="2:5" x14ac:dyDescent="0.15">
      <c r="B697" s="6"/>
      <c r="C697" s="6"/>
      <c r="D697" s="6"/>
      <c r="E697" s="5"/>
    </row>
    <row r="698" spans="2:5" x14ac:dyDescent="0.15">
      <c r="B698" s="6"/>
      <c r="C698" s="6"/>
      <c r="D698" s="6"/>
      <c r="E698" s="5"/>
    </row>
    <row r="699" spans="2:5" x14ac:dyDescent="0.15">
      <c r="B699" s="6"/>
      <c r="C699" s="6"/>
      <c r="D699" s="6"/>
      <c r="E699" s="5"/>
    </row>
    <row r="700" spans="2:5" x14ac:dyDescent="0.15">
      <c r="B700" s="6"/>
      <c r="C700" s="6"/>
      <c r="D700" s="6"/>
      <c r="E700" s="5"/>
    </row>
    <row r="701" spans="2:5" x14ac:dyDescent="0.15">
      <c r="B701" s="6"/>
      <c r="C701" s="6"/>
      <c r="D701" s="6"/>
      <c r="E701" s="5"/>
    </row>
    <row r="702" spans="2:5" x14ac:dyDescent="0.15">
      <c r="B702" s="6"/>
      <c r="C702" s="6"/>
      <c r="D702" s="6"/>
      <c r="E702" s="5"/>
    </row>
    <row r="703" spans="2:5" x14ac:dyDescent="0.15">
      <c r="B703" s="6"/>
      <c r="C703" s="6"/>
      <c r="D703" s="6"/>
      <c r="E703" s="5"/>
    </row>
    <row r="704" spans="2:5" x14ac:dyDescent="0.15">
      <c r="B704" s="6"/>
      <c r="C704" s="6"/>
      <c r="D704" s="6"/>
      <c r="E704" s="5"/>
    </row>
    <row r="705" spans="2:5" x14ac:dyDescent="0.15">
      <c r="B705" s="6"/>
      <c r="C705" s="6"/>
      <c r="D705" s="6"/>
      <c r="E705" s="5"/>
    </row>
    <row r="706" spans="2:5" x14ac:dyDescent="0.15">
      <c r="B706" s="6"/>
      <c r="C706" s="6"/>
      <c r="D706" s="6"/>
      <c r="E706" s="5"/>
    </row>
    <row r="707" spans="2:5" x14ac:dyDescent="0.15">
      <c r="B707" s="6"/>
      <c r="C707" s="6"/>
      <c r="D707" s="6"/>
      <c r="E707" s="5"/>
    </row>
    <row r="708" spans="2:5" x14ac:dyDescent="0.15">
      <c r="B708" s="6"/>
      <c r="C708" s="6"/>
      <c r="D708" s="6"/>
      <c r="E708" s="5"/>
    </row>
    <row r="709" spans="2:5" x14ac:dyDescent="0.15">
      <c r="B709" s="6"/>
      <c r="C709" s="6"/>
      <c r="D709" s="6"/>
      <c r="E709" s="5"/>
    </row>
    <row r="710" spans="2:5" x14ac:dyDescent="0.15">
      <c r="B710" s="6"/>
      <c r="C710" s="6"/>
      <c r="D710" s="6"/>
      <c r="E710" s="5"/>
    </row>
    <row r="711" spans="2:5" x14ac:dyDescent="0.15">
      <c r="B711" s="6"/>
      <c r="C711" s="6"/>
      <c r="D711" s="6"/>
      <c r="E711" s="5"/>
    </row>
    <row r="712" spans="2:5" x14ac:dyDescent="0.15">
      <c r="B712" s="6"/>
      <c r="C712" s="6"/>
      <c r="D712" s="6"/>
      <c r="E712" s="5"/>
    </row>
    <row r="713" spans="2:5" x14ac:dyDescent="0.15">
      <c r="B713" s="6"/>
      <c r="C713" s="6"/>
      <c r="D713" s="6"/>
      <c r="E713" s="5"/>
    </row>
    <row r="714" spans="2:5" x14ac:dyDescent="0.15">
      <c r="B714" s="6"/>
      <c r="C714" s="6"/>
      <c r="D714" s="6"/>
      <c r="E714" s="5"/>
    </row>
    <row r="715" spans="2:5" x14ac:dyDescent="0.15">
      <c r="B715" s="6"/>
      <c r="C715" s="6"/>
      <c r="D715" s="6"/>
      <c r="E715" s="5"/>
    </row>
    <row r="716" spans="2:5" x14ac:dyDescent="0.15">
      <c r="B716" s="6"/>
      <c r="C716" s="6"/>
      <c r="D716" s="6"/>
      <c r="E716" s="5"/>
    </row>
    <row r="717" spans="2:5" x14ac:dyDescent="0.15">
      <c r="B717" s="6"/>
      <c r="C717" s="6"/>
      <c r="D717" s="6"/>
      <c r="E717" s="5"/>
    </row>
    <row r="718" spans="2:5" x14ac:dyDescent="0.15">
      <c r="B718" s="6"/>
      <c r="C718" s="6"/>
      <c r="D718" s="6"/>
      <c r="E718" s="5"/>
    </row>
    <row r="719" spans="2:5" x14ac:dyDescent="0.15">
      <c r="B719" s="6"/>
      <c r="C719" s="6"/>
      <c r="D719" s="6"/>
      <c r="E719" s="5"/>
    </row>
    <row r="720" spans="2:5" x14ac:dyDescent="0.15">
      <c r="B720" s="6"/>
      <c r="C720" s="6"/>
      <c r="D720" s="6"/>
      <c r="E720" s="5"/>
    </row>
    <row r="721" spans="2:5" x14ac:dyDescent="0.15">
      <c r="B721" s="6"/>
      <c r="C721" s="6"/>
      <c r="D721" s="6"/>
      <c r="E721" s="5"/>
    </row>
    <row r="722" spans="2:5" x14ac:dyDescent="0.15">
      <c r="B722" s="6"/>
      <c r="C722" s="6"/>
      <c r="D722" s="6"/>
      <c r="E722" s="5"/>
    </row>
    <row r="723" spans="2:5" x14ac:dyDescent="0.15">
      <c r="B723" s="6"/>
      <c r="C723" s="6"/>
      <c r="D723" s="6"/>
      <c r="E723" s="5"/>
    </row>
    <row r="724" spans="2:5" x14ac:dyDescent="0.15">
      <c r="B724" s="6"/>
      <c r="C724" s="6"/>
      <c r="D724" s="6"/>
      <c r="E724" s="5"/>
    </row>
    <row r="725" spans="2:5" x14ac:dyDescent="0.15">
      <c r="B725" s="6"/>
      <c r="C725" s="6"/>
      <c r="D725" s="6"/>
      <c r="E725" s="5"/>
    </row>
    <row r="726" spans="2:5" x14ac:dyDescent="0.15">
      <c r="B726" s="6"/>
      <c r="C726" s="6"/>
      <c r="D726" s="6"/>
      <c r="E726" s="5"/>
    </row>
    <row r="727" spans="2:5" x14ac:dyDescent="0.15">
      <c r="B727" s="6"/>
      <c r="C727" s="6"/>
      <c r="D727" s="6"/>
      <c r="E727" s="5"/>
    </row>
    <row r="728" spans="2:5" x14ac:dyDescent="0.15">
      <c r="B728" s="6"/>
      <c r="C728" s="6"/>
      <c r="D728" s="6"/>
      <c r="E728" s="5"/>
    </row>
    <row r="729" spans="2:5" x14ac:dyDescent="0.15">
      <c r="B729" s="6"/>
      <c r="C729" s="6"/>
      <c r="D729" s="6"/>
      <c r="E729" s="5"/>
    </row>
    <row r="730" spans="2:5" x14ac:dyDescent="0.15">
      <c r="B730" s="6"/>
      <c r="C730" s="6"/>
      <c r="D730" s="6"/>
      <c r="E730" s="5"/>
    </row>
    <row r="731" spans="2:5" x14ac:dyDescent="0.15">
      <c r="B731" s="6"/>
      <c r="C731" s="6"/>
      <c r="D731" s="6"/>
      <c r="E731" s="5"/>
    </row>
    <row r="732" spans="2:5" x14ac:dyDescent="0.15">
      <c r="B732" s="6"/>
      <c r="C732" s="6"/>
      <c r="D732" s="6"/>
      <c r="E732" s="5"/>
    </row>
    <row r="733" spans="2:5" x14ac:dyDescent="0.15">
      <c r="B733" s="6"/>
      <c r="C733" s="6"/>
      <c r="D733" s="6"/>
      <c r="E733" s="5"/>
    </row>
    <row r="734" spans="2:5" x14ac:dyDescent="0.15">
      <c r="B734" s="6"/>
      <c r="C734" s="6"/>
      <c r="D734" s="6"/>
      <c r="E734" s="5"/>
    </row>
    <row r="735" spans="2:5" x14ac:dyDescent="0.15">
      <c r="B735" s="6"/>
      <c r="C735" s="6"/>
      <c r="D735" s="6"/>
      <c r="E735" s="5"/>
    </row>
    <row r="736" spans="2:5" x14ac:dyDescent="0.15">
      <c r="B736" s="6"/>
      <c r="C736" s="6"/>
      <c r="D736" s="6"/>
      <c r="E736" s="5"/>
    </row>
    <row r="737" spans="2:5" x14ac:dyDescent="0.15">
      <c r="B737" s="6"/>
      <c r="C737" s="6"/>
      <c r="D737" s="6"/>
      <c r="E737" s="5"/>
    </row>
    <row r="738" spans="2:5" x14ac:dyDescent="0.15">
      <c r="B738" s="6"/>
      <c r="C738" s="6"/>
      <c r="D738" s="6"/>
      <c r="E738" s="5"/>
    </row>
    <row r="739" spans="2:5" x14ac:dyDescent="0.15">
      <c r="B739" s="6"/>
      <c r="C739" s="6"/>
      <c r="D739" s="6"/>
      <c r="E739" s="5"/>
    </row>
    <row r="740" spans="2:5" x14ac:dyDescent="0.15">
      <c r="B740" s="6"/>
      <c r="C740" s="6"/>
      <c r="D740" s="6"/>
      <c r="E740" s="5"/>
    </row>
    <row r="741" spans="2:5" x14ac:dyDescent="0.15">
      <c r="B741" s="6"/>
      <c r="C741" s="6"/>
      <c r="D741" s="6"/>
      <c r="E741" s="5"/>
    </row>
    <row r="742" spans="2:5" x14ac:dyDescent="0.15">
      <c r="B742" s="6"/>
      <c r="C742" s="6"/>
      <c r="D742" s="6"/>
      <c r="E742" s="5"/>
    </row>
    <row r="743" spans="2:5" x14ac:dyDescent="0.15">
      <c r="B743" s="6"/>
      <c r="C743" s="6"/>
      <c r="D743" s="6"/>
      <c r="E743" s="5"/>
    </row>
    <row r="744" spans="2:5" x14ac:dyDescent="0.15">
      <c r="B744" s="6"/>
      <c r="C744" s="6"/>
      <c r="D744" s="6"/>
      <c r="E744" s="5"/>
    </row>
    <row r="745" spans="2:5" x14ac:dyDescent="0.15">
      <c r="B745" s="6"/>
      <c r="C745" s="6"/>
      <c r="D745" s="6"/>
      <c r="E745" s="5"/>
    </row>
    <row r="746" spans="2:5" x14ac:dyDescent="0.15">
      <c r="B746" s="6"/>
      <c r="C746" s="6"/>
      <c r="D746" s="6"/>
      <c r="E746" s="5"/>
    </row>
    <row r="747" spans="2:5" x14ac:dyDescent="0.15">
      <c r="B747" s="6"/>
      <c r="C747" s="6"/>
      <c r="D747" s="6"/>
      <c r="E747" s="5"/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2024-04-15T06:39:28Z</cp:lastPrinted>
  <dcterms:created xsi:type="dcterms:W3CDTF">2015-03-02T01:12:59Z</dcterms:created>
  <dcterms:modified xsi:type="dcterms:W3CDTF">2024-11-07T02:41:12Z</dcterms:modified>
</cp:coreProperties>
</file>