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YFUL\Desktop\"/>
    </mc:Choice>
  </mc:AlternateContent>
  <xr:revisionPtr revIDLastSave="0" documentId="13_ncr:1_{E996D67E-4652-4739-B178-3CE85B130F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Sheet1!$B$10:$E$1577</definedName>
    <definedName name="_xlnm.Print_Area" localSheetId="0">Sheet1!$A$1:$E$940</definedName>
    <definedName name="_xlnm.Print_Titles" localSheetId="0">Sheet1!$10:$11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E14" i="1"/>
  <c r="E15" i="1"/>
  <c r="E16" i="1"/>
  <c r="E17" i="1"/>
  <c r="E18" i="1"/>
  <c r="E19" i="1"/>
  <c r="E20" i="1"/>
  <c r="E21" i="1"/>
  <c r="E22" i="1"/>
  <c r="E23" i="1"/>
  <c r="E24" i="1"/>
  <c r="E26" i="1"/>
  <c r="E30" i="1"/>
  <c r="E31" i="1"/>
  <c r="E32" i="1"/>
  <c r="E33" i="1"/>
  <c r="E34" i="1"/>
  <c r="E37" i="1"/>
  <c r="E38" i="1"/>
  <c r="E39" i="1"/>
  <c r="E41" i="1"/>
  <c r="E49" i="1"/>
  <c r="E50" i="1"/>
  <c r="E52" i="1"/>
  <c r="E53" i="1"/>
  <c r="E54" i="1"/>
  <c r="E55" i="1"/>
  <c r="E56" i="1"/>
  <c r="E60" i="1"/>
  <c r="E63" i="1"/>
  <c r="E66" i="1"/>
  <c r="E67" i="1"/>
  <c r="E68" i="1"/>
  <c r="E69" i="1"/>
  <c r="E70" i="1"/>
  <c r="E73" i="1"/>
  <c r="E77" i="1"/>
  <c r="E78" i="1"/>
  <c r="E79" i="1"/>
  <c r="E80" i="1"/>
  <c r="E81" i="1"/>
  <c r="E82" i="1"/>
  <c r="E84" i="1"/>
  <c r="E85" i="1"/>
  <c r="E86" i="1"/>
  <c r="E87" i="1"/>
  <c r="E88" i="1"/>
  <c r="E89" i="1"/>
  <c r="E90" i="1"/>
  <c r="E92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1" i="1"/>
  <c r="E112" i="1"/>
  <c r="E114" i="1"/>
  <c r="E115" i="1"/>
  <c r="E116" i="1"/>
  <c r="E117" i="1"/>
  <c r="E118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6" i="1"/>
  <c r="E137" i="1"/>
  <c r="E138" i="1"/>
  <c r="E139" i="1"/>
  <c r="E140" i="1"/>
  <c r="E141" i="1"/>
  <c r="E143" i="1"/>
  <c r="E144" i="1"/>
  <c r="E145" i="1"/>
  <c r="E146" i="1"/>
  <c r="E147" i="1"/>
  <c r="E148" i="1"/>
  <c r="E149" i="1"/>
  <c r="E151" i="1"/>
  <c r="E152" i="1"/>
  <c r="E154" i="1"/>
  <c r="E155" i="1"/>
  <c r="E156" i="1"/>
  <c r="E159" i="1"/>
  <c r="E161" i="1"/>
  <c r="E162" i="1"/>
  <c r="E163" i="1"/>
  <c r="E164" i="1"/>
  <c r="E165" i="1"/>
  <c r="E166" i="1"/>
  <c r="E167" i="1"/>
  <c r="E169" i="1"/>
  <c r="E170" i="1"/>
  <c r="E171" i="1"/>
  <c r="E172" i="1"/>
  <c r="E173" i="1"/>
  <c r="E174" i="1"/>
  <c r="E175" i="1"/>
  <c r="E177" i="1"/>
  <c r="E178" i="1"/>
  <c r="E179" i="1"/>
  <c r="E184" i="1"/>
  <c r="E185" i="1"/>
  <c r="E186" i="1"/>
  <c r="E189" i="1"/>
  <c r="E190" i="1"/>
  <c r="E192" i="1"/>
  <c r="E193" i="1"/>
  <c r="E194" i="1"/>
  <c r="E195" i="1"/>
  <c r="E196" i="1"/>
  <c r="E197" i="1"/>
  <c r="E198" i="1"/>
  <c r="E199" i="1"/>
  <c r="E201" i="1"/>
  <c r="E202" i="1"/>
  <c r="E203" i="1"/>
  <c r="E204" i="1"/>
  <c r="E205" i="1"/>
  <c r="E206" i="1"/>
  <c r="E212" i="1"/>
  <c r="E213" i="1"/>
  <c r="E214" i="1"/>
  <c r="E216" i="1"/>
  <c r="E217" i="1"/>
  <c r="E219" i="1"/>
  <c r="E220" i="1"/>
  <c r="E221" i="1"/>
  <c r="E224" i="1"/>
  <c r="E227" i="1"/>
  <c r="E228" i="1"/>
  <c r="E229" i="1"/>
  <c r="E232" i="1"/>
  <c r="E233" i="1"/>
  <c r="E237" i="1"/>
  <c r="E238" i="1"/>
  <c r="E239" i="1"/>
  <c r="E240" i="1"/>
  <c r="E243" i="1"/>
  <c r="E246" i="1"/>
  <c r="E249" i="1"/>
  <c r="E250" i="1"/>
  <c r="E251" i="1"/>
  <c r="E252" i="1"/>
  <c r="E254" i="1"/>
  <c r="E256" i="1"/>
  <c r="E257" i="1"/>
  <c r="E258" i="1"/>
  <c r="E259" i="1"/>
  <c r="E260" i="1"/>
  <c r="E261" i="1"/>
  <c r="E262" i="1"/>
  <c r="E263" i="1"/>
  <c r="E264" i="1"/>
  <c r="E265" i="1"/>
  <c r="E266" i="1"/>
  <c r="E268" i="1"/>
  <c r="E270" i="1"/>
  <c r="E271" i="1"/>
  <c r="E273" i="1"/>
  <c r="E274" i="1"/>
  <c r="E275" i="1"/>
  <c r="E276" i="1"/>
  <c r="E277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301" i="1"/>
  <c r="E302" i="1"/>
  <c r="E303" i="1"/>
  <c r="E304" i="1"/>
  <c r="E305" i="1"/>
  <c r="E307" i="1"/>
  <c r="E308" i="1"/>
  <c r="E309" i="1"/>
  <c r="E311" i="1"/>
  <c r="E312" i="1"/>
  <c r="E313" i="1"/>
  <c r="E314" i="1"/>
  <c r="E315" i="1"/>
  <c r="E316" i="1"/>
  <c r="E317" i="1"/>
  <c r="E319" i="1"/>
  <c r="E321" i="1"/>
  <c r="E323" i="1"/>
  <c r="E324" i="1"/>
  <c r="E326" i="1"/>
  <c r="E327" i="1"/>
  <c r="E328" i="1"/>
  <c r="E330" i="1"/>
  <c r="E331" i="1"/>
  <c r="E332" i="1"/>
  <c r="E341" i="1"/>
  <c r="E342" i="1"/>
  <c r="E343" i="1"/>
  <c r="E360" i="1"/>
  <c r="E361" i="1"/>
  <c r="E368" i="1"/>
  <c r="E370" i="1"/>
  <c r="E376" i="1"/>
  <c r="E377" i="1"/>
  <c r="E381" i="1"/>
  <c r="E382" i="1"/>
  <c r="E385" i="1"/>
  <c r="E386" i="1"/>
  <c r="E389" i="1"/>
  <c r="E391" i="1"/>
  <c r="E392" i="1"/>
  <c r="E396" i="1"/>
  <c r="E398" i="1"/>
  <c r="E399" i="1"/>
  <c r="E400" i="1"/>
  <c r="E402" i="1"/>
  <c r="E403" i="1"/>
  <c r="E404" i="1"/>
  <c r="E405" i="1"/>
  <c r="E406" i="1"/>
  <c r="E407" i="1"/>
  <c r="E408" i="1"/>
  <c r="E411" i="1"/>
  <c r="E412" i="1"/>
  <c r="E413" i="1"/>
  <c r="E417" i="1"/>
  <c r="E419" i="1"/>
  <c r="E421" i="1"/>
  <c r="E422" i="1"/>
  <c r="E423" i="1"/>
  <c r="E424" i="1"/>
  <c r="E426" i="1"/>
  <c r="E427" i="1"/>
  <c r="E428" i="1"/>
  <c r="E434" i="1"/>
  <c r="E437" i="1"/>
  <c r="E438" i="1"/>
  <c r="E441" i="1"/>
  <c r="E449" i="1"/>
  <c r="E451" i="1"/>
  <c r="E452" i="1"/>
  <c r="E453" i="1"/>
  <c r="E456" i="1"/>
  <c r="E458" i="1"/>
  <c r="E460" i="1"/>
  <c r="E461" i="1"/>
  <c r="E462" i="1"/>
  <c r="E463" i="1"/>
  <c r="E465" i="1"/>
  <c r="E468" i="1"/>
  <c r="E469" i="1"/>
  <c r="E470" i="1"/>
  <c r="E472" i="1"/>
  <c r="E473" i="1"/>
  <c r="E474" i="1"/>
  <c r="E475" i="1"/>
  <c r="E476" i="1"/>
  <c r="E477" i="1"/>
  <c r="E478" i="1"/>
  <c r="E480" i="1"/>
  <c r="E481" i="1"/>
  <c r="E483" i="1"/>
  <c r="E488" i="1"/>
  <c r="E489" i="1"/>
  <c r="E492" i="1"/>
  <c r="E493" i="1"/>
  <c r="E494" i="1"/>
  <c r="E497" i="1"/>
  <c r="E498" i="1"/>
  <c r="E499" i="1"/>
  <c r="E500" i="1"/>
  <c r="E501" i="1"/>
  <c r="E502" i="1"/>
  <c r="E503" i="1"/>
  <c r="E504" i="1"/>
  <c r="E506" i="1"/>
  <c r="E509" i="1"/>
  <c r="E512" i="1"/>
  <c r="E515" i="1"/>
  <c r="E516" i="1"/>
  <c r="E517" i="1"/>
  <c r="E521" i="1"/>
  <c r="E522" i="1"/>
  <c r="E523" i="1"/>
  <c r="E524" i="1"/>
  <c r="E525" i="1"/>
  <c r="E526" i="1"/>
  <c r="E531" i="1"/>
  <c r="E534" i="1"/>
  <c r="E535" i="1"/>
  <c r="E536" i="1"/>
  <c r="E537" i="1"/>
  <c r="E539" i="1"/>
  <c r="E540" i="1"/>
  <c r="E541" i="1"/>
  <c r="E542" i="1"/>
  <c r="E543" i="1"/>
  <c r="E545" i="1"/>
  <c r="E546" i="1"/>
  <c r="E547" i="1"/>
  <c r="E548" i="1"/>
  <c r="E553" i="1"/>
  <c r="E554" i="1"/>
  <c r="E555" i="1"/>
  <c r="E556" i="1"/>
  <c r="E557" i="1"/>
  <c r="E558" i="1"/>
  <c r="E559" i="1"/>
  <c r="E562" i="1"/>
  <c r="E564" i="1"/>
  <c r="E565" i="1"/>
  <c r="E566" i="1"/>
  <c r="E567" i="1"/>
  <c r="E568" i="1"/>
  <c r="E569" i="1"/>
  <c r="E570" i="1"/>
  <c r="E571" i="1"/>
  <c r="E572" i="1"/>
  <c r="E573" i="1"/>
  <c r="E574" i="1"/>
  <c r="E577" i="1"/>
  <c r="E578" i="1"/>
  <c r="E580" i="1"/>
  <c r="E581" i="1"/>
  <c r="E582" i="1"/>
  <c r="E583" i="1"/>
  <c r="E584" i="1"/>
  <c r="E585" i="1"/>
  <c r="E586" i="1"/>
  <c r="E587" i="1"/>
  <c r="E588" i="1"/>
  <c r="E590" i="1"/>
  <c r="E591" i="1"/>
  <c r="E592" i="1"/>
  <c r="E598" i="1"/>
  <c r="E599" i="1"/>
  <c r="E600" i="1"/>
  <c r="E601" i="1"/>
  <c r="E602" i="1"/>
  <c r="E603" i="1"/>
  <c r="E604" i="1"/>
  <c r="E605" i="1"/>
  <c r="E606" i="1"/>
  <c r="E608" i="1"/>
  <c r="E609" i="1"/>
  <c r="E610" i="1"/>
  <c r="E611" i="1"/>
  <c r="E613" i="1"/>
  <c r="E614" i="1"/>
  <c r="E615" i="1"/>
  <c r="E616" i="1"/>
  <c r="E617" i="1"/>
  <c r="E618" i="1"/>
  <c r="E621" i="1"/>
  <c r="E622" i="1"/>
  <c r="E623" i="1"/>
  <c r="E624" i="1"/>
  <c r="E625" i="1"/>
  <c r="E626" i="1"/>
  <c r="E627" i="1"/>
  <c r="E630" i="1"/>
  <c r="E631" i="1"/>
  <c r="E632" i="1"/>
  <c r="E633" i="1"/>
  <c r="E634" i="1"/>
  <c r="E635" i="1"/>
  <c r="E636" i="1"/>
  <c r="E638" i="1"/>
  <c r="E639" i="1"/>
  <c r="E642" i="1"/>
  <c r="E651" i="1"/>
  <c r="E652" i="1"/>
  <c r="E653" i="1"/>
  <c r="E654" i="1"/>
  <c r="E655" i="1"/>
  <c r="E656" i="1"/>
  <c r="E657" i="1"/>
  <c r="E658" i="1"/>
  <c r="E659" i="1"/>
  <c r="E662" i="1"/>
  <c r="E663" i="1"/>
  <c r="E664" i="1"/>
  <c r="E665" i="1"/>
  <c r="E666" i="1"/>
  <c r="E667" i="1"/>
  <c r="E671" i="1"/>
  <c r="E675" i="1"/>
  <c r="E676" i="1"/>
  <c r="E678" i="1"/>
  <c r="E679" i="1"/>
  <c r="E680" i="1"/>
  <c r="E681" i="1"/>
  <c r="E683" i="1"/>
  <c r="E684" i="1"/>
  <c r="E685" i="1"/>
  <c r="E687" i="1"/>
  <c r="E688" i="1"/>
  <c r="E689" i="1"/>
  <c r="E691" i="1"/>
  <c r="E692" i="1"/>
  <c r="E693" i="1"/>
  <c r="E694" i="1"/>
  <c r="E695" i="1"/>
  <c r="E696" i="1"/>
  <c r="E697" i="1"/>
  <c r="E698" i="1"/>
  <c r="E699" i="1"/>
  <c r="E700" i="1"/>
  <c r="E702" i="1"/>
  <c r="E706" i="1"/>
  <c r="E707" i="1"/>
  <c r="E708" i="1"/>
  <c r="E709" i="1"/>
  <c r="E710" i="1"/>
  <c r="E711" i="1"/>
  <c r="E713" i="1"/>
  <c r="E714" i="1"/>
  <c r="E715" i="1"/>
  <c r="E716" i="1"/>
  <c r="E717" i="1"/>
  <c r="E718" i="1"/>
  <c r="E719" i="1"/>
  <c r="E720" i="1"/>
  <c r="E722" i="1"/>
  <c r="E723" i="1"/>
  <c r="E724" i="1"/>
  <c r="E727" i="1"/>
  <c r="E728" i="1"/>
  <c r="E729" i="1"/>
  <c r="E730" i="1"/>
  <c r="E732" i="1"/>
  <c r="E734" i="1"/>
  <c r="E735" i="1"/>
  <c r="E736" i="1"/>
  <c r="E738" i="1"/>
  <c r="E740" i="1"/>
  <c r="E742" i="1"/>
  <c r="E743" i="1"/>
  <c r="E745" i="1"/>
  <c r="E748" i="1"/>
  <c r="E749" i="1"/>
  <c r="E750" i="1"/>
  <c r="E751" i="1"/>
  <c r="E752" i="1"/>
  <c r="E753" i="1"/>
  <c r="E754" i="1"/>
  <c r="E755" i="1"/>
  <c r="E756" i="1"/>
  <c r="E757" i="1"/>
  <c r="E758" i="1"/>
  <c r="E759" i="1"/>
  <c r="E760" i="1"/>
  <c r="E761" i="1"/>
  <c r="E762" i="1"/>
  <c r="E763" i="1"/>
  <c r="E765" i="1"/>
  <c r="E766" i="1"/>
  <c r="E767" i="1"/>
  <c r="E768" i="1"/>
  <c r="E769" i="1"/>
  <c r="E770" i="1"/>
  <c r="E771" i="1"/>
  <c r="E772" i="1"/>
  <c r="E773" i="1"/>
  <c r="E774" i="1"/>
  <c r="E775" i="1"/>
  <c r="E776" i="1"/>
  <c r="E777" i="1"/>
  <c r="E778" i="1"/>
  <c r="E779" i="1"/>
  <c r="E780" i="1"/>
  <c r="E781" i="1"/>
  <c r="E782" i="1"/>
  <c r="E784" i="1"/>
  <c r="E785" i="1"/>
  <c r="E786" i="1"/>
  <c r="E787" i="1"/>
  <c r="E788" i="1"/>
  <c r="E789" i="1"/>
  <c r="E790" i="1"/>
  <c r="E791" i="1"/>
  <c r="E793" i="1"/>
  <c r="E794" i="1"/>
  <c r="E795" i="1"/>
  <c r="E796" i="1"/>
  <c r="E797" i="1"/>
  <c r="E798" i="1"/>
  <c r="E799" i="1"/>
  <c r="E800" i="1"/>
  <c r="E801" i="1"/>
  <c r="E802" i="1"/>
  <c r="E803" i="1"/>
  <c r="E805" i="1"/>
  <c r="E806" i="1"/>
  <c r="E807" i="1"/>
  <c r="E808" i="1"/>
  <c r="E809" i="1"/>
  <c r="E810" i="1"/>
  <c r="E811" i="1"/>
  <c r="E812" i="1"/>
  <c r="E813" i="1"/>
  <c r="E814" i="1"/>
  <c r="E816" i="1"/>
  <c r="E817" i="1"/>
  <c r="E818" i="1"/>
  <c r="E819" i="1"/>
  <c r="E820" i="1"/>
  <c r="E821" i="1"/>
  <c r="E822" i="1"/>
  <c r="E823" i="1"/>
  <c r="E824" i="1"/>
  <c r="E826" i="1"/>
  <c r="E827" i="1"/>
  <c r="E828" i="1"/>
  <c r="E829" i="1"/>
  <c r="E830" i="1"/>
  <c r="E832" i="1"/>
  <c r="E834" i="1"/>
  <c r="E835" i="1"/>
  <c r="E836" i="1"/>
  <c r="E837" i="1"/>
  <c r="E838" i="1"/>
  <c r="E841" i="1"/>
  <c r="E842" i="1"/>
  <c r="E843" i="1"/>
  <c r="E844" i="1"/>
  <c r="E845" i="1"/>
  <c r="E846" i="1"/>
  <c r="E847" i="1"/>
  <c r="E848" i="1"/>
  <c r="E849" i="1"/>
  <c r="E850" i="1"/>
  <c r="E851" i="1"/>
  <c r="E852" i="1"/>
  <c r="E853" i="1"/>
  <c r="E854" i="1"/>
  <c r="E855" i="1"/>
  <c r="E856" i="1"/>
  <c r="E857" i="1"/>
  <c r="E859" i="1"/>
  <c r="E862" i="1"/>
  <c r="E863" i="1"/>
  <c r="E864" i="1"/>
  <c r="E865" i="1"/>
  <c r="E866" i="1"/>
  <c r="E867" i="1"/>
  <c r="E870" i="1"/>
  <c r="E877" i="1"/>
  <c r="E878" i="1"/>
  <c r="E879" i="1"/>
  <c r="E882" i="1"/>
  <c r="E883" i="1"/>
  <c r="E885" i="1"/>
  <c r="E889" i="1"/>
  <c r="E890" i="1"/>
  <c r="E891" i="1"/>
  <c r="E892" i="1"/>
  <c r="E893" i="1"/>
  <c r="E895" i="1"/>
  <c r="E896" i="1"/>
  <c r="E899" i="1"/>
  <c r="E900" i="1"/>
  <c r="E903" i="1"/>
  <c r="E905" i="1"/>
  <c r="E906" i="1"/>
  <c r="E907" i="1"/>
  <c r="E908" i="1"/>
  <c r="E910" i="1"/>
  <c r="E911" i="1"/>
  <c r="E912" i="1"/>
  <c r="E913" i="1"/>
  <c r="E914" i="1"/>
  <c r="E915" i="1"/>
  <c r="E916" i="1"/>
  <c r="E917" i="1"/>
  <c r="E919" i="1"/>
  <c r="E920" i="1"/>
  <c r="E921" i="1"/>
  <c r="E923" i="1"/>
  <c r="E924" i="1"/>
  <c r="E927" i="1"/>
  <c r="E928" i="1"/>
  <c r="E929" i="1"/>
  <c r="E930" i="1"/>
  <c r="E931" i="1"/>
  <c r="E934" i="1"/>
  <c r="E935" i="1"/>
  <c r="E936" i="1"/>
  <c r="E937" i="1"/>
  <c r="E938" i="1"/>
  <c r="E939" i="1"/>
  <c r="E940" i="1"/>
</calcChain>
</file>

<file path=xl/sharedStrings.xml><?xml version="1.0" encoding="utf-8"?>
<sst xmlns="http://schemas.openxmlformats.org/spreadsheetml/2006/main" count="2746" uniqueCount="2484">
  <si>
    <t>ｴｽｺ品番</t>
  </si>
  <si>
    <t>商品名</t>
  </si>
  <si>
    <t>代替品</t>
  </si>
  <si>
    <t>代理店各位</t>
    <rPh sb="0" eb="3">
      <t>ダイリテン</t>
    </rPh>
    <rPh sb="3" eb="5">
      <t>カクイ</t>
    </rPh>
    <phoneticPr fontId="3"/>
  </si>
  <si>
    <t>（株） エスコ</t>
    <rPh sb="1" eb="2">
      <t>カブ</t>
    </rPh>
    <phoneticPr fontId="3"/>
  </si>
  <si>
    <t xml:space="preserve">        時下、貴社益々ご清栄のこととお慶び申し上げます。平素は格別のご愛顧を賜り厚く御礼申し上げます。</t>
  </si>
  <si>
    <t xml:space="preserve">       さて、エスコカタログにおきまして、諸般の事情により下記商品が廃番となりましたので</t>
  </si>
  <si>
    <t xml:space="preserve">       お知らせいたします｡ご迷惑をおかけして大変申し訳ございません。なお廃番となりました商品につきまして、</t>
  </si>
  <si>
    <t xml:space="preserve">       代替推奨品をリストの右端に記載いたしましたので、参考としてご確認下さい。</t>
    <rPh sb="37" eb="39">
      <t>カクニン</t>
    </rPh>
    <rPh sb="39" eb="40">
      <t>クダ</t>
    </rPh>
    <phoneticPr fontId="3"/>
  </si>
  <si>
    <t>0782</t>
  </si>
  <si>
    <t>1159</t>
  </si>
  <si>
    <t>1994</t>
  </si>
  <si>
    <t>2187</t>
  </si>
  <si>
    <t>0486</t>
  </si>
  <si>
    <t>1269</t>
  </si>
  <si>
    <t>1608</t>
  </si>
  <si>
    <t>1729</t>
  </si>
  <si>
    <t>2165</t>
  </si>
  <si>
    <t>2594</t>
  </si>
  <si>
    <t>0036</t>
  </si>
  <si>
    <t>0068</t>
  </si>
  <si>
    <t>0148</t>
  </si>
  <si>
    <t>0263</t>
  </si>
  <si>
    <t>0271</t>
  </si>
  <si>
    <t>0448</t>
  </si>
  <si>
    <t>0511</t>
  </si>
  <si>
    <t>0551</t>
  </si>
  <si>
    <t>0604</t>
  </si>
  <si>
    <t>0648</t>
  </si>
  <si>
    <t>0921</t>
  </si>
  <si>
    <t>0936</t>
  </si>
  <si>
    <t>0995</t>
  </si>
  <si>
    <t>1015</t>
  </si>
  <si>
    <t>1275</t>
  </si>
  <si>
    <t>1384</t>
  </si>
  <si>
    <t>1398</t>
  </si>
  <si>
    <t>1406</t>
  </si>
  <si>
    <t>1428</t>
  </si>
  <si>
    <t>1463</t>
  </si>
  <si>
    <t>1491</t>
  </si>
  <si>
    <t>1557</t>
  </si>
  <si>
    <t>1738</t>
  </si>
  <si>
    <t>1767</t>
  </si>
  <si>
    <t>1797</t>
  </si>
  <si>
    <t>3/4"DRx19mm ソケット</t>
  </si>
  <si>
    <t>0026</t>
  </si>
  <si>
    <t>0066</t>
  </si>
  <si>
    <t>0094</t>
  </si>
  <si>
    <t>0111</t>
  </si>
  <si>
    <t>0131</t>
  </si>
  <si>
    <t>0136</t>
  </si>
  <si>
    <t>0156</t>
  </si>
  <si>
    <t>114x305mm(19mm) ローラー刷毛セット</t>
  </si>
  <si>
    <t>0162</t>
  </si>
  <si>
    <t>0254</t>
  </si>
  <si>
    <t>0259</t>
  </si>
  <si>
    <t>0313</t>
  </si>
  <si>
    <t>0332</t>
  </si>
  <si>
    <t>0351</t>
  </si>
  <si>
    <t>1/2"DR [INHEX]ビットソケットセット</t>
  </si>
  <si>
    <t>0479</t>
  </si>
  <si>
    <t>0482</t>
  </si>
  <si>
    <t>0553</t>
  </si>
  <si>
    <t>0568</t>
  </si>
  <si>
    <t>175mm スクレーパー(精密用)</t>
  </si>
  <si>
    <t>0624</t>
  </si>
  <si>
    <t>0641</t>
  </si>
  <si>
    <t>0663</t>
  </si>
  <si>
    <t>0697</t>
  </si>
  <si>
    <t>0740</t>
  </si>
  <si>
    <t>0745</t>
  </si>
  <si>
    <t>0762</t>
  </si>
  <si>
    <t>0840</t>
  </si>
  <si>
    <t>0875</t>
  </si>
  <si>
    <t>0884</t>
  </si>
  <si>
    <t>0941</t>
  </si>
  <si>
    <t>1020</t>
  </si>
  <si>
    <t>1026</t>
  </si>
  <si>
    <t>1031</t>
  </si>
  <si>
    <t>2.0穴x300mm ｴｱｰﾌﾞﾛｰｶﾞﾝ(流量調整付･ｽﾃﾑ付)</t>
  </si>
  <si>
    <t>1103</t>
  </si>
  <si>
    <t>1207</t>
  </si>
  <si>
    <t>1229</t>
  </si>
  <si>
    <t>1278</t>
  </si>
  <si>
    <t>1399</t>
  </si>
  <si>
    <t>1418</t>
  </si>
  <si>
    <t>1422</t>
  </si>
  <si>
    <t>1434</t>
  </si>
  <si>
    <t>1487</t>
  </si>
  <si>
    <t>1501</t>
  </si>
  <si>
    <t>1511</t>
  </si>
  <si>
    <t>1543</t>
  </si>
  <si>
    <t>1565</t>
  </si>
  <si>
    <t>1566</t>
  </si>
  <si>
    <t>1583</t>
  </si>
  <si>
    <t>1589</t>
  </si>
  <si>
    <t>1592</t>
  </si>
  <si>
    <t>1610</t>
  </si>
  <si>
    <t>1643</t>
  </si>
  <si>
    <t>1780</t>
  </si>
  <si>
    <t>1827</t>
  </si>
  <si>
    <t>1830</t>
  </si>
  <si>
    <t>1859</t>
  </si>
  <si>
    <t>1869</t>
  </si>
  <si>
    <t>1894</t>
  </si>
  <si>
    <t>1901</t>
  </si>
  <si>
    <t>1902</t>
  </si>
  <si>
    <t>1907</t>
  </si>
  <si>
    <t>1911</t>
  </si>
  <si>
    <t>1972</t>
  </si>
  <si>
    <t>1982</t>
  </si>
  <si>
    <t>EA759XE-138</t>
  </si>
  <si>
    <t>A4判/10面 86.4x 50.8mm ﾌﾟﾘﾝﾀｰﾗﾍﾞﾙ(20枚)</t>
  </si>
  <si>
    <t>1996</t>
  </si>
  <si>
    <t>2061</t>
  </si>
  <si>
    <t>2064</t>
  </si>
  <si>
    <t>2099</t>
  </si>
  <si>
    <t>2116</t>
  </si>
  <si>
    <t>2132</t>
  </si>
  <si>
    <t>[充電式] 作業灯/ＬＥＤ</t>
  </si>
  <si>
    <t>2161</t>
  </si>
  <si>
    <t>2174</t>
  </si>
  <si>
    <t>2182</t>
  </si>
  <si>
    <t>2183</t>
  </si>
  <si>
    <t>2184</t>
  </si>
  <si>
    <t>2197</t>
  </si>
  <si>
    <t>2199</t>
  </si>
  <si>
    <t>2201</t>
  </si>
  <si>
    <t>2211</t>
  </si>
  <si>
    <t>2213</t>
  </si>
  <si>
    <t>2241</t>
  </si>
  <si>
    <t>2251</t>
  </si>
  <si>
    <t>2282</t>
  </si>
  <si>
    <t>2284</t>
  </si>
  <si>
    <t>2286</t>
  </si>
  <si>
    <t>2288</t>
  </si>
  <si>
    <t>2315</t>
  </si>
  <si>
    <t>2356</t>
  </si>
  <si>
    <t>2407</t>
  </si>
  <si>
    <t>2496</t>
  </si>
  <si>
    <t>2529</t>
  </si>
  <si>
    <t>55x125mm 小判型ブラシ(ﾅｲﾛﾝ)</t>
  </si>
  <si>
    <t>EA109NX-32</t>
  </si>
  <si>
    <t>EA315MS-1</t>
  </si>
  <si>
    <t>AC100V/10A 溶接スケール除去器</t>
  </si>
  <si>
    <t>EA316A-1</t>
  </si>
  <si>
    <t>素調整器(関西式･雄ﾈｼﾞ)</t>
  </si>
  <si>
    <t>EA316A-2</t>
  </si>
  <si>
    <t>酸素調整器(関東式･雌ﾈｼﾞ)</t>
  </si>
  <si>
    <t>EA316A-3</t>
  </si>
  <si>
    <t>酸素調整器(関西式蝶ﾈｼﾞ/乾式安全器内蔵型)</t>
  </si>
  <si>
    <t>EA316A-3B</t>
  </si>
  <si>
    <t>酸素調整器(関西式雄ﾈｼﾞ/乾式安全器内蔵型)</t>
  </si>
  <si>
    <t>EA316A-4</t>
  </si>
  <si>
    <t>酸素調整器(関東式雌ﾈｼﾞ/乾式安全器内蔵型)</t>
  </si>
  <si>
    <t>EA316AA-1</t>
  </si>
  <si>
    <t>酸素調整器(関西式･雄ﾈｼﾞ/保護ｶﾊﾞｰ付)</t>
  </si>
  <si>
    <t>EA316AA-2</t>
  </si>
  <si>
    <t>酸素調整器(関東式･雌ﾈｼﾞ/保護ｶﾊﾞｰ付)</t>
  </si>
  <si>
    <t>EA316B</t>
  </si>
  <si>
    <t>アセチレン調整器</t>
  </si>
  <si>
    <t>EA316BA</t>
  </si>
  <si>
    <t>アセチレン調整器(保護ｶﾊﾞｰ付)</t>
  </si>
  <si>
    <t>EA316C</t>
  </si>
  <si>
    <t>プロパン調整器</t>
  </si>
  <si>
    <t>EA334BM</t>
  </si>
  <si>
    <t>1000x2000mm 溶接作業用フェンス</t>
  </si>
  <si>
    <t>EA351DG-80</t>
  </si>
  <si>
    <t>[JIS 5K] 80A/1.6mm 全面フランジパッキン</t>
  </si>
  <si>
    <t>EA425DV-6</t>
  </si>
  <si>
    <t>1/4"xG1/2" 雌ユニオン(ｽﾃﾝﾚｽ製)</t>
  </si>
  <si>
    <t>EA469AG-110A</t>
  </si>
  <si>
    <t>Rc1"  ユニオン(ｵｰﾘﾝｸﾞ式/ｽﾃﾝﾚｽ製)</t>
  </si>
  <si>
    <t>EA469AG-210A</t>
  </si>
  <si>
    <t>EA508AT-320B</t>
  </si>
  <si>
    <t>20L ポリタンク(遮光性/ﾉｽﾞﾙ無/4個)</t>
  </si>
  <si>
    <t>EA590SE-5A</t>
  </si>
  <si>
    <t>85-140mm 穴用スナップリングプライヤー</t>
  </si>
  <si>
    <t>EA614LP-17</t>
  </si>
  <si>
    <t>17x275mm ギアレンチ(ﾛﾝｸﾞｻｲｽﾞ)</t>
  </si>
  <si>
    <t>EA723KL-5</t>
  </si>
  <si>
    <t>150-800N･m(3/4"DR) [ﾗﾁｪｯﾄ式]トルクレンチ</t>
  </si>
  <si>
    <t>EA759X-20V</t>
  </si>
  <si>
    <t>A6-A4 ｲﾝｸｼﾞｪｯﾄﾌﾟﾘﾝﾀｰ(6色/Wi-Fiﾀﾞｲﾚｸﾄ)</t>
  </si>
  <si>
    <t>EA801Z-16</t>
  </si>
  <si>
    <t>5/8" タップアダプター</t>
  </si>
  <si>
    <t>EA803AM-11</t>
  </si>
  <si>
    <t>DC14.4V/6･8mm トリマー(充電式/本体)</t>
  </si>
  <si>
    <t>EA810XH-36</t>
  </si>
  <si>
    <t>21Hx320mm ブルポイント(六角)</t>
  </si>
  <si>
    <t>EA810XH-38</t>
  </si>
  <si>
    <t>21Hx390mm ブルポイント(六角)</t>
  </si>
  <si>
    <t>EA810XH-39</t>
  </si>
  <si>
    <t>21Hx450mm ブルポイント(六角)</t>
  </si>
  <si>
    <t>EA815HZ-47</t>
  </si>
  <si>
    <t>34x 27x 44mm プラグカバー(2個)</t>
  </si>
  <si>
    <t>EA822E-33S</t>
  </si>
  <si>
    <t>33mm 超硬付深穴ホールソー</t>
  </si>
  <si>
    <t>EA824NS-12.5</t>
  </si>
  <si>
    <t>12.5x158mm ﾄﾞﾘﾙﾋﾞｯﾄ(AG coat/ｽﾃﾝﾚｽ用)</t>
  </si>
  <si>
    <t>EA824PB-1.15</t>
  </si>
  <si>
    <t>1.15x47mm ﾄﾞﾘﾙﾋﾞｯﾄ(TiAlN coat･超硬/ﾏｲｸﾛ)</t>
  </si>
  <si>
    <t>EA824PD-10.0</t>
  </si>
  <si>
    <t>10.0x265mm ﾄﾞﾘﾙﾋﾞｯﾄ(TiAlN coat･Co-HSS)</t>
  </si>
  <si>
    <t>EA824PD-12.0</t>
  </si>
  <si>
    <t>12.0x205mm ﾄﾞﾘﾙﾋﾞｯﾄ(TiAlN coat･Co-HSS)</t>
  </si>
  <si>
    <t>EA824PD-4.0</t>
  </si>
  <si>
    <t>4.0x175mm ﾄﾞﾘﾙﾋﾞｯﾄ(TiAlN coat･Co-HSS)</t>
  </si>
  <si>
    <t>EA824PD-8.0</t>
  </si>
  <si>
    <t>8.0x240mm ﾄﾞﾘﾙﾋﾞｯﾄ(TiAlN coat･Co-HSS)</t>
  </si>
  <si>
    <t>EA896AH-4</t>
  </si>
  <si>
    <t>AC100V/1.0kW ポリタンク用ヒーター</t>
  </si>
  <si>
    <t>EA896HA-18</t>
  </si>
  <si>
    <t>50x500mm/150W シリコンラバーヒーター</t>
  </si>
  <si>
    <t>EA896HA-27</t>
  </si>
  <si>
    <t>100x500mm/300W シリコンラバーヒーター</t>
  </si>
  <si>
    <t>EA896HB-11</t>
  </si>
  <si>
    <t>1000mm/200V･120W ｼﾘｺﾝﾋｰﾀｰ(配管用)</t>
  </si>
  <si>
    <t>EA899HC-48</t>
  </si>
  <si>
    <t>DC18.0V ﾊﾝﾃﾞｨｰｸﾘｰﾅｰｾｯﾄ(紙ﾊﾟｯｸ/充電式)</t>
  </si>
  <si>
    <t>EA920PB-15</t>
  </si>
  <si>
    <t>400ml クレーンブーム用グリーススプレー</t>
  </si>
  <si>
    <t>EA920PB-15B</t>
  </si>
  <si>
    <t>5.0kg クレーンブーム用グリース</t>
  </si>
  <si>
    <t>EA922AK-71A</t>
  </si>
  <si>
    <t>130x 95mm 使い捨てカイロ(貼れる/10個)</t>
  </si>
  <si>
    <t>EA925MJ-3</t>
  </si>
  <si>
    <t>48x190mm ライトケース(牛革･ﾅﾁｭﾗﾙ)</t>
  </si>
  <si>
    <t>EA944CP-21A</t>
  </si>
  <si>
    <t>180x120mm ｽﾗｲﾄﾞｼﾞｯﾊﾟｰ付保存袋(12枚/ﾏﾁ付)</t>
  </si>
  <si>
    <t>EA944CP-22A</t>
  </si>
  <si>
    <t>200x150mm ｽﾗｲﾄﾞｼﾞｯﾊﾟｰ付保存袋(10枚/ﾏﾁ付)</t>
  </si>
  <si>
    <t>EA944CP-23A</t>
  </si>
  <si>
    <t>270x180mm ｽﾗｲﾄﾞｼﾞｯﾊﾟｰ付保存袋( 8枚/ﾏﾁ付)</t>
  </si>
  <si>
    <t>EA948BL-41</t>
  </si>
  <si>
    <t>93.5x38mm 取手(ﾎﾟﾘｱﾐﾄﾞ/ﾌﾞﾗｯｸ)</t>
  </si>
  <si>
    <t>EA949VS-16</t>
  </si>
  <si>
    <t>M16-2.0  ﾘｺｲﾙｲﾝｻｰﾄﾈｼﾞ用工具(ﾀﾝｸﾞﾚｽ用)</t>
  </si>
  <si>
    <t>EA951DB-73</t>
  </si>
  <si>
    <t>800x 50mm ５連フック</t>
  </si>
  <si>
    <t>EA991CA</t>
  </si>
  <si>
    <t>500ml グリースポンプ</t>
  </si>
  <si>
    <t>0006</t>
  </si>
  <si>
    <t>EA612SB-9B</t>
  </si>
  <si>
    <t>[31個組] 工具セット</t>
  </si>
  <si>
    <t>0007</t>
  </si>
  <si>
    <t>EA612SB-59</t>
  </si>
  <si>
    <t>[53個組] 工具セット</t>
  </si>
  <si>
    <t>0008</t>
  </si>
  <si>
    <t>EA612SB-60</t>
  </si>
  <si>
    <t>[40個組] 工具セット</t>
  </si>
  <si>
    <t>0013</t>
  </si>
  <si>
    <t>EA240RE-11A</t>
  </si>
  <si>
    <t>[EA200RX-1A,EA240RE用] 替バッテリー</t>
  </si>
  <si>
    <t>0015</t>
  </si>
  <si>
    <t>EA215AM-20</t>
  </si>
  <si>
    <t>1/4"-3/8" ３サイズベンダー(ｸｲｯｸﾊﾝﾄﾞﾙ)</t>
  </si>
  <si>
    <t>0016</t>
  </si>
  <si>
    <t>EA723-2B</t>
  </si>
  <si>
    <t>17mmx18N.m ﾌﾚｱ-ﾅｯﾄ用トルクレンチ</t>
  </si>
  <si>
    <t>0018</t>
  </si>
  <si>
    <t>EA112TK</t>
  </si>
  <si>
    <t>27L 電磁弁付真空ポンプ(ﾂｰｽﾃｰｼﾞ)</t>
  </si>
  <si>
    <t>EA443PA</t>
  </si>
  <si>
    <t>フレアープラグセット</t>
  </si>
  <si>
    <t>0028</t>
  </si>
  <si>
    <t>EA432BL-3</t>
  </si>
  <si>
    <t>1/4"x3.0mm 銅フレアー管(5個入)</t>
  </si>
  <si>
    <t>EA338C</t>
  </si>
  <si>
    <t>210mm ﾊﾟｲﾌﾟｶｯﾀｰ(金属入樹脂管･架橋ﾎﾟﾘ用)</t>
  </si>
  <si>
    <t>0041</t>
  </si>
  <si>
    <t>EA997LG-12</t>
  </si>
  <si>
    <t>167x167x 11mm 床下点検口(小型/ﾓｶﾌﾞﾗｳﾝ)</t>
  </si>
  <si>
    <t>0058</t>
  </si>
  <si>
    <t>EA897TH-2</t>
  </si>
  <si>
    <t>DC12･24･36･48V 小型ｽﾎﾟｯﾄｸｰﾗｰ(電気式用)</t>
  </si>
  <si>
    <t>0062</t>
  </si>
  <si>
    <t>EA763FC-41A</t>
  </si>
  <si>
    <t>[充電式] 小型扇風機(4WAY)</t>
  </si>
  <si>
    <t>0065</t>
  </si>
  <si>
    <t>EA897CW-31</t>
  </si>
  <si>
    <t>AC100V/1260W セラミックファンヒーター</t>
  </si>
  <si>
    <t>EA763AD-111</t>
  </si>
  <si>
    <t>AC100V/ 32W/28畳 空気清浄機</t>
  </si>
  <si>
    <t>EA763AY-106</t>
  </si>
  <si>
    <t>AC100V/266W/14畳 ハイブリッド式加湿器</t>
  </si>
  <si>
    <t>EA763AY-8G</t>
  </si>
  <si>
    <t>AC100V/985W/13畳 スチーム式加湿器</t>
  </si>
  <si>
    <t>0073</t>
  </si>
  <si>
    <t>EA303C</t>
  </si>
  <si>
    <t>1850℃ 自動点火ブロートーチ</t>
  </si>
  <si>
    <t>0082</t>
  </si>
  <si>
    <t>EA315MS-23</t>
  </si>
  <si>
    <t>４L 電解液 (中性)</t>
  </si>
  <si>
    <t>EA922AJ-100A</t>
  </si>
  <si>
    <t>ステンレス錆取り剤</t>
  </si>
  <si>
    <t>0086</t>
  </si>
  <si>
    <t>EA370AA-3</t>
  </si>
  <si>
    <t>[XL] 溶接用カバーオール</t>
  </si>
  <si>
    <t>EA370AH-2</t>
  </si>
  <si>
    <t>[Ｌ] 難燃ジャケット(ﾈｲﾋﾞｰ)</t>
  </si>
  <si>
    <t>0091</t>
  </si>
  <si>
    <t>EA526CA-16</t>
  </si>
  <si>
    <t>65mm コーナークランプ</t>
  </si>
  <si>
    <t>0093</t>
  </si>
  <si>
    <t>EA526SM-8</t>
  </si>
  <si>
    <t>0-185mm/ 98mm シャコ万力</t>
  </si>
  <si>
    <t>EA526SR-12</t>
  </si>
  <si>
    <t>50-300mm/146mm シャコ万力</t>
  </si>
  <si>
    <t>EA526SR-2</t>
  </si>
  <si>
    <t>0- 50mm/ 50mm シャコ万力</t>
  </si>
  <si>
    <t>EA984DD-100</t>
  </si>
  <si>
    <t>0-100mm/118mm スクリュークランプ</t>
  </si>
  <si>
    <t>EA533CB-4</t>
  </si>
  <si>
    <t>0- 18mm/205mm アキシャルクランプ</t>
  </si>
  <si>
    <t>0102</t>
  </si>
  <si>
    <t>EA545NA-24</t>
  </si>
  <si>
    <t>9.5mm/ 762mm ボルトカッター(軽量)</t>
  </si>
  <si>
    <t>0103</t>
  </si>
  <si>
    <t>EA572DE-100A</t>
  </si>
  <si>
    <t>３本組 チス・タガネセット</t>
  </si>
  <si>
    <t>0104</t>
  </si>
  <si>
    <t>EA572DE-1A</t>
  </si>
  <si>
    <t>16x250mm ポイントチゼル(ｸﾞﾘｯﾌﾟ付)</t>
  </si>
  <si>
    <t>0107</t>
  </si>
  <si>
    <t>EA575YR-3</t>
  </si>
  <si>
    <t>24x333mm 板金ハンマー(ｶﾗｶﾐ/ｸﾞﾗｽﾌｧｲﾊﾞｰ柄)</t>
  </si>
  <si>
    <t>EA575ES-3</t>
  </si>
  <si>
    <t>1800g/45mm 銅ハンマー(ｸﾞﾗｽﾌｧｲﾊﾞｰ柄)</t>
  </si>
  <si>
    <t>0115</t>
  </si>
  <si>
    <t>EA575HE-21</t>
  </si>
  <si>
    <t>370g/25mm 無反動ハンマー</t>
  </si>
  <si>
    <t>EA575HE-26</t>
  </si>
  <si>
    <t>1.2kg/50mm 無反動ハンマー</t>
  </si>
  <si>
    <t>EA575WT-307</t>
  </si>
  <si>
    <t>φ 74mm/4100g 無反動ﾊﾝﾏｰ(ｸﾞﾗｽﾌｧｲﾊﾞｰ柄)</t>
  </si>
  <si>
    <t>EA524S-6</t>
  </si>
  <si>
    <t>210mm スクレーパー</t>
  </si>
  <si>
    <t>EA524S-7</t>
  </si>
  <si>
    <t>260mm スクレーパー</t>
  </si>
  <si>
    <t>0133</t>
  </si>
  <si>
    <t>EA526AJ-27</t>
  </si>
  <si>
    <t>0-200mm /120mm クイッククランプ</t>
  </si>
  <si>
    <t>EA526DD-20</t>
  </si>
  <si>
    <t>200/150mm Ｌ型クランプ</t>
  </si>
  <si>
    <t>0135</t>
  </si>
  <si>
    <t>EA599RB-3</t>
  </si>
  <si>
    <t>465mm/300mm 仮枠鋸(替刃式･ｻﾔ付)</t>
  </si>
  <si>
    <t>EA827A</t>
  </si>
  <si>
    <t>φ40-120mm 自由錐(超硬付)</t>
  </si>
  <si>
    <t>EA827AP-2</t>
  </si>
  <si>
    <t>φ70-200mm フリーホールソー</t>
  </si>
  <si>
    <t>0144</t>
  </si>
  <si>
    <t>EA109MF-21</t>
  </si>
  <si>
    <t>305x38㎜ なで刷毛(ﾎﾟﾘﾌﾟﾛﾋﾟﾚﾝ)</t>
  </si>
  <si>
    <t>0145</t>
  </si>
  <si>
    <t>EA109MG-125</t>
  </si>
  <si>
    <t>10号 平筆(ｸﾛﾃﾝ毛)</t>
  </si>
  <si>
    <t>EA109MH-12</t>
  </si>
  <si>
    <t>２号 ゴシック面相筆(ｲﾀﾁ毛)</t>
  </si>
  <si>
    <t>0147</t>
  </si>
  <si>
    <t>EA109LS-3</t>
  </si>
  <si>
    <t>３本組 万能刷毛</t>
  </si>
  <si>
    <t>EA109ME-11</t>
  </si>
  <si>
    <t>55mm 万能刷毛</t>
  </si>
  <si>
    <t>EA109LE-5</t>
  </si>
  <si>
    <t>84mm 合成樹脂塗料用薄口刷毛(山羊毛/筋違)</t>
  </si>
  <si>
    <t>EA928BR-10B</t>
  </si>
  <si>
    <t>[EA928BR-10用] 交換パッド</t>
  </si>
  <si>
    <t>0159</t>
  </si>
  <si>
    <t>EA944MC-48</t>
  </si>
  <si>
    <t>2700mmx25m ﾏｽｷﾝｸﾞｼｰﾄ(外壁･粗面用/広幅)</t>
  </si>
  <si>
    <t>EA911BA-121</t>
  </si>
  <si>
    <t>1.0x30m/0.15mm 床面養生ｼｰﾄ(塩ﾋﾞ)</t>
  </si>
  <si>
    <t>0181</t>
  </si>
  <si>
    <t>EA643BL-11</t>
  </si>
  <si>
    <t>120-130mm フックレンチ(ﾉﾝｽﾊﾟｰｷﾝｸﾞ)</t>
  </si>
  <si>
    <t>0182</t>
  </si>
  <si>
    <t>EA643BC-37</t>
  </si>
  <si>
    <t>22x24mm 両口スパナ(ﾉﾝｽﾊﾟｰｷﾝｸﾞ)</t>
  </si>
  <si>
    <t>0183</t>
  </si>
  <si>
    <t>EA643BG-10</t>
  </si>
  <si>
    <t>10mm 片口メガネレンチ(ｼﾉ付･ﾉﾝｽﾊﾟｰｷﾝｸﾞ)</t>
  </si>
  <si>
    <t>0192</t>
  </si>
  <si>
    <t>EA348RB-3</t>
  </si>
  <si>
    <t>110x140x130mm ローラー(ﾊﾟｲﾌﾟｽﾀﾝﾄﾞ/2個組)</t>
  </si>
  <si>
    <t>0194</t>
  </si>
  <si>
    <t>EA531EP-1</t>
  </si>
  <si>
    <t>42mm/330mm パイプレンチ</t>
  </si>
  <si>
    <t>EA531EP-2</t>
  </si>
  <si>
    <t>60mm/420mm パイプレンチ</t>
  </si>
  <si>
    <t>EA546HB-200</t>
  </si>
  <si>
    <t>28mm/200mm パイプレンチ</t>
  </si>
  <si>
    <t>0195</t>
  </si>
  <si>
    <t>EA546DR-45</t>
  </si>
  <si>
    <t>34- 61mm/ 450mm ｺｰﾅｰﾚﾝﾁ(ｱﾙﾐ合金/被覆鋼管</t>
  </si>
  <si>
    <t>0211</t>
  </si>
  <si>
    <t>EA537PF-4</t>
  </si>
  <si>
    <t>200mm 絶縁電工多機能ペンチ(落下防止型)</t>
  </si>
  <si>
    <t>0214</t>
  </si>
  <si>
    <t>EA640SA-10</t>
  </si>
  <si>
    <t>10mm 絶縁片口スパナ</t>
  </si>
  <si>
    <t>EA640SA-13</t>
  </si>
  <si>
    <t>13mm 絶縁片口スパナ</t>
  </si>
  <si>
    <t>0219</t>
  </si>
  <si>
    <t>EA557BN-2L</t>
  </si>
  <si>
    <t>#2x150mm [+]ドライバー(絶縁･細軸)</t>
  </si>
  <si>
    <t>0222</t>
  </si>
  <si>
    <t>EA640ZE-13</t>
  </si>
  <si>
    <t>[LL] 高圧絶縁手袋用保護カバー(ﾎﾟﾘｳﾚﾀﾝ製)</t>
  </si>
  <si>
    <t>EA640ZE-15</t>
  </si>
  <si>
    <t>[Ｌ] 高圧用絶縁手袋用保護カバー</t>
  </si>
  <si>
    <t>EA640ZE-16</t>
  </si>
  <si>
    <t>[LL] 高圧用絶縁手袋用保護カバー</t>
  </si>
  <si>
    <t>0230</t>
  </si>
  <si>
    <t>EA625A-3A</t>
  </si>
  <si>
    <t>1/4"Hex x W3/8"  全ねじソケット</t>
  </si>
  <si>
    <t>0234</t>
  </si>
  <si>
    <t>EA628GL-6</t>
  </si>
  <si>
    <t>6.4mmx182m ポリプロロープ</t>
  </si>
  <si>
    <t>0236</t>
  </si>
  <si>
    <t>EA630MA-2</t>
  </si>
  <si>
    <t>AC100V･400W/10.0kN ケーブルプーラー</t>
  </si>
  <si>
    <t>0239</t>
  </si>
  <si>
    <t>EA585AJ-1</t>
  </si>
  <si>
    <t>φ22mm/535mm ケーブルカッター(活線用)</t>
  </si>
  <si>
    <t>0241</t>
  </si>
  <si>
    <t>EA580TB-11</t>
  </si>
  <si>
    <t>60m㎡ ｹｰﾌﾞﾙｽﾄﾘｯﾊﾟｰ(電ﾄﾞﾙ用･ｱｼﾞｬｽﾀｰ式)</t>
  </si>
  <si>
    <t>0249</t>
  </si>
  <si>
    <t>EA580ED-4B</t>
  </si>
  <si>
    <t>1.6･2.0mm(2芯･3芯用) VVF線ﾜｲﾔｰｽﾄﾘｯﾊﾟ-</t>
  </si>
  <si>
    <t>0250</t>
  </si>
  <si>
    <t>EA538KG-6</t>
  </si>
  <si>
    <t>0.5 - 6.0m㎡ 圧着ペンチ(絶縁端子用)</t>
  </si>
  <si>
    <t>0252</t>
  </si>
  <si>
    <t>EA538CS-11</t>
  </si>
  <si>
    <t>0.25-16ｍ㎡  圧着ペンチ(ﾌｪﾙｰﾙ端子用)</t>
  </si>
  <si>
    <t>EA534KB-13</t>
  </si>
  <si>
    <t>225mm 電工ペンチ(ｸﾞﾘｯﾌﾟ付･偏芯型/ﾒｯｷ)</t>
  </si>
  <si>
    <t>0255</t>
  </si>
  <si>
    <t>EA537KE-2</t>
  </si>
  <si>
    <t>200mm ラジオペンチ(ｸﾞﾘｯﾌﾟ付/先曲/磨き)</t>
  </si>
  <si>
    <t>0256</t>
  </si>
  <si>
    <t>EA537LA-12</t>
  </si>
  <si>
    <t>160mm ﾌﾗｯﾄﾉｰｽﾞﾌﾟﾗｲﾔｰ(ｸﾞﾘｯﾌﾟ付/ﾒｯｷ)</t>
  </si>
  <si>
    <t>0258</t>
  </si>
  <si>
    <t>EA537CR-230A</t>
  </si>
  <si>
    <t>230mm ラジオペンチ(倍力型･ばね付)</t>
  </si>
  <si>
    <t>EA536SV-22</t>
  </si>
  <si>
    <t>160mm 強力型ニッパー</t>
  </si>
  <si>
    <t>EA537SC-16</t>
  </si>
  <si>
    <t>160mm ニードルノーズプライヤー</t>
  </si>
  <si>
    <t>EA537SC-17</t>
  </si>
  <si>
    <t>160mm ニードルノーズプライヤー(先曲)</t>
  </si>
  <si>
    <t>0260</t>
  </si>
  <si>
    <t>EA682D-105A</t>
  </si>
  <si>
    <t>105mm エンドニッパー</t>
  </si>
  <si>
    <t>0261</t>
  </si>
  <si>
    <t>EA536GE-175</t>
  </si>
  <si>
    <t>175mm 電工ニッパー(砲金構造)</t>
  </si>
  <si>
    <t>EA535KL-3</t>
  </si>
  <si>
    <t>120mm 精密用ニッパー(超硬刃付)</t>
  </si>
  <si>
    <t>0267</t>
  </si>
  <si>
    <t>EA535TS-1</t>
  </si>
  <si>
    <t>120mm 精密用ニッパー(超硬刃/ﾌﾗｯｼｭ/ESD)</t>
  </si>
  <si>
    <t>EA533DG-5</t>
  </si>
  <si>
    <t>0-35mm/160mm ハンドバイス</t>
  </si>
  <si>
    <t>0272</t>
  </si>
  <si>
    <t>EA533SB-2</t>
  </si>
  <si>
    <t>30mm/250mm ロッキングプライヤー</t>
  </si>
  <si>
    <t>0274</t>
  </si>
  <si>
    <t>EA812HB-7</t>
  </si>
  <si>
    <t>AC･DC→AC100V･DC12V ポータブル電源</t>
  </si>
  <si>
    <t>0284</t>
  </si>
  <si>
    <t>EA604PE-6</t>
  </si>
  <si>
    <t>ターミナルツール</t>
  </si>
  <si>
    <t>0287</t>
  </si>
  <si>
    <t>EA812HF-6</t>
  </si>
  <si>
    <t>DC12V/24V 2000A ジャンプスターター</t>
  </si>
  <si>
    <t>0289</t>
  </si>
  <si>
    <t>EA514BA-4</t>
  </si>
  <si>
    <t>10mm バッテリーターミナルレンチ</t>
  </si>
  <si>
    <t>0290</t>
  </si>
  <si>
    <t>EA984SE-23</t>
  </si>
  <si>
    <t>286x533x311mm ﾎｲｰﾙﾁｮｰｸ(ｳﾚﾀﾝ製/ｱﾙﾐﾍﾞｰｽ)</t>
  </si>
  <si>
    <t>0298</t>
  </si>
  <si>
    <t>EA519CT-1</t>
  </si>
  <si>
    <t>100-150mm タイヤスプレッダー</t>
  </si>
  <si>
    <t>0311</t>
  </si>
  <si>
    <t>EA463PA-9</t>
  </si>
  <si>
    <t>ホースクリッププライヤーセット</t>
  </si>
  <si>
    <t>EA537JB-1</t>
  </si>
  <si>
    <t>280mm ロングノーズプライヤー(直)</t>
  </si>
  <si>
    <t>0314</t>
  </si>
  <si>
    <t>EA514BY-11</t>
  </si>
  <si>
    <t>5/16" ﾌｭｰｴﾙﾗｲﾝﾃﾞｨｽｺﾈｸﾄﾂｰﾙ</t>
  </si>
  <si>
    <t>0315</t>
  </si>
  <si>
    <t>EA604A-6</t>
  </si>
  <si>
    <t>65-135mm/3/8"DR・1/2"DR ｵｲﾙﾌｨﾙﾀｰﾚﾝﾁ</t>
  </si>
  <si>
    <t>EA604AP-2</t>
  </si>
  <si>
    <t>10個組 ｶｯﾌﾟ型ｵｲﾙﾌｨﾙﾀｰﾚﾝﾁｾｯﾄ</t>
  </si>
  <si>
    <t>0324</t>
  </si>
  <si>
    <t>EA500CB-40</t>
  </si>
  <si>
    <t>40mm 油圧式ﾎﾞｰﾙｼﾞｮｲﾝﾄｴｷｽﾄﾗｸﾀｰ</t>
  </si>
  <si>
    <t>EA510ZD-1</t>
  </si>
  <si>
    <t>10- 50mm ベアリング挿入工具セット</t>
  </si>
  <si>
    <t>0333</t>
  </si>
  <si>
    <t>EA590SE-4</t>
  </si>
  <si>
    <t>40-100mm 穴用スナップリングプライヤー</t>
  </si>
  <si>
    <t>EA590SH-12</t>
  </si>
  <si>
    <t>10- 25mm 軸用ｽﾅｯﾌﾟﾘﾝｸﾞﾌﾟﾗｲﾔｰ(90ﾟ)</t>
  </si>
  <si>
    <t>0340</t>
  </si>
  <si>
    <t>EA525X-50</t>
  </si>
  <si>
    <t>500kg アーバープレス(ﾗｯｸ式)</t>
  </si>
  <si>
    <t>0347</t>
  </si>
  <si>
    <t>EA524BJ-1</t>
  </si>
  <si>
    <t>[EA524BJ用] 替刃(5枚)</t>
  </si>
  <si>
    <t>EA724VA-300</t>
  </si>
  <si>
    <t>[単3x2本]φ4.5x300mm すき間ライト</t>
  </si>
  <si>
    <t>0353</t>
  </si>
  <si>
    <t>EA584BC-3</t>
  </si>
  <si>
    <t>M3-M45/８本組 スクリューエキストラクター</t>
  </si>
  <si>
    <t>0355</t>
  </si>
  <si>
    <t>EA829AC-11</t>
  </si>
  <si>
    <t>M2-M4.5/ 50mm タップホルダー</t>
  </si>
  <si>
    <t>0356</t>
  </si>
  <si>
    <t>EA829AB-51</t>
  </si>
  <si>
    <t>M3-M12/225mm タップレンチ</t>
  </si>
  <si>
    <t>0363</t>
  </si>
  <si>
    <t>EA928AG-59</t>
  </si>
  <si>
    <t>165x105x50mm 洗車スポンジ(DX)</t>
  </si>
  <si>
    <t>0365</t>
  </si>
  <si>
    <t>EA928AG-651</t>
  </si>
  <si>
    <t>180x240mm 洗車グローブ(合成ｳｰﾙ)</t>
  </si>
  <si>
    <t>EA929DZ-2</t>
  </si>
  <si>
    <t>300x300mm ﾏｲｸﾛﾌｧｲﾊﾞｰｸﾛｽ(黄/50枚)</t>
  </si>
  <si>
    <t>0366</t>
  </si>
  <si>
    <t>EA922AB-51G</t>
  </si>
  <si>
    <t>170ml ガラスクリーナー(ｶﾞﾝ付)</t>
  </si>
  <si>
    <t>EA922AJ-126</t>
  </si>
  <si>
    <t>500g ガラスクリーナー(研磨剤入り)</t>
  </si>
  <si>
    <t>0368</t>
  </si>
  <si>
    <t>EA922JK-5</t>
  </si>
  <si>
    <t>300g カーワックス(ﾎﾜｲﾄ車用)</t>
  </si>
  <si>
    <t>0371</t>
  </si>
  <si>
    <t>EA613ND-27</t>
  </si>
  <si>
    <t>27mm 片口スパナ(ﾁﾀﾝ合金製)</t>
  </si>
  <si>
    <t>0374</t>
  </si>
  <si>
    <t>EA618SC-214</t>
  </si>
  <si>
    <t>1/2"DR x14mm [INHEX]ﾋﾞｯﾄｿｹｯﾄ(ｽﾃﾝﾚｽ製)</t>
  </si>
  <si>
    <t>EA618SC-217</t>
  </si>
  <si>
    <t>1/2"DR x17mm [INHEX]ﾋﾞｯﾄｿｹｯﾄ(ｽﾃﾝﾚｽ製)</t>
  </si>
  <si>
    <t>EA618SC-219</t>
  </si>
  <si>
    <t>1/2"DR x19mm [INHEX]ﾋﾞｯﾄｿｹｯﾄ(ｽﾃﾝﾚｽ製)</t>
  </si>
  <si>
    <t>EA618SC-75</t>
  </si>
  <si>
    <t>1/2"DR x 75mm ｴｸｸｽﾃﾝｼｮﾝﾊﾞｰ(ｽﾃﾝﾚｽ製)</t>
  </si>
  <si>
    <t>0383</t>
  </si>
  <si>
    <t>EA612TK-19</t>
  </si>
  <si>
    <t>４本組 スナップリングプライヤー</t>
  </si>
  <si>
    <t>0393</t>
  </si>
  <si>
    <t>EA617BC-1</t>
  </si>
  <si>
    <t>1/4"DR･1/2"DR ソケットレンチセット</t>
  </si>
  <si>
    <t>0395</t>
  </si>
  <si>
    <t>EA617ZL-0</t>
  </si>
  <si>
    <t>1/2"DR/4-14mm [INHEX]ビットソケット</t>
  </si>
  <si>
    <t>0402</t>
  </si>
  <si>
    <t>EA618XB-216</t>
  </si>
  <si>
    <t>1/2"DRx1･3/8"  ディープソケット</t>
  </si>
  <si>
    <t>EA618XB-218</t>
  </si>
  <si>
    <t>1/2"DRx1･1/2"  ディープソケット</t>
  </si>
  <si>
    <t>0421</t>
  </si>
  <si>
    <t>EA687CR-5</t>
  </si>
  <si>
    <t>1/2"DRx140mm ラチェットハンドル</t>
  </si>
  <si>
    <t>0422</t>
  </si>
  <si>
    <t>EA687CM-100A</t>
  </si>
  <si>
    <t>EA687CS-1</t>
  </si>
  <si>
    <t>1/2"DR/16-32mm [10個組]ｿｹｯﾄｾｯﾄ</t>
  </si>
  <si>
    <t>EA687CS-201</t>
  </si>
  <si>
    <t>1/2"DR/16-24mm [10個組]ｿｹｯﾄｾｯﾄ(12角)</t>
  </si>
  <si>
    <t>0429</t>
  </si>
  <si>
    <t>EA617DT-5</t>
  </si>
  <si>
    <t>1/2"DRx600mm ｽｲﾍﾞﾙｴｸｽﾃﾝｼｮﾝﾊﾞｰ</t>
  </si>
  <si>
    <t>0438</t>
  </si>
  <si>
    <t>EA602CF-1</t>
  </si>
  <si>
    <t>8x10mm/105mm ラチェットめがね(首振り型)</t>
  </si>
  <si>
    <t>0441</t>
  </si>
  <si>
    <t>EA617BH-100</t>
  </si>
  <si>
    <t>3/8"DR ソケットレンチセット</t>
  </si>
  <si>
    <t>EA618PA-2</t>
  </si>
  <si>
    <t>3/8"DRx275mm ラチェットハンドル(ﾛｯｷﾝｸﾞ)</t>
  </si>
  <si>
    <t>0443</t>
  </si>
  <si>
    <t>EA618PW-103</t>
  </si>
  <si>
    <t>3/8"DRx5/32"x61mm [HEX]ビットソケット</t>
  </si>
  <si>
    <t>EA618SD-19</t>
  </si>
  <si>
    <t>EA618SD-63</t>
  </si>
  <si>
    <t>3/4"DRx63mm ソケット</t>
  </si>
  <si>
    <t>0466</t>
  </si>
  <si>
    <t>EA618BG-100</t>
  </si>
  <si>
    <t>3/8"DR セミディープソケットセット(ｲﾝﾁ)</t>
  </si>
  <si>
    <t>0473</t>
  </si>
  <si>
    <t>EA614AD-14</t>
  </si>
  <si>
    <t>14mm ﾗﾁｪｯﾄｺﾝﾋﾞﾈｰｼｮﾝﾚﾝﾁ(首振ﾛｯｸ型)</t>
  </si>
  <si>
    <t>0474</t>
  </si>
  <si>
    <t>EA614A-6</t>
  </si>
  <si>
    <t>6mm 片目片口スパナ(ｼｮｰﾄｻｲｽﾞ)</t>
  </si>
  <si>
    <t>EA615AM-11</t>
  </si>
  <si>
    <t>22x24mm 両口スパナ</t>
  </si>
  <si>
    <t>EA615AM-3</t>
  </si>
  <si>
    <t>8x 9mm 両口スパナ</t>
  </si>
  <si>
    <t>EA615AM-5</t>
  </si>
  <si>
    <t>10x12mm 両口スパナ</t>
  </si>
  <si>
    <t>EA618BU-10</t>
  </si>
  <si>
    <t>3/8"DRｘ10mm クロウフットレンチ</t>
  </si>
  <si>
    <t>0478</t>
  </si>
  <si>
    <t>EA164DR-220</t>
  </si>
  <si>
    <t>1/2"DRx20mm ﾃﾞｨｰﾌﾟｿｹｯﾄ(動力工具用)</t>
  </si>
  <si>
    <t>EA164DV-20</t>
  </si>
  <si>
    <t>1/2"DR ｲﾝﾊﾟｸﾄ[INHEX]ソケット(ﾒﾄﾘｯｸ･ｲﾝﾁ)</t>
  </si>
  <si>
    <t>EA164DV-52</t>
  </si>
  <si>
    <t>1/2"DR インパクトソケットセット</t>
  </si>
  <si>
    <t>EA164DV-800</t>
  </si>
  <si>
    <t>1/2"DR/ 6-19mm/100mm ｲﾝﾊﾟｸﾄ[Hexagon]ｿｹｯﾄ</t>
  </si>
  <si>
    <t>EA687HG-27</t>
  </si>
  <si>
    <t>1/2"DRx27mm ﾃﾞｨｰﾌﾟｲﾝﾊﾟｸﾄｿｹｯﾄ(薄肉)</t>
  </si>
  <si>
    <t>EA164GT-103</t>
  </si>
  <si>
    <t>1/2"DR 薄型ﾛﾝｸﾞｲﾝﾊﾟｸﾄｿｹｯﾄｾｯﾄ(ﾎｲｰﾙﾅｯﾄ用)</t>
  </si>
  <si>
    <t>EA164GT-219</t>
  </si>
  <si>
    <t>1/2"DR/19mm ﾎｲｰﾙﾅｯﾄ用薄型ﾛﾝｸﾞｲﾝﾊﾟｸﾄｿｹｯﾄ</t>
  </si>
  <si>
    <t>0491</t>
  </si>
  <si>
    <t>EA164DJ-22</t>
  </si>
  <si>
    <t>1/2"DRx22mm ﾎｲﾙﾅｯﾄ用インパクトソケット</t>
  </si>
  <si>
    <t>EA164EB-126</t>
  </si>
  <si>
    <t>3/4"DRx26mm インパクトソケット(十二角)</t>
  </si>
  <si>
    <t>0495</t>
  </si>
  <si>
    <t>EA613GM-90</t>
  </si>
  <si>
    <t>90mm 打撃めがねレンチ(ﾍﾞﾝﾄ)</t>
  </si>
  <si>
    <t>EA613GM-95</t>
  </si>
  <si>
    <t>95mm 打撃めがねレンチ(ﾍﾞﾝﾄ)</t>
  </si>
  <si>
    <t>0496</t>
  </si>
  <si>
    <t>EA602AG-12</t>
  </si>
  <si>
    <t>11x13mm/235mm 両口ラチェットレンチ(ﾛﾝｸﾞ)</t>
  </si>
  <si>
    <t>EA686S-10</t>
  </si>
  <si>
    <t>24x27mm 両口ラチェットレンチ(ｼﾉ付)</t>
  </si>
  <si>
    <t>0497</t>
  </si>
  <si>
    <t>EA530RA-10A</t>
  </si>
  <si>
    <t>250mm/33mm モンキーレンチ</t>
  </si>
  <si>
    <t>0498</t>
  </si>
  <si>
    <t>EA530JA-8A</t>
  </si>
  <si>
    <t>200mm/24mm モンキーレンチ(薄口)</t>
  </si>
  <si>
    <t>0506</t>
  </si>
  <si>
    <t>EA723HL-4</t>
  </si>
  <si>
    <t>3.0-25 N.m/3/8"DR トルクレンチ(ﾗﾁｪｯﾄ式)</t>
  </si>
  <si>
    <t>EA723JG-2</t>
  </si>
  <si>
    <t>6-  28N･m/3/8"DR [ﾀﾞｲﾔﾙ式]トルクレンチ</t>
  </si>
  <si>
    <t>0507</t>
  </si>
  <si>
    <t>EA723JB-31</t>
  </si>
  <si>
    <t>8-40N･m/3/8"DR [ﾃﾞｼﾞﾀﾙ]ﾗﾁｪｯﾄﾍｯﾄﾞ･ﾄﾙｸﾚﾝﾁ</t>
  </si>
  <si>
    <t>EA723HK-13</t>
  </si>
  <si>
    <t>0.5- 4.5Nm ﾄﾙｸﾄﾞﾗｲﾊﾞｰ/ESD(ﾌﾟﾘｾｯﾄ型)</t>
  </si>
  <si>
    <t>0512</t>
  </si>
  <si>
    <t>EA723P-2</t>
  </si>
  <si>
    <t>0.6-3.0Nm [TORX]トルクドライバーセット</t>
  </si>
  <si>
    <t>0513</t>
  </si>
  <si>
    <t>EA723PB-40</t>
  </si>
  <si>
    <t>1.0-5.0Nm ﾄﾙｸﾄﾞﾗｲﾊﾞｰｾｯﾄ(TORX･ﾂﾊﾞ付ﾋﾞｯﾄ)</t>
  </si>
  <si>
    <t>0517</t>
  </si>
  <si>
    <t>EA552EX-5</t>
  </si>
  <si>
    <t>1.8x0.4x108mm [-]ﾄﾞﾗｲﾊﾞｰ(調整用･ｾﾗﾐｯｸ)</t>
  </si>
  <si>
    <t>0518</t>
  </si>
  <si>
    <t>EA550MF-150</t>
  </si>
  <si>
    <t>５本組 [Ball-Hexagon]ﾄﾞﾗｲﾊﾞｰ(精密/ｲﾝﾁ)</t>
  </si>
  <si>
    <t>0535</t>
  </si>
  <si>
    <t>EA561LB-4</t>
  </si>
  <si>
    <t>No4x100mm [TRI-WING]ドライバー</t>
  </si>
  <si>
    <t>0538</t>
  </si>
  <si>
    <t>EA564AL-31</t>
  </si>
  <si>
    <t>125mm [+ -]ﾄﾞﾗｲﾊﾞｰｾｯﾄ(差替式･ｼｮｰﾄｸﾞﾘｯﾌﾟ)</t>
  </si>
  <si>
    <t>EA611AX-328</t>
  </si>
  <si>
    <t>1/4"Hex/140mm ビットホルダー(ﾏｸﾞﾈｯﾄ付)</t>
  </si>
  <si>
    <t>EA611AX-44</t>
  </si>
  <si>
    <t>1/4"Hex/150mm ビットホルダー</t>
  </si>
  <si>
    <t>EA611GN-28</t>
  </si>
  <si>
    <t>1/ 4"x25mm [Ball Hex]ドライバービット</t>
  </si>
  <si>
    <t>0555</t>
  </si>
  <si>
    <t>EA611GJ-121</t>
  </si>
  <si>
    <t>5/16"x50mm [TORQ-SET]ドライバービット</t>
  </si>
  <si>
    <t>0562</t>
  </si>
  <si>
    <t>EA550WJ-33</t>
  </si>
  <si>
    <t>6.5x1.2x41mm(5/16"Hex) [-]ｲﾝﾊﾟｸﾄﾋﾞｯﾄ</t>
  </si>
  <si>
    <t>0567</t>
  </si>
  <si>
    <t>EA573EE-8</t>
  </si>
  <si>
    <t>8.0mmx350mm [Ball Hexagon]ｷｰﾚﾝﾁ(超ﾛﾝｸﾞ)</t>
  </si>
  <si>
    <t>EA683A</t>
  </si>
  <si>
    <t>1.5-10mm ９本組[Hexagon]キーレンチ</t>
  </si>
  <si>
    <t>EA683AJ</t>
  </si>
  <si>
    <t>７本組[Ball Hexagon]Ｌ型レンチ</t>
  </si>
  <si>
    <t>0570</t>
  </si>
  <si>
    <t>EA573AH-5</t>
  </si>
  <si>
    <t>5.0x150mm [Hexagon]Ｔ型ドライバー</t>
  </si>
  <si>
    <t>EA573AM-10</t>
  </si>
  <si>
    <t>10x224mm [Ball Hex]ｷｰﾚﾝﾁ(ｼｮｰﾄﾍｯﾄﾞ/ﾎｰﾙﾄﾞ</t>
  </si>
  <si>
    <t>0576</t>
  </si>
  <si>
    <t>EA566AB-7</t>
  </si>
  <si>
    <t>0577</t>
  </si>
  <si>
    <t>EA566DP-0</t>
  </si>
  <si>
    <t>５本組 ピックアップツールセット</t>
  </si>
  <si>
    <t>0578</t>
  </si>
  <si>
    <t>EA574ED</t>
  </si>
  <si>
    <t>125mm 自動センターポンチ(ﾋﾝｼﾞ用)</t>
  </si>
  <si>
    <t>0581</t>
  </si>
  <si>
    <t>EA572DV-1</t>
  </si>
  <si>
    <t>5.0x180mm 寄せポンチ</t>
  </si>
  <si>
    <t>0598</t>
  </si>
  <si>
    <t>EA522AE-42</t>
  </si>
  <si>
    <t>150x50x13mm 油砥石･天然(細目)</t>
  </si>
  <si>
    <t>0599</t>
  </si>
  <si>
    <t>EA522G-22E</t>
  </si>
  <si>
    <t>210x70x10mm/#2000 砥石(台付)</t>
  </si>
  <si>
    <t>EA522G-91</t>
  </si>
  <si>
    <t>210x70x10mm # 400/#1000 台付砥石</t>
  </si>
  <si>
    <t>0600</t>
  </si>
  <si>
    <t>EA522G-300</t>
  </si>
  <si>
    <t>砥石用スライドラック(ﾏﾙﾁ)</t>
  </si>
  <si>
    <t>EA366SG-120</t>
  </si>
  <si>
    <t>100x160mm/# 120 ガリガリパット(12枚)</t>
  </si>
  <si>
    <t>0605</t>
  </si>
  <si>
    <t>EA366EG-3</t>
  </si>
  <si>
    <t>125x76x25mm/粗目･中目 研磨ブロック</t>
  </si>
  <si>
    <t>0607</t>
  </si>
  <si>
    <t>EA109AN-21</t>
  </si>
  <si>
    <t>215mm 除電ブラシ(直)</t>
  </si>
  <si>
    <t>0609</t>
  </si>
  <si>
    <t>EA109BA-26</t>
  </si>
  <si>
    <t>11x197mm 柄付ブラシ(ｽﾃﾝﾚｽ)</t>
  </si>
  <si>
    <t>EA109BA-3</t>
  </si>
  <si>
    <t>13x210mm 柄付ブラシ(ｽﾃﾝﾚｽ)</t>
  </si>
  <si>
    <t>0619</t>
  </si>
  <si>
    <t>EA468DB-121</t>
  </si>
  <si>
    <t>φ 55/0.34mm/19ﾒｯｼｭ ろ過網(ｽﾃﾝﾚｽ製)</t>
  </si>
  <si>
    <t>EA992C-2</t>
  </si>
  <si>
    <t>φ190x285mm 部品洗浄ざる(ｽﾃﾝﾚｽ製)</t>
  </si>
  <si>
    <t>0620</t>
  </si>
  <si>
    <t>EA992C-151</t>
  </si>
  <si>
    <t>145x175x450mm すくい網(ｽﾃﾝﾚｽ製)</t>
  </si>
  <si>
    <t>EA992CJ-33</t>
  </si>
  <si>
    <t>φ170/0.40mm/14ﾒｯｼｭ ろ過網(座付･ｽﾃﾝﾚｽ製)</t>
  </si>
  <si>
    <t>EA992CK-15</t>
  </si>
  <si>
    <t>φ250/0.20mm/40ﾒｯｼｭ ろ過網(柄付･ｽﾃﾝﾚｽ製)</t>
  </si>
  <si>
    <t>EA992CL-13</t>
  </si>
  <si>
    <t>φ170/0.20mm/40ﾒｯｼｭ ろ過網(柄付･ｽﾃﾝﾚｽ製)</t>
  </si>
  <si>
    <t>0621</t>
  </si>
  <si>
    <t>EA991X-141</t>
  </si>
  <si>
    <t>4.0L/ 300mm ひしゃく(ｽﾃﾝﾚｽ製)</t>
  </si>
  <si>
    <t>EA991X-143</t>
  </si>
  <si>
    <t>4.0L/ 900mm ひしゃく(ｽﾃﾝﾚｽ製)</t>
  </si>
  <si>
    <t>0623</t>
  </si>
  <si>
    <t>EA508SB-102</t>
  </si>
  <si>
    <t>100x75x10mm トレー(ｽﾃﾝﾚｽ製)</t>
  </si>
  <si>
    <t>EA508S-45</t>
  </si>
  <si>
    <t>170x170x38mm パーツケース(ｽﾃﾝﾚｽ製/9個)</t>
  </si>
  <si>
    <t>0625</t>
  </si>
  <si>
    <t>EA929AB-2</t>
  </si>
  <si>
    <t>355x432mm タオルウエス(12枚)</t>
  </si>
  <si>
    <t>EA929AB-21</t>
  </si>
  <si>
    <t>406x584mm タオルウエス(2.02kg)</t>
  </si>
  <si>
    <t>0631</t>
  </si>
  <si>
    <t>EA928DC-61</t>
  </si>
  <si>
    <t>380x480mm オイル吸着マット/50枚</t>
  </si>
  <si>
    <t>0633</t>
  </si>
  <si>
    <t>EA929DH-72</t>
  </si>
  <si>
    <t>吸収材キット(油･液体用)</t>
  </si>
  <si>
    <t>0636</t>
  </si>
  <si>
    <t>EA520WB-7</t>
  </si>
  <si>
    <t>600x 819mm/450kg ドラムトラック(自在車)</t>
  </si>
  <si>
    <t>0640</t>
  </si>
  <si>
    <t>EA990KT-22</t>
  </si>
  <si>
    <t>[AC/DC] 電動式オイルポンプ</t>
  </si>
  <si>
    <t>EA990K-2B</t>
  </si>
  <si>
    <t>20L缶用/単3x4本 灯油ポンプ(電池式)</t>
  </si>
  <si>
    <t>0645</t>
  </si>
  <si>
    <t>EA991AH-1</t>
  </si>
  <si>
    <t>ペール缶用クッション</t>
  </si>
  <si>
    <t>EA992CD-51</t>
  </si>
  <si>
    <t>φ34mm 小型じょうご(ｽﾃﾝﾚｽ製)</t>
  </si>
  <si>
    <t>0649</t>
  </si>
  <si>
    <t>EA992BL-12</t>
  </si>
  <si>
    <t>φ165mm じょうご(耐油ﾌﾟﾗｽﾁｯｸ製)</t>
  </si>
  <si>
    <t>EA992BL-15</t>
  </si>
  <si>
    <t>φ114-203mm/3個組 じょうご(耐油)</t>
  </si>
  <si>
    <t>EA525AP-9</t>
  </si>
  <si>
    <t>200mm ドリルプレスバイス</t>
  </si>
  <si>
    <t>EA525FD-3</t>
  </si>
  <si>
    <t>125mm ドリルプレスバイス</t>
  </si>
  <si>
    <t>0666</t>
  </si>
  <si>
    <t>EA637BC-24</t>
  </si>
  <si>
    <t>M24x 87mm サポートスクリュー</t>
  </si>
  <si>
    <t>EA637BD-14B</t>
  </si>
  <si>
    <t>M12/100mm ｻﾎﾟｰﾄｽｸﾘｭｰ付テーパークランプ</t>
  </si>
  <si>
    <t>0671</t>
  </si>
  <si>
    <t>EA948DJ-301</t>
  </si>
  <si>
    <t>M6 x16.9mm [球]ボールキャップスクリュー</t>
  </si>
  <si>
    <t>0680</t>
  </si>
  <si>
    <t>EA537HA-2</t>
  </si>
  <si>
    <t>130mm 精密プライヤー(ﾗｳﾝﾄﾞ/ｷﾞｻﾞ付)</t>
  </si>
  <si>
    <t>0685</t>
  </si>
  <si>
    <t>EA595GM-17</t>
  </si>
  <si>
    <t>0.17x0.10x115mm 精密用ﾋﾟﾝｾｯﾄ(非磁性合金</t>
  </si>
  <si>
    <t>0687</t>
  </si>
  <si>
    <t>EA595AR-14</t>
  </si>
  <si>
    <t>110mm 精密用ピンセット(ｽﾃﾝﾚｽ製 ESD)</t>
  </si>
  <si>
    <t>0693</t>
  </si>
  <si>
    <t>EA756TB-1B</t>
  </si>
  <si>
    <t>x2.0/130mm 拡大鏡(LED照明付)</t>
  </si>
  <si>
    <t>EA756TD-2</t>
  </si>
  <si>
    <t>x3.0/130mm 拡大鏡(調光LED照明付)</t>
  </si>
  <si>
    <t>0696</t>
  </si>
  <si>
    <t>EA756DG-23</t>
  </si>
  <si>
    <t>x 4.0/ 65mm ハンドルーペ</t>
  </si>
  <si>
    <t>EA756BG-13</t>
  </si>
  <si>
    <t>x10.0/22.8mm  ポケットルーペ</t>
  </si>
  <si>
    <t>EA756BR-12</t>
  </si>
  <si>
    <t>x6.0/50mm スタンドルーペ</t>
  </si>
  <si>
    <t>EA756FG-1</t>
  </si>
  <si>
    <t>x3.0/40x50mm デスクトップルーペ</t>
  </si>
  <si>
    <t>EA756MA-11</t>
  </si>
  <si>
    <t>x2.5/60x48mm ポケットルーペ</t>
  </si>
  <si>
    <t>0701</t>
  </si>
  <si>
    <t>EA323DA</t>
  </si>
  <si>
    <t>半田吸取りペン</t>
  </si>
  <si>
    <t>EA323DB</t>
  </si>
  <si>
    <t>0704</t>
  </si>
  <si>
    <t>EA311CB-21</t>
  </si>
  <si>
    <t>1.0mm/1kg  巻はんだ</t>
  </si>
  <si>
    <t>EA311CC-11</t>
  </si>
  <si>
    <t>1.0mm/500g 巻はんだ</t>
  </si>
  <si>
    <t>EA311CC-21</t>
  </si>
  <si>
    <t>1.0mm/1Kg  巻はんだ</t>
  </si>
  <si>
    <t>EA311CC-22</t>
  </si>
  <si>
    <t>1.2mm/1Kg  巻はんだ</t>
  </si>
  <si>
    <t>EA311CD-21</t>
  </si>
  <si>
    <t>1.0mm/1Kg  巻はんだ(ﾌﾗｯｸｽ入)</t>
  </si>
  <si>
    <t>0707</t>
  </si>
  <si>
    <t>EA997RE-103</t>
  </si>
  <si>
    <t>250x250x3.0mm 半導電ゲルシート(ｳﾚﾀﾝ)</t>
  </si>
  <si>
    <t>0713</t>
  </si>
  <si>
    <t>EA922BA-15</t>
  </si>
  <si>
    <t>φ54x160mm/1060mm ﾛｰﾙｸﾘｰﾅｰ(ｳﾚﾀﾝ/ﾌﾛｰﾘﾝｸﾞ</t>
  </si>
  <si>
    <t>0716</t>
  </si>
  <si>
    <t>EA954LB-33</t>
  </si>
  <si>
    <t>278x318x762mm スリッパラック(導電性/6段)</t>
  </si>
  <si>
    <t>0720</t>
  </si>
  <si>
    <t>EA720MA-31</t>
  </si>
  <si>
    <t>30m 測量ロープ</t>
  </si>
  <si>
    <t>0721</t>
  </si>
  <si>
    <t>EA757ZA-16</t>
  </si>
  <si>
    <t>7.5-1,090m レーザー距離計</t>
  </si>
  <si>
    <t>0725</t>
  </si>
  <si>
    <t>EA720GP-18</t>
  </si>
  <si>
    <t>19mmx8.0m ｽﾃﾝﾚｽ製メジャー(ｽﾄｯﾊﾟｰ/ｹｰｽ付)</t>
  </si>
  <si>
    <t>0728</t>
  </si>
  <si>
    <t>EA720HF-5.5</t>
  </si>
  <si>
    <t>25mmx5.5m メジャー</t>
  </si>
  <si>
    <t>EA720HJ-5.5C</t>
  </si>
  <si>
    <t>25mmx5.5m メジャー(ｽﾃﾝﾚｽ製)</t>
  </si>
  <si>
    <t>0736</t>
  </si>
  <si>
    <t>EA780BR-1B</t>
  </si>
  <si>
    <t>レーザーライン</t>
  </si>
  <si>
    <t>EA721TB-6</t>
  </si>
  <si>
    <t>120mm マグネット付レベル(ｼﾙﾊﾞｰ)</t>
  </si>
  <si>
    <t>0741</t>
  </si>
  <si>
    <t>EA721K-3</t>
  </si>
  <si>
    <t>100x15x40mm  レベル(ｽｹｰﾙ付)</t>
  </si>
  <si>
    <t>0742</t>
  </si>
  <si>
    <t>EA721SA-5</t>
  </si>
  <si>
    <t>100x120mm アングルレベル(ﾏｸﾞﾈｯﾄ付)</t>
  </si>
  <si>
    <t>EA735M-10B</t>
  </si>
  <si>
    <t>200mm (0.02mm/m)インスペクションレベル</t>
  </si>
  <si>
    <t>EA719AE-46</t>
  </si>
  <si>
    <t>300x200mm スクエアー･平型(ｽﾃﾝﾚｽ製)</t>
  </si>
  <si>
    <t>EA719AM-1</t>
  </si>
  <si>
    <t>100x 70mm スクエアー･台付(目盛付)</t>
  </si>
  <si>
    <t>0753</t>
  </si>
  <si>
    <t>EA725-41</t>
  </si>
  <si>
    <t>70mm ノギス(ﾌﾟﾗｽﾁｯｸ製)</t>
  </si>
  <si>
    <t>EA725C-3</t>
  </si>
  <si>
    <t>200mm ノギス</t>
  </si>
  <si>
    <t>0759</t>
  </si>
  <si>
    <t>EA725KM-22</t>
  </si>
  <si>
    <t>150mm ディバイダー</t>
  </si>
  <si>
    <t>0760</t>
  </si>
  <si>
    <t>EA725KE-31</t>
  </si>
  <si>
    <t>150mm ディバイダー(固定ねじ付)</t>
  </si>
  <si>
    <t>EA725KF-14</t>
  </si>
  <si>
    <t>300mm ディバイダー(固定ねじ付)</t>
  </si>
  <si>
    <t>EA725KF-21</t>
  </si>
  <si>
    <t>[EA725KF-11～14用] ペア針(ｽﾁｰﾙ製)</t>
  </si>
  <si>
    <t>EA725RB-310</t>
  </si>
  <si>
    <t>0.50x305mm スチールフィラーゲージ(12枚)</t>
  </si>
  <si>
    <t>0764</t>
  </si>
  <si>
    <t>EA725AA-5</t>
  </si>
  <si>
    <t>0-9.5mm /90-127ﾟ  内側面取りゲージ</t>
  </si>
  <si>
    <t>0767</t>
  </si>
  <si>
    <t>EA729DD-50</t>
  </si>
  <si>
    <t>G 3/8"/100mm/ 0-5.0MPa つば付圧力計</t>
  </si>
  <si>
    <t>EA729GE-1</t>
  </si>
  <si>
    <t>75mm/0-0.1MPa 圧力計(ｸﾞﾘｾﾘﾝ入)</t>
  </si>
  <si>
    <t>EA729GF-30</t>
  </si>
  <si>
    <t>100mm/0-3.0MPa 圧力計(ｸﾞﾘｾﾘﾝ入)</t>
  </si>
  <si>
    <t>0771</t>
  </si>
  <si>
    <t>EA715CA-63</t>
  </si>
  <si>
    <t>[電子天秤用] マルチプリンタ(A&amp;D製)</t>
  </si>
  <si>
    <t>0777</t>
  </si>
  <si>
    <t>EA776AF-1</t>
  </si>
  <si>
    <t>ペーハー計[土壌用]</t>
  </si>
  <si>
    <t>EA707DC-10B</t>
  </si>
  <si>
    <t>80-600V ＡＣポケット検電器</t>
  </si>
  <si>
    <t>0793</t>
  </si>
  <si>
    <t>EA708AD-1</t>
  </si>
  <si>
    <t>クランプメーター(ﾃﾞｼﾞﾀﾙ)</t>
  </si>
  <si>
    <t>0801</t>
  </si>
  <si>
    <t>EA798C-69AA</t>
  </si>
  <si>
    <t>消費電力測定器(ﾜｯﾄﾓﾆﾀｰ/USB接続)</t>
  </si>
  <si>
    <t>0806</t>
  </si>
  <si>
    <t>EA714A-2</t>
  </si>
  <si>
    <t>10-200mph スピードガン</t>
  </si>
  <si>
    <t>0827</t>
  </si>
  <si>
    <t>EA728EB-121</t>
  </si>
  <si>
    <t>112x 40x120mm 温度･湿度計</t>
  </si>
  <si>
    <t>EA728EB-122</t>
  </si>
  <si>
    <t>89x 35x 93mm 温度･湿度計</t>
  </si>
  <si>
    <t>0828</t>
  </si>
  <si>
    <t>EA728EB-91</t>
  </si>
  <si>
    <t>120mm 温度･湿度計</t>
  </si>
  <si>
    <t>0836</t>
  </si>
  <si>
    <t>EA809XW-201</t>
  </si>
  <si>
    <t># 40 [EA809XW-4用] サンドペーパー(10枚)</t>
  </si>
  <si>
    <t>EA809XW-203</t>
  </si>
  <si>
    <t># 80 [EA809XW-4用] サンドペーパー(10枚)</t>
  </si>
  <si>
    <t>EA813BZ-23</t>
  </si>
  <si>
    <t>ｶｯﾄｵﾌｶｰﾎﾞﾝﾌﾞﾗｼ (1607031251/ﾎﾞｯｼｭ/ 2個)</t>
  </si>
  <si>
    <t>0839</t>
  </si>
  <si>
    <t>EA809XW-180</t>
  </si>
  <si>
    <t>#180 サンディングペーパー(ﾏｼﾞｯｸ式)</t>
  </si>
  <si>
    <t>EA813B-50</t>
  </si>
  <si>
    <t>DC14.4･18V ＵＳＢアダプター</t>
  </si>
  <si>
    <t>EA851FC-1</t>
  </si>
  <si>
    <t>DC18.0V 丸鋸セット(充電式)</t>
  </si>
  <si>
    <t>EA851FC-2</t>
  </si>
  <si>
    <t>DC18V 丸鋸(充電式)</t>
  </si>
  <si>
    <t>EA813CW-11</t>
  </si>
  <si>
    <t>AC100V/400W 電動ドライバー(ﾎﾞｰﾄﾞ用)</t>
  </si>
  <si>
    <t>0841</t>
  </si>
  <si>
    <t>EA810TE-6</t>
  </si>
  <si>
    <t>AC100V/1050W 電動はつりハンマー</t>
  </si>
  <si>
    <t>EA813DR-3A</t>
  </si>
  <si>
    <t>AC100V/380W(1/2"DR) 電動インパクトレンチ</t>
  </si>
  <si>
    <t>0842</t>
  </si>
  <si>
    <t>EA809DF-10</t>
  </si>
  <si>
    <t>125mm/1600W 電子ﾃﾞｨｽｸｸﾞﾗｲﾝﾀﾞｰｾｯﾄ</t>
  </si>
  <si>
    <t>0845</t>
  </si>
  <si>
    <t>EA858HD-1</t>
  </si>
  <si>
    <t>[EA858HD用] φ3.4mm 丸穴用ポンチ</t>
  </si>
  <si>
    <t>EA858HD-11D</t>
  </si>
  <si>
    <t>12.0mm [EA858HD用]ダイス(丸穴薄板用)</t>
  </si>
  <si>
    <t>EA858HD-19</t>
  </si>
  <si>
    <t>[EA858HE用] φ19mm 丸穴用ポンチ</t>
  </si>
  <si>
    <t>EA858HD-1D</t>
  </si>
  <si>
    <t>3.4mm [EA858HD用]ダイス(丸穴薄板用)</t>
  </si>
  <si>
    <t>EA858HD-25D</t>
  </si>
  <si>
    <t>14.0mm [EA858HD用]ダイス(丸穴厚板用)</t>
  </si>
  <si>
    <t>EA858HD-27D</t>
  </si>
  <si>
    <t>8.5x13mm [EA858HD用]ダイス(長穴薄板用)</t>
  </si>
  <si>
    <t>EA858HD-32D</t>
  </si>
  <si>
    <t>6.5x13mm [EA858HD用]ダイス(長穴厚板用)</t>
  </si>
  <si>
    <t>EA858HD-8</t>
  </si>
  <si>
    <t>[EA858HD,HE用] φ8.5mm 丸穴用ポンチ</t>
  </si>
  <si>
    <t>EA858HD-9D</t>
  </si>
  <si>
    <t>10.0mm [EA858HD用]ダイス(丸穴薄板用)</t>
  </si>
  <si>
    <t>EA858HE-3</t>
  </si>
  <si>
    <t>[EA858HE用] 10.0x20mm 長穴用ポンチ</t>
  </si>
  <si>
    <t>EA858HE-30D</t>
  </si>
  <si>
    <t>19.0mm [EA858HE用]ダイス(丸穴厚板用)</t>
  </si>
  <si>
    <t>EA858HE-36D</t>
  </si>
  <si>
    <t>10x20mm  [EA858HE用]ダイス(長穴薄板用)</t>
  </si>
  <si>
    <t>EA858HE-4</t>
  </si>
  <si>
    <t>[EA858HE用] 12.0x18.0mm 長穴用ポンチ</t>
  </si>
  <si>
    <t>EA858HE-42D</t>
  </si>
  <si>
    <t>6.5x13mm [EA858HE用]ダイス(長穴厚板用)</t>
  </si>
  <si>
    <t>EA858HE-5</t>
  </si>
  <si>
    <t>[EA858HE用] 14.0x21.0mm 長穴用ポンチ</t>
  </si>
  <si>
    <t>EA858HE-7</t>
  </si>
  <si>
    <t>[EA858HD,HE用] 6.5x13mm 長穴用ポンチ</t>
  </si>
  <si>
    <t>0846</t>
  </si>
  <si>
    <t>EA809XH</t>
  </si>
  <si>
    <t>114x280mm オービタルサンダー</t>
  </si>
  <si>
    <t>0847</t>
  </si>
  <si>
    <t>EA813CF-9</t>
  </si>
  <si>
    <t>DC18.OV 振動ドライバードリル(充電式)</t>
  </si>
  <si>
    <t>0851</t>
  </si>
  <si>
    <t>EA858A-16</t>
  </si>
  <si>
    <t>M10 全ねじカッター用トリマー</t>
  </si>
  <si>
    <t>EA858A-24</t>
  </si>
  <si>
    <t>M 6 [ｽﾍﾟｰｻｰ付] 全ねじカッター用替刃</t>
  </si>
  <si>
    <t>EA858A-25</t>
  </si>
  <si>
    <t>M 8 [ｽﾍﾟｰｻｰ付] 全ねじカッター用替刃</t>
  </si>
  <si>
    <t>EA858A-26</t>
  </si>
  <si>
    <t>M10 [ｽﾍﾟｰｻｰ付] 全ねじカッター用替刃</t>
  </si>
  <si>
    <t>0852</t>
  </si>
  <si>
    <t>EA854XG-11</t>
  </si>
  <si>
    <t>[EA854XG･854XH-1用] 替固定刃</t>
  </si>
  <si>
    <t>EA854XG-12</t>
  </si>
  <si>
    <t>[EA854XG･854XH-1用] 替可動刃</t>
  </si>
  <si>
    <t>0853</t>
  </si>
  <si>
    <t>EA851EY-5C</t>
  </si>
  <si>
    <t>φ125mm/14.4V [充電式]電動丸鋸</t>
  </si>
  <si>
    <t>0860</t>
  </si>
  <si>
    <t>EA854YB-1</t>
  </si>
  <si>
    <t>6.35mmx 4T バンドソー(木工用)</t>
  </si>
  <si>
    <t>0861</t>
  </si>
  <si>
    <t>EA813R-5</t>
  </si>
  <si>
    <t>12.0V 充電器</t>
  </si>
  <si>
    <t>EA527AH-1A</t>
  </si>
  <si>
    <t>パワーユニット</t>
  </si>
  <si>
    <t>0878</t>
  </si>
  <si>
    <t>EA851AN-1</t>
  </si>
  <si>
    <t>φ90mm 電動丸鋸(ﾀﾞﾌﾞﾙｶｯﾀｰ)</t>
  </si>
  <si>
    <t>EA818MA-2A</t>
  </si>
  <si>
    <t>1000-35000rpm ﾏｲｸﾛｸﾞﾗｲﾝﾀﾞｰ(高速型)</t>
  </si>
  <si>
    <t>EA818MA-4A</t>
  </si>
  <si>
    <t>1000-14200rpm ｱﾝｸﾞﾙｸﾞﾗｲﾝﾀﾞｰ(中速型)</t>
  </si>
  <si>
    <t>0886</t>
  </si>
  <si>
    <t>EA897VH-3</t>
  </si>
  <si>
    <t>AC100V/ 815W 小型温風発生機</t>
  </si>
  <si>
    <t>0887</t>
  </si>
  <si>
    <t>EA896AH-31</t>
  </si>
  <si>
    <t>AC100V/1.0kW 投込みヒーター(低温用)</t>
  </si>
  <si>
    <t>EA896AH-43</t>
  </si>
  <si>
    <t>AC100V/1000W 投込みヒーター</t>
  </si>
  <si>
    <t>EA896HA-3</t>
  </si>
  <si>
    <t>25x150mm/ 25W シリコンラバーヒーター</t>
  </si>
  <si>
    <t>EA896HC-1</t>
  </si>
  <si>
    <t>200V･2000W ラバーヒーター(ﾄﾞﾗﾑ缶用)</t>
  </si>
  <si>
    <t>EA896HC-11</t>
  </si>
  <si>
    <t>150x1750mm/850W ラバーヒーター(ﾄﾞﾗﾑ缶用)</t>
  </si>
  <si>
    <t>0893</t>
  </si>
  <si>
    <t>EA815BB-30</t>
  </si>
  <si>
    <t>AC125V/15A/30m コードリール(抜け止ｺﾝｾﾝﾄ)</t>
  </si>
  <si>
    <t>0897</t>
  </si>
  <si>
    <t>EA764CB-23</t>
  </si>
  <si>
    <t>モジュラープラグ(6極4芯/10個)</t>
  </si>
  <si>
    <t>0919</t>
  </si>
  <si>
    <t>EA824NS-2.6</t>
  </si>
  <si>
    <t>2.6x 64mm ｽﾃﾝﾚｽ用ﾄﾞﾘﾙ(AG coat)</t>
  </si>
  <si>
    <t>0920</t>
  </si>
  <si>
    <t>EA824NS-2.6S</t>
  </si>
  <si>
    <t>2.6x 48mm ｽﾃﾝﾚｽ用ｼｮｰﾄﾄﾞﾘﾙ(AG coat･HSS)</t>
  </si>
  <si>
    <t>EA824NS-3.7S</t>
  </si>
  <si>
    <t>3.7x 54mm ｽﾃﾝﾚｽ用ｼｮｰﾄﾄﾞﾘﾙ(AG coat･HSS)</t>
  </si>
  <si>
    <t>EA824NS-3.8S</t>
  </si>
  <si>
    <t>3.8x 54mm ｽﾃﾝﾚｽ用ｼｮｰﾄﾄﾞﾘﾙ(AG coat･HSS)</t>
  </si>
  <si>
    <t>EA824PA-12.0</t>
  </si>
  <si>
    <t>12.0x100mm 超硬ドリル(TiAlN coat)</t>
  </si>
  <si>
    <t>EA824PA-14.1</t>
  </si>
  <si>
    <t>14.1x108mm 超硬ドリル(TiAlN coat)</t>
  </si>
  <si>
    <t>0922</t>
  </si>
  <si>
    <t>EA824DW-3.3</t>
  </si>
  <si>
    <t>3.3mm ストレートドリル(両刃/HSS)</t>
  </si>
  <si>
    <t>0927</t>
  </si>
  <si>
    <t>EA827HJ-30</t>
  </si>
  <si>
    <t>31.0mm ｶｳﾝﾀｰｼﾝｸ(5枚刃･12mm軸・Co HSS)</t>
  </si>
  <si>
    <t>0930</t>
  </si>
  <si>
    <t>EA829PE-10</t>
  </si>
  <si>
    <t>M10x1.5  ポイントタップ(HSSE V ｺｰﾃｨﾝｸﾞ)</t>
  </si>
  <si>
    <t>EA829PE-6</t>
  </si>
  <si>
    <t>M 6x1.0  ポイントタップ(HSSE V ｺｰﾃｨﾝｸﾞ)</t>
  </si>
  <si>
    <t>EA829HG-6A</t>
  </si>
  <si>
    <t>M 6x1.0 /  3P ﾊﾝﾄﾞﾀｯﾌﾟ(ｱﾙﾐﾆｳﾑ合金用/HSS)</t>
  </si>
  <si>
    <t>EA829PS-21</t>
  </si>
  <si>
    <t>1/8"x28 スパイラルパイプタップ(PS/HSSE)</t>
  </si>
  <si>
    <t>EA829PS-22</t>
  </si>
  <si>
    <t>1/4"x19 スパイラルパイプタップ(PS/HSSE)</t>
  </si>
  <si>
    <t>0946</t>
  </si>
  <si>
    <t>EA829VK-5</t>
  </si>
  <si>
    <t>M 3-M18 タップダイス細目並目セット</t>
  </si>
  <si>
    <t>0948</t>
  </si>
  <si>
    <t>EA829JM-9B</t>
  </si>
  <si>
    <t>M9x 1.0/25mm 丸ダイス(細目/HSS)</t>
  </si>
  <si>
    <t>0954</t>
  </si>
  <si>
    <t>EA819DG-67</t>
  </si>
  <si>
    <t>φ4.0mm/45mm ダイヤモンドバー(丸/3mm軸)</t>
  </si>
  <si>
    <t>0961</t>
  </si>
  <si>
    <t>EA819AT-1</t>
  </si>
  <si>
    <t>6x10mm/3.0mm軸 フエルトバフ(ﾊｰﾄﾞ)</t>
  </si>
  <si>
    <t>EA819AT-11</t>
  </si>
  <si>
    <t>6x10mm/3.0mm軸 フエルトバフ(ｿﾌﾄ)</t>
  </si>
  <si>
    <t>0978</t>
  </si>
  <si>
    <t>EA819AE</t>
  </si>
  <si>
    <t>10本組 フラップホイールキット</t>
  </si>
  <si>
    <t>0980</t>
  </si>
  <si>
    <t>EA825SE-3</t>
  </si>
  <si>
    <t>4.0-30.0mm ステップドリル(HSS)</t>
  </si>
  <si>
    <t>0993</t>
  </si>
  <si>
    <t>EA810XP-3</t>
  </si>
  <si>
    <t>17Hx600mm ブルポイント</t>
  </si>
  <si>
    <t>EA810XT-11</t>
  </si>
  <si>
    <t>250mm ブルポイント(SDSプラス)</t>
  </si>
  <si>
    <t>EA824LN-12</t>
  </si>
  <si>
    <t>12.0x235mm オーガビット(六角軸)</t>
  </si>
  <si>
    <t>0998</t>
  </si>
  <si>
    <t>EA851CD-8A</t>
  </si>
  <si>
    <t>φ165x1.5x20mm/52T 超硬チップソー</t>
  </si>
  <si>
    <t>0999</t>
  </si>
  <si>
    <t>EA854LH-63</t>
  </si>
  <si>
    <t>117mmx11T ジグソーブレード(木工用/3枚)</t>
  </si>
  <si>
    <t>1005</t>
  </si>
  <si>
    <t>EA809XE-305</t>
  </si>
  <si>
    <t>127mm/ #180 ｻﾝﾃﾞｨﾝｸﾞﾃﾞｨｽｸ(ﾏｼﾞｯｸ式･5枚)</t>
  </si>
  <si>
    <t>EA809XE-321</t>
  </si>
  <si>
    <t>76x102mm/ # 80 ｻﾝﾃﾞｨﾝｸﾞｼｰﾄ(ﾏｼﾞｯｸ式･5枚)</t>
  </si>
  <si>
    <t>EA809XE-323</t>
  </si>
  <si>
    <t>76x102mm/ #120 ｻﾝﾃﾞｨﾝｸﾞｼｰﾄ(ﾏｼﾞｯｸ式･5枚)</t>
  </si>
  <si>
    <t>1007</t>
  </si>
  <si>
    <t>EA843XD-25</t>
  </si>
  <si>
    <t>125x1.3mm 超薄型切断砥石(1枚)</t>
  </si>
  <si>
    <t>1011</t>
  </si>
  <si>
    <t>EA809YM-1</t>
  </si>
  <si>
    <t>100mm/M10 ﾜｲﾔｰﾌﾞﾗｼ(ﾍﾞﾍﾞﾙ型ﾂｲｽﾄ/ｽﾃｨｰﾙ製)</t>
  </si>
  <si>
    <t>1013</t>
  </si>
  <si>
    <t>EA843RH-31</t>
  </si>
  <si>
    <t>105x2.2x20.0mm ダイヤモンドカッター</t>
  </si>
  <si>
    <t>EA809-47</t>
  </si>
  <si>
    <t>φ 85x 10x(15)20㎜ ﾀﾞｲﾔﾓﾝﾄﾞカッター(U溝)</t>
  </si>
  <si>
    <t>1016</t>
  </si>
  <si>
    <t>EA818-31</t>
  </si>
  <si>
    <t>150x6.4x15.88mm [WA#60]目立砥石</t>
  </si>
  <si>
    <t>EA818AY-32</t>
  </si>
  <si>
    <t>255x25x19.05mm/WA #80K 平砥石</t>
  </si>
  <si>
    <t>EA819BM-302</t>
  </si>
  <si>
    <t>100mm/6mm軸 軸付ブラシ(平型/ｽﾁｰﾙ製ﾂｲｽﾄ)</t>
  </si>
  <si>
    <t>EA819BM-322</t>
  </si>
  <si>
    <t>100mm/6mm軸 軸付ﾌﾞﾗｼ(ﾍﾞﾍﾞﾙ型/ｽﾁｰﾙ製ﾂｲｽﾄ)</t>
  </si>
  <si>
    <t>1023</t>
  </si>
  <si>
    <t>EA813A-7A</t>
  </si>
  <si>
    <t>#2x65mm [+]ﾄﾞﾗｲﾊﾞｰﾋﾞｯﾄ(ﾋﾞｽｷｬｯﾁ･ﾏｸﾞﾈｯﾄ付)</t>
  </si>
  <si>
    <t>EA612AM-221</t>
  </si>
  <si>
    <t>21mm 電ドルソケット(固定･首振)</t>
  </si>
  <si>
    <t>1027</t>
  </si>
  <si>
    <t>EA612AB-10A</t>
  </si>
  <si>
    <t>10mm 電ドルソケット</t>
  </si>
  <si>
    <t>EA612AB-24A</t>
  </si>
  <si>
    <t>24mm 電ドルソケット</t>
  </si>
  <si>
    <t>EA612AD-117</t>
  </si>
  <si>
    <t>17mm 電ドルソケット(ﾛﾝｸﾞ/ﾕﾆﾊﾞｰｻﾙ)</t>
  </si>
  <si>
    <t>EA612AD-119</t>
  </si>
  <si>
    <t>19mm 電ドルソケット(ﾛﾝｸﾞ/ﾕﾆﾊﾞｰｻﾙ)</t>
  </si>
  <si>
    <t>EA116Z-22</t>
  </si>
  <si>
    <t>[EA116Z-21用] 2m エアーホース</t>
  </si>
  <si>
    <t>1037</t>
  </si>
  <si>
    <t>EA163SB</t>
  </si>
  <si>
    <t>16,000rpm/20x520mm エアーベルトサンダー</t>
  </si>
  <si>
    <t>1041</t>
  </si>
  <si>
    <t>EA161LN-24</t>
  </si>
  <si>
    <t>100㎜x   24T エアーソーブレード(25枚)</t>
  </si>
  <si>
    <t>1047</t>
  </si>
  <si>
    <t>EA123AE-3</t>
  </si>
  <si>
    <t>1054</t>
  </si>
  <si>
    <t>EA124BM-1A</t>
  </si>
  <si>
    <t>0.6-1.5kg エアホースバランサー</t>
  </si>
  <si>
    <t>1057</t>
  </si>
  <si>
    <t>EA153SR-3</t>
  </si>
  <si>
    <t>Rc 3/8" エアーレギュレーター(ﾌﾞﾗｹｯﾄ付)</t>
  </si>
  <si>
    <t>1058</t>
  </si>
  <si>
    <t>EA153SR-22C</t>
  </si>
  <si>
    <t>Rc 1/4" エアーレギュレーター(ﾌﾞﾗｹｯﾄ付)</t>
  </si>
  <si>
    <t>1060</t>
  </si>
  <si>
    <t>EA153SG-51</t>
  </si>
  <si>
    <t>Rc  1/4" スピードコントローラー</t>
  </si>
  <si>
    <t>1065</t>
  </si>
  <si>
    <t>EA425DV-2</t>
  </si>
  <si>
    <t>1/8"xG1/4" 雌ユニオン(ｽﾃﾝﾚｽ製)</t>
  </si>
  <si>
    <t>1075</t>
  </si>
  <si>
    <t>EA140EM-2</t>
  </si>
  <si>
    <t>Rc 1/4" 雌ねじプラグ(ｴｱｰﾎｰｽ用/2個)</t>
  </si>
  <si>
    <t>1082</t>
  </si>
  <si>
    <t>EA140GS-102</t>
  </si>
  <si>
    <t>G 1/4" 雌ねじプラグ(ｽﾃﾝﾚｽ製)</t>
  </si>
  <si>
    <t>1085</t>
  </si>
  <si>
    <t>EA141A-11</t>
  </si>
  <si>
    <t>R1/2"x12-18mmﾅｯﾄ締めﾆｯﾌﾟﾙ(ｴｲﾄﾛｯｸ/ｽﾃﾝﾚｽ製</t>
  </si>
  <si>
    <t>1088</t>
  </si>
  <si>
    <t>EA426CC-2</t>
  </si>
  <si>
    <t>Rc1/4" ニードルバルブ(樹脂ﾊﾝﾄﾞﾙ)</t>
  </si>
  <si>
    <t>EA426CW-11</t>
  </si>
  <si>
    <t>Rc1/8"xRc1/8" ニードルバルブ</t>
  </si>
  <si>
    <t>1093</t>
  </si>
  <si>
    <t>EA471ER-1</t>
  </si>
  <si>
    <t>13Ax400mm フレキパイプ(Hiｿｹｯﾄﾀｲﾌﾟ)</t>
  </si>
  <si>
    <t>1102</t>
  </si>
  <si>
    <t>EA469HD-50</t>
  </si>
  <si>
    <t>50A チーズ(3管種用ﾒｶﾆｶﾙ継手)</t>
  </si>
  <si>
    <t>EA470BL-14</t>
  </si>
  <si>
    <t>Rc1･1/2" ゲートバルブ(ｽﾃﾝﾚｽ製)</t>
  </si>
  <si>
    <t>1105</t>
  </si>
  <si>
    <t>EA470GS-5</t>
  </si>
  <si>
    <t>15.88mmxR1/2"  ボールバルブ(真鍮)</t>
  </si>
  <si>
    <t>1106</t>
  </si>
  <si>
    <t>EA470AJ-20</t>
  </si>
  <si>
    <t>Rc  2"   ボールバルブ(ｽﾃﾝﾚｽ製･ﾌﾙﾎﾞｱ型)</t>
  </si>
  <si>
    <t>1112</t>
  </si>
  <si>
    <t>EA470VE-14</t>
  </si>
  <si>
    <t>1･1/2" ボールバルブ(PP)</t>
  </si>
  <si>
    <t>1114</t>
  </si>
  <si>
    <t>EA466-1A</t>
  </si>
  <si>
    <t>0.16L ｳｫｰﾀｰﾊﾝﾏｰ ｼｮｯｸｱﾌﾞｿｰﾊﾞｰ(ｽﾃﾝﾚｽ製)</t>
  </si>
  <si>
    <t>1115</t>
  </si>
  <si>
    <t>EA468L-121</t>
  </si>
  <si>
    <t>100V/1A 水道凍結防止帯用通電確認テスター</t>
  </si>
  <si>
    <t>EA468L-122</t>
  </si>
  <si>
    <t>100V/5A 水道凍結防止帯用通電確認テスター</t>
  </si>
  <si>
    <t>EA468L-131</t>
  </si>
  <si>
    <t>AC100V 水道コック用ヒーター</t>
  </si>
  <si>
    <t>1142</t>
  </si>
  <si>
    <t>EA468BX-22A</t>
  </si>
  <si>
    <t>1.6m シャワーホース(ﾒﾀﾙ調)</t>
  </si>
  <si>
    <t>1144</t>
  </si>
  <si>
    <t>EA468EE-1</t>
  </si>
  <si>
    <t>440x381x193mm ｳｫｯｼｬｰｼﾝｸ(ｽﾃﾝﾚｽ製)</t>
  </si>
  <si>
    <t>1145</t>
  </si>
  <si>
    <t>EA468EF-34</t>
  </si>
  <si>
    <t>1200x450x890mm 二槽シンク(SUS430)</t>
  </si>
  <si>
    <t>1154</t>
  </si>
  <si>
    <t>EA463CB-44</t>
  </si>
  <si>
    <t>21- 44mm [ｴｱｰｸﾗﾌﾄ]クランプ(410SS/10個)</t>
  </si>
  <si>
    <t>EA463CB-89</t>
  </si>
  <si>
    <t>65- 89mm [ｴｱｰｸﾗﾌﾄ]クランプ(410SS/10個)</t>
  </si>
  <si>
    <t>1158</t>
  </si>
  <si>
    <t>EA475AW-760</t>
  </si>
  <si>
    <t>760x 9.0mm 結束バンド(ﾀﾞﾌﾞﾙﾛｯｷﾝｸﾞ/100本)</t>
  </si>
  <si>
    <t>EA475AY-900</t>
  </si>
  <si>
    <t>900x8.0mm 結束バンド(ﾀﾞﾌﾞﾙﾛｯｸﾀｲﾌﾟ/10本)</t>
  </si>
  <si>
    <t>EA475B-265</t>
  </si>
  <si>
    <t>265x 3.6mm 結束バンド(耐候性/100本)</t>
  </si>
  <si>
    <t>1162</t>
  </si>
  <si>
    <t>EA944MA-613</t>
  </si>
  <si>
    <t>180x12mm ケーブルストラップ(赤/20本)</t>
  </si>
  <si>
    <t>EA944MA-632</t>
  </si>
  <si>
    <t>150x12mm ケーブルストラップ(青/20本)</t>
  </si>
  <si>
    <t>EA944MA-633</t>
  </si>
  <si>
    <t>180x12mm ケーブルストラップ(青/20本)</t>
  </si>
  <si>
    <t>1177</t>
  </si>
  <si>
    <t>EA945AC-1A</t>
  </si>
  <si>
    <t>7.9mm ツイストワイヤークリップ(10個)</t>
  </si>
  <si>
    <t>EA945AC-3A</t>
  </si>
  <si>
    <t>20.6mm ツイストワイヤークリップ(10個)</t>
  </si>
  <si>
    <t>EA945AD-4</t>
  </si>
  <si>
    <t>12.5x3.7mm ワイヤークリップ(100個)</t>
  </si>
  <si>
    <t>1181</t>
  </si>
  <si>
    <t>EA940AF-232A</t>
  </si>
  <si>
    <t>600V/39Ax4芯 電力ケーブル(20m)</t>
  </si>
  <si>
    <t>1185</t>
  </si>
  <si>
    <t>EA948HB-144</t>
  </si>
  <si>
    <t>5 -12 mm ケーブルグランド(1個)</t>
  </si>
  <si>
    <t>1186</t>
  </si>
  <si>
    <t>EA948GC-2.4</t>
  </si>
  <si>
    <t>2.0-2.4mm/10m グロメット</t>
  </si>
  <si>
    <t>1198</t>
  </si>
  <si>
    <t>EA940CD-331</t>
  </si>
  <si>
    <t>300V/ 4 A パイロットスイッチ(片切)</t>
  </si>
  <si>
    <t>EA940CE-17A</t>
  </si>
  <si>
    <t>100V/15A くりかえしタイマースイッチ</t>
  </si>
  <si>
    <t>1201</t>
  </si>
  <si>
    <t>EA940CM-34</t>
  </si>
  <si>
    <t>100V パイロットランプ [赤]</t>
  </si>
  <si>
    <t>1206</t>
  </si>
  <si>
    <t>EA940CL-4</t>
  </si>
  <si>
    <t>AC250V/30A 露出コンセント(接地3P)</t>
  </si>
  <si>
    <t>EA940CG-151</t>
  </si>
  <si>
    <t>125V/12A 防水分岐コンセント(1口)</t>
  </si>
  <si>
    <t>1227</t>
  </si>
  <si>
    <t>EA944BB-5</t>
  </si>
  <si>
    <t>5.2mmx100m 熱収縮チューブ(黒)</t>
  </si>
  <si>
    <t>EA944BH-165</t>
  </si>
  <si>
    <t>7mm x 5m 熱収縮チューブ(赤)</t>
  </si>
  <si>
    <t>EA944BH-214</t>
  </si>
  <si>
    <t>12mm x 5m 熱収縮チューブ(黄)</t>
  </si>
  <si>
    <t>EA944BP-0.9</t>
  </si>
  <si>
    <t>0.9 x1219mm 熱収縮ﾁｭｰﾌﾞ(ﾌｯ素樹脂/半透明)</t>
  </si>
  <si>
    <t>EA944BP-1.0</t>
  </si>
  <si>
    <t>1.0 x1219mm 熱収縮ﾁｭｰﾌﾞ(ﾌｯ素樹脂/半透明)</t>
  </si>
  <si>
    <t>EA944BP-3.0</t>
  </si>
  <si>
    <t>3.0 x1219mm 熱収縮ﾁｭｰﾌﾞ(ﾌｯ素樹脂/半透明)</t>
  </si>
  <si>
    <t>EA944BP-6.1</t>
  </si>
  <si>
    <t>6.1 x1219mm 熱収縮ﾁｭｰﾌﾞ(ﾌｯ素樹脂/半透明)</t>
  </si>
  <si>
    <t>EA944BP-7.7</t>
  </si>
  <si>
    <t>7.7 x1219mm 熱収縮ﾁｭｰﾌﾞ(ﾌｯ素樹脂/半透明)</t>
  </si>
  <si>
    <t>1228</t>
  </si>
  <si>
    <t>EA758ZX-20A</t>
  </si>
  <si>
    <t>250V/φ5.2･φ6.4mm 管ﾋｭｰｽﾞｾｯﾄ(消弧剤入)</t>
  </si>
  <si>
    <t>EA940DL-11</t>
  </si>
  <si>
    <t>250V/10A[5.2x20mm] ヒューズホルダー</t>
  </si>
  <si>
    <t>1238</t>
  </si>
  <si>
    <t>EA940LN-21</t>
  </si>
  <si>
    <t>M12/直流3線 近接センサー( 2mm･ ｼｰﾙﾄﾞ)</t>
  </si>
  <si>
    <t>1239</t>
  </si>
  <si>
    <t>EA940DH-464</t>
  </si>
  <si>
    <t>125V/15A ２極双投/ロッカースイッチ</t>
  </si>
  <si>
    <t>1245</t>
  </si>
  <si>
    <t>EA940DB-79G</t>
  </si>
  <si>
    <t>φ 6.1mm 表示灯ＬＥＤブラケット(緑)</t>
  </si>
  <si>
    <t>1247</t>
  </si>
  <si>
    <t>EA940DS-6</t>
  </si>
  <si>
    <t>80x 80x25mm (DC12V)ケース用ファン</t>
  </si>
  <si>
    <t>1249</t>
  </si>
  <si>
    <t>EA940CE-151</t>
  </si>
  <si>
    <t>テレビコンセント(送り配線用/1端子)</t>
  </si>
  <si>
    <t>EA940CE-152</t>
  </si>
  <si>
    <t>テレビコンセント(端末用/1端子)</t>
  </si>
  <si>
    <t>1251</t>
  </si>
  <si>
    <t>EA948BL-46</t>
  </si>
  <si>
    <t>235x54mm 取手(ﾎﾟﾘｱﾐﾄﾞ/ﾌﾞﾗｯｸ)</t>
  </si>
  <si>
    <t>1252</t>
  </si>
  <si>
    <t>EA948BJ-1</t>
  </si>
  <si>
    <t>M4x10mm/ 80mm 雄ねじ取手(ｽﾃﾝﾚｽ製)</t>
  </si>
  <si>
    <t>1253</t>
  </si>
  <si>
    <t>EA948BR-64</t>
  </si>
  <si>
    <t>47mm/ M6x30mm [ｽﾁｰﾙ製]雄ねじノブ[ﾌﾞﾗｯｸ]</t>
  </si>
  <si>
    <t>1254</t>
  </si>
  <si>
    <t>EA948BX-135A</t>
  </si>
  <si>
    <t>M6x40mm/φ31mm 雄ねじノブ</t>
  </si>
  <si>
    <t>1255</t>
  </si>
  <si>
    <t>EA948BX-216</t>
  </si>
  <si>
    <t>M10 雌ねじウイングノブ(ｽﾃﾝﾚｽ製/貫通)</t>
  </si>
  <si>
    <t>1256</t>
  </si>
  <si>
    <t>EA948BD-26</t>
  </si>
  <si>
    <t>M5x20/φ16mm 雄ねじノブ(ｽﾃﾝﾚｽ製)</t>
  </si>
  <si>
    <t>1259</t>
  </si>
  <si>
    <t>EA948C-1</t>
  </si>
  <si>
    <t>M5x12mm クランプレバー(ｼﾙﾊﾞｰｸﾞﾚｰ)</t>
  </si>
  <si>
    <t>EA949RH-6</t>
  </si>
  <si>
    <t>10 x 76mm Ｔ型差し込みピン</t>
  </si>
  <si>
    <t>EA966DZ-13</t>
  </si>
  <si>
    <t>M10xP 1.5 ロッドエンド(雄ねじ)</t>
  </si>
  <si>
    <t>EA966DZ-3</t>
  </si>
  <si>
    <t>M10xP 1.5 ロッドエンド(雌ねじ)</t>
  </si>
  <si>
    <t>EA501C-6</t>
  </si>
  <si>
    <t>5/8"-3/4"用 チェーンカッター</t>
  </si>
  <si>
    <t>EA966-53</t>
  </si>
  <si>
    <t>[6303] ベアリング</t>
  </si>
  <si>
    <t>EA966A-22</t>
  </si>
  <si>
    <t>[6202ZZE] 密封型ベアリング</t>
  </si>
  <si>
    <t>EA966A-24</t>
  </si>
  <si>
    <t>[6204ZZE] 密封型ベアリング</t>
  </si>
  <si>
    <t>1279</t>
  </si>
  <si>
    <t>EA966AA-45</t>
  </si>
  <si>
    <t>[6305 2NSE] ゴムシール型ベアリング</t>
  </si>
  <si>
    <t>1282</t>
  </si>
  <si>
    <t>EA966AM-86</t>
  </si>
  <si>
    <t>[628ZZ] 密封型ミニチュアベアリング</t>
  </si>
  <si>
    <t>1287</t>
  </si>
  <si>
    <t>EA527B-10</t>
  </si>
  <si>
    <t>0.5- 3.2mm/4.0mm ﾌﾞﾗｲﾝﾄﾞﾘﾍﾞｯﾄ(25本)</t>
  </si>
  <si>
    <t>1288</t>
  </si>
  <si>
    <t>EA527NC</t>
  </si>
  <si>
    <t>M5-M10 ハンドナッター(強力型)</t>
  </si>
  <si>
    <t>1289</t>
  </si>
  <si>
    <t>EA947BM-22</t>
  </si>
  <si>
    <t>9.0-13mm 石膏ボードアンカー(ﾜｯｼｬｰ付/50個</t>
  </si>
  <si>
    <t>1297</t>
  </si>
  <si>
    <t>EA949LL-625</t>
  </si>
  <si>
    <t>M6x25 ゆるみ止六角ﾎﾞﾙﾄ ﾅｯﾄ付(ｽﾃﾝﾚｽ/4本)</t>
  </si>
  <si>
    <t>EA949LL-830</t>
  </si>
  <si>
    <t>M8x30 ゆるみ止六角ﾎﾞﾙﾄ ﾅｯﾄ付(ｽﾃﾝﾚｽ/2本)</t>
  </si>
  <si>
    <t>1298</t>
  </si>
  <si>
    <t>EA949DT-1205</t>
  </si>
  <si>
    <t>M12x 65mm強力六角ﾎﾞﾙﾄ(SUS/ﾅｯﾄﾜｯｼｬ付半ﾈｼﾞ</t>
  </si>
  <si>
    <t>1371</t>
  </si>
  <si>
    <t>EA951LD-22A</t>
  </si>
  <si>
    <t>45kg以下 ﾄﾞｱｸﾛｰｻﾞｰ(ﾊﾟﾗﾚﾙ段付型/ｼﾙﾊﾞｰ)</t>
  </si>
  <si>
    <t>EA951LD-32B</t>
  </si>
  <si>
    <t>30kg以下 [室内軽量型]ﾄﾞｱｸﾛｰｻﾞｰ/ｱｲﾎﾞﾘｰ</t>
  </si>
  <si>
    <t>EA951LD-34B</t>
  </si>
  <si>
    <t>30kg以下 [室内軽量型]ﾄﾞｱｸﾛｰｻﾞｰ/ﾁｮｺ</t>
  </si>
  <si>
    <t>EA951LD-62</t>
  </si>
  <si>
    <t>45kg以下 ﾄﾞｱｸﾛｰｻﾞｰ(ﾊﾟﾗﾚﾙ型ｽﾄｯﾌﾟ無/ｼﾙﾊﾞｰ)</t>
  </si>
  <si>
    <t>1375</t>
  </si>
  <si>
    <t>EA951LF-52</t>
  </si>
  <si>
    <t>100mm 戸当たり(ｽﾃﾝﾚｽ製/ﾌｯｸ付)</t>
  </si>
  <si>
    <t>1378</t>
  </si>
  <si>
    <t>EA951B-25</t>
  </si>
  <si>
    <t>22x1200mm 大形貫抜(ｽﾃﾝﾚｽ製)</t>
  </si>
  <si>
    <t>EA951BB-82</t>
  </si>
  <si>
    <t>450mm 丸棒貫抜(鋼板製)</t>
  </si>
  <si>
    <t>1379</t>
  </si>
  <si>
    <t>EA951BG-16</t>
  </si>
  <si>
    <t>40mm 掛金(ｽﾃﾝﾚｽ製/ｼﾙﾊﾞｰ)</t>
  </si>
  <si>
    <t>1380</t>
  </si>
  <si>
    <t>EA951EE-12</t>
  </si>
  <si>
    <t>45 x45x30mm ワイドアングル(ｽﾃﾝﾚｽ製)</t>
  </si>
  <si>
    <t>EA951EB-121A</t>
  </si>
  <si>
    <t>49x 49x  2 mm 連結金具(ｽﾃﾝﾚｽ製)</t>
  </si>
  <si>
    <t>1385</t>
  </si>
  <si>
    <t>EA951EB-64</t>
  </si>
  <si>
    <t>62x 62x 20 mm 隅金(ｽﾃﾝﾚｽ製/10個)</t>
  </si>
  <si>
    <t>1387</t>
  </si>
  <si>
    <t>EA951EC-55</t>
  </si>
  <si>
    <t>130x180mm 折畳み棚受</t>
  </si>
  <si>
    <t>1395</t>
  </si>
  <si>
    <t>EA951C-54</t>
  </si>
  <si>
    <t>120x 28 mm 引戸取手(木製)</t>
  </si>
  <si>
    <t>EA440DN-16</t>
  </si>
  <si>
    <t>φ16x2.0x2000mm ステンレス管(磨き)</t>
  </si>
  <si>
    <t>EA951EW-141</t>
  </si>
  <si>
    <t>φ25mm パイプ用ブラケット(ｽﾃﾝﾚｽ製)</t>
  </si>
  <si>
    <t>1402</t>
  </si>
  <si>
    <t>EA638BL-22</t>
  </si>
  <si>
    <t>4 x25mm/ 10mm径 アイスクリュー(ｽﾃﾝﾚｽ製)</t>
  </si>
  <si>
    <t>1404</t>
  </si>
  <si>
    <t>EA951DG-84</t>
  </si>
  <si>
    <t>45mm 引掛けフック(ﾌﾞﾗｯｸ)</t>
  </si>
  <si>
    <t>EA638EH-22</t>
  </si>
  <si>
    <t>74.9x7.9mm Ｓフック(ｽﾃﾝﾚｽ製)</t>
  </si>
  <si>
    <t>1407</t>
  </si>
  <si>
    <t>EA951FX-12</t>
  </si>
  <si>
    <t>254x279x 25mm ウォールハンガー(2個)</t>
  </si>
  <si>
    <t>EA951FY-13</t>
  </si>
  <si>
    <t>25x203x 76mm スプリンググリップ(3連)</t>
  </si>
  <si>
    <t>EA951FY-2</t>
  </si>
  <si>
    <t>111x 91x330mm ツールハンガー</t>
  </si>
  <si>
    <t>EA951FY-3</t>
  </si>
  <si>
    <t>83x 50x147mm シングルウォールフック</t>
  </si>
  <si>
    <t>1412</t>
  </si>
  <si>
    <t>EA638M-47</t>
  </si>
  <si>
    <t>6mm アイプレート丸カン(ｽﾃﾝﾚｽ製)</t>
  </si>
  <si>
    <t>1414</t>
  </si>
  <si>
    <t>EA638JB-115</t>
  </si>
  <si>
    <t>φ5.0x 79mm ワイヤー止め金具(ｽﾃﾝﾚｽ製)</t>
  </si>
  <si>
    <t>EA638RX-2</t>
  </si>
  <si>
    <t>M5x17.5mm アイナット(右ねじ/ｽﾃﾝﾚｽ製)</t>
  </si>
  <si>
    <t>EA628SD-140</t>
  </si>
  <si>
    <t>4.0mm ワイヤーロープスリーブ(ｱﾙﾐ/10個)</t>
  </si>
  <si>
    <t>1420</t>
  </si>
  <si>
    <t>EA951AE-1.2</t>
  </si>
  <si>
    <t>1.2mmx 97m /#18 真鍮線(1kg)</t>
  </si>
  <si>
    <t>EA951AR-132A</t>
  </si>
  <si>
    <t>3.2mmx150m/#10 ステンレス線(10kg)</t>
  </si>
  <si>
    <t>EA951AR-232A</t>
  </si>
  <si>
    <t>3.2mmx375m/#10 ステンレス線(25kg)</t>
  </si>
  <si>
    <t>EA638DD-8</t>
  </si>
  <si>
    <t>8.0mm 割ピン式シャックル(ｽﾃﾝﾚｽ製)</t>
  </si>
  <si>
    <t>EA980TD-52</t>
  </si>
  <si>
    <t>2.3mmx10m ビクターチェーン(ｽﾁｰﾙ/ﾕﾆｸﾛﾒｯｷ)</t>
  </si>
  <si>
    <t>EA638HL-2</t>
  </si>
  <si>
    <t>39.5x18x 3.0mm クイックリング(ｽﾁｰﾙ/Zinc)</t>
  </si>
  <si>
    <t>1429</t>
  </si>
  <si>
    <t>EA638CV-5</t>
  </si>
  <si>
    <t>58x18mm/8mm スクリュージョイント(鉄ﾕﾆｸﾛ)</t>
  </si>
  <si>
    <t>1432</t>
  </si>
  <si>
    <t>EA638AD-1</t>
  </si>
  <si>
    <t>80mm Ｓ型スナップフック(ｽﾃﾝﾚｽ製)</t>
  </si>
  <si>
    <t>EA638AD-312A</t>
  </si>
  <si>
    <t>69x32mm Ｓｶﾝｽﾅｯﾌﾟﾌｯｸ(ｱﾙﾐ製/ﾚｯﾄﾞ)</t>
  </si>
  <si>
    <t>EA970A-122</t>
  </si>
  <si>
    <t>38x45mm/3.64m(２号) トラックレール(ｽﾁｰﾙ)</t>
  </si>
  <si>
    <t>EA970EE-4</t>
  </si>
  <si>
    <t>10kg ランナー・リング付(30mmﾚｰﾙ)</t>
  </si>
  <si>
    <t>1438</t>
  </si>
  <si>
    <t>EA970KG-25</t>
  </si>
  <si>
    <t>900x2000mm ロールスクリーン(ｸﾞﾘｰﾝ)</t>
  </si>
  <si>
    <t>1451</t>
  </si>
  <si>
    <t>EA124DJ-16</t>
  </si>
  <si>
    <t>6/11.0mm x 5m 食品用ホース(糸入り)</t>
  </si>
  <si>
    <t>1456</t>
  </si>
  <si>
    <t>EA441LA-25</t>
  </si>
  <si>
    <t>25x300mm ＭＣナイロン丸棒</t>
  </si>
  <si>
    <t>1457</t>
  </si>
  <si>
    <t>EA441PA-65</t>
  </si>
  <si>
    <t>65x1000mm  硬質ポリエチレン丸棒</t>
  </si>
  <si>
    <t>1461</t>
  </si>
  <si>
    <t>EA440DZ-20A</t>
  </si>
  <si>
    <t>450x 450x18mm 棚板(ﾊﾟｲﾝ集成材)</t>
  </si>
  <si>
    <t>EA440DZ-53</t>
  </si>
  <si>
    <t>400x 100x15mm 棚板(ﾊﾟｲﾝ集成/無塗装)</t>
  </si>
  <si>
    <t>EA440DZ-9</t>
  </si>
  <si>
    <t>300x900x18mm カラー化粧棚板(ｱｯｼｭﾌﾞﾗｳﾝ)</t>
  </si>
  <si>
    <t>EA440DY-101</t>
  </si>
  <si>
    <t>200x300x1.0mm 低発泡塩ビ板(白/10枚)</t>
  </si>
  <si>
    <t>1465</t>
  </si>
  <si>
    <t>EA997XH-26</t>
  </si>
  <si>
    <t>1000x1000x2mm [粘着付]ゴム板(天然ｺﾞﾑ)</t>
  </si>
  <si>
    <t>1467</t>
  </si>
  <si>
    <t>EA997XL-315</t>
  </si>
  <si>
    <t>1000x1000x15mm ゴムスポンジ(CR)</t>
  </si>
  <si>
    <t>1469</t>
  </si>
  <si>
    <t>EA997RA-16</t>
  </si>
  <si>
    <t>1.0x5.0m / 5mm ゴムマット</t>
  </si>
  <si>
    <t>1471</t>
  </si>
  <si>
    <t>EA944MR-14</t>
  </si>
  <si>
    <t>1020mmx100m 表面保護シート(青)</t>
  </si>
  <si>
    <t>1474</t>
  </si>
  <si>
    <t>EA911AK-517</t>
  </si>
  <si>
    <t>1.1x10m/ 1.0mm 綿帆布(8号/ﾌﾞﾗｯｸ)</t>
  </si>
  <si>
    <t>1479</t>
  </si>
  <si>
    <t>EA952AE-28</t>
  </si>
  <si>
    <t>0.92x25.0m ナイロンメッシュ(白)</t>
  </si>
  <si>
    <t>1482</t>
  </si>
  <si>
    <t>EA952AD-132</t>
  </si>
  <si>
    <t>0.6x10m  ここまでネット</t>
  </si>
  <si>
    <t>EA943VA-22</t>
  </si>
  <si>
    <t>25x1.14mm/10m 構造用接合両面ﾃｰﾌﾟ(低温用)</t>
  </si>
  <si>
    <t>EA943VZ-2</t>
  </si>
  <si>
    <t>300x200mm 構造用両面接合シート(塩ﾋﾞ対応)</t>
  </si>
  <si>
    <t>1489</t>
  </si>
  <si>
    <t>EA944MG-88</t>
  </si>
  <si>
    <t>50mmx20m 両面テープ･超強力(0.8mm/外装用)</t>
  </si>
  <si>
    <t>1490</t>
  </si>
  <si>
    <t>EA944MG-36</t>
  </si>
  <si>
    <t>10mmx50m 両面テープ(0.17mm/ﾌﾟﾗｽﾁｯｸ用)</t>
  </si>
  <si>
    <t>EA944ME-30</t>
  </si>
  <si>
    <t>30mmx20m 両面テープ(壁紙･ﾎﾟｽﾀｰ用)</t>
  </si>
  <si>
    <t>EA944MF-201</t>
  </si>
  <si>
    <t>15mmx 2m 両面テープ(繰り返し貼れる)</t>
  </si>
  <si>
    <t>1493</t>
  </si>
  <si>
    <t>EA944NX-21</t>
  </si>
  <si>
    <t>50mmx20m ビニールテープ(緑/4巻)</t>
  </si>
  <si>
    <t>EA944NX-22</t>
  </si>
  <si>
    <t>50mmx20m ビニールテープ(黄/4巻)</t>
  </si>
  <si>
    <t>EA944NX-27</t>
  </si>
  <si>
    <t>50mmx20m ビニールテープ(ｱｲﾎﾞﾘｰ/4巻)</t>
  </si>
  <si>
    <t>1500</t>
  </si>
  <si>
    <t>EA944KD-2</t>
  </si>
  <si>
    <t>4.0x9mm/2m 戸当りクッションテープ(M型)</t>
  </si>
  <si>
    <t>EA944RD-1</t>
  </si>
  <si>
    <t>10mmx0.13mmx10m 粘着テープ(ﾌｯ素樹脂)</t>
  </si>
  <si>
    <t>1507</t>
  </si>
  <si>
    <t>EA930AE-86</t>
  </si>
  <si>
    <t>320ml 変成シリコンコーク(ﾌﾞﾗｯｸ)</t>
  </si>
  <si>
    <t>EA351GC-80</t>
  </si>
  <si>
    <t>80A/3.0mm 全面フランジパッキン(5K)</t>
  </si>
  <si>
    <t>1516</t>
  </si>
  <si>
    <t>EA935BM-7</t>
  </si>
  <si>
    <t>5g 強力瞬間接着剤(ｼﾞｪﾙ状)</t>
  </si>
  <si>
    <t>1522</t>
  </si>
  <si>
    <t>EA935N-102</t>
  </si>
  <si>
    <t>135ml 貼ってはがせる弾性粘着剤</t>
  </si>
  <si>
    <t>1523</t>
  </si>
  <si>
    <t>EA305MD-105</t>
  </si>
  <si>
    <t>ホットメルト用 ロングノズル(1.8x32mm)</t>
  </si>
  <si>
    <t>1529</t>
  </si>
  <si>
    <t>EA934KB-97</t>
  </si>
  <si>
    <t>500g ｺﾝｸﾘｰﾄひび割れ補修材(ｸﾞﾚｰ)</t>
  </si>
  <si>
    <t>1538</t>
  </si>
  <si>
    <t>EA942ED-82</t>
  </si>
  <si>
    <t>7.0L [油性]エポキシ錆び止め塗料(ﾗｲﾄｸﾞﾚｰ)</t>
  </si>
  <si>
    <t>EA508TM-109</t>
  </si>
  <si>
    <t>250cc 水性塗料缶(ｽﾁｰﾙ製)</t>
  </si>
  <si>
    <t>EA508TM-157</t>
  </si>
  <si>
    <t>250cc 刷毛付ネジ口缶(ｽﾁｰﾙ製)</t>
  </si>
  <si>
    <t>EA942EM-100G</t>
  </si>
  <si>
    <t>400ml 線消しスプレー(ｱｽﾌｧﾙﾄ用/ｶﾞﾝ付)</t>
  </si>
  <si>
    <t>1544</t>
  </si>
  <si>
    <t>EA942DB-4</t>
  </si>
  <si>
    <t>400ml ペイントラバースプレー(蛍光ｲｴﾛｰ)</t>
  </si>
  <si>
    <t>1545</t>
  </si>
  <si>
    <t>EA942EW-63</t>
  </si>
  <si>
    <t>1.0kg 滑り止め塗料(蛍光ｵﾚﾝｼﾞ)</t>
  </si>
  <si>
    <t>1552</t>
  </si>
  <si>
    <t>EA920SD-6</t>
  </si>
  <si>
    <t>50g フッ素グリース</t>
  </si>
  <si>
    <t>1553</t>
  </si>
  <si>
    <t>EA920PA-1</t>
  </si>
  <si>
    <t>400ml ペーストスプレー(二硫化ﾓﾘﾌﾞﾃﾞﾝ)</t>
  </si>
  <si>
    <t>EA920SB-2A</t>
  </si>
  <si>
    <t>420ml 帯電防止スプレー</t>
  </si>
  <si>
    <t>1562</t>
  </si>
  <si>
    <t>EA925M-30A</t>
  </si>
  <si>
    <t>85x230mm ペンチ差し(1丁用)</t>
  </si>
  <si>
    <t>1564</t>
  </si>
  <si>
    <t>EA925TE-6</t>
  </si>
  <si>
    <t>280x 80x 70mm 着脱式工具差し</t>
  </si>
  <si>
    <t>EA925MS-35</t>
  </si>
  <si>
    <t>406x152x317mm ツールバッグ</t>
  </si>
  <si>
    <t>EA925MG-47</t>
  </si>
  <si>
    <t>660x280x305mm ﾂｰﾙﾊﾞｯｸﾞ(耐水/1680ﾃﾞﾆｰﾙ)</t>
  </si>
  <si>
    <t>EA925MG-61</t>
  </si>
  <si>
    <t>355x254x279mm ﾂｰﾙﾊﾞｯｸﾞ(反射付/1680ﾃﾞﾆｰﾙ)</t>
  </si>
  <si>
    <t>1568</t>
  </si>
  <si>
    <t>EA925MJ-26</t>
  </si>
  <si>
    <t>ツールホルダー(牛革)</t>
  </si>
  <si>
    <t>1569</t>
  </si>
  <si>
    <t>EA924BB-22</t>
  </si>
  <si>
    <t>45mm 作業用ベルト(OD色/Mｻｲｽﾞ)</t>
  </si>
  <si>
    <t>EA924BB-23A</t>
  </si>
  <si>
    <t>45mm 作業用ベルト(ｶﾓﾌﾗｰｼﾞｭ/Mｻｲｽﾞ)</t>
  </si>
  <si>
    <t>EA925DB-15</t>
  </si>
  <si>
    <t>アクセサリークリップ(ﾌﾞﾗｯｸ)</t>
  </si>
  <si>
    <t>EA925DB-16</t>
  </si>
  <si>
    <t>アクセサリークリップ(OD色)</t>
  </si>
  <si>
    <t>1571</t>
  </si>
  <si>
    <t>EA925TC-21</t>
  </si>
  <si>
    <t>51x102x 96mm 着脱式ツールホルダー(Jﾌｯｸ)</t>
  </si>
  <si>
    <t>1578</t>
  </si>
  <si>
    <t>EA925C-52</t>
  </si>
  <si>
    <t>340x180x480mm ﾂｰﾙﾊﾞｯｸﾊﾟｯｸ(樹脂ﾍﾞｰｽ付)</t>
  </si>
  <si>
    <t>EA925DB-14</t>
  </si>
  <si>
    <t>50x63x139mm ツールポーチ(ｶﾓﾌﾗｰｼﾞｭ)</t>
  </si>
  <si>
    <t>EA944CH-280</t>
  </si>
  <si>
    <t>280x200mm ポリ袋(ﾁｬｯｸ付/100枚)</t>
  </si>
  <si>
    <t>EA944CS-87</t>
  </si>
  <si>
    <t>280x200mm ポリ袋(ﾁｬｯｸ付/横型/100枚)</t>
  </si>
  <si>
    <t>1590</t>
  </si>
  <si>
    <t>EA508TM-122</t>
  </si>
  <si>
    <t>80cc トックリ缶(ｽﾁｰﾙ製)</t>
  </si>
  <si>
    <t>EA508TM-151</t>
  </si>
  <si>
    <t>80cc ネジ口缶(ｽﾁｰﾙ製)</t>
  </si>
  <si>
    <t>EA508TM-162</t>
  </si>
  <si>
    <t>200cc ローヤル缶(ｽﾁｰﾙ製)</t>
  </si>
  <si>
    <t>EA508TM-163</t>
  </si>
  <si>
    <t>250cc ローヤル缶(ｽﾁｰﾙ製)</t>
  </si>
  <si>
    <t>EA508AK-33</t>
  </si>
  <si>
    <t>φ145x300mm/3L 遮光型広口ポリ容器</t>
  </si>
  <si>
    <t>EA505TD-72</t>
  </si>
  <si>
    <t>512x435x635-1000mm/28.4L ｸｰﾗｰﾎﾞｯｸｽ</t>
  </si>
  <si>
    <t>EA504AE-6</t>
  </si>
  <si>
    <t>410x224x175mm 工具箱(ｽﾁｰﾙ製)</t>
  </si>
  <si>
    <t>1613</t>
  </si>
  <si>
    <t>EA657AR-555NF</t>
  </si>
  <si>
    <t>584x324x191mm/内寸 防水ｹｰｽ(軽量/ｳﾚﾀﾝ無)</t>
  </si>
  <si>
    <t>1616</t>
  </si>
  <si>
    <t>EA960AB-10</t>
  </si>
  <si>
    <t>1000x500x500mm 車載ケース(樹脂/ｷｬｽﾀｰ付)</t>
  </si>
  <si>
    <t>1617</t>
  </si>
  <si>
    <t>EA506LC-40BA</t>
  </si>
  <si>
    <t>615x375x330mm 収納ボックス(ﾊﾞｯｸﾙ付/6個)</t>
  </si>
  <si>
    <t>EA960AB-17</t>
  </si>
  <si>
    <t>900x400x280mm 車載ケース(樹脂製)</t>
  </si>
  <si>
    <t>1622</t>
  </si>
  <si>
    <t>EA506AB-32</t>
  </si>
  <si>
    <t>210x165x130mm 収納ｹｰｽ(ﾊﾞｯｸﾙ付/ｸﾘｱ)</t>
  </si>
  <si>
    <t>EA506AB-37A</t>
  </si>
  <si>
    <t>450x295x158mm 収納ｹｰｽ(ﾊﾞｯｸﾙ付/ﾌﾞﾙｰｸﾞﾘｰﾝ)</t>
  </si>
  <si>
    <t>EA506AB-48</t>
  </si>
  <si>
    <t>624x450x330mm 収納ｹｰｽ(ﾊﾞｯｸﾙ付/ｸﾘｱ)</t>
  </si>
  <si>
    <t>EA506LA-12B</t>
  </si>
  <si>
    <t>447x295x162mm 収納ケース(ﾊﾞｯｸﾙ付/ｸﾘｱｰ)</t>
  </si>
  <si>
    <t>1624</t>
  </si>
  <si>
    <t>EA506AF-78</t>
  </si>
  <si>
    <t>549x260x138mm/13.7L コンテナ(緑)</t>
  </si>
  <si>
    <t>1628</t>
  </si>
  <si>
    <t>EA506AD-32A</t>
  </si>
  <si>
    <t>587x368x116mm/18.4L コンテナ</t>
  </si>
  <si>
    <t>1631</t>
  </si>
  <si>
    <t>EA506AA-412</t>
  </si>
  <si>
    <t>530x366x272mm/43.9L 折畳コンテナ(緑)</t>
  </si>
  <si>
    <t>EA506AK-51</t>
  </si>
  <si>
    <t>600x400x125mm/21.8L 折畳コンテ(黒)</t>
  </si>
  <si>
    <t>1632</t>
  </si>
  <si>
    <t>EA506LD-21</t>
  </si>
  <si>
    <t>189x156x 84mm 収納ボックス(ﾌﾞﾙｰ/10個)</t>
  </si>
  <si>
    <t>EA506LD-21B</t>
  </si>
  <si>
    <t>189x156x 84mm 収納ボックス(ﾌﾞﾙｰ)</t>
  </si>
  <si>
    <t>EA506LD-3B</t>
  </si>
  <si>
    <t>334x200x100mm 収納ボックス(ｸﾘｱｰ/10個)</t>
  </si>
  <si>
    <t>EA506LD-4</t>
  </si>
  <si>
    <t>334x198x158mm 収納ボックス(ｸﾘｱｰ)</t>
  </si>
  <si>
    <t>EA506LD-4B</t>
  </si>
  <si>
    <t>334x198x158mm 収納ボックス(ｸﾘｱｰ/6個)</t>
  </si>
  <si>
    <t>EA957A-35</t>
  </si>
  <si>
    <t>600x197x1200mm/3列 5段 マルチストール</t>
  </si>
  <si>
    <t>1644</t>
  </si>
  <si>
    <t>EA957FM-88</t>
  </si>
  <si>
    <t>606x 87x 812mm/8列 8段 マルチストール</t>
  </si>
  <si>
    <t>1657</t>
  </si>
  <si>
    <t>EA762DB-18</t>
  </si>
  <si>
    <t>256x170mm/A5マグネットカードケース(両面)</t>
  </si>
  <si>
    <t>1658</t>
  </si>
  <si>
    <t>EA955AC-7</t>
  </si>
  <si>
    <t>750x720x 860mm/ 5段 ﾂｰﾙｷｬﾋﾞﾈｯﾄ(重量用)</t>
  </si>
  <si>
    <t>1660</t>
  </si>
  <si>
    <t>EA954E-71A</t>
  </si>
  <si>
    <t>1800x455x740mm 作業ﾃｰﾌﾞﾙ(OD/樹脂天板)</t>
  </si>
  <si>
    <t>1674</t>
  </si>
  <si>
    <t>EA976BY-656</t>
  </si>
  <si>
    <t>[ﾊﾟｲﾌﾟﾗｯｸ用] ハンドカッター(φ28mm用)</t>
  </si>
  <si>
    <t>1679</t>
  </si>
  <si>
    <t>EA976DL-90C</t>
  </si>
  <si>
    <t>890x600x1200mm/150kg/4段 スチール棚</t>
  </si>
  <si>
    <t>1690</t>
  </si>
  <si>
    <t>EA475HZ-2</t>
  </si>
  <si>
    <t>120x60mm 針金荷札(20枚)</t>
  </si>
  <si>
    <t>EA589AG-30</t>
  </si>
  <si>
    <t>110mm 開梱用ツール</t>
  </si>
  <si>
    <t>1692</t>
  </si>
  <si>
    <t>EA943KD-7</t>
  </si>
  <si>
    <t>48mmx50m 梱包用透明テープ(ｶｯﾀｰ付)</t>
  </si>
  <si>
    <t>1693</t>
  </si>
  <si>
    <t>EA927SC-21</t>
  </si>
  <si>
    <t>220x 70x325mm 宅配袋(ﾌｨﾙﾑ貼り/10枚)</t>
  </si>
  <si>
    <t>1703</t>
  </si>
  <si>
    <t>EA520A-4</t>
  </si>
  <si>
    <t>460-700mm/300kg 伸縮式ドーリー</t>
  </si>
  <si>
    <t>1710</t>
  </si>
  <si>
    <t>EA983FM-17</t>
  </si>
  <si>
    <t>φ34x150mm ハンドルグリップ(ﾌﾞﾗｯｸ/2本)</t>
  </si>
  <si>
    <t>EA983FM-32</t>
  </si>
  <si>
    <t>35x14x1000mm バンパークッション(黄)</t>
  </si>
  <si>
    <t>EA986PT-623</t>
  </si>
  <si>
    <t>75mm ｷｬｽﾀｰ(自在金具･ﾌﾞﾚｰｷ付･静電防止)</t>
  </si>
  <si>
    <t>1736</t>
  </si>
  <si>
    <t>EA986GL-1</t>
  </si>
  <si>
    <t>100mm キャスター(固定金具/耐熱)</t>
  </si>
  <si>
    <t>EA986HF-160</t>
  </si>
  <si>
    <t>160mm キャスター(自在金具)</t>
  </si>
  <si>
    <t>1739</t>
  </si>
  <si>
    <t>EA986JE-4</t>
  </si>
  <si>
    <t>200mm キャスター(自在金具・後輪ﾌﾞﾚｰｷ付)</t>
  </si>
  <si>
    <t>1741</t>
  </si>
  <si>
    <t>EA986KP-250</t>
  </si>
  <si>
    <t>250mm キャスター(固定金具)</t>
  </si>
  <si>
    <t>EA986KX-125</t>
  </si>
  <si>
    <t>125mm キャスター(固定金具・ﾅｲﾛﾝ車輪)</t>
  </si>
  <si>
    <t>1747</t>
  </si>
  <si>
    <t>EA986MP-125</t>
  </si>
  <si>
    <t>125x54mm 車輪(ﾎﾟﾘｳﾚﾀﾝﾀｲﾔ･ｱﾙﾐﾘﾑ･ﾍﾞｱﾘﾝｸﾞ)</t>
  </si>
  <si>
    <t>1749</t>
  </si>
  <si>
    <t>EA986CW-41</t>
  </si>
  <si>
    <t>260x 85mm 空気入りタイヤ(ﾌﾟﾗｽｯﾁｸﾎｲｰﾙ)</t>
  </si>
  <si>
    <t>1750</t>
  </si>
  <si>
    <t>EA986VE-250</t>
  </si>
  <si>
    <t>50mm 戸車車輪(Ｖ型・重量用)</t>
  </si>
  <si>
    <t>EA986VG-150</t>
  </si>
  <si>
    <t>150mm/2000kg 戸車(平型・重量用)</t>
  </si>
  <si>
    <t>1752</t>
  </si>
  <si>
    <t>EA986RG-3</t>
  </si>
  <si>
    <t>42mm 戸車(ｽﾁｰﾙ製/2個)</t>
  </si>
  <si>
    <t>1761</t>
  </si>
  <si>
    <t>EA982BU-4</t>
  </si>
  <si>
    <t>13.5tonx9.0m リカバリーストラップ</t>
  </si>
  <si>
    <t>1764</t>
  </si>
  <si>
    <t>EA988DB-1</t>
  </si>
  <si>
    <t>1000kg ケーブルホイストプーラー</t>
  </si>
  <si>
    <t>1766</t>
  </si>
  <si>
    <t>EA982BB-133</t>
  </si>
  <si>
    <t>680kg/50mmx6.0m ベルト荷締機(ｽﾃﾝﾚｽ製/青)</t>
  </si>
  <si>
    <t>EA982SA-24</t>
  </si>
  <si>
    <t>35mmx 4.0m/ 509kg ﾍﾞﾙﾄ荷締機(両端ｱｲ型)</t>
  </si>
  <si>
    <t>EA982SA-35</t>
  </si>
  <si>
    <t>50mmx 5.0m/ 764kg ﾍﾞﾙﾄ荷締機(両端ｱｲ型)</t>
  </si>
  <si>
    <t>EA982ST-35</t>
  </si>
  <si>
    <t>75mmx 5.0m/2540kg ﾍﾞﾙﾄ荷締機(両端ﾌｯｸ型)</t>
  </si>
  <si>
    <t>EA982ST-36</t>
  </si>
  <si>
    <t>75mmx 6.0m/2540kg ﾍﾞﾙﾄ荷締機(両端ﾌｯｸ型)</t>
  </si>
  <si>
    <t>1771</t>
  </si>
  <si>
    <t>EA628PT-671</t>
  </si>
  <si>
    <t>48x3.0mm/10m 荷締機用ベルト(PE製･OD色)</t>
  </si>
  <si>
    <t>EA628PT-672</t>
  </si>
  <si>
    <t>48x3.0mm/10m 荷締機用ベルト(PE製･黒)</t>
  </si>
  <si>
    <t>EA982B-235</t>
  </si>
  <si>
    <t>30mm/ 150kg カムバックル(2個)</t>
  </si>
  <si>
    <t>1773</t>
  </si>
  <si>
    <t>EA628RT-538</t>
  </si>
  <si>
    <t>38mm フック(ｽﾁｰﾙ製/5個)</t>
  </si>
  <si>
    <t>1774</t>
  </si>
  <si>
    <t>EA944M-3</t>
  </si>
  <si>
    <t>16mmx4.0m 両面マジック結束バンド(赤)</t>
  </si>
  <si>
    <t>1776</t>
  </si>
  <si>
    <t>EA628WL-81</t>
  </si>
  <si>
    <t>17-20mm  平ゴムロープフック(2個)</t>
  </si>
  <si>
    <t>1777</t>
  </si>
  <si>
    <t>EA628WJ-32</t>
  </si>
  <si>
    <t>762mm 調整ﾌｯｸ付ﾊﾞﾝｼﾞｰｺｰﾄ(耐候性/ｵﾚﾝｼﾞ)</t>
  </si>
  <si>
    <t>EA628WL-315A</t>
  </si>
  <si>
    <t>φ7.0mmx 15m  丸ゴムロープ</t>
  </si>
  <si>
    <t>1778</t>
  </si>
  <si>
    <t>EA628VN-12</t>
  </si>
  <si>
    <t>φ3-9mm ロープタイトナー</t>
  </si>
  <si>
    <t>EA628WA-2</t>
  </si>
  <si>
    <t>860mm ラバーストラップ</t>
  </si>
  <si>
    <t>EA628WC-22</t>
  </si>
  <si>
    <t>25.4x1220mm バンジーコード(ｲｴﾛｰ)</t>
  </si>
  <si>
    <t>EA628AB-22</t>
  </si>
  <si>
    <t>6.4mmx15m ナイロンロープ</t>
  </si>
  <si>
    <t>EA628AB-24</t>
  </si>
  <si>
    <t>8.0mmx52.5m ナイロンロープ</t>
  </si>
  <si>
    <t>1781</t>
  </si>
  <si>
    <t>EA628AL-81</t>
  </si>
  <si>
    <t>8mmx22m ポリロープ(ﾓｼｰｶﾓﾌﾗｰｼﾞｭ)</t>
  </si>
  <si>
    <t>1782</t>
  </si>
  <si>
    <t>EA983DS-20</t>
  </si>
  <si>
    <t>φ12mmx10m 反射トラロープ(自動巻ﾘｰﾙ付)</t>
  </si>
  <si>
    <t>1790</t>
  </si>
  <si>
    <t>EA987E-15</t>
  </si>
  <si>
    <t>0.5ton ビームトロリー</t>
  </si>
  <si>
    <t>1793</t>
  </si>
  <si>
    <t>EA981WS-22</t>
  </si>
  <si>
    <t>1.0 tonx1.5m ワイヤースリング(2本懸け)</t>
  </si>
  <si>
    <t>1795</t>
  </si>
  <si>
    <t>EA981FK-1.5</t>
  </si>
  <si>
    <t>75mmx1.5m/ 3.2ton ベルトスリング(ｼｸﾞﾅﾙ)</t>
  </si>
  <si>
    <t>EA981FN-5</t>
  </si>
  <si>
    <t>200mmx5.0m/ 8.0ton ベルトスリング(ｼｸﾞﾅﾙ)</t>
  </si>
  <si>
    <t>EA981FD-14A</t>
  </si>
  <si>
    <t>1.0 tonx2.5m 金具付スリング(２本懸け)</t>
  </si>
  <si>
    <t>EA981FE-57A</t>
  </si>
  <si>
    <t>4.65tonx4.0m 金具付スリング(４本懸け)</t>
  </si>
  <si>
    <t>1805</t>
  </si>
  <si>
    <t>EA987FA-10</t>
  </si>
  <si>
    <t>1.0ton スイベルフック</t>
  </si>
  <si>
    <t>1807</t>
  </si>
  <si>
    <t>EA638NM-4</t>
  </si>
  <si>
    <t>6.5Ton 強力型 シャックル</t>
  </si>
  <si>
    <t>EA638NM-7</t>
  </si>
  <si>
    <t>12.0Ton 強力型 シャックル</t>
  </si>
  <si>
    <t>1808</t>
  </si>
  <si>
    <t>EA638KJ-5</t>
  </si>
  <si>
    <t>90kg 角頭 シャックル(ｽﾃﾝﾚｽ製)</t>
  </si>
  <si>
    <t>1809</t>
  </si>
  <si>
    <t>EA638F-86</t>
  </si>
  <si>
    <t>1800kg ボウシャックル(ｽﾃﾝﾚｽ製)</t>
  </si>
  <si>
    <t>1810</t>
  </si>
  <si>
    <t>EA638BN-12</t>
  </si>
  <si>
    <t>M12 アイナット(ｽﾃﾝﾚｽ製)</t>
  </si>
  <si>
    <t>EA638SD-21</t>
  </si>
  <si>
    <t>M6x13mm アイボルト(ｽﾃﾝﾚｽ製/SUS316)</t>
  </si>
  <si>
    <t>1817</t>
  </si>
  <si>
    <t>EA903AR-330</t>
  </si>
  <si>
    <t>3.19m [園芸用] 脚立(ｱﾙﾐ製)</t>
  </si>
  <si>
    <t>1820</t>
  </si>
  <si>
    <t>EA903BW-15</t>
  </si>
  <si>
    <t>500x400mm/ 0.3m 作業台(ｸﾞﾚｰﾁﾝｸﾞ/ｱﾙﾐ合金</t>
  </si>
  <si>
    <t>1826</t>
  </si>
  <si>
    <t>EA765MG-178</t>
  </si>
  <si>
    <t>0.7mm ボールペン替芯(赤・１本)</t>
  </si>
  <si>
    <t>EA765MG-41BA</t>
  </si>
  <si>
    <t>0.38mm 極細ボールペン(黒)</t>
  </si>
  <si>
    <t>1829</t>
  </si>
  <si>
    <t>EA765FH-101</t>
  </si>
  <si>
    <t>鉛筆けずり</t>
  </si>
  <si>
    <t>EA765MH-207</t>
  </si>
  <si>
    <t>[紫/太･細]   水性蛍光ペン(詰替ﾀｲﾌﾟ)</t>
  </si>
  <si>
    <t>1835</t>
  </si>
  <si>
    <t>EA765FM-31</t>
  </si>
  <si>
    <t>105x225x42mm ペンケース(黒/金)</t>
  </si>
  <si>
    <t>1840</t>
  </si>
  <si>
    <t>EA720YG-3</t>
  </si>
  <si>
    <t>40cm 定規</t>
  </si>
  <si>
    <t>1843</t>
  </si>
  <si>
    <t>EA762AD-25</t>
  </si>
  <si>
    <t>φ42mm 朱肉</t>
  </si>
  <si>
    <t>EA762AD-26</t>
  </si>
  <si>
    <t>φ54mm 朱肉</t>
  </si>
  <si>
    <t>EA762AD-4</t>
  </si>
  <si>
    <t>φ41mm 朱肉</t>
  </si>
  <si>
    <t>EA762EC-115</t>
  </si>
  <si>
    <t>715x1445mm デスクマット(光学ﾏｳｽ対応)</t>
  </si>
  <si>
    <t>EA762EC-5</t>
  </si>
  <si>
    <t>620x1355mm デスクマット</t>
  </si>
  <si>
    <t>1854</t>
  </si>
  <si>
    <t>EA765MB-161</t>
  </si>
  <si>
    <t>7mmx6.5m テープのり(ｸﾞﾘｰﾝ)</t>
  </si>
  <si>
    <t>1856</t>
  </si>
  <si>
    <t>EA762HC-33</t>
  </si>
  <si>
    <t>20枚用 軽とじホッチキス(ｸﾞﾘｰﾝ)</t>
  </si>
  <si>
    <t>EA762FG-402</t>
  </si>
  <si>
    <t>250mm マグネット付クリップ</t>
  </si>
  <si>
    <t>EA762MD-19</t>
  </si>
  <si>
    <t>φ5.5mm / 18枚 １穴パンチ</t>
  </si>
  <si>
    <t>1860</t>
  </si>
  <si>
    <t>EA761LH-2</t>
  </si>
  <si>
    <t>355x261mm/ A4判      賞状額</t>
  </si>
  <si>
    <t>EA761LH-5</t>
  </si>
  <si>
    <t>483x362mm/ A3判      賞状額</t>
  </si>
  <si>
    <t>EA761LP-24</t>
  </si>
  <si>
    <t>Ｂ４/Ａ４ デジタルプリントフレーム</t>
  </si>
  <si>
    <t>1861</t>
  </si>
  <si>
    <t>EA956VA-89</t>
  </si>
  <si>
    <t>吊り下げ名札(黒/10個)</t>
  </si>
  <si>
    <t>1862</t>
  </si>
  <si>
    <t>EA762CJ-72</t>
  </si>
  <si>
    <t>810枚 名刺ホルダー</t>
  </si>
  <si>
    <t>1863</t>
  </si>
  <si>
    <t>EA956VA-605A</t>
  </si>
  <si>
    <t>ＩＤカードホルダー(ｽﾄﾗｯﾌﾟ付/ﾌﾞﾗｯｸｵﾚﾝｼﾞ)</t>
  </si>
  <si>
    <t>1864</t>
  </si>
  <si>
    <t>EA762FA-36</t>
  </si>
  <si>
    <t>[ 小 /23mm] ゼムクリップ(170本)</t>
  </si>
  <si>
    <t>1868</t>
  </si>
  <si>
    <t>EA762FG-504</t>
  </si>
  <si>
    <t>165x 35x 50mm マグネットフック</t>
  </si>
  <si>
    <t>EA762FG-65</t>
  </si>
  <si>
    <t>33x26x15mm/2.0kg フック(ﾏｸﾞﾈｯﾄ付/黄)</t>
  </si>
  <si>
    <t>EA638LA-7</t>
  </si>
  <si>
    <t>φ40mm 吸盤ツマミ(2個)</t>
  </si>
  <si>
    <t>1870</t>
  </si>
  <si>
    <t>EA638LA-121</t>
  </si>
  <si>
    <t>325x 37x 65mm ５連フック(吸盤式)</t>
  </si>
  <si>
    <t>1872</t>
  </si>
  <si>
    <t>EA762DA-8W</t>
  </si>
  <si>
    <t>250x176mm/Ａ５ クリップボード(ﾎﾜｲﾄ)</t>
  </si>
  <si>
    <t>1873</t>
  </si>
  <si>
    <t>EA762DA-2</t>
  </si>
  <si>
    <t>330x230mm/Ａ４ クリップボード(横型)</t>
  </si>
  <si>
    <t>1876</t>
  </si>
  <si>
    <t>EA762CB-316</t>
  </si>
  <si>
    <t>230x314mm クリアーブック(40ﾎﾟｹｯﾄ/ﾈｲﾋﾞｰ)</t>
  </si>
  <si>
    <t>1881</t>
  </si>
  <si>
    <t>EA927SB-45</t>
  </si>
  <si>
    <t>300x340x 80mm ミーティングバッグ(ｽｶｲﾌﾞﾙｰ</t>
  </si>
  <si>
    <t>1882</t>
  </si>
  <si>
    <t>EA762GA-3A</t>
  </si>
  <si>
    <t>76.2x25.4mm 粘着メモ(青)</t>
  </si>
  <si>
    <t>EA956VC-111</t>
  </si>
  <si>
    <t>φ 9mm/ 416片 ｶﾗｰﾗﾍﾞﾙｼｰﾙ(蛍光赤/4枚)</t>
  </si>
  <si>
    <t>EA956VC-113</t>
  </si>
  <si>
    <t>φ 9mm/ 416片 ｶﾗｰﾗﾍﾞﾙｼｰﾙ(蛍光黄/4枚)</t>
  </si>
  <si>
    <t>1884</t>
  </si>
  <si>
    <t>EA762GC-52</t>
  </si>
  <si>
    <t>7mm罫線 Ａ４ノート(80ﾍﾟｰｼﾞ/ﾀﾞｰｸﾌﾞﾙｰ/5冊)</t>
  </si>
  <si>
    <t>1886</t>
  </si>
  <si>
    <t>EA954TF-13</t>
  </si>
  <si>
    <t>255x343x65mm シストレー(ｸﾞﾘｰﾝ)</t>
  </si>
  <si>
    <t>EA761G-47</t>
  </si>
  <si>
    <t>10桁 計算機</t>
  </si>
  <si>
    <t>EA766ZD-32</t>
  </si>
  <si>
    <t>910x610mm 予定表ボード(硬質ﾎｰﾛ仕上げ)</t>
  </si>
  <si>
    <t>EA761LD-101</t>
  </si>
  <si>
    <t>ﾎﾜｲﾄﾎﾞｰﾄﾞ取付用ﾌｯｸ(はさみ厚45～70mm)</t>
  </si>
  <si>
    <t>EA761LD-220</t>
  </si>
  <si>
    <t>600x450mm 木製黒板</t>
  </si>
  <si>
    <t>EA780XP-61</t>
  </si>
  <si>
    <t>14x164x14mm レーザーポインター(2色)</t>
  </si>
  <si>
    <t>EA764AG-131</t>
  </si>
  <si>
    <t>15.6ｲﾝﾁ モバイルディスプレイ(ﾀｯﾁﾊﾟﾈﾙ)</t>
  </si>
  <si>
    <t>1916</t>
  </si>
  <si>
    <t>EA763BC-103</t>
  </si>
  <si>
    <t>Bluetoothへッドセット(片耳/耳栓ﾀｲﾌﾟ)</t>
  </si>
  <si>
    <t>EA763BC-118</t>
  </si>
  <si>
    <t>1.2m/4極ﾐﾆﾌﾟﾗｸﾞﾍｯﾄﾞｾｯﾄ(ﾐｭｰﾄｽｲｯﾁ付/左耳用</t>
  </si>
  <si>
    <t>1918</t>
  </si>
  <si>
    <t>EA764AA-175</t>
  </si>
  <si>
    <t>[充電式] ワイヤレスマウス(2台切替式)</t>
  </si>
  <si>
    <t>1925</t>
  </si>
  <si>
    <t>EA764AH-22</t>
  </si>
  <si>
    <t>382x260x 34mm 冷却パッド(ﾉｰﾄPC用)</t>
  </si>
  <si>
    <t>1933</t>
  </si>
  <si>
    <t>EA764AJ-168</t>
  </si>
  <si>
    <t>0.1m ﾏｸﾞﾈｯﾄ脱着式ｹｰﾌﾞﾙ(microB/ﾀﾌﾞﾚｯﾄ用)</t>
  </si>
  <si>
    <t>1942</t>
  </si>
  <si>
    <t>EA940P-108</t>
  </si>
  <si>
    <t>HDMI切替器(3入力1出力/4K/ﾘﾓｺﾝ付)</t>
  </si>
  <si>
    <t>1949</t>
  </si>
  <si>
    <t>EA764BS-100</t>
  </si>
  <si>
    <t>[OD色]100m LANｹｰﾌﾞﾙ(ｶﾃｺﾞﾘｰ5e/単線/自作用</t>
  </si>
  <si>
    <t>1950</t>
  </si>
  <si>
    <t>EA764BB-401</t>
  </si>
  <si>
    <t>100m LANｹｰﾌﾞﾙ(CAT6/UTP/白)</t>
  </si>
  <si>
    <t>1957</t>
  </si>
  <si>
    <t>EA764AG-302</t>
  </si>
  <si>
    <t>125mm フレキシブルアーム(1/4")</t>
  </si>
  <si>
    <t>1962</t>
  </si>
  <si>
    <t>EA922HB-10A</t>
  </si>
  <si>
    <t>液晶ディスプレイクリーニングキット(除菌)</t>
  </si>
  <si>
    <t>1963</t>
  </si>
  <si>
    <t>EA922HB-101</t>
  </si>
  <si>
    <t>200ml フォームクリーナー</t>
  </si>
  <si>
    <t>1964</t>
  </si>
  <si>
    <t>EA759X-20T</t>
  </si>
  <si>
    <t>1965</t>
  </si>
  <si>
    <t>EA759X-300</t>
  </si>
  <si>
    <t>[ｷｬﾉﾝ] ｲﾝｸｶｰﾄﾘｯｼﾞ(5色ｾｯﾄ/BCI-321+320/5MP</t>
  </si>
  <si>
    <t>1966</t>
  </si>
  <si>
    <t>EA759XE-132</t>
  </si>
  <si>
    <t>A4判/ 1面  210x 297 mm ﾌﾟﾘﾝﾀｰﾗﾍﾞﾙ(20枚)</t>
  </si>
  <si>
    <t>EA759XE-8</t>
  </si>
  <si>
    <t>A4判/ 24面 光沢紙ﾌﾟﾘﾝﾀｰﾗﾍﾞﾙ(10枚)</t>
  </si>
  <si>
    <t>EA759GS-7E</t>
  </si>
  <si>
    <t>4.7GB ＤＶＤ-Ｒ(16倍速/50枚)</t>
  </si>
  <si>
    <t>1977</t>
  </si>
  <si>
    <t>EA761HG-21</t>
  </si>
  <si>
    <t>Ａ４判 ラミネートラベル(6枚)</t>
  </si>
  <si>
    <t>1978</t>
  </si>
  <si>
    <t>EA995AE-200A</t>
  </si>
  <si>
    <t>200L シュレッダー用ごみ袋(ひも付/200枚)</t>
  </si>
  <si>
    <t>1980</t>
  </si>
  <si>
    <t>EA763ZD-39A</t>
  </si>
  <si>
    <t>450x435x785mm/60.0L シュレッダー</t>
  </si>
  <si>
    <t>EA798CC-38B</t>
  </si>
  <si>
    <t>φ344mm [電波]掛時計</t>
  </si>
  <si>
    <t>1984</t>
  </si>
  <si>
    <t>EA798CB-90</t>
  </si>
  <si>
    <t>環境目安表示付 [電波]掛時計</t>
  </si>
  <si>
    <t>1985</t>
  </si>
  <si>
    <t>EA798CS-70</t>
  </si>
  <si>
    <t>173x 54x112mm [電波]置時計</t>
  </si>
  <si>
    <t>1987</t>
  </si>
  <si>
    <t>EA798CG-47</t>
  </si>
  <si>
    <t>68x150x 30mm [電波]置時計(AC電源)</t>
  </si>
  <si>
    <t>EA798CG-65A</t>
  </si>
  <si>
    <t>95x190x 44mm 置時計(AC電源)</t>
  </si>
  <si>
    <t>1988</t>
  </si>
  <si>
    <t>EA798CG-70B</t>
  </si>
  <si>
    <t>22x 90x 73mm トラベルウォッチ</t>
  </si>
  <si>
    <t>EA763CF-26B</t>
  </si>
  <si>
    <t>40W ワイヤレスアンプ(CD付/300MHz帯)</t>
  </si>
  <si>
    <t>EA916X-16</t>
  </si>
  <si>
    <t>15Ｗ メガホン</t>
  </si>
  <si>
    <t>2000</t>
  </si>
  <si>
    <t>EA759EX-12E</t>
  </si>
  <si>
    <t>464-1560mm 大型カメラ用三脚</t>
  </si>
  <si>
    <t>2003</t>
  </si>
  <si>
    <t>EA759Z-90A</t>
  </si>
  <si>
    <t>240x90～120x350mm カメラリュック(ﾌﾞﾗｯｸ)</t>
  </si>
  <si>
    <t>2006</t>
  </si>
  <si>
    <t>EA757AD-26D</t>
  </si>
  <si>
    <t>x20-100/30㎜ 双眼鏡(ｽﾞｰﾑ)</t>
  </si>
  <si>
    <t>2013</t>
  </si>
  <si>
    <t>EA954HC-318</t>
  </si>
  <si>
    <t>500x257x89mm モニタースタンド(ｽﾁｰﾙ製)</t>
  </si>
  <si>
    <t>2022</t>
  </si>
  <si>
    <t>EA954EE-92</t>
  </si>
  <si>
    <t>1800x450x700mm テーブル(折畳式)</t>
  </si>
  <si>
    <t>2045</t>
  </si>
  <si>
    <t>EA956MA-2</t>
  </si>
  <si>
    <t>600x450x750mm/10kg ワゴン(ｽﾃﾝﾚｽ製)</t>
  </si>
  <si>
    <t>2046</t>
  </si>
  <si>
    <t>EA956NA-41</t>
  </si>
  <si>
    <t>750x450x800mm/100kg ワゴン(二段/ｽﾃﾝﾚｽ製)</t>
  </si>
  <si>
    <t>2048</t>
  </si>
  <si>
    <t>EA954HD-31</t>
  </si>
  <si>
    <t>435x105x350mm デスクトップパネル</t>
  </si>
  <si>
    <t>2049</t>
  </si>
  <si>
    <t>EA954EA-131</t>
  </si>
  <si>
    <t>450x109x360mm デスクパーテーション</t>
  </si>
  <si>
    <t>2050</t>
  </si>
  <si>
    <t>EA913YH-52</t>
  </si>
  <si>
    <t>970x1950x 30mm マットレス(折畳式)</t>
  </si>
  <si>
    <t>2055</t>
  </si>
  <si>
    <t>EA927-288</t>
  </si>
  <si>
    <t>415x37x305mm インナーケース(撥水/軽量)</t>
  </si>
  <si>
    <t>EA927-274</t>
  </si>
  <si>
    <t>420x 90x305mm/内寸 ﾉｰﾄﾊﾟｿｺﾝｹｰｽ(ｱﾙﾐ)</t>
  </si>
  <si>
    <t>2062</t>
  </si>
  <si>
    <t>EA927AG-56</t>
  </si>
  <si>
    <t>410x300x100mm ビジネスバッグ(黒/B4)</t>
  </si>
  <si>
    <t>EA927BH-46</t>
  </si>
  <si>
    <t>450x130x300mm ビジネスバッグ</t>
  </si>
  <si>
    <t>2071</t>
  </si>
  <si>
    <t>EA939AG-53</t>
  </si>
  <si>
    <t>靴メンテナンスセット</t>
  </si>
  <si>
    <t>2073</t>
  </si>
  <si>
    <t>EA910SR-12</t>
  </si>
  <si>
    <t>[LL] サンダル(ﾁｮｺ)</t>
  </si>
  <si>
    <t>EA910SV-52</t>
  </si>
  <si>
    <t>[LL] サンダル(ﾌﾞﾗｯｸ)</t>
  </si>
  <si>
    <t>2084</t>
  </si>
  <si>
    <t>EA758RS-13</t>
  </si>
  <si>
    <t>[単1x3本] フラッシュライト/ＬＥＤ</t>
  </si>
  <si>
    <t>2088</t>
  </si>
  <si>
    <t>EA758RN-55</t>
  </si>
  <si>
    <t>[充電式]  フラッシュライト/ＬＥＤ(ﾍﾟﾝ型)</t>
  </si>
  <si>
    <t>2092</t>
  </si>
  <si>
    <t>EA758RN-81</t>
  </si>
  <si>
    <t>[単4x2本] クリップライト/ＬＥＤ</t>
  </si>
  <si>
    <t>2097</t>
  </si>
  <si>
    <t>EA758CW-201</t>
  </si>
  <si>
    <t>23mm ポリシリコンバンド(ﾍｯﾄﾞﾗｲﾄ用/ﾌﾞﾗｯｸ)</t>
  </si>
  <si>
    <t>EA814AG-21</t>
  </si>
  <si>
    <t>AC100V/ 20W 作業灯/ＬＥＤ(ｺｰﾄﾞ5m)</t>
  </si>
  <si>
    <t>2100</t>
  </si>
  <si>
    <t>EA814EC-33</t>
  </si>
  <si>
    <t>[充電式] 20W 作業灯/ＬＥＤ</t>
  </si>
  <si>
    <t>EA814KB-1</t>
  </si>
  <si>
    <t>2108</t>
  </si>
  <si>
    <t>EA761XA-72</t>
  </si>
  <si>
    <t>[USB] 照明スタンド/ＬＥＤ</t>
  </si>
  <si>
    <t>2110</t>
  </si>
  <si>
    <t>EA761XE-12C</t>
  </si>
  <si>
    <t>AC100V/12灯/390mm 照明灯ＬＥＤ(ﾏｸﾞﾈｯﾄ式)</t>
  </si>
  <si>
    <t>EA758XP-135</t>
  </si>
  <si>
    <t>AC100V/3.8W/E17 電球/LED(電球色/広配光)</t>
  </si>
  <si>
    <t>2123</t>
  </si>
  <si>
    <t>EA763AA-121C</t>
  </si>
  <si>
    <t>32V型 デジタルハイビジョン液晶テレビ</t>
  </si>
  <si>
    <t>EA763BB-83</t>
  </si>
  <si>
    <t>[2ﾊﾞﾝﾄﾞ]FM/AM通勤ラジオ(ｱﾅﾛｸﾞ)</t>
  </si>
  <si>
    <t>2124</t>
  </si>
  <si>
    <t>EA758-60</t>
  </si>
  <si>
    <t>非常用ライト/LED(手廻し･ｿｰﾗ-発電/ﾗｼﾞｵ付)</t>
  </si>
  <si>
    <t>2127</t>
  </si>
  <si>
    <t>EA763AP-116A</t>
  </si>
  <si>
    <t>AC100V/(113L) 冷凍庫</t>
  </si>
  <si>
    <t>2128</t>
  </si>
  <si>
    <t>EA763AL-1</t>
  </si>
  <si>
    <t>AC100V/1032W オーブントースター</t>
  </si>
  <si>
    <t>2129</t>
  </si>
  <si>
    <t>EA763AL-46</t>
  </si>
  <si>
    <t>C100V/1200W ｽﾁｰﾑｵｰﾌﾞﾝﾄｰｽﾀｰ(ﾎﾜｲﾄ)</t>
  </si>
  <si>
    <t>EA763AP-48</t>
  </si>
  <si>
    <t>AC100V/1300W/1.0L 電気ケトル(ﾎﾜｲﾄ)</t>
  </si>
  <si>
    <t>EA763AP-56</t>
  </si>
  <si>
    <t>AC100V/ 430W/1.0L 電気ポット</t>
  </si>
  <si>
    <t>EA922AJ-224</t>
  </si>
  <si>
    <t>電気ケトル用洗浄剤(3包)</t>
  </si>
  <si>
    <t>2135</t>
  </si>
  <si>
    <t>EA763Y-22J</t>
  </si>
  <si>
    <t>5.0kg/562x572x880mm 全自動洗濯機</t>
  </si>
  <si>
    <t>EA763Y-7M</t>
  </si>
  <si>
    <t>7.0kg/562x572x957mm 全自動洗濯機</t>
  </si>
  <si>
    <t>2138</t>
  </si>
  <si>
    <t>EA763DK-9</t>
  </si>
  <si>
    <t>20kg ハンドグリップ(緑)</t>
  </si>
  <si>
    <t>EA791AA-3</t>
  </si>
  <si>
    <t>アルコールチェッカー</t>
  </si>
  <si>
    <t>2140</t>
  </si>
  <si>
    <t>EA540GA-12</t>
  </si>
  <si>
    <t>330mm はさみ・アラミド繊維(ｷﾞｻﾞ刃)</t>
  </si>
  <si>
    <t>EA540GA-13</t>
  </si>
  <si>
    <t>210mm はさみ・アラミド繊維(ｷﾞｻﾞ刃)</t>
  </si>
  <si>
    <t>2141</t>
  </si>
  <si>
    <t>EA540K-10</t>
  </si>
  <si>
    <t>150mm はさみ・オフィス(ｽﾃﾝﾚｽ製)</t>
  </si>
  <si>
    <t>EA540K-127</t>
  </si>
  <si>
    <t>150mm はさみ・クラフト</t>
  </si>
  <si>
    <t>2142</t>
  </si>
  <si>
    <t>EA540JA-15</t>
  </si>
  <si>
    <t>178mm はさみ・万能(ｷｬｯﾌﾟ付)</t>
  </si>
  <si>
    <t>2143</t>
  </si>
  <si>
    <t>EA540AL-51</t>
  </si>
  <si>
    <t>150mm はさみ(安全ｶﾞｰﾄﾞ付)</t>
  </si>
  <si>
    <t>2144</t>
  </si>
  <si>
    <t>EA540AP-26</t>
  </si>
  <si>
    <t>185mm はさみ・裁ち</t>
  </si>
  <si>
    <t>2145</t>
  </si>
  <si>
    <t>EA540K-63A</t>
  </si>
  <si>
    <t>250mm はさみ・クラフト(ｽﾁｰﾙ製)</t>
  </si>
  <si>
    <t>2147</t>
  </si>
  <si>
    <t>EA540AR-6</t>
  </si>
  <si>
    <t>265mm 裁ちばさみ</t>
  </si>
  <si>
    <t>2150</t>
  </si>
  <si>
    <t>EA628WL-39</t>
  </si>
  <si>
    <t>#25(66mm)x2.0m チュービングゴム</t>
  </si>
  <si>
    <t>2156</t>
  </si>
  <si>
    <t>EA979AD-31</t>
  </si>
  <si>
    <t>φ 6x2.0mm クッションシール(丸型/90粒)</t>
  </si>
  <si>
    <t>2158</t>
  </si>
  <si>
    <t>EA951FB-4B</t>
  </si>
  <si>
    <t>物干し台(ｽﾃﾝﾚｽ製/2台組)</t>
  </si>
  <si>
    <t>2159</t>
  </si>
  <si>
    <t>EA951FD-25A</t>
  </si>
  <si>
    <t>820x820x1430mm 物干しスタンド(ｽﾃﾝﾚｽ製)</t>
  </si>
  <si>
    <t>2160</t>
  </si>
  <si>
    <t>EA951FD-19</t>
  </si>
  <si>
    <t>2200-3000mm 物干し竿(継ぎ足し伸縮型)</t>
  </si>
  <si>
    <t>EA928CD-23</t>
  </si>
  <si>
    <t>洗濯ピンチ(15個/紐付き)</t>
  </si>
  <si>
    <t>EA928CY-9</t>
  </si>
  <si>
    <t>410-560x210mm 洗濯ﾊﾝｶﾞｰ(肩ﾊﾟｯﾄﾞ付/2本組)</t>
  </si>
  <si>
    <t>2164</t>
  </si>
  <si>
    <t>EA638LF-92</t>
  </si>
  <si>
    <t>256x105mm ボトルスタンド(ｽﾃﾝﾚｽ製)</t>
  </si>
  <si>
    <t>EA638LA-143</t>
  </si>
  <si>
    <t>60x145x125mm スポンジホルダー(ｽﾁｰﾙ製)</t>
  </si>
  <si>
    <t>EA951FE-34</t>
  </si>
  <si>
    <t>900x250x115mm [ｽﾃﾝﾚｽ製]パイプ棚</t>
  </si>
  <si>
    <t>2172</t>
  </si>
  <si>
    <t>EA912EA-1</t>
  </si>
  <si>
    <t>111x132x221mm まな板･包丁ｽﾀﾝﾄﾞ(ｽﾃﾝﾚｽ製)</t>
  </si>
  <si>
    <t>EA913VE-1</t>
  </si>
  <si>
    <t>0.7L 急須(茶ｺｼ付)</t>
  </si>
  <si>
    <t>EA929AC-52</t>
  </si>
  <si>
    <t>280x152mm ペーパータオル(ｵﾌｨｽ用/88枚･6巻</t>
  </si>
  <si>
    <t>2175</t>
  </si>
  <si>
    <t>EA506AB-182</t>
  </si>
  <si>
    <t>300x150x150mm 小物収納ケース</t>
  </si>
  <si>
    <t>EA995AD-233</t>
  </si>
  <si>
    <t>45L ごみ袋(ﾏﾁ付/透明/12枚)</t>
  </si>
  <si>
    <t>EA995AD-311</t>
  </si>
  <si>
    <t>450x500mm/10L ポリ袋(半透明/20枚)</t>
  </si>
  <si>
    <t>EA995AD-318</t>
  </si>
  <si>
    <t>45L ポリ袋(透明/取っ手付/50枚)</t>
  </si>
  <si>
    <t>EA109DZ-31B</t>
  </si>
  <si>
    <t>歯ブラシ(ｼｽﾃﾏ/ﾚｷﾞｭﾗｰ/やわらかめ/6本)</t>
  </si>
  <si>
    <t>EA916HB-32</t>
  </si>
  <si>
    <t>120mm ネイルニッパー</t>
  </si>
  <si>
    <t>2190</t>
  </si>
  <si>
    <t>EA638LE-101A</t>
  </si>
  <si>
    <t>400mm タオル掛け</t>
  </si>
  <si>
    <t>2191</t>
  </si>
  <si>
    <t>EA922KA-43A</t>
  </si>
  <si>
    <t>[EA922KA-41用] 詰替(700ml)</t>
  </si>
  <si>
    <t>2196</t>
  </si>
  <si>
    <t>EA922KC-55</t>
  </si>
  <si>
    <t>2.0L 薬用ボディソープ(ｿﾌﾃｨ)</t>
  </si>
  <si>
    <t>EA922AJ-242</t>
  </si>
  <si>
    <t>70ml 洗面鏡用くもり止め剤</t>
  </si>
  <si>
    <t>EA922KR-27A</t>
  </si>
  <si>
    <t>1160g 洗濯用洗剤(詰替用)[EA922KR-26A用]</t>
  </si>
  <si>
    <t>EA922KR-71</t>
  </si>
  <si>
    <t>5.0L [業務用]浴室用洗剤(ﾒﾃﾞｨﾌﾟﾛ/詰替)</t>
  </si>
  <si>
    <t>EA922HA-57</t>
  </si>
  <si>
    <t>[EA922HA-56用] 詰替(250ml)</t>
  </si>
  <si>
    <t>EA341WC-37A</t>
  </si>
  <si>
    <t>ﾌﾞﾙｰﾚｯﾄ トイレ洗浄中(ﾌﾚｯｼｭﾐﾝﾄ/6錠)</t>
  </si>
  <si>
    <t>2204</t>
  </si>
  <si>
    <t>EA920LE-56</t>
  </si>
  <si>
    <t>4L  フローリング用滑り止め剤</t>
  </si>
  <si>
    <t>EA941-101</t>
  </si>
  <si>
    <t>ゴキブリ誘引殺虫剤(ｺﾝｸｺﾞｷﾝｼﾞｬﾑ)</t>
  </si>
  <si>
    <t>EA941A-18A</t>
  </si>
  <si>
    <t>170g ドライペット(ｺﾝﾊﾟｸﾄ容器)</t>
  </si>
  <si>
    <t>2214</t>
  </si>
  <si>
    <t>EA922AK-81</t>
  </si>
  <si>
    <t>96x 70mm 使い捨てカイロ(貼れる/ﾐﾆ/10個)</t>
  </si>
  <si>
    <t>EA922AK-9A</t>
  </si>
  <si>
    <t>132x100mm 使い捨てカイロ(30個)</t>
  </si>
  <si>
    <t>2227</t>
  </si>
  <si>
    <t>EA800LA-75</t>
  </si>
  <si>
    <t>セーフティーグラス(ｽﾓｰｸ)</t>
  </si>
  <si>
    <t>2228</t>
  </si>
  <si>
    <t>EA800C-250</t>
  </si>
  <si>
    <t>159x 60x35mm めがねケース(ﾋﾟﾝｸ)</t>
  </si>
  <si>
    <t>EA800LW-12</t>
  </si>
  <si>
    <t>キャップクリップめがね(ｸﾞﾚｰ)</t>
  </si>
  <si>
    <t>EA354AP-1</t>
  </si>
  <si>
    <t>[Ｓ/205mm] 手袋(防塵･ﾎﾟﾘｴｽﾃﾙ･ｳﾚﾀﾝﾗﾐﾈｰﾄ)</t>
  </si>
  <si>
    <t>2243</t>
  </si>
  <si>
    <t>EA354MA-33</t>
  </si>
  <si>
    <t>[XL/230mm] 手袋(ﾆﾄﾘﾙｺﾞﾑｺｰﾄ/ﾌｨｯﾄﾀｲﾌﾟ)</t>
  </si>
  <si>
    <t>2244</t>
  </si>
  <si>
    <t>EA354HD-13</t>
  </si>
  <si>
    <t>[LL] 手袋(ﾗﾃｯｸｽｺﾞﾑｺｰﾃｨﾝｸﾞ)</t>
  </si>
  <si>
    <t>2245</t>
  </si>
  <si>
    <t>EA354AB-168</t>
  </si>
  <si>
    <t>[Ｌ/255mm] 手袋(天然ｺﾞﾑ張り/高ｸﾞﾘｯﾌﾟ/3双</t>
  </si>
  <si>
    <t>EA354KA-41</t>
  </si>
  <si>
    <t>(ﾌﾘｰ/280mm) ケブラー手袋(天然ｺﾞﾑｺｰﾃｨﾝｸﾞ)</t>
  </si>
  <si>
    <t>2247</t>
  </si>
  <si>
    <t>EA354BX-3</t>
  </si>
  <si>
    <t>[Ｌ] 手袋(耐切創/難燃/ｹﾌﾞﾗｰ/ﾆﾄﾘﾙｺﾞﾑ)</t>
  </si>
  <si>
    <t>2249</t>
  </si>
  <si>
    <t>EA354EB-41</t>
  </si>
  <si>
    <t>[ﾌﾘｰ/260mm] 手袋(耐熱･耐切創/右手)</t>
  </si>
  <si>
    <t>EA354EB-51</t>
  </si>
  <si>
    <t>[ﾌﾘｰ/320mm] 手袋(耐熱･耐切創/右手)</t>
  </si>
  <si>
    <t>2250</t>
  </si>
  <si>
    <t>EA353C-72</t>
  </si>
  <si>
    <t>[Ｌ] 手袋(ﾎﾟﾘｳﾚﾀﾝ/ﾀｯﾁｽｸﾘｰﾝ対応)</t>
  </si>
  <si>
    <t>EA353BJ-78</t>
  </si>
  <si>
    <t>[LL] 手袋(指先すべり止付･合成皮革/黒)</t>
  </si>
  <si>
    <t>EA353GC-21</t>
  </si>
  <si>
    <t>[Ｍ] 作業手袋(すべり止め付)</t>
  </si>
  <si>
    <t>EA353JB-7</t>
  </si>
  <si>
    <t>[Ｍ] 手袋(合成皮革/OD)</t>
  </si>
  <si>
    <t>2253</t>
  </si>
  <si>
    <t>EA353BT-86A</t>
  </si>
  <si>
    <t>[Ｓ] メカニクスグローブ(合成革/迷彩色)</t>
  </si>
  <si>
    <t>EA353BT-87A</t>
  </si>
  <si>
    <t>[Ｍ] メカニクスグローブ(合成革/迷彩色)</t>
  </si>
  <si>
    <t>2258</t>
  </si>
  <si>
    <t>EA354DC-32</t>
  </si>
  <si>
    <t>[Ｌ/260mm] 手袋･耐油(ﾆﾄﾘﾙｺﾞﾑ･裏 綿ﾒﾘﾔｽ)</t>
  </si>
  <si>
    <t>2262</t>
  </si>
  <si>
    <t>EA354BD-143</t>
  </si>
  <si>
    <t>[Ｌ/240mm] 手袋(ﾆﾄﾘﾙ･生分解･粉無/100枚)</t>
  </si>
  <si>
    <t>2269</t>
  </si>
  <si>
    <t>EA998VT-24.5</t>
  </si>
  <si>
    <t>24.5cm プロスニーカー(ﾊｲｶｯﾄ)</t>
  </si>
  <si>
    <t>2270</t>
  </si>
  <si>
    <t>EA998SP-24.5B</t>
  </si>
  <si>
    <t>24.5cm 安全靴</t>
  </si>
  <si>
    <t>2273</t>
  </si>
  <si>
    <t>EA910LF-26</t>
  </si>
  <si>
    <t>26.0cm 長靴(軽量)</t>
  </si>
  <si>
    <t>EA910ML-26.5</t>
  </si>
  <si>
    <t>26.5cm 耐久長靴(耐油底/ｹﾌﾞﾗｰ)</t>
  </si>
  <si>
    <t>EA910MM-28</t>
  </si>
  <si>
    <t>28.0cm 長靴(軽量)</t>
  </si>
  <si>
    <t>EA925MF-29</t>
  </si>
  <si>
    <t>500x200x500mm 防水バッグ(ﾏﾁ付)</t>
  </si>
  <si>
    <t>EA998XE-28</t>
  </si>
  <si>
    <t>28.0cm 水中長靴(ｽﾊﾟｲｸ底)</t>
  </si>
  <si>
    <t>2275</t>
  </si>
  <si>
    <t>EA996XM-94</t>
  </si>
  <si>
    <t>[3L] レインウェアー</t>
  </si>
  <si>
    <t>EA996XN-34</t>
  </si>
  <si>
    <t>[3L] レインロングパンツ</t>
  </si>
  <si>
    <t>EA996XS-22A</t>
  </si>
  <si>
    <t>[Ｌ] レインウェアー(ｵﾚﾝｼﾞ)</t>
  </si>
  <si>
    <t>EA915EM-71</t>
  </si>
  <si>
    <t>[ﾌﾘｰ] アイスベスト(反射ﾃｰﾌﾟ付)</t>
  </si>
  <si>
    <t>EA929HB-10</t>
  </si>
  <si>
    <t>340x 850mm/180匁 クールフェイスタオル</t>
  </si>
  <si>
    <t>2283</t>
  </si>
  <si>
    <t>EA996AM-131</t>
  </si>
  <si>
    <t>[Ｍ] 空調継ぎ作業服(送風ﾌｧﾝ付/長袖ｸﾞﾚｰ)</t>
  </si>
  <si>
    <t>EA915GE-16</t>
  </si>
  <si>
    <t>耳カバー(防寒･ﾍﾙﾒｯﾄ用)</t>
  </si>
  <si>
    <t>2285</t>
  </si>
  <si>
    <t>EA915GB-63</t>
  </si>
  <si>
    <t>[ Ｌ] 防寒ジャケット(Sage)</t>
  </si>
  <si>
    <t>EA915GD-233</t>
  </si>
  <si>
    <t>[XL] 防寒オーバーオール</t>
  </si>
  <si>
    <t>EA915GM-43</t>
  </si>
  <si>
    <t>[ Ｌ] 防寒服上下セット(Navy)</t>
  </si>
  <si>
    <t>EA915GD-332</t>
  </si>
  <si>
    <t>[Ｌ] 防寒ジャケット</t>
  </si>
  <si>
    <t>EA915GH-112B</t>
  </si>
  <si>
    <t>ヒートベスト(ｸﾞﾚｰ/ﾊﾞｯﾃﾘｰ付)</t>
  </si>
  <si>
    <t>EA996ET-101A</t>
  </si>
  <si>
    <t>DC7.4V/5500mAh 交換用バッテリー(Tajima)</t>
  </si>
  <si>
    <t>2287</t>
  </si>
  <si>
    <t>EA915GF-94</t>
  </si>
  <si>
    <t>[Ｌ] 手袋(防寒-12ﾟC)</t>
  </si>
  <si>
    <t>EA915G-113</t>
  </si>
  <si>
    <t>[LL] メカニクスグローブ(耐水防寒/合成革)</t>
  </si>
  <si>
    <t>2289</t>
  </si>
  <si>
    <t>EA910LE-26</t>
  </si>
  <si>
    <t>26.0cm 防寒長靴(軽量)</t>
  </si>
  <si>
    <t>EA915GR-26</t>
  </si>
  <si>
    <t>26cm 防水防寒ブーツ</t>
  </si>
  <si>
    <t>EA915GR-28</t>
  </si>
  <si>
    <t>28cm 防水防寒ブーツ</t>
  </si>
  <si>
    <t>EA915GR-29</t>
  </si>
  <si>
    <t>29cm 防水防寒ブーツ</t>
  </si>
  <si>
    <t>2298</t>
  </si>
  <si>
    <t>EA998GA-23</t>
  </si>
  <si>
    <t>墜落制止用器具(ﾚﾃﾞｨｰｽ用/ﾌﾙﾊｰﾈｽ/ﾂｲﾝ)</t>
  </si>
  <si>
    <t>2301</t>
  </si>
  <si>
    <t>EA925KD-112</t>
  </si>
  <si>
    <t>サスペンダー</t>
  </si>
  <si>
    <t>2304</t>
  </si>
  <si>
    <t>EA983SP-37</t>
  </si>
  <si>
    <t>700-1200mm セーフティーツールランヤード</t>
  </si>
  <si>
    <t>2307</t>
  </si>
  <si>
    <t>EA983FR-260</t>
  </si>
  <si>
    <t>580-620mm 誘導灯用防水カバー(3枚入り)</t>
  </si>
  <si>
    <t>2313</t>
  </si>
  <si>
    <t>EA983FT-103</t>
  </si>
  <si>
    <t>500x232mm コーン透明表示カバー(進入禁止)</t>
  </si>
  <si>
    <t>2314</t>
  </si>
  <si>
    <t>EA983FT-96</t>
  </si>
  <si>
    <t>φ77x650mm ガードポール</t>
  </si>
  <si>
    <t>EA983FT-240</t>
  </si>
  <si>
    <t>167x930mm チェーンスタンド(無地)</t>
  </si>
  <si>
    <t>2320</t>
  </si>
  <si>
    <t>EA983FT-412</t>
  </si>
  <si>
    <t>500x700mm 方向指示板(折りたたみ式･ｱﾙﾐ製)</t>
  </si>
  <si>
    <t>2324</t>
  </si>
  <si>
    <t>EA983BB-100</t>
  </si>
  <si>
    <t>600x450mm 無災害記録板[安全第一]</t>
  </si>
  <si>
    <t>2330</t>
  </si>
  <si>
    <t>EA766ZF-53</t>
  </si>
  <si>
    <t>450x600mm 工事用ﾎﾜｲﾄﾎﾞｰﾄﾞ(横型･折畳式)</t>
  </si>
  <si>
    <t>EA983FE-319</t>
  </si>
  <si>
    <t>48x48x900mm ｸｯｼｮﾝｶﾞｰﾄﾞ(油面用/黒/2個)</t>
  </si>
  <si>
    <t>2358</t>
  </si>
  <si>
    <t>EA983F-182</t>
  </si>
  <si>
    <t>135x 80x1700mm ｺｰﾅｰｶﾞｰﾄﾞ(ｽﾎﾟﾝｼﾞ/10本)</t>
  </si>
  <si>
    <t>2362</t>
  </si>
  <si>
    <t>EA983GA-47</t>
  </si>
  <si>
    <t>25mmx9.1m 反射テープ(ｴﾝｼﾞﾆｱｸﾞﾚｰﾄﾞ)(橙)</t>
  </si>
  <si>
    <t>2363</t>
  </si>
  <si>
    <t>EA983F-90R</t>
  </si>
  <si>
    <t>90mmx5m トラテープ(蛍光 黒/橙)</t>
  </si>
  <si>
    <t>2370</t>
  </si>
  <si>
    <t>EA864EB-11</t>
  </si>
  <si>
    <t>AC100V ＬＥＤ点滅灯(ｻｲﾚﾝ付/ﾚｯﾄﾞ)</t>
  </si>
  <si>
    <t>2376</t>
  </si>
  <si>
    <t>EA864CF-35</t>
  </si>
  <si>
    <t>ワイヤレス発信器(熱線ｾﾝｻｰ)</t>
  </si>
  <si>
    <t>2379</t>
  </si>
  <si>
    <t>EA864CB-271</t>
  </si>
  <si>
    <t>[単3x3本] ＬＥＤセンサーライト</t>
  </si>
  <si>
    <t>2380</t>
  </si>
  <si>
    <t>EA864CZ-3A</t>
  </si>
  <si>
    <t>盗聴・盗撮探知器</t>
  </si>
  <si>
    <t>EA916XY-41</t>
  </si>
  <si>
    <t>420mm 警棒(木製/屋内使用)</t>
  </si>
  <si>
    <t>EA916XY-42</t>
  </si>
  <si>
    <t>550mm 警棒(木製/屋内使用)</t>
  </si>
  <si>
    <t>2383</t>
  </si>
  <si>
    <t>EA983TK-132</t>
  </si>
  <si>
    <t>32mm シリンダー南京錠(30mm吊長/ｽﾃﾝﾚｽ製)</t>
  </si>
  <si>
    <t>2391</t>
  </si>
  <si>
    <t>EA916ZD-108</t>
  </si>
  <si>
    <t>120mm キーホルダー(本革製)</t>
  </si>
  <si>
    <t>2392</t>
  </si>
  <si>
    <t>EA638DM-51</t>
  </si>
  <si>
    <t>8x0.8mm キーリング(ｽﾃﾝﾚｽ製/10個)</t>
  </si>
  <si>
    <t>EA983L-4A</t>
  </si>
  <si>
    <t>2.3x400mm 標識用取付鎖(10本)</t>
  </si>
  <si>
    <t>2398</t>
  </si>
  <si>
    <t>EA591HF-1</t>
  </si>
  <si>
    <t>19x34mm タグブランク(ｱﾙﾐ 楕円/10枚)</t>
  </si>
  <si>
    <t>EA591HG-7</t>
  </si>
  <si>
    <t>76mm    タグブランク(ｱﾙﾐ 丸/10枚)</t>
  </si>
  <si>
    <t>EA979D-125</t>
  </si>
  <si>
    <t>40x40mm 粘着固定具(50型ﾃﾚﾋﾞ用/2ｾｯﾄ)</t>
  </si>
  <si>
    <t>2416</t>
  </si>
  <si>
    <t>EA724ZT-21</t>
  </si>
  <si>
    <t>φ325mm  凸面ミラー(丸型･ｽﾃﾝﾚｽ製/ｸﾞﾚｰ)</t>
  </si>
  <si>
    <t>2419</t>
  </si>
  <si>
    <t>EA724ZW-22</t>
  </si>
  <si>
    <t>φ150mm   平面ミラー(ｱｸﾘﾙ製)</t>
  </si>
  <si>
    <t>2440</t>
  </si>
  <si>
    <t>EA922B-224</t>
  </si>
  <si>
    <t>160x610-970mm ﾛｰﾙｸﾘｰﾅｰ(強力/ｶｰﾍﾟｯﾄ用)</t>
  </si>
  <si>
    <t>2465</t>
  </si>
  <si>
    <t>EA995AA-17A</t>
  </si>
  <si>
    <t>90.0L ダストボックス(ﾍﾟﾀﾞﾙ開閉･緑/白)</t>
  </si>
  <si>
    <t>2474</t>
  </si>
  <si>
    <t>EA899PA-11</t>
  </si>
  <si>
    <t>[EA899PA-1,-2,-3,-4,-6用] 保護フィルター</t>
  </si>
  <si>
    <t>2478</t>
  </si>
  <si>
    <t>EA899TD-22</t>
  </si>
  <si>
    <t>紙フィルター(EA899TD-20A用)</t>
  </si>
  <si>
    <t>2484</t>
  </si>
  <si>
    <t>EA115KA-80</t>
  </si>
  <si>
    <t>[家庭用]フロアノズルセット(ｽﾁｰﾑｸﾘｰﾅｰ用)</t>
  </si>
  <si>
    <t>2490</t>
  </si>
  <si>
    <t>EA115MP-1</t>
  </si>
  <si>
    <t>10.0L ハンドスプレー(肩掛式/半自動)</t>
  </si>
  <si>
    <t>EA115TR-42</t>
  </si>
  <si>
    <t>小型高圧回転クリーナー</t>
  </si>
  <si>
    <t>2506</t>
  </si>
  <si>
    <t>EA913YD-50</t>
  </si>
  <si>
    <t>560x1820x270mm ﾁｪｱｰ(ﾎﾟｰﾀﾌﾞﾙ/5段階調整)</t>
  </si>
  <si>
    <t>EA913YD-54</t>
  </si>
  <si>
    <t>570x500x 765mm チェアー(ﾎﾟｰﾀﾌﾞﾙ/ﾌﾞﾗｯｸ)</t>
  </si>
  <si>
    <t>EA913YD-94</t>
  </si>
  <si>
    <t>800x480x900mm チェアー(ﾎﾟｰﾀﾌﾞﾙ/ｶｰｷ)</t>
  </si>
  <si>
    <t>2510</t>
  </si>
  <si>
    <t>EA913VF-14</t>
  </si>
  <si>
    <t>285x285x65mm ダッチオーブンスタンド</t>
  </si>
  <si>
    <t>2513</t>
  </si>
  <si>
    <t>EA508AS-3</t>
  </si>
  <si>
    <t>3.0L ハンディー缶(ﾎﾟﾘｴﾁﾚﾝ製)</t>
  </si>
  <si>
    <t>EA508AS-5</t>
  </si>
  <si>
    <t>5.0L ハンディー缶(ﾎﾟﾘｴﾁﾚﾝ製)</t>
  </si>
  <si>
    <t>EA913VL-142</t>
  </si>
  <si>
    <t>10L ウォータータンク(抗菌)</t>
  </si>
  <si>
    <t>EA913VL-143</t>
  </si>
  <si>
    <t>20L ウォータータンク(抗菌)</t>
  </si>
  <si>
    <t>2518</t>
  </si>
  <si>
    <t>EA522FA-10</t>
  </si>
  <si>
    <t>130mm ナイフシャープナー(折畳式)</t>
  </si>
  <si>
    <t>2520</t>
  </si>
  <si>
    <t>EA915DD-31</t>
  </si>
  <si>
    <t>フローティングベストキーホルダー(ｵﾚﾝｼﾞ)</t>
  </si>
  <si>
    <t>EA573XY-31</t>
  </si>
  <si>
    <t>３本組 タイヤレバー(自転車用)</t>
  </si>
  <si>
    <t>2531</t>
  </si>
  <si>
    <t>EA911AE-55</t>
  </si>
  <si>
    <t>3.6x5.4m 採光メッシュシート</t>
  </si>
  <si>
    <t>2534</t>
  </si>
  <si>
    <t>EA124DW-31</t>
  </si>
  <si>
    <t>10m 融雪プロテクター(両穴用)</t>
  </si>
  <si>
    <t>EA124DW-51</t>
  </si>
  <si>
    <t>[EA124DW-30･-31用] 鉄製ジョイント</t>
  </si>
  <si>
    <t>EA124DW-53</t>
  </si>
  <si>
    <t>[EA124DW-30･-31用] 鉄製Ｔ型ジョイント</t>
  </si>
  <si>
    <t>2535</t>
  </si>
  <si>
    <t>EA650BG-39D</t>
  </si>
  <si>
    <t>241x345x755-920mm ｼｮﾍﾞﾙ(ﾌﾟﾗｽﾁｯｸ･伸縮/8本</t>
  </si>
  <si>
    <t>2545</t>
  </si>
  <si>
    <t>EA928AD-77</t>
  </si>
  <si>
    <t>400x420x120mm 箕(軟質ﾎﾟﾘｴﾁﾚﾝ）</t>
  </si>
  <si>
    <t>2567</t>
  </si>
  <si>
    <t>EA898B-8</t>
  </si>
  <si>
    <t>255mmx40T 超硬チップソー(草刈機用)</t>
  </si>
  <si>
    <t>2573</t>
  </si>
  <si>
    <t>EA898RS-1</t>
  </si>
  <si>
    <t>DC18V/500mm ヘッジトリマー(充電式)</t>
  </si>
  <si>
    <t>2587</t>
  </si>
  <si>
    <t>EA941-44</t>
  </si>
  <si>
    <t>1kg モグラ忌避剤(ﾓｸﾞﾗくるな)</t>
  </si>
  <si>
    <t>2591</t>
  </si>
  <si>
    <t>EA628ZE-41</t>
  </si>
  <si>
    <t>245mm ロープ止め金具(V型/10本)</t>
  </si>
  <si>
    <t>EA864AN-48</t>
  </si>
  <si>
    <t>[EA864AN-16用] バッテリー充電器</t>
  </si>
  <si>
    <t>*但し、下記商品は2025年1月現在 在庫数が0になり、供給不可能となった商品です。ご了承下さい。</t>
    <rPh sb="4" eb="6">
      <t>カキ</t>
    </rPh>
    <rPh sb="6" eb="8">
      <t>ショウヒン</t>
    </rPh>
    <rPh sb="13" eb="14">
      <t>ネン</t>
    </rPh>
    <rPh sb="15" eb="16">
      <t>ガツ</t>
    </rPh>
    <rPh sb="16" eb="18">
      <t>ゲンザイ</t>
    </rPh>
    <rPh sb="19" eb="21">
      <t>ザイコ</t>
    </rPh>
    <rPh sb="21" eb="22">
      <t>スウ</t>
    </rPh>
    <rPh sb="28" eb="30">
      <t>キョウキュウ</t>
    </rPh>
    <rPh sb="30" eb="33">
      <t>フカノウ</t>
    </rPh>
    <rPh sb="37" eb="39">
      <t>ショウヒン</t>
    </rPh>
    <rPh sb="42" eb="45">
      <t>ゴリョウショウ</t>
    </rPh>
    <rPh sb="45" eb="46">
      <t>クダ</t>
    </rPh>
    <phoneticPr fontId="3"/>
  </si>
  <si>
    <t>EA109B-111</t>
    <phoneticPr fontId="1"/>
  </si>
  <si>
    <t>NO56
ｶﾀﾛｸﾞﾍﾟｰｼﾞ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</si>
</sst>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/>
    <xf numFmtId="0" fontId="8" fillId="0" borderId="0" applyNumberForma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/>
    <xf numFmtId="0" fontId="2" fillId="0" borderId="0"/>
    <xf numFmtId="0" fontId="5" fillId="0" borderId="0"/>
  </cellStyleXfs>
  <cellXfs count="12">
    <xf numFmtId="0" fontId="0" fillId="0" borderId="0" xfId="0"/>
    <xf numFmtId="0" fontId="2" fillId="0" borderId="0" xfId="12"/>
    <xf numFmtId="55" fontId="2" fillId="0" borderId="0" xfId="12" applyNumberFormat="1"/>
    <xf numFmtId="0" fontId="2" fillId="0" borderId="0" xfId="12" applyAlignment="1">
      <alignment horizontal="right"/>
    </xf>
    <xf numFmtId="0" fontId="4" fillId="0" borderId="0" xfId="12" applyFont="1"/>
    <xf numFmtId="0" fontId="8" fillId="0" borderId="1" xfId="1" applyFill="1" applyBorder="1" applyAlignment="1" applyProtection="1">
      <alignment vertical="center"/>
    </xf>
    <xf numFmtId="0" fontId="0" fillId="0" borderId="1" xfId="0" applyBorder="1"/>
    <xf numFmtId="0" fontId="2" fillId="0" borderId="2" xfId="12" applyBorder="1" applyAlignment="1">
      <alignment horizontal="distributed"/>
    </xf>
    <xf numFmtId="0" fontId="6" fillId="2" borderId="1" xfId="13" applyFont="1" applyFill="1" applyBorder="1" applyAlignment="1">
      <alignment horizontal="center" vertical="center"/>
    </xf>
    <xf numFmtId="0" fontId="2" fillId="0" borderId="1" xfId="11" applyBorder="1" applyAlignment="1">
      <alignment horizontal="center" vertical="center"/>
    </xf>
    <xf numFmtId="0" fontId="6" fillId="2" borderId="1" xfId="13" applyFont="1" applyFill="1" applyBorder="1" applyAlignment="1">
      <alignment horizontal="center" wrapText="1"/>
    </xf>
    <xf numFmtId="0" fontId="6" fillId="2" borderId="1" xfId="13" applyFont="1" applyFill="1" applyBorder="1" applyAlignment="1">
      <alignment horizontal="center"/>
    </xf>
  </cellXfs>
  <cellStyles count="14">
    <cellStyle name="ハイパーリンク" xfId="1" builtinId="8"/>
    <cellStyle name="標準" xfId="0" builtinId="0"/>
    <cellStyle name="標準 10" xfId="2" xr:uid="{00000000-0005-0000-0000-000002000000}"/>
    <cellStyle name="標準 2" xfId="3" xr:uid="{00000000-0005-0000-0000-000003000000}"/>
    <cellStyle name="標準 3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  <cellStyle name="標準_③廃番商品抽出照合用クエリー" xfId="11" xr:uid="{00000000-0005-0000-0000-00000B000000}"/>
    <cellStyle name="標準_abolish_200906_40" xfId="12" xr:uid="{00000000-0005-0000-0000-00000C000000}"/>
    <cellStyle name="標準_Sheet1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77"/>
  <sheetViews>
    <sheetView tabSelected="1" defaultGridColor="0" colorId="8" zoomScaleNormal="100" zoomScaleSheetLayoutView="100" workbookViewId="0">
      <selection activeCell="B12" sqref="B12"/>
    </sheetView>
  </sheetViews>
  <sheetFormatPr defaultRowHeight="13.5" x14ac:dyDescent="0.15"/>
  <cols>
    <col min="1" max="1" width="2.375" customWidth="1"/>
    <col min="2" max="2" width="10.125" customWidth="1"/>
    <col min="3" max="3" width="15.75" customWidth="1"/>
    <col min="4" max="4" width="45" customWidth="1"/>
    <col min="5" max="5" width="15.875" customWidth="1"/>
  </cols>
  <sheetData>
    <row r="1" spans="1:6" s="1" customFormat="1" ht="12" x14ac:dyDescent="0.15">
      <c r="A1" s="7" t="s">
        <v>3</v>
      </c>
      <c r="B1" s="7"/>
      <c r="E1" s="2">
        <v>45658</v>
      </c>
      <c r="F1" s="2"/>
    </row>
    <row r="2" spans="1:6" s="1" customFormat="1" ht="12" x14ac:dyDescent="0.15">
      <c r="E2" s="3" t="s">
        <v>4</v>
      </c>
      <c r="F2" s="3"/>
    </row>
    <row r="3" spans="1:6" s="1" customFormat="1" ht="12" x14ac:dyDescent="0.15"/>
    <row r="4" spans="1:6" s="1" customFormat="1" ht="12" x14ac:dyDescent="0.15">
      <c r="A4" s="1" t="s">
        <v>5</v>
      </c>
    </row>
    <row r="5" spans="1:6" s="1" customFormat="1" ht="12" x14ac:dyDescent="0.15">
      <c r="A5" s="1" t="s">
        <v>6</v>
      </c>
    </row>
    <row r="6" spans="1:6" s="1" customFormat="1" ht="12" x14ac:dyDescent="0.15">
      <c r="A6" s="1" t="s">
        <v>7</v>
      </c>
    </row>
    <row r="7" spans="1:6" s="1" customFormat="1" ht="12" x14ac:dyDescent="0.15">
      <c r="A7" s="1" t="s">
        <v>8</v>
      </c>
    </row>
    <row r="8" spans="1:6" s="1" customFormat="1" ht="12" x14ac:dyDescent="0.15">
      <c r="B8" s="4" t="s">
        <v>2481</v>
      </c>
    </row>
    <row r="9" spans="1:6" s="1" customFormat="1" ht="12" x14ac:dyDescent="0.15"/>
    <row r="10" spans="1:6" s="1" customFormat="1" ht="12" x14ac:dyDescent="0.15">
      <c r="B10" s="10" t="s">
        <v>2483</v>
      </c>
      <c r="C10" s="8" t="s">
        <v>0</v>
      </c>
      <c r="D10" s="8" t="s">
        <v>1</v>
      </c>
      <c r="E10" s="8" t="s">
        <v>2</v>
      </c>
    </row>
    <row r="11" spans="1:6" s="1" customFormat="1" ht="12" x14ac:dyDescent="0.15">
      <c r="B11" s="11"/>
      <c r="C11" s="9"/>
      <c r="D11" s="9"/>
      <c r="E11" s="9"/>
    </row>
    <row r="12" spans="1:6" x14ac:dyDescent="0.15">
      <c r="B12" s="6"/>
      <c r="C12" s="6" t="s">
        <v>2482</v>
      </c>
      <c r="D12" s="6" t="s">
        <v>141</v>
      </c>
      <c r="E12" s="5" t="str">
        <f>HYPERLINK("https://www.esco-net.com/wcs/escort/ec/detail?hHinCd=EA109B-131","EA109B-131")</f>
        <v>EA109B-131</v>
      </c>
    </row>
    <row r="13" spans="1:6" x14ac:dyDescent="0.15">
      <c r="B13" s="6"/>
      <c r="C13" s="6" t="s">
        <v>142</v>
      </c>
      <c r="D13" s="6" t="s">
        <v>52</v>
      </c>
      <c r="E13" s="5"/>
    </row>
    <row r="14" spans="1:6" x14ac:dyDescent="0.15">
      <c r="B14" s="6"/>
      <c r="C14" s="6" t="s">
        <v>143</v>
      </c>
      <c r="D14" s="6" t="s">
        <v>144</v>
      </c>
      <c r="E14" s="5" t="str">
        <f>HYPERLINK("https://www.esco-net.com/wcs/escort/ec/detail?hHinCd=EA315MS-2A","EA315MS-2A")</f>
        <v>EA315MS-2A</v>
      </c>
    </row>
    <row r="15" spans="1:6" x14ac:dyDescent="0.15">
      <c r="B15" s="6"/>
      <c r="C15" s="6" t="s">
        <v>145</v>
      </c>
      <c r="D15" s="6" t="s">
        <v>146</v>
      </c>
      <c r="E15" s="5" t="str">
        <f>HYPERLINK("https://www.esco-net.com/wcs/escort/ec/detail?hHinCd=EA316A-1A","EA316A-1A")</f>
        <v>EA316A-1A</v>
      </c>
    </row>
    <row r="16" spans="1:6" x14ac:dyDescent="0.15">
      <c r="B16" s="6"/>
      <c r="C16" s="6" t="s">
        <v>147</v>
      </c>
      <c r="D16" s="6" t="s">
        <v>148</v>
      </c>
      <c r="E16" s="5" t="str">
        <f>HYPERLINK("https://www.esco-net.com/wcs/escort/ec/detail?hHinCd=EA316A-2A","EA316A-2A")</f>
        <v>EA316A-2A</v>
      </c>
    </row>
    <row r="17" spans="2:5" x14ac:dyDescent="0.15">
      <c r="B17" s="6"/>
      <c r="C17" s="6" t="s">
        <v>149</v>
      </c>
      <c r="D17" s="6" t="s">
        <v>150</v>
      </c>
      <c r="E17" s="5" t="str">
        <f>HYPERLINK("https://www.esco-net.com/wcs/escort/ec/detail?hHinCd=EA316A-3A","EA316A-3A")</f>
        <v>EA316A-3A</v>
      </c>
    </row>
    <row r="18" spans="2:5" x14ac:dyDescent="0.15">
      <c r="B18" s="6"/>
      <c r="C18" s="6" t="s">
        <v>151</v>
      </c>
      <c r="D18" s="6" t="s">
        <v>152</v>
      </c>
      <c r="E18" s="5" t="str">
        <f>HYPERLINK("https://www.esco-net.com/wcs/escort/ec/detail?hHinCd=EA316A-3BA","EA316A-3BA")</f>
        <v>EA316A-3BA</v>
      </c>
    </row>
    <row r="19" spans="2:5" x14ac:dyDescent="0.15">
      <c r="B19" s="6"/>
      <c r="C19" s="6" t="s">
        <v>153</v>
      </c>
      <c r="D19" s="6" t="s">
        <v>154</v>
      </c>
      <c r="E19" s="5" t="str">
        <f>HYPERLINK("https://www.esco-net.com/wcs/escort/ec/detail?hHinCd=EA316A-4A","EA316A-4A")</f>
        <v>EA316A-4A</v>
      </c>
    </row>
    <row r="20" spans="2:5" x14ac:dyDescent="0.15">
      <c r="B20" s="6"/>
      <c r="C20" s="6" t="s">
        <v>155</v>
      </c>
      <c r="D20" s="6" t="s">
        <v>156</v>
      </c>
      <c r="E20" s="5" t="str">
        <f>HYPERLINK("https://www.esco-net.com/wcs/escort/ec/detail?hHinCd=EA316AA-1A","EA316AA-1A")</f>
        <v>EA316AA-1A</v>
      </c>
    </row>
    <row r="21" spans="2:5" x14ac:dyDescent="0.15">
      <c r="B21" s="6"/>
      <c r="C21" s="6" t="s">
        <v>157</v>
      </c>
      <c r="D21" s="6" t="s">
        <v>158</v>
      </c>
      <c r="E21" s="5" t="str">
        <f>HYPERLINK("https://www.esco-net.com/wcs/escort/ec/detail?hHinCd=EA316AA-2A","EA316AA-2A")</f>
        <v>EA316AA-2A</v>
      </c>
    </row>
    <row r="22" spans="2:5" x14ac:dyDescent="0.15">
      <c r="B22" s="6"/>
      <c r="C22" s="6" t="s">
        <v>159</v>
      </c>
      <c r="D22" s="6" t="s">
        <v>160</v>
      </c>
      <c r="E22" s="5" t="str">
        <f>HYPERLINK("https://www.esco-net.com/wcs/escort/ec/detail?hHinCd=EA316B-1","EA316B-1")</f>
        <v>EA316B-1</v>
      </c>
    </row>
    <row r="23" spans="2:5" x14ac:dyDescent="0.15">
      <c r="B23" s="6"/>
      <c r="C23" s="6" t="s">
        <v>161</v>
      </c>
      <c r="D23" s="6" t="s">
        <v>162</v>
      </c>
      <c r="E23" s="5" t="str">
        <f>HYPERLINK("https://www.esco-net.com/wcs/escort/ec/detail?hHinCd=EA316BA-1","EA316BA-1")</f>
        <v>EA316BA-1</v>
      </c>
    </row>
    <row r="24" spans="2:5" x14ac:dyDescent="0.15">
      <c r="B24" s="6"/>
      <c r="C24" s="6" t="s">
        <v>163</v>
      </c>
      <c r="D24" s="6" t="s">
        <v>164</v>
      </c>
      <c r="E24" s="5" t="str">
        <f>HYPERLINK("https://www.esco-net.com/wcs/escort/ec/detail?hHinCd=EA316C-1","EA316C-1")</f>
        <v>EA316C-1</v>
      </c>
    </row>
    <row r="25" spans="2:5" x14ac:dyDescent="0.15">
      <c r="B25" s="6"/>
      <c r="C25" s="6" t="s">
        <v>165</v>
      </c>
      <c r="D25" s="6" t="s">
        <v>166</v>
      </c>
      <c r="E25" s="5"/>
    </row>
    <row r="26" spans="2:5" x14ac:dyDescent="0.15">
      <c r="B26" s="6"/>
      <c r="C26" s="6" t="s">
        <v>167</v>
      </c>
      <c r="D26" s="6" t="s">
        <v>168</v>
      </c>
      <c r="E26" s="5" t="str">
        <f>HYPERLINK("https://www.esco-net.com/wcs/escort/ec/detail?hHinCd=EA351DJ-80","EA351DJ-80")</f>
        <v>EA351DJ-80</v>
      </c>
    </row>
    <row r="27" spans="2:5" x14ac:dyDescent="0.15">
      <c r="B27" s="6"/>
      <c r="C27" s="6" t="s">
        <v>169</v>
      </c>
      <c r="D27" s="6" t="s">
        <v>170</v>
      </c>
      <c r="E27" s="5"/>
    </row>
    <row r="28" spans="2:5" x14ac:dyDescent="0.15">
      <c r="B28" s="6"/>
      <c r="C28" s="6" t="s">
        <v>171</v>
      </c>
      <c r="D28" s="6" t="s">
        <v>172</v>
      </c>
      <c r="E28" s="5"/>
    </row>
    <row r="29" spans="2:5" x14ac:dyDescent="0.15">
      <c r="B29" s="6"/>
      <c r="C29" s="6" t="s">
        <v>173</v>
      </c>
      <c r="D29" s="6" t="s">
        <v>172</v>
      </c>
      <c r="E29" s="5"/>
    </row>
    <row r="30" spans="2:5" x14ac:dyDescent="0.15">
      <c r="B30" s="6"/>
      <c r="C30" s="6" t="s">
        <v>174</v>
      </c>
      <c r="D30" s="6" t="s">
        <v>175</v>
      </c>
      <c r="E30" s="5" t="str">
        <f>HYPERLINK("https://www.esco-net.com/wcs/escort/ec/detail?hHinCd=EA508AT-320C","EA508AT-320C")</f>
        <v>EA508AT-320C</v>
      </c>
    </row>
    <row r="31" spans="2:5" x14ac:dyDescent="0.15">
      <c r="B31" s="6"/>
      <c r="C31" s="6" t="s">
        <v>176</v>
      </c>
      <c r="D31" s="6" t="s">
        <v>177</v>
      </c>
      <c r="E31" s="5" t="str">
        <f>HYPERLINK("https://www.esco-net.com/wcs/escort/ec/detail?hHinCd=EA590AA-4","EA590AA-4")</f>
        <v>EA590AA-4</v>
      </c>
    </row>
    <row r="32" spans="2:5" x14ac:dyDescent="0.15">
      <c r="B32" s="6"/>
      <c r="C32" s="6" t="s">
        <v>178</v>
      </c>
      <c r="D32" s="6" t="s">
        <v>179</v>
      </c>
      <c r="E32" s="5" t="str">
        <f>HYPERLINK("https://www.esco-net.com/wcs/escort/ec/detail?hHinCd=EA614CB-17","EA614CB-17")</f>
        <v>EA614CB-17</v>
      </c>
    </row>
    <row r="33" spans="2:5" x14ac:dyDescent="0.15">
      <c r="B33" s="6"/>
      <c r="C33" s="6" t="s">
        <v>180</v>
      </c>
      <c r="D33" s="6" t="s">
        <v>181</v>
      </c>
      <c r="E33" s="5" t="str">
        <f>HYPERLINK("https://www.esco-net.com/wcs/escort/ec/detail?hHinCd=EA723NG-13","EA723NG-13")</f>
        <v>EA723NG-13</v>
      </c>
    </row>
    <row r="34" spans="2:5" x14ac:dyDescent="0.15">
      <c r="B34" s="6"/>
      <c r="C34" s="6" t="s">
        <v>182</v>
      </c>
      <c r="D34" s="6" t="s">
        <v>183</v>
      </c>
      <c r="E34" s="5" t="str">
        <f>HYPERLINK("https://www.esco-net.com/wcs/escort/ec/detail?hHinCd=EA759X-10T","EA759X-10T")</f>
        <v>EA759X-10T</v>
      </c>
    </row>
    <row r="35" spans="2:5" x14ac:dyDescent="0.15">
      <c r="B35" s="6"/>
      <c r="C35" s="6" t="s">
        <v>184</v>
      </c>
      <c r="D35" s="6" t="s">
        <v>185</v>
      </c>
      <c r="E35" s="5"/>
    </row>
    <row r="36" spans="2:5" x14ac:dyDescent="0.15">
      <c r="B36" s="6"/>
      <c r="C36" s="6" t="s">
        <v>186</v>
      </c>
      <c r="D36" s="6" t="s">
        <v>187</v>
      </c>
      <c r="E36" s="5"/>
    </row>
    <row r="37" spans="2:5" x14ac:dyDescent="0.15">
      <c r="B37" s="6"/>
      <c r="C37" s="6" t="s">
        <v>188</v>
      </c>
      <c r="D37" s="6" t="s">
        <v>189</v>
      </c>
      <c r="E37" s="5" t="str">
        <f>HYPERLINK("https://www.esco-net.com/wcs/escort/ec/detail?hHinCd=EA810XP-11","EA810XP-11")</f>
        <v>EA810XP-11</v>
      </c>
    </row>
    <row r="38" spans="2:5" x14ac:dyDescent="0.15">
      <c r="B38" s="6"/>
      <c r="C38" s="6" t="s">
        <v>190</v>
      </c>
      <c r="D38" s="6" t="s">
        <v>191</v>
      </c>
      <c r="E38" s="5" t="str">
        <f>HYPERLINK("https://www.esco-net.com/wcs/escort/ec/detail?hHinCd=EA810XP-12","EA810XP-12")</f>
        <v>EA810XP-12</v>
      </c>
    </row>
    <row r="39" spans="2:5" x14ac:dyDescent="0.15">
      <c r="B39" s="6"/>
      <c r="C39" s="6" t="s">
        <v>192</v>
      </c>
      <c r="D39" s="6" t="s">
        <v>193</v>
      </c>
      <c r="E39" s="5" t="str">
        <f>HYPERLINK("https://www.esco-net.com/wcs/escort/ec/detail?hHinCd=EA810XP-12","EA810XP-12")</f>
        <v>EA810XP-12</v>
      </c>
    </row>
    <row r="40" spans="2:5" x14ac:dyDescent="0.15">
      <c r="B40" s="6"/>
      <c r="C40" s="6" t="s">
        <v>194</v>
      </c>
      <c r="D40" s="6" t="s">
        <v>195</v>
      </c>
      <c r="E40" s="5"/>
    </row>
    <row r="41" spans="2:5" x14ac:dyDescent="0.15">
      <c r="B41" s="6"/>
      <c r="C41" s="6" t="s">
        <v>196</v>
      </c>
      <c r="D41" s="6" t="s">
        <v>197</v>
      </c>
      <c r="E41" s="5" t="str">
        <f>HYPERLINK("https://www.esco-net.com/wcs/escort/ec/detail?hHinCd=EA822E-33","EA822E-33")</f>
        <v>EA822E-33</v>
      </c>
    </row>
    <row r="42" spans="2:5" x14ac:dyDescent="0.15">
      <c r="B42" s="6"/>
      <c r="C42" s="6" t="s">
        <v>198</v>
      </c>
      <c r="D42" s="6" t="s">
        <v>199</v>
      </c>
      <c r="E42" s="5"/>
    </row>
    <row r="43" spans="2:5" x14ac:dyDescent="0.15">
      <c r="B43" s="6"/>
      <c r="C43" s="6" t="s">
        <v>200</v>
      </c>
      <c r="D43" s="6" t="s">
        <v>201</v>
      </c>
      <c r="E43" s="5"/>
    </row>
    <row r="44" spans="2:5" x14ac:dyDescent="0.15">
      <c r="B44" s="6"/>
      <c r="C44" s="6" t="s">
        <v>202</v>
      </c>
      <c r="D44" s="6" t="s">
        <v>203</v>
      </c>
      <c r="E44" s="5"/>
    </row>
    <row r="45" spans="2:5" x14ac:dyDescent="0.15">
      <c r="B45" s="6"/>
      <c r="C45" s="6" t="s">
        <v>204</v>
      </c>
      <c r="D45" s="6" t="s">
        <v>205</v>
      </c>
      <c r="E45" s="5"/>
    </row>
    <row r="46" spans="2:5" x14ac:dyDescent="0.15">
      <c r="B46" s="6"/>
      <c r="C46" s="6" t="s">
        <v>206</v>
      </c>
      <c r="D46" s="6" t="s">
        <v>207</v>
      </c>
      <c r="E46" s="5"/>
    </row>
    <row r="47" spans="2:5" x14ac:dyDescent="0.15">
      <c r="B47" s="6"/>
      <c r="C47" s="6" t="s">
        <v>208</v>
      </c>
      <c r="D47" s="6" t="s">
        <v>209</v>
      </c>
      <c r="E47" s="5"/>
    </row>
    <row r="48" spans="2:5" x14ac:dyDescent="0.15">
      <c r="B48" s="6"/>
      <c r="C48" s="6" t="s">
        <v>210</v>
      </c>
      <c r="D48" s="6" t="s">
        <v>211</v>
      </c>
      <c r="E48" s="5"/>
    </row>
    <row r="49" spans="2:5" x14ac:dyDescent="0.15">
      <c r="B49" s="6"/>
      <c r="C49" s="6" t="s">
        <v>212</v>
      </c>
      <c r="D49" s="6" t="s">
        <v>213</v>
      </c>
      <c r="E49" s="5" t="str">
        <f>HYPERLINK("https://www.esco-net.com/wcs/escort/ec/detail?hHinCd=EA896HA-17","EA896HA-17")</f>
        <v>EA896HA-17</v>
      </c>
    </row>
    <row r="50" spans="2:5" x14ac:dyDescent="0.15">
      <c r="B50" s="6"/>
      <c r="C50" s="6" t="s">
        <v>214</v>
      </c>
      <c r="D50" s="6" t="s">
        <v>215</v>
      </c>
      <c r="E50" s="5" t="str">
        <f>HYPERLINK("https://www.esco-net.com/wcs/escort/ec/detail?hHinCd=EA896HA-25","EA896HA-25")</f>
        <v>EA896HA-25</v>
      </c>
    </row>
    <row r="51" spans="2:5" x14ac:dyDescent="0.15">
      <c r="B51" s="6"/>
      <c r="C51" s="6" t="s">
        <v>216</v>
      </c>
      <c r="D51" s="6" t="s">
        <v>217</v>
      </c>
      <c r="E51" s="5"/>
    </row>
    <row r="52" spans="2:5" x14ac:dyDescent="0.15">
      <c r="B52" s="6"/>
      <c r="C52" s="6" t="s">
        <v>218</v>
      </c>
      <c r="D52" s="6" t="s">
        <v>219</v>
      </c>
      <c r="E52" s="5" t="str">
        <f>HYPERLINK("https://www.esco-net.com/wcs/escort/ec/detail?hHinCd=EA899HC-48A","EA899HC-48A")</f>
        <v>EA899HC-48A</v>
      </c>
    </row>
    <row r="53" spans="2:5" x14ac:dyDescent="0.15">
      <c r="B53" s="6"/>
      <c r="C53" s="6" t="s">
        <v>220</v>
      </c>
      <c r="D53" s="6" t="s">
        <v>221</v>
      </c>
      <c r="E53" s="5" t="str">
        <f>HYPERLINK("https://www.esco-net.com/wcs/escort/ec/detail?hHinCd=EA920PB-15C","EA920PB-15C")</f>
        <v>EA920PB-15C</v>
      </c>
    </row>
    <row r="54" spans="2:5" x14ac:dyDescent="0.15">
      <c r="B54" s="6"/>
      <c r="C54" s="6" t="s">
        <v>222</v>
      </c>
      <c r="D54" s="6" t="s">
        <v>223</v>
      </c>
      <c r="E54" s="5" t="str">
        <f>HYPERLINK("https://www.esco-net.com/wcs/escort/ec/detail?hHinCd=EA920PB-15D","EA920PB-15D")</f>
        <v>EA920PB-15D</v>
      </c>
    </row>
    <row r="55" spans="2:5" x14ac:dyDescent="0.15">
      <c r="B55" s="6"/>
      <c r="C55" s="6" t="s">
        <v>224</v>
      </c>
      <c r="D55" s="6" t="s">
        <v>225</v>
      </c>
      <c r="E55" s="5" t="str">
        <f>HYPERLINK("https://www.esco-net.com/wcs/escort/ec/detail?hHinCd=EA922AK-4A","EA922AK-4A")</f>
        <v>EA922AK-4A</v>
      </c>
    </row>
    <row r="56" spans="2:5" x14ac:dyDescent="0.15">
      <c r="B56" s="6"/>
      <c r="C56" s="6" t="s">
        <v>226</v>
      </c>
      <c r="D56" s="6" t="s">
        <v>227</v>
      </c>
      <c r="E56" s="5" t="str">
        <f>HYPERLINK("https://www.esco-net.com/wcs/escort/ec/detail?hHinCd=EA925MJ-3B","EA925MJ-3B")</f>
        <v>EA925MJ-3B</v>
      </c>
    </row>
    <row r="57" spans="2:5" x14ac:dyDescent="0.15">
      <c r="B57" s="6"/>
      <c r="C57" s="6" t="s">
        <v>228</v>
      </c>
      <c r="D57" s="6" t="s">
        <v>229</v>
      </c>
      <c r="E57" s="5"/>
    </row>
    <row r="58" spans="2:5" x14ac:dyDescent="0.15">
      <c r="B58" s="6"/>
      <c r="C58" s="6" t="s">
        <v>230</v>
      </c>
      <c r="D58" s="6" t="s">
        <v>231</v>
      </c>
      <c r="E58" s="5"/>
    </row>
    <row r="59" spans="2:5" x14ac:dyDescent="0.15">
      <c r="B59" s="6"/>
      <c r="C59" s="6" t="s">
        <v>232</v>
      </c>
      <c r="D59" s="6" t="s">
        <v>233</v>
      </c>
      <c r="E59" s="5"/>
    </row>
    <row r="60" spans="2:5" x14ac:dyDescent="0.15">
      <c r="B60" s="6"/>
      <c r="C60" s="6" t="s">
        <v>234</v>
      </c>
      <c r="D60" s="6" t="s">
        <v>235</v>
      </c>
      <c r="E60" s="5" t="str">
        <f>HYPERLINK("https://www.esco-net.com/wcs/escort/ec/detail?hHinCd=EA948BL-42","EA948BL-42")</f>
        <v>EA948BL-42</v>
      </c>
    </row>
    <row r="61" spans="2:5" x14ac:dyDescent="0.15">
      <c r="B61" s="6"/>
      <c r="C61" s="6" t="s">
        <v>236</v>
      </c>
      <c r="D61" s="6" t="s">
        <v>237</v>
      </c>
      <c r="E61" s="5"/>
    </row>
    <row r="62" spans="2:5" x14ac:dyDescent="0.15">
      <c r="B62" s="6"/>
      <c r="C62" s="6" t="s">
        <v>238</v>
      </c>
      <c r="D62" s="6" t="s">
        <v>239</v>
      </c>
      <c r="E62" s="5"/>
    </row>
    <row r="63" spans="2:5" x14ac:dyDescent="0.15">
      <c r="B63" s="6"/>
      <c r="C63" s="6" t="s">
        <v>240</v>
      </c>
      <c r="D63" s="6" t="s">
        <v>241</v>
      </c>
      <c r="E63" s="5" t="str">
        <f>HYPERLINK("https://www.esco-net.com/wcs/escort/ec/detail?hHinCd=EA991CA-1","EA991CA-1")</f>
        <v>EA991CA-1</v>
      </c>
    </row>
    <row r="64" spans="2:5" x14ac:dyDescent="0.15">
      <c r="B64" s="6" t="s">
        <v>242</v>
      </c>
      <c r="C64" s="6" t="s">
        <v>243</v>
      </c>
      <c r="D64" s="6" t="s">
        <v>244</v>
      </c>
      <c r="E64" s="5"/>
    </row>
    <row r="65" spans="2:5" x14ac:dyDescent="0.15">
      <c r="B65" s="6" t="s">
        <v>245</v>
      </c>
      <c r="C65" s="6" t="s">
        <v>246</v>
      </c>
      <c r="D65" s="6" t="s">
        <v>247</v>
      </c>
      <c r="E65" s="5"/>
    </row>
    <row r="66" spans="2:5" x14ac:dyDescent="0.15">
      <c r="B66" s="6" t="s">
        <v>248</v>
      </c>
      <c r="C66" s="6" t="s">
        <v>249</v>
      </c>
      <c r="D66" s="6" t="s">
        <v>250</v>
      </c>
      <c r="E66" s="5" t="str">
        <f>HYPERLINK("https://www.esco-net.com/wcs/escort/ec/detail?hHinCd=EA612SB-60A","EA612SB-60A")</f>
        <v>EA612SB-60A</v>
      </c>
    </row>
    <row r="67" spans="2:5" x14ac:dyDescent="0.15">
      <c r="B67" s="6" t="s">
        <v>251</v>
      </c>
      <c r="C67" s="6" t="s">
        <v>252</v>
      </c>
      <c r="D67" s="6" t="s">
        <v>253</v>
      </c>
      <c r="E67" s="5" t="str">
        <f>HYPERLINK("https://www.esco-net.com/wcs/escort/ec/detail?hHinCd=EA240RE-11B","EA240RE-11B")</f>
        <v>EA240RE-11B</v>
      </c>
    </row>
    <row r="68" spans="2:5" x14ac:dyDescent="0.15">
      <c r="B68" s="6" t="s">
        <v>254</v>
      </c>
      <c r="C68" s="6" t="s">
        <v>255</v>
      </c>
      <c r="D68" s="6" t="s">
        <v>256</v>
      </c>
      <c r="E68" s="5" t="str">
        <f>HYPERLINK("https://www.esco-net.com/wcs/escort/ec/detail?hHinCd=EA215W","EA215W")</f>
        <v>EA215W</v>
      </c>
    </row>
    <row r="69" spans="2:5" x14ac:dyDescent="0.15">
      <c r="B69" s="6" t="s">
        <v>257</v>
      </c>
      <c r="C69" s="6" t="s">
        <v>258</v>
      </c>
      <c r="D69" s="6" t="s">
        <v>259</v>
      </c>
      <c r="E69" s="5" t="str">
        <f>HYPERLINK("https://www.esco-net.com/wcs/escort/ec/detail?hHinCd=EA723A-17B","EA723A-17B")</f>
        <v>EA723A-17B</v>
      </c>
    </row>
    <row r="70" spans="2:5" x14ac:dyDescent="0.15">
      <c r="B70" s="6" t="s">
        <v>260</v>
      </c>
      <c r="C70" s="6" t="s">
        <v>261</v>
      </c>
      <c r="D70" s="6" t="s">
        <v>262</v>
      </c>
      <c r="E70" s="5" t="str">
        <f>HYPERLINK("https://www.esco-net.com/wcs/escort/ec/detail?hHinCd=EA112BK-2","EA112BK-2")</f>
        <v>EA112BK-2</v>
      </c>
    </row>
    <row r="71" spans="2:5" x14ac:dyDescent="0.15">
      <c r="B71" s="6" t="s">
        <v>45</v>
      </c>
      <c r="C71" s="6" t="s">
        <v>263</v>
      </c>
      <c r="D71" s="6" t="s">
        <v>264</v>
      </c>
      <c r="E71" s="5"/>
    </row>
    <row r="72" spans="2:5" x14ac:dyDescent="0.15">
      <c r="B72" s="6" t="s">
        <v>265</v>
      </c>
      <c r="C72" s="6" t="s">
        <v>266</v>
      </c>
      <c r="D72" s="6" t="s">
        <v>267</v>
      </c>
      <c r="E72" s="5"/>
    </row>
    <row r="73" spans="2:5" x14ac:dyDescent="0.15">
      <c r="B73" s="6" t="s">
        <v>19</v>
      </c>
      <c r="C73" s="6" t="s">
        <v>268</v>
      </c>
      <c r="D73" s="6" t="s">
        <v>269</v>
      </c>
      <c r="E73" s="5" t="str">
        <f>HYPERLINK("https://www.esco-net.com/wcs/escort/ec/detail?hHinCd=EA338CA","EA338CA")</f>
        <v>EA338CA</v>
      </c>
    </row>
    <row r="74" spans="2:5" x14ac:dyDescent="0.15">
      <c r="B74" s="6" t="s">
        <v>270</v>
      </c>
      <c r="C74" s="6" t="s">
        <v>271</v>
      </c>
      <c r="D74" s="6" t="s">
        <v>272</v>
      </c>
      <c r="E74" s="5"/>
    </row>
    <row r="75" spans="2:5" x14ac:dyDescent="0.15">
      <c r="B75" s="6" t="s">
        <v>273</v>
      </c>
      <c r="C75" s="6" t="s">
        <v>274</v>
      </c>
      <c r="D75" s="6" t="s">
        <v>275</v>
      </c>
      <c r="E75" s="5"/>
    </row>
    <row r="76" spans="2:5" x14ac:dyDescent="0.15">
      <c r="B76" s="6" t="s">
        <v>276</v>
      </c>
      <c r="C76" s="6" t="s">
        <v>277</v>
      </c>
      <c r="D76" s="6" t="s">
        <v>278</v>
      </c>
      <c r="E76" s="5"/>
    </row>
    <row r="77" spans="2:5" x14ac:dyDescent="0.15">
      <c r="B77" s="6" t="s">
        <v>279</v>
      </c>
      <c r="C77" s="6" t="s">
        <v>280</v>
      </c>
      <c r="D77" s="6" t="s">
        <v>281</v>
      </c>
      <c r="E77" s="5" t="str">
        <f>HYPERLINK("https://www.esco-net.com/wcs/escort/ec/detail?hHinCd=EA897CW-37A","EA897CW-37A")</f>
        <v>EA897CW-37A</v>
      </c>
    </row>
    <row r="78" spans="2:5" x14ac:dyDescent="0.15">
      <c r="B78" s="6" t="s">
        <v>46</v>
      </c>
      <c r="C78" s="6" t="s">
        <v>282</v>
      </c>
      <c r="D78" s="6" t="s">
        <v>283</v>
      </c>
      <c r="E78" s="5" t="str">
        <f>HYPERLINK("https://www.esco-net.com/wcs/escort/ec/detail?hHinCd=EA763AD-112","EA763AD-112")</f>
        <v>EA763AD-112</v>
      </c>
    </row>
    <row r="79" spans="2:5" x14ac:dyDescent="0.15">
      <c r="B79" s="6" t="s">
        <v>20</v>
      </c>
      <c r="C79" s="6" t="s">
        <v>284</v>
      </c>
      <c r="D79" s="6" t="s">
        <v>285</v>
      </c>
      <c r="E79" s="5" t="str">
        <f>HYPERLINK("https://www.esco-net.com/wcs/escort/ec/detail?hHinCd=EA763AY-13D","EA763AY-13D")</f>
        <v>EA763AY-13D</v>
      </c>
    </row>
    <row r="80" spans="2:5" x14ac:dyDescent="0.15">
      <c r="B80" s="6" t="s">
        <v>20</v>
      </c>
      <c r="C80" s="6" t="s">
        <v>286</v>
      </c>
      <c r="D80" s="6" t="s">
        <v>287</v>
      </c>
      <c r="E80" s="5" t="str">
        <f>HYPERLINK("https://www.esco-net.com/wcs/escort/ec/detail?hHinCd=EA763AY-8H","EA763AY-8H")</f>
        <v>EA763AY-8H</v>
      </c>
    </row>
    <row r="81" spans="2:5" x14ac:dyDescent="0.15">
      <c r="B81" s="6" t="s">
        <v>288</v>
      </c>
      <c r="C81" s="6" t="s">
        <v>289</v>
      </c>
      <c r="D81" s="6" t="s">
        <v>290</v>
      </c>
      <c r="E81" s="5" t="str">
        <f>HYPERLINK("https://www.esco-net.com/wcs/escort/ec/detail?hHinCd=EA303FA-1","EA303FA-1")</f>
        <v>EA303FA-1</v>
      </c>
    </row>
    <row r="82" spans="2:5" x14ac:dyDescent="0.15">
      <c r="B82" s="6" t="s">
        <v>291</v>
      </c>
      <c r="C82" s="6" t="s">
        <v>292</v>
      </c>
      <c r="D82" s="6" t="s">
        <v>293</v>
      </c>
      <c r="E82" s="5" t="str">
        <f>HYPERLINK("https://www.esco-net.com/wcs/escort/ec/detail?hHinCd=EA315SN-13A","EA315SN-13A")</f>
        <v>EA315SN-13A</v>
      </c>
    </row>
    <row r="83" spans="2:5" x14ac:dyDescent="0.15">
      <c r="B83" s="6" t="s">
        <v>291</v>
      </c>
      <c r="C83" s="6" t="s">
        <v>294</v>
      </c>
      <c r="D83" s="6" t="s">
        <v>295</v>
      </c>
      <c r="E83" s="5"/>
    </row>
    <row r="84" spans="2:5" x14ac:dyDescent="0.15">
      <c r="B84" s="6" t="s">
        <v>296</v>
      </c>
      <c r="C84" s="6" t="s">
        <v>297</v>
      </c>
      <c r="D84" s="6" t="s">
        <v>298</v>
      </c>
      <c r="E84" s="5" t="str">
        <f>HYPERLINK("https://www.esco-net.com/wcs/escort/ec/detail?hHinCd=EA370AA-13","EA370AA-13")</f>
        <v>EA370AA-13</v>
      </c>
    </row>
    <row r="85" spans="2:5" x14ac:dyDescent="0.15">
      <c r="B85" s="6" t="s">
        <v>296</v>
      </c>
      <c r="C85" s="6" t="s">
        <v>299</v>
      </c>
      <c r="D85" s="6" t="s">
        <v>300</v>
      </c>
      <c r="E85" s="5" t="str">
        <f>HYPERLINK("https://www.esco-net.com/wcs/escort/ec/detail?hHinCd=EA370AH-3","EA370AH-3")</f>
        <v>EA370AH-3</v>
      </c>
    </row>
    <row r="86" spans="2:5" x14ac:dyDescent="0.15">
      <c r="B86" s="6" t="s">
        <v>301</v>
      </c>
      <c r="C86" s="6" t="s">
        <v>302</v>
      </c>
      <c r="D86" s="6" t="s">
        <v>303</v>
      </c>
      <c r="E86" s="5" t="str">
        <f>HYPERLINK("https://www.esco-net.com/wcs/escort/ec/detail?hHinCd=EA526CA-16A","EA526CA-16A")</f>
        <v>EA526CA-16A</v>
      </c>
    </row>
    <row r="87" spans="2:5" x14ac:dyDescent="0.15">
      <c r="B87" s="6" t="s">
        <v>304</v>
      </c>
      <c r="C87" s="6" t="s">
        <v>305</v>
      </c>
      <c r="D87" s="6" t="s">
        <v>306</v>
      </c>
      <c r="E87" s="5" t="str">
        <f>HYPERLINK("https://www.esco-net.com/wcs/escort/ec/detail?hHinCd=EA526SH-200A","EA526SH-200A")</f>
        <v>EA526SH-200A</v>
      </c>
    </row>
    <row r="88" spans="2:5" x14ac:dyDescent="0.15">
      <c r="B88" s="6" t="s">
        <v>304</v>
      </c>
      <c r="C88" s="6" t="s">
        <v>307</v>
      </c>
      <c r="D88" s="6" t="s">
        <v>308</v>
      </c>
      <c r="E88" s="5" t="str">
        <f>HYPERLINK("https://www.esco-net.com/wcs/escort/ec/detail?hHinCd=EA526ST-12A","EA526ST-12A")</f>
        <v>EA526ST-12A</v>
      </c>
    </row>
    <row r="89" spans="2:5" x14ac:dyDescent="0.15">
      <c r="B89" s="6" t="s">
        <v>304</v>
      </c>
      <c r="C89" s="6" t="s">
        <v>309</v>
      </c>
      <c r="D89" s="6" t="s">
        <v>310</v>
      </c>
      <c r="E89" s="5" t="str">
        <f>HYPERLINK("https://www.esco-net.com/wcs/escort/ec/detail?hHinCd=EA526SM-2","EA526SM-2")</f>
        <v>EA526SM-2</v>
      </c>
    </row>
    <row r="90" spans="2:5" x14ac:dyDescent="0.15">
      <c r="B90" s="6" t="s">
        <v>304</v>
      </c>
      <c r="C90" s="6" t="s">
        <v>311</v>
      </c>
      <c r="D90" s="6" t="s">
        <v>312</v>
      </c>
      <c r="E90" s="5" t="str">
        <f>HYPERLINK("https://www.esco-net.com/wcs/escort/ec/detail?hHinCd=EA526VA-114","EA526VA-114")</f>
        <v>EA526VA-114</v>
      </c>
    </row>
    <row r="91" spans="2:5" x14ac:dyDescent="0.15">
      <c r="B91" s="6" t="s">
        <v>47</v>
      </c>
      <c r="C91" s="6" t="s">
        <v>313</v>
      </c>
      <c r="D91" s="6" t="s">
        <v>314</v>
      </c>
      <c r="E91" s="5"/>
    </row>
    <row r="92" spans="2:5" x14ac:dyDescent="0.15">
      <c r="B92" s="6" t="s">
        <v>315</v>
      </c>
      <c r="C92" s="6" t="s">
        <v>316</v>
      </c>
      <c r="D92" s="6" t="s">
        <v>317</v>
      </c>
      <c r="E92" s="5" t="str">
        <f>HYPERLINK("https://www.esco-net.com/wcs/escort/ec/detail?hHinCd=EA545NA-4","EA545NA-4")</f>
        <v>EA545NA-4</v>
      </c>
    </row>
    <row r="93" spans="2:5" x14ac:dyDescent="0.15">
      <c r="B93" s="6" t="s">
        <v>318</v>
      </c>
      <c r="C93" s="6" t="s">
        <v>319</v>
      </c>
      <c r="D93" s="6" t="s">
        <v>320</v>
      </c>
      <c r="E93" s="5"/>
    </row>
    <row r="94" spans="2:5" x14ac:dyDescent="0.15">
      <c r="B94" s="6" t="s">
        <v>321</v>
      </c>
      <c r="C94" s="6" t="s">
        <v>322</v>
      </c>
      <c r="D94" s="6" t="s">
        <v>323</v>
      </c>
      <c r="E94" s="5" t="str">
        <f>HYPERLINK("https://www.esco-net.com/wcs/escort/ec/detail?hHinCd=EA572DE-2A","EA572DE-2A")</f>
        <v>EA572DE-2A</v>
      </c>
    </row>
    <row r="95" spans="2:5" x14ac:dyDescent="0.15">
      <c r="B95" s="6" t="s">
        <v>324</v>
      </c>
      <c r="C95" s="6" t="s">
        <v>325</v>
      </c>
      <c r="D95" s="6" t="s">
        <v>326</v>
      </c>
      <c r="E95" s="5" t="str">
        <f>HYPERLINK("https://www.esco-net.com/wcs/escort/ec/detail?hHinCd=EA575YR-2","EA575YR-2")</f>
        <v>EA575YR-2</v>
      </c>
    </row>
    <row r="96" spans="2:5" x14ac:dyDescent="0.15">
      <c r="B96" s="6" t="s">
        <v>48</v>
      </c>
      <c r="C96" s="6" t="s">
        <v>327</v>
      </c>
      <c r="D96" s="6" t="s">
        <v>328</v>
      </c>
      <c r="E96" s="5" t="str">
        <f>HYPERLINK("https://www.esco-net.com/wcs/escort/ec/detail?hHinCd=EA643DA-104","EA643DA-104")</f>
        <v>EA643DA-104</v>
      </c>
    </row>
    <row r="97" spans="2:5" x14ac:dyDescent="0.15">
      <c r="B97" s="6" t="s">
        <v>329</v>
      </c>
      <c r="C97" s="6" t="s">
        <v>330</v>
      </c>
      <c r="D97" s="6" t="s">
        <v>331</v>
      </c>
      <c r="E97" s="5" t="str">
        <f>HYPERLINK("https://www.esco-net.com/wcs/escort/ec/detail?hHinCd=EA575HE-2","EA575HE-2")</f>
        <v>EA575HE-2</v>
      </c>
    </row>
    <row r="98" spans="2:5" x14ac:dyDescent="0.15">
      <c r="B98" s="6" t="s">
        <v>329</v>
      </c>
      <c r="C98" s="6" t="s">
        <v>332</v>
      </c>
      <c r="D98" s="6" t="s">
        <v>333</v>
      </c>
      <c r="E98" s="5" t="str">
        <f>HYPERLINK("https://www.esco-net.com/wcs/escort/ec/detail?hHinCd=EA575HL-3","EA575HL-3")</f>
        <v>EA575HL-3</v>
      </c>
    </row>
    <row r="99" spans="2:5" x14ac:dyDescent="0.15">
      <c r="B99" s="6" t="s">
        <v>329</v>
      </c>
      <c r="C99" s="6" t="s">
        <v>334</v>
      </c>
      <c r="D99" s="6" t="s">
        <v>335</v>
      </c>
      <c r="E99" s="5" t="str">
        <f>HYPERLINK("https://www.esco-net.com/wcs/escort/ec/detail?hHinCd=EA575HK-1","EA575HK-1")</f>
        <v>EA575HK-1</v>
      </c>
    </row>
    <row r="100" spans="2:5" x14ac:dyDescent="0.15">
      <c r="B100" s="6" t="s">
        <v>49</v>
      </c>
      <c r="C100" s="6" t="s">
        <v>336</v>
      </c>
      <c r="D100" s="6" t="s">
        <v>337</v>
      </c>
      <c r="E100" s="5" t="str">
        <f>HYPERLINK("https://www.esco-net.com/wcs/escort/ec/detail?hHinCd=EA524DA-3","EA524DA-3")</f>
        <v>EA524DA-3</v>
      </c>
    </row>
    <row r="101" spans="2:5" x14ac:dyDescent="0.15">
      <c r="B101" s="6" t="s">
        <v>49</v>
      </c>
      <c r="C101" s="6" t="s">
        <v>338</v>
      </c>
      <c r="D101" s="6" t="s">
        <v>339</v>
      </c>
      <c r="E101" s="5" t="str">
        <f>HYPERLINK("https://www.esco-net.com/wcs/escort/ec/detail?hHinCd=EA524S-8","EA524S-8")</f>
        <v>EA524S-8</v>
      </c>
    </row>
    <row r="102" spans="2:5" x14ac:dyDescent="0.15">
      <c r="B102" s="6" t="s">
        <v>340</v>
      </c>
      <c r="C102" s="6" t="s">
        <v>341</v>
      </c>
      <c r="D102" s="6" t="s">
        <v>342</v>
      </c>
      <c r="E102" s="5" t="str">
        <f>HYPERLINK("https://www.esco-net.com/wcs/escort/ec/detail?hHinCd=EA526AJ-28","EA526AJ-28")</f>
        <v>EA526AJ-28</v>
      </c>
    </row>
    <row r="103" spans="2:5" x14ac:dyDescent="0.15">
      <c r="B103" s="6" t="s">
        <v>340</v>
      </c>
      <c r="C103" s="6" t="s">
        <v>343</v>
      </c>
      <c r="D103" s="6" t="s">
        <v>344</v>
      </c>
      <c r="E103" s="5" t="str">
        <f>HYPERLINK("https://www.esco-net.com/wcs/escort/ec/detail?hHinCd=EA526AJ-2","EA526AJ-2")</f>
        <v>EA526AJ-2</v>
      </c>
    </row>
    <row r="104" spans="2:5" x14ac:dyDescent="0.15">
      <c r="B104" s="6" t="s">
        <v>345</v>
      </c>
      <c r="C104" s="6" t="s">
        <v>346</v>
      </c>
      <c r="D104" s="6" t="s">
        <v>347</v>
      </c>
      <c r="E104" s="5" t="str">
        <f>HYPERLINK("https://www.esco-net.com/wcs/escort/ec/detail?hHinCd=EA599RE-3A","EA599RE-3A")</f>
        <v>EA599RE-3A</v>
      </c>
    </row>
    <row r="105" spans="2:5" x14ac:dyDescent="0.15">
      <c r="B105" s="6" t="s">
        <v>50</v>
      </c>
      <c r="C105" s="6" t="s">
        <v>348</v>
      </c>
      <c r="D105" s="6" t="s">
        <v>349</v>
      </c>
      <c r="E105" s="5" t="str">
        <f>HYPERLINK("https://www.esco-net.com/wcs/escort/ec/detail?hHinCd=EA827AB","EA827AB")</f>
        <v>EA827AB</v>
      </c>
    </row>
    <row r="106" spans="2:5" x14ac:dyDescent="0.15">
      <c r="B106" s="6" t="s">
        <v>50</v>
      </c>
      <c r="C106" s="6" t="s">
        <v>350</v>
      </c>
      <c r="D106" s="6" t="s">
        <v>351</v>
      </c>
      <c r="E106" s="5" t="str">
        <f>HYPERLINK("https://www.esco-net.com/wcs/escort/ec/detail?hHinCd=EA827AP-3","EA827AP-3")</f>
        <v>EA827AP-3</v>
      </c>
    </row>
    <row r="107" spans="2:5" x14ac:dyDescent="0.15">
      <c r="B107" s="6" t="s">
        <v>352</v>
      </c>
      <c r="C107" s="6" t="s">
        <v>353</v>
      </c>
      <c r="D107" s="6" t="s">
        <v>354</v>
      </c>
      <c r="E107" s="5" t="str">
        <f>HYPERLINK("https://www.esco-net.com/wcs/escort/ec/detail?hHinCd=EA109MF-22","EA109MF-22")</f>
        <v>EA109MF-22</v>
      </c>
    </row>
    <row r="108" spans="2:5" x14ac:dyDescent="0.15">
      <c r="B108" s="6" t="s">
        <v>355</v>
      </c>
      <c r="C108" s="6" t="s">
        <v>356</v>
      </c>
      <c r="D108" s="6" t="s">
        <v>357</v>
      </c>
      <c r="E108" s="5" t="str">
        <f>HYPERLINK("https://www.esco-net.com/wcs/escort/ec/detail?hHinCd=EA109MG-124","EA109MG-124")</f>
        <v>EA109MG-124</v>
      </c>
    </row>
    <row r="109" spans="2:5" x14ac:dyDescent="0.15">
      <c r="B109" s="6" t="s">
        <v>355</v>
      </c>
      <c r="C109" s="6" t="s">
        <v>358</v>
      </c>
      <c r="D109" s="6" t="s">
        <v>359</v>
      </c>
      <c r="E109" s="5" t="str">
        <f>HYPERLINK("https://www.esco-net.com/wcs/escort/ec/detail?hHinCd=EA109MG-12","EA109MG-12")</f>
        <v>EA109MG-12</v>
      </c>
    </row>
    <row r="110" spans="2:5" x14ac:dyDescent="0.15">
      <c r="B110" s="6" t="s">
        <v>360</v>
      </c>
      <c r="C110" s="6" t="s">
        <v>361</v>
      </c>
      <c r="D110" s="6" t="s">
        <v>362</v>
      </c>
      <c r="E110" s="5"/>
    </row>
    <row r="111" spans="2:5" x14ac:dyDescent="0.15">
      <c r="B111" s="6" t="s">
        <v>360</v>
      </c>
      <c r="C111" s="6" t="s">
        <v>363</v>
      </c>
      <c r="D111" s="6" t="s">
        <v>364</v>
      </c>
      <c r="E111" s="5" t="str">
        <f>HYPERLINK("https://www.esco-net.com/wcs/escort/ec/detail?hHinCd=EA109LA-43","EA109LA-43")</f>
        <v>EA109LA-43</v>
      </c>
    </row>
    <row r="112" spans="2:5" x14ac:dyDescent="0.15">
      <c r="B112" s="6" t="s">
        <v>21</v>
      </c>
      <c r="C112" s="6" t="s">
        <v>365</v>
      </c>
      <c r="D112" s="6" t="s">
        <v>366</v>
      </c>
      <c r="E112" s="5" t="str">
        <f>HYPERLINK("https://www.esco-net.com/wcs/escort/ec/detail?hHinCd=EA109LE-5A","EA109LE-5A")</f>
        <v>EA109LE-5A</v>
      </c>
    </row>
    <row r="113" spans="2:5" x14ac:dyDescent="0.15">
      <c r="B113" s="6" t="s">
        <v>51</v>
      </c>
      <c r="C113" s="6" t="s">
        <v>367</v>
      </c>
      <c r="D113" s="6" t="s">
        <v>368</v>
      </c>
      <c r="E113" s="5"/>
    </row>
    <row r="114" spans="2:5" x14ac:dyDescent="0.15">
      <c r="B114" s="6" t="s">
        <v>369</v>
      </c>
      <c r="C114" s="6" t="s">
        <v>370</v>
      </c>
      <c r="D114" s="6" t="s">
        <v>371</v>
      </c>
      <c r="E114" s="5" t="str">
        <f>HYPERLINK("https://www.esco-net.com/wcs/escort/ec/detail?hHinCd=EA944MC-32","EA944MC-32")</f>
        <v>EA944MC-32</v>
      </c>
    </row>
    <row r="115" spans="2:5" x14ac:dyDescent="0.15">
      <c r="B115" s="6" t="s">
        <v>53</v>
      </c>
      <c r="C115" s="6" t="s">
        <v>372</v>
      </c>
      <c r="D115" s="6" t="s">
        <v>373</v>
      </c>
      <c r="E115" s="5" t="str">
        <f>HYPERLINK("https://www.esco-net.com/wcs/escort/ec/detail?hHinCd=EA911BA-121A","EA911BA-121A")</f>
        <v>EA911BA-121A</v>
      </c>
    </row>
    <row r="116" spans="2:5" x14ac:dyDescent="0.15">
      <c r="B116" s="6" t="s">
        <v>374</v>
      </c>
      <c r="C116" s="6" t="s">
        <v>375</v>
      </c>
      <c r="D116" s="6" t="s">
        <v>376</v>
      </c>
      <c r="E116" s="5" t="str">
        <f>HYPERLINK("https://www.esco-net.com/wcs/escort/ec/detail?hHinCd=EA643BL-24","EA643BL-24")</f>
        <v>EA643BL-24</v>
      </c>
    </row>
    <row r="117" spans="2:5" x14ac:dyDescent="0.15">
      <c r="B117" s="6" t="s">
        <v>377</v>
      </c>
      <c r="C117" s="6" t="s">
        <v>378</v>
      </c>
      <c r="D117" s="6" t="s">
        <v>379</v>
      </c>
      <c r="E117" s="5" t="str">
        <f>HYPERLINK("https://www.esco-net.com/wcs/escort/ec/detail?hHinCd=EA643BC-5","EA643BC-5")</f>
        <v>EA643BC-5</v>
      </c>
    </row>
    <row r="118" spans="2:5" x14ac:dyDescent="0.15">
      <c r="B118" s="6" t="s">
        <v>380</v>
      </c>
      <c r="C118" s="6" t="s">
        <v>381</v>
      </c>
      <c r="D118" s="6" t="s">
        <v>382</v>
      </c>
      <c r="E118" s="5" t="str">
        <f>HYPERLINK("https://www.esco-net.com/wcs/escort/ec/detail?hHinCd=EA643BE-10","EA643BE-10")</f>
        <v>EA643BE-10</v>
      </c>
    </row>
    <row r="119" spans="2:5" x14ac:dyDescent="0.15">
      <c r="B119" s="6" t="s">
        <v>383</v>
      </c>
      <c r="C119" s="6" t="s">
        <v>384</v>
      </c>
      <c r="D119" s="6" t="s">
        <v>385</v>
      </c>
      <c r="E119" s="5"/>
    </row>
    <row r="120" spans="2:5" x14ac:dyDescent="0.15">
      <c r="B120" s="6" t="s">
        <v>386</v>
      </c>
      <c r="C120" s="6" t="s">
        <v>387</v>
      </c>
      <c r="D120" s="6" t="s">
        <v>388</v>
      </c>
      <c r="E120" s="5" t="str">
        <f>HYPERLINK("https://www.esco-net.com/wcs/escort/ec/detail?hHinCd=EA546BD-250B","EA546BD-250B")</f>
        <v>EA546BD-250B</v>
      </c>
    </row>
    <row r="121" spans="2:5" x14ac:dyDescent="0.15">
      <c r="B121" s="6" t="s">
        <v>386</v>
      </c>
      <c r="C121" s="6" t="s">
        <v>389</v>
      </c>
      <c r="D121" s="6" t="s">
        <v>390</v>
      </c>
      <c r="E121" s="5" t="str">
        <f>HYPERLINK("https://www.esco-net.com/wcs/escort/ec/detail?hHinCd=EA546BD-350B","EA546BD-350B")</f>
        <v>EA546BD-350B</v>
      </c>
    </row>
    <row r="122" spans="2:5" x14ac:dyDescent="0.15">
      <c r="B122" s="6" t="s">
        <v>386</v>
      </c>
      <c r="C122" s="6" t="s">
        <v>391</v>
      </c>
      <c r="D122" s="6" t="s">
        <v>392</v>
      </c>
      <c r="E122" s="5" t="str">
        <f>HYPERLINK("https://www.esco-net.com/wcs/escort/ec/detail?hHinCd=EA546BD-200B","EA546BD-200B")</f>
        <v>EA546BD-200B</v>
      </c>
    </row>
    <row r="123" spans="2:5" x14ac:dyDescent="0.15">
      <c r="B123" s="6" t="s">
        <v>393</v>
      </c>
      <c r="C123" s="6" t="s">
        <v>394</v>
      </c>
      <c r="D123" s="6" t="s">
        <v>395</v>
      </c>
      <c r="E123" s="5" t="str">
        <f>HYPERLINK("https://www.esco-net.com/wcs/escort/ec/detail?hHinCd=EA546CA-14","EA546CA-14")</f>
        <v>EA546CA-14</v>
      </c>
    </row>
    <row r="124" spans="2:5" x14ac:dyDescent="0.15">
      <c r="B124" s="6" t="s">
        <v>396</v>
      </c>
      <c r="C124" s="6" t="s">
        <v>397</v>
      </c>
      <c r="D124" s="6" t="s">
        <v>398</v>
      </c>
      <c r="E124" s="5" t="str">
        <f>HYPERLINK("https://www.esco-net.com/wcs/escort/ec/detail?hHinCd=EA537PF-1","EA537PF-1")</f>
        <v>EA537PF-1</v>
      </c>
    </row>
    <row r="125" spans="2:5" x14ac:dyDescent="0.15">
      <c r="B125" s="6" t="s">
        <v>399</v>
      </c>
      <c r="C125" s="6" t="s">
        <v>400</v>
      </c>
      <c r="D125" s="6" t="s">
        <v>401</v>
      </c>
      <c r="E125" s="5" t="str">
        <f>HYPERLINK("https://www.esco-net.com/wcs/escort/ec/detail?hHinCd=EA640LA-10","EA640LA-10")</f>
        <v>EA640LA-10</v>
      </c>
    </row>
    <row r="126" spans="2:5" x14ac:dyDescent="0.15">
      <c r="B126" s="6" t="s">
        <v>399</v>
      </c>
      <c r="C126" s="6" t="s">
        <v>402</v>
      </c>
      <c r="D126" s="6" t="s">
        <v>403</v>
      </c>
      <c r="E126" s="5" t="str">
        <f>HYPERLINK("https://www.esco-net.com/wcs/escort/ec/detail?hHinCd=EA640LA-13","EA640LA-13")</f>
        <v>EA640LA-13</v>
      </c>
    </row>
    <row r="127" spans="2:5" x14ac:dyDescent="0.15">
      <c r="B127" s="6" t="s">
        <v>404</v>
      </c>
      <c r="C127" s="6" t="s">
        <v>405</v>
      </c>
      <c r="D127" s="6" t="s">
        <v>406</v>
      </c>
      <c r="E127" s="5" t="str">
        <f>HYPERLINK("https://www.esco-net.com/wcs/escort/ec/detail?hHinCd=EA557AR-2L","EA557AR-2L")</f>
        <v>EA557AR-2L</v>
      </c>
    </row>
    <row r="128" spans="2:5" x14ac:dyDescent="0.15">
      <c r="B128" s="6" t="s">
        <v>407</v>
      </c>
      <c r="C128" s="6" t="s">
        <v>408</v>
      </c>
      <c r="D128" s="6" t="s">
        <v>409</v>
      </c>
      <c r="E128" s="5" t="str">
        <f>HYPERLINK("https://www.esco-net.com/wcs/escort/ec/detail?hHinCd=EA640ZE-13A","EA640ZE-13A")</f>
        <v>EA640ZE-13A</v>
      </c>
    </row>
    <row r="129" spans="2:5" x14ac:dyDescent="0.15">
      <c r="B129" s="6" t="s">
        <v>407</v>
      </c>
      <c r="C129" s="6" t="s">
        <v>410</v>
      </c>
      <c r="D129" s="6" t="s">
        <v>411</v>
      </c>
      <c r="E129" s="5" t="str">
        <f>HYPERLINK("https://www.esco-net.com/wcs/escort/ec/detail?hHinCd=EA640ZE-15A","EA640ZE-15A")</f>
        <v>EA640ZE-15A</v>
      </c>
    </row>
    <row r="130" spans="2:5" x14ac:dyDescent="0.15">
      <c r="B130" s="6" t="s">
        <v>407</v>
      </c>
      <c r="C130" s="6" t="s">
        <v>412</v>
      </c>
      <c r="D130" s="6" t="s">
        <v>413</v>
      </c>
      <c r="E130" s="5" t="str">
        <f>HYPERLINK("https://www.esco-net.com/wcs/escort/ec/detail?hHinCd=EA640ZE-16A","EA640ZE-16A")</f>
        <v>EA640ZE-16A</v>
      </c>
    </row>
    <row r="131" spans="2:5" x14ac:dyDescent="0.15">
      <c r="B131" s="6" t="s">
        <v>414</v>
      </c>
      <c r="C131" s="6" t="s">
        <v>415</v>
      </c>
      <c r="D131" s="6" t="s">
        <v>416</v>
      </c>
      <c r="E131" s="5" t="str">
        <f>HYPERLINK("https://www.esco-net.com/wcs/escort/ec/detail?hHinCd=EA625AD-34","EA625AD-34")</f>
        <v>EA625AD-34</v>
      </c>
    </row>
    <row r="132" spans="2:5" x14ac:dyDescent="0.15">
      <c r="B132" s="6" t="s">
        <v>417</v>
      </c>
      <c r="C132" s="6" t="s">
        <v>418</v>
      </c>
      <c r="D132" s="6" t="s">
        <v>419</v>
      </c>
      <c r="E132" s="5"/>
    </row>
    <row r="133" spans="2:5" x14ac:dyDescent="0.15">
      <c r="B133" s="6" t="s">
        <v>420</v>
      </c>
      <c r="C133" s="6" t="s">
        <v>421</v>
      </c>
      <c r="D133" s="6" t="s">
        <v>422</v>
      </c>
      <c r="E133" s="5"/>
    </row>
    <row r="134" spans="2:5" x14ac:dyDescent="0.15">
      <c r="B134" s="6" t="s">
        <v>423</v>
      </c>
      <c r="C134" s="6" t="s">
        <v>424</v>
      </c>
      <c r="D134" s="6" t="s">
        <v>425</v>
      </c>
      <c r="E134" s="5"/>
    </row>
    <row r="135" spans="2:5" x14ac:dyDescent="0.15">
      <c r="B135" s="6" t="s">
        <v>426</v>
      </c>
      <c r="C135" s="6" t="s">
        <v>427</v>
      </c>
      <c r="D135" s="6" t="s">
        <v>428</v>
      </c>
      <c r="E135" s="5"/>
    </row>
    <row r="136" spans="2:5" x14ac:dyDescent="0.15">
      <c r="B136" s="6" t="s">
        <v>429</v>
      </c>
      <c r="C136" s="6" t="s">
        <v>430</v>
      </c>
      <c r="D136" s="6" t="s">
        <v>431</v>
      </c>
      <c r="E136" s="5" t="str">
        <f>HYPERLINK("https://www.esco-net.com/wcs/escort/ec/detail?hHinCd=EA580EH","EA580EH")</f>
        <v>EA580EH</v>
      </c>
    </row>
    <row r="137" spans="2:5" x14ac:dyDescent="0.15">
      <c r="B137" s="6" t="s">
        <v>432</v>
      </c>
      <c r="C137" s="6" t="s">
        <v>433</v>
      </c>
      <c r="D137" s="6" t="s">
        <v>434</v>
      </c>
      <c r="E137" s="5" t="str">
        <f>HYPERLINK("https://www.esco-net.com/wcs/escort/ec/detail?hHinCd=EA538KH-15","EA538KH-15")</f>
        <v>EA538KH-15</v>
      </c>
    </row>
    <row r="138" spans="2:5" x14ac:dyDescent="0.15">
      <c r="B138" s="6" t="s">
        <v>435</v>
      </c>
      <c r="C138" s="6" t="s">
        <v>436</v>
      </c>
      <c r="D138" s="6" t="s">
        <v>437</v>
      </c>
      <c r="E138" s="5" t="str">
        <f>HYPERLINK("https://www.esco-net.com/wcs/escort/ec/detail?hHinCd=EA538KD","EA538KD")</f>
        <v>EA538KD</v>
      </c>
    </row>
    <row r="139" spans="2:5" x14ac:dyDescent="0.15">
      <c r="B139" s="6" t="s">
        <v>54</v>
      </c>
      <c r="C139" s="6" t="s">
        <v>438</v>
      </c>
      <c r="D139" s="6" t="s">
        <v>439</v>
      </c>
      <c r="E139" s="5" t="str">
        <f>HYPERLINK("https://www.esco-net.com/wcs/escort/ec/detail?hHinCd=EA534KB-225","EA534KB-225")</f>
        <v>EA534KB-225</v>
      </c>
    </row>
    <row r="140" spans="2:5" x14ac:dyDescent="0.15">
      <c r="B140" s="6" t="s">
        <v>440</v>
      </c>
      <c r="C140" s="6" t="s">
        <v>441</v>
      </c>
      <c r="D140" s="6" t="s">
        <v>442</v>
      </c>
      <c r="E140" s="5" t="str">
        <f>HYPERLINK("https://www.esco-net.com/wcs/escort/ec/detail?hHinCd=EA537KE-2A","EA537KE-2A")</f>
        <v>EA537KE-2A</v>
      </c>
    </row>
    <row r="141" spans="2:5" x14ac:dyDescent="0.15">
      <c r="B141" s="6" t="s">
        <v>443</v>
      </c>
      <c r="C141" s="6" t="s">
        <v>444</v>
      </c>
      <c r="D141" s="6" t="s">
        <v>445</v>
      </c>
      <c r="E141" s="5" t="str">
        <f>HYPERLINK("https://www.esco-net.com/wcs/escort/ec/detail?hHinCd=EA537LA-160","EA537LA-160")</f>
        <v>EA537LA-160</v>
      </c>
    </row>
    <row r="142" spans="2:5" x14ac:dyDescent="0.15">
      <c r="B142" s="6" t="s">
        <v>446</v>
      </c>
      <c r="C142" s="6" t="s">
        <v>447</v>
      </c>
      <c r="D142" s="6" t="s">
        <v>448</v>
      </c>
      <c r="E142" s="5"/>
    </row>
    <row r="143" spans="2:5" x14ac:dyDescent="0.15">
      <c r="B143" s="6" t="s">
        <v>55</v>
      </c>
      <c r="C143" s="6" t="s">
        <v>449</v>
      </c>
      <c r="D143" s="6" t="s">
        <v>450</v>
      </c>
      <c r="E143" s="5" t="str">
        <f>HYPERLINK("https://www.esco-net.com/wcs/escort/ec/detail?hHinCd=EA536KC-160","EA536KC-160")</f>
        <v>EA536KC-160</v>
      </c>
    </row>
    <row r="144" spans="2:5" x14ac:dyDescent="0.15">
      <c r="B144" s="6" t="s">
        <v>55</v>
      </c>
      <c r="C144" s="6" t="s">
        <v>451</v>
      </c>
      <c r="D144" s="6" t="s">
        <v>452</v>
      </c>
      <c r="E144" s="5" t="str">
        <f>HYPERLINK("https://www.esco-net.com/wcs/escort/ec/detail?hHinCd=EA537LB-160A","EA537LB-160A")</f>
        <v>EA537LB-160A</v>
      </c>
    </row>
    <row r="145" spans="2:5" x14ac:dyDescent="0.15">
      <c r="B145" s="6" t="s">
        <v>55</v>
      </c>
      <c r="C145" s="6" t="s">
        <v>453</v>
      </c>
      <c r="D145" s="6" t="s">
        <v>454</v>
      </c>
      <c r="E145" s="5" t="str">
        <f>HYPERLINK("https://www.esco-net.com/wcs/escort/ec/detail?hHinCd=EA537LB-160B","EA537LB-160B")</f>
        <v>EA537LB-160B</v>
      </c>
    </row>
    <row r="146" spans="2:5" x14ac:dyDescent="0.15">
      <c r="B146" s="6" t="s">
        <v>455</v>
      </c>
      <c r="C146" s="6" t="s">
        <v>456</v>
      </c>
      <c r="D146" s="6" t="s">
        <v>457</v>
      </c>
      <c r="E146" s="5" t="str">
        <f>HYPERLINK("https://www.esco-net.com/wcs/escort/ec/detail?hHinCd=EA536KH-1A","EA536KH-1A")</f>
        <v>EA536KH-1A</v>
      </c>
    </row>
    <row r="147" spans="2:5" x14ac:dyDescent="0.15">
      <c r="B147" s="6" t="s">
        <v>458</v>
      </c>
      <c r="C147" s="6" t="s">
        <v>459</v>
      </c>
      <c r="D147" s="6" t="s">
        <v>460</v>
      </c>
      <c r="E147" s="5" t="str">
        <f>HYPERLINK("https://www.esco-net.com/wcs/escort/ec/detail?hHinCd=EA536GF-175","EA536GF-175")</f>
        <v>EA536GF-175</v>
      </c>
    </row>
    <row r="148" spans="2:5" x14ac:dyDescent="0.15">
      <c r="B148" s="6" t="s">
        <v>22</v>
      </c>
      <c r="C148" s="6" t="s">
        <v>461</v>
      </c>
      <c r="D148" s="6" t="s">
        <v>462</v>
      </c>
      <c r="E148" s="5" t="str">
        <f>HYPERLINK("https://www.esco-net.com/wcs/escort/ec/detail?hHinCd=EA535KL-13","EA535KL-13")</f>
        <v>EA535KL-13</v>
      </c>
    </row>
    <row r="149" spans="2:5" x14ac:dyDescent="0.15">
      <c r="B149" s="6" t="s">
        <v>463</v>
      </c>
      <c r="C149" s="6" t="s">
        <v>464</v>
      </c>
      <c r="D149" s="6" t="s">
        <v>465</v>
      </c>
      <c r="E149" s="5" t="str">
        <f>HYPERLINK("https://www.esco-net.com/wcs/escort/ec/detail?hHinCd=EA535TJ-12","EA535TJ-12")</f>
        <v>EA535TJ-12</v>
      </c>
    </row>
    <row r="150" spans="2:5" x14ac:dyDescent="0.15">
      <c r="B150" s="6" t="s">
        <v>23</v>
      </c>
      <c r="C150" s="6" t="s">
        <v>466</v>
      </c>
      <c r="D150" s="6" t="s">
        <v>467</v>
      </c>
      <c r="E150" s="5"/>
    </row>
    <row r="151" spans="2:5" x14ac:dyDescent="0.15">
      <c r="B151" s="6" t="s">
        <v>468</v>
      </c>
      <c r="C151" s="6" t="s">
        <v>469</v>
      </c>
      <c r="D151" s="6" t="s">
        <v>470</v>
      </c>
      <c r="E151" s="5" t="str">
        <f>HYPERLINK("https://www.esco-net.com/wcs/escort/ec/detail?hHinCd=EA533SB-13","EA533SB-13")</f>
        <v>EA533SB-13</v>
      </c>
    </row>
    <row r="152" spans="2:5" x14ac:dyDescent="0.15">
      <c r="B152" s="6" t="s">
        <v>471</v>
      </c>
      <c r="C152" s="6" t="s">
        <v>472</v>
      </c>
      <c r="D152" s="6" t="s">
        <v>473</v>
      </c>
      <c r="E152" s="5" t="str">
        <f>HYPERLINK("https://www.esco-net.com/wcs/escort/ec/detail?hHinCd=EA812HB-71","EA812HB-71")</f>
        <v>EA812HB-71</v>
      </c>
    </row>
    <row r="153" spans="2:5" x14ac:dyDescent="0.15">
      <c r="B153" s="6" t="s">
        <v>474</v>
      </c>
      <c r="C153" s="6" t="s">
        <v>475</v>
      </c>
      <c r="D153" s="6" t="s">
        <v>476</v>
      </c>
      <c r="E153" s="5"/>
    </row>
    <row r="154" spans="2:5" x14ac:dyDescent="0.15">
      <c r="B154" s="6" t="s">
        <v>477</v>
      </c>
      <c r="C154" s="6" t="s">
        <v>478</v>
      </c>
      <c r="D154" s="6" t="s">
        <v>479</v>
      </c>
      <c r="E154" s="5" t="str">
        <f>HYPERLINK("https://www.esco-net.com/wcs/escort/ec/detail?hHinCd=EA812HF-7","EA812HF-7")</f>
        <v>EA812HF-7</v>
      </c>
    </row>
    <row r="155" spans="2:5" x14ac:dyDescent="0.15">
      <c r="B155" s="6" t="s">
        <v>480</v>
      </c>
      <c r="C155" s="6" t="s">
        <v>481</v>
      </c>
      <c r="D155" s="6" t="s">
        <v>482</v>
      </c>
      <c r="E155" s="5" t="str">
        <f>HYPERLINK("https://www.esco-net.com/wcs/escort/ec/detail?hHinCd=EA514BA-36","EA514BA-36")</f>
        <v>EA514BA-36</v>
      </c>
    </row>
    <row r="156" spans="2:5" x14ac:dyDescent="0.15">
      <c r="B156" s="6" t="s">
        <v>483</v>
      </c>
      <c r="C156" s="6" t="s">
        <v>484</v>
      </c>
      <c r="D156" s="6" t="s">
        <v>485</v>
      </c>
      <c r="E156" s="5" t="str">
        <f>HYPERLINK("https://www.esco-net.com/wcs/escort/ec/detail?hHinCd=EA984SE-24","EA984SE-24")</f>
        <v>EA984SE-24</v>
      </c>
    </row>
    <row r="157" spans="2:5" x14ac:dyDescent="0.15">
      <c r="B157" s="6" t="s">
        <v>486</v>
      </c>
      <c r="C157" s="6" t="s">
        <v>487</v>
      </c>
      <c r="D157" s="6" t="s">
        <v>488</v>
      </c>
      <c r="E157" s="5"/>
    </row>
    <row r="158" spans="2:5" x14ac:dyDescent="0.15">
      <c r="B158" s="6" t="s">
        <v>489</v>
      </c>
      <c r="C158" s="6" t="s">
        <v>490</v>
      </c>
      <c r="D158" s="6" t="s">
        <v>491</v>
      </c>
      <c r="E158" s="5"/>
    </row>
    <row r="159" spans="2:5" x14ac:dyDescent="0.15">
      <c r="B159" s="6" t="s">
        <v>56</v>
      </c>
      <c r="C159" s="6" t="s">
        <v>492</v>
      </c>
      <c r="D159" s="6" t="s">
        <v>493</v>
      </c>
      <c r="E159" s="5" t="str">
        <f>HYPERLINK("https://www.esco-net.com/wcs/escort/ec/detail?hHinCd=EA537FA-11","EA537FA-11")</f>
        <v>EA537FA-11</v>
      </c>
    </row>
    <row r="160" spans="2:5" x14ac:dyDescent="0.15">
      <c r="B160" s="6" t="s">
        <v>494</v>
      </c>
      <c r="C160" s="6" t="s">
        <v>495</v>
      </c>
      <c r="D160" s="6" t="s">
        <v>496</v>
      </c>
      <c r="E160" s="5"/>
    </row>
    <row r="161" spans="2:5" x14ac:dyDescent="0.15">
      <c r="B161" s="6" t="s">
        <v>497</v>
      </c>
      <c r="C161" s="6" t="s">
        <v>498</v>
      </c>
      <c r="D161" s="6" t="s">
        <v>499</v>
      </c>
      <c r="E161" s="5" t="str">
        <f>HYPERLINK("https://www.esco-net.com/wcs/escort/ec/detail?hHinCd=EA604A-27","EA604A-27")</f>
        <v>EA604A-27</v>
      </c>
    </row>
    <row r="162" spans="2:5" x14ac:dyDescent="0.15">
      <c r="B162" s="6" t="s">
        <v>497</v>
      </c>
      <c r="C162" s="6" t="s">
        <v>500</v>
      </c>
      <c r="D162" s="6" t="s">
        <v>501</v>
      </c>
      <c r="E162" s="5" t="str">
        <f>HYPERLINK("https://www.esco-net.com/wcs/escort/ec/detail?hHinCd=EA604AJ","EA604AJ")</f>
        <v>EA604AJ</v>
      </c>
    </row>
    <row r="163" spans="2:5" x14ac:dyDescent="0.15">
      <c r="B163" s="6" t="s">
        <v>502</v>
      </c>
      <c r="C163" s="6" t="s">
        <v>503</v>
      </c>
      <c r="D163" s="6" t="s">
        <v>504</v>
      </c>
      <c r="E163" s="5" t="str">
        <f>HYPERLINK("https://www.esco-net.com/wcs/escort/ec/detail?hHinCd=EA500CB-4","EA500CB-4")</f>
        <v>EA500CB-4</v>
      </c>
    </row>
    <row r="164" spans="2:5" x14ac:dyDescent="0.15">
      <c r="B164" s="6" t="s">
        <v>57</v>
      </c>
      <c r="C164" s="6" t="s">
        <v>505</v>
      </c>
      <c r="D164" s="6" t="s">
        <v>506</v>
      </c>
      <c r="E164" s="5" t="str">
        <f>HYPERLINK("https://www.esco-net.com/wcs/escort/ec/detail?hHinCd=EA510ZD-1A","EA510ZD-1A")</f>
        <v>EA510ZD-1A</v>
      </c>
    </row>
    <row r="165" spans="2:5" x14ac:dyDescent="0.15">
      <c r="B165" s="6" t="s">
        <v>507</v>
      </c>
      <c r="C165" s="6" t="s">
        <v>508</v>
      </c>
      <c r="D165" s="6" t="s">
        <v>509</v>
      </c>
      <c r="E165" s="5" t="str">
        <f>HYPERLINK("https://www.esco-net.com/wcs/escort/ec/detail?hHinCd=EA590A-3","EA590A-3")</f>
        <v>EA590A-3</v>
      </c>
    </row>
    <row r="166" spans="2:5" x14ac:dyDescent="0.15">
      <c r="B166" s="6" t="s">
        <v>507</v>
      </c>
      <c r="C166" s="6" t="s">
        <v>510</v>
      </c>
      <c r="D166" s="6" t="s">
        <v>511</v>
      </c>
      <c r="E166" s="5" t="str">
        <f>HYPERLINK("https://www.esco-net.com/wcs/escort/ec/detail?hHinCd=EA590BB-1","EA590BB-1")</f>
        <v>EA590BB-1</v>
      </c>
    </row>
    <row r="167" spans="2:5" x14ac:dyDescent="0.15">
      <c r="B167" s="6" t="s">
        <v>512</v>
      </c>
      <c r="C167" s="6" t="s">
        <v>513</v>
      </c>
      <c r="D167" s="6" t="s">
        <v>514</v>
      </c>
      <c r="E167" s="5" t="str">
        <f>HYPERLINK("https://www.esco-net.com/wcs/escort/ec/detail?hHinCd=EA525X-40","EA525X-40")</f>
        <v>EA525X-40</v>
      </c>
    </row>
    <row r="168" spans="2:5" x14ac:dyDescent="0.15">
      <c r="B168" s="6" t="s">
        <v>515</v>
      </c>
      <c r="C168" s="6" t="s">
        <v>516</v>
      </c>
      <c r="D168" s="6" t="s">
        <v>517</v>
      </c>
      <c r="E168" s="5"/>
    </row>
    <row r="169" spans="2:5" x14ac:dyDescent="0.15">
      <c r="B169" s="6" t="s">
        <v>58</v>
      </c>
      <c r="C169" s="6" t="s">
        <v>518</v>
      </c>
      <c r="D169" s="6" t="s">
        <v>519</v>
      </c>
      <c r="E169" s="5" t="str">
        <f>HYPERLINK("https://www.esco-net.com/wcs/escort/ec/detail?hHinCd=EA758SF-7","EA758SF-7")</f>
        <v>EA758SF-7</v>
      </c>
    </row>
    <row r="170" spans="2:5" x14ac:dyDescent="0.15">
      <c r="B170" s="6" t="s">
        <v>520</v>
      </c>
      <c r="C170" s="6" t="s">
        <v>521</v>
      </c>
      <c r="D170" s="6" t="s">
        <v>522</v>
      </c>
      <c r="E170" s="5" t="str">
        <f>HYPERLINK("https://www.esco-net.com/wcs/escort/ec/detail?hHinCd=EA584BC-3A","EA584BC-3A")</f>
        <v>EA584BC-3A</v>
      </c>
    </row>
    <row r="171" spans="2:5" x14ac:dyDescent="0.15">
      <c r="B171" s="6" t="s">
        <v>523</v>
      </c>
      <c r="C171" s="6" t="s">
        <v>524</v>
      </c>
      <c r="D171" s="6" t="s">
        <v>525</v>
      </c>
      <c r="E171" s="5" t="str">
        <f>HYPERLINK("https://www.esco-net.com/wcs/escort/ec/detail?hHinCd=EA829AN-11","EA829AN-11")</f>
        <v>EA829AN-11</v>
      </c>
    </row>
    <row r="172" spans="2:5" x14ac:dyDescent="0.15">
      <c r="B172" s="6" t="s">
        <v>526</v>
      </c>
      <c r="C172" s="6" t="s">
        <v>527</v>
      </c>
      <c r="D172" s="6" t="s">
        <v>528</v>
      </c>
      <c r="E172" s="5" t="str">
        <f>HYPERLINK("https://www.esco-net.com/wcs/escort/ec/detail?hHinCd=EA829AX-12","EA829AX-12")</f>
        <v>EA829AX-12</v>
      </c>
    </row>
    <row r="173" spans="2:5" x14ac:dyDescent="0.15">
      <c r="B173" s="6" t="s">
        <v>529</v>
      </c>
      <c r="C173" s="6" t="s">
        <v>530</v>
      </c>
      <c r="D173" s="6" t="s">
        <v>531</v>
      </c>
      <c r="E173" s="5" t="str">
        <f>HYPERLINK("https://www.esco-net.com/wcs/escort/ec/detail?hHinCd=EA928AG-321","EA928AG-321")</f>
        <v>EA928AG-321</v>
      </c>
    </row>
    <row r="174" spans="2:5" x14ac:dyDescent="0.15">
      <c r="B174" s="6" t="s">
        <v>532</v>
      </c>
      <c r="C174" s="6" t="s">
        <v>533</v>
      </c>
      <c r="D174" s="6" t="s">
        <v>534</v>
      </c>
      <c r="E174" s="5" t="str">
        <f>HYPERLINK("https://www.esco-net.com/wcs/escort/ec/detail?hHinCd=EA928AG-507","EA928AG-507")</f>
        <v>EA928AG-507</v>
      </c>
    </row>
    <row r="175" spans="2:5" x14ac:dyDescent="0.15">
      <c r="B175" s="6" t="s">
        <v>532</v>
      </c>
      <c r="C175" s="6" t="s">
        <v>535</v>
      </c>
      <c r="D175" s="6" t="s">
        <v>536</v>
      </c>
      <c r="E175" s="5" t="str">
        <f>HYPERLINK("https://www.esco-net.com/wcs/escort/ec/detail?hHinCd=EA929DZ-2A","EA929DZ-2A")</f>
        <v>EA929DZ-2A</v>
      </c>
    </row>
    <row r="176" spans="2:5" x14ac:dyDescent="0.15">
      <c r="B176" s="6" t="s">
        <v>537</v>
      </c>
      <c r="C176" s="6" t="s">
        <v>538</v>
      </c>
      <c r="D176" s="6" t="s">
        <v>539</v>
      </c>
      <c r="E176" s="5"/>
    </row>
    <row r="177" spans="2:5" x14ac:dyDescent="0.15">
      <c r="B177" s="6" t="s">
        <v>537</v>
      </c>
      <c r="C177" s="6" t="s">
        <v>540</v>
      </c>
      <c r="D177" s="6" t="s">
        <v>541</v>
      </c>
      <c r="E177" s="5" t="str">
        <f>HYPERLINK("https://www.esco-net.com/wcs/escort/ec/detail?hHinCd=EA922AJ-127","EA922AJ-127")</f>
        <v>EA922AJ-127</v>
      </c>
    </row>
    <row r="178" spans="2:5" x14ac:dyDescent="0.15">
      <c r="B178" s="6" t="s">
        <v>542</v>
      </c>
      <c r="C178" s="6" t="s">
        <v>543</v>
      </c>
      <c r="D178" s="6" t="s">
        <v>544</v>
      </c>
      <c r="E178" s="5" t="str">
        <f>HYPERLINK("https://www.esco-net.com/wcs/escort/ec/detail?hHinCd=EA922JK-8","EA922JK-8")</f>
        <v>EA922JK-8</v>
      </c>
    </row>
    <row r="179" spans="2:5" x14ac:dyDescent="0.15">
      <c r="B179" s="6" t="s">
        <v>545</v>
      </c>
      <c r="C179" s="6" t="s">
        <v>546</v>
      </c>
      <c r="D179" s="6" t="s">
        <v>547</v>
      </c>
      <c r="E179" s="5" t="str">
        <f>HYPERLINK("https://www.esco-net.com/wcs/escort/ec/detail?hHinCd=EA614BT-27","EA614BT-27")</f>
        <v>EA614BT-27</v>
      </c>
    </row>
    <row r="180" spans="2:5" x14ac:dyDescent="0.15">
      <c r="B180" s="6" t="s">
        <v>548</v>
      </c>
      <c r="C180" s="6" t="s">
        <v>549</v>
      </c>
      <c r="D180" s="6" t="s">
        <v>550</v>
      </c>
      <c r="E180" s="5"/>
    </row>
    <row r="181" spans="2:5" x14ac:dyDescent="0.15">
      <c r="B181" s="6" t="s">
        <v>548</v>
      </c>
      <c r="C181" s="6" t="s">
        <v>551</v>
      </c>
      <c r="D181" s="6" t="s">
        <v>552</v>
      </c>
      <c r="E181" s="5"/>
    </row>
    <row r="182" spans="2:5" x14ac:dyDescent="0.15">
      <c r="B182" s="6" t="s">
        <v>548</v>
      </c>
      <c r="C182" s="6" t="s">
        <v>553</v>
      </c>
      <c r="D182" s="6" t="s">
        <v>554</v>
      </c>
      <c r="E182" s="5"/>
    </row>
    <row r="183" spans="2:5" x14ac:dyDescent="0.15">
      <c r="B183" s="6" t="s">
        <v>548</v>
      </c>
      <c r="C183" s="6" t="s">
        <v>555</v>
      </c>
      <c r="D183" s="6" t="s">
        <v>556</v>
      </c>
      <c r="E183" s="5"/>
    </row>
    <row r="184" spans="2:5" x14ac:dyDescent="0.15">
      <c r="B184" s="6" t="s">
        <v>557</v>
      </c>
      <c r="C184" s="6" t="s">
        <v>558</v>
      </c>
      <c r="D184" s="6" t="s">
        <v>559</v>
      </c>
      <c r="E184" s="5" t="str">
        <f>HYPERLINK("https://www.esco-net.com/wcs/escort/ec/detail?hHinCd=EA612TA-43","EA612TA-43")</f>
        <v>EA612TA-43</v>
      </c>
    </row>
    <row r="185" spans="2:5" x14ac:dyDescent="0.15">
      <c r="B185" s="6" t="s">
        <v>560</v>
      </c>
      <c r="C185" s="6" t="s">
        <v>561</v>
      </c>
      <c r="D185" s="6" t="s">
        <v>562</v>
      </c>
      <c r="E185" s="5" t="str">
        <f>HYPERLINK("https://www.esco-net.com/wcs/escort/ec/detail?hHinCd=EA617DC-5A","EA617DC-5A")</f>
        <v>EA617DC-5A</v>
      </c>
    </row>
    <row r="186" spans="2:5" x14ac:dyDescent="0.15">
      <c r="B186" s="6" t="s">
        <v>563</v>
      </c>
      <c r="C186" s="6" t="s">
        <v>564</v>
      </c>
      <c r="D186" s="6" t="s">
        <v>565</v>
      </c>
      <c r="E186" s="5" t="str">
        <f>HYPERLINK("https://www.esco-net.com/wcs/escort/ec/detail?hHinCd=EA617ZL-0A","EA617ZL-0A")</f>
        <v>EA617ZL-0A</v>
      </c>
    </row>
    <row r="187" spans="2:5" x14ac:dyDescent="0.15">
      <c r="B187" s="6" t="s">
        <v>566</v>
      </c>
      <c r="C187" s="6" t="s">
        <v>567</v>
      </c>
      <c r="D187" s="6" t="s">
        <v>568</v>
      </c>
      <c r="E187" s="5"/>
    </row>
    <row r="188" spans="2:5" x14ac:dyDescent="0.15">
      <c r="B188" s="6" t="s">
        <v>566</v>
      </c>
      <c r="C188" s="6" t="s">
        <v>569</v>
      </c>
      <c r="D188" s="6" t="s">
        <v>570</v>
      </c>
      <c r="E188" s="5"/>
    </row>
    <row r="189" spans="2:5" x14ac:dyDescent="0.15">
      <c r="B189" s="6" t="s">
        <v>571</v>
      </c>
      <c r="C189" s="6" t="s">
        <v>572</v>
      </c>
      <c r="D189" s="6" t="s">
        <v>573</v>
      </c>
      <c r="E189" s="5" t="str">
        <f>HYPERLINK("https://www.esco-net.com/wcs/escort/ec/detail?hHinCd=EA687CR-1","EA687CR-1")</f>
        <v>EA687CR-1</v>
      </c>
    </row>
    <row r="190" spans="2:5" x14ac:dyDescent="0.15">
      <c r="B190" s="6" t="s">
        <v>574</v>
      </c>
      <c r="C190" s="6" t="s">
        <v>575</v>
      </c>
      <c r="D190" s="6" t="s">
        <v>59</v>
      </c>
      <c r="E190" s="5" t="str">
        <f>HYPERLINK("https://www.esco-net.com/wcs/escort/ec/detail?hHinCd=EA687CM-100B","EA687CM-100B")</f>
        <v>EA687CM-100B</v>
      </c>
    </row>
    <row r="191" spans="2:5" x14ac:dyDescent="0.15">
      <c r="B191" s="6" t="s">
        <v>574</v>
      </c>
      <c r="C191" s="6" t="s">
        <v>576</v>
      </c>
      <c r="D191" s="6" t="s">
        <v>577</v>
      </c>
      <c r="E191" s="5"/>
    </row>
    <row r="192" spans="2:5" x14ac:dyDescent="0.15">
      <c r="B192" s="6" t="s">
        <v>574</v>
      </c>
      <c r="C192" s="6" t="s">
        <v>578</v>
      </c>
      <c r="D192" s="6" t="s">
        <v>579</v>
      </c>
      <c r="E192" s="5" t="str">
        <f>HYPERLINK("https://www.esco-net.com/wcs/escort/ec/detail?hHinCd=EA687CS-201A","EA687CS-201A")</f>
        <v>EA687CS-201A</v>
      </c>
    </row>
    <row r="193" spans="2:5" x14ac:dyDescent="0.15">
      <c r="B193" s="6" t="s">
        <v>580</v>
      </c>
      <c r="C193" s="6" t="s">
        <v>581</v>
      </c>
      <c r="D193" s="6" t="s">
        <v>582</v>
      </c>
      <c r="E193" s="5" t="str">
        <f>HYPERLINK("https://www.esco-net.com/wcs/escort/ec/detail?hHinCd=EA617DS-600","EA617DS-600")</f>
        <v>EA617DS-600</v>
      </c>
    </row>
    <row r="194" spans="2:5" x14ac:dyDescent="0.15">
      <c r="B194" s="6" t="s">
        <v>583</v>
      </c>
      <c r="C194" s="6" t="s">
        <v>584</v>
      </c>
      <c r="D194" s="6" t="s">
        <v>585</v>
      </c>
      <c r="E194" s="5" t="str">
        <f>HYPERLINK("https://www.esco-net.com/wcs/escort/ec/detail?hHinCd=EA614HS-1","EA614HS-1")</f>
        <v>EA614HS-1</v>
      </c>
    </row>
    <row r="195" spans="2:5" x14ac:dyDescent="0.15">
      <c r="B195" s="6" t="s">
        <v>586</v>
      </c>
      <c r="C195" s="6" t="s">
        <v>587</v>
      </c>
      <c r="D195" s="6" t="s">
        <v>588</v>
      </c>
      <c r="E195" s="5" t="str">
        <f>HYPERLINK("https://www.esco-net.com/wcs/escort/ec/detail?hHinCd=EA618P-4A","EA618P-4A")</f>
        <v>EA618P-4A</v>
      </c>
    </row>
    <row r="196" spans="2:5" x14ac:dyDescent="0.15">
      <c r="B196" s="6" t="s">
        <v>586</v>
      </c>
      <c r="C196" s="6" t="s">
        <v>589</v>
      </c>
      <c r="D196" s="6" t="s">
        <v>590</v>
      </c>
      <c r="E196" s="5" t="str">
        <f>HYPERLINK("https://www.esco-net.com/wcs/escort/ec/detail?hHinCd=EA618PA-24","EA618PA-24")</f>
        <v>EA618PA-24</v>
      </c>
    </row>
    <row r="197" spans="2:5" x14ac:dyDescent="0.15">
      <c r="B197" s="6" t="s">
        <v>591</v>
      </c>
      <c r="C197" s="6" t="s">
        <v>592</v>
      </c>
      <c r="D197" s="6" t="s">
        <v>593</v>
      </c>
      <c r="E197" s="5" t="str">
        <f>HYPERLINK("https://www.esco-net.com/wcs/escort/ec/detail?hHinCd=EA618PX-103","EA618PX-103")</f>
        <v>EA618PX-103</v>
      </c>
    </row>
    <row r="198" spans="2:5" x14ac:dyDescent="0.15">
      <c r="B198" s="6" t="s">
        <v>24</v>
      </c>
      <c r="C198" s="6" t="s">
        <v>594</v>
      </c>
      <c r="D198" s="6" t="s">
        <v>44</v>
      </c>
      <c r="E198" s="5" t="str">
        <f>HYPERLINK("https://www.esco-net.com/wcs/escort/ec/detail?hHinCd=EA618DE-19","EA618DE-19")</f>
        <v>EA618DE-19</v>
      </c>
    </row>
    <row r="199" spans="2:5" x14ac:dyDescent="0.15">
      <c r="B199" s="6" t="s">
        <v>24</v>
      </c>
      <c r="C199" s="6" t="s">
        <v>595</v>
      </c>
      <c r="D199" s="6" t="s">
        <v>596</v>
      </c>
      <c r="E199" s="5" t="str">
        <f>HYPERLINK("https://www.esco-net.com/wcs/escort/ec/detail?hHinCd=EA618SD-63A","EA618SD-63A")</f>
        <v>EA618SD-63A</v>
      </c>
    </row>
    <row r="200" spans="2:5" x14ac:dyDescent="0.15">
      <c r="B200" s="6" t="s">
        <v>597</v>
      </c>
      <c r="C200" s="6" t="s">
        <v>598</v>
      </c>
      <c r="D200" s="6" t="s">
        <v>599</v>
      </c>
      <c r="E200" s="5"/>
    </row>
    <row r="201" spans="2:5" x14ac:dyDescent="0.15">
      <c r="B201" s="6" t="s">
        <v>600</v>
      </c>
      <c r="C201" s="6" t="s">
        <v>601</v>
      </c>
      <c r="D201" s="6" t="s">
        <v>602</v>
      </c>
      <c r="E201" s="5" t="str">
        <f>HYPERLINK("https://www.esco-net.com/wcs/escort/ec/detail?hHinCd=EA684RD-14","EA684RD-14")</f>
        <v>EA684RD-14</v>
      </c>
    </row>
    <row r="202" spans="2:5" x14ac:dyDescent="0.15">
      <c r="B202" s="6" t="s">
        <v>603</v>
      </c>
      <c r="C202" s="6" t="s">
        <v>604</v>
      </c>
      <c r="D202" s="6" t="s">
        <v>605</v>
      </c>
      <c r="E202" s="5" t="str">
        <f>HYPERLINK("https://www.esco-net.com/wcs/escort/ec/detail?hHinCd=EA684A-6","EA684A-6")</f>
        <v>EA684A-6</v>
      </c>
    </row>
    <row r="203" spans="2:5" x14ac:dyDescent="0.15">
      <c r="B203" s="6" t="s">
        <v>603</v>
      </c>
      <c r="C203" s="6" t="s">
        <v>606</v>
      </c>
      <c r="D203" s="6" t="s">
        <v>607</v>
      </c>
      <c r="E203" s="5" t="str">
        <f>HYPERLINK("https://www.esco-net.com/wcs/escort/ec/detail?hHinCd=EA615AN-11","EA615AN-11")</f>
        <v>EA615AN-11</v>
      </c>
    </row>
    <row r="204" spans="2:5" x14ac:dyDescent="0.15">
      <c r="B204" s="6" t="s">
        <v>603</v>
      </c>
      <c r="C204" s="6" t="s">
        <v>608</v>
      </c>
      <c r="D204" s="6" t="s">
        <v>609</v>
      </c>
      <c r="E204" s="5" t="str">
        <f>HYPERLINK("https://www.esco-net.com/wcs/escort/ec/detail?hHinCd=EA615AN-3","EA615AN-3")</f>
        <v>EA615AN-3</v>
      </c>
    </row>
    <row r="205" spans="2:5" x14ac:dyDescent="0.15">
      <c r="B205" s="6" t="s">
        <v>603</v>
      </c>
      <c r="C205" s="6" t="s">
        <v>610</v>
      </c>
      <c r="D205" s="6" t="s">
        <v>611</v>
      </c>
      <c r="E205" s="5" t="str">
        <f>HYPERLINK("https://www.esco-net.com/wcs/escort/ec/detail?hHinCd=EA685A-5","EA685A-5")</f>
        <v>EA685A-5</v>
      </c>
    </row>
    <row r="206" spans="2:5" x14ac:dyDescent="0.15">
      <c r="B206" s="6" t="s">
        <v>603</v>
      </c>
      <c r="C206" s="6" t="s">
        <v>612</v>
      </c>
      <c r="D206" s="6" t="s">
        <v>613</v>
      </c>
      <c r="E206" s="5" t="str">
        <f>HYPERLINK("https://www.esco-net.com/wcs/escort/ec/detail?hHinCd=EA617AS-10","EA617AS-10")</f>
        <v>EA617AS-10</v>
      </c>
    </row>
    <row r="207" spans="2:5" x14ac:dyDescent="0.15">
      <c r="B207" s="6" t="s">
        <v>614</v>
      </c>
      <c r="C207" s="6" t="s">
        <v>615</v>
      </c>
      <c r="D207" s="6" t="s">
        <v>616</v>
      </c>
      <c r="E207" s="5"/>
    </row>
    <row r="208" spans="2:5" x14ac:dyDescent="0.15">
      <c r="B208" s="6" t="s">
        <v>614</v>
      </c>
      <c r="C208" s="6" t="s">
        <v>617</v>
      </c>
      <c r="D208" s="6" t="s">
        <v>618</v>
      </c>
      <c r="E208" s="5"/>
    </row>
    <row r="209" spans="2:5" x14ac:dyDescent="0.15">
      <c r="B209" s="6" t="s">
        <v>614</v>
      </c>
      <c r="C209" s="6" t="s">
        <v>619</v>
      </c>
      <c r="D209" s="6" t="s">
        <v>620</v>
      </c>
      <c r="E209" s="5"/>
    </row>
    <row r="210" spans="2:5" x14ac:dyDescent="0.15">
      <c r="B210" s="6" t="s">
        <v>60</v>
      </c>
      <c r="C210" s="6" t="s">
        <v>621</v>
      </c>
      <c r="D210" s="6" t="s">
        <v>622</v>
      </c>
      <c r="E210" s="5"/>
    </row>
    <row r="211" spans="2:5" x14ac:dyDescent="0.15">
      <c r="B211" s="6" t="s">
        <v>61</v>
      </c>
      <c r="C211" s="6" t="s">
        <v>623</v>
      </c>
      <c r="D211" s="6" t="s">
        <v>624</v>
      </c>
      <c r="E211" s="5"/>
    </row>
    <row r="212" spans="2:5" x14ac:dyDescent="0.15">
      <c r="B212" s="6" t="s">
        <v>13</v>
      </c>
      <c r="C212" s="6" t="s">
        <v>625</v>
      </c>
      <c r="D212" s="6" t="s">
        <v>626</v>
      </c>
      <c r="E212" s="5" t="str">
        <f>HYPERLINK("https://www.esco-net.com/wcs/escort/ec/detail?hHinCd=EA164GT-104","EA164GT-104")</f>
        <v>EA164GT-104</v>
      </c>
    </row>
    <row r="213" spans="2:5" x14ac:dyDescent="0.15">
      <c r="B213" s="6" t="s">
        <v>13</v>
      </c>
      <c r="C213" s="6" t="s">
        <v>627</v>
      </c>
      <c r="D213" s="6" t="s">
        <v>628</v>
      </c>
      <c r="E213" s="5" t="str">
        <f>HYPERLINK("https://www.esco-net.com/wcs/escort/ec/detail?hHinCd=EA164GT-319","EA164GT-319")</f>
        <v>EA164GT-319</v>
      </c>
    </row>
    <row r="214" spans="2:5" x14ac:dyDescent="0.15">
      <c r="B214" s="6" t="s">
        <v>629</v>
      </c>
      <c r="C214" s="6" t="s">
        <v>630</v>
      </c>
      <c r="D214" s="6" t="s">
        <v>631</v>
      </c>
      <c r="E214" s="5" t="str">
        <f>HYPERLINK("https://www.esco-net.com/wcs/escort/ec/detail?hHinCd=EA164DJ-22A","EA164DJ-22A")</f>
        <v>EA164DJ-22A</v>
      </c>
    </row>
    <row r="215" spans="2:5" x14ac:dyDescent="0.15">
      <c r="B215" s="6" t="s">
        <v>629</v>
      </c>
      <c r="C215" s="6" t="s">
        <v>632</v>
      </c>
      <c r="D215" s="6" t="s">
        <v>633</v>
      </c>
      <c r="E215" s="5"/>
    </row>
    <row r="216" spans="2:5" x14ac:dyDescent="0.15">
      <c r="B216" s="6" t="s">
        <v>634</v>
      </c>
      <c r="C216" s="6" t="s">
        <v>635</v>
      </c>
      <c r="D216" s="6" t="s">
        <v>636</v>
      </c>
      <c r="E216" s="5" t="str">
        <f>HYPERLINK("https://www.esco-net.com/wcs/escort/ec/detail?hHinCd=EA613GK-90","EA613GK-90")</f>
        <v>EA613GK-90</v>
      </c>
    </row>
    <row r="217" spans="2:5" x14ac:dyDescent="0.15">
      <c r="B217" s="6" t="s">
        <v>634</v>
      </c>
      <c r="C217" s="6" t="s">
        <v>637</v>
      </c>
      <c r="D217" s="6" t="s">
        <v>638</v>
      </c>
      <c r="E217" s="5" t="str">
        <f>HYPERLINK("https://www.esco-net.com/wcs/escort/ec/detail?hHinCd=EA613GA-95","EA613GA-95")</f>
        <v>EA613GA-95</v>
      </c>
    </row>
    <row r="218" spans="2:5" x14ac:dyDescent="0.15">
      <c r="B218" s="6" t="s">
        <v>639</v>
      </c>
      <c r="C218" s="6" t="s">
        <v>640</v>
      </c>
      <c r="D218" s="6" t="s">
        <v>641</v>
      </c>
      <c r="E218" s="5"/>
    </row>
    <row r="219" spans="2:5" x14ac:dyDescent="0.15">
      <c r="B219" s="6" t="s">
        <v>639</v>
      </c>
      <c r="C219" s="6" t="s">
        <v>642</v>
      </c>
      <c r="D219" s="6" t="s">
        <v>643</v>
      </c>
      <c r="E219" s="5" t="str">
        <f>HYPERLINK("https://www.esco-net.com/wcs/escort/ec/detail?hHinCd=EA602AT-23","EA602AT-23")</f>
        <v>EA602AT-23</v>
      </c>
    </row>
    <row r="220" spans="2:5" x14ac:dyDescent="0.15">
      <c r="B220" s="6" t="s">
        <v>644</v>
      </c>
      <c r="C220" s="6" t="s">
        <v>645</v>
      </c>
      <c r="D220" s="6" t="s">
        <v>646</v>
      </c>
      <c r="E220" s="5" t="str">
        <f>HYPERLINK("https://www.esco-net.com/wcs/escort/ec/detail?hHinCd=EA530A-10B","EA530A-10B")</f>
        <v>EA530A-10B</v>
      </c>
    </row>
    <row r="221" spans="2:5" x14ac:dyDescent="0.15">
      <c r="B221" s="6" t="s">
        <v>647</v>
      </c>
      <c r="C221" s="6" t="s">
        <v>648</v>
      </c>
      <c r="D221" s="6" t="s">
        <v>649</v>
      </c>
      <c r="E221" s="5" t="str">
        <f>HYPERLINK("https://www.esco-net.com/wcs/escort/ec/detail?hHinCd=EA530JA-9A","EA530JA-9A")</f>
        <v>EA530JA-9A</v>
      </c>
    </row>
    <row r="222" spans="2:5" x14ac:dyDescent="0.15">
      <c r="B222" s="6" t="s">
        <v>650</v>
      </c>
      <c r="C222" s="6" t="s">
        <v>651</v>
      </c>
      <c r="D222" s="6" t="s">
        <v>652</v>
      </c>
      <c r="E222" s="5"/>
    </row>
    <row r="223" spans="2:5" x14ac:dyDescent="0.15">
      <c r="B223" s="6" t="s">
        <v>650</v>
      </c>
      <c r="C223" s="6" t="s">
        <v>653</v>
      </c>
      <c r="D223" s="6" t="s">
        <v>654</v>
      </c>
      <c r="E223" s="5"/>
    </row>
    <row r="224" spans="2:5" x14ac:dyDescent="0.15">
      <c r="B224" s="6" t="s">
        <v>655</v>
      </c>
      <c r="C224" s="6" t="s">
        <v>656</v>
      </c>
      <c r="D224" s="6" t="s">
        <v>657</v>
      </c>
      <c r="E224" s="5" t="str">
        <f>HYPERLINK("https://www.esco-net.com/wcs/escort/ec/detail?hHinCd=EA723JK-25","EA723JK-25")</f>
        <v>EA723JK-25</v>
      </c>
    </row>
    <row r="225" spans="2:5" x14ac:dyDescent="0.15">
      <c r="B225" s="6" t="s">
        <v>25</v>
      </c>
      <c r="C225" s="6" t="s">
        <v>658</v>
      </c>
      <c r="D225" s="6" t="s">
        <v>659</v>
      </c>
      <c r="E225" s="5"/>
    </row>
    <row r="226" spans="2:5" x14ac:dyDescent="0.15">
      <c r="B226" s="6" t="s">
        <v>660</v>
      </c>
      <c r="C226" s="6" t="s">
        <v>661</v>
      </c>
      <c r="D226" s="6" t="s">
        <v>662</v>
      </c>
      <c r="E226" s="5"/>
    </row>
    <row r="227" spans="2:5" x14ac:dyDescent="0.15">
      <c r="B227" s="6" t="s">
        <v>663</v>
      </c>
      <c r="C227" s="6" t="s">
        <v>664</v>
      </c>
      <c r="D227" s="6" t="s">
        <v>665</v>
      </c>
      <c r="E227" s="5" t="str">
        <f>HYPERLINK("https://www.esco-net.com/wcs/escort/ec/detail?hHinCd=EA723PB-40A","EA723PB-40A")</f>
        <v>EA723PB-40A</v>
      </c>
    </row>
    <row r="228" spans="2:5" x14ac:dyDescent="0.15">
      <c r="B228" s="6" t="s">
        <v>666</v>
      </c>
      <c r="C228" s="6" t="s">
        <v>667</v>
      </c>
      <c r="D228" s="6" t="s">
        <v>668</v>
      </c>
      <c r="E228" s="5" t="str">
        <f>HYPERLINK("https://www.esco-net.com/wcs/escort/ec/detail?hHinCd=EA557EB-13","EA557EB-13")</f>
        <v>EA557EB-13</v>
      </c>
    </row>
    <row r="229" spans="2:5" x14ac:dyDescent="0.15">
      <c r="B229" s="6" t="s">
        <v>669</v>
      </c>
      <c r="C229" s="6" t="s">
        <v>670</v>
      </c>
      <c r="D229" s="6" t="s">
        <v>671</v>
      </c>
      <c r="E229" s="5" t="str">
        <f>HYPERLINK("https://www.esco-net.com/wcs/escort/ec/detail?hHinCd=EA550MF-150A","EA550MF-150A")</f>
        <v>EA550MF-150A</v>
      </c>
    </row>
    <row r="230" spans="2:5" x14ac:dyDescent="0.15">
      <c r="B230" s="6" t="s">
        <v>672</v>
      </c>
      <c r="C230" s="6" t="s">
        <v>673</v>
      </c>
      <c r="D230" s="6" t="s">
        <v>674</v>
      </c>
      <c r="E230" s="5"/>
    </row>
    <row r="231" spans="2:5" x14ac:dyDescent="0.15">
      <c r="B231" s="6" t="s">
        <v>675</v>
      </c>
      <c r="C231" s="6" t="s">
        <v>676</v>
      </c>
      <c r="D231" s="6" t="s">
        <v>677</v>
      </c>
      <c r="E231" s="5"/>
    </row>
    <row r="232" spans="2:5" x14ac:dyDescent="0.15">
      <c r="B232" s="6" t="s">
        <v>26</v>
      </c>
      <c r="C232" s="6" t="s">
        <v>678</v>
      </c>
      <c r="D232" s="6" t="s">
        <v>679</v>
      </c>
      <c r="E232" s="5" t="str">
        <f>HYPERLINK("https://www.esco-net.com/wcs/escort/ec/detail?hHinCd=EA611AX-96","EA611AX-96")</f>
        <v>EA611AX-96</v>
      </c>
    </row>
    <row r="233" spans="2:5" x14ac:dyDescent="0.15">
      <c r="B233" s="6" t="s">
        <v>26</v>
      </c>
      <c r="C233" s="6" t="s">
        <v>680</v>
      </c>
      <c r="D233" s="6" t="s">
        <v>681</v>
      </c>
      <c r="E233" s="5" t="str">
        <f>HYPERLINK("https://www.esco-net.com/wcs/escort/ec/detail?hHinCd=EA611AX-42","EA611AX-42")</f>
        <v>EA611AX-42</v>
      </c>
    </row>
    <row r="234" spans="2:5" x14ac:dyDescent="0.15">
      <c r="B234" s="6" t="s">
        <v>62</v>
      </c>
      <c r="C234" s="6" t="s">
        <v>682</v>
      </c>
      <c r="D234" s="6" t="s">
        <v>683</v>
      </c>
      <c r="E234" s="5"/>
    </row>
    <row r="235" spans="2:5" x14ac:dyDescent="0.15">
      <c r="B235" s="6" t="s">
        <v>684</v>
      </c>
      <c r="C235" s="6" t="s">
        <v>685</v>
      </c>
      <c r="D235" s="6" t="s">
        <v>686</v>
      </c>
      <c r="E235" s="5"/>
    </row>
    <row r="236" spans="2:5" x14ac:dyDescent="0.15">
      <c r="B236" s="6" t="s">
        <v>687</v>
      </c>
      <c r="C236" s="6" t="s">
        <v>688</v>
      </c>
      <c r="D236" s="6" t="s">
        <v>689</v>
      </c>
      <c r="E236" s="5"/>
    </row>
    <row r="237" spans="2:5" x14ac:dyDescent="0.15">
      <c r="B237" s="6" t="s">
        <v>690</v>
      </c>
      <c r="C237" s="6" t="s">
        <v>691</v>
      </c>
      <c r="D237" s="6" t="s">
        <v>692</v>
      </c>
      <c r="E237" s="5" t="str">
        <f>HYPERLINK("https://www.esco-net.com/wcs/escort/ec/detail?hHinCd=EA573KD-8","EA573KD-8")</f>
        <v>EA573KD-8</v>
      </c>
    </row>
    <row r="238" spans="2:5" x14ac:dyDescent="0.15">
      <c r="B238" s="6" t="s">
        <v>63</v>
      </c>
      <c r="C238" s="6" t="s">
        <v>693</v>
      </c>
      <c r="D238" s="6" t="s">
        <v>694</v>
      </c>
      <c r="E238" s="5" t="str">
        <f>HYPERLINK("https://www.esco-net.com/wcs/escort/ec/detail?hHinCd=EA683AB","EA683AB")</f>
        <v>EA683AB</v>
      </c>
    </row>
    <row r="239" spans="2:5" x14ac:dyDescent="0.15">
      <c r="B239" s="6" t="s">
        <v>63</v>
      </c>
      <c r="C239" s="6" t="s">
        <v>695</v>
      </c>
      <c r="D239" s="6" t="s">
        <v>696</v>
      </c>
      <c r="E239" s="5" t="str">
        <f>HYPERLINK("https://www.esco-net.com/wcs/escort/ec/detail?hHinCd=EA683AD","EA683AD")</f>
        <v>EA683AD</v>
      </c>
    </row>
    <row r="240" spans="2:5" x14ac:dyDescent="0.15">
      <c r="B240" s="6" t="s">
        <v>697</v>
      </c>
      <c r="C240" s="6" t="s">
        <v>698</v>
      </c>
      <c r="D240" s="6" t="s">
        <v>699</v>
      </c>
      <c r="E240" s="5" t="str">
        <f>HYPERLINK("https://www.esco-net.com/wcs/escort/ec/detail?hHinCd=EA573AC-5","EA573AC-5")</f>
        <v>EA573AC-5</v>
      </c>
    </row>
    <row r="241" spans="2:5" x14ac:dyDescent="0.15">
      <c r="B241" s="6" t="s">
        <v>697</v>
      </c>
      <c r="C241" s="6" t="s">
        <v>700</v>
      </c>
      <c r="D241" s="6" t="s">
        <v>701</v>
      </c>
      <c r="E241" s="5"/>
    </row>
    <row r="242" spans="2:5" x14ac:dyDescent="0.15">
      <c r="B242" s="6" t="s">
        <v>702</v>
      </c>
      <c r="C242" s="6" t="s">
        <v>703</v>
      </c>
      <c r="D242" s="6" t="s">
        <v>64</v>
      </c>
      <c r="E242" s="5"/>
    </row>
    <row r="243" spans="2:5" x14ac:dyDescent="0.15">
      <c r="B243" s="6" t="s">
        <v>704</v>
      </c>
      <c r="C243" s="6" t="s">
        <v>705</v>
      </c>
      <c r="D243" s="6" t="s">
        <v>706</v>
      </c>
      <c r="E243" s="5" t="str">
        <f>HYPERLINK("https://www.esco-net.com/wcs/escort/ec/detail?hHinCd=EA566DP","EA566DP")</f>
        <v>EA566DP</v>
      </c>
    </row>
    <row r="244" spans="2:5" x14ac:dyDescent="0.15">
      <c r="B244" s="6" t="s">
        <v>707</v>
      </c>
      <c r="C244" s="6" t="s">
        <v>708</v>
      </c>
      <c r="D244" s="6" t="s">
        <v>709</v>
      </c>
      <c r="E244" s="5"/>
    </row>
    <row r="245" spans="2:5" x14ac:dyDescent="0.15">
      <c r="B245" s="6" t="s">
        <v>710</v>
      </c>
      <c r="C245" s="6" t="s">
        <v>711</v>
      </c>
      <c r="D245" s="6" t="s">
        <v>712</v>
      </c>
      <c r="E245" s="5"/>
    </row>
    <row r="246" spans="2:5" x14ac:dyDescent="0.15">
      <c r="B246" s="6" t="s">
        <v>713</v>
      </c>
      <c r="C246" s="6" t="s">
        <v>714</v>
      </c>
      <c r="D246" s="6" t="s">
        <v>715</v>
      </c>
      <c r="E246" s="5" t="str">
        <f>HYPERLINK("https://www.esco-net.com/wcs/escort/ec/detail?hHinCd=EA522AE-43","EA522AE-43")</f>
        <v>EA522AE-43</v>
      </c>
    </row>
    <row r="247" spans="2:5" x14ac:dyDescent="0.15">
      <c r="B247" s="6" t="s">
        <v>716</v>
      </c>
      <c r="C247" s="6" t="s">
        <v>717</v>
      </c>
      <c r="D247" s="6" t="s">
        <v>718</v>
      </c>
      <c r="E247" s="5"/>
    </row>
    <row r="248" spans="2:5" x14ac:dyDescent="0.15">
      <c r="B248" s="6" t="s">
        <v>716</v>
      </c>
      <c r="C248" s="6" t="s">
        <v>719</v>
      </c>
      <c r="D248" s="6" t="s">
        <v>720</v>
      </c>
      <c r="E248" s="5"/>
    </row>
    <row r="249" spans="2:5" x14ac:dyDescent="0.15">
      <c r="B249" s="6" t="s">
        <v>721</v>
      </c>
      <c r="C249" s="6" t="s">
        <v>722</v>
      </c>
      <c r="D249" s="6" t="s">
        <v>723</v>
      </c>
      <c r="E249" s="5" t="str">
        <f>HYPERLINK("https://www.esco-net.com/wcs/escort/ec/detail?hHinCd=EA522G-310","EA522G-310")</f>
        <v>EA522G-310</v>
      </c>
    </row>
    <row r="250" spans="2:5" x14ac:dyDescent="0.15">
      <c r="B250" s="6" t="s">
        <v>27</v>
      </c>
      <c r="C250" s="6" t="s">
        <v>724</v>
      </c>
      <c r="D250" s="6" t="s">
        <v>725</v>
      </c>
      <c r="E250" s="5" t="str">
        <f>HYPERLINK("https://www.esco-net.com/wcs/escort/ec/detail?hHinCd=EA366MB-36","EA366MB-36")</f>
        <v>EA366MB-36</v>
      </c>
    </row>
    <row r="251" spans="2:5" x14ac:dyDescent="0.15">
      <c r="B251" s="6" t="s">
        <v>726</v>
      </c>
      <c r="C251" s="6" t="s">
        <v>727</v>
      </c>
      <c r="D251" s="6" t="s">
        <v>728</v>
      </c>
      <c r="E251" s="5" t="str">
        <f>HYPERLINK("https://www.esco-net.com/wcs/escort/ec/detail?hHinCd=EA366EF-3","EA366EF-3")</f>
        <v>EA366EF-3</v>
      </c>
    </row>
    <row r="252" spans="2:5" x14ac:dyDescent="0.15">
      <c r="B252" s="6" t="s">
        <v>729</v>
      </c>
      <c r="C252" s="6" t="s">
        <v>730</v>
      </c>
      <c r="D252" s="6" t="s">
        <v>731</v>
      </c>
      <c r="E252" s="5" t="str">
        <f>HYPERLINK("https://www.esco-net.com/wcs/escort/ec/detail?hHinCd=EA109AN-1","EA109AN-1")</f>
        <v>EA109AN-1</v>
      </c>
    </row>
    <row r="253" spans="2:5" x14ac:dyDescent="0.15">
      <c r="B253" s="6" t="s">
        <v>732</v>
      </c>
      <c r="C253" s="6" t="s">
        <v>733</v>
      </c>
      <c r="D253" s="6" t="s">
        <v>734</v>
      </c>
      <c r="E253" s="5"/>
    </row>
    <row r="254" spans="2:5" x14ac:dyDescent="0.15">
      <c r="B254" s="6" t="s">
        <v>732</v>
      </c>
      <c r="C254" s="6" t="s">
        <v>735</v>
      </c>
      <c r="D254" s="6" t="s">
        <v>736</v>
      </c>
      <c r="E254" s="5" t="str">
        <f>HYPERLINK("https://www.esco-net.com/wcs/escort/ec/detail?hHinCd=EA109BA-2","EA109BA-2")</f>
        <v>EA109BA-2</v>
      </c>
    </row>
    <row r="255" spans="2:5" x14ac:dyDescent="0.15">
      <c r="B255" s="6" t="s">
        <v>737</v>
      </c>
      <c r="C255" s="6" t="s">
        <v>738</v>
      </c>
      <c r="D255" s="6" t="s">
        <v>739</v>
      </c>
      <c r="E255" s="5"/>
    </row>
    <row r="256" spans="2:5" x14ac:dyDescent="0.15">
      <c r="B256" s="6" t="s">
        <v>737</v>
      </c>
      <c r="C256" s="6" t="s">
        <v>740</v>
      </c>
      <c r="D256" s="6" t="s">
        <v>741</v>
      </c>
      <c r="E256" s="5" t="str">
        <f>HYPERLINK("https://www.esco-net.com/wcs/escort/ec/detail?hHinCd=EA992CV-23","EA992CV-23")</f>
        <v>EA992CV-23</v>
      </c>
    </row>
    <row r="257" spans="2:5" x14ac:dyDescent="0.15">
      <c r="B257" s="6" t="s">
        <v>742</v>
      </c>
      <c r="C257" s="6" t="s">
        <v>743</v>
      </c>
      <c r="D257" s="6" t="s">
        <v>744</v>
      </c>
      <c r="E257" s="5" t="str">
        <f>HYPERLINK("https://www.esco-net.com/wcs/escort/ec/detail?hHinCd=EA992C-132","EA992C-132")</f>
        <v>EA992C-132</v>
      </c>
    </row>
    <row r="258" spans="2:5" x14ac:dyDescent="0.15">
      <c r="B258" s="6" t="s">
        <v>742</v>
      </c>
      <c r="C258" s="6" t="s">
        <v>745</v>
      </c>
      <c r="D258" s="6" t="s">
        <v>746</v>
      </c>
      <c r="E258" s="5" t="str">
        <f>HYPERLINK("https://www.esco-net.com/wcs/escort/ec/detail?hHinCd=EA992CH-73","EA992CH-73")</f>
        <v>EA992CH-73</v>
      </c>
    </row>
    <row r="259" spans="2:5" x14ac:dyDescent="0.15">
      <c r="B259" s="6" t="s">
        <v>742</v>
      </c>
      <c r="C259" s="6" t="s">
        <v>747</v>
      </c>
      <c r="D259" s="6" t="s">
        <v>748</v>
      </c>
      <c r="E259" s="5" t="str">
        <f>HYPERLINK("https://www.esco-net.com/wcs/escort/ec/detail?hHinCd=EA992CK-45","EA992CK-45")</f>
        <v>EA992CK-45</v>
      </c>
    </row>
    <row r="260" spans="2:5" x14ac:dyDescent="0.15">
      <c r="B260" s="6" t="s">
        <v>742</v>
      </c>
      <c r="C260" s="6" t="s">
        <v>749</v>
      </c>
      <c r="D260" s="6" t="s">
        <v>750</v>
      </c>
      <c r="E260" s="5" t="str">
        <f>HYPERLINK("https://www.esco-net.com/wcs/escort/ec/detail?hHinCd=EA992CL-43","EA992CL-43")</f>
        <v>EA992CL-43</v>
      </c>
    </row>
    <row r="261" spans="2:5" x14ac:dyDescent="0.15">
      <c r="B261" s="6" t="s">
        <v>751</v>
      </c>
      <c r="C261" s="6" t="s">
        <v>752</v>
      </c>
      <c r="D261" s="6" t="s">
        <v>753</v>
      </c>
      <c r="E261" s="5" t="str">
        <f>HYPERLINK("https://www.esco-net.com/wcs/escort/ec/detail?hHinCd=EA991X-131","EA991X-131")</f>
        <v>EA991X-131</v>
      </c>
    </row>
    <row r="262" spans="2:5" x14ac:dyDescent="0.15">
      <c r="B262" s="6" t="s">
        <v>751</v>
      </c>
      <c r="C262" s="6" t="s">
        <v>754</v>
      </c>
      <c r="D262" s="6" t="s">
        <v>755</v>
      </c>
      <c r="E262" s="5" t="str">
        <f>HYPERLINK("https://www.esco-net.com/wcs/escort/ec/detail?hHinCd=EA991X-133","EA991X-133")</f>
        <v>EA991X-133</v>
      </c>
    </row>
    <row r="263" spans="2:5" x14ac:dyDescent="0.15">
      <c r="B263" s="6" t="s">
        <v>756</v>
      </c>
      <c r="C263" s="6" t="s">
        <v>757</v>
      </c>
      <c r="D263" s="6" t="s">
        <v>758</v>
      </c>
      <c r="E263" s="5" t="str">
        <f>HYPERLINK("https://www.esco-net.com/wcs/escort/ec/detail?hHinCd=EA508SB-104","EA508SB-104")</f>
        <v>EA508SB-104</v>
      </c>
    </row>
    <row r="264" spans="2:5" x14ac:dyDescent="0.15">
      <c r="B264" s="6" t="s">
        <v>65</v>
      </c>
      <c r="C264" s="6" t="s">
        <v>759</v>
      </c>
      <c r="D264" s="6" t="s">
        <v>760</v>
      </c>
      <c r="E264" s="5" t="str">
        <f>HYPERLINK("https://www.esco-net.com/wcs/escort/ec/detail?hHinCd=EA508S-45A","EA508S-45A")</f>
        <v>EA508S-45A</v>
      </c>
    </row>
    <row r="265" spans="2:5" x14ac:dyDescent="0.15">
      <c r="B265" s="6" t="s">
        <v>761</v>
      </c>
      <c r="C265" s="6" t="s">
        <v>762</v>
      </c>
      <c r="D265" s="6" t="s">
        <v>763</v>
      </c>
      <c r="E265" s="5" t="str">
        <f>HYPERLINK("https://www.esco-net.com/wcs/escort/ec/detail?hHinCd=EA929C-3","EA929C-3")</f>
        <v>EA929C-3</v>
      </c>
    </row>
    <row r="266" spans="2:5" x14ac:dyDescent="0.15">
      <c r="B266" s="6" t="s">
        <v>761</v>
      </c>
      <c r="C266" s="6" t="s">
        <v>764</v>
      </c>
      <c r="D266" s="6" t="s">
        <v>765</v>
      </c>
      <c r="E266" s="5" t="str">
        <f>HYPERLINK("https://www.esco-net.com/wcs/escort/ec/detail?hHinCd=EA929AB-22","EA929AB-22")</f>
        <v>EA929AB-22</v>
      </c>
    </row>
    <row r="267" spans="2:5" x14ac:dyDescent="0.15">
      <c r="B267" s="6" t="s">
        <v>766</v>
      </c>
      <c r="C267" s="6" t="s">
        <v>767</v>
      </c>
      <c r="D267" s="6" t="s">
        <v>768</v>
      </c>
      <c r="E267" s="5"/>
    </row>
    <row r="268" spans="2:5" x14ac:dyDescent="0.15">
      <c r="B268" s="6" t="s">
        <v>769</v>
      </c>
      <c r="C268" s="6" t="s">
        <v>770</v>
      </c>
      <c r="D268" s="6" t="s">
        <v>771</v>
      </c>
      <c r="E268" s="5" t="str">
        <f>HYPERLINK("https://www.esco-net.com/wcs/escort/ec/detail?hHinCd=EA929DH-71","EA929DH-71")</f>
        <v>EA929DH-71</v>
      </c>
    </row>
    <row r="269" spans="2:5" x14ac:dyDescent="0.15">
      <c r="B269" s="6" t="s">
        <v>772</v>
      </c>
      <c r="C269" s="6" t="s">
        <v>773</v>
      </c>
      <c r="D269" s="6" t="s">
        <v>774</v>
      </c>
      <c r="E269" s="5"/>
    </row>
    <row r="270" spans="2:5" x14ac:dyDescent="0.15">
      <c r="B270" s="6" t="s">
        <v>775</v>
      </c>
      <c r="C270" s="6" t="s">
        <v>776</v>
      </c>
      <c r="D270" s="6" t="s">
        <v>777</v>
      </c>
      <c r="E270" s="5" t="str">
        <f>HYPERLINK("https://www.esco-net.com/wcs/escort/ec/detail?hHinCd=EA990K-1","EA990K-1")</f>
        <v>EA990K-1</v>
      </c>
    </row>
    <row r="271" spans="2:5" x14ac:dyDescent="0.15">
      <c r="B271" s="6" t="s">
        <v>66</v>
      </c>
      <c r="C271" s="6" t="s">
        <v>778</v>
      </c>
      <c r="D271" s="6" t="s">
        <v>779</v>
      </c>
      <c r="E271" s="5" t="str">
        <f>HYPERLINK("https://www.esco-net.com/wcs/escort/ec/detail?hHinCd=EA990K-1","EA990K-1")</f>
        <v>EA990K-1</v>
      </c>
    </row>
    <row r="272" spans="2:5" x14ac:dyDescent="0.15">
      <c r="B272" s="6" t="s">
        <v>780</v>
      </c>
      <c r="C272" s="6" t="s">
        <v>781</v>
      </c>
      <c r="D272" s="6" t="s">
        <v>782</v>
      </c>
      <c r="E272" s="5"/>
    </row>
    <row r="273" spans="2:5" x14ac:dyDescent="0.15">
      <c r="B273" s="6" t="s">
        <v>28</v>
      </c>
      <c r="C273" s="6" t="s">
        <v>783</v>
      </c>
      <c r="D273" s="6" t="s">
        <v>784</v>
      </c>
      <c r="E273" s="5" t="str">
        <f>HYPERLINK("https://www.esco-net.com/wcs/escort/ec/detail?hHinCd=EA992CD-52","EA992CD-52")</f>
        <v>EA992CD-52</v>
      </c>
    </row>
    <row r="274" spans="2:5" x14ac:dyDescent="0.15">
      <c r="B274" s="6" t="s">
        <v>785</v>
      </c>
      <c r="C274" s="6" t="s">
        <v>786</v>
      </c>
      <c r="D274" s="6" t="s">
        <v>787</v>
      </c>
      <c r="E274" s="5" t="str">
        <f>HYPERLINK("https://www.esco-net.com/wcs/escort/ec/detail?hHinCd=EA992B-2","EA992B-2")</f>
        <v>EA992B-2</v>
      </c>
    </row>
    <row r="275" spans="2:5" x14ac:dyDescent="0.15">
      <c r="B275" s="6" t="s">
        <v>785</v>
      </c>
      <c r="C275" s="6" t="s">
        <v>788</v>
      </c>
      <c r="D275" s="6" t="s">
        <v>789</v>
      </c>
      <c r="E275" s="5" t="str">
        <f>HYPERLINK("https://www.esco-net.com/wcs/escort/ec/detail?hHinCd=EA992BB-6","EA992BB-6")</f>
        <v>EA992BB-6</v>
      </c>
    </row>
    <row r="276" spans="2:5" x14ac:dyDescent="0.15">
      <c r="B276" s="6" t="s">
        <v>67</v>
      </c>
      <c r="C276" s="6" t="s">
        <v>790</v>
      </c>
      <c r="D276" s="6" t="s">
        <v>791</v>
      </c>
      <c r="E276" s="5" t="str">
        <f>HYPERLINK("https://www.esco-net.com/wcs/escort/ec/detail?hHinCd=EA525DA-14","EA525DA-14")</f>
        <v>EA525DA-14</v>
      </c>
    </row>
    <row r="277" spans="2:5" x14ac:dyDescent="0.15">
      <c r="B277" s="6" t="s">
        <v>67</v>
      </c>
      <c r="C277" s="6" t="s">
        <v>792</v>
      </c>
      <c r="D277" s="6" t="s">
        <v>793</v>
      </c>
      <c r="E277" s="5" t="str">
        <f>HYPERLINK("https://www.esco-net.com/wcs/escort/ec/detail?hHinCd=EA525GB-3","EA525GB-3")</f>
        <v>EA525GB-3</v>
      </c>
    </row>
    <row r="278" spans="2:5" x14ac:dyDescent="0.15">
      <c r="B278" s="6" t="s">
        <v>794</v>
      </c>
      <c r="C278" s="6" t="s">
        <v>795</v>
      </c>
      <c r="D278" s="6" t="s">
        <v>796</v>
      </c>
      <c r="E278" s="5"/>
    </row>
    <row r="279" spans="2:5" x14ac:dyDescent="0.15">
      <c r="B279" s="6" t="s">
        <v>794</v>
      </c>
      <c r="C279" s="6" t="s">
        <v>797</v>
      </c>
      <c r="D279" s="6" t="s">
        <v>798</v>
      </c>
      <c r="E279" s="5"/>
    </row>
    <row r="280" spans="2:5" x14ac:dyDescent="0.15">
      <c r="B280" s="6" t="s">
        <v>799</v>
      </c>
      <c r="C280" s="6" t="s">
        <v>800</v>
      </c>
      <c r="D280" s="6" t="s">
        <v>801</v>
      </c>
      <c r="E280" s="5" t="str">
        <f>HYPERLINK("https://www.esco-net.com/wcs/escort/ec/detail?hHinCd=EA948DJ-302","EA948DJ-302")</f>
        <v>EA948DJ-302</v>
      </c>
    </row>
    <row r="281" spans="2:5" x14ac:dyDescent="0.15">
      <c r="B281" s="6" t="s">
        <v>802</v>
      </c>
      <c r="C281" s="6" t="s">
        <v>803</v>
      </c>
      <c r="D281" s="6" t="s">
        <v>804</v>
      </c>
      <c r="E281" s="5" t="str">
        <f>HYPERLINK("https://www.esco-net.com/wcs/escort/ec/detail?hHinCd=EA537KR-28","EA537KR-28")</f>
        <v>EA537KR-28</v>
      </c>
    </row>
    <row r="282" spans="2:5" x14ac:dyDescent="0.15">
      <c r="B282" s="6" t="s">
        <v>805</v>
      </c>
      <c r="C282" s="6" t="s">
        <v>806</v>
      </c>
      <c r="D282" s="6" t="s">
        <v>807</v>
      </c>
      <c r="E282" s="5" t="str">
        <f>HYPERLINK("https://www.esco-net.com/wcs/escort/ec/detail?hHinCd=EA595HA-81","EA595HA-81")</f>
        <v>EA595HA-81</v>
      </c>
    </row>
    <row r="283" spans="2:5" x14ac:dyDescent="0.15">
      <c r="B283" s="6" t="s">
        <v>808</v>
      </c>
      <c r="C283" s="6" t="s">
        <v>809</v>
      </c>
      <c r="D283" s="6" t="s">
        <v>810</v>
      </c>
      <c r="E283" s="5" t="str">
        <f>HYPERLINK("https://www.esco-net.com/wcs/escort/ec/detail?hHinCd=EA595AR-15","EA595AR-15")</f>
        <v>EA595AR-15</v>
      </c>
    </row>
    <row r="284" spans="2:5" x14ac:dyDescent="0.15">
      <c r="B284" s="6" t="s">
        <v>811</v>
      </c>
      <c r="C284" s="6" t="s">
        <v>812</v>
      </c>
      <c r="D284" s="6" t="s">
        <v>813</v>
      </c>
      <c r="E284" s="5" t="str">
        <f>HYPERLINK("https://www.esco-net.com/wcs/escort/ec/detail?hHinCd=EA756TE-1","EA756TE-1")</f>
        <v>EA756TE-1</v>
      </c>
    </row>
    <row r="285" spans="2:5" x14ac:dyDescent="0.15">
      <c r="B285" s="6" t="s">
        <v>811</v>
      </c>
      <c r="C285" s="6" t="s">
        <v>814</v>
      </c>
      <c r="D285" s="6" t="s">
        <v>815</v>
      </c>
      <c r="E285" s="5" t="str">
        <f>HYPERLINK("https://www.esco-net.com/wcs/escort/ec/detail?hHinCd=EA756TE-2","EA756TE-2")</f>
        <v>EA756TE-2</v>
      </c>
    </row>
    <row r="286" spans="2:5" x14ac:dyDescent="0.15">
      <c r="B286" s="6" t="s">
        <v>816</v>
      </c>
      <c r="C286" s="6" t="s">
        <v>817</v>
      </c>
      <c r="D286" s="6" t="s">
        <v>818</v>
      </c>
      <c r="E286" s="5" t="str">
        <f>HYPERLINK("https://www.esco-net.com/wcs/escort/ec/detail?hHinCd=EA756DG-22","EA756DG-22")</f>
        <v>EA756DG-22</v>
      </c>
    </row>
    <row r="287" spans="2:5" x14ac:dyDescent="0.15">
      <c r="B287" s="6" t="s">
        <v>68</v>
      </c>
      <c r="C287" s="6" t="s">
        <v>819</v>
      </c>
      <c r="D287" s="6" t="s">
        <v>820</v>
      </c>
      <c r="E287" s="5" t="str">
        <f>HYPERLINK("https://www.esco-net.com/wcs/escort/ec/detail?hHinCd=EA756BG-3","EA756BG-3")</f>
        <v>EA756BG-3</v>
      </c>
    </row>
    <row r="288" spans="2:5" x14ac:dyDescent="0.15">
      <c r="B288" s="6" t="s">
        <v>68</v>
      </c>
      <c r="C288" s="6" t="s">
        <v>821</v>
      </c>
      <c r="D288" s="6" t="s">
        <v>822</v>
      </c>
      <c r="E288" s="5" t="str">
        <f>HYPERLINK("https://www.esco-net.com/wcs/escort/ec/detail?hHinCd=EA756D-8","EA756D-8")</f>
        <v>EA756D-8</v>
      </c>
    </row>
    <row r="289" spans="2:5" x14ac:dyDescent="0.15">
      <c r="B289" s="6" t="s">
        <v>68</v>
      </c>
      <c r="C289" s="6" t="s">
        <v>823</v>
      </c>
      <c r="D289" s="6" t="s">
        <v>824</v>
      </c>
      <c r="E289" s="5" t="str">
        <f>HYPERLINK("https://www.esco-net.com/wcs/escort/ec/detail?hHinCd=EA756BC-13A","EA756BC-13A")</f>
        <v>EA756BC-13A</v>
      </c>
    </row>
    <row r="290" spans="2:5" x14ac:dyDescent="0.15">
      <c r="B290" s="6" t="s">
        <v>68</v>
      </c>
      <c r="C290" s="6" t="s">
        <v>825</v>
      </c>
      <c r="D290" s="6" t="s">
        <v>826</v>
      </c>
      <c r="E290" s="5" t="str">
        <f>HYPERLINK("https://www.esco-net.com/wcs/escort/ec/detail?hHinCd=EA756AA-21","EA756AA-21")</f>
        <v>EA756AA-21</v>
      </c>
    </row>
    <row r="291" spans="2:5" x14ac:dyDescent="0.15">
      <c r="B291" s="6" t="s">
        <v>827</v>
      </c>
      <c r="C291" s="6" t="s">
        <v>828</v>
      </c>
      <c r="D291" s="6" t="s">
        <v>829</v>
      </c>
      <c r="E291" s="5" t="str">
        <f>HYPERLINK("https://www.esco-net.com/wcs/escort/ec/detail?hHinCd=EA323DE","EA323DE")</f>
        <v>EA323DE</v>
      </c>
    </row>
    <row r="292" spans="2:5" x14ac:dyDescent="0.15">
      <c r="B292" s="6" t="s">
        <v>827</v>
      </c>
      <c r="C292" s="6" t="s">
        <v>830</v>
      </c>
      <c r="D292" s="6" t="s">
        <v>829</v>
      </c>
      <c r="E292" s="5" t="str">
        <f>HYPERLINK("https://www.esco-net.com/wcs/escort/ec/detail?hHinCd=EA323DE","EA323DE")</f>
        <v>EA323DE</v>
      </c>
    </row>
    <row r="293" spans="2:5" x14ac:dyDescent="0.15">
      <c r="B293" s="6" t="s">
        <v>831</v>
      </c>
      <c r="C293" s="6" t="s">
        <v>832</v>
      </c>
      <c r="D293" s="6" t="s">
        <v>833</v>
      </c>
      <c r="E293" s="5" t="str">
        <f>HYPERLINK("https://www.esco-net.com/wcs/escort/ec/detail?hHinCd=EA311CB-11","EA311CB-11")</f>
        <v>EA311CB-11</v>
      </c>
    </row>
    <row r="294" spans="2:5" x14ac:dyDescent="0.15">
      <c r="B294" s="6" t="s">
        <v>831</v>
      </c>
      <c r="C294" s="6" t="s">
        <v>834</v>
      </c>
      <c r="D294" s="6" t="s">
        <v>835</v>
      </c>
      <c r="E294" s="5" t="str">
        <f>HYPERLINK("https://www.esco-net.com/wcs/escort/ec/detail?hHinCd=EA311CB-11","EA311CB-11")</f>
        <v>EA311CB-11</v>
      </c>
    </row>
    <row r="295" spans="2:5" x14ac:dyDescent="0.15">
      <c r="B295" s="6" t="s">
        <v>831</v>
      </c>
      <c r="C295" s="6" t="s">
        <v>836</v>
      </c>
      <c r="D295" s="6" t="s">
        <v>837</v>
      </c>
      <c r="E295" s="5" t="str">
        <f>HYPERLINK("https://www.esco-net.com/wcs/escort/ec/detail?hHinCd=EA311CB-11","EA311CB-11")</f>
        <v>EA311CB-11</v>
      </c>
    </row>
    <row r="296" spans="2:5" x14ac:dyDescent="0.15">
      <c r="B296" s="6" t="s">
        <v>831</v>
      </c>
      <c r="C296" s="6" t="s">
        <v>838</v>
      </c>
      <c r="D296" s="6" t="s">
        <v>839</v>
      </c>
      <c r="E296" s="5" t="str">
        <f>HYPERLINK("https://www.esco-net.com/wcs/escort/ec/detail?hHinCd=EA311CB-12","EA311CB-12")</f>
        <v>EA311CB-12</v>
      </c>
    </row>
    <row r="297" spans="2:5" x14ac:dyDescent="0.15">
      <c r="B297" s="6" t="s">
        <v>831</v>
      </c>
      <c r="C297" s="6" t="s">
        <v>840</v>
      </c>
      <c r="D297" s="6" t="s">
        <v>841</v>
      </c>
      <c r="E297" s="5" t="str">
        <f>HYPERLINK("https://www.esco-net.com/wcs/escort/ec/detail?hHinCd=EA311CD-11","EA311CD-11")</f>
        <v>EA311CD-11</v>
      </c>
    </row>
    <row r="298" spans="2:5" x14ac:dyDescent="0.15">
      <c r="B298" s="6" t="s">
        <v>842</v>
      </c>
      <c r="C298" s="6" t="s">
        <v>843</v>
      </c>
      <c r="D298" s="6" t="s">
        <v>844</v>
      </c>
      <c r="E298" s="5" t="str">
        <f>HYPERLINK("https://www.esco-net.com/wcs/escort/ec/detail?hHinCd=EA997RE-100","EA997RE-100")</f>
        <v>EA997RE-100</v>
      </c>
    </row>
    <row r="299" spans="2:5" x14ac:dyDescent="0.15">
      <c r="B299" s="6" t="s">
        <v>845</v>
      </c>
      <c r="C299" s="6" t="s">
        <v>846</v>
      </c>
      <c r="D299" s="6" t="s">
        <v>847</v>
      </c>
      <c r="E299" s="5"/>
    </row>
    <row r="300" spans="2:5" x14ac:dyDescent="0.15">
      <c r="B300" s="6" t="s">
        <v>848</v>
      </c>
      <c r="C300" s="6" t="s">
        <v>849</v>
      </c>
      <c r="D300" s="6" t="s">
        <v>850</v>
      </c>
      <c r="E300" s="5"/>
    </row>
    <row r="301" spans="2:5" x14ac:dyDescent="0.15">
      <c r="B301" s="6" t="s">
        <v>851</v>
      </c>
      <c r="C301" s="6" t="s">
        <v>852</v>
      </c>
      <c r="D301" s="6" t="s">
        <v>853</v>
      </c>
      <c r="E301" s="5" t="str">
        <f>HYPERLINK("https://www.esco-net.com/wcs/escort/ec/detail?hHinCd=EA720MA-32","EA720MA-32")</f>
        <v>EA720MA-32</v>
      </c>
    </row>
    <row r="302" spans="2:5" x14ac:dyDescent="0.15">
      <c r="B302" s="6" t="s">
        <v>854</v>
      </c>
      <c r="C302" s="6" t="s">
        <v>855</v>
      </c>
      <c r="D302" s="6" t="s">
        <v>856</v>
      </c>
      <c r="E302" s="5" t="str">
        <f>HYPERLINK("https://www.esco-net.com/wcs/escort/ec/detail?hHinCd=EA757ZA-51A","EA757ZA-51A")</f>
        <v>EA757ZA-51A</v>
      </c>
    </row>
    <row r="303" spans="2:5" x14ac:dyDescent="0.15">
      <c r="B303" s="6" t="s">
        <v>857</v>
      </c>
      <c r="C303" s="6" t="s">
        <v>858</v>
      </c>
      <c r="D303" s="6" t="s">
        <v>859</v>
      </c>
      <c r="E303" s="5" t="str">
        <f>HYPERLINK("https://www.esco-net.com/wcs/escort/ec/detail?hHinCd=EA720GP-8","EA720GP-8")</f>
        <v>EA720GP-8</v>
      </c>
    </row>
    <row r="304" spans="2:5" x14ac:dyDescent="0.15">
      <c r="B304" s="6" t="s">
        <v>860</v>
      </c>
      <c r="C304" s="6" t="s">
        <v>861</v>
      </c>
      <c r="D304" s="6" t="s">
        <v>862</v>
      </c>
      <c r="E304" s="5" t="str">
        <f>HYPERLINK("https://www.esco-net.com/wcs/escort/ec/detail?hHinCd=EA720HL-5.5","EA720HL-5.5")</f>
        <v>EA720HL-5.5</v>
      </c>
    </row>
    <row r="305" spans="2:5" x14ac:dyDescent="0.15">
      <c r="B305" s="6" t="s">
        <v>860</v>
      </c>
      <c r="C305" s="6" t="s">
        <v>863</v>
      </c>
      <c r="D305" s="6" t="s">
        <v>864</v>
      </c>
      <c r="E305" s="5" t="str">
        <f>HYPERLINK("https://www.esco-net.com/wcs/escort/ec/detail?hHinCd=EA720HJ-5.5B","EA720HJ-5.5B")</f>
        <v>EA720HJ-5.5B</v>
      </c>
    </row>
    <row r="306" spans="2:5" x14ac:dyDescent="0.15">
      <c r="B306" s="6" t="s">
        <v>865</v>
      </c>
      <c r="C306" s="6" t="s">
        <v>866</v>
      </c>
      <c r="D306" s="6" t="s">
        <v>867</v>
      </c>
      <c r="E306" s="5"/>
    </row>
    <row r="307" spans="2:5" x14ac:dyDescent="0.15">
      <c r="B307" s="6" t="s">
        <v>69</v>
      </c>
      <c r="C307" s="6" t="s">
        <v>868</v>
      </c>
      <c r="D307" s="6" t="s">
        <v>869</v>
      </c>
      <c r="E307" s="5" t="str">
        <f>HYPERLINK("https://www.esco-net.com/wcs/escort/ec/detail?hHinCd=EA721TB-1","EA721TB-1")</f>
        <v>EA721TB-1</v>
      </c>
    </row>
    <row r="308" spans="2:5" x14ac:dyDescent="0.15">
      <c r="B308" s="6" t="s">
        <v>870</v>
      </c>
      <c r="C308" s="6" t="s">
        <v>871</v>
      </c>
      <c r="D308" s="6" t="s">
        <v>872</v>
      </c>
      <c r="E308" s="5" t="str">
        <f>HYPERLINK("https://www.esco-net.com/wcs/escort/ec/detail?hHinCd=EA721K-6","EA721K-6")</f>
        <v>EA721K-6</v>
      </c>
    </row>
    <row r="309" spans="2:5" x14ac:dyDescent="0.15">
      <c r="B309" s="6" t="s">
        <v>873</v>
      </c>
      <c r="C309" s="6" t="s">
        <v>874</v>
      </c>
      <c r="D309" s="6" t="s">
        <v>875</v>
      </c>
      <c r="E309" s="5" t="str">
        <f>HYPERLINK("https://www.esco-net.com/wcs/escort/ec/detail?hHinCd=EA735L","EA735L")</f>
        <v>EA735L</v>
      </c>
    </row>
    <row r="310" spans="2:5" x14ac:dyDescent="0.15">
      <c r="B310" s="6" t="s">
        <v>873</v>
      </c>
      <c r="C310" s="6" t="s">
        <v>876</v>
      </c>
      <c r="D310" s="6" t="s">
        <v>877</v>
      </c>
      <c r="E310" s="5"/>
    </row>
    <row r="311" spans="2:5" x14ac:dyDescent="0.15">
      <c r="B311" s="6" t="s">
        <v>70</v>
      </c>
      <c r="C311" s="6" t="s">
        <v>878</v>
      </c>
      <c r="D311" s="6" t="s">
        <v>879</v>
      </c>
      <c r="E311" s="5" t="str">
        <f>HYPERLINK("https://www.esco-net.com/wcs/escort/ec/detail?hHinCd=EA719AK-18","EA719AK-18")</f>
        <v>EA719AK-18</v>
      </c>
    </row>
    <row r="312" spans="2:5" x14ac:dyDescent="0.15">
      <c r="B312" s="6" t="s">
        <v>70</v>
      </c>
      <c r="C312" s="6" t="s">
        <v>880</v>
      </c>
      <c r="D312" s="6" t="s">
        <v>881</v>
      </c>
      <c r="E312" s="5" t="str">
        <f>HYPERLINK("https://www.esco-net.com/wcs/escort/ec/detail?hHinCd=EA719AJ-13A","EA719AJ-13A")</f>
        <v>EA719AJ-13A</v>
      </c>
    </row>
    <row r="313" spans="2:5" x14ac:dyDescent="0.15">
      <c r="B313" s="6" t="s">
        <v>882</v>
      </c>
      <c r="C313" s="6" t="s">
        <v>883</v>
      </c>
      <c r="D313" s="6" t="s">
        <v>884</v>
      </c>
      <c r="E313" s="5" t="str">
        <f>HYPERLINK("https://www.esco-net.com/wcs/escort/ec/detail?hHinCd=EA725C-31","EA725C-31")</f>
        <v>EA725C-31</v>
      </c>
    </row>
    <row r="314" spans="2:5" x14ac:dyDescent="0.15">
      <c r="B314" s="6" t="s">
        <v>882</v>
      </c>
      <c r="C314" s="6" t="s">
        <v>885</v>
      </c>
      <c r="D314" s="6" t="s">
        <v>886</v>
      </c>
      <c r="E314" s="5" t="str">
        <f>HYPERLINK("https://www.esco-net.com/wcs/escort/ec/detail?hHinCd=EA725C-200A","EA725C-200A")</f>
        <v>EA725C-200A</v>
      </c>
    </row>
    <row r="315" spans="2:5" x14ac:dyDescent="0.15">
      <c r="B315" s="6" t="s">
        <v>887</v>
      </c>
      <c r="C315" s="6" t="s">
        <v>888</v>
      </c>
      <c r="D315" s="6" t="s">
        <v>889</v>
      </c>
      <c r="E315" s="5" t="str">
        <f>HYPERLINK("https://www.esco-net.com/wcs/escort/ec/detail?hHinCd=EA725KN-2","EA725KN-2")</f>
        <v>EA725KN-2</v>
      </c>
    </row>
    <row r="316" spans="2:5" x14ac:dyDescent="0.15">
      <c r="B316" s="6" t="s">
        <v>890</v>
      </c>
      <c r="C316" s="6" t="s">
        <v>891</v>
      </c>
      <c r="D316" s="6" t="s">
        <v>892</v>
      </c>
      <c r="E316" s="5" t="str">
        <f>HYPERLINK("https://www.esco-net.com/wcs/escort/ec/detail?hHinCd=EA725KE-32","EA725KE-32")</f>
        <v>EA725KE-32</v>
      </c>
    </row>
    <row r="317" spans="2:5" x14ac:dyDescent="0.15">
      <c r="B317" s="6" t="s">
        <v>890</v>
      </c>
      <c r="C317" s="6" t="s">
        <v>893</v>
      </c>
      <c r="D317" s="6" t="s">
        <v>894</v>
      </c>
      <c r="E317" s="5" t="str">
        <f>HYPERLINK("https://www.esco-net.com/wcs/escort/ec/detail?hHinCd=EA725KE-34","EA725KE-34")</f>
        <v>EA725KE-34</v>
      </c>
    </row>
    <row r="318" spans="2:5" x14ac:dyDescent="0.15">
      <c r="B318" s="6" t="s">
        <v>890</v>
      </c>
      <c r="C318" s="6" t="s">
        <v>895</v>
      </c>
      <c r="D318" s="6" t="s">
        <v>896</v>
      </c>
      <c r="E318" s="5"/>
    </row>
    <row r="319" spans="2:5" x14ac:dyDescent="0.15">
      <c r="B319" s="6" t="s">
        <v>71</v>
      </c>
      <c r="C319" s="6" t="s">
        <v>897</v>
      </c>
      <c r="D319" s="6" t="s">
        <v>898</v>
      </c>
      <c r="E319" s="5" t="str">
        <f>HYPERLINK("https://www.esco-net.com/wcs/escort/ec/detail?hHinCd=EA725RB-110","EA725RB-110")</f>
        <v>EA725RB-110</v>
      </c>
    </row>
    <row r="320" spans="2:5" x14ac:dyDescent="0.15">
      <c r="B320" s="6" t="s">
        <v>899</v>
      </c>
      <c r="C320" s="6" t="s">
        <v>900</v>
      </c>
      <c r="D320" s="6" t="s">
        <v>901</v>
      </c>
      <c r="E320" s="5"/>
    </row>
    <row r="321" spans="2:5" x14ac:dyDescent="0.15">
      <c r="B321" s="6" t="s">
        <v>902</v>
      </c>
      <c r="C321" s="6" t="s">
        <v>903</v>
      </c>
      <c r="D321" s="6" t="s">
        <v>904</v>
      </c>
      <c r="E321" s="5" t="str">
        <f>HYPERLINK("https://www.esco-net.com/wcs/escort/ec/detail?hHinCd=EA729DH-50","EA729DH-50")</f>
        <v>EA729DH-50</v>
      </c>
    </row>
    <row r="322" spans="2:5" x14ac:dyDescent="0.15">
      <c r="B322" s="6" t="s">
        <v>902</v>
      </c>
      <c r="C322" s="6" t="s">
        <v>905</v>
      </c>
      <c r="D322" s="6" t="s">
        <v>906</v>
      </c>
      <c r="E322" s="5"/>
    </row>
    <row r="323" spans="2:5" x14ac:dyDescent="0.15">
      <c r="B323" s="6" t="s">
        <v>902</v>
      </c>
      <c r="C323" s="6" t="s">
        <v>907</v>
      </c>
      <c r="D323" s="6" t="s">
        <v>908</v>
      </c>
      <c r="E323" s="5" t="str">
        <f>HYPERLINK("https://www.esco-net.com/wcs/escort/ec/detail?hHinCd=EA729GE-40","EA729GE-40")</f>
        <v>EA729GE-40</v>
      </c>
    </row>
    <row r="324" spans="2:5" x14ac:dyDescent="0.15">
      <c r="B324" s="6" t="s">
        <v>909</v>
      </c>
      <c r="C324" s="6" t="s">
        <v>910</v>
      </c>
      <c r="D324" s="6" t="s">
        <v>911</v>
      </c>
      <c r="E324" s="5" t="str">
        <f>HYPERLINK("https://www.esco-net.com/wcs/escort/ec/detail?hHinCd=EA715CA-63A","EA715CA-63A")</f>
        <v>EA715CA-63A</v>
      </c>
    </row>
    <row r="325" spans="2:5" x14ac:dyDescent="0.15">
      <c r="B325" s="6" t="s">
        <v>912</v>
      </c>
      <c r="C325" s="6" t="s">
        <v>913</v>
      </c>
      <c r="D325" s="6" t="s">
        <v>914</v>
      </c>
      <c r="E325" s="5"/>
    </row>
    <row r="326" spans="2:5" x14ac:dyDescent="0.15">
      <c r="B326" s="6" t="s">
        <v>9</v>
      </c>
      <c r="C326" s="6" t="s">
        <v>915</v>
      </c>
      <c r="D326" s="6" t="s">
        <v>916</v>
      </c>
      <c r="E326" s="5" t="str">
        <f>HYPERLINK("https://www.esco-net.com/wcs/escort/ec/detail?hHinCd=EA707D-1","EA707D-1")</f>
        <v>EA707D-1</v>
      </c>
    </row>
    <row r="327" spans="2:5" x14ac:dyDescent="0.15">
      <c r="B327" s="6" t="s">
        <v>917</v>
      </c>
      <c r="C327" s="6" t="s">
        <v>918</v>
      </c>
      <c r="D327" s="6" t="s">
        <v>919</v>
      </c>
      <c r="E327" s="5" t="str">
        <f>HYPERLINK("https://www.esco-net.com/wcs/escort/ec/detail?hHinCd=EA708D-16A","EA708D-16A")</f>
        <v>EA708D-16A</v>
      </c>
    </row>
    <row r="328" spans="2:5" x14ac:dyDescent="0.15">
      <c r="B328" s="6" t="s">
        <v>920</v>
      </c>
      <c r="C328" s="6" t="s">
        <v>921</v>
      </c>
      <c r="D328" s="6" t="s">
        <v>922</v>
      </c>
      <c r="E328" s="5" t="str">
        <f>HYPERLINK("https://www.esco-net.com/wcs/escort/ec/detail?hHinCd=EA798C-69","EA798C-69")</f>
        <v>EA798C-69</v>
      </c>
    </row>
    <row r="329" spans="2:5" x14ac:dyDescent="0.15">
      <c r="B329" s="6" t="s">
        <v>923</v>
      </c>
      <c r="C329" s="6" t="s">
        <v>924</v>
      </c>
      <c r="D329" s="6" t="s">
        <v>925</v>
      </c>
      <c r="E329" s="5"/>
    </row>
    <row r="330" spans="2:5" x14ac:dyDescent="0.15">
      <c r="B330" s="6" t="s">
        <v>926</v>
      </c>
      <c r="C330" s="6" t="s">
        <v>927</v>
      </c>
      <c r="D330" s="6" t="s">
        <v>928</v>
      </c>
      <c r="E330" s="5" t="str">
        <f>HYPERLINK("https://www.esco-net.com/wcs/escort/ec/detail?hHinCd=EA728EB-42A","EA728EB-42A")</f>
        <v>EA728EB-42A</v>
      </c>
    </row>
    <row r="331" spans="2:5" x14ac:dyDescent="0.15">
      <c r="B331" s="6" t="s">
        <v>926</v>
      </c>
      <c r="C331" s="6" t="s">
        <v>929</v>
      </c>
      <c r="D331" s="6" t="s">
        <v>930</v>
      </c>
      <c r="E331" s="5" t="str">
        <f>HYPERLINK("https://www.esco-net.com/wcs/escort/ec/detail?hHinCd=EA728EB-42A","EA728EB-42A")</f>
        <v>EA728EB-42A</v>
      </c>
    </row>
    <row r="332" spans="2:5" x14ac:dyDescent="0.15">
      <c r="B332" s="6" t="s">
        <v>931</v>
      </c>
      <c r="C332" s="6" t="s">
        <v>932</v>
      </c>
      <c r="D332" s="6" t="s">
        <v>933</v>
      </c>
      <c r="E332" s="5" t="str">
        <f>HYPERLINK("https://www.esco-net.com/wcs/escort/ec/detail?hHinCd=EA728EB-41","EA728EB-41")</f>
        <v>EA728EB-41</v>
      </c>
    </row>
    <row r="333" spans="2:5" x14ac:dyDescent="0.15">
      <c r="B333" s="6" t="s">
        <v>934</v>
      </c>
      <c r="C333" s="6" t="s">
        <v>935</v>
      </c>
      <c r="D333" s="6" t="s">
        <v>936</v>
      </c>
      <c r="E333" s="5"/>
    </row>
    <row r="334" spans="2:5" x14ac:dyDescent="0.15">
      <c r="B334" s="6" t="s">
        <v>934</v>
      </c>
      <c r="C334" s="6" t="s">
        <v>937</v>
      </c>
      <c r="D334" s="6" t="s">
        <v>938</v>
      </c>
      <c r="E334" s="5"/>
    </row>
    <row r="335" spans="2:5" x14ac:dyDescent="0.15">
      <c r="B335" s="6" t="s">
        <v>934</v>
      </c>
      <c r="C335" s="6" t="s">
        <v>939</v>
      </c>
      <c r="D335" s="6" t="s">
        <v>940</v>
      </c>
      <c r="E335" s="5"/>
    </row>
    <row r="336" spans="2:5" x14ac:dyDescent="0.15">
      <c r="B336" s="6" t="s">
        <v>941</v>
      </c>
      <c r="C336" s="6" t="s">
        <v>942</v>
      </c>
      <c r="D336" s="6" t="s">
        <v>943</v>
      </c>
      <c r="E336" s="5"/>
    </row>
    <row r="337" spans="2:5" x14ac:dyDescent="0.15">
      <c r="B337" s="6" t="s">
        <v>941</v>
      </c>
      <c r="C337" s="6" t="s">
        <v>944</v>
      </c>
      <c r="D337" s="6" t="s">
        <v>945</v>
      </c>
      <c r="E337" s="5"/>
    </row>
    <row r="338" spans="2:5" x14ac:dyDescent="0.15">
      <c r="B338" s="6" t="s">
        <v>941</v>
      </c>
      <c r="C338" s="6" t="s">
        <v>946</v>
      </c>
      <c r="D338" s="6" t="s">
        <v>947</v>
      </c>
      <c r="E338" s="5"/>
    </row>
    <row r="339" spans="2:5" x14ac:dyDescent="0.15">
      <c r="B339" s="6" t="s">
        <v>941</v>
      </c>
      <c r="C339" s="6" t="s">
        <v>948</v>
      </c>
      <c r="D339" s="6" t="s">
        <v>949</v>
      </c>
      <c r="E339" s="5"/>
    </row>
    <row r="340" spans="2:5" x14ac:dyDescent="0.15">
      <c r="B340" s="6" t="s">
        <v>72</v>
      </c>
      <c r="C340" s="6" t="s">
        <v>950</v>
      </c>
      <c r="D340" s="6" t="s">
        <v>951</v>
      </c>
      <c r="E340" s="5"/>
    </row>
    <row r="341" spans="2:5" x14ac:dyDescent="0.15">
      <c r="B341" s="6" t="s">
        <v>952</v>
      </c>
      <c r="C341" s="6" t="s">
        <v>953</v>
      </c>
      <c r="D341" s="6" t="s">
        <v>954</v>
      </c>
      <c r="E341" s="5" t="str">
        <f>HYPERLINK("https://www.esco-net.com/wcs/escort/ec/detail?hHinCd=EA810TE-5","EA810TE-5")</f>
        <v>EA810TE-5</v>
      </c>
    </row>
    <row r="342" spans="2:5" x14ac:dyDescent="0.15">
      <c r="B342" s="6" t="s">
        <v>952</v>
      </c>
      <c r="C342" s="6" t="s">
        <v>955</v>
      </c>
      <c r="D342" s="6" t="s">
        <v>956</v>
      </c>
      <c r="E342" s="5" t="str">
        <f>HYPERLINK("https://www.esco-net.com/wcs/escort/ec/detail?hHinCd=EA813DR-2A","EA813DR-2A")</f>
        <v>EA813DR-2A</v>
      </c>
    </row>
    <row r="343" spans="2:5" x14ac:dyDescent="0.15">
      <c r="B343" s="6" t="s">
        <v>957</v>
      </c>
      <c r="C343" s="6" t="s">
        <v>958</v>
      </c>
      <c r="D343" s="6" t="s">
        <v>959</v>
      </c>
      <c r="E343" s="5" t="str">
        <f>HYPERLINK("https://www.esco-net.com/wcs/escort/ec/detail?hHinCd=EA809DF-10A","EA809DF-10A")</f>
        <v>EA809DF-10A</v>
      </c>
    </row>
    <row r="344" spans="2:5" x14ac:dyDescent="0.15">
      <c r="B344" s="6" t="s">
        <v>960</v>
      </c>
      <c r="C344" s="6" t="s">
        <v>961</v>
      </c>
      <c r="D344" s="6" t="s">
        <v>962</v>
      </c>
      <c r="E344" s="5"/>
    </row>
    <row r="345" spans="2:5" x14ac:dyDescent="0.15">
      <c r="B345" s="6" t="s">
        <v>960</v>
      </c>
      <c r="C345" s="6" t="s">
        <v>963</v>
      </c>
      <c r="D345" s="6" t="s">
        <v>964</v>
      </c>
      <c r="E345" s="5"/>
    </row>
    <row r="346" spans="2:5" x14ac:dyDescent="0.15">
      <c r="B346" s="6" t="s">
        <v>960</v>
      </c>
      <c r="C346" s="6" t="s">
        <v>965</v>
      </c>
      <c r="D346" s="6" t="s">
        <v>966</v>
      </c>
      <c r="E346" s="5"/>
    </row>
    <row r="347" spans="2:5" x14ac:dyDescent="0.15">
      <c r="B347" s="6" t="s">
        <v>960</v>
      </c>
      <c r="C347" s="6" t="s">
        <v>967</v>
      </c>
      <c r="D347" s="6" t="s">
        <v>968</v>
      </c>
      <c r="E347" s="5"/>
    </row>
    <row r="348" spans="2:5" x14ac:dyDescent="0.15">
      <c r="B348" s="6" t="s">
        <v>960</v>
      </c>
      <c r="C348" s="6" t="s">
        <v>969</v>
      </c>
      <c r="D348" s="6" t="s">
        <v>970</v>
      </c>
      <c r="E348" s="5"/>
    </row>
    <row r="349" spans="2:5" x14ac:dyDescent="0.15">
      <c r="B349" s="6" t="s">
        <v>960</v>
      </c>
      <c r="C349" s="6" t="s">
        <v>971</v>
      </c>
      <c r="D349" s="6" t="s">
        <v>972</v>
      </c>
      <c r="E349" s="5"/>
    </row>
    <row r="350" spans="2:5" x14ac:dyDescent="0.15">
      <c r="B350" s="6" t="s">
        <v>960</v>
      </c>
      <c r="C350" s="6" t="s">
        <v>973</v>
      </c>
      <c r="D350" s="6" t="s">
        <v>974</v>
      </c>
      <c r="E350" s="5"/>
    </row>
    <row r="351" spans="2:5" x14ac:dyDescent="0.15">
      <c r="B351" s="6" t="s">
        <v>960</v>
      </c>
      <c r="C351" s="6" t="s">
        <v>975</v>
      </c>
      <c r="D351" s="6" t="s">
        <v>976</v>
      </c>
      <c r="E351" s="5"/>
    </row>
    <row r="352" spans="2:5" x14ac:dyDescent="0.15">
      <c r="B352" s="6" t="s">
        <v>960</v>
      </c>
      <c r="C352" s="6" t="s">
        <v>977</v>
      </c>
      <c r="D352" s="6" t="s">
        <v>978</v>
      </c>
      <c r="E352" s="5"/>
    </row>
    <row r="353" spans="2:5" x14ac:dyDescent="0.15">
      <c r="B353" s="6" t="s">
        <v>960</v>
      </c>
      <c r="C353" s="6" t="s">
        <v>979</v>
      </c>
      <c r="D353" s="6" t="s">
        <v>980</v>
      </c>
      <c r="E353" s="5"/>
    </row>
    <row r="354" spans="2:5" x14ac:dyDescent="0.15">
      <c r="B354" s="6" t="s">
        <v>960</v>
      </c>
      <c r="C354" s="6" t="s">
        <v>981</v>
      </c>
      <c r="D354" s="6" t="s">
        <v>982</v>
      </c>
      <c r="E354" s="5"/>
    </row>
    <row r="355" spans="2:5" x14ac:dyDescent="0.15">
      <c r="B355" s="6" t="s">
        <v>960</v>
      </c>
      <c r="C355" s="6" t="s">
        <v>983</v>
      </c>
      <c r="D355" s="6" t="s">
        <v>984</v>
      </c>
      <c r="E355" s="5"/>
    </row>
    <row r="356" spans="2:5" x14ac:dyDescent="0.15">
      <c r="B356" s="6" t="s">
        <v>960</v>
      </c>
      <c r="C356" s="6" t="s">
        <v>985</v>
      </c>
      <c r="D356" s="6" t="s">
        <v>986</v>
      </c>
      <c r="E356" s="5"/>
    </row>
    <row r="357" spans="2:5" x14ac:dyDescent="0.15">
      <c r="B357" s="6" t="s">
        <v>960</v>
      </c>
      <c r="C357" s="6" t="s">
        <v>987</v>
      </c>
      <c r="D357" s="6" t="s">
        <v>988</v>
      </c>
      <c r="E357" s="5"/>
    </row>
    <row r="358" spans="2:5" x14ac:dyDescent="0.15">
      <c r="B358" s="6" t="s">
        <v>960</v>
      </c>
      <c r="C358" s="6" t="s">
        <v>989</v>
      </c>
      <c r="D358" s="6" t="s">
        <v>990</v>
      </c>
      <c r="E358" s="5"/>
    </row>
    <row r="359" spans="2:5" x14ac:dyDescent="0.15">
      <c r="B359" s="6" t="s">
        <v>960</v>
      </c>
      <c r="C359" s="6" t="s">
        <v>991</v>
      </c>
      <c r="D359" s="6" t="s">
        <v>992</v>
      </c>
      <c r="E359" s="5"/>
    </row>
    <row r="360" spans="2:5" x14ac:dyDescent="0.15">
      <c r="B360" s="6" t="s">
        <v>993</v>
      </c>
      <c r="C360" s="6" t="s">
        <v>994</v>
      </c>
      <c r="D360" s="6" t="s">
        <v>995</v>
      </c>
      <c r="E360" s="5" t="str">
        <f>HYPERLINK("https://www.esco-net.com/wcs/escort/ec/detail?hHinCd=EA809XW-2","EA809XW-2")</f>
        <v>EA809XW-2</v>
      </c>
    </row>
    <row r="361" spans="2:5" x14ac:dyDescent="0.15">
      <c r="B361" s="6" t="s">
        <v>996</v>
      </c>
      <c r="C361" s="6" t="s">
        <v>997</v>
      </c>
      <c r="D361" s="6" t="s">
        <v>998</v>
      </c>
      <c r="E361" s="5" t="str">
        <f>HYPERLINK("https://www.esco-net.com/wcs/escort/ec/detail?hHinCd=EA813CF-9A","EA813CF-9A")</f>
        <v>EA813CF-9A</v>
      </c>
    </row>
    <row r="362" spans="2:5" x14ac:dyDescent="0.15">
      <c r="B362" s="6" t="s">
        <v>999</v>
      </c>
      <c r="C362" s="6" t="s">
        <v>1000</v>
      </c>
      <c r="D362" s="6" t="s">
        <v>1001</v>
      </c>
      <c r="E362" s="5"/>
    </row>
    <row r="363" spans="2:5" x14ac:dyDescent="0.15">
      <c r="B363" s="6" t="s">
        <v>999</v>
      </c>
      <c r="C363" s="6" t="s">
        <v>1002</v>
      </c>
      <c r="D363" s="6" t="s">
        <v>1003</v>
      </c>
      <c r="E363" s="5"/>
    </row>
    <row r="364" spans="2:5" x14ac:dyDescent="0.15">
      <c r="B364" s="6" t="s">
        <v>999</v>
      </c>
      <c r="C364" s="6" t="s">
        <v>1004</v>
      </c>
      <c r="D364" s="6" t="s">
        <v>1005</v>
      </c>
      <c r="E364" s="5"/>
    </row>
    <row r="365" spans="2:5" x14ac:dyDescent="0.15">
      <c r="B365" s="6" t="s">
        <v>999</v>
      </c>
      <c r="C365" s="6" t="s">
        <v>1006</v>
      </c>
      <c r="D365" s="6" t="s">
        <v>1007</v>
      </c>
      <c r="E365" s="5"/>
    </row>
    <row r="366" spans="2:5" x14ac:dyDescent="0.15">
      <c r="B366" s="6" t="s">
        <v>1008</v>
      </c>
      <c r="C366" s="6" t="s">
        <v>1009</v>
      </c>
      <c r="D366" s="6" t="s">
        <v>1010</v>
      </c>
      <c r="E366" s="5"/>
    </row>
    <row r="367" spans="2:5" x14ac:dyDescent="0.15">
      <c r="B367" s="6" t="s">
        <v>1008</v>
      </c>
      <c r="C367" s="6" t="s">
        <v>1011</v>
      </c>
      <c r="D367" s="6" t="s">
        <v>1012</v>
      </c>
      <c r="E367" s="5"/>
    </row>
    <row r="368" spans="2:5" x14ac:dyDescent="0.15">
      <c r="B368" s="6" t="s">
        <v>1013</v>
      </c>
      <c r="C368" s="6" t="s">
        <v>1014</v>
      </c>
      <c r="D368" s="6" t="s">
        <v>1015</v>
      </c>
      <c r="E368" s="5" t="str">
        <f>HYPERLINK("https://www.esco-net.com/wcs/escort/ec/detail?hHinCd=EA851BA-1","EA851BA-1")</f>
        <v>EA851BA-1</v>
      </c>
    </row>
    <row r="369" spans="2:5" x14ac:dyDescent="0.15">
      <c r="B369" s="6" t="s">
        <v>1016</v>
      </c>
      <c r="C369" s="6" t="s">
        <v>1017</v>
      </c>
      <c r="D369" s="6" t="s">
        <v>1018</v>
      </c>
      <c r="E369" s="5"/>
    </row>
    <row r="370" spans="2:5" x14ac:dyDescent="0.15">
      <c r="B370" s="6" t="s">
        <v>1019</v>
      </c>
      <c r="C370" s="6" t="s">
        <v>1020</v>
      </c>
      <c r="D370" s="6" t="s">
        <v>1021</v>
      </c>
      <c r="E370" s="5" t="str">
        <f>HYPERLINK("https://www.esco-net.com/wcs/escort/ec/detail?hHinCd=EA813R-5A","EA813R-5A")</f>
        <v>EA813R-5A</v>
      </c>
    </row>
    <row r="371" spans="2:5" x14ac:dyDescent="0.15">
      <c r="B371" s="6" t="s">
        <v>73</v>
      </c>
      <c r="C371" s="6" t="s">
        <v>1022</v>
      </c>
      <c r="D371" s="6" t="s">
        <v>1023</v>
      </c>
      <c r="E371" s="5"/>
    </row>
    <row r="372" spans="2:5" x14ac:dyDescent="0.15">
      <c r="B372" s="6" t="s">
        <v>1024</v>
      </c>
      <c r="C372" s="6" t="s">
        <v>1025</v>
      </c>
      <c r="D372" s="6" t="s">
        <v>1026</v>
      </c>
      <c r="E372" s="5"/>
    </row>
    <row r="373" spans="2:5" x14ac:dyDescent="0.15">
      <c r="B373" s="6" t="s">
        <v>74</v>
      </c>
      <c r="C373" s="6" t="s">
        <v>1027</v>
      </c>
      <c r="D373" s="6" t="s">
        <v>1028</v>
      </c>
      <c r="E373" s="5"/>
    </row>
    <row r="374" spans="2:5" x14ac:dyDescent="0.15">
      <c r="B374" s="6" t="s">
        <v>74</v>
      </c>
      <c r="C374" s="6" t="s">
        <v>1029</v>
      </c>
      <c r="D374" s="6" t="s">
        <v>1030</v>
      </c>
      <c r="E374" s="5"/>
    </row>
    <row r="375" spans="2:5" x14ac:dyDescent="0.15">
      <c r="B375" s="6" t="s">
        <v>1031</v>
      </c>
      <c r="C375" s="6" t="s">
        <v>1032</v>
      </c>
      <c r="D375" s="6" t="s">
        <v>1033</v>
      </c>
      <c r="E375" s="5"/>
    </row>
    <row r="376" spans="2:5" x14ac:dyDescent="0.15">
      <c r="B376" s="6" t="s">
        <v>1034</v>
      </c>
      <c r="C376" s="6" t="s">
        <v>1035</v>
      </c>
      <c r="D376" s="6" t="s">
        <v>1036</v>
      </c>
      <c r="E376" s="5" t="str">
        <f>HYPERLINK("https://www.esco-net.com/wcs/escort/ec/detail?hHinCd=EA896A-1C","EA896A-1C")</f>
        <v>EA896A-1C</v>
      </c>
    </row>
    <row r="377" spans="2:5" x14ac:dyDescent="0.15">
      <c r="B377" s="6" t="s">
        <v>1034</v>
      </c>
      <c r="C377" s="6" t="s">
        <v>1037</v>
      </c>
      <c r="D377" s="6" t="s">
        <v>1038</v>
      </c>
      <c r="E377" s="5" t="str">
        <f>HYPERLINK("https://www.esco-net.com/wcs/escort/ec/detail?hHinCd=EA896AH-23","EA896AH-23")</f>
        <v>EA896AH-23</v>
      </c>
    </row>
    <row r="378" spans="2:5" x14ac:dyDescent="0.15">
      <c r="B378" s="6" t="s">
        <v>1034</v>
      </c>
      <c r="C378" s="6" t="s">
        <v>1039</v>
      </c>
      <c r="D378" s="6" t="s">
        <v>1040</v>
      </c>
      <c r="E378" s="5"/>
    </row>
    <row r="379" spans="2:5" x14ac:dyDescent="0.15">
      <c r="B379" s="6" t="s">
        <v>1034</v>
      </c>
      <c r="C379" s="6" t="s">
        <v>1041</v>
      </c>
      <c r="D379" s="6" t="s">
        <v>1042</v>
      </c>
      <c r="E379" s="5"/>
    </row>
    <row r="380" spans="2:5" x14ac:dyDescent="0.15">
      <c r="B380" s="6" t="s">
        <v>1034</v>
      </c>
      <c r="C380" s="6" t="s">
        <v>1043</v>
      </c>
      <c r="D380" s="6" t="s">
        <v>1044</v>
      </c>
      <c r="E380" s="5"/>
    </row>
    <row r="381" spans="2:5" x14ac:dyDescent="0.15">
      <c r="B381" s="6" t="s">
        <v>1045</v>
      </c>
      <c r="C381" s="6" t="s">
        <v>1046</v>
      </c>
      <c r="D381" s="6" t="s">
        <v>1047</v>
      </c>
      <c r="E381" s="5" t="str">
        <f>HYPERLINK("https://www.esco-net.com/wcs/escort/ec/detail?hHinCd=EA815DV-1","EA815DV-1")</f>
        <v>EA815DV-1</v>
      </c>
    </row>
    <row r="382" spans="2:5" x14ac:dyDescent="0.15">
      <c r="B382" s="6" t="s">
        <v>1048</v>
      </c>
      <c r="C382" s="6" t="s">
        <v>1049</v>
      </c>
      <c r="D382" s="6" t="s">
        <v>1050</v>
      </c>
      <c r="E382" s="5" t="str">
        <f>HYPERLINK("https://www.esco-net.com/wcs/escort/ec/detail?hHinCd=EA764CB-23A","EA764CB-23A")</f>
        <v>EA764CB-23A</v>
      </c>
    </row>
    <row r="383" spans="2:5" x14ac:dyDescent="0.15">
      <c r="B383" s="6" t="s">
        <v>1051</v>
      </c>
      <c r="C383" s="6" t="s">
        <v>1052</v>
      </c>
      <c r="D383" s="6" t="s">
        <v>1053</v>
      </c>
      <c r="E383" s="5"/>
    </row>
    <row r="384" spans="2:5" x14ac:dyDescent="0.15">
      <c r="B384" s="6" t="s">
        <v>1054</v>
      </c>
      <c r="C384" s="6" t="s">
        <v>1055</v>
      </c>
      <c r="D384" s="6" t="s">
        <v>1056</v>
      </c>
      <c r="E384" s="5"/>
    </row>
    <row r="385" spans="2:5" x14ac:dyDescent="0.15">
      <c r="B385" s="6" t="s">
        <v>1054</v>
      </c>
      <c r="C385" s="6" t="s">
        <v>1057</v>
      </c>
      <c r="D385" s="6" t="s">
        <v>1058</v>
      </c>
      <c r="E385" s="5" t="str">
        <f>HYPERLINK("https://www.esco-net.com/wcs/escort/ec/detail?hHinCd=EA824NS-3.7","EA824NS-3.7")</f>
        <v>EA824NS-3.7</v>
      </c>
    </row>
    <row r="386" spans="2:5" x14ac:dyDescent="0.15">
      <c r="B386" s="6" t="s">
        <v>1054</v>
      </c>
      <c r="C386" s="6" t="s">
        <v>1059</v>
      </c>
      <c r="D386" s="6" t="s">
        <v>1060</v>
      </c>
      <c r="E386" s="5" t="str">
        <f>HYPERLINK("https://www.esco-net.com/wcs/escort/ec/detail?hHinCd=EA824NS-3.8","EA824NS-3.8")</f>
        <v>EA824NS-3.8</v>
      </c>
    </row>
    <row r="387" spans="2:5" x14ac:dyDescent="0.15">
      <c r="B387" s="6" t="s">
        <v>29</v>
      </c>
      <c r="C387" s="6" t="s">
        <v>1061</v>
      </c>
      <c r="D387" s="6" t="s">
        <v>1062</v>
      </c>
      <c r="E387" s="5"/>
    </row>
    <row r="388" spans="2:5" x14ac:dyDescent="0.15">
      <c r="B388" s="6" t="s">
        <v>29</v>
      </c>
      <c r="C388" s="6" t="s">
        <v>1063</v>
      </c>
      <c r="D388" s="6" t="s">
        <v>1064</v>
      </c>
      <c r="E388" s="5"/>
    </row>
    <row r="389" spans="2:5" x14ac:dyDescent="0.15">
      <c r="B389" s="6" t="s">
        <v>1065</v>
      </c>
      <c r="C389" s="6" t="s">
        <v>1066</v>
      </c>
      <c r="D389" s="6" t="s">
        <v>1067</v>
      </c>
      <c r="E389" s="5" t="str">
        <f>HYPERLINK("https://www.esco-net.com/wcs/escort/ec/detail?hHinCd=EA824DV-3.3","EA824DV-3.3")</f>
        <v>EA824DV-3.3</v>
      </c>
    </row>
    <row r="390" spans="2:5" x14ac:dyDescent="0.15">
      <c r="B390" s="6" t="s">
        <v>1068</v>
      </c>
      <c r="C390" s="6" t="s">
        <v>1069</v>
      </c>
      <c r="D390" s="6" t="s">
        <v>1070</v>
      </c>
      <c r="E390" s="5"/>
    </row>
    <row r="391" spans="2:5" x14ac:dyDescent="0.15">
      <c r="B391" s="6" t="s">
        <v>1071</v>
      </c>
      <c r="C391" s="6" t="s">
        <v>1072</v>
      </c>
      <c r="D391" s="6" t="s">
        <v>1073</v>
      </c>
      <c r="E391" s="5" t="str">
        <f>HYPERLINK("https://www.esco-net.com/wcs/escort/ec/detail?hHinCd=EA829PE-10A","EA829PE-10A")</f>
        <v>EA829PE-10A</v>
      </c>
    </row>
    <row r="392" spans="2:5" x14ac:dyDescent="0.15">
      <c r="B392" s="6" t="s">
        <v>1071</v>
      </c>
      <c r="C392" s="6" t="s">
        <v>1074</v>
      </c>
      <c r="D392" s="6" t="s">
        <v>1075</v>
      </c>
      <c r="E392" s="5" t="str">
        <f>HYPERLINK("https://www.esco-net.com/wcs/escort/ec/detail?hHinCd=EA829PE-6A","EA829PE-6A")</f>
        <v>EA829PE-6A</v>
      </c>
    </row>
    <row r="393" spans="2:5" x14ac:dyDescent="0.15">
      <c r="B393" s="6" t="s">
        <v>30</v>
      </c>
      <c r="C393" s="6" t="s">
        <v>1076</v>
      </c>
      <c r="D393" s="6" t="s">
        <v>1077</v>
      </c>
      <c r="E393" s="5"/>
    </row>
    <row r="394" spans="2:5" x14ac:dyDescent="0.15">
      <c r="B394" s="6" t="s">
        <v>75</v>
      </c>
      <c r="C394" s="6" t="s">
        <v>1078</v>
      </c>
      <c r="D394" s="6" t="s">
        <v>1079</v>
      </c>
      <c r="E394" s="5"/>
    </row>
    <row r="395" spans="2:5" x14ac:dyDescent="0.15">
      <c r="B395" s="6" t="s">
        <v>75</v>
      </c>
      <c r="C395" s="6" t="s">
        <v>1080</v>
      </c>
      <c r="D395" s="6" t="s">
        <v>1081</v>
      </c>
      <c r="E395" s="5"/>
    </row>
    <row r="396" spans="2:5" x14ac:dyDescent="0.15">
      <c r="B396" s="6" t="s">
        <v>1082</v>
      </c>
      <c r="C396" s="6" t="s">
        <v>1083</v>
      </c>
      <c r="D396" s="6" t="s">
        <v>1084</v>
      </c>
      <c r="E396" s="5" t="str">
        <f>HYPERLINK("https://www.esco-net.com/wcs/escort/ec/detail?hHinCd=EA829VX-3","EA829VX-3")</f>
        <v>EA829VX-3</v>
      </c>
    </row>
    <row r="397" spans="2:5" x14ac:dyDescent="0.15">
      <c r="B397" s="6" t="s">
        <v>1085</v>
      </c>
      <c r="C397" s="6" t="s">
        <v>1086</v>
      </c>
      <c r="D397" s="6" t="s">
        <v>1087</v>
      </c>
      <c r="E397" s="5"/>
    </row>
    <row r="398" spans="2:5" x14ac:dyDescent="0.15">
      <c r="B398" s="6" t="s">
        <v>1088</v>
      </c>
      <c r="C398" s="6" t="s">
        <v>1089</v>
      </c>
      <c r="D398" s="6" t="s">
        <v>1090</v>
      </c>
      <c r="E398" s="5" t="str">
        <f>HYPERLINK("https://www.esco-net.com/wcs/escort/ec/detail?hHinCd=EA819DG-66","EA819DG-66")</f>
        <v>EA819DG-66</v>
      </c>
    </row>
    <row r="399" spans="2:5" x14ac:dyDescent="0.15">
      <c r="B399" s="6" t="s">
        <v>1091</v>
      </c>
      <c r="C399" s="6" t="s">
        <v>1092</v>
      </c>
      <c r="D399" s="6" t="s">
        <v>1093</v>
      </c>
      <c r="E399" s="5" t="str">
        <f>HYPERLINK("https://www.esco-net.com/wcs/escort/ec/detail?hHinCd=EA819GB-211","EA819GB-211")</f>
        <v>EA819GB-211</v>
      </c>
    </row>
    <row r="400" spans="2:5" x14ac:dyDescent="0.15">
      <c r="B400" s="6" t="s">
        <v>1091</v>
      </c>
      <c r="C400" s="6" t="s">
        <v>1094</v>
      </c>
      <c r="D400" s="6" t="s">
        <v>1095</v>
      </c>
      <c r="E400" s="5" t="str">
        <f>HYPERLINK("https://www.esco-net.com/wcs/escort/ec/detail?hHinCd=EA819GB-211","EA819GB-211")</f>
        <v>EA819GB-211</v>
      </c>
    </row>
    <row r="401" spans="2:5" x14ac:dyDescent="0.15">
      <c r="B401" s="6" t="s">
        <v>1096</v>
      </c>
      <c r="C401" s="6" t="s">
        <v>1097</v>
      </c>
      <c r="D401" s="6" t="s">
        <v>1098</v>
      </c>
      <c r="E401" s="5"/>
    </row>
    <row r="402" spans="2:5" x14ac:dyDescent="0.15">
      <c r="B402" s="6" t="s">
        <v>1099</v>
      </c>
      <c r="C402" s="6" t="s">
        <v>1100</v>
      </c>
      <c r="D402" s="6" t="s">
        <v>1101</v>
      </c>
      <c r="E402" s="5" t="str">
        <f>HYPERLINK("https://www.esco-net.com/wcs/escort/ec/detail?hHinCd=EA825SB-3","EA825SB-3")</f>
        <v>EA825SB-3</v>
      </c>
    </row>
    <row r="403" spans="2:5" x14ac:dyDescent="0.15">
      <c r="B403" s="6" t="s">
        <v>1102</v>
      </c>
      <c r="C403" s="6" t="s">
        <v>1103</v>
      </c>
      <c r="D403" s="6" t="s">
        <v>1104</v>
      </c>
      <c r="E403" s="5" t="str">
        <f>HYPERLINK("https://www.esco-net.com/wcs/escort/ec/detail?hHinCd=EA810TC-4","EA810TC-4")</f>
        <v>EA810TC-4</v>
      </c>
    </row>
    <row r="404" spans="2:5" x14ac:dyDescent="0.15">
      <c r="B404" s="6" t="s">
        <v>1102</v>
      </c>
      <c r="C404" s="6" t="s">
        <v>1105</v>
      </c>
      <c r="D404" s="6" t="s">
        <v>1106</v>
      </c>
      <c r="E404" s="5" t="str">
        <f>HYPERLINK("https://www.esco-net.com/wcs/escort/ec/detail?hHinCd=EA810TC-81","EA810TC-81")</f>
        <v>EA810TC-81</v>
      </c>
    </row>
    <row r="405" spans="2:5" x14ac:dyDescent="0.15">
      <c r="B405" s="6" t="s">
        <v>31</v>
      </c>
      <c r="C405" s="6" t="s">
        <v>1107</v>
      </c>
      <c r="D405" s="6" t="s">
        <v>1108</v>
      </c>
      <c r="E405" s="5" t="str">
        <f>HYPERLINK("https://www.esco-net.com/wcs/escort/ec/detail?hHinCd=EA824LN-112","EA824LN-112")</f>
        <v>EA824LN-112</v>
      </c>
    </row>
    <row r="406" spans="2:5" x14ac:dyDescent="0.15">
      <c r="B406" s="6" t="s">
        <v>1109</v>
      </c>
      <c r="C406" s="6" t="s">
        <v>1110</v>
      </c>
      <c r="D406" s="6" t="s">
        <v>1111</v>
      </c>
      <c r="E406" s="5" t="str">
        <f>HYPERLINK("https://www.esco-net.com/wcs/escort/ec/detail?hHinCd=EA851CD-3A","EA851CD-3A")</f>
        <v>EA851CD-3A</v>
      </c>
    </row>
    <row r="407" spans="2:5" x14ac:dyDescent="0.15">
      <c r="B407" s="6" t="s">
        <v>1112</v>
      </c>
      <c r="C407" s="6" t="s">
        <v>1113</v>
      </c>
      <c r="D407" s="6" t="s">
        <v>1114</v>
      </c>
      <c r="E407" s="5" t="str">
        <f>HYPERLINK("https://www.esco-net.com/wcs/escort/ec/detail?hHinCd=EA854LH-63A","EA854LH-63A")</f>
        <v>EA854LH-63A</v>
      </c>
    </row>
    <row r="408" spans="2:5" x14ac:dyDescent="0.15">
      <c r="B408" s="6" t="s">
        <v>1115</v>
      </c>
      <c r="C408" s="6" t="s">
        <v>1116</v>
      </c>
      <c r="D408" s="6" t="s">
        <v>1117</v>
      </c>
      <c r="E408" s="5" t="str">
        <f>HYPERLINK("https://www.esco-net.com/wcs/escort/ec/detail?hHinCd=EA809XE-284","EA809XE-284")</f>
        <v>EA809XE-284</v>
      </c>
    </row>
    <row r="409" spans="2:5" x14ac:dyDescent="0.15">
      <c r="B409" s="6" t="s">
        <v>1115</v>
      </c>
      <c r="C409" s="6" t="s">
        <v>1118</v>
      </c>
      <c r="D409" s="6" t="s">
        <v>1119</v>
      </c>
      <c r="E409" s="5"/>
    </row>
    <row r="410" spans="2:5" x14ac:dyDescent="0.15">
      <c r="B410" s="6" t="s">
        <v>1115</v>
      </c>
      <c r="C410" s="6" t="s">
        <v>1120</v>
      </c>
      <c r="D410" s="6" t="s">
        <v>1121</v>
      </c>
      <c r="E410" s="5"/>
    </row>
    <row r="411" spans="2:5" x14ac:dyDescent="0.15">
      <c r="B411" s="6" t="s">
        <v>1122</v>
      </c>
      <c r="C411" s="6" t="s">
        <v>1123</v>
      </c>
      <c r="D411" s="6" t="s">
        <v>1124</v>
      </c>
      <c r="E411" s="5" t="str">
        <f>HYPERLINK("https://www.esco-net.com/wcs/escort/ec/detail?hHinCd=EA843XD-125","EA843XD-125")</f>
        <v>EA843XD-125</v>
      </c>
    </row>
    <row r="412" spans="2:5" x14ac:dyDescent="0.15">
      <c r="B412" s="6" t="s">
        <v>1125</v>
      </c>
      <c r="C412" s="6" t="s">
        <v>1126</v>
      </c>
      <c r="D412" s="6" t="s">
        <v>1127</v>
      </c>
      <c r="E412" s="5" t="str">
        <f>HYPERLINK("https://www.esco-net.com/wcs/escort/ec/detail?hHinCd=EA809YS-3","EA809YS-3")</f>
        <v>EA809YS-3</v>
      </c>
    </row>
    <row r="413" spans="2:5" x14ac:dyDescent="0.15">
      <c r="B413" s="6" t="s">
        <v>1128</v>
      </c>
      <c r="C413" s="6" t="s">
        <v>1129</v>
      </c>
      <c r="D413" s="6" t="s">
        <v>1130</v>
      </c>
      <c r="E413" s="5" t="str">
        <f>HYPERLINK("https://www.esco-net.com/wcs/escort/ec/detail?hHinCd=EA843RH-21","EA843RH-21")</f>
        <v>EA843RH-21</v>
      </c>
    </row>
    <row r="414" spans="2:5" x14ac:dyDescent="0.15">
      <c r="B414" s="6" t="s">
        <v>32</v>
      </c>
      <c r="C414" s="6" t="s">
        <v>1131</v>
      </c>
      <c r="D414" s="6" t="s">
        <v>1132</v>
      </c>
      <c r="E414" s="5"/>
    </row>
    <row r="415" spans="2:5" x14ac:dyDescent="0.15">
      <c r="B415" s="6" t="s">
        <v>1133</v>
      </c>
      <c r="C415" s="6" t="s">
        <v>1134</v>
      </c>
      <c r="D415" s="6" t="s">
        <v>1135</v>
      </c>
      <c r="E415" s="5"/>
    </row>
    <row r="416" spans="2:5" x14ac:dyDescent="0.15">
      <c r="B416" s="6" t="s">
        <v>1133</v>
      </c>
      <c r="C416" s="6" t="s">
        <v>1136</v>
      </c>
      <c r="D416" s="6" t="s">
        <v>1137</v>
      </c>
      <c r="E416" s="5"/>
    </row>
    <row r="417" spans="2:5" x14ac:dyDescent="0.15">
      <c r="B417" s="6" t="s">
        <v>76</v>
      </c>
      <c r="C417" s="6" t="s">
        <v>1138</v>
      </c>
      <c r="D417" s="6" t="s">
        <v>1139</v>
      </c>
      <c r="E417" s="5" t="str">
        <f>HYPERLINK("https://www.esco-net.com/wcs/escort/ec/detail?hHinCd=EA819BM-301","EA819BM-301")</f>
        <v>EA819BM-301</v>
      </c>
    </row>
    <row r="418" spans="2:5" x14ac:dyDescent="0.15">
      <c r="B418" s="6" t="s">
        <v>76</v>
      </c>
      <c r="C418" s="6" t="s">
        <v>1140</v>
      </c>
      <c r="D418" s="6" t="s">
        <v>1141</v>
      </c>
      <c r="E418" s="5"/>
    </row>
    <row r="419" spans="2:5" x14ac:dyDescent="0.15">
      <c r="B419" s="6" t="s">
        <v>1142</v>
      </c>
      <c r="C419" s="6" t="s">
        <v>1143</v>
      </c>
      <c r="D419" s="6" t="s">
        <v>1144</v>
      </c>
      <c r="E419" s="5" t="str">
        <f>HYPERLINK("https://www.esco-net.com/wcs/escort/ec/detail?hHinCd=EA813A-8","EA813A-8")</f>
        <v>EA813A-8</v>
      </c>
    </row>
    <row r="420" spans="2:5" x14ac:dyDescent="0.15">
      <c r="B420" s="6" t="s">
        <v>77</v>
      </c>
      <c r="C420" s="6" t="s">
        <v>1145</v>
      </c>
      <c r="D420" s="6" t="s">
        <v>1146</v>
      </c>
      <c r="E420" s="5"/>
    </row>
    <row r="421" spans="2:5" x14ac:dyDescent="0.15">
      <c r="B421" s="6" t="s">
        <v>1147</v>
      </c>
      <c r="C421" s="6" t="s">
        <v>1148</v>
      </c>
      <c r="D421" s="6" t="s">
        <v>1149</v>
      </c>
      <c r="E421" s="5" t="str">
        <f>HYPERLINK("https://www.esco-net.com/wcs/escort/ec/detail?hHinCd=EA612AA-110","EA612AA-110")</f>
        <v>EA612AA-110</v>
      </c>
    </row>
    <row r="422" spans="2:5" x14ac:dyDescent="0.15">
      <c r="B422" s="6" t="s">
        <v>1147</v>
      </c>
      <c r="C422" s="6" t="s">
        <v>1150</v>
      </c>
      <c r="D422" s="6" t="s">
        <v>1151</v>
      </c>
      <c r="E422" s="5" t="str">
        <f>HYPERLINK("https://www.esco-net.com/wcs/escort/ec/detail?hHinCd=EA612AA-124","EA612AA-124")</f>
        <v>EA612AA-124</v>
      </c>
    </row>
    <row r="423" spans="2:5" x14ac:dyDescent="0.15">
      <c r="B423" s="6" t="s">
        <v>1147</v>
      </c>
      <c r="C423" s="6" t="s">
        <v>1152</v>
      </c>
      <c r="D423" s="6" t="s">
        <v>1153</v>
      </c>
      <c r="E423" s="5" t="str">
        <f>HYPERLINK("https://www.esco-net.com/wcs/escort/ec/detail?hHinCd=EA612AR-1A","EA612AR-1A")</f>
        <v>EA612AR-1A</v>
      </c>
    </row>
    <row r="424" spans="2:5" x14ac:dyDescent="0.15">
      <c r="B424" s="6" t="s">
        <v>1147</v>
      </c>
      <c r="C424" s="6" t="s">
        <v>1154</v>
      </c>
      <c r="D424" s="6" t="s">
        <v>1155</v>
      </c>
      <c r="E424" s="5" t="str">
        <f>HYPERLINK("https://www.esco-net.com/wcs/escort/ec/detail?hHinCd=EA612AR-2A","EA612AR-2A")</f>
        <v>EA612AR-2A</v>
      </c>
    </row>
    <row r="425" spans="2:5" x14ac:dyDescent="0.15">
      <c r="B425" s="6" t="s">
        <v>78</v>
      </c>
      <c r="C425" s="6" t="s">
        <v>1156</v>
      </c>
      <c r="D425" s="6" t="s">
        <v>1157</v>
      </c>
      <c r="E425" s="5"/>
    </row>
    <row r="426" spans="2:5" x14ac:dyDescent="0.15">
      <c r="B426" s="6" t="s">
        <v>1158</v>
      </c>
      <c r="C426" s="6" t="s">
        <v>1159</v>
      </c>
      <c r="D426" s="6" t="s">
        <v>1160</v>
      </c>
      <c r="E426" s="5" t="str">
        <f>HYPERLINK("https://www.esco-net.com/wcs/escort/ec/detail?hHinCd=EA163HD","EA163HD")</f>
        <v>EA163HD</v>
      </c>
    </row>
    <row r="427" spans="2:5" x14ac:dyDescent="0.15">
      <c r="B427" s="6" t="s">
        <v>1161</v>
      </c>
      <c r="C427" s="6" t="s">
        <v>1162</v>
      </c>
      <c r="D427" s="6" t="s">
        <v>1163</v>
      </c>
      <c r="E427" s="5" t="str">
        <f>HYPERLINK("https://www.esco-net.com/wcs/escort/ec/detail?hHinCd=EA161LN-124","EA161LN-124")</f>
        <v>EA161LN-124</v>
      </c>
    </row>
    <row r="428" spans="2:5" x14ac:dyDescent="0.15">
      <c r="B428" s="6" t="s">
        <v>1164</v>
      </c>
      <c r="C428" s="6" t="s">
        <v>1165</v>
      </c>
      <c r="D428" s="6" t="s">
        <v>79</v>
      </c>
      <c r="E428" s="5" t="str">
        <f>HYPERLINK("https://www.esco-net.com/wcs/escort/ec/detail?hHinCd=EA123AE-3A","EA123AE-3A")</f>
        <v>EA123AE-3A</v>
      </c>
    </row>
    <row r="429" spans="2:5" x14ac:dyDescent="0.15">
      <c r="B429" s="6" t="s">
        <v>1166</v>
      </c>
      <c r="C429" s="6" t="s">
        <v>1167</v>
      </c>
      <c r="D429" s="6" t="s">
        <v>1168</v>
      </c>
      <c r="E429" s="5"/>
    </row>
    <row r="430" spans="2:5" x14ac:dyDescent="0.15">
      <c r="B430" s="6" t="s">
        <v>1169</v>
      </c>
      <c r="C430" s="6" t="s">
        <v>1170</v>
      </c>
      <c r="D430" s="6" t="s">
        <v>1171</v>
      </c>
      <c r="E430" s="5"/>
    </row>
    <row r="431" spans="2:5" x14ac:dyDescent="0.15">
      <c r="B431" s="6" t="s">
        <v>1172</v>
      </c>
      <c r="C431" s="6" t="s">
        <v>1173</v>
      </c>
      <c r="D431" s="6" t="s">
        <v>1174</v>
      </c>
      <c r="E431" s="5"/>
    </row>
    <row r="432" spans="2:5" x14ac:dyDescent="0.15">
      <c r="B432" s="6" t="s">
        <v>1175</v>
      </c>
      <c r="C432" s="6" t="s">
        <v>1176</v>
      </c>
      <c r="D432" s="6" t="s">
        <v>1177</v>
      </c>
      <c r="E432" s="5"/>
    </row>
    <row r="433" spans="2:5" x14ac:dyDescent="0.15">
      <c r="B433" s="6" t="s">
        <v>1178</v>
      </c>
      <c r="C433" s="6" t="s">
        <v>1179</v>
      </c>
      <c r="D433" s="6" t="s">
        <v>1180</v>
      </c>
      <c r="E433" s="5"/>
    </row>
    <row r="434" spans="2:5" x14ac:dyDescent="0.15">
      <c r="B434" s="6" t="s">
        <v>1181</v>
      </c>
      <c r="C434" s="6" t="s">
        <v>1182</v>
      </c>
      <c r="D434" s="6" t="s">
        <v>1183</v>
      </c>
      <c r="E434" s="5" t="str">
        <f>HYPERLINK("https://www.esco-net.com/wcs/escort/ec/detail?hHinCd=EA140DC-12","EA140DC-12")</f>
        <v>EA140DC-12</v>
      </c>
    </row>
    <row r="435" spans="2:5" x14ac:dyDescent="0.15">
      <c r="B435" s="6" t="s">
        <v>1184</v>
      </c>
      <c r="C435" s="6" t="s">
        <v>1185</v>
      </c>
      <c r="D435" s="6" t="s">
        <v>1186</v>
      </c>
      <c r="E435" s="5"/>
    </row>
    <row r="436" spans="2:5" x14ac:dyDescent="0.15">
      <c r="B436" s="6" t="s">
        <v>1187</v>
      </c>
      <c r="C436" s="6" t="s">
        <v>1188</v>
      </c>
      <c r="D436" s="6" t="s">
        <v>1189</v>
      </c>
      <c r="E436" s="5"/>
    </row>
    <row r="437" spans="2:5" x14ac:dyDescent="0.15">
      <c r="B437" s="6" t="s">
        <v>1190</v>
      </c>
      <c r="C437" s="6" t="s">
        <v>1191</v>
      </c>
      <c r="D437" s="6" t="s">
        <v>1192</v>
      </c>
      <c r="E437" s="5" t="str">
        <f>HYPERLINK("https://www.esco-net.com/wcs/escort/ec/detail?hHinCd=EA426CC-12","EA426CC-12")</f>
        <v>EA426CC-12</v>
      </c>
    </row>
    <row r="438" spans="2:5" x14ac:dyDescent="0.15">
      <c r="B438" s="6" t="s">
        <v>1190</v>
      </c>
      <c r="C438" s="6" t="s">
        <v>1193</v>
      </c>
      <c r="D438" s="6" t="s">
        <v>1194</v>
      </c>
      <c r="E438" s="5" t="str">
        <f>HYPERLINK("https://www.esco-net.com/wcs/escort/ec/detail?hHinCd=EA426CW-111","EA426CW-111")</f>
        <v>EA426CW-111</v>
      </c>
    </row>
    <row r="439" spans="2:5" x14ac:dyDescent="0.15">
      <c r="B439" s="6" t="s">
        <v>1195</v>
      </c>
      <c r="C439" s="6" t="s">
        <v>1196</v>
      </c>
      <c r="D439" s="6" t="s">
        <v>1197</v>
      </c>
      <c r="E439" s="5"/>
    </row>
    <row r="440" spans="2:5" x14ac:dyDescent="0.15">
      <c r="B440" s="6" t="s">
        <v>1198</v>
      </c>
      <c r="C440" s="6" t="s">
        <v>1199</v>
      </c>
      <c r="D440" s="6" t="s">
        <v>1200</v>
      </c>
      <c r="E440" s="5"/>
    </row>
    <row r="441" spans="2:5" x14ac:dyDescent="0.15">
      <c r="B441" s="6" t="s">
        <v>80</v>
      </c>
      <c r="C441" s="6" t="s">
        <v>1201</v>
      </c>
      <c r="D441" s="6" t="s">
        <v>1202</v>
      </c>
      <c r="E441" s="5" t="str">
        <f>HYPERLINK("https://www.esco-net.com/wcs/escort/ec/detail?hHinCd=EA470DB-14","EA470DB-14")</f>
        <v>EA470DB-14</v>
      </c>
    </row>
    <row r="442" spans="2:5" x14ac:dyDescent="0.15">
      <c r="B442" s="6" t="s">
        <v>1203</v>
      </c>
      <c r="C442" s="6" t="s">
        <v>1204</v>
      </c>
      <c r="D442" s="6" t="s">
        <v>1205</v>
      </c>
      <c r="E442" s="5"/>
    </row>
    <row r="443" spans="2:5" x14ac:dyDescent="0.15">
      <c r="B443" s="6" t="s">
        <v>1206</v>
      </c>
      <c r="C443" s="6" t="s">
        <v>1207</v>
      </c>
      <c r="D443" s="6" t="s">
        <v>1208</v>
      </c>
      <c r="E443" s="5"/>
    </row>
    <row r="444" spans="2:5" x14ac:dyDescent="0.15">
      <c r="B444" s="6" t="s">
        <v>1209</v>
      </c>
      <c r="C444" s="6" t="s">
        <v>1210</v>
      </c>
      <c r="D444" s="6" t="s">
        <v>1211</v>
      </c>
      <c r="E444" s="5"/>
    </row>
    <row r="445" spans="2:5" x14ac:dyDescent="0.15">
      <c r="B445" s="6" t="s">
        <v>1212</v>
      </c>
      <c r="C445" s="6" t="s">
        <v>1213</v>
      </c>
      <c r="D445" s="6" t="s">
        <v>1214</v>
      </c>
      <c r="E445" s="5"/>
    </row>
    <row r="446" spans="2:5" x14ac:dyDescent="0.15">
      <c r="B446" s="6" t="s">
        <v>1215</v>
      </c>
      <c r="C446" s="6" t="s">
        <v>1216</v>
      </c>
      <c r="D446" s="6" t="s">
        <v>1217</v>
      </c>
      <c r="E446" s="5"/>
    </row>
    <row r="447" spans="2:5" x14ac:dyDescent="0.15">
      <c r="B447" s="6" t="s">
        <v>1215</v>
      </c>
      <c r="C447" s="6" t="s">
        <v>1218</v>
      </c>
      <c r="D447" s="6" t="s">
        <v>1219</v>
      </c>
      <c r="E447" s="5"/>
    </row>
    <row r="448" spans="2:5" x14ac:dyDescent="0.15">
      <c r="B448" s="6" t="s">
        <v>1215</v>
      </c>
      <c r="C448" s="6" t="s">
        <v>1220</v>
      </c>
      <c r="D448" s="6" t="s">
        <v>1221</v>
      </c>
      <c r="E448" s="5"/>
    </row>
    <row r="449" spans="2:5" x14ac:dyDescent="0.15">
      <c r="B449" s="6" t="s">
        <v>1222</v>
      </c>
      <c r="C449" s="6" t="s">
        <v>1223</v>
      </c>
      <c r="D449" s="6" t="s">
        <v>1224</v>
      </c>
      <c r="E449" s="5" t="str">
        <f>HYPERLINK("https://www.esco-net.com/wcs/escort/ec/detail?hHinCd=EA468BX-23A","EA468BX-23A")</f>
        <v>EA468BX-23A</v>
      </c>
    </row>
    <row r="450" spans="2:5" x14ac:dyDescent="0.15">
      <c r="B450" s="6" t="s">
        <v>1225</v>
      </c>
      <c r="C450" s="6" t="s">
        <v>1226</v>
      </c>
      <c r="D450" s="6" t="s">
        <v>1227</v>
      </c>
      <c r="E450" s="5"/>
    </row>
    <row r="451" spans="2:5" x14ac:dyDescent="0.15">
      <c r="B451" s="6" t="s">
        <v>1228</v>
      </c>
      <c r="C451" s="6" t="s">
        <v>1229</v>
      </c>
      <c r="D451" s="6" t="s">
        <v>1230</v>
      </c>
      <c r="E451" s="5" t="str">
        <f>HYPERLINK("https://www.esco-net.com/wcs/escort/ec/detail?hHinCd=EA468EF-38","EA468EF-38")</f>
        <v>EA468EF-38</v>
      </c>
    </row>
    <row r="452" spans="2:5" x14ac:dyDescent="0.15">
      <c r="B452" s="6" t="s">
        <v>1231</v>
      </c>
      <c r="C452" s="6" t="s">
        <v>1232</v>
      </c>
      <c r="D452" s="6" t="s">
        <v>1233</v>
      </c>
      <c r="E452" s="5" t="str">
        <f>HYPERLINK("https://www.esco-net.com/wcs/escort/ec/detail?hHinCd=EA463CC-44","EA463CC-44")</f>
        <v>EA463CC-44</v>
      </c>
    </row>
    <row r="453" spans="2:5" x14ac:dyDescent="0.15">
      <c r="B453" s="6" t="s">
        <v>1231</v>
      </c>
      <c r="C453" s="6" t="s">
        <v>1234</v>
      </c>
      <c r="D453" s="6" t="s">
        <v>1235</v>
      </c>
      <c r="E453" s="5" t="str">
        <f>HYPERLINK("https://www.esco-net.com/wcs/escort/ec/detail?hHinCd=EA463CC-89","EA463CC-89")</f>
        <v>EA463CC-89</v>
      </c>
    </row>
    <row r="454" spans="2:5" x14ac:dyDescent="0.15">
      <c r="B454" s="6" t="s">
        <v>1236</v>
      </c>
      <c r="C454" s="6" t="s">
        <v>1237</v>
      </c>
      <c r="D454" s="6" t="s">
        <v>1238</v>
      </c>
      <c r="E454" s="5"/>
    </row>
    <row r="455" spans="2:5" x14ac:dyDescent="0.15">
      <c r="B455" s="6" t="s">
        <v>1236</v>
      </c>
      <c r="C455" s="6" t="s">
        <v>1239</v>
      </c>
      <c r="D455" s="6" t="s">
        <v>1240</v>
      </c>
      <c r="E455" s="5"/>
    </row>
    <row r="456" spans="2:5" x14ac:dyDescent="0.15">
      <c r="B456" s="6" t="s">
        <v>10</v>
      </c>
      <c r="C456" s="6" t="s">
        <v>1241</v>
      </c>
      <c r="D456" s="6" t="s">
        <v>1242</v>
      </c>
      <c r="E456" s="5" t="str">
        <f>HYPERLINK("https://www.esco-net.com/wcs/escort/ec/detail?hHinCd=EA475B-200W","EA475B-200W")</f>
        <v>EA475B-200W</v>
      </c>
    </row>
    <row r="457" spans="2:5" x14ac:dyDescent="0.15">
      <c r="B457" s="6" t="s">
        <v>1243</v>
      </c>
      <c r="C457" s="6" t="s">
        <v>1244</v>
      </c>
      <c r="D457" s="6" t="s">
        <v>1245</v>
      </c>
      <c r="E457" s="5"/>
    </row>
    <row r="458" spans="2:5" x14ac:dyDescent="0.15">
      <c r="B458" s="6" t="s">
        <v>1243</v>
      </c>
      <c r="C458" s="6" t="s">
        <v>1246</v>
      </c>
      <c r="D458" s="6" t="s">
        <v>1247</v>
      </c>
      <c r="E458" s="5" t="str">
        <f>HYPERLINK("https://www.esco-net.com/wcs/escort/ec/detail?hHinCd=EA944MA-622","EA944MA-622")</f>
        <v>EA944MA-622</v>
      </c>
    </row>
    <row r="459" spans="2:5" x14ac:dyDescent="0.15">
      <c r="B459" s="6" t="s">
        <v>1243</v>
      </c>
      <c r="C459" s="6" t="s">
        <v>1248</v>
      </c>
      <c r="D459" s="6" t="s">
        <v>1249</v>
      </c>
      <c r="E459" s="5"/>
    </row>
    <row r="460" spans="2:5" x14ac:dyDescent="0.15">
      <c r="B460" s="6" t="s">
        <v>1250</v>
      </c>
      <c r="C460" s="6" t="s">
        <v>1251</v>
      </c>
      <c r="D460" s="6" t="s">
        <v>1252</v>
      </c>
      <c r="E460" s="5" t="str">
        <f>HYPERLINK("https://www.esco-net.com/wcs/escort/ec/detail?hHinCd=EA945AC","EA945AC")</f>
        <v>EA945AC</v>
      </c>
    </row>
    <row r="461" spans="2:5" x14ac:dyDescent="0.15">
      <c r="B461" s="6" t="s">
        <v>1250</v>
      </c>
      <c r="C461" s="6" t="s">
        <v>1253</v>
      </c>
      <c r="D461" s="6" t="s">
        <v>1254</v>
      </c>
      <c r="E461" s="5" t="str">
        <f>HYPERLINK("https://www.esco-net.com/wcs/escort/ec/detail?hHinCd=EA945AC-3","EA945AC-3")</f>
        <v>EA945AC-3</v>
      </c>
    </row>
    <row r="462" spans="2:5" x14ac:dyDescent="0.15">
      <c r="B462" s="6" t="s">
        <v>1250</v>
      </c>
      <c r="C462" s="6" t="s">
        <v>1255</v>
      </c>
      <c r="D462" s="6" t="s">
        <v>1256</v>
      </c>
      <c r="E462" s="5" t="str">
        <f>HYPERLINK("https://www.esco-net.com/wcs/escort/ec/detail?hHinCd=EA945AD-4A","EA945AD-4A")</f>
        <v>EA945AD-4A</v>
      </c>
    </row>
    <row r="463" spans="2:5" x14ac:dyDescent="0.15">
      <c r="B463" s="6" t="s">
        <v>1257</v>
      </c>
      <c r="C463" s="6" t="s">
        <v>1258</v>
      </c>
      <c r="D463" s="6" t="s">
        <v>1259</v>
      </c>
      <c r="E463" s="5" t="str">
        <f>HYPERLINK("https://www.esco-net.com/wcs/escort/ec/detail?hHinCd=EA940AF-234A","EA940AF-234A")</f>
        <v>EA940AF-234A</v>
      </c>
    </row>
    <row r="464" spans="2:5" x14ac:dyDescent="0.15">
      <c r="B464" s="6" t="s">
        <v>1260</v>
      </c>
      <c r="C464" s="6" t="s">
        <v>1261</v>
      </c>
      <c r="D464" s="6" t="s">
        <v>1262</v>
      </c>
      <c r="E464" s="5"/>
    </row>
    <row r="465" spans="2:5" x14ac:dyDescent="0.15">
      <c r="B465" s="6" t="s">
        <v>1263</v>
      </c>
      <c r="C465" s="6" t="s">
        <v>1264</v>
      </c>
      <c r="D465" s="6" t="s">
        <v>1265</v>
      </c>
      <c r="E465" s="5" t="str">
        <f>HYPERLINK("https://www.esco-net.com/wcs/escort/ec/detail?hHinCd=EA948GB-2.4","EA948GB-2.4")</f>
        <v>EA948GB-2.4</v>
      </c>
    </row>
    <row r="466" spans="2:5" x14ac:dyDescent="0.15">
      <c r="B466" s="6" t="s">
        <v>1266</v>
      </c>
      <c r="C466" s="6" t="s">
        <v>1267</v>
      </c>
      <c r="D466" s="6" t="s">
        <v>1268</v>
      </c>
      <c r="E466" s="5"/>
    </row>
    <row r="467" spans="2:5" x14ac:dyDescent="0.15">
      <c r="B467" s="6" t="s">
        <v>1266</v>
      </c>
      <c r="C467" s="6" t="s">
        <v>1269</v>
      </c>
      <c r="D467" s="6" t="s">
        <v>1270</v>
      </c>
      <c r="E467" s="5"/>
    </row>
    <row r="468" spans="2:5" x14ac:dyDescent="0.15">
      <c r="B468" s="6" t="s">
        <v>1271</v>
      </c>
      <c r="C468" s="6" t="s">
        <v>1272</v>
      </c>
      <c r="D468" s="6" t="s">
        <v>1273</v>
      </c>
      <c r="E468" s="5" t="str">
        <f>HYPERLINK("https://www.esco-net.com/wcs/escort/ec/detail?hHinCd=EA940CM-33","EA940CM-33")</f>
        <v>EA940CM-33</v>
      </c>
    </row>
    <row r="469" spans="2:5" x14ac:dyDescent="0.15">
      <c r="B469" s="6" t="s">
        <v>1274</v>
      </c>
      <c r="C469" s="6" t="s">
        <v>1275</v>
      </c>
      <c r="D469" s="6" t="s">
        <v>1276</v>
      </c>
      <c r="E469" s="5" t="str">
        <f>HYPERLINK("https://www.esco-net.com/wcs/escort/ec/detail?hHinCd=EA940CL-12","EA940CL-12")</f>
        <v>EA940CL-12</v>
      </c>
    </row>
    <row r="470" spans="2:5" x14ac:dyDescent="0.15">
      <c r="B470" s="6" t="s">
        <v>81</v>
      </c>
      <c r="C470" s="6" t="s">
        <v>1277</v>
      </c>
      <c r="D470" s="6" t="s">
        <v>1278</v>
      </c>
      <c r="E470" s="5" t="str">
        <f>HYPERLINK("https://www.esco-net.com/wcs/escort/ec/detail?hHinCd=EA940CG-152","EA940CG-152")</f>
        <v>EA940CG-152</v>
      </c>
    </row>
    <row r="471" spans="2:5" x14ac:dyDescent="0.15">
      <c r="B471" s="6" t="s">
        <v>1279</v>
      </c>
      <c r="C471" s="6" t="s">
        <v>1280</v>
      </c>
      <c r="D471" s="6" t="s">
        <v>1281</v>
      </c>
      <c r="E471" s="5"/>
    </row>
    <row r="472" spans="2:5" x14ac:dyDescent="0.15">
      <c r="B472" s="6" t="s">
        <v>1279</v>
      </c>
      <c r="C472" s="6" t="s">
        <v>1282</v>
      </c>
      <c r="D472" s="6" t="s">
        <v>1283</v>
      </c>
      <c r="E472" s="5" t="str">
        <f>HYPERLINK("https://www.esco-net.com/wcs/escort/ec/detail?hHinCd=EA944BH-162","EA944BH-162")</f>
        <v>EA944BH-162</v>
      </c>
    </row>
    <row r="473" spans="2:5" x14ac:dyDescent="0.15">
      <c r="B473" s="6" t="s">
        <v>1279</v>
      </c>
      <c r="C473" s="6" t="s">
        <v>1284</v>
      </c>
      <c r="D473" s="6" t="s">
        <v>1285</v>
      </c>
      <c r="E473" s="5" t="str">
        <f>HYPERLINK("https://www.esco-net.com/wcs/escort/ec/detail?hHinCd=EA944BH-213","EA944BH-213")</f>
        <v>EA944BH-213</v>
      </c>
    </row>
    <row r="474" spans="2:5" x14ac:dyDescent="0.15">
      <c r="B474" s="6" t="s">
        <v>1279</v>
      </c>
      <c r="C474" s="6" t="s">
        <v>1286</v>
      </c>
      <c r="D474" s="6" t="s">
        <v>1287</v>
      </c>
      <c r="E474" s="5" t="str">
        <f>HYPERLINK("https://www.esco-net.com/wcs/escort/ec/detail?hHinCd=EA944BA-1.5","EA944BA-1.5")</f>
        <v>EA944BA-1.5</v>
      </c>
    </row>
    <row r="475" spans="2:5" x14ac:dyDescent="0.15">
      <c r="B475" s="6" t="s">
        <v>1279</v>
      </c>
      <c r="C475" s="6" t="s">
        <v>1288</v>
      </c>
      <c r="D475" s="6" t="s">
        <v>1289</v>
      </c>
      <c r="E475" s="5" t="str">
        <f>HYPERLINK("https://www.esco-net.com/wcs/escort/ec/detail?hHinCd=EA944BA-1.5","EA944BA-1.5")</f>
        <v>EA944BA-1.5</v>
      </c>
    </row>
    <row r="476" spans="2:5" x14ac:dyDescent="0.15">
      <c r="B476" s="6" t="s">
        <v>1279</v>
      </c>
      <c r="C476" s="6" t="s">
        <v>1290</v>
      </c>
      <c r="D476" s="6" t="s">
        <v>1291</v>
      </c>
      <c r="E476" s="5" t="str">
        <f>HYPERLINK("https://www.esco-net.com/wcs/escort/ec/detail?hHinCd=EA944BA-2.7","EA944BA-2.7")</f>
        <v>EA944BA-2.7</v>
      </c>
    </row>
    <row r="477" spans="2:5" x14ac:dyDescent="0.15">
      <c r="B477" s="6" t="s">
        <v>1279</v>
      </c>
      <c r="C477" s="6" t="s">
        <v>1292</v>
      </c>
      <c r="D477" s="6" t="s">
        <v>1293</v>
      </c>
      <c r="E477" s="5" t="str">
        <f>HYPERLINK("https://www.esco-net.com/wcs/escort/ec/detail?hHinCd=EA944BA-5.7","EA944BA-5.7")</f>
        <v>EA944BA-5.7</v>
      </c>
    </row>
    <row r="478" spans="2:5" x14ac:dyDescent="0.15">
      <c r="B478" s="6" t="s">
        <v>1279</v>
      </c>
      <c r="C478" s="6" t="s">
        <v>1294</v>
      </c>
      <c r="D478" s="6" t="s">
        <v>1295</v>
      </c>
      <c r="E478" s="5" t="str">
        <f>HYPERLINK("https://www.esco-net.com/wcs/escort/ec/detail?hHinCd=EA944BA-6.8","EA944BA-6.8")</f>
        <v>EA944BA-6.8</v>
      </c>
    </row>
    <row r="479" spans="2:5" x14ac:dyDescent="0.15">
      <c r="B479" s="6" t="s">
        <v>1296</v>
      </c>
      <c r="C479" s="6" t="s">
        <v>1297</v>
      </c>
      <c r="D479" s="6" t="s">
        <v>1298</v>
      </c>
      <c r="E479" s="5"/>
    </row>
    <row r="480" spans="2:5" x14ac:dyDescent="0.15">
      <c r="B480" s="6" t="s">
        <v>82</v>
      </c>
      <c r="C480" s="6" t="s">
        <v>1299</v>
      </c>
      <c r="D480" s="6" t="s">
        <v>1300</v>
      </c>
      <c r="E480" s="5" t="str">
        <f>HYPERLINK("https://www.esco-net.com/wcs/escort/ec/detail?hHinCd=EA940DL-92","EA940DL-92")</f>
        <v>EA940DL-92</v>
      </c>
    </row>
    <row r="481" spans="2:5" x14ac:dyDescent="0.15">
      <c r="B481" s="6" t="s">
        <v>1301</v>
      </c>
      <c r="C481" s="6" t="s">
        <v>1302</v>
      </c>
      <c r="D481" s="6" t="s">
        <v>1303</v>
      </c>
      <c r="E481" s="5" t="str">
        <f>HYPERLINK("https://www.esco-net.com/wcs/escort/ec/detail?hHinCd=EA940LN-21A","EA940LN-21A")</f>
        <v>EA940LN-21A</v>
      </c>
    </row>
    <row r="482" spans="2:5" x14ac:dyDescent="0.15">
      <c r="B482" s="6" t="s">
        <v>1304</v>
      </c>
      <c r="C482" s="6" t="s">
        <v>1305</v>
      </c>
      <c r="D482" s="6" t="s">
        <v>1306</v>
      </c>
      <c r="E482" s="5"/>
    </row>
    <row r="483" spans="2:5" x14ac:dyDescent="0.15">
      <c r="B483" s="6" t="s">
        <v>1307</v>
      </c>
      <c r="C483" s="6" t="s">
        <v>1308</v>
      </c>
      <c r="D483" s="6" t="s">
        <v>1309</v>
      </c>
      <c r="E483" s="5" t="str">
        <f>HYPERLINK("https://www.esco-net.com/wcs/escort/ec/detail?hHinCd=EA940DB-79GA","EA940DB-79GA")</f>
        <v>EA940DB-79GA</v>
      </c>
    </row>
    <row r="484" spans="2:5" x14ac:dyDescent="0.15">
      <c r="B484" s="6" t="s">
        <v>1310</v>
      </c>
      <c r="C484" s="6" t="s">
        <v>1311</v>
      </c>
      <c r="D484" s="6" t="s">
        <v>1312</v>
      </c>
      <c r="E484" s="5"/>
    </row>
    <row r="485" spans="2:5" x14ac:dyDescent="0.15">
      <c r="B485" s="6" t="s">
        <v>1313</v>
      </c>
      <c r="C485" s="6" t="s">
        <v>1314</v>
      </c>
      <c r="D485" s="6" t="s">
        <v>1315</v>
      </c>
      <c r="E485" s="5"/>
    </row>
    <row r="486" spans="2:5" x14ac:dyDescent="0.15">
      <c r="B486" s="6" t="s">
        <v>1313</v>
      </c>
      <c r="C486" s="6" t="s">
        <v>1316</v>
      </c>
      <c r="D486" s="6" t="s">
        <v>1317</v>
      </c>
      <c r="E486" s="5"/>
    </row>
    <row r="487" spans="2:5" x14ac:dyDescent="0.15">
      <c r="B487" s="6" t="s">
        <v>1318</v>
      </c>
      <c r="C487" s="6" t="s">
        <v>1319</v>
      </c>
      <c r="D487" s="6" t="s">
        <v>1320</v>
      </c>
      <c r="E487" s="5"/>
    </row>
    <row r="488" spans="2:5" x14ac:dyDescent="0.15">
      <c r="B488" s="6" t="s">
        <v>1321</v>
      </c>
      <c r="C488" s="6" t="s">
        <v>1322</v>
      </c>
      <c r="D488" s="6" t="s">
        <v>1323</v>
      </c>
      <c r="E488" s="5" t="str">
        <f>HYPERLINK("https://www.esco-net.com/wcs/escort/ec/detail?hHinCd=EA948BJ-43","EA948BJ-43")</f>
        <v>EA948BJ-43</v>
      </c>
    </row>
    <row r="489" spans="2:5" x14ac:dyDescent="0.15">
      <c r="B489" s="6" t="s">
        <v>1324</v>
      </c>
      <c r="C489" s="6" t="s">
        <v>1325</v>
      </c>
      <c r="D489" s="6" t="s">
        <v>1326</v>
      </c>
      <c r="E489" s="5" t="str">
        <f>HYPERLINK("https://www.esco-net.com/wcs/escort/ec/detail?hHinCd=EA948BR-65","EA948BR-65")</f>
        <v>EA948BR-65</v>
      </c>
    </row>
    <row r="490" spans="2:5" x14ac:dyDescent="0.15">
      <c r="B490" s="6" t="s">
        <v>1327</v>
      </c>
      <c r="C490" s="6" t="s">
        <v>1328</v>
      </c>
      <c r="D490" s="6" t="s">
        <v>1329</v>
      </c>
      <c r="E490" s="5"/>
    </row>
    <row r="491" spans="2:5" x14ac:dyDescent="0.15">
      <c r="B491" s="6" t="s">
        <v>1330</v>
      </c>
      <c r="C491" s="6" t="s">
        <v>1331</v>
      </c>
      <c r="D491" s="6" t="s">
        <v>1332</v>
      </c>
      <c r="E491" s="5"/>
    </row>
    <row r="492" spans="2:5" x14ac:dyDescent="0.15">
      <c r="B492" s="6" t="s">
        <v>1333</v>
      </c>
      <c r="C492" s="6" t="s">
        <v>1334</v>
      </c>
      <c r="D492" s="6" t="s">
        <v>1335</v>
      </c>
      <c r="E492" s="5" t="str">
        <f>HYPERLINK("https://www.esco-net.com/wcs/escort/ec/detail?hHinCd=EA948BD-25","EA948BD-25")</f>
        <v>EA948BD-25</v>
      </c>
    </row>
    <row r="493" spans="2:5" x14ac:dyDescent="0.15">
      <c r="B493" s="6" t="s">
        <v>1336</v>
      </c>
      <c r="C493" s="6" t="s">
        <v>1337</v>
      </c>
      <c r="D493" s="6" t="s">
        <v>1338</v>
      </c>
      <c r="E493" s="5" t="str">
        <f>HYPERLINK("https://www.esco-net.com/wcs/escort/ec/detail?hHinCd=EA948CA-1","EA948CA-1")</f>
        <v>EA948CA-1</v>
      </c>
    </row>
    <row r="494" spans="2:5" x14ac:dyDescent="0.15">
      <c r="B494" s="6" t="s">
        <v>1336</v>
      </c>
      <c r="C494" s="6" t="s">
        <v>1339</v>
      </c>
      <c r="D494" s="6" t="s">
        <v>1340</v>
      </c>
      <c r="E494" s="5" t="str">
        <f>HYPERLINK("https://www.esco-net.com/wcs/escort/ec/detail?hHinCd=EA949RH-7","EA949RH-7")</f>
        <v>EA949RH-7</v>
      </c>
    </row>
    <row r="495" spans="2:5" x14ac:dyDescent="0.15">
      <c r="B495" s="6" t="s">
        <v>14</v>
      </c>
      <c r="C495" s="6" t="s">
        <v>1341</v>
      </c>
      <c r="D495" s="6" t="s">
        <v>1342</v>
      </c>
      <c r="E495" s="5"/>
    </row>
    <row r="496" spans="2:5" x14ac:dyDescent="0.15">
      <c r="B496" s="6" t="s">
        <v>14</v>
      </c>
      <c r="C496" s="6" t="s">
        <v>1343</v>
      </c>
      <c r="D496" s="6" t="s">
        <v>1344</v>
      </c>
      <c r="E496" s="5"/>
    </row>
    <row r="497" spans="2:5" x14ac:dyDescent="0.15">
      <c r="B497" s="6" t="s">
        <v>33</v>
      </c>
      <c r="C497" s="6" t="s">
        <v>1345</v>
      </c>
      <c r="D497" s="6" t="s">
        <v>1346</v>
      </c>
      <c r="E497" s="5" t="str">
        <f>HYPERLINK("https://www.esco-net.com/wcs/escort/ec/detail?hHinCd=EA501CA-5","EA501CA-5")</f>
        <v>EA501CA-5</v>
      </c>
    </row>
    <row r="498" spans="2:5" x14ac:dyDescent="0.15">
      <c r="B498" s="6" t="s">
        <v>83</v>
      </c>
      <c r="C498" s="6" t="s">
        <v>1347</v>
      </c>
      <c r="D498" s="6" t="s">
        <v>1348</v>
      </c>
      <c r="E498" s="5" t="str">
        <f>HYPERLINK("https://www.esco-net.com/wcs/escort/ec/detail?hHinCd=EA966EA-303","EA966EA-303")</f>
        <v>EA966EA-303</v>
      </c>
    </row>
    <row r="499" spans="2:5" x14ac:dyDescent="0.15">
      <c r="B499" s="6" t="s">
        <v>83</v>
      </c>
      <c r="C499" s="6" t="s">
        <v>1349</v>
      </c>
      <c r="D499" s="6" t="s">
        <v>1350</v>
      </c>
      <c r="E499" s="5" t="str">
        <f>HYPERLINK("https://www.esco-net.com/wcs/escort/ec/detail?hHinCd=EA966ED-202","EA966ED-202")</f>
        <v>EA966ED-202</v>
      </c>
    </row>
    <row r="500" spans="2:5" x14ac:dyDescent="0.15">
      <c r="B500" s="6" t="s">
        <v>83</v>
      </c>
      <c r="C500" s="6" t="s">
        <v>1351</v>
      </c>
      <c r="D500" s="6" t="s">
        <v>1352</v>
      </c>
      <c r="E500" s="5" t="str">
        <f>HYPERLINK("https://www.esco-net.com/wcs/escort/ec/detail?hHinCd=EA966ED-204","EA966ED-204")</f>
        <v>EA966ED-204</v>
      </c>
    </row>
    <row r="501" spans="2:5" x14ac:dyDescent="0.15">
      <c r="B501" s="6" t="s">
        <v>1353</v>
      </c>
      <c r="C501" s="6" t="s">
        <v>1354</v>
      </c>
      <c r="D501" s="6" t="s">
        <v>1355</v>
      </c>
      <c r="E501" s="5" t="str">
        <f>HYPERLINK("https://www.esco-net.com/wcs/escort/ec/detail?hHinCd=EA966EH-305","EA966EH-305")</f>
        <v>EA966EH-305</v>
      </c>
    </row>
    <row r="502" spans="2:5" x14ac:dyDescent="0.15">
      <c r="B502" s="6" t="s">
        <v>1356</v>
      </c>
      <c r="C502" s="6" t="s">
        <v>1357</v>
      </c>
      <c r="D502" s="6" t="s">
        <v>1358</v>
      </c>
      <c r="E502" s="5" t="str">
        <f>HYPERLINK("https://www.esco-net.com/wcs/escort/ec/detail?hHinCd=EA966AM-86A","EA966AM-86A")</f>
        <v>EA966AM-86A</v>
      </c>
    </row>
    <row r="503" spans="2:5" x14ac:dyDescent="0.15">
      <c r="B503" s="6" t="s">
        <v>1359</v>
      </c>
      <c r="C503" s="6" t="s">
        <v>1360</v>
      </c>
      <c r="D503" s="6" t="s">
        <v>1361</v>
      </c>
      <c r="E503" s="5" t="str">
        <f>HYPERLINK("https://www.esco-net.com/wcs/escort/ec/detail?hHinCd=EA527BS-8","EA527BS-8")</f>
        <v>EA527BS-8</v>
      </c>
    </row>
    <row r="504" spans="2:5" x14ac:dyDescent="0.15">
      <c r="B504" s="6" t="s">
        <v>1362</v>
      </c>
      <c r="C504" s="6" t="s">
        <v>1363</v>
      </c>
      <c r="D504" s="6" t="s">
        <v>1364</v>
      </c>
      <c r="E504" s="5" t="str">
        <f>HYPERLINK("https://www.esco-net.com/wcs/escort/ec/detail?hHinCd=EA527NL-1","EA527NL-1")</f>
        <v>EA527NL-1</v>
      </c>
    </row>
    <row r="505" spans="2:5" x14ac:dyDescent="0.15">
      <c r="B505" s="6" t="s">
        <v>1365</v>
      </c>
      <c r="C505" s="6" t="s">
        <v>1366</v>
      </c>
      <c r="D505" s="6" t="s">
        <v>1367</v>
      </c>
      <c r="E505" s="5"/>
    </row>
    <row r="506" spans="2:5" x14ac:dyDescent="0.15">
      <c r="B506" s="6" t="s">
        <v>1368</v>
      </c>
      <c r="C506" s="6" t="s">
        <v>1369</v>
      </c>
      <c r="D506" s="6" t="s">
        <v>1370</v>
      </c>
      <c r="E506" s="5" t="str">
        <f>HYPERLINK("https://www.esco-net.com/wcs/escort/ec/detail?hHinCd=EA949LL-620","EA949LL-620")</f>
        <v>EA949LL-620</v>
      </c>
    </row>
    <row r="507" spans="2:5" x14ac:dyDescent="0.15">
      <c r="B507" s="6" t="s">
        <v>1368</v>
      </c>
      <c r="C507" s="6" t="s">
        <v>1371</v>
      </c>
      <c r="D507" s="6" t="s">
        <v>1372</v>
      </c>
      <c r="E507" s="5"/>
    </row>
    <row r="508" spans="2:5" x14ac:dyDescent="0.15">
      <c r="B508" s="6" t="s">
        <v>1373</v>
      </c>
      <c r="C508" s="6" t="s">
        <v>1374</v>
      </c>
      <c r="D508" s="6" t="s">
        <v>1375</v>
      </c>
      <c r="E508" s="5"/>
    </row>
    <row r="509" spans="2:5" x14ac:dyDescent="0.15">
      <c r="B509" s="6" t="s">
        <v>1376</v>
      </c>
      <c r="C509" s="6" t="s">
        <v>1377</v>
      </c>
      <c r="D509" s="6" t="s">
        <v>1378</v>
      </c>
      <c r="E509" s="5" t="str">
        <f>HYPERLINK("https://www.esco-net.com/wcs/escort/ec/detail?hHinCd=EA951LD-12A","EA951LD-12A")</f>
        <v>EA951LD-12A</v>
      </c>
    </row>
    <row r="510" spans="2:5" x14ac:dyDescent="0.15">
      <c r="B510" s="6" t="s">
        <v>1376</v>
      </c>
      <c r="C510" s="6" t="s">
        <v>1379</v>
      </c>
      <c r="D510" s="6" t="s">
        <v>1380</v>
      </c>
      <c r="E510" s="5"/>
    </row>
    <row r="511" spans="2:5" x14ac:dyDescent="0.15">
      <c r="B511" s="6" t="s">
        <v>1376</v>
      </c>
      <c r="C511" s="6" t="s">
        <v>1381</v>
      </c>
      <c r="D511" s="6" t="s">
        <v>1382</v>
      </c>
      <c r="E511" s="5"/>
    </row>
    <row r="512" spans="2:5" x14ac:dyDescent="0.15">
      <c r="B512" s="6" t="s">
        <v>1376</v>
      </c>
      <c r="C512" s="6" t="s">
        <v>1383</v>
      </c>
      <c r="D512" s="6" t="s">
        <v>1384</v>
      </c>
      <c r="E512" s="5" t="str">
        <f>HYPERLINK("https://www.esco-net.com/wcs/escort/ec/detail?hHinCd=EA951LD-56","EA951LD-56")</f>
        <v>EA951LD-56</v>
      </c>
    </row>
    <row r="513" spans="2:5" x14ac:dyDescent="0.15">
      <c r="B513" s="6" t="s">
        <v>1385</v>
      </c>
      <c r="C513" s="6" t="s">
        <v>1386</v>
      </c>
      <c r="D513" s="6" t="s">
        <v>1387</v>
      </c>
      <c r="E513" s="5"/>
    </row>
    <row r="514" spans="2:5" x14ac:dyDescent="0.15">
      <c r="B514" s="6" t="s">
        <v>1388</v>
      </c>
      <c r="C514" s="6" t="s">
        <v>1389</v>
      </c>
      <c r="D514" s="6" t="s">
        <v>1390</v>
      </c>
      <c r="E514" s="5"/>
    </row>
    <row r="515" spans="2:5" x14ac:dyDescent="0.15">
      <c r="B515" s="6" t="s">
        <v>1388</v>
      </c>
      <c r="C515" s="6" t="s">
        <v>1391</v>
      </c>
      <c r="D515" s="6" t="s">
        <v>1392</v>
      </c>
      <c r="E515" s="5" t="str">
        <f>HYPERLINK("https://www.esco-net.com/wcs/escort/ec/detail?hHinCd=EA951BQ-450","EA951BQ-450")</f>
        <v>EA951BQ-450</v>
      </c>
    </row>
    <row r="516" spans="2:5" x14ac:dyDescent="0.15">
      <c r="B516" s="6" t="s">
        <v>1393</v>
      </c>
      <c r="C516" s="6" t="s">
        <v>1394</v>
      </c>
      <c r="D516" s="6" t="s">
        <v>1395</v>
      </c>
      <c r="E516" s="5" t="str">
        <f>HYPERLINK("https://www.esco-net.com/wcs/escort/ec/detail?hHinCd=EA951BG-5","EA951BG-5")</f>
        <v>EA951BG-5</v>
      </c>
    </row>
    <row r="517" spans="2:5" x14ac:dyDescent="0.15">
      <c r="B517" s="6" t="s">
        <v>1396</v>
      </c>
      <c r="C517" s="6" t="s">
        <v>1397</v>
      </c>
      <c r="D517" s="6" t="s">
        <v>1398</v>
      </c>
      <c r="E517" s="5" t="str">
        <f>HYPERLINK("https://www.esco-net.com/wcs/escort/ec/detail?hHinCd=EA951EE-45","EA951EE-45")</f>
        <v>EA951EE-45</v>
      </c>
    </row>
    <row r="518" spans="2:5" x14ac:dyDescent="0.15">
      <c r="B518" s="6" t="s">
        <v>34</v>
      </c>
      <c r="C518" s="6" t="s">
        <v>1399</v>
      </c>
      <c r="D518" s="6" t="s">
        <v>1400</v>
      </c>
      <c r="E518" s="5"/>
    </row>
    <row r="519" spans="2:5" x14ac:dyDescent="0.15">
      <c r="B519" s="6" t="s">
        <v>1401</v>
      </c>
      <c r="C519" s="6" t="s">
        <v>1402</v>
      </c>
      <c r="D519" s="6" t="s">
        <v>1403</v>
      </c>
      <c r="E519" s="5"/>
    </row>
    <row r="520" spans="2:5" x14ac:dyDescent="0.15">
      <c r="B520" s="6" t="s">
        <v>1404</v>
      </c>
      <c r="C520" s="6" t="s">
        <v>1405</v>
      </c>
      <c r="D520" s="6" t="s">
        <v>1406</v>
      </c>
      <c r="E520" s="5"/>
    </row>
    <row r="521" spans="2:5" x14ac:dyDescent="0.15">
      <c r="B521" s="6" t="s">
        <v>1407</v>
      </c>
      <c r="C521" s="6" t="s">
        <v>1408</v>
      </c>
      <c r="D521" s="6" t="s">
        <v>1409</v>
      </c>
      <c r="E521" s="5" t="str">
        <f>HYPERLINK("https://www.esco-net.com/wcs/escort/ec/detail?hHinCd=EA951C-76","EA951C-76")</f>
        <v>EA951C-76</v>
      </c>
    </row>
    <row r="522" spans="2:5" x14ac:dyDescent="0.15">
      <c r="B522" s="6" t="s">
        <v>35</v>
      </c>
      <c r="C522" s="6" t="s">
        <v>1410</v>
      </c>
      <c r="D522" s="6" t="s">
        <v>1411</v>
      </c>
      <c r="E522" s="5" t="str">
        <f>HYPERLINK("https://www.esco-net.com/wcs/escort/ec/detail?hHinCd=EA440DK-16","EA440DK-16")</f>
        <v>EA440DK-16</v>
      </c>
    </row>
    <row r="523" spans="2:5" x14ac:dyDescent="0.15">
      <c r="B523" s="6" t="s">
        <v>84</v>
      </c>
      <c r="C523" s="6" t="s">
        <v>1412</v>
      </c>
      <c r="D523" s="6" t="s">
        <v>1413</v>
      </c>
      <c r="E523" s="5" t="str">
        <f>HYPERLINK("https://www.esco-net.com/wcs/escort/ec/detail?hHinCd=EA951EJ-251","EA951EJ-251")</f>
        <v>EA951EJ-251</v>
      </c>
    </row>
    <row r="524" spans="2:5" x14ac:dyDescent="0.15">
      <c r="B524" s="6" t="s">
        <v>1414</v>
      </c>
      <c r="C524" s="6" t="s">
        <v>1415</v>
      </c>
      <c r="D524" s="6" t="s">
        <v>1416</v>
      </c>
      <c r="E524" s="5" t="str">
        <f>HYPERLINK("https://www.esco-net.com/wcs/escort/ec/detail?hHinCd=EA638BL-11","EA638BL-11")</f>
        <v>EA638BL-11</v>
      </c>
    </row>
    <row r="525" spans="2:5" x14ac:dyDescent="0.15">
      <c r="B525" s="6" t="s">
        <v>1417</v>
      </c>
      <c r="C525" s="6" t="s">
        <v>1418</v>
      </c>
      <c r="D525" s="6" t="s">
        <v>1419</v>
      </c>
      <c r="E525" s="5" t="str">
        <f>HYPERLINK("https://www.esco-net.com/wcs/escort/ec/detail?hHinCd=EA951DG-83","EA951DG-83")</f>
        <v>EA951DG-83</v>
      </c>
    </row>
    <row r="526" spans="2:5" x14ac:dyDescent="0.15">
      <c r="B526" s="6" t="s">
        <v>36</v>
      </c>
      <c r="C526" s="6" t="s">
        <v>1420</v>
      </c>
      <c r="D526" s="6" t="s">
        <v>1421</v>
      </c>
      <c r="E526" s="5" t="str">
        <f>HYPERLINK("https://www.esco-net.com/wcs/escort/ec/detail?hHinCd=EA638EH-23","EA638EH-23")</f>
        <v>EA638EH-23</v>
      </c>
    </row>
    <row r="527" spans="2:5" x14ac:dyDescent="0.15">
      <c r="B527" s="6" t="s">
        <v>1422</v>
      </c>
      <c r="C527" s="6" t="s">
        <v>1423</v>
      </c>
      <c r="D527" s="6" t="s">
        <v>1424</v>
      </c>
      <c r="E527" s="5"/>
    </row>
    <row r="528" spans="2:5" x14ac:dyDescent="0.15">
      <c r="B528" s="6" t="s">
        <v>1422</v>
      </c>
      <c r="C528" s="6" t="s">
        <v>1425</v>
      </c>
      <c r="D528" s="6" t="s">
        <v>1426</v>
      </c>
      <c r="E528" s="5"/>
    </row>
    <row r="529" spans="2:5" x14ac:dyDescent="0.15">
      <c r="B529" s="6" t="s">
        <v>1422</v>
      </c>
      <c r="C529" s="6" t="s">
        <v>1427</v>
      </c>
      <c r="D529" s="6" t="s">
        <v>1428</v>
      </c>
      <c r="E529" s="5"/>
    </row>
    <row r="530" spans="2:5" x14ac:dyDescent="0.15">
      <c r="B530" s="6" t="s">
        <v>1422</v>
      </c>
      <c r="C530" s="6" t="s">
        <v>1429</v>
      </c>
      <c r="D530" s="6" t="s">
        <v>1430</v>
      </c>
      <c r="E530" s="5"/>
    </row>
    <row r="531" spans="2:5" x14ac:dyDescent="0.15">
      <c r="B531" s="6" t="s">
        <v>1431</v>
      </c>
      <c r="C531" s="6" t="s">
        <v>1432</v>
      </c>
      <c r="D531" s="6" t="s">
        <v>1433</v>
      </c>
      <c r="E531" s="5" t="str">
        <f>HYPERLINK("https://www.esco-net.com/wcs/escort/ec/detail?hHinCd=EA638M-48","EA638M-48")</f>
        <v>EA638M-48</v>
      </c>
    </row>
    <row r="532" spans="2:5" x14ac:dyDescent="0.15">
      <c r="B532" s="6" t="s">
        <v>1434</v>
      </c>
      <c r="C532" s="6" t="s">
        <v>1435</v>
      </c>
      <c r="D532" s="6" t="s">
        <v>1436</v>
      </c>
      <c r="E532" s="5"/>
    </row>
    <row r="533" spans="2:5" x14ac:dyDescent="0.15">
      <c r="B533" s="6" t="s">
        <v>1434</v>
      </c>
      <c r="C533" s="6" t="s">
        <v>1437</v>
      </c>
      <c r="D533" s="6" t="s">
        <v>1438</v>
      </c>
      <c r="E533" s="5"/>
    </row>
    <row r="534" spans="2:5" x14ac:dyDescent="0.15">
      <c r="B534" s="6" t="s">
        <v>85</v>
      </c>
      <c r="C534" s="6" t="s">
        <v>1439</v>
      </c>
      <c r="D534" s="6" t="s">
        <v>1440</v>
      </c>
      <c r="E534" s="5" t="str">
        <f>HYPERLINK("https://www.esco-net.com/wcs/escort/ec/detail?hHinCd=EA628SD-14","EA628SD-14")</f>
        <v>EA628SD-14</v>
      </c>
    </row>
    <row r="535" spans="2:5" x14ac:dyDescent="0.15">
      <c r="B535" s="6" t="s">
        <v>1441</v>
      </c>
      <c r="C535" s="6" t="s">
        <v>1442</v>
      </c>
      <c r="D535" s="6" t="s">
        <v>1443</v>
      </c>
      <c r="E535" s="5" t="str">
        <f>HYPERLINK("https://www.esco-net.com/wcs/escort/ec/detail?hHinCd=EA951AE-1.2A","EA951AE-1.2A")</f>
        <v>EA951AE-1.2A</v>
      </c>
    </row>
    <row r="536" spans="2:5" x14ac:dyDescent="0.15">
      <c r="B536" s="6" t="s">
        <v>1441</v>
      </c>
      <c r="C536" s="6" t="s">
        <v>1444</v>
      </c>
      <c r="D536" s="6" t="s">
        <v>1445</v>
      </c>
      <c r="E536" s="5" t="str">
        <f>HYPERLINK("https://www.esco-net.com/wcs/escort/ec/detail?hHinCd=EA951AH-17A","EA951AH-17A")</f>
        <v>EA951AH-17A</v>
      </c>
    </row>
    <row r="537" spans="2:5" x14ac:dyDescent="0.15">
      <c r="B537" s="6" t="s">
        <v>1441</v>
      </c>
      <c r="C537" s="6" t="s">
        <v>1446</v>
      </c>
      <c r="D537" s="6" t="s">
        <v>1447</v>
      </c>
      <c r="E537" s="5" t="str">
        <f>HYPERLINK("https://www.esco-net.com/wcs/escort/ec/detail?hHinCd=EA951AH-17A","EA951AH-17A")</f>
        <v>EA951AH-17A</v>
      </c>
    </row>
    <row r="538" spans="2:5" x14ac:dyDescent="0.15">
      <c r="B538" s="6" t="s">
        <v>86</v>
      </c>
      <c r="C538" s="6" t="s">
        <v>1448</v>
      </c>
      <c r="D538" s="6" t="s">
        <v>1449</v>
      </c>
      <c r="E538" s="5"/>
    </row>
    <row r="539" spans="2:5" x14ac:dyDescent="0.15">
      <c r="B539" s="6" t="s">
        <v>86</v>
      </c>
      <c r="C539" s="6" t="s">
        <v>1450</v>
      </c>
      <c r="D539" s="6" t="s">
        <v>1451</v>
      </c>
      <c r="E539" s="5" t="str">
        <f>HYPERLINK("https://www.esco-net.com/wcs/escort/ec/detail?hHinCd=EA980TD-62","EA980TD-62")</f>
        <v>EA980TD-62</v>
      </c>
    </row>
    <row r="540" spans="2:5" x14ac:dyDescent="0.15">
      <c r="B540" s="6" t="s">
        <v>37</v>
      </c>
      <c r="C540" s="6" t="s">
        <v>1452</v>
      </c>
      <c r="D540" s="6" t="s">
        <v>1453</v>
      </c>
      <c r="E540" s="5" t="str">
        <f>HYPERLINK("https://www.esco-net.com/wcs/escort/ec/detail?hHinCd=EA638FK-121","EA638FK-121")</f>
        <v>EA638FK-121</v>
      </c>
    </row>
    <row r="541" spans="2:5" x14ac:dyDescent="0.15">
      <c r="B541" s="6" t="s">
        <v>1454</v>
      </c>
      <c r="C541" s="6" t="s">
        <v>1455</v>
      </c>
      <c r="D541" s="6" t="s">
        <v>1456</v>
      </c>
      <c r="E541" s="5" t="str">
        <f>HYPERLINK("https://www.esco-net.com/wcs/escort/ec/detail?hHinCd=EA638CV-16","EA638CV-16")</f>
        <v>EA638CV-16</v>
      </c>
    </row>
    <row r="542" spans="2:5" x14ac:dyDescent="0.15">
      <c r="B542" s="6" t="s">
        <v>1457</v>
      </c>
      <c r="C542" s="6" t="s">
        <v>1458</v>
      </c>
      <c r="D542" s="6" t="s">
        <v>1459</v>
      </c>
      <c r="E542" s="5" t="str">
        <f>HYPERLINK("https://www.esco-net.com/wcs/escort/ec/detail?hHinCd=EA638AD-2","EA638AD-2")</f>
        <v>EA638AD-2</v>
      </c>
    </row>
    <row r="543" spans="2:5" x14ac:dyDescent="0.15">
      <c r="B543" s="6" t="s">
        <v>1457</v>
      </c>
      <c r="C543" s="6" t="s">
        <v>1460</v>
      </c>
      <c r="D543" s="6" t="s">
        <v>1461</v>
      </c>
      <c r="E543" s="5" t="str">
        <f>HYPERLINK("https://www.esco-net.com/wcs/escort/ec/detail?hHinCd=EA638AD-302","EA638AD-302")</f>
        <v>EA638AD-302</v>
      </c>
    </row>
    <row r="544" spans="2:5" x14ac:dyDescent="0.15">
      <c r="B544" s="6" t="s">
        <v>1457</v>
      </c>
      <c r="C544" s="6" t="s">
        <v>1462</v>
      </c>
      <c r="D544" s="6" t="s">
        <v>1463</v>
      </c>
      <c r="E544" s="5"/>
    </row>
    <row r="545" spans="2:5" x14ac:dyDescent="0.15">
      <c r="B545" s="6" t="s">
        <v>87</v>
      </c>
      <c r="C545" s="6" t="s">
        <v>1464</v>
      </c>
      <c r="D545" s="6" t="s">
        <v>1465</v>
      </c>
      <c r="E545" s="5" t="str">
        <f>HYPERLINK("https://www.esco-net.com/wcs/escort/ec/detail?hHinCd=EA970EE-5","EA970EE-5")</f>
        <v>EA970EE-5</v>
      </c>
    </row>
    <row r="546" spans="2:5" x14ac:dyDescent="0.15">
      <c r="B546" s="6" t="s">
        <v>1466</v>
      </c>
      <c r="C546" s="6" t="s">
        <v>1467</v>
      </c>
      <c r="D546" s="6" t="s">
        <v>1468</v>
      </c>
      <c r="E546" s="5" t="str">
        <f>HYPERLINK("https://www.esco-net.com/wcs/escort/ec/detail?hHinCd=EA970KG-25B","EA970KG-25B")</f>
        <v>EA970KG-25B</v>
      </c>
    </row>
    <row r="547" spans="2:5" x14ac:dyDescent="0.15">
      <c r="B547" s="6" t="s">
        <v>1469</v>
      </c>
      <c r="C547" s="6" t="s">
        <v>1470</v>
      </c>
      <c r="D547" s="6" t="s">
        <v>1471</v>
      </c>
      <c r="E547" s="5" t="str">
        <f>HYPERLINK("https://www.esco-net.com/wcs/escort/ec/detail?hHinCd=EA124DJ-16A","EA124DJ-16A")</f>
        <v>EA124DJ-16A</v>
      </c>
    </row>
    <row r="548" spans="2:5" x14ac:dyDescent="0.15">
      <c r="B548" s="6" t="s">
        <v>1472</v>
      </c>
      <c r="C548" s="6" t="s">
        <v>1473</v>
      </c>
      <c r="D548" s="6" t="s">
        <v>1474</v>
      </c>
      <c r="E548" s="5" t="str">
        <f>HYPERLINK("https://www.esco-net.com/wcs/escort/ec/detail?hHinCd=EA441NA-25","EA441NA-25")</f>
        <v>EA441NA-25</v>
      </c>
    </row>
    <row r="549" spans="2:5" x14ac:dyDescent="0.15">
      <c r="B549" s="6" t="s">
        <v>1475</v>
      </c>
      <c r="C549" s="6" t="s">
        <v>1476</v>
      </c>
      <c r="D549" s="6" t="s">
        <v>1477</v>
      </c>
      <c r="E549" s="5"/>
    </row>
    <row r="550" spans="2:5" x14ac:dyDescent="0.15">
      <c r="B550" s="6" t="s">
        <v>1478</v>
      </c>
      <c r="C550" s="6" t="s">
        <v>1479</v>
      </c>
      <c r="D550" s="6" t="s">
        <v>1480</v>
      </c>
      <c r="E550" s="5"/>
    </row>
    <row r="551" spans="2:5" x14ac:dyDescent="0.15">
      <c r="B551" s="6" t="s">
        <v>1478</v>
      </c>
      <c r="C551" s="6" t="s">
        <v>1481</v>
      </c>
      <c r="D551" s="6" t="s">
        <v>1482</v>
      </c>
      <c r="E551" s="5"/>
    </row>
    <row r="552" spans="2:5" x14ac:dyDescent="0.15">
      <c r="B552" s="6" t="s">
        <v>1478</v>
      </c>
      <c r="C552" s="6" t="s">
        <v>1483</v>
      </c>
      <c r="D552" s="6" t="s">
        <v>1484</v>
      </c>
      <c r="E552" s="5"/>
    </row>
    <row r="553" spans="2:5" x14ac:dyDescent="0.15">
      <c r="B553" s="6" t="s">
        <v>38</v>
      </c>
      <c r="C553" s="6" t="s">
        <v>1485</v>
      </c>
      <c r="D553" s="6" t="s">
        <v>1486</v>
      </c>
      <c r="E553" s="5" t="str">
        <f>HYPERLINK("https://www.esco-net.com/wcs/escort/ec/detail?hHinCd=EA440DY-102","EA440DY-102")</f>
        <v>EA440DY-102</v>
      </c>
    </row>
    <row r="554" spans="2:5" x14ac:dyDescent="0.15">
      <c r="B554" s="6" t="s">
        <v>1487</v>
      </c>
      <c r="C554" s="6" t="s">
        <v>1488</v>
      </c>
      <c r="D554" s="6" t="s">
        <v>1489</v>
      </c>
      <c r="E554" s="5" t="str">
        <f>HYPERLINK("https://www.esco-net.com/wcs/escort/ec/detail?hHinCd=EA997XH-22","EA997XH-22")</f>
        <v>EA997XH-22</v>
      </c>
    </row>
    <row r="555" spans="2:5" x14ac:dyDescent="0.15">
      <c r="B555" s="6" t="s">
        <v>1490</v>
      </c>
      <c r="C555" s="6" t="s">
        <v>1491</v>
      </c>
      <c r="D555" s="6" t="s">
        <v>1492</v>
      </c>
      <c r="E555" s="5" t="str">
        <f>HYPERLINK("https://www.esco-net.com/wcs/escort/ec/detail?hHinCd=EA997XL-215","EA997XL-215")</f>
        <v>EA997XL-215</v>
      </c>
    </row>
    <row r="556" spans="2:5" x14ac:dyDescent="0.15">
      <c r="B556" s="6" t="s">
        <v>1493</v>
      </c>
      <c r="C556" s="6" t="s">
        <v>1494</v>
      </c>
      <c r="D556" s="6" t="s">
        <v>1495</v>
      </c>
      <c r="E556" s="5" t="str">
        <f>HYPERLINK("https://www.esco-net.com/wcs/escort/ec/detail?hHinCd=EA997RC-122","EA997RC-122")</f>
        <v>EA997RC-122</v>
      </c>
    </row>
    <row r="557" spans="2:5" x14ac:dyDescent="0.15">
      <c r="B557" s="6" t="s">
        <v>1496</v>
      </c>
      <c r="C557" s="6" t="s">
        <v>1497</v>
      </c>
      <c r="D557" s="6" t="s">
        <v>1498</v>
      </c>
      <c r="E557" s="5" t="str">
        <f>HYPERLINK("https://www.esco-net.com/wcs/escort/ec/detail?hHinCd=EA944MR-56","EA944MR-56")</f>
        <v>EA944MR-56</v>
      </c>
    </row>
    <row r="558" spans="2:5" x14ac:dyDescent="0.15">
      <c r="B558" s="6" t="s">
        <v>1499</v>
      </c>
      <c r="C558" s="6" t="s">
        <v>1500</v>
      </c>
      <c r="D558" s="6" t="s">
        <v>1501</v>
      </c>
      <c r="E558" s="5" t="str">
        <f>HYPERLINK("https://www.esco-net.com/wcs/escort/ec/detail?hHinCd=EA911AK-537","EA911AK-537")</f>
        <v>EA911AK-537</v>
      </c>
    </row>
    <row r="559" spans="2:5" x14ac:dyDescent="0.15">
      <c r="B559" s="6" t="s">
        <v>1502</v>
      </c>
      <c r="C559" s="6" t="s">
        <v>1503</v>
      </c>
      <c r="D559" s="6" t="s">
        <v>1504</v>
      </c>
      <c r="E559" s="5" t="str">
        <f>HYPERLINK("https://www.esco-net.com/wcs/escort/ec/detail?hHinCd=EA952AE-26","EA952AE-26")</f>
        <v>EA952AE-26</v>
      </c>
    </row>
    <row r="560" spans="2:5" x14ac:dyDescent="0.15">
      <c r="B560" s="6" t="s">
        <v>1505</v>
      </c>
      <c r="C560" s="6" t="s">
        <v>1506</v>
      </c>
      <c r="D560" s="6" t="s">
        <v>1507</v>
      </c>
      <c r="E560" s="5"/>
    </row>
    <row r="561" spans="2:5" x14ac:dyDescent="0.15">
      <c r="B561" s="6" t="s">
        <v>88</v>
      </c>
      <c r="C561" s="6" t="s">
        <v>1508</v>
      </c>
      <c r="D561" s="6" t="s">
        <v>1509</v>
      </c>
      <c r="E561" s="5"/>
    </row>
    <row r="562" spans="2:5" x14ac:dyDescent="0.15">
      <c r="B562" s="6" t="s">
        <v>88</v>
      </c>
      <c r="C562" s="6" t="s">
        <v>1510</v>
      </c>
      <c r="D562" s="6" t="s">
        <v>1511</v>
      </c>
      <c r="E562" s="5" t="str">
        <f>HYPERLINK("https://www.esco-net.com/wcs/escort/ec/detail?hHinCd=EA943VZ-41","EA943VZ-41")</f>
        <v>EA943VZ-41</v>
      </c>
    </row>
    <row r="563" spans="2:5" x14ac:dyDescent="0.15">
      <c r="B563" s="6" t="s">
        <v>1512</v>
      </c>
      <c r="C563" s="6" t="s">
        <v>1513</v>
      </c>
      <c r="D563" s="6" t="s">
        <v>1514</v>
      </c>
      <c r="E563" s="5"/>
    </row>
    <row r="564" spans="2:5" x14ac:dyDescent="0.15">
      <c r="B564" s="6" t="s">
        <v>1515</v>
      </c>
      <c r="C564" s="6" t="s">
        <v>1516</v>
      </c>
      <c r="D564" s="6" t="s">
        <v>1517</v>
      </c>
      <c r="E564" s="5" t="str">
        <f>HYPERLINK("https://www.esco-net.com/wcs/escort/ec/detail?hHinCd=EA944MD-91","EA944MD-91")</f>
        <v>EA944MD-91</v>
      </c>
    </row>
    <row r="565" spans="2:5" x14ac:dyDescent="0.15">
      <c r="B565" s="6" t="s">
        <v>39</v>
      </c>
      <c r="C565" s="6" t="s">
        <v>1518</v>
      </c>
      <c r="D565" s="6" t="s">
        <v>1519</v>
      </c>
      <c r="E565" s="5" t="str">
        <f>HYPERLINK("https://www.esco-net.com/wcs/escort/ec/detail?hHinCd=EA944MD-44","EA944MD-44")</f>
        <v>EA944MD-44</v>
      </c>
    </row>
    <row r="566" spans="2:5" x14ac:dyDescent="0.15">
      <c r="B566" s="6" t="s">
        <v>39</v>
      </c>
      <c r="C566" s="6" t="s">
        <v>1520</v>
      </c>
      <c r="D566" s="6" t="s">
        <v>1521</v>
      </c>
      <c r="E566" s="5" t="str">
        <f>HYPERLINK("https://www.esco-net.com/wcs/escort/ec/detail?hHinCd=EA944MF-202","EA944MF-202")</f>
        <v>EA944MF-202</v>
      </c>
    </row>
    <row r="567" spans="2:5" x14ac:dyDescent="0.15">
      <c r="B567" s="6" t="s">
        <v>1522</v>
      </c>
      <c r="C567" s="6" t="s">
        <v>1523</v>
      </c>
      <c r="D567" s="6" t="s">
        <v>1524</v>
      </c>
      <c r="E567" s="5" t="str">
        <f>HYPERLINK("https://www.esco-net.com/wcs/escort/ec/detail?hHinCd=EA944NP-35","EA944NP-35")</f>
        <v>EA944NP-35</v>
      </c>
    </row>
    <row r="568" spans="2:5" x14ac:dyDescent="0.15">
      <c r="B568" s="6" t="s">
        <v>1522</v>
      </c>
      <c r="C568" s="6" t="s">
        <v>1525</v>
      </c>
      <c r="D568" s="6" t="s">
        <v>1526</v>
      </c>
      <c r="E568" s="5" t="str">
        <f>HYPERLINK("https://www.esco-net.com/wcs/escort/ec/detail?hHinCd=EA944NP-34","EA944NP-34")</f>
        <v>EA944NP-34</v>
      </c>
    </row>
    <row r="569" spans="2:5" x14ac:dyDescent="0.15">
      <c r="B569" s="6" t="s">
        <v>1522</v>
      </c>
      <c r="C569" s="6" t="s">
        <v>1527</v>
      </c>
      <c r="D569" s="6" t="s">
        <v>1528</v>
      </c>
      <c r="E569" s="5" t="str">
        <f>HYPERLINK("https://www.esco-net.com/wcs/escort/ec/detail?hHinCd=EA944NP-39","EA944NP-39")</f>
        <v>EA944NP-39</v>
      </c>
    </row>
    <row r="570" spans="2:5" x14ac:dyDescent="0.15">
      <c r="B570" s="6" t="s">
        <v>1529</v>
      </c>
      <c r="C570" s="6" t="s">
        <v>1530</v>
      </c>
      <c r="D570" s="6" t="s">
        <v>1531</v>
      </c>
      <c r="E570" s="5" t="str">
        <f>HYPERLINK("https://www.esco-net.com/wcs/escort/ec/detail?hHinCd=EA944KD-326","EA944KD-326")</f>
        <v>EA944KD-326</v>
      </c>
    </row>
    <row r="571" spans="2:5" x14ac:dyDescent="0.15">
      <c r="B571" s="6" t="s">
        <v>89</v>
      </c>
      <c r="C571" s="6" t="s">
        <v>1532</v>
      </c>
      <c r="D571" s="6" t="s">
        <v>1533</v>
      </c>
      <c r="E571" s="5" t="str">
        <f>HYPERLINK("https://www.esco-net.com/wcs/escort/ec/detail?hHinCd=EA944RD-2","EA944RD-2")</f>
        <v>EA944RD-2</v>
      </c>
    </row>
    <row r="572" spans="2:5" x14ac:dyDescent="0.15">
      <c r="B572" s="6" t="s">
        <v>1534</v>
      </c>
      <c r="C572" s="6" t="s">
        <v>1535</v>
      </c>
      <c r="D572" s="6" t="s">
        <v>1536</v>
      </c>
      <c r="E572" s="5" t="str">
        <f>HYPERLINK("https://www.esco-net.com/wcs/escort/ec/detail?hHinCd=EA930AE-82","EA930AE-82")</f>
        <v>EA930AE-82</v>
      </c>
    </row>
    <row r="573" spans="2:5" x14ac:dyDescent="0.15">
      <c r="B573" s="6" t="s">
        <v>90</v>
      </c>
      <c r="C573" s="6" t="s">
        <v>1537</v>
      </c>
      <c r="D573" s="6" t="s">
        <v>1538</v>
      </c>
      <c r="E573" s="5" t="str">
        <f>HYPERLINK("https://www.esco-net.com/wcs/escort/ec/detail?hHinCd=EA351GF-80","EA351GF-80")</f>
        <v>EA351GF-80</v>
      </c>
    </row>
    <row r="574" spans="2:5" x14ac:dyDescent="0.15">
      <c r="B574" s="6" t="s">
        <v>1539</v>
      </c>
      <c r="C574" s="6" t="s">
        <v>1540</v>
      </c>
      <c r="D574" s="6" t="s">
        <v>1541</v>
      </c>
      <c r="E574" s="5" t="str">
        <f>HYPERLINK("https://www.esco-net.com/wcs/escort/ec/detail?hHinCd=EA935BM-6","EA935BM-6")</f>
        <v>EA935BM-6</v>
      </c>
    </row>
    <row r="575" spans="2:5" x14ac:dyDescent="0.15">
      <c r="B575" s="6" t="s">
        <v>1542</v>
      </c>
      <c r="C575" s="6" t="s">
        <v>1543</v>
      </c>
      <c r="D575" s="6" t="s">
        <v>1544</v>
      </c>
      <c r="E575" s="5"/>
    </row>
    <row r="576" spans="2:5" x14ac:dyDescent="0.15">
      <c r="B576" s="6" t="s">
        <v>1545</v>
      </c>
      <c r="C576" s="6" t="s">
        <v>1546</v>
      </c>
      <c r="D576" s="6" t="s">
        <v>1547</v>
      </c>
      <c r="E576" s="5"/>
    </row>
    <row r="577" spans="2:5" x14ac:dyDescent="0.15">
      <c r="B577" s="6" t="s">
        <v>1548</v>
      </c>
      <c r="C577" s="6" t="s">
        <v>1549</v>
      </c>
      <c r="D577" s="6" t="s">
        <v>1550</v>
      </c>
      <c r="E577" s="5" t="str">
        <f>HYPERLINK("https://www.esco-net.com/wcs/escort/ec/detail?hHinCd=EA934HE-5","EA934HE-5")</f>
        <v>EA934HE-5</v>
      </c>
    </row>
    <row r="578" spans="2:5" x14ac:dyDescent="0.15">
      <c r="B578" s="6" t="s">
        <v>1551</v>
      </c>
      <c r="C578" s="6" t="s">
        <v>1552</v>
      </c>
      <c r="D578" s="6" t="s">
        <v>1553</v>
      </c>
      <c r="E578" s="5" t="str">
        <f>HYPERLINK("https://www.esco-net.com/wcs/escort/ec/detail?hHinCd=EA942ED-72","EA942ED-72")</f>
        <v>EA942ED-72</v>
      </c>
    </row>
    <row r="579" spans="2:5" x14ac:dyDescent="0.15">
      <c r="B579" s="6" t="s">
        <v>91</v>
      </c>
      <c r="C579" s="6" t="s">
        <v>1554</v>
      </c>
      <c r="D579" s="6" t="s">
        <v>1555</v>
      </c>
      <c r="E579" s="5"/>
    </row>
    <row r="580" spans="2:5" x14ac:dyDescent="0.15">
      <c r="B580" s="6" t="s">
        <v>91</v>
      </c>
      <c r="C580" s="6" t="s">
        <v>1556</v>
      </c>
      <c r="D580" s="6" t="s">
        <v>1557</v>
      </c>
      <c r="E580" s="5" t="str">
        <f>HYPERLINK("https://www.esco-net.com/wcs/escort/ec/detail?hHinCd=EA508TM-57","EA508TM-57")</f>
        <v>EA508TM-57</v>
      </c>
    </row>
    <row r="581" spans="2:5" x14ac:dyDescent="0.15">
      <c r="B581" s="6" t="s">
        <v>91</v>
      </c>
      <c r="C581" s="6" t="s">
        <v>1558</v>
      </c>
      <c r="D581" s="6" t="s">
        <v>1559</v>
      </c>
      <c r="E581" s="5" t="str">
        <f>HYPERLINK("https://www.esco-net.com/wcs/escort/ec/detail?hHinCd=EA942EH-100","EA942EH-100")</f>
        <v>EA942EH-100</v>
      </c>
    </row>
    <row r="582" spans="2:5" x14ac:dyDescent="0.15">
      <c r="B582" s="6" t="s">
        <v>1560</v>
      </c>
      <c r="C582" s="6" t="s">
        <v>1561</v>
      </c>
      <c r="D582" s="6" t="s">
        <v>1562</v>
      </c>
      <c r="E582" s="5" t="str">
        <f>HYPERLINK("https://www.esco-net.com/wcs/escort/ec/detail?hHinCd=EA942DB-5","EA942DB-5")</f>
        <v>EA942DB-5</v>
      </c>
    </row>
    <row r="583" spans="2:5" x14ac:dyDescent="0.15">
      <c r="B583" s="6" t="s">
        <v>1563</v>
      </c>
      <c r="C583" s="6" t="s">
        <v>1564</v>
      </c>
      <c r="D583" s="6" t="s">
        <v>1565</v>
      </c>
      <c r="E583" s="5" t="str">
        <f>HYPERLINK("https://www.esco-net.com/wcs/escort/ec/detail?hHinCd=EA942EW-61A","EA942EW-61A")</f>
        <v>EA942EW-61A</v>
      </c>
    </row>
    <row r="584" spans="2:5" x14ac:dyDescent="0.15">
      <c r="B584" s="6" t="s">
        <v>1566</v>
      </c>
      <c r="C584" s="6" t="s">
        <v>1567</v>
      </c>
      <c r="D584" s="6" t="s">
        <v>1568</v>
      </c>
      <c r="E584" s="5" t="str">
        <f>HYPERLINK("https://www.esco-net.com/wcs/escort/ec/detail?hHinCd=EA920SD-6A","EA920SD-6A")</f>
        <v>EA920SD-6A</v>
      </c>
    </row>
    <row r="585" spans="2:5" x14ac:dyDescent="0.15">
      <c r="B585" s="6" t="s">
        <v>1569</v>
      </c>
      <c r="C585" s="6" t="s">
        <v>1570</v>
      </c>
      <c r="D585" s="6" t="s">
        <v>1571</v>
      </c>
      <c r="E585" s="5" t="str">
        <f>HYPERLINK("https://www.esco-net.com/wcs/escort/ec/detail?hHinCd=EA920DB-2","EA920DB-2")</f>
        <v>EA920DB-2</v>
      </c>
    </row>
    <row r="586" spans="2:5" x14ac:dyDescent="0.15">
      <c r="B586" s="6" t="s">
        <v>40</v>
      </c>
      <c r="C586" s="6" t="s">
        <v>1572</v>
      </c>
      <c r="D586" s="6" t="s">
        <v>1573</v>
      </c>
      <c r="E586" s="5" t="str">
        <f>HYPERLINK("https://www.esco-net.com/wcs/escort/ec/detail?hHinCd=EA920SB-1","EA920SB-1")</f>
        <v>EA920SB-1</v>
      </c>
    </row>
    <row r="587" spans="2:5" x14ac:dyDescent="0.15">
      <c r="B587" s="6" t="s">
        <v>1574</v>
      </c>
      <c r="C587" s="6" t="s">
        <v>1575</v>
      </c>
      <c r="D587" s="6" t="s">
        <v>1576</v>
      </c>
      <c r="E587" s="5" t="str">
        <f>HYPERLINK("https://www.esco-net.com/wcs/escort/ec/detail?hHinCd=EA925AR-5","EA925AR-5")</f>
        <v>EA925AR-5</v>
      </c>
    </row>
    <row r="588" spans="2:5" x14ac:dyDescent="0.15">
      <c r="B588" s="6" t="s">
        <v>1577</v>
      </c>
      <c r="C588" s="6" t="s">
        <v>1578</v>
      </c>
      <c r="D588" s="6" t="s">
        <v>1579</v>
      </c>
      <c r="E588" s="5" t="str">
        <f>HYPERLINK("https://www.esco-net.com/wcs/escort/ec/detail?hHinCd=EA925TE-1","EA925TE-1")</f>
        <v>EA925TE-1</v>
      </c>
    </row>
    <row r="589" spans="2:5" x14ac:dyDescent="0.15">
      <c r="B589" s="6" t="s">
        <v>92</v>
      </c>
      <c r="C589" s="6" t="s">
        <v>1580</v>
      </c>
      <c r="D589" s="6" t="s">
        <v>1581</v>
      </c>
      <c r="E589" s="5"/>
    </row>
    <row r="590" spans="2:5" x14ac:dyDescent="0.15">
      <c r="B590" s="6" t="s">
        <v>93</v>
      </c>
      <c r="C590" s="6" t="s">
        <v>1582</v>
      </c>
      <c r="D590" s="6" t="s">
        <v>1583</v>
      </c>
      <c r="E590" s="5" t="str">
        <f>HYPERLINK("https://www.esco-net.com/wcs/escort/ec/detail?hHinCd=EA925MG-63","EA925MG-63")</f>
        <v>EA925MG-63</v>
      </c>
    </row>
    <row r="591" spans="2:5" x14ac:dyDescent="0.15">
      <c r="B591" s="6" t="s">
        <v>93</v>
      </c>
      <c r="C591" s="6" t="s">
        <v>1584</v>
      </c>
      <c r="D591" s="6" t="s">
        <v>1585</v>
      </c>
      <c r="E591" s="5" t="str">
        <f>HYPERLINK("https://www.esco-net.com/wcs/escort/ec/detail?hHinCd=EA925MG-62","EA925MG-62")</f>
        <v>EA925MG-62</v>
      </c>
    </row>
    <row r="592" spans="2:5" x14ac:dyDescent="0.15">
      <c r="B592" s="6" t="s">
        <v>1586</v>
      </c>
      <c r="C592" s="6" t="s">
        <v>1587</v>
      </c>
      <c r="D592" s="6" t="s">
        <v>1588</v>
      </c>
      <c r="E592" s="5" t="str">
        <f>HYPERLINK("https://www.esco-net.com/wcs/escort/ec/detail?hHinCd=EA925MJ-27","EA925MJ-27")</f>
        <v>EA925MJ-27</v>
      </c>
    </row>
    <row r="593" spans="2:5" x14ac:dyDescent="0.15">
      <c r="B593" s="6" t="s">
        <v>1589</v>
      </c>
      <c r="C593" s="6" t="s">
        <v>1590</v>
      </c>
      <c r="D593" s="6" t="s">
        <v>1591</v>
      </c>
      <c r="E593" s="5"/>
    </row>
    <row r="594" spans="2:5" x14ac:dyDescent="0.15">
      <c r="B594" s="6" t="s">
        <v>1589</v>
      </c>
      <c r="C594" s="6" t="s">
        <v>1592</v>
      </c>
      <c r="D594" s="6" t="s">
        <v>1593</v>
      </c>
      <c r="E594" s="5"/>
    </row>
    <row r="595" spans="2:5" x14ac:dyDescent="0.15">
      <c r="B595" s="6" t="s">
        <v>1589</v>
      </c>
      <c r="C595" s="6" t="s">
        <v>1594</v>
      </c>
      <c r="D595" s="6" t="s">
        <v>1595</v>
      </c>
      <c r="E595" s="5"/>
    </row>
    <row r="596" spans="2:5" x14ac:dyDescent="0.15">
      <c r="B596" s="6" t="s">
        <v>1589</v>
      </c>
      <c r="C596" s="6" t="s">
        <v>1596</v>
      </c>
      <c r="D596" s="6" t="s">
        <v>1597</v>
      </c>
      <c r="E596" s="5"/>
    </row>
    <row r="597" spans="2:5" x14ac:dyDescent="0.15">
      <c r="B597" s="6" t="s">
        <v>1598</v>
      </c>
      <c r="C597" s="6" t="s">
        <v>1599</v>
      </c>
      <c r="D597" s="6" t="s">
        <v>1600</v>
      </c>
      <c r="E597" s="5"/>
    </row>
    <row r="598" spans="2:5" x14ac:dyDescent="0.15">
      <c r="B598" s="6" t="s">
        <v>1601</v>
      </c>
      <c r="C598" s="6" t="s">
        <v>1602</v>
      </c>
      <c r="D598" s="6" t="s">
        <v>1603</v>
      </c>
      <c r="E598" s="5" t="str">
        <f>HYPERLINK("https://www.esco-net.com/wcs/escort/ec/detail?hHinCd=EA925C-51","EA925C-51")</f>
        <v>EA925C-51</v>
      </c>
    </row>
    <row r="599" spans="2:5" x14ac:dyDescent="0.15">
      <c r="B599" s="6" t="s">
        <v>94</v>
      </c>
      <c r="C599" s="6" t="s">
        <v>1604</v>
      </c>
      <c r="D599" s="6" t="s">
        <v>1605</v>
      </c>
      <c r="E599" s="5" t="str">
        <f>HYPERLINK("https://www.esco-net.com/wcs/escort/ec/detail?hHinCd=EA925DB-11","EA925DB-11")</f>
        <v>EA925DB-11</v>
      </c>
    </row>
    <row r="600" spans="2:5" x14ac:dyDescent="0.15">
      <c r="B600" s="6" t="s">
        <v>95</v>
      </c>
      <c r="C600" s="6" t="s">
        <v>1606</v>
      </c>
      <c r="D600" s="6" t="s">
        <v>1607</v>
      </c>
      <c r="E600" s="5" t="str">
        <f>HYPERLINK("https://www.esco-net.com/wcs/escort/ec/detail?hHinCd=EA944CP-49","EA944CP-49")</f>
        <v>EA944CP-49</v>
      </c>
    </row>
    <row r="601" spans="2:5" x14ac:dyDescent="0.15">
      <c r="B601" s="6" t="s">
        <v>95</v>
      </c>
      <c r="C601" s="6" t="s">
        <v>1608</v>
      </c>
      <c r="D601" s="6" t="s">
        <v>1609</v>
      </c>
      <c r="E601" s="5" t="str">
        <f>HYPERLINK("https://www.esco-net.com/wcs/escort/ec/detail?hHinCd=EA944CS-58","EA944CS-58")</f>
        <v>EA944CS-58</v>
      </c>
    </row>
    <row r="602" spans="2:5" x14ac:dyDescent="0.15">
      <c r="B602" s="6" t="s">
        <v>1610</v>
      </c>
      <c r="C602" s="6" t="s">
        <v>1611</v>
      </c>
      <c r="D602" s="6" t="s">
        <v>1612</v>
      </c>
      <c r="E602" s="5" t="str">
        <f>HYPERLINK("https://www.esco-net.com/wcs/escort/ec/detail?hHinCd=EA508TM-22","EA508TM-22")</f>
        <v>EA508TM-22</v>
      </c>
    </row>
    <row r="603" spans="2:5" x14ac:dyDescent="0.15">
      <c r="B603" s="6" t="s">
        <v>1610</v>
      </c>
      <c r="C603" s="6" t="s">
        <v>1613</v>
      </c>
      <c r="D603" s="6" t="s">
        <v>1614</v>
      </c>
      <c r="E603" s="5" t="str">
        <f>HYPERLINK("https://www.esco-net.com/wcs/escort/ec/detail?hHinCd=EA508TM-51","EA508TM-51")</f>
        <v>EA508TM-51</v>
      </c>
    </row>
    <row r="604" spans="2:5" x14ac:dyDescent="0.15">
      <c r="B604" s="6" t="s">
        <v>1610</v>
      </c>
      <c r="C604" s="6" t="s">
        <v>1615</v>
      </c>
      <c r="D604" s="6" t="s">
        <v>1616</v>
      </c>
      <c r="E604" s="5" t="str">
        <f>HYPERLINK("https://www.esco-net.com/wcs/escort/ec/detail?hHinCd=EA508TM-62","EA508TM-62")</f>
        <v>EA508TM-62</v>
      </c>
    </row>
    <row r="605" spans="2:5" x14ac:dyDescent="0.15">
      <c r="B605" s="6" t="s">
        <v>1610</v>
      </c>
      <c r="C605" s="6" t="s">
        <v>1617</v>
      </c>
      <c r="D605" s="6" t="s">
        <v>1618</v>
      </c>
      <c r="E605" s="5" t="str">
        <f>HYPERLINK("https://www.esco-net.com/wcs/escort/ec/detail?hHinCd=EA508TM-63","EA508TM-63")</f>
        <v>EA508TM-63</v>
      </c>
    </row>
    <row r="606" spans="2:5" x14ac:dyDescent="0.15">
      <c r="B606" s="6" t="s">
        <v>96</v>
      </c>
      <c r="C606" s="6" t="s">
        <v>1619</v>
      </c>
      <c r="D606" s="6" t="s">
        <v>1620</v>
      </c>
      <c r="E606" s="5" t="str">
        <f>HYPERLINK("https://www.esco-net.com/wcs/escort/ec/detail?hHinCd=EA508AK-46","EA508AK-46")</f>
        <v>EA508AK-46</v>
      </c>
    </row>
    <row r="607" spans="2:5" x14ac:dyDescent="0.15">
      <c r="B607" s="6" t="s">
        <v>15</v>
      </c>
      <c r="C607" s="6" t="s">
        <v>1621</v>
      </c>
      <c r="D607" s="6" t="s">
        <v>1622</v>
      </c>
      <c r="E607" s="5"/>
    </row>
    <row r="608" spans="2:5" x14ac:dyDescent="0.15">
      <c r="B608" s="6" t="s">
        <v>97</v>
      </c>
      <c r="C608" s="6" t="s">
        <v>1623</v>
      </c>
      <c r="D608" s="6" t="s">
        <v>1624</v>
      </c>
      <c r="E608" s="5" t="str">
        <f>HYPERLINK("https://www.esco-net.com/wcs/escort/ec/detail?hHinCd=EA504AE-6A","EA504AE-6A")</f>
        <v>EA504AE-6A</v>
      </c>
    </row>
    <row r="609" spans="2:5" x14ac:dyDescent="0.15">
      <c r="B609" s="6" t="s">
        <v>1625</v>
      </c>
      <c r="C609" s="6" t="s">
        <v>1626</v>
      </c>
      <c r="D609" s="6" t="s">
        <v>1627</v>
      </c>
      <c r="E609" s="5" t="str">
        <f>HYPERLINK("https://www.esco-net.com/wcs/escort/ec/detail?hHinCd=EA657AR-555","EA657AR-555")</f>
        <v>EA657AR-555</v>
      </c>
    </row>
    <row r="610" spans="2:5" x14ac:dyDescent="0.15">
      <c r="B610" s="6" t="s">
        <v>1628</v>
      </c>
      <c r="C610" s="6" t="s">
        <v>1629</v>
      </c>
      <c r="D610" s="6" t="s">
        <v>1630</v>
      </c>
      <c r="E610" s="5" t="str">
        <f>HYPERLINK("https://www.esco-net.com/wcs/escort/ec/detail?hHinCd=EA960AB-10A","EA960AB-10A")</f>
        <v>EA960AB-10A</v>
      </c>
    </row>
    <row r="611" spans="2:5" x14ac:dyDescent="0.15">
      <c r="B611" s="6" t="s">
        <v>1631</v>
      </c>
      <c r="C611" s="6" t="s">
        <v>1632</v>
      </c>
      <c r="D611" s="6" t="s">
        <v>1633</v>
      </c>
      <c r="E611" s="5" t="str">
        <f>HYPERLINK("https://www.esco-net.com/wcs/escort/ec/detail?hHinCd=EA506LC-40BB","EA506LC-40BB")</f>
        <v>EA506LC-40BB</v>
      </c>
    </row>
    <row r="612" spans="2:5" x14ac:dyDescent="0.15">
      <c r="B612" s="6" t="s">
        <v>1631</v>
      </c>
      <c r="C612" s="6" t="s">
        <v>1634</v>
      </c>
      <c r="D612" s="6" t="s">
        <v>1635</v>
      </c>
      <c r="E612" s="5"/>
    </row>
    <row r="613" spans="2:5" x14ac:dyDescent="0.15">
      <c r="B613" s="6" t="s">
        <v>1636</v>
      </c>
      <c r="C613" s="6" t="s">
        <v>1637</v>
      </c>
      <c r="D613" s="6" t="s">
        <v>1638</v>
      </c>
      <c r="E613" s="5" t="str">
        <f>HYPERLINK("https://www.esco-net.com/wcs/escort/ec/detail?hHinCd=EA506AB-32A","EA506AB-32A")</f>
        <v>EA506AB-32A</v>
      </c>
    </row>
    <row r="614" spans="2:5" x14ac:dyDescent="0.15">
      <c r="B614" s="6" t="s">
        <v>1636</v>
      </c>
      <c r="C614" s="6" t="s">
        <v>1639</v>
      </c>
      <c r="D614" s="6" t="s">
        <v>1640</v>
      </c>
      <c r="E614" s="5" t="str">
        <f>HYPERLINK("https://www.esco-net.com/wcs/escort/ec/detail?hHinCd=EA506AB-37AA","EA506AB-37AA")</f>
        <v>EA506AB-37AA</v>
      </c>
    </row>
    <row r="615" spans="2:5" x14ac:dyDescent="0.15">
      <c r="B615" s="6" t="s">
        <v>1636</v>
      </c>
      <c r="C615" s="6" t="s">
        <v>1641</v>
      </c>
      <c r="D615" s="6" t="s">
        <v>1642</v>
      </c>
      <c r="E615" s="5" t="str">
        <f>HYPERLINK("https://www.esco-net.com/wcs/escort/ec/detail?hHinCd=EA506AB-48A","EA506AB-48A")</f>
        <v>EA506AB-48A</v>
      </c>
    </row>
    <row r="616" spans="2:5" x14ac:dyDescent="0.15">
      <c r="B616" s="6" t="s">
        <v>1636</v>
      </c>
      <c r="C616" s="6" t="s">
        <v>1643</v>
      </c>
      <c r="D616" s="6" t="s">
        <v>1644</v>
      </c>
      <c r="E616" s="5" t="str">
        <f>HYPERLINK("https://www.esco-net.com/wcs/escort/ec/detail?hHinCd=EA506LA-12C","EA506LA-12C")</f>
        <v>EA506LA-12C</v>
      </c>
    </row>
    <row r="617" spans="2:5" x14ac:dyDescent="0.15">
      <c r="B617" s="6" t="s">
        <v>1645</v>
      </c>
      <c r="C617" s="6" t="s">
        <v>1646</v>
      </c>
      <c r="D617" s="6" t="s">
        <v>1647</v>
      </c>
      <c r="E617" s="5" t="str">
        <f>HYPERLINK("https://www.esco-net.com/wcs/escort/ec/detail?hHinCd=EA506AF-77","EA506AF-77")</f>
        <v>EA506AF-77</v>
      </c>
    </row>
    <row r="618" spans="2:5" x14ac:dyDescent="0.15">
      <c r="B618" s="6" t="s">
        <v>1648</v>
      </c>
      <c r="C618" s="6" t="s">
        <v>1649</v>
      </c>
      <c r="D618" s="6" t="s">
        <v>1650</v>
      </c>
      <c r="E618" s="5" t="str">
        <f>HYPERLINK("https://www.esco-net.com/wcs/escort/ec/detail?hHinCd=EA506AD-36A","EA506AD-36A")</f>
        <v>EA506AD-36A</v>
      </c>
    </row>
    <row r="619" spans="2:5" x14ac:dyDescent="0.15">
      <c r="B619" s="6" t="s">
        <v>1651</v>
      </c>
      <c r="C619" s="6" t="s">
        <v>1652</v>
      </c>
      <c r="D619" s="6" t="s">
        <v>1653</v>
      </c>
      <c r="E619" s="5"/>
    </row>
    <row r="620" spans="2:5" x14ac:dyDescent="0.15">
      <c r="B620" s="6" t="s">
        <v>1651</v>
      </c>
      <c r="C620" s="6" t="s">
        <v>1654</v>
      </c>
      <c r="D620" s="6" t="s">
        <v>1655</v>
      </c>
      <c r="E620" s="5"/>
    </row>
    <row r="621" spans="2:5" x14ac:dyDescent="0.15">
      <c r="B621" s="6" t="s">
        <v>1656</v>
      </c>
      <c r="C621" s="6" t="s">
        <v>1657</v>
      </c>
      <c r="D621" s="6" t="s">
        <v>1658</v>
      </c>
      <c r="E621" s="5" t="str">
        <f>HYPERLINK("https://www.esco-net.com/wcs/escort/ec/detail?hHinCd=EA506LD-21A","EA506LD-21A")</f>
        <v>EA506LD-21A</v>
      </c>
    </row>
    <row r="622" spans="2:5" x14ac:dyDescent="0.15">
      <c r="B622" s="6" t="s">
        <v>1656</v>
      </c>
      <c r="C622" s="6" t="s">
        <v>1659</v>
      </c>
      <c r="D622" s="6" t="s">
        <v>1660</v>
      </c>
      <c r="E622" s="5" t="str">
        <f>HYPERLINK("https://www.esco-net.com/wcs/escort/ec/detail?hHinCd=EA506LD-21C","EA506LD-21C")</f>
        <v>EA506LD-21C</v>
      </c>
    </row>
    <row r="623" spans="2:5" x14ac:dyDescent="0.15">
      <c r="B623" s="6" t="s">
        <v>1656</v>
      </c>
      <c r="C623" s="6" t="s">
        <v>1661</v>
      </c>
      <c r="D623" s="6" t="s">
        <v>1662</v>
      </c>
      <c r="E623" s="5" t="str">
        <f>HYPERLINK("https://www.esco-net.com/wcs/escort/ec/detail?hHinCd=EA506LD-3BA","EA506LD-3BA")</f>
        <v>EA506LD-3BA</v>
      </c>
    </row>
    <row r="624" spans="2:5" x14ac:dyDescent="0.15">
      <c r="B624" s="6" t="s">
        <v>1656</v>
      </c>
      <c r="C624" s="6" t="s">
        <v>1663</v>
      </c>
      <c r="D624" s="6" t="s">
        <v>1664</v>
      </c>
      <c r="E624" s="5" t="str">
        <f>HYPERLINK("https://www.esco-net.com/wcs/escort/ec/detail?hHinCd=EA506LD-4A","EA506LD-4A")</f>
        <v>EA506LD-4A</v>
      </c>
    </row>
    <row r="625" spans="2:5" x14ac:dyDescent="0.15">
      <c r="B625" s="6" t="s">
        <v>1656</v>
      </c>
      <c r="C625" s="6" t="s">
        <v>1665</v>
      </c>
      <c r="D625" s="6" t="s">
        <v>1666</v>
      </c>
      <c r="E625" s="5" t="str">
        <f>HYPERLINK("https://www.esco-net.com/wcs/escort/ec/detail?hHinCd=EA506LD-4BA","EA506LD-4BA")</f>
        <v>EA506LD-4BA</v>
      </c>
    </row>
    <row r="626" spans="2:5" x14ac:dyDescent="0.15">
      <c r="B626" s="6" t="s">
        <v>98</v>
      </c>
      <c r="C626" s="6" t="s">
        <v>1667</v>
      </c>
      <c r="D626" s="6" t="s">
        <v>1668</v>
      </c>
      <c r="E626" s="5" t="str">
        <f>HYPERLINK("https://www.esco-net.com/wcs/escort/ec/detail?hHinCd=EA957A-3","EA957A-3")</f>
        <v>EA957A-3</v>
      </c>
    </row>
    <row r="627" spans="2:5" x14ac:dyDescent="0.15">
      <c r="B627" s="6" t="s">
        <v>1669</v>
      </c>
      <c r="C627" s="6" t="s">
        <v>1670</v>
      </c>
      <c r="D627" s="6" t="s">
        <v>1671</v>
      </c>
      <c r="E627" s="5" t="str">
        <f>HYPERLINK("https://www.esco-net.com/wcs/escort/ec/detail?hHinCd=EA957FM-8","EA957FM-8")</f>
        <v>EA957FM-8</v>
      </c>
    </row>
    <row r="628" spans="2:5" x14ac:dyDescent="0.15">
      <c r="B628" s="6" t="s">
        <v>1672</v>
      </c>
      <c r="C628" s="6" t="s">
        <v>1673</v>
      </c>
      <c r="D628" s="6" t="s">
        <v>1674</v>
      </c>
      <c r="E628" s="5"/>
    </row>
    <row r="629" spans="2:5" x14ac:dyDescent="0.15">
      <c r="B629" s="6" t="s">
        <v>1675</v>
      </c>
      <c r="C629" s="6" t="s">
        <v>1676</v>
      </c>
      <c r="D629" s="6" t="s">
        <v>1677</v>
      </c>
      <c r="E629" s="5"/>
    </row>
    <row r="630" spans="2:5" x14ac:dyDescent="0.15">
      <c r="B630" s="6" t="s">
        <v>1678</v>
      </c>
      <c r="C630" s="6" t="s">
        <v>1679</v>
      </c>
      <c r="D630" s="6" t="s">
        <v>1680</v>
      </c>
      <c r="E630" s="5" t="str">
        <f>HYPERLINK("https://www.esco-net.com/wcs/escort/ec/detail?hHinCd=EA954E-36A","EA954E-36A")</f>
        <v>EA954E-36A</v>
      </c>
    </row>
    <row r="631" spans="2:5" x14ac:dyDescent="0.15">
      <c r="B631" s="6" t="s">
        <v>1681</v>
      </c>
      <c r="C631" s="6" t="s">
        <v>1682</v>
      </c>
      <c r="D631" s="6" t="s">
        <v>1683</v>
      </c>
      <c r="E631" s="5" t="str">
        <f>HYPERLINK("https://www.esco-net.com/wcs/escort/ec/detail?hHinCd=EA976BY-656A","EA976BY-656A")</f>
        <v>EA976BY-656A</v>
      </c>
    </row>
    <row r="632" spans="2:5" x14ac:dyDescent="0.15">
      <c r="B632" s="6" t="s">
        <v>1684</v>
      </c>
      <c r="C632" s="6" t="s">
        <v>1685</v>
      </c>
      <c r="D632" s="6" t="s">
        <v>1686</v>
      </c>
      <c r="E632" s="5" t="str">
        <f>HYPERLINK("https://www.esco-net.com/wcs/escort/ec/detail?hHinCd=EA976DK-90C","EA976DK-90C")</f>
        <v>EA976DK-90C</v>
      </c>
    </row>
    <row r="633" spans="2:5" x14ac:dyDescent="0.15">
      <c r="B633" s="6" t="s">
        <v>1687</v>
      </c>
      <c r="C633" s="6" t="s">
        <v>1688</v>
      </c>
      <c r="D633" s="6" t="s">
        <v>1689</v>
      </c>
      <c r="E633" s="5" t="str">
        <f>HYPERLINK("https://www.esco-net.com/wcs/escort/ec/detail?hHinCd=EA475HZ-13","EA475HZ-13")</f>
        <v>EA475HZ-13</v>
      </c>
    </row>
    <row r="634" spans="2:5" x14ac:dyDescent="0.15">
      <c r="B634" s="6" t="s">
        <v>1687</v>
      </c>
      <c r="C634" s="6" t="s">
        <v>1690</v>
      </c>
      <c r="D634" s="6" t="s">
        <v>1691</v>
      </c>
      <c r="E634" s="5" t="str">
        <f>HYPERLINK("https://www.esco-net.com/wcs/escort/ec/detail?hHinCd=EA589AG-17","EA589AG-17")</f>
        <v>EA589AG-17</v>
      </c>
    </row>
    <row r="635" spans="2:5" x14ac:dyDescent="0.15">
      <c r="B635" s="6" t="s">
        <v>1692</v>
      </c>
      <c r="C635" s="6" t="s">
        <v>1693</v>
      </c>
      <c r="D635" s="6" t="s">
        <v>1694</v>
      </c>
      <c r="E635" s="5" t="str">
        <f>HYPERLINK("https://www.esco-net.com/wcs/escort/ec/detail?hHinCd=EA943KD-7A","EA943KD-7A")</f>
        <v>EA943KD-7A</v>
      </c>
    </row>
    <row r="636" spans="2:5" x14ac:dyDescent="0.15">
      <c r="B636" s="6" t="s">
        <v>1695</v>
      </c>
      <c r="C636" s="6" t="s">
        <v>1696</v>
      </c>
      <c r="D636" s="6" t="s">
        <v>1697</v>
      </c>
      <c r="E636" s="5" t="str">
        <f>HYPERLINK("https://www.esco-net.com/wcs/escort/ec/detail?hHinCd=EA927SC-21A","EA927SC-21A")</f>
        <v>EA927SC-21A</v>
      </c>
    </row>
    <row r="637" spans="2:5" x14ac:dyDescent="0.15">
      <c r="B637" s="6" t="s">
        <v>1698</v>
      </c>
      <c r="C637" s="6" t="s">
        <v>1699</v>
      </c>
      <c r="D637" s="6" t="s">
        <v>1700</v>
      </c>
      <c r="E637" s="5"/>
    </row>
    <row r="638" spans="2:5" x14ac:dyDescent="0.15">
      <c r="B638" s="6" t="s">
        <v>1701</v>
      </c>
      <c r="C638" s="6" t="s">
        <v>1702</v>
      </c>
      <c r="D638" s="6" t="s">
        <v>1703</v>
      </c>
      <c r="E638" s="5" t="str">
        <f>HYPERLINK("https://www.esco-net.com/wcs/escort/ec/detail?hHinCd=EA983FM-18","EA983FM-18")</f>
        <v>EA983FM-18</v>
      </c>
    </row>
    <row r="639" spans="2:5" x14ac:dyDescent="0.15">
      <c r="B639" s="6" t="s">
        <v>1701</v>
      </c>
      <c r="C639" s="6" t="s">
        <v>1704</v>
      </c>
      <c r="D639" s="6" t="s">
        <v>1705</v>
      </c>
      <c r="E639" s="5" t="str">
        <f>HYPERLINK("https://www.esco-net.com/wcs/escort/ec/detail?hHinCd=EA983FM-31","EA983FM-31")</f>
        <v>EA983FM-31</v>
      </c>
    </row>
    <row r="640" spans="2:5" x14ac:dyDescent="0.15">
      <c r="B640" s="6" t="s">
        <v>16</v>
      </c>
      <c r="C640" s="6" t="s">
        <v>1706</v>
      </c>
      <c r="D640" s="6" t="s">
        <v>1707</v>
      </c>
      <c r="E640" s="5"/>
    </row>
    <row r="641" spans="2:5" x14ac:dyDescent="0.15">
      <c r="B641" s="6" t="s">
        <v>1708</v>
      </c>
      <c r="C641" s="6" t="s">
        <v>1709</v>
      </c>
      <c r="D641" s="6" t="s">
        <v>1710</v>
      </c>
      <c r="E641" s="5"/>
    </row>
    <row r="642" spans="2:5" x14ac:dyDescent="0.15">
      <c r="B642" s="6" t="s">
        <v>41</v>
      </c>
      <c r="C642" s="6" t="s">
        <v>1711</v>
      </c>
      <c r="D642" s="6" t="s">
        <v>1712</v>
      </c>
      <c r="E642" s="5" t="str">
        <f>HYPERLINK("https://www.esco-net.com/wcs/escort/ec/detail?hHinCd=EA986HJ-13","EA986HJ-13")</f>
        <v>EA986HJ-13</v>
      </c>
    </row>
    <row r="643" spans="2:5" x14ac:dyDescent="0.15">
      <c r="B643" s="6" t="s">
        <v>1713</v>
      </c>
      <c r="C643" s="6" t="s">
        <v>1714</v>
      </c>
      <c r="D643" s="6" t="s">
        <v>1715</v>
      </c>
      <c r="E643" s="5"/>
    </row>
    <row r="644" spans="2:5" x14ac:dyDescent="0.15">
      <c r="B644" s="6" t="s">
        <v>1716</v>
      </c>
      <c r="C644" s="6" t="s">
        <v>1717</v>
      </c>
      <c r="D644" s="6" t="s">
        <v>1718</v>
      </c>
      <c r="E644" s="5"/>
    </row>
    <row r="645" spans="2:5" x14ac:dyDescent="0.15">
      <c r="B645" s="6" t="s">
        <v>1716</v>
      </c>
      <c r="C645" s="6" t="s">
        <v>1719</v>
      </c>
      <c r="D645" s="6" t="s">
        <v>1720</v>
      </c>
      <c r="E645" s="5"/>
    </row>
    <row r="646" spans="2:5" x14ac:dyDescent="0.15">
      <c r="B646" s="6" t="s">
        <v>1721</v>
      </c>
      <c r="C646" s="6" t="s">
        <v>1722</v>
      </c>
      <c r="D646" s="6" t="s">
        <v>1723</v>
      </c>
      <c r="E646" s="5"/>
    </row>
    <row r="647" spans="2:5" x14ac:dyDescent="0.15">
      <c r="B647" s="6" t="s">
        <v>1724</v>
      </c>
      <c r="C647" s="6" t="s">
        <v>1725</v>
      </c>
      <c r="D647" s="6" t="s">
        <v>1726</v>
      </c>
      <c r="E647" s="5"/>
    </row>
    <row r="648" spans="2:5" x14ac:dyDescent="0.15">
      <c r="B648" s="6" t="s">
        <v>1727</v>
      </c>
      <c r="C648" s="6" t="s">
        <v>1728</v>
      </c>
      <c r="D648" s="6" t="s">
        <v>1729</v>
      </c>
      <c r="E648" s="5"/>
    </row>
    <row r="649" spans="2:5" x14ac:dyDescent="0.15">
      <c r="B649" s="6" t="s">
        <v>1727</v>
      </c>
      <c r="C649" s="6" t="s">
        <v>1730</v>
      </c>
      <c r="D649" s="6" t="s">
        <v>1731</v>
      </c>
      <c r="E649" s="5"/>
    </row>
    <row r="650" spans="2:5" x14ac:dyDescent="0.15">
      <c r="B650" s="6" t="s">
        <v>1732</v>
      </c>
      <c r="C650" s="6" t="s">
        <v>1733</v>
      </c>
      <c r="D650" s="6" t="s">
        <v>1734</v>
      </c>
      <c r="E650" s="5"/>
    </row>
    <row r="651" spans="2:5" x14ac:dyDescent="0.15">
      <c r="B651" s="6" t="s">
        <v>1735</v>
      </c>
      <c r="C651" s="6" t="s">
        <v>1736</v>
      </c>
      <c r="D651" s="6" t="s">
        <v>1737</v>
      </c>
      <c r="E651" s="5" t="str">
        <f>HYPERLINK("https://www.esco-net.com/wcs/escort/ec/detail?hHinCd=EA982BU-3","EA982BU-3")</f>
        <v>EA982BU-3</v>
      </c>
    </row>
    <row r="652" spans="2:5" x14ac:dyDescent="0.15">
      <c r="B652" s="6" t="s">
        <v>1738</v>
      </c>
      <c r="C652" s="6" t="s">
        <v>1739</v>
      </c>
      <c r="D652" s="6" t="s">
        <v>1740</v>
      </c>
      <c r="E652" s="5" t="str">
        <f>HYPERLINK("https://www.esco-net.com/wcs/escort/ec/detail?hHinCd=EA988MC-1","EA988MC-1")</f>
        <v>EA988MC-1</v>
      </c>
    </row>
    <row r="653" spans="2:5" x14ac:dyDescent="0.15">
      <c r="B653" s="6" t="s">
        <v>1741</v>
      </c>
      <c r="C653" s="6" t="s">
        <v>1742</v>
      </c>
      <c r="D653" s="6" t="s">
        <v>1743</v>
      </c>
      <c r="E653" s="5" t="str">
        <f>HYPERLINK("https://www.esco-net.com/wcs/escort/ec/detail?hHinCd=EA982BB-123","EA982BB-123")</f>
        <v>EA982BB-123</v>
      </c>
    </row>
    <row r="654" spans="2:5" x14ac:dyDescent="0.15">
      <c r="B654" s="6" t="s">
        <v>42</v>
      </c>
      <c r="C654" s="6" t="s">
        <v>1744</v>
      </c>
      <c r="D654" s="6" t="s">
        <v>1745</v>
      </c>
      <c r="E654" s="5" t="str">
        <f>HYPERLINK("https://www.esco-net.com/wcs/escort/ec/detail?hHinCd=EA982SA-24A","EA982SA-24A")</f>
        <v>EA982SA-24A</v>
      </c>
    </row>
    <row r="655" spans="2:5" x14ac:dyDescent="0.15">
      <c r="B655" s="6" t="s">
        <v>42</v>
      </c>
      <c r="C655" s="6" t="s">
        <v>1746</v>
      </c>
      <c r="D655" s="6" t="s">
        <v>1747</v>
      </c>
      <c r="E655" s="5" t="str">
        <f>HYPERLINK("https://www.esco-net.com/wcs/escort/ec/detail?hHinCd=EA982SA-35A","EA982SA-35A")</f>
        <v>EA982SA-35A</v>
      </c>
    </row>
    <row r="656" spans="2:5" x14ac:dyDescent="0.15">
      <c r="B656" s="6" t="s">
        <v>42</v>
      </c>
      <c r="C656" s="6" t="s">
        <v>1748</v>
      </c>
      <c r="D656" s="6" t="s">
        <v>1749</v>
      </c>
      <c r="E656" s="5" t="str">
        <f>HYPERLINK("https://www.esco-net.com/wcs/escort/ec/detail?hHinCd=EA982ST-35A","EA982ST-35A")</f>
        <v>EA982ST-35A</v>
      </c>
    </row>
    <row r="657" spans="2:5" x14ac:dyDescent="0.15">
      <c r="B657" s="6" t="s">
        <v>42</v>
      </c>
      <c r="C657" s="6" t="s">
        <v>1750</v>
      </c>
      <c r="D657" s="6" t="s">
        <v>1751</v>
      </c>
      <c r="E657" s="5" t="str">
        <f>HYPERLINK("https://www.esco-net.com/wcs/escort/ec/detail?hHinCd=EA982ST-36A","EA982ST-36A")</f>
        <v>EA982ST-36A</v>
      </c>
    </row>
    <row r="658" spans="2:5" x14ac:dyDescent="0.15">
      <c r="B658" s="6" t="s">
        <v>1752</v>
      </c>
      <c r="C658" s="6" t="s">
        <v>1753</v>
      </c>
      <c r="D658" s="6" t="s">
        <v>1754</v>
      </c>
      <c r="E658" s="5" t="str">
        <f>HYPERLINK("https://www.esco-net.com/wcs/escort/ec/detail?hHinCd=EA628PT-661","EA628PT-661")</f>
        <v>EA628PT-661</v>
      </c>
    </row>
    <row r="659" spans="2:5" x14ac:dyDescent="0.15">
      <c r="B659" s="6" t="s">
        <v>1752</v>
      </c>
      <c r="C659" s="6" t="s">
        <v>1755</v>
      </c>
      <c r="D659" s="6" t="s">
        <v>1756</v>
      </c>
      <c r="E659" s="5" t="str">
        <f>HYPERLINK("https://www.esco-net.com/wcs/escort/ec/detail?hHinCd=EA628PT-661","EA628PT-661")</f>
        <v>EA628PT-661</v>
      </c>
    </row>
    <row r="660" spans="2:5" x14ac:dyDescent="0.15">
      <c r="B660" s="6" t="s">
        <v>1752</v>
      </c>
      <c r="C660" s="6" t="s">
        <v>1757</v>
      </c>
      <c r="D660" s="6" t="s">
        <v>1758</v>
      </c>
      <c r="E660" s="5"/>
    </row>
    <row r="661" spans="2:5" x14ac:dyDescent="0.15">
      <c r="B661" s="6" t="s">
        <v>1759</v>
      </c>
      <c r="C661" s="6" t="s">
        <v>1760</v>
      </c>
      <c r="D661" s="6" t="s">
        <v>1761</v>
      </c>
      <c r="E661" s="5"/>
    </row>
    <row r="662" spans="2:5" x14ac:dyDescent="0.15">
      <c r="B662" s="6" t="s">
        <v>1762</v>
      </c>
      <c r="C662" s="6" t="s">
        <v>1763</v>
      </c>
      <c r="D662" s="6" t="s">
        <v>1764</v>
      </c>
      <c r="E662" s="5" t="str">
        <f>HYPERLINK("https://www.esco-net.com/wcs/escort/ec/detail?hHinCd=EA944M-4","EA944M-4")</f>
        <v>EA944M-4</v>
      </c>
    </row>
    <row r="663" spans="2:5" x14ac:dyDescent="0.15">
      <c r="B663" s="6" t="s">
        <v>1765</v>
      </c>
      <c r="C663" s="6" t="s">
        <v>1766</v>
      </c>
      <c r="D663" s="6" t="s">
        <v>1767</v>
      </c>
      <c r="E663" s="5" t="str">
        <f>HYPERLINK("https://www.esco-net.com/wcs/escort/ec/detail?hHinCd=EA628RT-651A","EA628RT-651A")</f>
        <v>EA628RT-651A</v>
      </c>
    </row>
    <row r="664" spans="2:5" x14ac:dyDescent="0.15">
      <c r="B664" s="6" t="s">
        <v>1768</v>
      </c>
      <c r="C664" s="6" t="s">
        <v>1769</v>
      </c>
      <c r="D664" s="6" t="s">
        <v>1770</v>
      </c>
      <c r="E664" s="5" t="str">
        <f>HYPERLINK("https://www.esco-net.com/wcs/escort/ec/detail?hHinCd=EA628WJ-82","EA628WJ-82")</f>
        <v>EA628WJ-82</v>
      </c>
    </row>
    <row r="665" spans="2:5" x14ac:dyDescent="0.15">
      <c r="B665" s="6" t="s">
        <v>1768</v>
      </c>
      <c r="C665" s="6" t="s">
        <v>1771</v>
      </c>
      <c r="D665" s="6" t="s">
        <v>1772</v>
      </c>
      <c r="E665" s="5" t="str">
        <f>HYPERLINK("https://www.esco-net.com/wcs/escort/ec/detail?hHinCd=EA628WL-327","EA628WL-327")</f>
        <v>EA628WL-327</v>
      </c>
    </row>
    <row r="666" spans="2:5" x14ac:dyDescent="0.15">
      <c r="B666" s="6" t="s">
        <v>1773</v>
      </c>
      <c r="C666" s="6" t="s">
        <v>1774</v>
      </c>
      <c r="D666" s="6" t="s">
        <v>1775</v>
      </c>
      <c r="E666" s="5" t="str">
        <f>HYPERLINK("https://www.esco-net.com/wcs/escort/ec/detail?hHinCd=EA628VN-22","EA628VN-22")</f>
        <v>EA628VN-22</v>
      </c>
    </row>
    <row r="667" spans="2:5" x14ac:dyDescent="0.15">
      <c r="B667" s="6" t="s">
        <v>1773</v>
      </c>
      <c r="C667" s="6" t="s">
        <v>1776</v>
      </c>
      <c r="D667" s="6" t="s">
        <v>1777</v>
      </c>
      <c r="E667" s="5" t="str">
        <f>HYPERLINK("https://www.esco-net.com/wcs/escort/ec/detail?hHinCd=EA628WA-14A","EA628WA-14A")</f>
        <v>EA628WA-14A</v>
      </c>
    </row>
    <row r="668" spans="2:5" x14ac:dyDescent="0.15">
      <c r="B668" s="6" t="s">
        <v>1773</v>
      </c>
      <c r="C668" s="6" t="s">
        <v>1778</v>
      </c>
      <c r="D668" s="6" t="s">
        <v>1779</v>
      </c>
      <c r="E668" s="5"/>
    </row>
    <row r="669" spans="2:5" x14ac:dyDescent="0.15">
      <c r="B669" s="6" t="s">
        <v>99</v>
      </c>
      <c r="C669" s="6" t="s">
        <v>1780</v>
      </c>
      <c r="D669" s="6" t="s">
        <v>1781</v>
      </c>
      <c r="E669" s="5"/>
    </row>
    <row r="670" spans="2:5" x14ac:dyDescent="0.15">
      <c r="B670" s="6" t="s">
        <v>99</v>
      </c>
      <c r="C670" s="6" t="s">
        <v>1782</v>
      </c>
      <c r="D670" s="6" t="s">
        <v>1783</v>
      </c>
      <c r="E670" s="5"/>
    </row>
    <row r="671" spans="2:5" x14ac:dyDescent="0.15">
      <c r="B671" s="6" t="s">
        <v>1784</v>
      </c>
      <c r="C671" s="6" t="s">
        <v>1785</v>
      </c>
      <c r="D671" s="6" t="s">
        <v>1786</v>
      </c>
      <c r="E671" s="5" t="str">
        <f>HYPERLINK("https://www.esco-net.com/wcs/escort/ec/detail?hHinCd=EA628MT-36","EA628MT-36")</f>
        <v>EA628MT-36</v>
      </c>
    </row>
    <row r="672" spans="2:5" x14ac:dyDescent="0.15">
      <c r="B672" s="6" t="s">
        <v>1787</v>
      </c>
      <c r="C672" s="6" t="s">
        <v>1788</v>
      </c>
      <c r="D672" s="6" t="s">
        <v>1789</v>
      </c>
      <c r="E672" s="5"/>
    </row>
    <row r="673" spans="2:5" x14ac:dyDescent="0.15">
      <c r="B673" s="6" t="s">
        <v>1790</v>
      </c>
      <c r="C673" s="6" t="s">
        <v>1791</v>
      </c>
      <c r="D673" s="6" t="s">
        <v>1792</v>
      </c>
      <c r="E673" s="5"/>
    </row>
    <row r="674" spans="2:5" x14ac:dyDescent="0.15">
      <c r="B674" s="6" t="s">
        <v>1793</v>
      </c>
      <c r="C674" s="6" t="s">
        <v>1794</v>
      </c>
      <c r="D674" s="6" t="s">
        <v>1795</v>
      </c>
      <c r="E674" s="5"/>
    </row>
    <row r="675" spans="2:5" x14ac:dyDescent="0.15">
      <c r="B675" s="6" t="s">
        <v>1796</v>
      </c>
      <c r="C675" s="6" t="s">
        <v>1797</v>
      </c>
      <c r="D675" s="6" t="s">
        <v>1798</v>
      </c>
      <c r="E675" s="5" t="str">
        <f>HYPERLINK("https://www.esco-net.com/wcs/escort/ec/detail?hHinCd=EA981FK-1.5A","EA981FK-1.5A")</f>
        <v>EA981FK-1.5A</v>
      </c>
    </row>
    <row r="676" spans="2:5" x14ac:dyDescent="0.15">
      <c r="B676" s="6" t="s">
        <v>1796</v>
      </c>
      <c r="C676" s="6" t="s">
        <v>1799</v>
      </c>
      <c r="D676" s="6" t="s">
        <v>1800</v>
      </c>
      <c r="E676" s="5" t="str">
        <f>HYPERLINK("https://www.esco-net.com/wcs/escort/ec/detail?hHinCd=EA981FN-5A","EA981FN-5A")</f>
        <v>EA981FN-5A</v>
      </c>
    </row>
    <row r="677" spans="2:5" x14ac:dyDescent="0.15">
      <c r="B677" s="6" t="s">
        <v>43</v>
      </c>
      <c r="C677" s="6" t="s">
        <v>1801</v>
      </c>
      <c r="D677" s="6" t="s">
        <v>1802</v>
      </c>
      <c r="E677" s="5"/>
    </row>
    <row r="678" spans="2:5" x14ac:dyDescent="0.15">
      <c r="B678" s="6" t="s">
        <v>43</v>
      </c>
      <c r="C678" s="6" t="s">
        <v>1803</v>
      </c>
      <c r="D678" s="6" t="s">
        <v>1804</v>
      </c>
      <c r="E678" s="5" t="str">
        <f>HYPERLINK("https://www.esco-net.com/wcs/escort/ec/detail?hHinCd=EA981FE-56A","EA981FE-56A")</f>
        <v>EA981FE-56A</v>
      </c>
    </row>
    <row r="679" spans="2:5" x14ac:dyDescent="0.15">
      <c r="B679" s="6" t="s">
        <v>1805</v>
      </c>
      <c r="C679" s="6" t="s">
        <v>1806</v>
      </c>
      <c r="D679" s="6" t="s">
        <v>1807</v>
      </c>
      <c r="E679" s="5" t="str">
        <f>HYPERLINK("https://www.esco-net.com/wcs/escort/ec/detail?hHinCd=EA987FF-101","EA987FF-101")</f>
        <v>EA987FF-101</v>
      </c>
    </row>
    <row r="680" spans="2:5" x14ac:dyDescent="0.15">
      <c r="B680" s="6" t="s">
        <v>1808</v>
      </c>
      <c r="C680" s="6" t="s">
        <v>1809</v>
      </c>
      <c r="D680" s="6" t="s">
        <v>1810</v>
      </c>
      <c r="E680" s="5" t="str">
        <f>HYPERLINK("https://www.esco-net.com/wcs/escort/ec/detail?hHinCd=EA638NC-8","EA638NC-8")</f>
        <v>EA638NC-8</v>
      </c>
    </row>
    <row r="681" spans="2:5" x14ac:dyDescent="0.15">
      <c r="B681" s="6" t="s">
        <v>1808</v>
      </c>
      <c r="C681" s="6" t="s">
        <v>1811</v>
      </c>
      <c r="D681" s="6" t="s">
        <v>1812</v>
      </c>
      <c r="E681" s="5" t="str">
        <f>HYPERLINK("https://www.esco-net.com/wcs/escort/ec/detail?hHinCd=EA638NC-11","EA638NC-11")</f>
        <v>EA638NC-11</v>
      </c>
    </row>
    <row r="682" spans="2:5" x14ac:dyDescent="0.15">
      <c r="B682" s="6" t="s">
        <v>1813</v>
      </c>
      <c r="C682" s="6" t="s">
        <v>1814</v>
      </c>
      <c r="D682" s="6" t="s">
        <v>1815</v>
      </c>
      <c r="E682" s="5"/>
    </row>
    <row r="683" spans="2:5" x14ac:dyDescent="0.15">
      <c r="B683" s="6" t="s">
        <v>1816</v>
      </c>
      <c r="C683" s="6" t="s">
        <v>1817</v>
      </c>
      <c r="D683" s="6" t="s">
        <v>1818</v>
      </c>
      <c r="E683" s="5" t="str">
        <f>HYPERLINK("https://www.esco-net.com/wcs/escort/ec/detail?hHinCd=EA638FA-57","EA638FA-57")</f>
        <v>EA638FA-57</v>
      </c>
    </row>
    <row r="684" spans="2:5" x14ac:dyDescent="0.15">
      <c r="B684" s="6" t="s">
        <v>1819</v>
      </c>
      <c r="C684" s="6" t="s">
        <v>1820</v>
      </c>
      <c r="D684" s="6" t="s">
        <v>1821</v>
      </c>
      <c r="E684" s="5" t="str">
        <f>HYPERLINK("https://www.esco-net.com/wcs/escort/ec/detail?hHinCd=EA638SS-34","EA638SS-34")</f>
        <v>EA638SS-34</v>
      </c>
    </row>
    <row r="685" spans="2:5" x14ac:dyDescent="0.15">
      <c r="B685" s="6" t="s">
        <v>1819</v>
      </c>
      <c r="C685" s="6" t="s">
        <v>1822</v>
      </c>
      <c r="D685" s="6" t="s">
        <v>1823</v>
      </c>
      <c r="E685" s="5" t="str">
        <f>HYPERLINK("https://www.esco-net.com/wcs/escort/ec/detail?hHinCd=EA638SC-31","EA638SC-31")</f>
        <v>EA638SC-31</v>
      </c>
    </row>
    <row r="686" spans="2:5" x14ac:dyDescent="0.15">
      <c r="B686" s="6" t="s">
        <v>1824</v>
      </c>
      <c r="C686" s="6" t="s">
        <v>1825</v>
      </c>
      <c r="D686" s="6" t="s">
        <v>1826</v>
      </c>
      <c r="E686" s="5"/>
    </row>
    <row r="687" spans="2:5" x14ac:dyDescent="0.15">
      <c r="B687" s="6" t="s">
        <v>1827</v>
      </c>
      <c r="C687" s="6" t="s">
        <v>1828</v>
      </c>
      <c r="D687" s="6" t="s">
        <v>1829</v>
      </c>
      <c r="E687" s="5" t="str">
        <f>HYPERLINK("https://www.esco-net.com/wcs/escort/ec/detail?hHinCd=EA903BP-43","EA903BP-43")</f>
        <v>EA903BP-43</v>
      </c>
    </row>
    <row r="688" spans="2:5" x14ac:dyDescent="0.15">
      <c r="B688" s="6" t="s">
        <v>1830</v>
      </c>
      <c r="C688" s="6" t="s">
        <v>1831</v>
      </c>
      <c r="D688" s="6" t="s">
        <v>1832</v>
      </c>
      <c r="E688" s="5" t="str">
        <f>HYPERLINK("https://www.esco-net.com/wcs/escort/ec/detail?hHinCd=EA765MG-178B","EA765MG-178B")</f>
        <v>EA765MG-178B</v>
      </c>
    </row>
    <row r="689" spans="2:5" x14ac:dyDescent="0.15">
      <c r="B689" s="6" t="s">
        <v>100</v>
      </c>
      <c r="C689" s="6" t="s">
        <v>1833</v>
      </c>
      <c r="D689" s="6" t="s">
        <v>1834</v>
      </c>
      <c r="E689" s="5" t="str">
        <f>HYPERLINK("https://www.esco-net.com/wcs/escort/ec/detail?hHinCd=EA765MG-41AA","EA765MG-41AA")</f>
        <v>EA765MG-41AA</v>
      </c>
    </row>
    <row r="690" spans="2:5" x14ac:dyDescent="0.15">
      <c r="B690" s="6" t="s">
        <v>1835</v>
      </c>
      <c r="C690" s="6" t="s">
        <v>1836</v>
      </c>
      <c r="D690" s="6" t="s">
        <v>1837</v>
      </c>
      <c r="E690" s="5"/>
    </row>
    <row r="691" spans="2:5" x14ac:dyDescent="0.15">
      <c r="B691" s="6" t="s">
        <v>101</v>
      </c>
      <c r="C691" s="6" t="s">
        <v>1838</v>
      </c>
      <c r="D691" s="6" t="s">
        <v>1839</v>
      </c>
      <c r="E691" s="5" t="str">
        <f>HYPERLINK("https://www.esco-net.com/wcs/escort/ec/detail?hHinCd=EA765MH-36B","EA765MH-36B")</f>
        <v>EA765MH-36B</v>
      </c>
    </row>
    <row r="692" spans="2:5" x14ac:dyDescent="0.15">
      <c r="B692" s="6" t="s">
        <v>1840</v>
      </c>
      <c r="C692" s="6" t="s">
        <v>1841</v>
      </c>
      <c r="D692" s="6" t="s">
        <v>1842</v>
      </c>
      <c r="E692" s="5" t="str">
        <f>HYPERLINK("https://www.esco-net.com/wcs/escort/ec/detail?hHinCd=EA765FM-11","EA765FM-11")</f>
        <v>EA765FM-11</v>
      </c>
    </row>
    <row r="693" spans="2:5" x14ac:dyDescent="0.15">
      <c r="B693" s="6" t="s">
        <v>1843</v>
      </c>
      <c r="C693" s="6" t="s">
        <v>1844</v>
      </c>
      <c r="D693" s="6" t="s">
        <v>1845</v>
      </c>
      <c r="E693" s="5" t="str">
        <f>HYPERLINK("https://www.esco-net.com/wcs/escort/ec/detail?hHinCd=EA720YG-53","EA720YG-53")</f>
        <v>EA720YG-53</v>
      </c>
    </row>
    <row r="694" spans="2:5" x14ac:dyDescent="0.15">
      <c r="B694" s="6" t="s">
        <v>1846</v>
      </c>
      <c r="C694" s="6" t="s">
        <v>1847</v>
      </c>
      <c r="D694" s="6" t="s">
        <v>1848</v>
      </c>
      <c r="E694" s="5" t="str">
        <f>HYPERLINK("https://www.esco-net.com/wcs/escort/ec/detail?hHinCd=EA762AD-7","EA762AD-7")</f>
        <v>EA762AD-7</v>
      </c>
    </row>
    <row r="695" spans="2:5" x14ac:dyDescent="0.15">
      <c r="B695" s="6" t="s">
        <v>1846</v>
      </c>
      <c r="C695" s="6" t="s">
        <v>1849</v>
      </c>
      <c r="D695" s="6" t="s">
        <v>1850</v>
      </c>
      <c r="E695" s="5" t="str">
        <f>HYPERLINK("https://www.esco-net.com/wcs/escort/ec/detail?hHinCd=EA762AD-8","EA762AD-8")</f>
        <v>EA762AD-8</v>
      </c>
    </row>
    <row r="696" spans="2:5" x14ac:dyDescent="0.15">
      <c r="B696" s="6" t="s">
        <v>1846</v>
      </c>
      <c r="C696" s="6" t="s">
        <v>1851</v>
      </c>
      <c r="D696" s="6" t="s">
        <v>1852</v>
      </c>
      <c r="E696" s="5" t="str">
        <f>HYPERLINK("https://www.esco-net.com/wcs/escort/ec/detail?hHinCd=EA762AD-5","EA762AD-5")</f>
        <v>EA762AD-5</v>
      </c>
    </row>
    <row r="697" spans="2:5" x14ac:dyDescent="0.15">
      <c r="B697" s="6" t="s">
        <v>1846</v>
      </c>
      <c r="C697" s="6" t="s">
        <v>1853</v>
      </c>
      <c r="D697" s="6" t="s">
        <v>1854</v>
      </c>
      <c r="E697" s="5" t="str">
        <f>HYPERLINK("https://www.esco-net.com/wcs/escort/ec/detail?hHinCd=EA762EC-114","EA762EC-114")</f>
        <v>EA762EC-114</v>
      </c>
    </row>
    <row r="698" spans="2:5" x14ac:dyDescent="0.15">
      <c r="B698" s="6" t="s">
        <v>1846</v>
      </c>
      <c r="C698" s="6" t="s">
        <v>1855</v>
      </c>
      <c r="D698" s="6" t="s">
        <v>1856</v>
      </c>
      <c r="E698" s="5" t="str">
        <f>HYPERLINK("https://www.esco-net.com/wcs/escort/ec/detail?hHinCd=EA762EC-6","EA762EC-6")</f>
        <v>EA762EC-6</v>
      </c>
    </row>
    <row r="699" spans="2:5" x14ac:dyDescent="0.15">
      <c r="B699" s="6" t="s">
        <v>1857</v>
      </c>
      <c r="C699" s="6" t="s">
        <v>1858</v>
      </c>
      <c r="D699" s="6" t="s">
        <v>1859</v>
      </c>
      <c r="E699" s="5" t="str">
        <f>HYPERLINK("https://www.esco-net.com/wcs/escort/ec/detail?hHinCd=EA765MB-162","EA765MB-162")</f>
        <v>EA765MB-162</v>
      </c>
    </row>
    <row r="700" spans="2:5" x14ac:dyDescent="0.15">
      <c r="B700" s="6" t="s">
        <v>1860</v>
      </c>
      <c r="C700" s="6" t="s">
        <v>1861</v>
      </c>
      <c r="D700" s="6" t="s">
        <v>1862</v>
      </c>
      <c r="E700" s="5" t="str">
        <f>HYPERLINK("https://www.esco-net.com/wcs/escort/ec/detail?hHinCd=EA762HC-32A","EA762HC-32A")</f>
        <v>EA762HC-32A</v>
      </c>
    </row>
    <row r="701" spans="2:5" x14ac:dyDescent="0.15">
      <c r="B701" s="6" t="s">
        <v>102</v>
      </c>
      <c r="C701" s="6" t="s">
        <v>1863</v>
      </c>
      <c r="D701" s="6" t="s">
        <v>1864</v>
      </c>
      <c r="E701" s="5"/>
    </row>
    <row r="702" spans="2:5" x14ac:dyDescent="0.15">
      <c r="B702" s="6" t="s">
        <v>102</v>
      </c>
      <c r="C702" s="6" t="s">
        <v>1865</v>
      </c>
      <c r="D702" s="6" t="s">
        <v>1866</v>
      </c>
      <c r="E702" s="5" t="str">
        <f>HYPERLINK("https://www.esco-net.com/wcs/escort/ec/detail?hHinCd=EA762MA-12A","EA762MA-12A")</f>
        <v>EA762MA-12A</v>
      </c>
    </row>
    <row r="703" spans="2:5" x14ac:dyDescent="0.15">
      <c r="B703" s="6" t="s">
        <v>1867</v>
      </c>
      <c r="C703" s="6" t="s">
        <v>1868</v>
      </c>
      <c r="D703" s="6" t="s">
        <v>1869</v>
      </c>
      <c r="E703" s="5"/>
    </row>
    <row r="704" spans="2:5" x14ac:dyDescent="0.15">
      <c r="B704" s="6" t="s">
        <v>1867</v>
      </c>
      <c r="C704" s="6" t="s">
        <v>1870</v>
      </c>
      <c r="D704" s="6" t="s">
        <v>1871</v>
      </c>
      <c r="E704" s="5"/>
    </row>
    <row r="705" spans="2:5" x14ac:dyDescent="0.15">
      <c r="B705" s="6" t="s">
        <v>1867</v>
      </c>
      <c r="C705" s="6" t="s">
        <v>1872</v>
      </c>
      <c r="D705" s="6" t="s">
        <v>1873</v>
      </c>
      <c r="E705" s="5"/>
    </row>
    <row r="706" spans="2:5" x14ac:dyDescent="0.15">
      <c r="B706" s="6" t="s">
        <v>1874</v>
      </c>
      <c r="C706" s="6" t="s">
        <v>1875</v>
      </c>
      <c r="D706" s="6" t="s">
        <v>1876</v>
      </c>
      <c r="E706" s="5" t="str">
        <f>HYPERLINK("https://www.esco-net.com/wcs/escort/ec/detail?hHinCd=EA956VA-109","EA956VA-109")</f>
        <v>EA956VA-109</v>
      </c>
    </row>
    <row r="707" spans="2:5" x14ac:dyDescent="0.15">
      <c r="B707" s="6" t="s">
        <v>1877</v>
      </c>
      <c r="C707" s="6" t="s">
        <v>1878</v>
      </c>
      <c r="D707" s="6" t="s">
        <v>1879</v>
      </c>
      <c r="E707" s="5" t="str">
        <f>HYPERLINK("https://www.esco-net.com/wcs/escort/ec/detail?hHinCd=EA762CJ-71","EA762CJ-71")</f>
        <v>EA762CJ-71</v>
      </c>
    </row>
    <row r="708" spans="2:5" x14ac:dyDescent="0.15">
      <c r="B708" s="6" t="s">
        <v>1880</v>
      </c>
      <c r="C708" s="6" t="s">
        <v>1881</v>
      </c>
      <c r="D708" s="6" t="s">
        <v>1882</v>
      </c>
      <c r="E708" s="5" t="str">
        <f>HYPERLINK("https://www.esco-net.com/wcs/escort/ec/detail?hHinCd=EA956VA-604A","EA956VA-604A")</f>
        <v>EA956VA-604A</v>
      </c>
    </row>
    <row r="709" spans="2:5" x14ac:dyDescent="0.15">
      <c r="B709" s="6" t="s">
        <v>1883</v>
      </c>
      <c r="C709" s="6" t="s">
        <v>1884</v>
      </c>
      <c r="D709" s="6" t="s">
        <v>1885</v>
      </c>
      <c r="E709" s="5" t="str">
        <f>HYPERLINK("https://www.esco-net.com/wcs/escort/ec/detail?hHinCd=EA762FA-31","EA762FA-31")</f>
        <v>EA762FA-31</v>
      </c>
    </row>
    <row r="710" spans="2:5" x14ac:dyDescent="0.15">
      <c r="B710" s="6" t="s">
        <v>1886</v>
      </c>
      <c r="C710" s="6" t="s">
        <v>1887</v>
      </c>
      <c r="D710" s="6" t="s">
        <v>1888</v>
      </c>
      <c r="E710" s="5" t="str">
        <f>HYPERLINK("https://www.esco-net.com/wcs/escort/ec/detail?hHinCd=EA762FG-502","EA762FG-502")</f>
        <v>EA762FG-502</v>
      </c>
    </row>
    <row r="711" spans="2:5" x14ac:dyDescent="0.15">
      <c r="B711" s="6" t="s">
        <v>1886</v>
      </c>
      <c r="C711" s="6" t="s">
        <v>1889</v>
      </c>
      <c r="D711" s="6" t="s">
        <v>1890</v>
      </c>
      <c r="E711" s="5" t="str">
        <f>HYPERLINK("https://www.esco-net.com/wcs/escort/ec/detail?hHinCd=EA762FG-67","EA762FG-67")</f>
        <v>EA762FG-67</v>
      </c>
    </row>
    <row r="712" spans="2:5" x14ac:dyDescent="0.15">
      <c r="B712" s="6" t="s">
        <v>103</v>
      </c>
      <c r="C712" s="6" t="s">
        <v>1891</v>
      </c>
      <c r="D712" s="6" t="s">
        <v>1892</v>
      </c>
      <c r="E712" s="5"/>
    </row>
    <row r="713" spans="2:5" x14ac:dyDescent="0.15">
      <c r="B713" s="6" t="s">
        <v>1893</v>
      </c>
      <c r="C713" s="6" t="s">
        <v>1894</v>
      </c>
      <c r="D713" s="6" t="s">
        <v>1895</v>
      </c>
      <c r="E713" s="5" t="str">
        <f>HYPERLINK("https://www.esco-net.com/wcs/escort/ec/detail?hHinCd=EA638LA-118","EA638LA-118")</f>
        <v>EA638LA-118</v>
      </c>
    </row>
    <row r="714" spans="2:5" x14ac:dyDescent="0.15">
      <c r="B714" s="6" t="s">
        <v>1896</v>
      </c>
      <c r="C714" s="6" t="s">
        <v>1897</v>
      </c>
      <c r="D714" s="6" t="s">
        <v>1898</v>
      </c>
      <c r="E714" s="5" t="str">
        <f>HYPERLINK("https://www.esco-net.com/wcs/escort/ec/detail?hHinCd=EA762DA-8","EA762DA-8")</f>
        <v>EA762DA-8</v>
      </c>
    </row>
    <row r="715" spans="2:5" x14ac:dyDescent="0.15">
      <c r="B715" s="6" t="s">
        <v>1899</v>
      </c>
      <c r="C715" s="6" t="s">
        <v>1900</v>
      </c>
      <c r="D715" s="6" t="s">
        <v>1901</v>
      </c>
      <c r="E715" s="5" t="str">
        <f>HYPERLINK("https://www.esco-net.com/wcs/escort/ec/detail?hHinCd=EA762DA-124","EA762DA-124")</f>
        <v>EA762DA-124</v>
      </c>
    </row>
    <row r="716" spans="2:5" x14ac:dyDescent="0.15">
      <c r="B716" s="6" t="s">
        <v>1902</v>
      </c>
      <c r="C716" s="6" t="s">
        <v>1903</v>
      </c>
      <c r="D716" s="6" t="s">
        <v>1904</v>
      </c>
      <c r="E716" s="5" t="str">
        <f>HYPERLINK("https://www.esco-net.com/wcs/escort/ec/detail?hHinCd=EA762CB-317","EA762CB-317")</f>
        <v>EA762CB-317</v>
      </c>
    </row>
    <row r="717" spans="2:5" x14ac:dyDescent="0.15">
      <c r="B717" s="6" t="s">
        <v>1905</v>
      </c>
      <c r="C717" s="6" t="s">
        <v>1906</v>
      </c>
      <c r="D717" s="6" t="s">
        <v>1907</v>
      </c>
      <c r="E717" s="5" t="str">
        <f>HYPERLINK("https://www.esco-net.com/wcs/escort/ec/detail?hHinCd=EA927SB-50","EA927SB-50")</f>
        <v>EA927SB-50</v>
      </c>
    </row>
    <row r="718" spans="2:5" x14ac:dyDescent="0.15">
      <c r="B718" s="6" t="s">
        <v>1908</v>
      </c>
      <c r="C718" s="6" t="s">
        <v>1909</v>
      </c>
      <c r="D718" s="6" t="s">
        <v>1910</v>
      </c>
      <c r="E718" s="5" t="str">
        <f>HYPERLINK("https://www.esco-net.com/wcs/escort/ec/detail?hHinCd=EA762GA-1A","EA762GA-1A")</f>
        <v>EA762GA-1A</v>
      </c>
    </row>
    <row r="719" spans="2:5" x14ac:dyDescent="0.15">
      <c r="B719" s="6" t="s">
        <v>1908</v>
      </c>
      <c r="C719" s="6" t="s">
        <v>1911</v>
      </c>
      <c r="D719" s="6" t="s">
        <v>1912</v>
      </c>
      <c r="E719" s="5" t="str">
        <f>HYPERLINK("https://www.esco-net.com/wcs/escort/ec/detail?hHinCd=EA956VC-114","EA956VC-114")</f>
        <v>EA956VC-114</v>
      </c>
    </row>
    <row r="720" spans="2:5" x14ac:dyDescent="0.15">
      <c r="B720" s="6" t="s">
        <v>1908</v>
      </c>
      <c r="C720" s="6" t="s">
        <v>1913</v>
      </c>
      <c r="D720" s="6" t="s">
        <v>1914</v>
      </c>
      <c r="E720" s="5" t="str">
        <f>HYPERLINK("https://www.esco-net.com/wcs/escort/ec/detail?hHinCd=EA956VC-114","EA956VC-114")</f>
        <v>EA956VC-114</v>
      </c>
    </row>
    <row r="721" spans="2:5" x14ac:dyDescent="0.15">
      <c r="B721" s="6" t="s">
        <v>1915</v>
      </c>
      <c r="C721" s="6" t="s">
        <v>1916</v>
      </c>
      <c r="D721" s="6" t="s">
        <v>1917</v>
      </c>
      <c r="E721" s="5"/>
    </row>
    <row r="722" spans="2:5" x14ac:dyDescent="0.15">
      <c r="B722" s="6" t="s">
        <v>1918</v>
      </c>
      <c r="C722" s="6" t="s">
        <v>1919</v>
      </c>
      <c r="D722" s="6" t="s">
        <v>1920</v>
      </c>
      <c r="E722" s="5" t="str">
        <f>HYPERLINK("https://www.esco-net.com/wcs/escort/ec/detail?hHinCd=EA954TF-22","EA954TF-22")</f>
        <v>EA954TF-22</v>
      </c>
    </row>
    <row r="723" spans="2:5" x14ac:dyDescent="0.15">
      <c r="B723" s="6" t="s">
        <v>104</v>
      </c>
      <c r="C723" s="6" t="s">
        <v>1921</v>
      </c>
      <c r="D723" s="6" t="s">
        <v>1922</v>
      </c>
      <c r="E723" s="5" t="str">
        <f>HYPERLINK("https://www.esco-net.com/wcs/escort/ec/detail?hHinCd=EA761G-32C","EA761G-32C")</f>
        <v>EA761G-32C</v>
      </c>
    </row>
    <row r="724" spans="2:5" x14ac:dyDescent="0.15">
      <c r="B724" s="6" t="s">
        <v>105</v>
      </c>
      <c r="C724" s="6" t="s">
        <v>1923</v>
      </c>
      <c r="D724" s="6" t="s">
        <v>1924</v>
      </c>
      <c r="E724" s="5" t="str">
        <f>HYPERLINK("https://www.esco-net.com/wcs/escort/ec/detail?hHinCd=EA761LC-22","EA761LC-22")</f>
        <v>EA761LC-22</v>
      </c>
    </row>
    <row r="725" spans="2:5" x14ac:dyDescent="0.15">
      <c r="B725" s="6" t="s">
        <v>106</v>
      </c>
      <c r="C725" s="6" t="s">
        <v>1925</v>
      </c>
      <c r="D725" s="6" t="s">
        <v>1926</v>
      </c>
      <c r="E725" s="5"/>
    </row>
    <row r="726" spans="2:5" x14ac:dyDescent="0.15">
      <c r="B726" s="6" t="s">
        <v>106</v>
      </c>
      <c r="C726" s="6" t="s">
        <v>1927</v>
      </c>
      <c r="D726" s="6" t="s">
        <v>1928</v>
      </c>
      <c r="E726" s="5"/>
    </row>
    <row r="727" spans="2:5" x14ac:dyDescent="0.15">
      <c r="B727" s="6" t="s">
        <v>107</v>
      </c>
      <c r="C727" s="6" t="s">
        <v>1929</v>
      </c>
      <c r="D727" s="6" t="s">
        <v>1930</v>
      </c>
      <c r="E727" s="5" t="str">
        <f>HYPERLINK("https://www.esco-net.com/wcs/escort/ec/detail?hHinCd=EA780XP-67A","EA780XP-67A")</f>
        <v>EA780XP-67A</v>
      </c>
    </row>
    <row r="728" spans="2:5" x14ac:dyDescent="0.15">
      <c r="B728" s="6" t="s">
        <v>108</v>
      </c>
      <c r="C728" s="6" t="s">
        <v>1931</v>
      </c>
      <c r="D728" s="6" t="s">
        <v>1932</v>
      </c>
      <c r="E728" s="5" t="str">
        <f>HYPERLINK("https://www.esco-net.com/wcs/escort/ec/detail?hHinCd=EA764AG-155A","EA764AG-155A")</f>
        <v>EA764AG-155A</v>
      </c>
    </row>
    <row r="729" spans="2:5" x14ac:dyDescent="0.15">
      <c r="B729" s="6" t="s">
        <v>1933</v>
      </c>
      <c r="C729" s="6" t="s">
        <v>1934</v>
      </c>
      <c r="D729" s="6" t="s">
        <v>1935</v>
      </c>
      <c r="E729" s="5" t="str">
        <f>HYPERLINK("https://www.esco-net.com/wcs/escort/ec/detail?hHinCd=EA763BC-103A","EA763BC-103A")</f>
        <v>EA763BC-103A</v>
      </c>
    </row>
    <row r="730" spans="2:5" x14ac:dyDescent="0.15">
      <c r="B730" s="6" t="s">
        <v>1933</v>
      </c>
      <c r="C730" s="6" t="s">
        <v>1936</v>
      </c>
      <c r="D730" s="6" t="s">
        <v>1937</v>
      </c>
      <c r="E730" s="5" t="str">
        <f>HYPERLINK("https://www.esco-net.com/wcs/escort/ec/detail?hHinCd=EA763BC-117","EA763BC-117")</f>
        <v>EA763BC-117</v>
      </c>
    </row>
    <row r="731" spans="2:5" x14ac:dyDescent="0.15">
      <c r="B731" s="6" t="s">
        <v>1938</v>
      </c>
      <c r="C731" s="6" t="s">
        <v>1939</v>
      </c>
      <c r="D731" s="6" t="s">
        <v>1940</v>
      </c>
      <c r="E731" s="5"/>
    </row>
    <row r="732" spans="2:5" x14ac:dyDescent="0.15">
      <c r="B732" s="6" t="s">
        <v>1941</v>
      </c>
      <c r="C732" s="6" t="s">
        <v>1942</v>
      </c>
      <c r="D732" s="6" t="s">
        <v>1943</v>
      </c>
      <c r="E732" s="5" t="str">
        <f>HYPERLINK("https://www.esco-net.com/wcs/escort/ec/detail?hHinCd=EA764AH-5A","EA764AH-5A")</f>
        <v>EA764AH-5A</v>
      </c>
    </row>
    <row r="733" spans="2:5" x14ac:dyDescent="0.15">
      <c r="B733" s="6" t="s">
        <v>1944</v>
      </c>
      <c r="C733" s="6" t="s">
        <v>1945</v>
      </c>
      <c r="D733" s="6" t="s">
        <v>1946</v>
      </c>
      <c r="E733" s="5"/>
    </row>
    <row r="734" spans="2:5" x14ac:dyDescent="0.15">
      <c r="B734" s="6" t="s">
        <v>1947</v>
      </c>
      <c r="C734" s="6" t="s">
        <v>1948</v>
      </c>
      <c r="D734" s="6" t="s">
        <v>1949</v>
      </c>
      <c r="E734" s="5" t="str">
        <f>HYPERLINK("https://www.esco-net.com/wcs/escort/ec/detail?hHinCd=EA940P-108A","EA940P-108A")</f>
        <v>EA940P-108A</v>
      </c>
    </row>
    <row r="735" spans="2:5" x14ac:dyDescent="0.15">
      <c r="B735" s="6" t="s">
        <v>1950</v>
      </c>
      <c r="C735" s="6" t="s">
        <v>1951</v>
      </c>
      <c r="D735" s="6" t="s">
        <v>1952</v>
      </c>
      <c r="E735" s="5" t="str">
        <f>HYPERLINK("https://www.esco-net.com/wcs/escort/ec/detail?hHinCd=EA764BS-100A","EA764BS-100A")</f>
        <v>EA764BS-100A</v>
      </c>
    </row>
    <row r="736" spans="2:5" x14ac:dyDescent="0.15">
      <c r="B736" s="6" t="s">
        <v>1953</v>
      </c>
      <c r="C736" s="6" t="s">
        <v>1954</v>
      </c>
      <c r="D736" s="6" t="s">
        <v>1955</v>
      </c>
      <c r="E736" s="5" t="str">
        <f>HYPERLINK("https://www.esco-net.com/wcs/escort/ec/detail?hHinCd=EA764BB-411","EA764BB-411")</f>
        <v>EA764BB-411</v>
      </c>
    </row>
    <row r="737" spans="2:5" x14ac:dyDescent="0.15">
      <c r="B737" s="6" t="s">
        <v>1956</v>
      </c>
      <c r="C737" s="6" t="s">
        <v>1957</v>
      </c>
      <c r="D737" s="6" t="s">
        <v>1958</v>
      </c>
      <c r="E737" s="5"/>
    </row>
    <row r="738" spans="2:5" x14ac:dyDescent="0.15">
      <c r="B738" s="6" t="s">
        <v>1959</v>
      </c>
      <c r="C738" s="6" t="s">
        <v>1960</v>
      </c>
      <c r="D738" s="6" t="s">
        <v>1961</v>
      </c>
      <c r="E738" s="5" t="str">
        <f>HYPERLINK("https://www.esco-net.com/wcs/escort/ec/detail?hHinCd=EA922HB-11","EA922HB-11")</f>
        <v>EA922HB-11</v>
      </c>
    </row>
    <row r="739" spans="2:5" x14ac:dyDescent="0.15">
      <c r="B739" s="6" t="s">
        <v>1962</v>
      </c>
      <c r="C739" s="6" t="s">
        <v>1963</v>
      </c>
      <c r="D739" s="6" t="s">
        <v>1964</v>
      </c>
      <c r="E739" s="5"/>
    </row>
    <row r="740" spans="2:5" x14ac:dyDescent="0.15">
      <c r="B740" s="6" t="s">
        <v>1965</v>
      </c>
      <c r="C740" s="6" t="s">
        <v>1966</v>
      </c>
      <c r="D740" s="6" t="s">
        <v>183</v>
      </c>
      <c r="E740" s="5" t="str">
        <f>HYPERLINK("https://www.esco-net.com/wcs/escort/ec/detail?hHinCd=EA759X-13Q","EA759X-13Q")</f>
        <v>EA759X-13Q</v>
      </c>
    </row>
    <row r="741" spans="2:5" x14ac:dyDescent="0.15">
      <c r="B741" s="6" t="s">
        <v>1967</v>
      </c>
      <c r="C741" s="6" t="s">
        <v>1968</v>
      </c>
      <c r="D741" s="6" t="s">
        <v>1969</v>
      </c>
      <c r="E741" s="5"/>
    </row>
    <row r="742" spans="2:5" x14ac:dyDescent="0.15">
      <c r="B742" s="6" t="s">
        <v>1970</v>
      </c>
      <c r="C742" s="6" t="s">
        <v>1971</v>
      </c>
      <c r="D742" s="6" t="s">
        <v>1972</v>
      </c>
      <c r="E742" s="5" t="str">
        <f>HYPERLINK("https://www.esco-net.com/wcs/escort/ec/detail?hHinCd=EA759XD-1","EA759XD-1")</f>
        <v>EA759XD-1</v>
      </c>
    </row>
    <row r="743" spans="2:5" x14ac:dyDescent="0.15">
      <c r="B743" s="6" t="s">
        <v>1970</v>
      </c>
      <c r="C743" s="6" t="s">
        <v>111</v>
      </c>
      <c r="D743" s="6" t="s">
        <v>112</v>
      </c>
      <c r="E743" s="5" t="str">
        <f>HYPERLINK("https://www.esco-net.com/wcs/escort/ec/detail?hHinCd=EA759XD-13","EA759XD-13")</f>
        <v>EA759XD-13</v>
      </c>
    </row>
    <row r="744" spans="2:5" x14ac:dyDescent="0.15">
      <c r="B744" s="6" t="s">
        <v>1970</v>
      </c>
      <c r="C744" s="6" t="s">
        <v>1973</v>
      </c>
      <c r="D744" s="6" t="s">
        <v>1974</v>
      </c>
      <c r="E744" s="5"/>
    </row>
    <row r="745" spans="2:5" x14ac:dyDescent="0.15">
      <c r="B745" s="6" t="s">
        <v>109</v>
      </c>
      <c r="C745" s="6" t="s">
        <v>1975</v>
      </c>
      <c r="D745" s="6" t="s">
        <v>1976</v>
      </c>
      <c r="E745" s="5" t="str">
        <f>HYPERLINK("https://www.esco-net.com/wcs/escort/ec/detail?hHinCd=EA759GS-6E","EA759GS-6E")</f>
        <v>EA759GS-6E</v>
      </c>
    </row>
    <row r="746" spans="2:5" x14ac:dyDescent="0.15">
      <c r="B746" s="6" t="s">
        <v>1977</v>
      </c>
      <c r="C746" s="6" t="s">
        <v>1978</v>
      </c>
      <c r="D746" s="6" t="s">
        <v>1979</v>
      </c>
      <c r="E746" s="5"/>
    </row>
    <row r="747" spans="2:5" x14ac:dyDescent="0.15">
      <c r="B747" s="6" t="s">
        <v>1980</v>
      </c>
      <c r="C747" s="6" t="s">
        <v>1981</v>
      </c>
      <c r="D747" s="6" t="s">
        <v>1982</v>
      </c>
      <c r="E747" s="5"/>
    </row>
    <row r="748" spans="2:5" x14ac:dyDescent="0.15">
      <c r="B748" s="6" t="s">
        <v>1983</v>
      </c>
      <c r="C748" s="6" t="s">
        <v>1984</v>
      </c>
      <c r="D748" s="6" t="s">
        <v>1985</v>
      </c>
      <c r="E748" s="5" t="str">
        <f>HYPERLINK("https://www.esco-net.com/wcs/escort/ec/detail?hHinCd=EA763ZD-54A","EA763ZD-54A")</f>
        <v>EA763ZD-54A</v>
      </c>
    </row>
    <row r="749" spans="2:5" x14ac:dyDescent="0.15">
      <c r="B749" s="6" t="s">
        <v>110</v>
      </c>
      <c r="C749" s="6" t="s">
        <v>1986</v>
      </c>
      <c r="D749" s="6" t="s">
        <v>1987</v>
      </c>
      <c r="E749" s="5" t="str">
        <f>HYPERLINK("https://www.esco-net.com/wcs/escort/ec/detail?hHinCd=EA798CB-78A","EA798CB-78A")</f>
        <v>EA798CB-78A</v>
      </c>
    </row>
    <row r="750" spans="2:5" x14ac:dyDescent="0.15">
      <c r="B750" s="6" t="s">
        <v>1988</v>
      </c>
      <c r="C750" s="6" t="s">
        <v>1989</v>
      </c>
      <c r="D750" s="6" t="s">
        <v>1990</v>
      </c>
      <c r="E750" s="5" t="str">
        <f>HYPERLINK("https://www.esco-net.com/wcs/escort/ec/detail?hHinCd=EA798CB-89","EA798CB-89")</f>
        <v>EA798CB-89</v>
      </c>
    </row>
    <row r="751" spans="2:5" x14ac:dyDescent="0.15">
      <c r="B751" s="6" t="s">
        <v>1991</v>
      </c>
      <c r="C751" s="6" t="s">
        <v>1992</v>
      </c>
      <c r="D751" s="6" t="s">
        <v>1993</v>
      </c>
      <c r="E751" s="5" t="str">
        <f>HYPERLINK("https://www.esco-net.com/wcs/escort/ec/detail?hHinCd=EA798CS-74","EA798CS-74")</f>
        <v>EA798CS-74</v>
      </c>
    </row>
    <row r="752" spans="2:5" x14ac:dyDescent="0.15">
      <c r="B752" s="6" t="s">
        <v>1994</v>
      </c>
      <c r="C752" s="6" t="s">
        <v>1995</v>
      </c>
      <c r="D752" s="6" t="s">
        <v>1996</v>
      </c>
      <c r="E752" s="5" t="str">
        <f>HYPERLINK("https://www.esco-net.com/wcs/escort/ec/detail?hHinCd=EA798CG-46","EA798CG-46")</f>
        <v>EA798CG-46</v>
      </c>
    </row>
    <row r="753" spans="2:5" x14ac:dyDescent="0.15">
      <c r="B753" s="6" t="s">
        <v>1994</v>
      </c>
      <c r="C753" s="6" t="s">
        <v>1997</v>
      </c>
      <c r="D753" s="6" t="s">
        <v>1998</v>
      </c>
      <c r="E753" s="5" t="str">
        <f>HYPERLINK("https://www.esco-net.com/wcs/escort/ec/detail?hHinCd=EA798CT-61B","EA798CT-61B")</f>
        <v>EA798CT-61B</v>
      </c>
    </row>
    <row r="754" spans="2:5" x14ac:dyDescent="0.15">
      <c r="B754" s="6" t="s">
        <v>1999</v>
      </c>
      <c r="C754" s="6" t="s">
        <v>2000</v>
      </c>
      <c r="D754" s="6" t="s">
        <v>2001</v>
      </c>
      <c r="E754" s="5" t="str">
        <f>HYPERLINK("https://www.esco-net.com/wcs/escort/ec/detail?hHinCd=EA798CS-97","EA798CS-97")</f>
        <v>EA798CS-97</v>
      </c>
    </row>
    <row r="755" spans="2:5" x14ac:dyDescent="0.15">
      <c r="B755" s="6" t="s">
        <v>11</v>
      </c>
      <c r="C755" s="6" t="s">
        <v>2002</v>
      </c>
      <c r="D755" s="6" t="s">
        <v>2003</v>
      </c>
      <c r="E755" s="5" t="str">
        <f>HYPERLINK("https://www.esco-net.com/wcs/escort/ec/detail?hHinCd=EA763CF-23","EA763CF-23")</f>
        <v>EA763CF-23</v>
      </c>
    </row>
    <row r="756" spans="2:5" x14ac:dyDescent="0.15">
      <c r="B756" s="6" t="s">
        <v>113</v>
      </c>
      <c r="C756" s="6" t="s">
        <v>2004</v>
      </c>
      <c r="D756" s="6" t="s">
        <v>2005</v>
      </c>
      <c r="E756" s="5" t="str">
        <f>HYPERLINK("https://www.esco-net.com/wcs/escort/ec/detail?hHinCd=EA916X-18","EA916X-18")</f>
        <v>EA916X-18</v>
      </c>
    </row>
    <row r="757" spans="2:5" x14ac:dyDescent="0.15">
      <c r="B757" s="6" t="s">
        <v>2006</v>
      </c>
      <c r="C757" s="6" t="s">
        <v>2007</v>
      </c>
      <c r="D757" s="6" t="s">
        <v>2008</v>
      </c>
      <c r="E757" s="5" t="str">
        <f>HYPERLINK("https://www.esco-net.com/wcs/escort/ec/detail?hHinCd=EA759EX-12F","EA759EX-12F")</f>
        <v>EA759EX-12F</v>
      </c>
    </row>
    <row r="758" spans="2:5" x14ac:dyDescent="0.15">
      <c r="B758" s="6" t="s">
        <v>2009</v>
      </c>
      <c r="C758" s="6" t="s">
        <v>2010</v>
      </c>
      <c r="D758" s="6" t="s">
        <v>2011</v>
      </c>
      <c r="E758" s="5" t="str">
        <f>HYPERLINK("https://www.esco-net.com/wcs/escort/ec/detail?hHinCd=EA927-88","EA927-88")</f>
        <v>EA927-88</v>
      </c>
    </row>
    <row r="759" spans="2:5" x14ac:dyDescent="0.15">
      <c r="B759" s="6" t="s">
        <v>2012</v>
      </c>
      <c r="C759" s="6" t="s">
        <v>2013</v>
      </c>
      <c r="D759" s="6" t="s">
        <v>2014</v>
      </c>
      <c r="E759" s="5" t="str">
        <f>HYPERLINK("https://www.esco-net.com/wcs/escort/ec/detail?hHinCd=EA757AD-26E","EA757AD-26E")</f>
        <v>EA757AD-26E</v>
      </c>
    </row>
    <row r="760" spans="2:5" x14ac:dyDescent="0.15">
      <c r="B760" s="6" t="s">
        <v>2015</v>
      </c>
      <c r="C760" s="6" t="s">
        <v>2016</v>
      </c>
      <c r="D760" s="6" t="s">
        <v>2017</v>
      </c>
      <c r="E760" s="5" t="str">
        <f>HYPERLINK("https://www.esco-net.com/wcs/escort/ec/detail?hHinCd=EA954HC-322B","EA954HC-322B")</f>
        <v>EA954HC-322B</v>
      </c>
    </row>
    <row r="761" spans="2:5" x14ac:dyDescent="0.15">
      <c r="B761" s="6" t="s">
        <v>2018</v>
      </c>
      <c r="C761" s="6" t="s">
        <v>2019</v>
      </c>
      <c r="D761" s="6" t="s">
        <v>2020</v>
      </c>
      <c r="E761" s="5" t="str">
        <f>HYPERLINK("https://www.esco-net.com/wcs/escort/ec/detail?hHinCd=EA954EE-181","EA954EE-181")</f>
        <v>EA954EE-181</v>
      </c>
    </row>
    <row r="762" spans="2:5" x14ac:dyDescent="0.15">
      <c r="B762" s="6" t="s">
        <v>2021</v>
      </c>
      <c r="C762" s="6" t="s">
        <v>2022</v>
      </c>
      <c r="D762" s="6" t="s">
        <v>2023</v>
      </c>
      <c r="E762" s="5" t="str">
        <f>HYPERLINK("https://www.esco-net.com/wcs/escort/ec/detail?hHinCd=EA956MA-2A","EA956MA-2A")</f>
        <v>EA956MA-2A</v>
      </c>
    </row>
    <row r="763" spans="2:5" x14ac:dyDescent="0.15">
      <c r="B763" s="6" t="s">
        <v>2024</v>
      </c>
      <c r="C763" s="6" t="s">
        <v>2025</v>
      </c>
      <c r="D763" s="6" t="s">
        <v>2026</v>
      </c>
      <c r="E763" s="5" t="str">
        <f>HYPERLINK("https://www.esco-net.com/wcs/escort/ec/detail?hHinCd=EA956NA-42","EA956NA-42")</f>
        <v>EA956NA-42</v>
      </c>
    </row>
    <row r="764" spans="2:5" x14ac:dyDescent="0.15">
      <c r="B764" s="6" t="s">
        <v>2027</v>
      </c>
      <c r="C764" s="6" t="s">
        <v>2028</v>
      </c>
      <c r="D764" s="6" t="s">
        <v>2029</v>
      </c>
      <c r="E764" s="5"/>
    </row>
    <row r="765" spans="2:5" x14ac:dyDescent="0.15">
      <c r="B765" s="6" t="s">
        <v>2030</v>
      </c>
      <c r="C765" s="6" t="s">
        <v>2031</v>
      </c>
      <c r="D765" s="6" t="s">
        <v>2032</v>
      </c>
      <c r="E765" s="5" t="str">
        <f>HYPERLINK("https://www.esco-net.com/wcs/escort/ec/detail?hHinCd=EA954EA-134","EA954EA-134")</f>
        <v>EA954EA-134</v>
      </c>
    </row>
    <row r="766" spans="2:5" x14ac:dyDescent="0.15">
      <c r="B766" s="6" t="s">
        <v>2033</v>
      </c>
      <c r="C766" s="6" t="s">
        <v>2034</v>
      </c>
      <c r="D766" s="6" t="s">
        <v>2035</v>
      </c>
      <c r="E766" s="5" t="str">
        <f>HYPERLINK("https://www.esco-net.com/wcs/escort/ec/detail?hHinCd=EA913YH-53","EA913YH-53")</f>
        <v>EA913YH-53</v>
      </c>
    </row>
    <row r="767" spans="2:5" x14ac:dyDescent="0.15">
      <c r="B767" s="6" t="s">
        <v>2036</v>
      </c>
      <c r="C767" s="6" t="s">
        <v>2037</v>
      </c>
      <c r="D767" s="6" t="s">
        <v>2038</v>
      </c>
      <c r="E767" s="5" t="str">
        <f>HYPERLINK("https://www.esco-net.com/wcs/escort/ec/detail?hHinCd=EA927-216","EA927-216")</f>
        <v>EA927-216</v>
      </c>
    </row>
    <row r="768" spans="2:5" x14ac:dyDescent="0.15">
      <c r="B768" s="6" t="s">
        <v>114</v>
      </c>
      <c r="C768" s="6" t="s">
        <v>2039</v>
      </c>
      <c r="D768" s="6" t="s">
        <v>2040</v>
      </c>
      <c r="E768" s="5" t="str">
        <f>HYPERLINK("https://www.esco-net.com/wcs/escort/ec/detail?hHinCd=EA927-274A","EA927-274A")</f>
        <v>EA927-274A</v>
      </c>
    </row>
    <row r="769" spans="2:5" x14ac:dyDescent="0.15">
      <c r="B769" s="6" t="s">
        <v>2041</v>
      </c>
      <c r="C769" s="6" t="s">
        <v>2042</v>
      </c>
      <c r="D769" s="6" t="s">
        <v>2043</v>
      </c>
      <c r="E769" s="5" t="str">
        <f>HYPERLINK("https://www.esco-net.com/wcs/escort/ec/detail?hHinCd=EA927AG-56A","EA927AG-56A")</f>
        <v>EA927AG-56A</v>
      </c>
    </row>
    <row r="770" spans="2:5" x14ac:dyDescent="0.15">
      <c r="B770" s="6" t="s">
        <v>115</v>
      </c>
      <c r="C770" s="6" t="s">
        <v>2044</v>
      </c>
      <c r="D770" s="6" t="s">
        <v>2045</v>
      </c>
      <c r="E770" s="5" t="str">
        <f>HYPERLINK("https://www.esco-net.com/wcs/escort/ec/detail?hHinCd=EA927BH-38","EA927BH-38")</f>
        <v>EA927BH-38</v>
      </c>
    </row>
    <row r="771" spans="2:5" x14ac:dyDescent="0.15">
      <c r="B771" s="6" t="s">
        <v>2046</v>
      </c>
      <c r="C771" s="6" t="s">
        <v>2047</v>
      </c>
      <c r="D771" s="6" t="s">
        <v>2048</v>
      </c>
      <c r="E771" s="5" t="str">
        <f>HYPERLINK("https://www.esco-net.com/wcs/escort/ec/detail?hHinCd=EA939AG-54","EA939AG-54")</f>
        <v>EA939AG-54</v>
      </c>
    </row>
    <row r="772" spans="2:5" x14ac:dyDescent="0.15">
      <c r="B772" s="6" t="s">
        <v>2049</v>
      </c>
      <c r="C772" s="6" t="s">
        <v>2050</v>
      </c>
      <c r="D772" s="6" t="s">
        <v>2051</v>
      </c>
      <c r="E772" s="5" t="str">
        <f>HYPERLINK("https://www.esco-net.com/wcs/escort/ec/detail?hHinCd=EA910SR-2","EA910SR-2")</f>
        <v>EA910SR-2</v>
      </c>
    </row>
    <row r="773" spans="2:5" x14ac:dyDescent="0.15">
      <c r="B773" s="6" t="s">
        <v>2049</v>
      </c>
      <c r="C773" s="6" t="s">
        <v>2052</v>
      </c>
      <c r="D773" s="6" t="s">
        <v>2053</v>
      </c>
      <c r="E773" s="5" t="str">
        <f>HYPERLINK("https://www.esco-net.com/wcs/escort/ec/detail?hHinCd=EA910SV-32","EA910SV-32")</f>
        <v>EA910SV-32</v>
      </c>
    </row>
    <row r="774" spans="2:5" x14ac:dyDescent="0.15">
      <c r="B774" s="6" t="s">
        <v>2054</v>
      </c>
      <c r="C774" s="6" t="s">
        <v>2055</v>
      </c>
      <c r="D774" s="6" t="s">
        <v>2056</v>
      </c>
      <c r="E774" s="5" t="str">
        <f>HYPERLINK("https://www.esco-net.com/wcs/escort/ec/detail?hHinCd=EA758MA-63","EA758MA-63")</f>
        <v>EA758MA-63</v>
      </c>
    </row>
    <row r="775" spans="2:5" x14ac:dyDescent="0.15">
      <c r="B775" s="6" t="s">
        <v>2057</v>
      </c>
      <c r="C775" s="6" t="s">
        <v>2058</v>
      </c>
      <c r="D775" s="6" t="s">
        <v>2059</v>
      </c>
      <c r="E775" s="5" t="str">
        <f>HYPERLINK("https://www.esco-net.com/wcs/escort/ec/detail?hHinCd=EA758RP-32","EA758RP-32")</f>
        <v>EA758RP-32</v>
      </c>
    </row>
    <row r="776" spans="2:5" x14ac:dyDescent="0.15">
      <c r="B776" s="6" t="s">
        <v>2060</v>
      </c>
      <c r="C776" s="6" t="s">
        <v>2061</v>
      </c>
      <c r="D776" s="6" t="s">
        <v>2062</v>
      </c>
      <c r="E776" s="5" t="str">
        <f>HYPERLINK("https://www.esco-net.com/wcs/escort/ec/detail?hHinCd=EA758EH-2A","EA758EH-2A")</f>
        <v>EA758EH-2A</v>
      </c>
    </row>
    <row r="777" spans="2:5" x14ac:dyDescent="0.15">
      <c r="B777" s="6" t="s">
        <v>2063</v>
      </c>
      <c r="C777" s="6" t="s">
        <v>2064</v>
      </c>
      <c r="D777" s="6" t="s">
        <v>2065</v>
      </c>
      <c r="E777" s="5" t="str">
        <f>HYPERLINK("https://www.esco-net.com/wcs/escort/ec/detail?hHinCd=EA758CW-125","EA758CW-125")</f>
        <v>EA758CW-125</v>
      </c>
    </row>
    <row r="778" spans="2:5" x14ac:dyDescent="0.15">
      <c r="B778" s="6" t="s">
        <v>116</v>
      </c>
      <c r="C778" s="6" t="s">
        <v>2066</v>
      </c>
      <c r="D778" s="6" t="s">
        <v>2067</v>
      </c>
      <c r="E778" s="5" t="str">
        <f>HYPERLINK("https://www.esco-net.com/wcs/escort/ec/detail?hHinCd=EA814AN-20","EA814AN-20")</f>
        <v>EA814AN-20</v>
      </c>
    </row>
    <row r="779" spans="2:5" x14ac:dyDescent="0.15">
      <c r="B779" s="6" t="s">
        <v>2068</v>
      </c>
      <c r="C779" s="6" t="s">
        <v>2069</v>
      </c>
      <c r="D779" s="6" t="s">
        <v>2070</v>
      </c>
      <c r="E779" s="5" t="str">
        <f>HYPERLINK("https://www.esco-net.com/wcs/escort/ec/detail?hHinCd=EA814EC-38","EA814EC-38")</f>
        <v>EA814EC-38</v>
      </c>
    </row>
    <row r="780" spans="2:5" x14ac:dyDescent="0.15">
      <c r="B780" s="6" t="s">
        <v>2068</v>
      </c>
      <c r="C780" s="6" t="s">
        <v>2071</v>
      </c>
      <c r="D780" s="6" t="s">
        <v>119</v>
      </c>
      <c r="E780" s="5" t="str">
        <f>HYPERLINK("https://www.esco-net.com/wcs/escort/ec/detail?hHinCd=EA814KB-1A","EA814KB-1A")</f>
        <v>EA814KB-1A</v>
      </c>
    </row>
    <row r="781" spans="2:5" x14ac:dyDescent="0.15">
      <c r="B781" s="6" t="s">
        <v>2072</v>
      </c>
      <c r="C781" s="6" t="s">
        <v>2073</v>
      </c>
      <c r="D781" s="6" t="s">
        <v>2074</v>
      </c>
      <c r="E781" s="5" t="str">
        <f>HYPERLINK("https://www.esco-net.com/wcs/escort/ec/detail?hHinCd=EA761XA-71A","EA761XA-71A")</f>
        <v>EA761XA-71A</v>
      </c>
    </row>
    <row r="782" spans="2:5" x14ac:dyDescent="0.15">
      <c r="B782" s="6" t="s">
        <v>2075</v>
      </c>
      <c r="C782" s="6" t="s">
        <v>2076</v>
      </c>
      <c r="D782" s="6" t="s">
        <v>2077</v>
      </c>
      <c r="E782" s="5" t="str">
        <f>HYPERLINK("https://www.esco-net.com/wcs/escort/ec/detail?hHinCd=EA761XE-36","EA761XE-36")</f>
        <v>EA761XE-36</v>
      </c>
    </row>
    <row r="783" spans="2:5" x14ac:dyDescent="0.15">
      <c r="B783" s="6" t="s">
        <v>117</v>
      </c>
      <c r="C783" s="6" t="s">
        <v>2078</v>
      </c>
      <c r="D783" s="6" t="s">
        <v>2079</v>
      </c>
      <c r="E783" s="5"/>
    </row>
    <row r="784" spans="2:5" x14ac:dyDescent="0.15">
      <c r="B784" s="6" t="s">
        <v>2080</v>
      </c>
      <c r="C784" s="6" t="s">
        <v>2081</v>
      </c>
      <c r="D784" s="6" t="s">
        <v>2082</v>
      </c>
      <c r="E784" s="5" t="str">
        <f>HYPERLINK("https://www.esco-net.com/wcs/escort/ec/detail?hHinCd=EA763AA-121D","EA763AA-121D")</f>
        <v>EA763AA-121D</v>
      </c>
    </row>
    <row r="785" spans="2:5" x14ac:dyDescent="0.15">
      <c r="B785" s="6" t="s">
        <v>2080</v>
      </c>
      <c r="C785" s="6" t="s">
        <v>2083</v>
      </c>
      <c r="D785" s="6" t="s">
        <v>2084</v>
      </c>
      <c r="E785" s="5" t="str">
        <f>HYPERLINK("https://www.esco-net.com/wcs/escort/ec/detail?hHinCd=EA763BB-82","EA763BB-82")</f>
        <v>EA763BB-82</v>
      </c>
    </row>
    <row r="786" spans="2:5" x14ac:dyDescent="0.15">
      <c r="B786" s="6" t="s">
        <v>2085</v>
      </c>
      <c r="C786" s="6" t="s">
        <v>2086</v>
      </c>
      <c r="D786" s="6" t="s">
        <v>2087</v>
      </c>
      <c r="E786" s="5" t="str">
        <f>HYPERLINK("https://www.esco-net.com/wcs/escort/ec/detail?hHinCd=EA758-18","EA758-18")</f>
        <v>EA758-18</v>
      </c>
    </row>
    <row r="787" spans="2:5" x14ac:dyDescent="0.15">
      <c r="B787" s="6" t="s">
        <v>2088</v>
      </c>
      <c r="C787" s="6" t="s">
        <v>2089</v>
      </c>
      <c r="D787" s="6" t="s">
        <v>2090</v>
      </c>
      <c r="E787" s="5" t="str">
        <f>HYPERLINK("https://www.esco-net.com/wcs/escort/ec/detail?hHinCd=EA763AP-215","EA763AP-215")</f>
        <v>EA763AP-215</v>
      </c>
    </row>
    <row r="788" spans="2:5" x14ac:dyDescent="0.15">
      <c r="B788" s="6" t="s">
        <v>2091</v>
      </c>
      <c r="C788" s="6" t="s">
        <v>2092</v>
      </c>
      <c r="D788" s="6" t="s">
        <v>2093</v>
      </c>
      <c r="E788" s="5" t="str">
        <f>HYPERLINK("https://www.esco-net.com/wcs/escort/ec/detail?hHinCd=EA763AL-13F","EA763AL-13F")</f>
        <v>EA763AL-13F</v>
      </c>
    </row>
    <row r="789" spans="2:5" x14ac:dyDescent="0.15">
      <c r="B789" s="6" t="s">
        <v>2094</v>
      </c>
      <c r="C789" s="6" t="s">
        <v>2095</v>
      </c>
      <c r="D789" s="6" t="s">
        <v>2096</v>
      </c>
      <c r="E789" s="5" t="str">
        <f>HYPERLINK("https://www.esco-net.com/wcs/escort/ec/detail?hHinCd=EA763AL-13F","EA763AL-13F")</f>
        <v>EA763AL-13F</v>
      </c>
    </row>
    <row r="790" spans="2:5" x14ac:dyDescent="0.15">
      <c r="B790" s="6" t="s">
        <v>118</v>
      </c>
      <c r="C790" s="6" t="s">
        <v>2097</v>
      </c>
      <c r="D790" s="6" t="s">
        <v>2098</v>
      </c>
      <c r="E790" s="5" t="str">
        <f>HYPERLINK("https://www.esco-net.com/wcs/escort/ec/detail?hHinCd=EA763AP-48A","EA763AP-48A")</f>
        <v>EA763AP-48A</v>
      </c>
    </row>
    <row r="791" spans="2:5" x14ac:dyDescent="0.15">
      <c r="B791" s="6" t="s">
        <v>118</v>
      </c>
      <c r="C791" s="6" t="s">
        <v>2099</v>
      </c>
      <c r="D791" s="6" t="s">
        <v>2100</v>
      </c>
      <c r="E791" s="5" t="str">
        <f>HYPERLINK("https://www.esco-net.com/wcs/escort/ec/detail?hHinCd=EA763AP-57","EA763AP-57")</f>
        <v>EA763AP-57</v>
      </c>
    </row>
    <row r="792" spans="2:5" x14ac:dyDescent="0.15">
      <c r="B792" s="6" t="s">
        <v>118</v>
      </c>
      <c r="C792" s="6" t="s">
        <v>2101</v>
      </c>
      <c r="D792" s="6" t="s">
        <v>2102</v>
      </c>
      <c r="E792" s="5"/>
    </row>
    <row r="793" spans="2:5" x14ac:dyDescent="0.15">
      <c r="B793" s="6" t="s">
        <v>2103</v>
      </c>
      <c r="C793" s="6" t="s">
        <v>2104</v>
      </c>
      <c r="D793" s="6" t="s">
        <v>2105</v>
      </c>
      <c r="E793" s="5" t="str">
        <f>HYPERLINK("https://www.esco-net.com/wcs/escort/ec/detail?hHinCd=EA763Y-22K","EA763Y-22K")</f>
        <v>EA763Y-22K</v>
      </c>
    </row>
    <row r="794" spans="2:5" x14ac:dyDescent="0.15">
      <c r="B794" s="6" t="s">
        <v>2103</v>
      </c>
      <c r="C794" s="6" t="s">
        <v>2106</v>
      </c>
      <c r="D794" s="6" t="s">
        <v>2107</v>
      </c>
      <c r="E794" s="5" t="str">
        <f>HYPERLINK("https://www.esco-net.com/wcs/escort/ec/detail?hHinCd=EA763Y-7N","EA763Y-7N")</f>
        <v>EA763Y-7N</v>
      </c>
    </row>
    <row r="795" spans="2:5" x14ac:dyDescent="0.15">
      <c r="B795" s="6" t="s">
        <v>2108</v>
      </c>
      <c r="C795" s="6" t="s">
        <v>2109</v>
      </c>
      <c r="D795" s="6" t="s">
        <v>2110</v>
      </c>
      <c r="E795" s="5" t="str">
        <f>HYPERLINK("https://www.esco-net.com/wcs/escort/ec/detail?hHinCd=EA763DK-8","EA763DK-8")</f>
        <v>EA763DK-8</v>
      </c>
    </row>
    <row r="796" spans="2:5" x14ac:dyDescent="0.15">
      <c r="B796" s="6" t="s">
        <v>2108</v>
      </c>
      <c r="C796" s="6" t="s">
        <v>2111</v>
      </c>
      <c r="D796" s="6" t="s">
        <v>2112</v>
      </c>
      <c r="E796" s="5" t="str">
        <f>HYPERLINK("https://www.esco-net.com/wcs/escort/ec/detail?hHinCd=EA791AA-1","EA791AA-1")</f>
        <v>EA791AA-1</v>
      </c>
    </row>
    <row r="797" spans="2:5" x14ac:dyDescent="0.15">
      <c r="B797" s="6" t="s">
        <v>2113</v>
      </c>
      <c r="C797" s="6" t="s">
        <v>2114</v>
      </c>
      <c r="D797" s="6" t="s">
        <v>2115</v>
      </c>
      <c r="E797" s="5" t="str">
        <f>HYPERLINK("https://www.esco-net.com/wcs/escort/ec/detail?hHinCd=EA540GA-11","EA540GA-11")</f>
        <v>EA540GA-11</v>
      </c>
    </row>
    <row r="798" spans="2:5" x14ac:dyDescent="0.15">
      <c r="B798" s="6" t="s">
        <v>2113</v>
      </c>
      <c r="C798" s="6" t="s">
        <v>2116</v>
      </c>
      <c r="D798" s="6" t="s">
        <v>2117</v>
      </c>
      <c r="E798" s="5" t="str">
        <f>HYPERLINK("https://www.esco-net.com/wcs/escort/ec/detail?hHinCd=EA540GA-11","EA540GA-11")</f>
        <v>EA540GA-11</v>
      </c>
    </row>
    <row r="799" spans="2:5" x14ac:dyDescent="0.15">
      <c r="B799" s="6" t="s">
        <v>2118</v>
      </c>
      <c r="C799" s="6" t="s">
        <v>2119</v>
      </c>
      <c r="D799" s="6" t="s">
        <v>2120</v>
      </c>
      <c r="E799" s="5" t="str">
        <f>HYPERLINK("https://www.esco-net.com/wcs/escort/ec/detail?hHinCd=EA540AJ-160","EA540AJ-160")</f>
        <v>EA540AJ-160</v>
      </c>
    </row>
    <row r="800" spans="2:5" x14ac:dyDescent="0.15">
      <c r="B800" s="6" t="s">
        <v>2118</v>
      </c>
      <c r="C800" s="6" t="s">
        <v>2121</v>
      </c>
      <c r="D800" s="6" t="s">
        <v>2122</v>
      </c>
      <c r="E800" s="5" t="str">
        <f>HYPERLINK("https://www.esco-net.com/wcs/escort/ec/detail?hHinCd=EA540K-5B","EA540K-5B")</f>
        <v>EA540K-5B</v>
      </c>
    </row>
    <row r="801" spans="2:5" x14ac:dyDescent="0.15">
      <c r="B801" s="6" t="s">
        <v>2123</v>
      </c>
      <c r="C801" s="6" t="s">
        <v>2124</v>
      </c>
      <c r="D801" s="6" t="s">
        <v>2125</v>
      </c>
      <c r="E801" s="5" t="str">
        <f>HYPERLINK("https://www.esco-net.com/wcs/escort/ec/detail?hHinCd=EA540JA-12","EA540JA-12")</f>
        <v>EA540JA-12</v>
      </c>
    </row>
    <row r="802" spans="2:5" x14ac:dyDescent="0.15">
      <c r="B802" s="6" t="s">
        <v>2126</v>
      </c>
      <c r="C802" s="6" t="s">
        <v>2127</v>
      </c>
      <c r="D802" s="6" t="s">
        <v>2128</v>
      </c>
      <c r="E802" s="5" t="str">
        <f>HYPERLINK("https://www.esco-net.com/wcs/escort/ec/detail?hHinCd=EA540CP","EA540CP")</f>
        <v>EA540CP</v>
      </c>
    </row>
    <row r="803" spans="2:5" x14ac:dyDescent="0.15">
      <c r="B803" s="6" t="s">
        <v>2129</v>
      </c>
      <c r="C803" s="6" t="s">
        <v>2130</v>
      </c>
      <c r="D803" s="6" t="s">
        <v>2131</v>
      </c>
      <c r="E803" s="5" t="str">
        <f>HYPERLINK("https://www.esco-net.com/wcs/escort/ec/detail?hHinCd=EA916HE-21","EA916HE-21")</f>
        <v>EA916HE-21</v>
      </c>
    </row>
    <row r="804" spans="2:5" x14ac:dyDescent="0.15">
      <c r="B804" s="6" t="s">
        <v>2132</v>
      </c>
      <c r="C804" s="6" t="s">
        <v>2133</v>
      </c>
      <c r="D804" s="6" t="s">
        <v>2134</v>
      </c>
      <c r="E804" s="5"/>
    </row>
    <row r="805" spans="2:5" x14ac:dyDescent="0.15">
      <c r="B805" s="6" t="s">
        <v>2135</v>
      </c>
      <c r="C805" s="6" t="s">
        <v>2136</v>
      </c>
      <c r="D805" s="6" t="s">
        <v>2137</v>
      </c>
      <c r="E805" s="5" t="str">
        <f>HYPERLINK("https://www.esco-net.com/wcs/escort/ec/detail?hHinCd=EA540AH-2","EA540AH-2")</f>
        <v>EA540AH-2</v>
      </c>
    </row>
    <row r="806" spans="2:5" x14ac:dyDescent="0.15">
      <c r="B806" s="6" t="s">
        <v>2138</v>
      </c>
      <c r="C806" s="6" t="s">
        <v>2139</v>
      </c>
      <c r="D806" s="6" t="s">
        <v>2140</v>
      </c>
      <c r="E806" s="5" t="str">
        <f>HYPERLINK("https://www.esco-net.com/wcs/escort/ec/detail?hHinCd=EA628WL-40","EA628WL-40")</f>
        <v>EA628WL-40</v>
      </c>
    </row>
    <row r="807" spans="2:5" x14ac:dyDescent="0.15">
      <c r="B807" s="6" t="s">
        <v>2141</v>
      </c>
      <c r="C807" s="6" t="s">
        <v>2142</v>
      </c>
      <c r="D807" s="6" t="s">
        <v>2143</v>
      </c>
      <c r="E807" s="5" t="str">
        <f>HYPERLINK("https://www.esco-net.com/wcs/escort/ec/detail?hHinCd=EA979AD-42A","EA979AD-42A")</f>
        <v>EA979AD-42A</v>
      </c>
    </row>
    <row r="808" spans="2:5" x14ac:dyDescent="0.15">
      <c r="B808" s="6" t="s">
        <v>2144</v>
      </c>
      <c r="C808" s="6" t="s">
        <v>2145</v>
      </c>
      <c r="D808" s="6" t="s">
        <v>2146</v>
      </c>
      <c r="E808" s="5" t="str">
        <f>HYPERLINK("https://www.esco-net.com/wcs/escort/ec/detail?hHinCd=EA951FD-12","EA951FD-12")</f>
        <v>EA951FD-12</v>
      </c>
    </row>
    <row r="809" spans="2:5" x14ac:dyDescent="0.15">
      <c r="B809" s="6" t="s">
        <v>2147</v>
      </c>
      <c r="C809" s="6" t="s">
        <v>2148</v>
      </c>
      <c r="D809" s="6" t="s">
        <v>2149</v>
      </c>
      <c r="E809" s="5" t="str">
        <f>HYPERLINK("https://www.esco-net.com/wcs/escort/ec/detail?hHinCd=EA951FB-305","EA951FB-305")</f>
        <v>EA951FB-305</v>
      </c>
    </row>
    <row r="810" spans="2:5" x14ac:dyDescent="0.15">
      <c r="B810" s="6" t="s">
        <v>2150</v>
      </c>
      <c r="C810" s="6" t="s">
        <v>2151</v>
      </c>
      <c r="D810" s="6" t="s">
        <v>2152</v>
      </c>
      <c r="E810" s="5" t="str">
        <f>HYPERLINK("https://www.esco-net.com/wcs/escort/ec/detail?hHinCd=EA951FD-19A","EA951FD-19A")</f>
        <v>EA951FD-19A</v>
      </c>
    </row>
    <row r="811" spans="2:5" x14ac:dyDescent="0.15">
      <c r="B811" s="6" t="s">
        <v>120</v>
      </c>
      <c r="C811" s="6" t="s">
        <v>2153</v>
      </c>
      <c r="D811" s="6" t="s">
        <v>2154</v>
      </c>
      <c r="E811" s="5" t="str">
        <f>HYPERLINK("https://www.esco-net.com/wcs/escort/ec/detail?hHinCd=EA928CD-23A","EA928CD-23A")</f>
        <v>EA928CD-23A</v>
      </c>
    </row>
    <row r="812" spans="2:5" x14ac:dyDescent="0.15">
      <c r="B812" s="6" t="s">
        <v>120</v>
      </c>
      <c r="C812" s="6" t="s">
        <v>2155</v>
      </c>
      <c r="D812" s="6" t="s">
        <v>2156</v>
      </c>
      <c r="E812" s="5" t="str">
        <f>HYPERLINK("https://www.esco-net.com/wcs/escort/ec/detail?hHinCd=EA928CY-16","EA928CY-16")</f>
        <v>EA928CY-16</v>
      </c>
    </row>
    <row r="813" spans="2:5" x14ac:dyDescent="0.15">
      <c r="B813" s="6" t="s">
        <v>2157</v>
      </c>
      <c r="C813" s="6" t="s">
        <v>2158</v>
      </c>
      <c r="D813" s="6" t="s">
        <v>2159</v>
      </c>
      <c r="E813" s="5" t="str">
        <f>HYPERLINK("https://www.esco-net.com/wcs/escort/ec/detail?hHinCd=EA638LF-91","EA638LF-91")</f>
        <v>EA638LF-91</v>
      </c>
    </row>
    <row r="814" spans="2:5" x14ac:dyDescent="0.15">
      <c r="B814" s="6" t="s">
        <v>17</v>
      </c>
      <c r="C814" s="6" t="s">
        <v>2160</v>
      </c>
      <c r="D814" s="6" t="s">
        <v>2161</v>
      </c>
      <c r="E814" s="5" t="str">
        <f>HYPERLINK("https://www.esco-net.com/wcs/escort/ec/detail?hHinCd=EA638LA-146","EA638LA-146")</f>
        <v>EA638LA-146</v>
      </c>
    </row>
    <row r="815" spans="2:5" x14ac:dyDescent="0.15">
      <c r="B815" s="6" t="s">
        <v>17</v>
      </c>
      <c r="C815" s="6" t="s">
        <v>2162</v>
      </c>
      <c r="D815" s="6" t="s">
        <v>2163</v>
      </c>
      <c r="E815" s="5"/>
    </row>
    <row r="816" spans="2:5" x14ac:dyDescent="0.15">
      <c r="B816" s="6" t="s">
        <v>2164</v>
      </c>
      <c r="C816" s="6" t="s">
        <v>2165</v>
      </c>
      <c r="D816" s="6" t="s">
        <v>2166</v>
      </c>
      <c r="E816" s="5" t="str">
        <f>HYPERLINK("https://www.esco-net.com/wcs/escort/ec/detail?hHinCd=EA912EA-2","EA912EA-2")</f>
        <v>EA912EA-2</v>
      </c>
    </row>
    <row r="817" spans="2:5" x14ac:dyDescent="0.15">
      <c r="B817" s="6" t="s">
        <v>2164</v>
      </c>
      <c r="C817" s="6" t="s">
        <v>2167</v>
      </c>
      <c r="D817" s="6" t="s">
        <v>2168</v>
      </c>
      <c r="E817" s="5" t="str">
        <f>HYPERLINK("https://www.esco-net.com/wcs/escort/ec/detail?hHinCd=EA913VE-1A","EA913VE-1A")</f>
        <v>EA913VE-1A</v>
      </c>
    </row>
    <row r="818" spans="2:5" x14ac:dyDescent="0.15">
      <c r="B818" s="6" t="s">
        <v>121</v>
      </c>
      <c r="C818" s="6" t="s">
        <v>2169</v>
      </c>
      <c r="D818" s="6" t="s">
        <v>2170</v>
      </c>
      <c r="E818" s="5" t="str">
        <f>HYPERLINK("https://www.esco-net.com/wcs/escort/ec/detail?hHinCd=EA929AC-16","EA929AC-16")</f>
        <v>EA929AC-16</v>
      </c>
    </row>
    <row r="819" spans="2:5" x14ac:dyDescent="0.15">
      <c r="B819" s="6" t="s">
        <v>2171</v>
      </c>
      <c r="C819" s="6" t="s">
        <v>2172</v>
      </c>
      <c r="D819" s="6" t="s">
        <v>2173</v>
      </c>
      <c r="E819" s="5" t="str">
        <f>HYPERLINK("https://www.esco-net.com/wcs/escort/ec/detail?hHinCd=EA506AB-187","EA506AB-187")</f>
        <v>EA506AB-187</v>
      </c>
    </row>
    <row r="820" spans="2:5" x14ac:dyDescent="0.15">
      <c r="B820" s="6" t="s">
        <v>122</v>
      </c>
      <c r="C820" s="6" t="s">
        <v>2174</v>
      </c>
      <c r="D820" s="6" t="s">
        <v>2175</v>
      </c>
      <c r="E820" s="5" t="str">
        <f>HYPERLINK("https://www.esco-net.com/wcs/escort/ec/detail?hHinCd=EA995AD-297","EA995AD-297")</f>
        <v>EA995AD-297</v>
      </c>
    </row>
    <row r="821" spans="2:5" x14ac:dyDescent="0.15">
      <c r="B821" s="6" t="s">
        <v>123</v>
      </c>
      <c r="C821" s="6" t="s">
        <v>2176</v>
      </c>
      <c r="D821" s="6" t="s">
        <v>2177</v>
      </c>
      <c r="E821" s="5" t="str">
        <f>HYPERLINK("https://www.esco-net.com/wcs/escort/ec/detail?hHinCd=EA995AD-312","EA995AD-312")</f>
        <v>EA995AD-312</v>
      </c>
    </row>
    <row r="822" spans="2:5" x14ac:dyDescent="0.15">
      <c r="B822" s="6" t="s">
        <v>124</v>
      </c>
      <c r="C822" s="6" t="s">
        <v>2178</v>
      </c>
      <c r="D822" s="6" t="s">
        <v>2179</v>
      </c>
      <c r="E822" s="5" t="str">
        <f>HYPERLINK("https://www.esco-net.com/wcs/escort/ec/detail?hHinCd=EA995AD-323","EA995AD-323")</f>
        <v>EA995AD-323</v>
      </c>
    </row>
    <row r="823" spans="2:5" x14ac:dyDescent="0.15">
      <c r="B823" s="6" t="s">
        <v>12</v>
      </c>
      <c r="C823" s="6" t="s">
        <v>2180</v>
      </c>
      <c r="D823" s="6" t="s">
        <v>2181</v>
      </c>
      <c r="E823" s="5" t="str">
        <f>HYPERLINK("https://www.esco-net.com/wcs/escort/ec/detail?hHinCd=EA109DZ-36B","EA109DZ-36B")</f>
        <v>EA109DZ-36B</v>
      </c>
    </row>
    <row r="824" spans="2:5" x14ac:dyDescent="0.15">
      <c r="B824" s="6" t="s">
        <v>12</v>
      </c>
      <c r="C824" s="6" t="s">
        <v>2182</v>
      </c>
      <c r="D824" s="6" t="s">
        <v>2183</v>
      </c>
      <c r="E824" s="5" t="str">
        <f>HYPERLINK("https://www.esco-net.com/wcs/escort/ec/detail?hHinCd=EA916HH-26","EA916HH-26")</f>
        <v>EA916HH-26</v>
      </c>
    </row>
    <row r="825" spans="2:5" x14ac:dyDescent="0.15">
      <c r="B825" s="6" t="s">
        <v>2184</v>
      </c>
      <c r="C825" s="6" t="s">
        <v>2185</v>
      </c>
      <c r="D825" s="6" t="s">
        <v>2186</v>
      </c>
      <c r="E825" s="5"/>
    </row>
    <row r="826" spans="2:5" x14ac:dyDescent="0.15">
      <c r="B826" s="6" t="s">
        <v>2187</v>
      </c>
      <c r="C826" s="6" t="s">
        <v>2188</v>
      </c>
      <c r="D826" s="6" t="s">
        <v>2189</v>
      </c>
      <c r="E826" s="5" t="str">
        <f>HYPERLINK("https://www.esco-net.com/wcs/escort/ec/detail?hHinCd=EA922KA-42A","EA922KA-42A")</f>
        <v>EA922KA-42A</v>
      </c>
    </row>
    <row r="827" spans="2:5" x14ac:dyDescent="0.15">
      <c r="B827" s="6" t="s">
        <v>2190</v>
      </c>
      <c r="C827" s="6" t="s">
        <v>2191</v>
      </c>
      <c r="D827" s="6" t="s">
        <v>2192</v>
      </c>
      <c r="E827" s="5" t="str">
        <f>HYPERLINK("https://www.esco-net.com/wcs/escort/ec/detail?hHinCd=EA922KR-11","EA922KR-11")</f>
        <v>EA922KR-11</v>
      </c>
    </row>
    <row r="828" spans="2:5" x14ac:dyDescent="0.15">
      <c r="B828" s="6" t="s">
        <v>125</v>
      </c>
      <c r="C828" s="6" t="s">
        <v>2193</v>
      </c>
      <c r="D828" s="6" t="s">
        <v>2194</v>
      </c>
      <c r="E828" s="5" t="str">
        <f>HYPERLINK("https://www.esco-net.com/wcs/escort/ec/detail?hHinCd=EA922JA-7","EA922JA-7")</f>
        <v>EA922JA-7</v>
      </c>
    </row>
    <row r="829" spans="2:5" x14ac:dyDescent="0.15">
      <c r="B829" s="6" t="s">
        <v>125</v>
      </c>
      <c r="C829" s="6" t="s">
        <v>2195</v>
      </c>
      <c r="D829" s="6" t="s">
        <v>2196</v>
      </c>
      <c r="E829" s="5" t="str">
        <f>HYPERLINK("https://www.esco-net.com/wcs/escort/ec/detail?hHinCd=EA922KR-30","EA922KR-30")</f>
        <v>EA922KR-30</v>
      </c>
    </row>
    <row r="830" spans="2:5" x14ac:dyDescent="0.15">
      <c r="B830" s="6" t="s">
        <v>125</v>
      </c>
      <c r="C830" s="6" t="s">
        <v>2197</v>
      </c>
      <c r="D830" s="6" t="s">
        <v>2198</v>
      </c>
      <c r="E830" s="5" t="str">
        <f>HYPERLINK("https://www.esco-net.com/wcs/escort/ec/detail?hHinCd=EA922KD-1","EA922KD-1")</f>
        <v>EA922KD-1</v>
      </c>
    </row>
    <row r="831" spans="2:5" x14ac:dyDescent="0.15">
      <c r="B831" s="6" t="s">
        <v>126</v>
      </c>
      <c r="C831" s="6" t="s">
        <v>2199</v>
      </c>
      <c r="D831" s="6" t="s">
        <v>2200</v>
      </c>
      <c r="E831" s="5"/>
    </row>
    <row r="832" spans="2:5" x14ac:dyDescent="0.15">
      <c r="B832" s="6" t="s">
        <v>127</v>
      </c>
      <c r="C832" s="6" t="s">
        <v>2201</v>
      </c>
      <c r="D832" s="6" t="s">
        <v>2202</v>
      </c>
      <c r="E832" s="5" t="str">
        <f>HYPERLINK("https://www.esco-net.com/wcs/escort/ec/detail?hHinCd=EA341WC-42A","EA341WC-42A")</f>
        <v>EA341WC-42A</v>
      </c>
    </row>
    <row r="833" spans="2:5" x14ac:dyDescent="0.15">
      <c r="B833" s="6" t="s">
        <v>2203</v>
      </c>
      <c r="C833" s="6" t="s">
        <v>2204</v>
      </c>
      <c r="D833" s="6" t="s">
        <v>2205</v>
      </c>
      <c r="E833" s="5"/>
    </row>
    <row r="834" spans="2:5" x14ac:dyDescent="0.15">
      <c r="B834" s="6" t="s">
        <v>128</v>
      </c>
      <c r="C834" s="6" t="s">
        <v>2206</v>
      </c>
      <c r="D834" s="6" t="s">
        <v>2207</v>
      </c>
      <c r="E834" s="5" t="str">
        <f>HYPERLINK("https://www.esco-net.com/wcs/escort/ec/detail?hHinCd=EA941-106","EA941-106")</f>
        <v>EA941-106</v>
      </c>
    </row>
    <row r="835" spans="2:5" x14ac:dyDescent="0.15">
      <c r="B835" s="6" t="s">
        <v>129</v>
      </c>
      <c r="C835" s="6" t="s">
        <v>2208</v>
      </c>
      <c r="D835" s="6" t="s">
        <v>2209</v>
      </c>
      <c r="E835" s="5" t="str">
        <f>HYPERLINK("https://www.esco-net.com/wcs/escort/ec/detail?hHinCd=EA941A-1A","EA941A-1A")</f>
        <v>EA941A-1A</v>
      </c>
    </row>
    <row r="836" spans="2:5" x14ac:dyDescent="0.15">
      <c r="B836" s="6" t="s">
        <v>2210</v>
      </c>
      <c r="C836" s="6" t="s">
        <v>2211</v>
      </c>
      <c r="D836" s="6" t="s">
        <v>2212</v>
      </c>
      <c r="E836" s="5" t="str">
        <f>HYPERLINK("https://www.esco-net.com/wcs/escort/ec/detail?hHinCd=EA922AK-82","EA922AK-82")</f>
        <v>EA922AK-82</v>
      </c>
    </row>
    <row r="837" spans="2:5" x14ac:dyDescent="0.15">
      <c r="B837" s="6" t="s">
        <v>2210</v>
      </c>
      <c r="C837" s="6" t="s">
        <v>2213</v>
      </c>
      <c r="D837" s="6" t="s">
        <v>2214</v>
      </c>
      <c r="E837" s="5" t="str">
        <f>HYPERLINK("https://www.esco-net.com/wcs/escort/ec/detail?hHinCd=EA922AK-92","EA922AK-92")</f>
        <v>EA922AK-92</v>
      </c>
    </row>
    <row r="838" spans="2:5" x14ac:dyDescent="0.15">
      <c r="B838" s="6" t="s">
        <v>2215</v>
      </c>
      <c r="C838" s="6" t="s">
        <v>2216</v>
      </c>
      <c r="D838" s="6" t="s">
        <v>2217</v>
      </c>
      <c r="E838" s="5" t="str">
        <f>HYPERLINK("https://www.esco-net.com/wcs/escort/ec/detail?hHinCd=EA800AR-105","EA800AR-105")</f>
        <v>EA800AR-105</v>
      </c>
    </row>
    <row r="839" spans="2:5" x14ac:dyDescent="0.15">
      <c r="B839" s="6" t="s">
        <v>2218</v>
      </c>
      <c r="C839" s="6" t="s">
        <v>2219</v>
      </c>
      <c r="D839" s="6" t="s">
        <v>2220</v>
      </c>
      <c r="E839" s="5"/>
    </row>
    <row r="840" spans="2:5" x14ac:dyDescent="0.15">
      <c r="B840" s="6" t="s">
        <v>2218</v>
      </c>
      <c r="C840" s="6" t="s">
        <v>2221</v>
      </c>
      <c r="D840" s="6" t="s">
        <v>2222</v>
      </c>
      <c r="E840" s="5"/>
    </row>
    <row r="841" spans="2:5" x14ac:dyDescent="0.15">
      <c r="B841" s="6" t="s">
        <v>130</v>
      </c>
      <c r="C841" s="6" t="s">
        <v>2223</v>
      </c>
      <c r="D841" s="6" t="s">
        <v>2224</v>
      </c>
      <c r="E841" s="5" t="str">
        <f>HYPERLINK("https://www.esco-net.com/wcs/escort/ec/detail?hHinCd=EA354AP-6","EA354AP-6")</f>
        <v>EA354AP-6</v>
      </c>
    </row>
    <row r="842" spans="2:5" x14ac:dyDescent="0.15">
      <c r="B842" s="6" t="s">
        <v>2225</v>
      </c>
      <c r="C842" s="6" t="s">
        <v>2226</v>
      </c>
      <c r="D842" s="6" t="s">
        <v>2227</v>
      </c>
      <c r="E842" s="5" t="str">
        <f>HYPERLINK("https://www.esco-net.com/wcs/escort/ec/detail?hHinCd=EA354HD-4","EA354HD-4")</f>
        <v>EA354HD-4</v>
      </c>
    </row>
    <row r="843" spans="2:5" x14ac:dyDescent="0.15">
      <c r="B843" s="6" t="s">
        <v>2228</v>
      </c>
      <c r="C843" s="6" t="s">
        <v>2229</v>
      </c>
      <c r="D843" s="6" t="s">
        <v>2230</v>
      </c>
      <c r="E843" s="5" t="str">
        <f>HYPERLINK("https://www.esco-net.com/wcs/escort/ec/detail?hHinCd=EA354GD-3","EA354GD-3")</f>
        <v>EA354GD-3</v>
      </c>
    </row>
    <row r="844" spans="2:5" x14ac:dyDescent="0.15">
      <c r="B844" s="6" t="s">
        <v>2231</v>
      </c>
      <c r="C844" s="6" t="s">
        <v>2232</v>
      </c>
      <c r="D844" s="6" t="s">
        <v>2233</v>
      </c>
      <c r="E844" s="5" t="str">
        <f>HYPERLINK("https://www.esco-net.com/wcs/escort/ec/detail?hHinCd=EA354AB-168A","EA354AB-168A")</f>
        <v>EA354AB-168A</v>
      </c>
    </row>
    <row r="845" spans="2:5" x14ac:dyDescent="0.15">
      <c r="B845" s="6" t="s">
        <v>2231</v>
      </c>
      <c r="C845" s="6" t="s">
        <v>2234</v>
      </c>
      <c r="D845" s="6" t="s">
        <v>2235</v>
      </c>
      <c r="E845" s="5" t="str">
        <f>HYPERLINK("https://www.esco-net.com/wcs/escort/ec/detail?hHinCd=EA354GJ-67","EA354GJ-67")</f>
        <v>EA354GJ-67</v>
      </c>
    </row>
    <row r="846" spans="2:5" x14ac:dyDescent="0.15">
      <c r="B846" s="6" t="s">
        <v>2236</v>
      </c>
      <c r="C846" s="6" t="s">
        <v>2237</v>
      </c>
      <c r="D846" s="6" t="s">
        <v>2238</v>
      </c>
      <c r="E846" s="5" t="str">
        <f>HYPERLINK("https://www.esco-net.com/wcs/escort/ec/detail?hHinCd=EA354GJ-27","EA354GJ-27")</f>
        <v>EA354GJ-27</v>
      </c>
    </row>
    <row r="847" spans="2:5" x14ac:dyDescent="0.15">
      <c r="B847" s="6" t="s">
        <v>2239</v>
      </c>
      <c r="C847" s="6" t="s">
        <v>2240</v>
      </c>
      <c r="D847" s="6" t="s">
        <v>2241</v>
      </c>
      <c r="E847" s="5" t="str">
        <f>HYPERLINK("https://www.esco-net.com/wcs/escort/ec/detail?hHinCd=EA354EB-41A","EA354EB-41A")</f>
        <v>EA354EB-41A</v>
      </c>
    </row>
    <row r="848" spans="2:5" x14ac:dyDescent="0.15">
      <c r="B848" s="6" t="s">
        <v>2239</v>
      </c>
      <c r="C848" s="6" t="s">
        <v>2242</v>
      </c>
      <c r="D848" s="6" t="s">
        <v>2243</v>
      </c>
      <c r="E848" s="5" t="str">
        <f>HYPERLINK("https://www.esco-net.com/wcs/escort/ec/detail?hHinCd=EA354EB-51A","EA354EB-51A")</f>
        <v>EA354EB-51A</v>
      </c>
    </row>
    <row r="849" spans="2:5" x14ac:dyDescent="0.15">
      <c r="B849" s="6" t="s">
        <v>2244</v>
      </c>
      <c r="C849" s="6" t="s">
        <v>2245</v>
      </c>
      <c r="D849" s="6" t="s">
        <v>2246</v>
      </c>
      <c r="E849" s="5" t="str">
        <f>HYPERLINK("https://www.esco-net.com/wcs/escort/ec/detail?hHinCd=EA353BG-77","EA353BG-77")</f>
        <v>EA353BG-77</v>
      </c>
    </row>
    <row r="850" spans="2:5" x14ac:dyDescent="0.15">
      <c r="B850" s="6" t="s">
        <v>131</v>
      </c>
      <c r="C850" s="6" t="s">
        <v>2247</v>
      </c>
      <c r="D850" s="6" t="s">
        <v>2248</v>
      </c>
      <c r="E850" s="5" t="str">
        <f>HYPERLINK("https://www.esco-net.com/wcs/escort/ec/detail?hHinCd=EA353BJ-73","EA353BJ-73")</f>
        <v>EA353BJ-73</v>
      </c>
    </row>
    <row r="851" spans="2:5" x14ac:dyDescent="0.15">
      <c r="B851" s="6" t="s">
        <v>131</v>
      </c>
      <c r="C851" s="6" t="s">
        <v>2249</v>
      </c>
      <c r="D851" s="6" t="s">
        <v>2250</v>
      </c>
      <c r="E851" s="5" t="str">
        <f>HYPERLINK("https://www.esco-net.com/wcs/escort/ec/detail?hHinCd=EA353GC-41","EA353GC-41")</f>
        <v>EA353GC-41</v>
      </c>
    </row>
    <row r="852" spans="2:5" x14ac:dyDescent="0.15">
      <c r="B852" s="6" t="s">
        <v>131</v>
      </c>
      <c r="C852" s="6" t="s">
        <v>2251</v>
      </c>
      <c r="D852" s="6" t="s">
        <v>2252</v>
      </c>
      <c r="E852" s="5" t="str">
        <f>HYPERLINK("https://www.esco-net.com/wcs/escort/ec/detail?hHinCd=EA353BJ-81","EA353BJ-81")</f>
        <v>EA353BJ-81</v>
      </c>
    </row>
    <row r="853" spans="2:5" x14ac:dyDescent="0.15">
      <c r="B853" s="6" t="s">
        <v>2253</v>
      </c>
      <c r="C853" s="6" t="s">
        <v>2254</v>
      </c>
      <c r="D853" s="6" t="s">
        <v>2255</v>
      </c>
      <c r="E853" s="5" t="str">
        <f>HYPERLINK("https://www.esco-net.com/wcs/escort/ec/detail?hHinCd=EA353BT-76","EA353BT-76")</f>
        <v>EA353BT-76</v>
      </c>
    </row>
    <row r="854" spans="2:5" x14ac:dyDescent="0.15">
      <c r="B854" s="6" t="s">
        <v>2253</v>
      </c>
      <c r="C854" s="6" t="s">
        <v>2256</v>
      </c>
      <c r="D854" s="6" t="s">
        <v>2257</v>
      </c>
      <c r="E854" s="5" t="str">
        <f>HYPERLINK("https://www.esco-net.com/wcs/escort/ec/detail?hHinCd=EA353BT-77","EA353BT-77")</f>
        <v>EA353BT-77</v>
      </c>
    </row>
    <row r="855" spans="2:5" x14ac:dyDescent="0.15">
      <c r="B855" s="6" t="s">
        <v>2258</v>
      </c>
      <c r="C855" s="6" t="s">
        <v>2259</v>
      </c>
      <c r="D855" s="6" t="s">
        <v>2260</v>
      </c>
      <c r="E855" s="5" t="str">
        <f>HYPERLINK("https://www.esco-net.com/wcs/escort/ec/detail?hHinCd=EA354DC-22","EA354DC-22")</f>
        <v>EA354DC-22</v>
      </c>
    </row>
    <row r="856" spans="2:5" x14ac:dyDescent="0.15">
      <c r="B856" s="6" t="s">
        <v>2261</v>
      </c>
      <c r="C856" s="6" t="s">
        <v>2262</v>
      </c>
      <c r="D856" s="6" t="s">
        <v>2263</v>
      </c>
      <c r="E856" s="5" t="str">
        <f>HYPERLINK("https://www.esco-net.com/wcs/escort/ec/detail?hHinCd=EA354BD-133","EA354BD-133")</f>
        <v>EA354BD-133</v>
      </c>
    </row>
    <row r="857" spans="2:5" x14ac:dyDescent="0.15">
      <c r="B857" s="6" t="s">
        <v>2264</v>
      </c>
      <c r="C857" s="6" t="s">
        <v>2265</v>
      </c>
      <c r="D857" s="6" t="s">
        <v>2266</v>
      </c>
      <c r="E857" s="5" t="str">
        <f>HYPERLINK("https://www.esco-net.com/wcs/escort/ec/detail?hHinCd=EA998VT-24.5A","EA998VT-24.5A")</f>
        <v>EA998VT-24.5A</v>
      </c>
    </row>
    <row r="858" spans="2:5" x14ac:dyDescent="0.15">
      <c r="B858" s="6" t="s">
        <v>2267</v>
      </c>
      <c r="C858" s="6" t="s">
        <v>2268</v>
      </c>
      <c r="D858" s="6" t="s">
        <v>2269</v>
      </c>
      <c r="E858" s="5"/>
    </row>
    <row r="859" spans="2:5" x14ac:dyDescent="0.15">
      <c r="B859" s="6" t="s">
        <v>2270</v>
      </c>
      <c r="C859" s="6" t="s">
        <v>2271</v>
      </c>
      <c r="D859" s="6" t="s">
        <v>2272</v>
      </c>
      <c r="E859" s="5" t="str">
        <f>HYPERLINK("https://www.esco-net.com/wcs/escort/ec/detail?hHinCd=EA910LV-26A","EA910LV-26A")</f>
        <v>EA910LV-26A</v>
      </c>
    </row>
    <row r="860" spans="2:5" x14ac:dyDescent="0.15">
      <c r="B860" s="6" t="s">
        <v>2270</v>
      </c>
      <c r="C860" s="6" t="s">
        <v>2273</v>
      </c>
      <c r="D860" s="6" t="s">
        <v>2274</v>
      </c>
      <c r="E860" s="5"/>
    </row>
    <row r="861" spans="2:5" x14ac:dyDescent="0.15">
      <c r="B861" s="6" t="s">
        <v>2270</v>
      </c>
      <c r="C861" s="6" t="s">
        <v>2275</v>
      </c>
      <c r="D861" s="6" t="s">
        <v>2276</v>
      </c>
      <c r="E861" s="5"/>
    </row>
    <row r="862" spans="2:5" x14ac:dyDescent="0.15">
      <c r="B862" s="6" t="s">
        <v>2270</v>
      </c>
      <c r="C862" s="6" t="s">
        <v>2277</v>
      </c>
      <c r="D862" s="6" t="s">
        <v>2278</v>
      </c>
      <c r="E862" s="5" t="str">
        <f>HYPERLINK("https://www.esco-net.com/wcs/escort/ec/detail?hHinCd=EA927GA-46","EA927GA-46")</f>
        <v>EA927GA-46</v>
      </c>
    </row>
    <row r="863" spans="2:5" x14ac:dyDescent="0.15">
      <c r="B863" s="6" t="s">
        <v>2270</v>
      </c>
      <c r="C863" s="6" t="s">
        <v>2279</v>
      </c>
      <c r="D863" s="6" t="s">
        <v>2280</v>
      </c>
      <c r="E863" s="5" t="str">
        <f>HYPERLINK("https://www.esco-net.com/wcs/escort/ec/detail?hHinCd=EA998XE-14","EA998XE-14")</f>
        <v>EA998XE-14</v>
      </c>
    </row>
    <row r="864" spans="2:5" x14ac:dyDescent="0.15">
      <c r="B864" s="6" t="s">
        <v>2281</v>
      </c>
      <c r="C864" s="6" t="s">
        <v>2282</v>
      </c>
      <c r="D864" s="6" t="s">
        <v>2283</v>
      </c>
      <c r="E864" s="5" t="str">
        <f>HYPERLINK("https://www.esco-net.com/wcs/escort/ec/detail?hHinCd=EA996XZ-14","EA996XZ-14")</f>
        <v>EA996XZ-14</v>
      </c>
    </row>
    <row r="865" spans="2:5" x14ac:dyDescent="0.15">
      <c r="B865" s="6" t="s">
        <v>2281</v>
      </c>
      <c r="C865" s="6" t="s">
        <v>2284</v>
      </c>
      <c r="D865" s="6" t="s">
        <v>2285</v>
      </c>
      <c r="E865" s="5" t="str">
        <f>HYPERLINK("https://www.esco-net.com/wcs/escort/ec/detail?hHinCd=EA996XM-85","EA996XM-85")</f>
        <v>EA996XM-85</v>
      </c>
    </row>
    <row r="866" spans="2:5" x14ac:dyDescent="0.15">
      <c r="B866" s="6" t="s">
        <v>2281</v>
      </c>
      <c r="C866" s="6" t="s">
        <v>2286</v>
      </c>
      <c r="D866" s="6" t="s">
        <v>2287</v>
      </c>
      <c r="E866" s="5" t="str">
        <f>HYPERLINK("https://www.esco-net.com/wcs/escort/ec/detail?hHinCd=EA996XS-22B","EA996XS-22B")</f>
        <v>EA996XS-22B</v>
      </c>
    </row>
    <row r="867" spans="2:5" x14ac:dyDescent="0.15">
      <c r="B867" s="6" t="s">
        <v>132</v>
      </c>
      <c r="C867" s="6" t="s">
        <v>2288</v>
      </c>
      <c r="D867" s="6" t="s">
        <v>2289</v>
      </c>
      <c r="E867" s="5" t="str">
        <f>HYPERLINK("https://www.esco-net.com/wcs/escort/ec/detail?hHinCd=EA915EM-71A","EA915EM-71A")</f>
        <v>EA915EM-71A</v>
      </c>
    </row>
    <row r="868" spans="2:5" x14ac:dyDescent="0.15">
      <c r="B868" s="6" t="s">
        <v>132</v>
      </c>
      <c r="C868" s="6" t="s">
        <v>2290</v>
      </c>
      <c r="D868" s="6" t="s">
        <v>2291</v>
      </c>
      <c r="E868" s="5"/>
    </row>
    <row r="869" spans="2:5" x14ac:dyDescent="0.15">
      <c r="B869" s="6" t="s">
        <v>2292</v>
      </c>
      <c r="C869" s="6" t="s">
        <v>2293</v>
      </c>
      <c r="D869" s="6" t="s">
        <v>2294</v>
      </c>
      <c r="E869" s="5"/>
    </row>
    <row r="870" spans="2:5" x14ac:dyDescent="0.15">
      <c r="B870" s="6" t="s">
        <v>133</v>
      </c>
      <c r="C870" s="6" t="s">
        <v>2295</v>
      </c>
      <c r="D870" s="6" t="s">
        <v>2296</v>
      </c>
      <c r="E870" s="5" t="str">
        <f>HYPERLINK("https://www.esco-net.com/wcs/escort/ec/detail?hHinCd=EA915GE-41","EA915GE-41")</f>
        <v>EA915GE-41</v>
      </c>
    </row>
    <row r="871" spans="2:5" x14ac:dyDescent="0.15">
      <c r="B871" s="6" t="s">
        <v>2297</v>
      </c>
      <c r="C871" s="6" t="s">
        <v>2298</v>
      </c>
      <c r="D871" s="6" t="s">
        <v>2299</v>
      </c>
      <c r="E871" s="5"/>
    </row>
    <row r="872" spans="2:5" x14ac:dyDescent="0.15">
      <c r="B872" s="6" t="s">
        <v>2297</v>
      </c>
      <c r="C872" s="6" t="s">
        <v>2300</v>
      </c>
      <c r="D872" s="6" t="s">
        <v>2301</v>
      </c>
      <c r="E872" s="5"/>
    </row>
    <row r="873" spans="2:5" x14ac:dyDescent="0.15">
      <c r="B873" s="6" t="s">
        <v>2297</v>
      </c>
      <c r="C873" s="6" t="s">
        <v>2302</v>
      </c>
      <c r="D873" s="6" t="s">
        <v>2303</v>
      </c>
      <c r="E873" s="5"/>
    </row>
    <row r="874" spans="2:5" x14ac:dyDescent="0.15">
      <c r="B874" s="6" t="s">
        <v>134</v>
      </c>
      <c r="C874" s="6" t="s">
        <v>2304</v>
      </c>
      <c r="D874" s="6" t="s">
        <v>2305</v>
      </c>
      <c r="E874" s="5"/>
    </row>
    <row r="875" spans="2:5" x14ac:dyDescent="0.15">
      <c r="B875" s="6" t="s">
        <v>134</v>
      </c>
      <c r="C875" s="6" t="s">
        <v>2306</v>
      </c>
      <c r="D875" s="6" t="s">
        <v>2307</v>
      </c>
      <c r="E875" s="5"/>
    </row>
    <row r="876" spans="2:5" x14ac:dyDescent="0.15">
      <c r="B876" s="6" t="s">
        <v>134</v>
      </c>
      <c r="C876" s="6" t="s">
        <v>2308</v>
      </c>
      <c r="D876" s="6" t="s">
        <v>2309</v>
      </c>
      <c r="E876" s="5"/>
    </row>
    <row r="877" spans="2:5" x14ac:dyDescent="0.15">
      <c r="B877" s="6" t="s">
        <v>2310</v>
      </c>
      <c r="C877" s="6" t="s">
        <v>2311</v>
      </c>
      <c r="D877" s="6" t="s">
        <v>2312</v>
      </c>
      <c r="E877" s="5" t="str">
        <f>HYPERLINK("https://www.esco-net.com/wcs/escort/ec/detail?hHinCd=EA915G-111A","EA915G-111A")</f>
        <v>EA915G-111A</v>
      </c>
    </row>
    <row r="878" spans="2:5" x14ac:dyDescent="0.15">
      <c r="B878" s="6" t="s">
        <v>135</v>
      </c>
      <c r="C878" s="6" t="s">
        <v>2313</v>
      </c>
      <c r="D878" s="6" t="s">
        <v>2314</v>
      </c>
      <c r="E878" s="5" t="str">
        <f>HYPERLINK("https://www.esco-net.com/wcs/escort/ec/detail?hHinCd=EA915G-113A","EA915G-113A")</f>
        <v>EA915G-113A</v>
      </c>
    </row>
    <row r="879" spans="2:5" x14ac:dyDescent="0.15">
      <c r="B879" s="6" t="s">
        <v>2315</v>
      </c>
      <c r="C879" s="6" t="s">
        <v>2316</v>
      </c>
      <c r="D879" s="6" t="s">
        <v>2317</v>
      </c>
      <c r="E879" s="5" t="str">
        <f>HYPERLINK("https://www.esco-net.com/wcs/escort/ec/detail?hHinCd=EA910LW-26","EA910LW-26")</f>
        <v>EA910LW-26</v>
      </c>
    </row>
    <row r="880" spans="2:5" x14ac:dyDescent="0.15">
      <c r="B880" s="6" t="s">
        <v>2315</v>
      </c>
      <c r="C880" s="6" t="s">
        <v>2318</v>
      </c>
      <c r="D880" s="6" t="s">
        <v>2319</v>
      </c>
      <c r="E880" s="5"/>
    </row>
    <row r="881" spans="2:5" x14ac:dyDescent="0.15">
      <c r="B881" s="6" t="s">
        <v>2315</v>
      </c>
      <c r="C881" s="6" t="s">
        <v>2320</v>
      </c>
      <c r="D881" s="6" t="s">
        <v>2321</v>
      </c>
      <c r="E881" s="5"/>
    </row>
    <row r="882" spans="2:5" x14ac:dyDescent="0.15">
      <c r="B882" s="6" t="s">
        <v>2315</v>
      </c>
      <c r="C882" s="6" t="s">
        <v>2322</v>
      </c>
      <c r="D882" s="6" t="s">
        <v>2323</v>
      </c>
      <c r="E882" s="5" t="str">
        <f>HYPERLINK("https://www.esco-net.com/wcs/escort/ec/detail?hHinCd=EA915GK-29","EA915GK-29")</f>
        <v>EA915GK-29</v>
      </c>
    </row>
    <row r="883" spans="2:5" x14ac:dyDescent="0.15">
      <c r="B883" s="6" t="s">
        <v>2324</v>
      </c>
      <c r="C883" s="6" t="s">
        <v>2325</v>
      </c>
      <c r="D883" s="6" t="s">
        <v>2326</v>
      </c>
      <c r="E883" s="5" t="str">
        <f>HYPERLINK("https://www.esco-net.com/wcs/escort/ec/detail?hHinCd=EA998GA-23A","EA998GA-23A")</f>
        <v>EA998GA-23A</v>
      </c>
    </row>
    <row r="884" spans="2:5" x14ac:dyDescent="0.15">
      <c r="B884" s="6" t="s">
        <v>2327</v>
      </c>
      <c r="C884" s="6" t="s">
        <v>2328</v>
      </c>
      <c r="D884" s="6" t="s">
        <v>2329</v>
      </c>
      <c r="E884" s="5"/>
    </row>
    <row r="885" spans="2:5" x14ac:dyDescent="0.15">
      <c r="B885" s="6" t="s">
        <v>2330</v>
      </c>
      <c r="C885" s="6" t="s">
        <v>2331</v>
      </c>
      <c r="D885" s="6" t="s">
        <v>2332</v>
      </c>
      <c r="E885" s="5" t="str">
        <f>HYPERLINK("https://www.esco-net.com/wcs/escort/ec/detail?hHinCd=EA983SP-37A","EA983SP-37A")</f>
        <v>EA983SP-37A</v>
      </c>
    </row>
    <row r="886" spans="2:5" x14ac:dyDescent="0.15">
      <c r="B886" s="6" t="s">
        <v>2333</v>
      </c>
      <c r="C886" s="6" t="s">
        <v>2334</v>
      </c>
      <c r="D886" s="6" t="s">
        <v>2335</v>
      </c>
      <c r="E886" s="5"/>
    </row>
    <row r="887" spans="2:5" x14ac:dyDescent="0.15">
      <c r="B887" s="6" t="s">
        <v>2336</v>
      </c>
      <c r="C887" s="6" t="s">
        <v>2337</v>
      </c>
      <c r="D887" s="6" t="s">
        <v>2338</v>
      </c>
      <c r="E887" s="5"/>
    </row>
    <row r="888" spans="2:5" x14ac:dyDescent="0.15">
      <c r="B888" s="6" t="s">
        <v>2339</v>
      </c>
      <c r="C888" s="6" t="s">
        <v>2340</v>
      </c>
      <c r="D888" s="6" t="s">
        <v>2341</v>
      </c>
      <c r="E888" s="5"/>
    </row>
    <row r="889" spans="2:5" x14ac:dyDescent="0.15">
      <c r="B889" s="6" t="s">
        <v>136</v>
      </c>
      <c r="C889" s="6" t="s">
        <v>2342</v>
      </c>
      <c r="D889" s="6" t="s">
        <v>2343</v>
      </c>
      <c r="E889" s="5" t="str">
        <f>HYPERLINK("https://www.esco-net.com/wcs/escort/ec/detail?hHinCd=EA983FT-241","EA983FT-241")</f>
        <v>EA983FT-241</v>
      </c>
    </row>
    <row r="890" spans="2:5" x14ac:dyDescent="0.15">
      <c r="B890" s="6" t="s">
        <v>2344</v>
      </c>
      <c r="C890" s="6" t="s">
        <v>2345</v>
      </c>
      <c r="D890" s="6" t="s">
        <v>2346</v>
      </c>
      <c r="E890" s="5" t="str">
        <f>HYPERLINK("https://www.esco-net.com/wcs/escort/ec/detail?hHinCd=EA983FT-172","EA983FT-172")</f>
        <v>EA983FT-172</v>
      </c>
    </row>
    <row r="891" spans="2:5" x14ac:dyDescent="0.15">
      <c r="B891" s="6" t="s">
        <v>2347</v>
      </c>
      <c r="C891" s="6" t="s">
        <v>2348</v>
      </c>
      <c r="D891" s="6" t="s">
        <v>2349</v>
      </c>
      <c r="E891" s="5" t="str">
        <f>HYPERLINK("https://www.esco-net.com/wcs/escort/ec/detail?hHinCd=EA983BB-211","EA983BB-211")</f>
        <v>EA983BB-211</v>
      </c>
    </row>
    <row r="892" spans="2:5" x14ac:dyDescent="0.15">
      <c r="B892" s="6" t="s">
        <v>2350</v>
      </c>
      <c r="C892" s="6" t="s">
        <v>2351</v>
      </c>
      <c r="D892" s="6" t="s">
        <v>2352</v>
      </c>
      <c r="E892" s="5" t="str">
        <f>HYPERLINK("https://www.esco-net.com/wcs/escort/ec/detail?hHinCd=EA766ZF-39","EA766ZF-39")</f>
        <v>EA766ZF-39</v>
      </c>
    </row>
    <row r="893" spans="2:5" x14ac:dyDescent="0.15">
      <c r="B893" s="6" t="s">
        <v>137</v>
      </c>
      <c r="C893" s="6" t="s">
        <v>2353</v>
      </c>
      <c r="D893" s="6" t="s">
        <v>2354</v>
      </c>
      <c r="E893" s="5" t="str">
        <f>HYPERLINK("https://www.esco-net.com/wcs/escort/ec/detail?hHinCd=EA983FE-314","EA983FE-314")</f>
        <v>EA983FE-314</v>
      </c>
    </row>
    <row r="894" spans="2:5" x14ac:dyDescent="0.15">
      <c r="B894" s="6" t="s">
        <v>2355</v>
      </c>
      <c r="C894" s="6" t="s">
        <v>2356</v>
      </c>
      <c r="D894" s="6" t="s">
        <v>2357</v>
      </c>
      <c r="E894" s="5"/>
    </row>
    <row r="895" spans="2:5" x14ac:dyDescent="0.15">
      <c r="B895" s="6" t="s">
        <v>2358</v>
      </c>
      <c r="C895" s="6" t="s">
        <v>2359</v>
      </c>
      <c r="D895" s="6" t="s">
        <v>2360</v>
      </c>
      <c r="E895" s="5" t="str">
        <f>HYPERLINK("https://www.esco-net.com/wcs/escort/ec/detail?hHinCd=EA983GA-47A","EA983GA-47A")</f>
        <v>EA983GA-47A</v>
      </c>
    </row>
    <row r="896" spans="2:5" x14ac:dyDescent="0.15">
      <c r="B896" s="6" t="s">
        <v>2361</v>
      </c>
      <c r="C896" s="6" t="s">
        <v>2362</v>
      </c>
      <c r="D896" s="6" t="s">
        <v>2363</v>
      </c>
      <c r="E896" s="5" t="str">
        <f>HYPERLINK("https://www.esco-net.com/wcs/escort/ec/detail?hHinCd=EA983F-90L","EA983F-90L")</f>
        <v>EA983F-90L</v>
      </c>
    </row>
    <row r="897" spans="2:5" x14ac:dyDescent="0.15">
      <c r="B897" s="6" t="s">
        <v>2364</v>
      </c>
      <c r="C897" s="6" t="s">
        <v>2365</v>
      </c>
      <c r="D897" s="6" t="s">
        <v>2366</v>
      </c>
      <c r="E897" s="5"/>
    </row>
    <row r="898" spans="2:5" x14ac:dyDescent="0.15">
      <c r="B898" s="6" t="s">
        <v>2367</v>
      </c>
      <c r="C898" s="6" t="s">
        <v>2368</v>
      </c>
      <c r="D898" s="6" t="s">
        <v>2369</v>
      </c>
      <c r="E898" s="5"/>
    </row>
    <row r="899" spans="2:5" x14ac:dyDescent="0.15">
      <c r="B899" s="6" t="s">
        <v>2370</v>
      </c>
      <c r="C899" s="6" t="s">
        <v>2371</v>
      </c>
      <c r="D899" s="6" t="s">
        <v>2372</v>
      </c>
      <c r="E899" s="5" t="str">
        <f>HYPERLINK("https://www.esco-net.com/wcs/escort/ec/detail?hHinCd=EA864CB-37","EA864CB-37")</f>
        <v>EA864CB-37</v>
      </c>
    </row>
    <row r="900" spans="2:5" x14ac:dyDescent="0.15">
      <c r="B900" s="6" t="s">
        <v>2373</v>
      </c>
      <c r="C900" s="6" t="s">
        <v>2374</v>
      </c>
      <c r="D900" s="6" t="s">
        <v>2375</v>
      </c>
      <c r="E900" s="5" t="str">
        <f>HYPERLINK("https://www.esco-net.com/wcs/escort/ec/detail?hHinCd=EA864CZ-3B","EA864CZ-3B")</f>
        <v>EA864CZ-3B</v>
      </c>
    </row>
    <row r="901" spans="2:5" x14ac:dyDescent="0.15">
      <c r="B901" s="6" t="s">
        <v>2373</v>
      </c>
      <c r="C901" s="6" t="s">
        <v>2376</v>
      </c>
      <c r="D901" s="6" t="s">
        <v>2377</v>
      </c>
      <c r="E901" s="5"/>
    </row>
    <row r="902" spans="2:5" x14ac:dyDescent="0.15">
      <c r="B902" s="6" t="s">
        <v>2373</v>
      </c>
      <c r="C902" s="6" t="s">
        <v>2378</v>
      </c>
      <c r="D902" s="6" t="s">
        <v>2379</v>
      </c>
      <c r="E902" s="5"/>
    </row>
    <row r="903" spans="2:5" x14ac:dyDescent="0.15">
      <c r="B903" s="6" t="s">
        <v>2380</v>
      </c>
      <c r="C903" s="6" t="s">
        <v>2381</v>
      </c>
      <c r="D903" s="6" t="s">
        <v>2382</v>
      </c>
      <c r="E903" s="5" t="str">
        <f>HYPERLINK("https://www.esco-net.com/wcs/escort/ec/detail?hHinCd=EA983TK-32","EA983TK-32")</f>
        <v>EA983TK-32</v>
      </c>
    </row>
    <row r="904" spans="2:5" x14ac:dyDescent="0.15">
      <c r="B904" s="6" t="s">
        <v>2383</v>
      </c>
      <c r="C904" s="6" t="s">
        <v>2384</v>
      </c>
      <c r="D904" s="6" t="s">
        <v>2385</v>
      </c>
      <c r="E904" s="5"/>
    </row>
    <row r="905" spans="2:5" x14ac:dyDescent="0.15">
      <c r="B905" s="6" t="s">
        <v>2386</v>
      </c>
      <c r="C905" s="6" t="s">
        <v>2387</v>
      </c>
      <c r="D905" s="6" t="s">
        <v>2388</v>
      </c>
      <c r="E905" s="5" t="str">
        <f>HYPERLINK("https://www.esco-net.com/wcs/escort/ec/detail?hHinCd=EA638DM-41","EA638DM-41")</f>
        <v>EA638DM-41</v>
      </c>
    </row>
    <row r="906" spans="2:5" x14ac:dyDescent="0.15">
      <c r="B906" s="6" t="s">
        <v>2386</v>
      </c>
      <c r="C906" s="6" t="s">
        <v>2389</v>
      </c>
      <c r="D906" s="6" t="s">
        <v>2390</v>
      </c>
      <c r="E906" s="5" t="str">
        <f>HYPERLINK("https://www.esco-net.com/wcs/escort/ec/detail?hHinCd=EA983L-3A","EA983L-3A")</f>
        <v>EA983L-3A</v>
      </c>
    </row>
    <row r="907" spans="2:5" x14ac:dyDescent="0.15">
      <c r="B907" s="6" t="s">
        <v>2391</v>
      </c>
      <c r="C907" s="6" t="s">
        <v>2392</v>
      </c>
      <c r="D907" s="6" t="s">
        <v>2393</v>
      </c>
      <c r="E907" s="5" t="str">
        <f>HYPERLINK("https://www.esco-net.com/wcs/escort/ec/detail?hHinCd=EA591HD-3","EA591HD-3")</f>
        <v>EA591HD-3</v>
      </c>
    </row>
    <row r="908" spans="2:5" x14ac:dyDescent="0.15">
      <c r="B908" s="6" t="s">
        <v>2391</v>
      </c>
      <c r="C908" s="6" t="s">
        <v>2394</v>
      </c>
      <c r="D908" s="6" t="s">
        <v>2395</v>
      </c>
      <c r="E908" s="5" t="str">
        <f>HYPERLINK("https://www.esco-net.com/wcs/escort/ec/detail?hHinCd=EA591HG-6","EA591HG-6")</f>
        <v>EA591HG-6</v>
      </c>
    </row>
    <row r="909" spans="2:5" x14ac:dyDescent="0.15">
      <c r="B909" s="6" t="s">
        <v>138</v>
      </c>
      <c r="C909" s="6" t="s">
        <v>2396</v>
      </c>
      <c r="D909" s="6" t="s">
        <v>2397</v>
      </c>
      <c r="E909" s="5"/>
    </row>
    <row r="910" spans="2:5" x14ac:dyDescent="0.15">
      <c r="B910" s="6" t="s">
        <v>2398</v>
      </c>
      <c r="C910" s="6" t="s">
        <v>2399</v>
      </c>
      <c r="D910" s="6" t="s">
        <v>2400</v>
      </c>
      <c r="E910" s="5" t="str">
        <f>HYPERLINK("https://www.esco-net.com/wcs/escort/ec/detail?hHinCd=EA724ZT-1","EA724ZT-1")</f>
        <v>EA724ZT-1</v>
      </c>
    </row>
    <row r="911" spans="2:5" x14ac:dyDescent="0.15">
      <c r="B911" s="6" t="s">
        <v>2401</v>
      </c>
      <c r="C911" s="6" t="s">
        <v>2402</v>
      </c>
      <c r="D911" s="6" t="s">
        <v>2403</v>
      </c>
      <c r="E911" s="5" t="str">
        <f>HYPERLINK("https://www.esco-net.com/wcs/escort/ec/detail?hHinCd=EA724ZW-21","EA724ZW-21")</f>
        <v>EA724ZW-21</v>
      </c>
    </row>
    <row r="912" spans="2:5" x14ac:dyDescent="0.15">
      <c r="B912" s="6" t="s">
        <v>2404</v>
      </c>
      <c r="C912" s="6" t="s">
        <v>2405</v>
      </c>
      <c r="D912" s="6" t="s">
        <v>2406</v>
      </c>
      <c r="E912" s="5" t="str">
        <f>HYPERLINK("https://www.esco-net.com/wcs/escort/ec/detail?hHinCd=EA922B-221","EA922B-221")</f>
        <v>EA922B-221</v>
      </c>
    </row>
    <row r="913" spans="2:5" x14ac:dyDescent="0.15">
      <c r="B913" s="6" t="s">
        <v>2407</v>
      </c>
      <c r="C913" s="6" t="s">
        <v>2408</v>
      </c>
      <c r="D913" s="6" t="s">
        <v>2409</v>
      </c>
      <c r="E913" s="5" t="str">
        <f>HYPERLINK("https://www.esco-net.com/wcs/escort/ec/detail?hHinCd=EA995A-108A","EA995A-108A")</f>
        <v>EA995A-108A</v>
      </c>
    </row>
    <row r="914" spans="2:5" x14ac:dyDescent="0.15">
      <c r="B914" s="6" t="s">
        <v>2410</v>
      </c>
      <c r="C914" s="6" t="s">
        <v>2411</v>
      </c>
      <c r="D914" s="6" t="s">
        <v>2412</v>
      </c>
      <c r="E914" s="5" t="str">
        <f>HYPERLINK("https://www.esco-net.com/wcs/escort/ec/detail?hHinCd=EA899PA-11A","EA899PA-11A")</f>
        <v>EA899PA-11A</v>
      </c>
    </row>
    <row r="915" spans="2:5" x14ac:dyDescent="0.15">
      <c r="B915" s="6" t="s">
        <v>2413</v>
      </c>
      <c r="C915" s="6" t="s">
        <v>2414</v>
      </c>
      <c r="D915" s="6" t="s">
        <v>2415</v>
      </c>
      <c r="E915" s="5" t="str">
        <f>HYPERLINK("https://www.esco-net.com/wcs/escort/ec/detail?hHinCd=EA899TD-22A","EA899TD-22A")</f>
        <v>EA899TD-22A</v>
      </c>
    </row>
    <row r="916" spans="2:5" x14ac:dyDescent="0.15">
      <c r="B916" s="6" t="s">
        <v>2416</v>
      </c>
      <c r="C916" s="6" t="s">
        <v>2417</v>
      </c>
      <c r="D916" s="6" t="s">
        <v>2418</v>
      </c>
      <c r="E916" s="5" t="str">
        <f>HYPERLINK("https://www.esco-net.com/wcs/escort/ec/detail?hHinCd=EA115KA-80A","EA115KA-80A")</f>
        <v>EA115KA-80A</v>
      </c>
    </row>
    <row r="917" spans="2:5" x14ac:dyDescent="0.15">
      <c r="B917" s="6" t="s">
        <v>2419</v>
      </c>
      <c r="C917" s="6" t="s">
        <v>2420</v>
      </c>
      <c r="D917" s="6" t="s">
        <v>2421</v>
      </c>
      <c r="E917" s="5" t="str">
        <f>HYPERLINK("https://www.esco-net.com/wcs/escort/ec/detail?hHinCd=EA115MP-1A","EA115MP-1A")</f>
        <v>EA115MP-1A</v>
      </c>
    </row>
    <row r="918" spans="2:5" x14ac:dyDescent="0.15">
      <c r="B918" s="6" t="s">
        <v>139</v>
      </c>
      <c r="C918" s="6" t="s">
        <v>2422</v>
      </c>
      <c r="D918" s="6" t="s">
        <v>2423</v>
      </c>
      <c r="E918" s="5"/>
    </row>
    <row r="919" spans="2:5" x14ac:dyDescent="0.15">
      <c r="B919" s="6" t="s">
        <v>2424</v>
      </c>
      <c r="C919" s="6" t="s">
        <v>2425</v>
      </c>
      <c r="D919" s="6" t="s">
        <v>2426</v>
      </c>
      <c r="E919" s="5" t="str">
        <f>HYPERLINK("https://www.esco-net.com/wcs/escort/ec/detail?hHinCd=EA913YD-58","EA913YD-58")</f>
        <v>EA913YD-58</v>
      </c>
    </row>
    <row r="920" spans="2:5" x14ac:dyDescent="0.15">
      <c r="B920" s="6" t="s">
        <v>2424</v>
      </c>
      <c r="C920" s="6" t="s">
        <v>2427</v>
      </c>
      <c r="D920" s="6" t="s">
        <v>2428</v>
      </c>
      <c r="E920" s="5" t="str">
        <f>HYPERLINK("https://www.esco-net.com/wcs/escort/ec/detail?hHinCd=EA913YD-65","EA913YD-65")</f>
        <v>EA913YD-65</v>
      </c>
    </row>
    <row r="921" spans="2:5" x14ac:dyDescent="0.15">
      <c r="B921" s="6" t="s">
        <v>2424</v>
      </c>
      <c r="C921" s="6" t="s">
        <v>2429</v>
      </c>
      <c r="D921" s="6" t="s">
        <v>2430</v>
      </c>
      <c r="E921" s="5" t="str">
        <f>HYPERLINK("https://www.esco-net.com/wcs/escort/ec/detail?hHinCd=EA913YD-92","EA913YD-92")</f>
        <v>EA913YD-92</v>
      </c>
    </row>
    <row r="922" spans="2:5" x14ac:dyDescent="0.15">
      <c r="B922" s="6" t="s">
        <v>2431</v>
      </c>
      <c r="C922" s="6" t="s">
        <v>2432</v>
      </c>
      <c r="D922" s="6" t="s">
        <v>2433</v>
      </c>
      <c r="E922" s="5"/>
    </row>
    <row r="923" spans="2:5" x14ac:dyDescent="0.15">
      <c r="B923" s="6" t="s">
        <v>2434</v>
      </c>
      <c r="C923" s="6" t="s">
        <v>2435</v>
      </c>
      <c r="D923" s="6" t="s">
        <v>2436</v>
      </c>
      <c r="E923" s="5" t="str">
        <f>HYPERLINK("https://www.esco-net.com/wcs/escort/ec/detail?hHinCd=EA508AS-3A","EA508AS-3A")</f>
        <v>EA508AS-3A</v>
      </c>
    </row>
    <row r="924" spans="2:5" x14ac:dyDescent="0.15">
      <c r="B924" s="6" t="s">
        <v>2434</v>
      </c>
      <c r="C924" s="6" t="s">
        <v>2437</v>
      </c>
      <c r="D924" s="6" t="s">
        <v>2438</v>
      </c>
      <c r="E924" s="5" t="str">
        <f>HYPERLINK("https://www.esco-net.com/wcs/escort/ec/detail?hHinCd=EA508AS-5A","EA508AS-5A")</f>
        <v>EA508AS-5A</v>
      </c>
    </row>
    <row r="925" spans="2:5" x14ac:dyDescent="0.15">
      <c r="B925" s="6" t="s">
        <v>2434</v>
      </c>
      <c r="C925" s="6" t="s">
        <v>2439</v>
      </c>
      <c r="D925" s="6" t="s">
        <v>2440</v>
      </c>
      <c r="E925" s="5"/>
    </row>
    <row r="926" spans="2:5" x14ac:dyDescent="0.15">
      <c r="B926" s="6" t="s">
        <v>2434</v>
      </c>
      <c r="C926" s="6" t="s">
        <v>2441</v>
      </c>
      <c r="D926" s="6" t="s">
        <v>2442</v>
      </c>
      <c r="E926" s="5"/>
    </row>
    <row r="927" spans="2:5" x14ac:dyDescent="0.15">
      <c r="B927" s="6" t="s">
        <v>2443</v>
      </c>
      <c r="C927" s="6" t="s">
        <v>2444</v>
      </c>
      <c r="D927" s="6" t="s">
        <v>2445</v>
      </c>
      <c r="E927" s="5" t="str">
        <f>HYPERLINK("https://www.esco-net.com/wcs/escort/ec/detail?hHinCd=EA916CA-7","EA916CA-7")</f>
        <v>EA916CA-7</v>
      </c>
    </row>
    <row r="928" spans="2:5" x14ac:dyDescent="0.15">
      <c r="B928" s="6" t="s">
        <v>2446</v>
      </c>
      <c r="C928" s="6" t="s">
        <v>2447</v>
      </c>
      <c r="D928" s="6" t="s">
        <v>2448</v>
      </c>
      <c r="E928" s="5" t="str">
        <f>HYPERLINK("https://www.esco-net.com/wcs/escort/ec/detail?hHinCd=EA915DD-36","EA915DD-36")</f>
        <v>EA915DD-36</v>
      </c>
    </row>
    <row r="929" spans="2:5" x14ac:dyDescent="0.15">
      <c r="B929" s="6" t="s">
        <v>140</v>
      </c>
      <c r="C929" s="6" t="s">
        <v>2449</v>
      </c>
      <c r="D929" s="6" t="s">
        <v>2450</v>
      </c>
      <c r="E929" s="5" t="str">
        <f>HYPERLINK("https://www.esco-net.com/wcs/escort/ec/detail?hHinCd=EA573XW-1","EA573XW-1")</f>
        <v>EA573XW-1</v>
      </c>
    </row>
    <row r="930" spans="2:5" x14ac:dyDescent="0.15">
      <c r="B930" s="6" t="s">
        <v>2451</v>
      </c>
      <c r="C930" s="6" t="s">
        <v>2452</v>
      </c>
      <c r="D930" s="6" t="s">
        <v>2453</v>
      </c>
      <c r="E930" s="5" t="str">
        <f>HYPERLINK("https://www.esco-net.com/wcs/escort/ec/detail?hHinCd=EA911AE-67","EA911AE-67")</f>
        <v>EA911AE-67</v>
      </c>
    </row>
    <row r="931" spans="2:5" x14ac:dyDescent="0.15">
      <c r="B931" s="6" t="s">
        <v>2454</v>
      </c>
      <c r="C931" s="6" t="s">
        <v>2455</v>
      </c>
      <c r="D931" s="6" t="s">
        <v>2456</v>
      </c>
      <c r="E931" s="5" t="str">
        <f>HYPERLINK("https://www.esco-net.com/wcs/escort/ec/detail?hHinCd=EA124DW-20","EA124DW-20")</f>
        <v>EA124DW-20</v>
      </c>
    </row>
    <row r="932" spans="2:5" x14ac:dyDescent="0.15">
      <c r="B932" s="6" t="s">
        <v>2454</v>
      </c>
      <c r="C932" s="6" t="s">
        <v>2457</v>
      </c>
      <c r="D932" s="6" t="s">
        <v>2458</v>
      </c>
      <c r="E932" s="5"/>
    </row>
    <row r="933" spans="2:5" x14ac:dyDescent="0.15">
      <c r="B933" s="6" t="s">
        <v>2454</v>
      </c>
      <c r="C933" s="6" t="s">
        <v>2459</v>
      </c>
      <c r="D933" s="6" t="s">
        <v>2460</v>
      </c>
      <c r="E933" s="5"/>
    </row>
    <row r="934" spans="2:5" x14ac:dyDescent="0.15">
      <c r="B934" s="6" t="s">
        <v>2461</v>
      </c>
      <c r="C934" s="6" t="s">
        <v>2462</v>
      </c>
      <c r="D934" s="6" t="s">
        <v>2463</v>
      </c>
      <c r="E934" s="5" t="str">
        <f>HYPERLINK("https://www.esco-net.com/wcs/escort/ec/detail?hHinCd=EA650BG-39C","EA650BG-39C")</f>
        <v>EA650BG-39C</v>
      </c>
    </row>
    <row r="935" spans="2:5" x14ac:dyDescent="0.15">
      <c r="B935" s="6" t="s">
        <v>2464</v>
      </c>
      <c r="C935" s="6" t="s">
        <v>2465</v>
      </c>
      <c r="D935" s="6" t="s">
        <v>2466</v>
      </c>
      <c r="E935" s="5" t="str">
        <f>HYPERLINK("https://www.esco-net.com/wcs/escort/ec/detail?hHinCd=EA928AD-56","EA928AD-56")</f>
        <v>EA928AD-56</v>
      </c>
    </row>
    <row r="936" spans="2:5" x14ac:dyDescent="0.15">
      <c r="B936" s="6" t="s">
        <v>2467</v>
      </c>
      <c r="C936" s="6" t="s">
        <v>2468</v>
      </c>
      <c r="D936" s="6" t="s">
        <v>2469</v>
      </c>
      <c r="E936" s="5" t="str">
        <f>HYPERLINK("https://www.esco-net.com/wcs/escort/ec/detail?hHinCd=EA898B-140A","EA898B-140A")</f>
        <v>EA898B-140A</v>
      </c>
    </row>
    <row r="937" spans="2:5" x14ac:dyDescent="0.15">
      <c r="B937" s="6" t="s">
        <v>2470</v>
      </c>
      <c r="C937" s="6" t="s">
        <v>2471</v>
      </c>
      <c r="D937" s="6" t="s">
        <v>2472</v>
      </c>
      <c r="E937" s="5" t="str">
        <f>HYPERLINK("https://www.esco-net.com/wcs/escort/ec/detail?hHinCd=EA898GB-21A","EA898GB-21A")</f>
        <v>EA898GB-21A</v>
      </c>
    </row>
    <row r="938" spans="2:5" x14ac:dyDescent="0.15">
      <c r="B938" s="6" t="s">
        <v>2473</v>
      </c>
      <c r="C938" s="6" t="s">
        <v>2474</v>
      </c>
      <c r="D938" s="6" t="s">
        <v>2475</v>
      </c>
      <c r="E938" s="5" t="str">
        <f>HYPERLINK("https://www.esco-net.com/wcs/escort/ec/detail?hHinCd=EA941-44A","EA941-44A")</f>
        <v>EA941-44A</v>
      </c>
    </row>
    <row r="939" spans="2:5" x14ac:dyDescent="0.15">
      <c r="B939" s="6" t="s">
        <v>2476</v>
      </c>
      <c r="C939" s="6" t="s">
        <v>2477</v>
      </c>
      <c r="D939" s="6" t="s">
        <v>2478</v>
      </c>
      <c r="E939" s="5" t="str">
        <f>HYPERLINK("https://www.esco-net.com/wcs/escort/ec/detail?hHinCd=EA628ZE-63","EA628ZE-63")</f>
        <v>EA628ZE-63</v>
      </c>
    </row>
    <row r="940" spans="2:5" x14ac:dyDescent="0.15">
      <c r="B940" s="6" t="s">
        <v>18</v>
      </c>
      <c r="C940" s="6" t="s">
        <v>2479</v>
      </c>
      <c r="D940" s="6" t="s">
        <v>2480</v>
      </c>
      <c r="E940" s="5" t="str">
        <f>HYPERLINK("https://www.esco-net.com/wcs/escort/ec/detail?hHinCd=EA815YA-21A","EA815YA-21A")</f>
        <v>EA815YA-21A</v>
      </c>
    </row>
    <row r="941" spans="2:5" x14ac:dyDescent="0.15">
      <c r="B941" s="6"/>
      <c r="C941" s="6"/>
      <c r="D941" s="6"/>
      <c r="E941" s="5"/>
    </row>
    <row r="942" spans="2:5" x14ac:dyDescent="0.15">
      <c r="B942" s="6"/>
      <c r="C942" s="6"/>
      <c r="D942" s="6"/>
      <c r="E942" s="5"/>
    </row>
    <row r="943" spans="2:5" x14ac:dyDescent="0.15">
      <c r="B943" s="6"/>
      <c r="C943" s="6"/>
      <c r="D943" s="6"/>
      <c r="E943" s="5"/>
    </row>
    <row r="944" spans="2:5" x14ac:dyDescent="0.15">
      <c r="B944" s="6"/>
      <c r="C944" s="6"/>
      <c r="D944" s="6"/>
      <c r="E944" s="5"/>
    </row>
    <row r="945" spans="2:5" x14ac:dyDescent="0.15">
      <c r="B945" s="6"/>
      <c r="C945" s="6"/>
      <c r="D945" s="6"/>
      <c r="E945" s="5"/>
    </row>
    <row r="946" spans="2:5" x14ac:dyDescent="0.15">
      <c r="B946" s="6"/>
      <c r="C946" s="6"/>
      <c r="D946" s="6"/>
      <c r="E946" s="5"/>
    </row>
    <row r="947" spans="2:5" x14ac:dyDescent="0.15">
      <c r="B947" s="6"/>
      <c r="C947" s="6"/>
      <c r="D947" s="6"/>
      <c r="E947" s="5"/>
    </row>
    <row r="948" spans="2:5" x14ac:dyDescent="0.15">
      <c r="B948" s="6"/>
      <c r="C948" s="6"/>
      <c r="D948" s="6"/>
      <c r="E948" s="5"/>
    </row>
    <row r="949" spans="2:5" x14ac:dyDescent="0.15">
      <c r="B949" s="6"/>
      <c r="C949" s="6"/>
      <c r="D949" s="6"/>
      <c r="E949" s="5"/>
    </row>
    <row r="950" spans="2:5" x14ac:dyDescent="0.15">
      <c r="B950" s="6"/>
      <c r="C950" s="6"/>
      <c r="D950" s="6"/>
      <c r="E950" s="5"/>
    </row>
    <row r="951" spans="2:5" x14ac:dyDescent="0.15">
      <c r="B951" s="6"/>
      <c r="C951" s="6"/>
      <c r="D951" s="6"/>
      <c r="E951" s="5"/>
    </row>
    <row r="952" spans="2:5" x14ac:dyDescent="0.15">
      <c r="B952" s="6"/>
      <c r="C952" s="6"/>
      <c r="D952" s="6"/>
      <c r="E952" s="5"/>
    </row>
    <row r="953" spans="2:5" x14ac:dyDescent="0.15">
      <c r="B953" s="6"/>
      <c r="C953" s="6"/>
      <c r="D953" s="6"/>
      <c r="E953" s="5"/>
    </row>
    <row r="954" spans="2:5" x14ac:dyDescent="0.15">
      <c r="B954" s="6"/>
      <c r="C954" s="6"/>
      <c r="D954" s="6"/>
      <c r="E954" s="5"/>
    </row>
    <row r="955" spans="2:5" x14ac:dyDescent="0.15">
      <c r="B955" s="6"/>
      <c r="C955" s="6"/>
      <c r="D955" s="6"/>
      <c r="E955" s="5"/>
    </row>
    <row r="956" spans="2:5" x14ac:dyDescent="0.15">
      <c r="B956" s="6"/>
      <c r="C956" s="6"/>
      <c r="D956" s="6"/>
      <c r="E956" s="5"/>
    </row>
    <row r="957" spans="2:5" x14ac:dyDescent="0.15">
      <c r="B957" s="6"/>
      <c r="C957" s="6"/>
      <c r="D957" s="6"/>
      <c r="E957" s="5"/>
    </row>
    <row r="958" spans="2:5" x14ac:dyDescent="0.15">
      <c r="B958" s="6"/>
      <c r="C958" s="6"/>
      <c r="D958" s="6"/>
      <c r="E958" s="5"/>
    </row>
    <row r="959" spans="2:5" x14ac:dyDescent="0.15">
      <c r="B959" s="6"/>
      <c r="C959" s="6"/>
      <c r="D959" s="6"/>
      <c r="E959" s="5"/>
    </row>
    <row r="960" spans="2:5" x14ac:dyDescent="0.15">
      <c r="B960" s="6"/>
      <c r="C960" s="6"/>
      <c r="D960" s="6"/>
      <c r="E960" s="5"/>
    </row>
    <row r="961" spans="2:5" x14ac:dyDescent="0.15">
      <c r="B961" s="6"/>
      <c r="C961" s="6"/>
      <c r="D961" s="6"/>
      <c r="E961" s="5"/>
    </row>
    <row r="962" spans="2:5" x14ac:dyDescent="0.15">
      <c r="B962" s="6"/>
      <c r="C962" s="6"/>
      <c r="D962" s="6"/>
      <c r="E962" s="5"/>
    </row>
    <row r="963" spans="2:5" x14ac:dyDescent="0.15">
      <c r="B963" s="6"/>
      <c r="C963" s="6"/>
      <c r="D963" s="6"/>
      <c r="E963" s="5"/>
    </row>
    <row r="964" spans="2:5" x14ac:dyDescent="0.15">
      <c r="B964" s="6"/>
      <c r="C964" s="6"/>
      <c r="D964" s="6"/>
      <c r="E964" s="5"/>
    </row>
    <row r="965" spans="2:5" x14ac:dyDescent="0.15">
      <c r="B965" s="6"/>
      <c r="C965" s="6"/>
      <c r="D965" s="6"/>
      <c r="E965" s="5"/>
    </row>
    <row r="966" spans="2:5" x14ac:dyDescent="0.15">
      <c r="B966" s="6"/>
      <c r="C966" s="6"/>
      <c r="D966" s="6"/>
      <c r="E966" s="5"/>
    </row>
    <row r="967" spans="2:5" x14ac:dyDescent="0.15">
      <c r="B967" s="6"/>
      <c r="C967" s="6"/>
      <c r="D967" s="6"/>
      <c r="E967" s="5"/>
    </row>
    <row r="968" spans="2:5" x14ac:dyDescent="0.15">
      <c r="B968" s="6"/>
      <c r="C968" s="6"/>
      <c r="D968" s="6"/>
      <c r="E968" s="5"/>
    </row>
    <row r="969" spans="2:5" x14ac:dyDescent="0.15">
      <c r="B969" s="6"/>
      <c r="C969" s="6"/>
      <c r="D969" s="6"/>
      <c r="E969" s="5"/>
    </row>
    <row r="970" spans="2:5" x14ac:dyDescent="0.15">
      <c r="B970" s="6"/>
      <c r="C970" s="6"/>
      <c r="D970" s="6"/>
      <c r="E970" s="5"/>
    </row>
    <row r="971" spans="2:5" x14ac:dyDescent="0.15">
      <c r="B971" s="6"/>
      <c r="C971" s="6"/>
      <c r="D971" s="6"/>
      <c r="E971" s="5"/>
    </row>
    <row r="972" spans="2:5" x14ac:dyDescent="0.15">
      <c r="B972" s="6"/>
      <c r="C972" s="6"/>
      <c r="D972" s="6"/>
      <c r="E972" s="5"/>
    </row>
    <row r="973" spans="2:5" x14ac:dyDescent="0.15">
      <c r="B973" s="6"/>
      <c r="C973" s="6"/>
      <c r="D973" s="6"/>
      <c r="E973" s="5"/>
    </row>
    <row r="974" spans="2:5" x14ac:dyDescent="0.15">
      <c r="B974" s="6"/>
      <c r="C974" s="6"/>
      <c r="D974" s="6"/>
      <c r="E974" s="5"/>
    </row>
    <row r="975" spans="2:5" x14ac:dyDescent="0.15">
      <c r="B975" s="6"/>
      <c r="C975" s="6"/>
      <c r="D975" s="6"/>
      <c r="E975" s="5"/>
    </row>
    <row r="976" spans="2:5" x14ac:dyDescent="0.15">
      <c r="B976" s="6"/>
      <c r="C976" s="6"/>
      <c r="D976" s="6"/>
      <c r="E976" s="5"/>
    </row>
    <row r="977" spans="2:5" x14ac:dyDescent="0.15">
      <c r="B977" s="6"/>
      <c r="C977" s="6"/>
      <c r="D977" s="6"/>
      <c r="E977" s="5"/>
    </row>
    <row r="978" spans="2:5" x14ac:dyDescent="0.15">
      <c r="B978" s="6"/>
      <c r="C978" s="6"/>
      <c r="D978" s="6"/>
      <c r="E978" s="5"/>
    </row>
    <row r="979" spans="2:5" x14ac:dyDescent="0.15">
      <c r="B979" s="6"/>
      <c r="C979" s="6"/>
      <c r="D979" s="6"/>
      <c r="E979" s="5"/>
    </row>
    <row r="980" spans="2:5" x14ac:dyDescent="0.15">
      <c r="B980" s="6"/>
      <c r="C980" s="6"/>
      <c r="D980" s="6"/>
      <c r="E980" s="5"/>
    </row>
    <row r="981" spans="2:5" x14ac:dyDescent="0.15">
      <c r="B981" s="6"/>
      <c r="C981" s="6"/>
      <c r="D981" s="6"/>
      <c r="E981" s="5"/>
    </row>
    <row r="982" spans="2:5" x14ac:dyDescent="0.15">
      <c r="B982" s="6"/>
      <c r="C982" s="6"/>
      <c r="D982" s="6"/>
      <c r="E982" s="5"/>
    </row>
    <row r="983" spans="2:5" x14ac:dyDescent="0.15">
      <c r="B983" s="6"/>
      <c r="C983" s="6"/>
      <c r="D983" s="6"/>
      <c r="E983" s="5"/>
    </row>
    <row r="984" spans="2:5" x14ac:dyDescent="0.15">
      <c r="B984" s="6"/>
      <c r="C984" s="6"/>
      <c r="D984" s="6"/>
      <c r="E984" s="5"/>
    </row>
    <row r="985" spans="2:5" x14ac:dyDescent="0.15">
      <c r="B985" s="6"/>
      <c r="C985" s="6"/>
      <c r="D985" s="6"/>
      <c r="E985" s="5"/>
    </row>
    <row r="986" spans="2:5" x14ac:dyDescent="0.15">
      <c r="B986" s="6"/>
      <c r="C986" s="6"/>
      <c r="D986" s="6"/>
      <c r="E986" s="5"/>
    </row>
    <row r="987" spans="2:5" x14ac:dyDescent="0.15">
      <c r="B987" s="6"/>
      <c r="C987" s="6"/>
      <c r="D987" s="6"/>
      <c r="E987" s="5"/>
    </row>
    <row r="988" spans="2:5" x14ac:dyDescent="0.15">
      <c r="B988" s="6"/>
      <c r="C988" s="6"/>
      <c r="D988" s="6"/>
      <c r="E988" s="5"/>
    </row>
    <row r="989" spans="2:5" x14ac:dyDescent="0.15">
      <c r="B989" s="6"/>
      <c r="C989" s="6"/>
      <c r="D989" s="6"/>
      <c r="E989" s="5"/>
    </row>
    <row r="990" spans="2:5" x14ac:dyDescent="0.15">
      <c r="B990" s="6"/>
      <c r="C990" s="6"/>
      <c r="D990" s="6"/>
      <c r="E990" s="5"/>
    </row>
    <row r="991" spans="2:5" x14ac:dyDescent="0.15">
      <c r="B991" s="6"/>
      <c r="C991" s="6"/>
      <c r="D991" s="6"/>
      <c r="E991" s="5"/>
    </row>
    <row r="992" spans="2:5" x14ac:dyDescent="0.15">
      <c r="B992" s="6"/>
      <c r="C992" s="6"/>
      <c r="D992" s="6"/>
      <c r="E992" s="5"/>
    </row>
    <row r="993" spans="2:5" x14ac:dyDescent="0.15">
      <c r="B993" s="6"/>
      <c r="C993" s="6"/>
      <c r="D993" s="6"/>
      <c r="E993" s="5"/>
    </row>
    <row r="994" spans="2:5" x14ac:dyDescent="0.15">
      <c r="B994" s="6"/>
      <c r="C994" s="6"/>
      <c r="D994" s="6"/>
      <c r="E994" s="5"/>
    </row>
    <row r="995" spans="2:5" x14ac:dyDescent="0.15">
      <c r="B995" s="6"/>
      <c r="C995" s="6"/>
      <c r="D995" s="6"/>
      <c r="E995" s="5"/>
    </row>
    <row r="996" spans="2:5" x14ac:dyDescent="0.15">
      <c r="B996" s="6"/>
      <c r="C996" s="6"/>
      <c r="D996" s="6"/>
      <c r="E996" s="5"/>
    </row>
    <row r="997" spans="2:5" x14ac:dyDescent="0.15">
      <c r="B997" s="6"/>
      <c r="C997" s="6"/>
      <c r="D997" s="6"/>
      <c r="E997" s="5"/>
    </row>
    <row r="998" spans="2:5" x14ac:dyDescent="0.15">
      <c r="B998" s="6"/>
      <c r="C998" s="6"/>
      <c r="D998" s="6"/>
      <c r="E998" s="5"/>
    </row>
    <row r="999" spans="2:5" x14ac:dyDescent="0.15">
      <c r="B999" s="6"/>
      <c r="C999" s="6"/>
      <c r="D999" s="6"/>
      <c r="E999" s="5"/>
    </row>
    <row r="1000" spans="2:5" x14ac:dyDescent="0.15">
      <c r="B1000" s="6"/>
      <c r="C1000" s="6"/>
      <c r="D1000" s="6"/>
      <c r="E1000" s="5"/>
    </row>
    <row r="1001" spans="2:5" x14ac:dyDescent="0.15">
      <c r="B1001" s="6"/>
      <c r="C1001" s="6"/>
      <c r="D1001" s="6"/>
      <c r="E1001" s="5"/>
    </row>
    <row r="1002" spans="2:5" x14ac:dyDescent="0.15">
      <c r="B1002" s="6"/>
      <c r="C1002" s="6"/>
      <c r="D1002" s="6"/>
      <c r="E1002" s="5"/>
    </row>
    <row r="1003" spans="2:5" x14ac:dyDescent="0.15">
      <c r="B1003" s="6"/>
      <c r="C1003" s="6"/>
      <c r="D1003" s="6"/>
      <c r="E1003" s="5"/>
    </row>
    <row r="1004" spans="2:5" x14ac:dyDescent="0.15">
      <c r="B1004" s="6"/>
      <c r="C1004" s="6"/>
      <c r="D1004" s="6"/>
      <c r="E1004" s="5"/>
    </row>
    <row r="1005" spans="2:5" x14ac:dyDescent="0.15">
      <c r="B1005" s="6"/>
      <c r="C1005" s="6"/>
      <c r="D1005" s="6"/>
      <c r="E1005" s="5"/>
    </row>
    <row r="1006" spans="2:5" x14ac:dyDescent="0.15">
      <c r="B1006" s="6"/>
      <c r="C1006" s="6"/>
      <c r="D1006" s="6"/>
      <c r="E1006" s="5"/>
    </row>
    <row r="1007" spans="2:5" x14ac:dyDescent="0.15">
      <c r="B1007" s="6"/>
      <c r="C1007" s="6"/>
      <c r="D1007" s="6"/>
      <c r="E1007" s="5"/>
    </row>
    <row r="1008" spans="2:5" x14ac:dyDescent="0.15">
      <c r="B1008" s="6"/>
      <c r="C1008" s="6"/>
      <c r="D1008" s="6"/>
      <c r="E1008" s="5"/>
    </row>
    <row r="1009" spans="2:5" x14ac:dyDescent="0.15">
      <c r="B1009" s="6"/>
      <c r="C1009" s="6"/>
      <c r="D1009" s="6"/>
      <c r="E1009" s="5"/>
    </row>
    <row r="1010" spans="2:5" x14ac:dyDescent="0.15">
      <c r="B1010" s="6"/>
      <c r="C1010" s="6"/>
      <c r="D1010" s="6"/>
      <c r="E1010" s="5"/>
    </row>
    <row r="1011" spans="2:5" x14ac:dyDescent="0.15">
      <c r="B1011" s="6"/>
      <c r="C1011" s="6"/>
      <c r="D1011" s="6"/>
      <c r="E1011" s="5"/>
    </row>
    <row r="1012" spans="2:5" x14ac:dyDescent="0.15">
      <c r="B1012" s="6"/>
      <c r="C1012" s="6"/>
      <c r="D1012" s="6"/>
      <c r="E1012" s="5"/>
    </row>
    <row r="1013" spans="2:5" x14ac:dyDescent="0.15">
      <c r="B1013" s="6"/>
      <c r="C1013" s="6"/>
      <c r="D1013" s="6"/>
      <c r="E1013" s="5"/>
    </row>
    <row r="1014" spans="2:5" x14ac:dyDescent="0.15">
      <c r="B1014" s="6"/>
      <c r="C1014" s="6"/>
      <c r="D1014" s="6"/>
      <c r="E1014" s="5"/>
    </row>
    <row r="1015" spans="2:5" x14ac:dyDescent="0.15">
      <c r="B1015" s="6"/>
      <c r="C1015" s="6"/>
      <c r="D1015" s="6"/>
      <c r="E1015" s="5"/>
    </row>
    <row r="1016" spans="2:5" x14ac:dyDescent="0.15">
      <c r="B1016" s="6"/>
      <c r="C1016" s="6"/>
      <c r="D1016" s="6"/>
      <c r="E1016" s="5"/>
    </row>
    <row r="1017" spans="2:5" x14ac:dyDescent="0.15">
      <c r="B1017" s="6"/>
      <c r="C1017" s="6"/>
      <c r="D1017" s="6"/>
      <c r="E1017" s="5"/>
    </row>
    <row r="1018" spans="2:5" x14ac:dyDescent="0.15">
      <c r="B1018" s="6"/>
      <c r="C1018" s="6"/>
      <c r="D1018" s="6"/>
      <c r="E1018" s="5"/>
    </row>
    <row r="1019" spans="2:5" x14ac:dyDescent="0.15">
      <c r="B1019" s="6"/>
      <c r="C1019" s="6"/>
      <c r="D1019" s="6"/>
      <c r="E1019" s="5"/>
    </row>
    <row r="1020" spans="2:5" x14ac:dyDescent="0.15">
      <c r="B1020" s="6"/>
      <c r="C1020" s="6"/>
      <c r="D1020" s="6"/>
      <c r="E1020" s="5"/>
    </row>
    <row r="1021" spans="2:5" x14ac:dyDescent="0.15">
      <c r="B1021" s="6"/>
      <c r="C1021" s="6"/>
      <c r="D1021" s="6"/>
      <c r="E1021" s="5"/>
    </row>
    <row r="1022" spans="2:5" x14ac:dyDescent="0.15">
      <c r="B1022" s="6"/>
      <c r="C1022" s="6"/>
      <c r="D1022" s="6"/>
      <c r="E1022" s="5"/>
    </row>
    <row r="1023" spans="2:5" x14ac:dyDescent="0.15">
      <c r="B1023" s="6"/>
      <c r="C1023" s="6"/>
      <c r="D1023" s="6"/>
      <c r="E1023" s="5"/>
    </row>
    <row r="1024" spans="2:5" x14ac:dyDescent="0.15">
      <c r="B1024" s="6"/>
      <c r="C1024" s="6"/>
      <c r="D1024" s="6"/>
      <c r="E1024" s="5"/>
    </row>
    <row r="1025" spans="2:5" x14ac:dyDescent="0.15">
      <c r="B1025" s="6"/>
      <c r="C1025" s="6"/>
      <c r="D1025" s="6"/>
      <c r="E1025" s="5"/>
    </row>
    <row r="1026" spans="2:5" x14ac:dyDescent="0.15">
      <c r="B1026" s="6"/>
      <c r="C1026" s="6"/>
      <c r="D1026" s="6"/>
      <c r="E1026" s="5"/>
    </row>
    <row r="1027" spans="2:5" x14ac:dyDescent="0.15">
      <c r="B1027" s="6"/>
      <c r="C1027" s="6"/>
      <c r="D1027" s="6"/>
      <c r="E1027" s="5"/>
    </row>
    <row r="1028" spans="2:5" x14ac:dyDescent="0.15">
      <c r="B1028" s="6"/>
      <c r="C1028" s="6"/>
      <c r="D1028" s="6"/>
      <c r="E1028" s="5"/>
    </row>
    <row r="1029" spans="2:5" x14ac:dyDescent="0.15">
      <c r="B1029" s="6"/>
      <c r="C1029" s="6"/>
      <c r="D1029" s="6"/>
      <c r="E1029" s="5"/>
    </row>
    <row r="1030" spans="2:5" x14ac:dyDescent="0.15">
      <c r="B1030" s="6"/>
      <c r="C1030" s="6"/>
      <c r="D1030" s="6"/>
      <c r="E1030" s="5"/>
    </row>
    <row r="1031" spans="2:5" x14ac:dyDescent="0.15">
      <c r="B1031" s="6"/>
      <c r="C1031" s="6"/>
      <c r="D1031" s="6"/>
      <c r="E1031" s="5"/>
    </row>
    <row r="1032" spans="2:5" x14ac:dyDescent="0.15">
      <c r="B1032" s="6"/>
      <c r="C1032" s="6"/>
      <c r="D1032" s="6"/>
      <c r="E1032" s="5"/>
    </row>
    <row r="1033" spans="2:5" x14ac:dyDescent="0.15">
      <c r="B1033" s="6"/>
      <c r="C1033" s="6"/>
      <c r="D1033" s="6"/>
      <c r="E1033" s="5"/>
    </row>
    <row r="1034" spans="2:5" x14ac:dyDescent="0.15">
      <c r="B1034" s="6"/>
      <c r="C1034" s="6"/>
      <c r="D1034" s="6"/>
      <c r="E1034" s="5"/>
    </row>
    <row r="1035" spans="2:5" x14ac:dyDescent="0.15">
      <c r="B1035" s="6"/>
      <c r="C1035" s="6"/>
      <c r="D1035" s="6"/>
      <c r="E1035" s="5"/>
    </row>
    <row r="1036" spans="2:5" x14ac:dyDescent="0.15">
      <c r="B1036" s="6"/>
      <c r="C1036" s="6"/>
      <c r="D1036" s="6"/>
      <c r="E1036" s="5"/>
    </row>
    <row r="1037" spans="2:5" x14ac:dyDescent="0.15">
      <c r="B1037" s="6"/>
      <c r="C1037" s="6"/>
      <c r="D1037" s="6"/>
      <c r="E1037" s="5"/>
    </row>
    <row r="1038" spans="2:5" x14ac:dyDescent="0.15">
      <c r="B1038" s="6"/>
      <c r="C1038" s="6"/>
      <c r="D1038" s="6"/>
      <c r="E1038" s="5"/>
    </row>
    <row r="1039" spans="2:5" x14ac:dyDescent="0.15">
      <c r="B1039" s="6"/>
      <c r="C1039" s="6"/>
      <c r="D1039" s="6"/>
      <c r="E1039" s="5"/>
    </row>
    <row r="1040" spans="2:5" x14ac:dyDescent="0.15">
      <c r="B1040" s="6"/>
      <c r="C1040" s="6"/>
      <c r="D1040" s="6"/>
      <c r="E1040" s="5"/>
    </row>
    <row r="1041" spans="2:5" x14ac:dyDescent="0.15">
      <c r="B1041" s="6"/>
      <c r="C1041" s="6"/>
      <c r="D1041" s="6"/>
      <c r="E1041" s="5"/>
    </row>
    <row r="1042" spans="2:5" x14ac:dyDescent="0.15">
      <c r="B1042" s="6"/>
      <c r="C1042" s="6"/>
      <c r="D1042" s="6"/>
      <c r="E1042" s="5"/>
    </row>
    <row r="1043" spans="2:5" x14ac:dyDescent="0.15">
      <c r="B1043" s="6"/>
      <c r="C1043" s="6"/>
      <c r="D1043" s="6"/>
      <c r="E1043" s="5"/>
    </row>
    <row r="1044" spans="2:5" x14ac:dyDescent="0.15">
      <c r="B1044" s="6"/>
      <c r="C1044" s="6"/>
      <c r="D1044" s="6"/>
      <c r="E1044" s="5"/>
    </row>
    <row r="1045" spans="2:5" x14ac:dyDescent="0.15">
      <c r="B1045" s="6"/>
      <c r="C1045" s="6"/>
      <c r="D1045" s="6"/>
      <c r="E1045" s="5"/>
    </row>
    <row r="1046" spans="2:5" x14ac:dyDescent="0.15">
      <c r="B1046" s="6"/>
      <c r="C1046" s="6"/>
      <c r="D1046" s="6"/>
      <c r="E1046" s="5"/>
    </row>
    <row r="1047" spans="2:5" x14ac:dyDescent="0.15">
      <c r="B1047" s="6"/>
      <c r="C1047" s="6"/>
      <c r="D1047" s="6"/>
      <c r="E1047" s="5"/>
    </row>
    <row r="1048" spans="2:5" x14ac:dyDescent="0.15">
      <c r="B1048" s="6"/>
      <c r="C1048" s="6"/>
      <c r="D1048" s="6"/>
      <c r="E1048" s="5"/>
    </row>
    <row r="1049" spans="2:5" x14ac:dyDescent="0.15">
      <c r="B1049" s="6"/>
      <c r="C1049" s="6"/>
      <c r="D1049" s="6"/>
      <c r="E1049" s="5"/>
    </row>
    <row r="1050" spans="2:5" x14ac:dyDescent="0.15">
      <c r="B1050" s="6"/>
      <c r="C1050" s="6"/>
      <c r="D1050" s="6"/>
      <c r="E1050" s="5"/>
    </row>
    <row r="1051" spans="2:5" x14ac:dyDescent="0.15">
      <c r="B1051" s="6"/>
      <c r="C1051" s="6"/>
      <c r="D1051" s="6"/>
      <c r="E1051" s="5"/>
    </row>
    <row r="1052" spans="2:5" x14ac:dyDescent="0.15">
      <c r="B1052" s="6"/>
      <c r="C1052" s="6"/>
      <c r="D1052" s="6"/>
      <c r="E1052" s="5"/>
    </row>
    <row r="1053" spans="2:5" x14ac:dyDescent="0.15">
      <c r="B1053" s="6"/>
      <c r="C1053" s="6"/>
      <c r="D1053" s="6"/>
      <c r="E1053" s="5"/>
    </row>
    <row r="1054" spans="2:5" x14ac:dyDescent="0.15">
      <c r="B1054" s="6"/>
      <c r="C1054" s="6"/>
      <c r="D1054" s="6"/>
      <c r="E1054" s="5"/>
    </row>
    <row r="1055" spans="2:5" x14ac:dyDescent="0.15">
      <c r="B1055" s="6"/>
      <c r="C1055" s="6"/>
      <c r="D1055" s="6"/>
      <c r="E1055" s="5"/>
    </row>
    <row r="1056" spans="2:5" x14ac:dyDescent="0.15">
      <c r="B1056" s="6"/>
      <c r="C1056" s="6"/>
      <c r="D1056" s="6"/>
      <c r="E1056" s="5"/>
    </row>
    <row r="1057" spans="2:5" x14ac:dyDescent="0.15">
      <c r="B1057" s="6"/>
      <c r="C1057" s="6"/>
      <c r="D1057" s="6"/>
      <c r="E1057" s="5"/>
    </row>
    <row r="1058" spans="2:5" x14ac:dyDescent="0.15">
      <c r="B1058" s="6"/>
      <c r="C1058" s="6"/>
      <c r="D1058" s="6"/>
      <c r="E1058" s="5"/>
    </row>
    <row r="1059" spans="2:5" x14ac:dyDescent="0.15">
      <c r="B1059" s="6"/>
      <c r="C1059" s="6"/>
      <c r="D1059" s="6"/>
      <c r="E1059" s="5"/>
    </row>
    <row r="1060" spans="2:5" x14ac:dyDescent="0.15">
      <c r="B1060" s="6"/>
      <c r="C1060" s="6"/>
      <c r="D1060" s="6"/>
      <c r="E1060" s="5"/>
    </row>
    <row r="1061" spans="2:5" x14ac:dyDescent="0.15">
      <c r="B1061" s="6"/>
      <c r="C1061" s="6"/>
      <c r="D1061" s="6"/>
      <c r="E1061" s="5"/>
    </row>
    <row r="1062" spans="2:5" x14ac:dyDescent="0.15">
      <c r="B1062" s="6"/>
      <c r="C1062" s="6"/>
      <c r="D1062" s="6"/>
      <c r="E1062" s="5"/>
    </row>
    <row r="1063" spans="2:5" x14ac:dyDescent="0.15">
      <c r="B1063" s="6"/>
      <c r="C1063" s="6"/>
      <c r="D1063" s="6"/>
      <c r="E1063" s="5"/>
    </row>
    <row r="1064" spans="2:5" x14ac:dyDescent="0.15">
      <c r="B1064" s="6"/>
      <c r="C1064" s="6"/>
      <c r="D1064" s="6"/>
      <c r="E1064" s="5"/>
    </row>
    <row r="1065" spans="2:5" x14ac:dyDescent="0.15">
      <c r="B1065" s="6"/>
      <c r="C1065" s="6"/>
      <c r="D1065" s="6"/>
      <c r="E1065" s="5"/>
    </row>
    <row r="1066" spans="2:5" x14ac:dyDescent="0.15">
      <c r="B1066" s="6"/>
      <c r="C1066" s="6"/>
      <c r="D1066" s="6"/>
      <c r="E1066" s="5"/>
    </row>
    <row r="1067" spans="2:5" x14ac:dyDescent="0.15">
      <c r="B1067" s="6"/>
      <c r="C1067" s="6"/>
      <c r="D1067" s="6"/>
      <c r="E1067" s="5"/>
    </row>
    <row r="1068" spans="2:5" x14ac:dyDescent="0.15">
      <c r="B1068" s="6"/>
      <c r="C1068" s="6"/>
      <c r="D1068" s="6"/>
      <c r="E1068" s="5"/>
    </row>
    <row r="1069" spans="2:5" x14ac:dyDescent="0.15">
      <c r="B1069" s="6"/>
      <c r="C1069" s="6"/>
      <c r="D1069" s="6"/>
      <c r="E1069" s="5"/>
    </row>
    <row r="1070" spans="2:5" x14ac:dyDescent="0.15">
      <c r="B1070" s="6"/>
      <c r="C1070" s="6"/>
      <c r="D1070" s="6"/>
      <c r="E1070" s="5"/>
    </row>
    <row r="1071" spans="2:5" x14ac:dyDescent="0.15">
      <c r="B1071" s="6"/>
      <c r="C1071" s="6"/>
      <c r="D1071" s="6"/>
      <c r="E1071" s="5"/>
    </row>
    <row r="1072" spans="2:5" x14ac:dyDescent="0.15">
      <c r="B1072" s="6"/>
      <c r="C1072" s="6"/>
      <c r="D1072" s="6"/>
      <c r="E1072" s="5"/>
    </row>
    <row r="1073" spans="2:5" x14ac:dyDescent="0.15">
      <c r="B1073" s="6"/>
      <c r="C1073" s="6"/>
      <c r="D1073" s="6"/>
      <c r="E1073" s="5"/>
    </row>
    <row r="1074" spans="2:5" x14ac:dyDescent="0.15">
      <c r="B1074" s="6"/>
      <c r="C1074" s="6"/>
      <c r="D1074" s="6"/>
      <c r="E1074" s="5"/>
    </row>
    <row r="1075" spans="2:5" x14ac:dyDescent="0.15">
      <c r="B1075" s="6"/>
      <c r="C1075" s="6"/>
      <c r="D1075" s="6"/>
      <c r="E1075" s="5"/>
    </row>
    <row r="1076" spans="2:5" x14ac:dyDescent="0.15">
      <c r="B1076" s="6"/>
      <c r="C1076" s="6"/>
      <c r="D1076" s="6"/>
      <c r="E1076" s="5"/>
    </row>
    <row r="1077" spans="2:5" x14ac:dyDescent="0.15">
      <c r="B1077" s="6"/>
      <c r="C1077" s="6"/>
      <c r="D1077" s="6"/>
      <c r="E1077" s="5"/>
    </row>
    <row r="1078" spans="2:5" x14ac:dyDescent="0.15">
      <c r="B1078" s="6"/>
      <c r="C1078" s="6"/>
      <c r="D1078" s="6"/>
      <c r="E1078" s="5"/>
    </row>
    <row r="1079" spans="2:5" x14ac:dyDescent="0.15">
      <c r="B1079" s="6"/>
      <c r="C1079" s="6"/>
      <c r="D1079" s="6"/>
      <c r="E1079" s="5"/>
    </row>
    <row r="1080" spans="2:5" x14ac:dyDescent="0.15">
      <c r="B1080" s="6"/>
      <c r="C1080" s="6"/>
      <c r="D1080" s="6"/>
      <c r="E1080" s="5"/>
    </row>
    <row r="1081" spans="2:5" x14ac:dyDescent="0.15">
      <c r="B1081" s="6"/>
      <c r="C1081" s="6"/>
      <c r="D1081" s="6"/>
      <c r="E1081" s="5"/>
    </row>
    <row r="1082" spans="2:5" x14ac:dyDescent="0.15">
      <c r="B1082" s="6"/>
      <c r="C1082" s="6"/>
      <c r="D1082" s="6"/>
      <c r="E1082" s="5"/>
    </row>
    <row r="1083" spans="2:5" x14ac:dyDescent="0.15">
      <c r="B1083" s="6"/>
      <c r="C1083" s="6"/>
      <c r="D1083" s="6"/>
      <c r="E1083" s="5"/>
    </row>
    <row r="1084" spans="2:5" x14ac:dyDescent="0.15">
      <c r="B1084" s="6"/>
      <c r="C1084" s="6"/>
      <c r="D1084" s="6"/>
      <c r="E1084" s="5"/>
    </row>
    <row r="1085" spans="2:5" x14ac:dyDescent="0.15">
      <c r="B1085" s="6"/>
      <c r="C1085" s="6"/>
      <c r="D1085" s="6"/>
      <c r="E1085" s="5"/>
    </row>
    <row r="1086" spans="2:5" x14ac:dyDescent="0.15">
      <c r="B1086" s="6"/>
      <c r="C1086" s="6"/>
      <c r="D1086" s="6"/>
      <c r="E1086" s="5"/>
    </row>
    <row r="1087" spans="2:5" x14ac:dyDescent="0.15">
      <c r="B1087" s="6"/>
      <c r="C1087" s="6"/>
      <c r="D1087" s="6"/>
      <c r="E1087" s="5"/>
    </row>
    <row r="1088" spans="2:5" x14ac:dyDescent="0.15">
      <c r="B1088" s="6"/>
      <c r="C1088" s="6"/>
      <c r="D1088" s="6"/>
      <c r="E1088" s="5"/>
    </row>
    <row r="1089" spans="2:5" x14ac:dyDescent="0.15">
      <c r="B1089" s="6"/>
      <c r="C1089" s="6"/>
      <c r="D1089" s="6"/>
      <c r="E1089" s="5"/>
    </row>
    <row r="1090" spans="2:5" x14ac:dyDescent="0.15">
      <c r="B1090" s="6"/>
      <c r="C1090" s="6"/>
      <c r="D1090" s="6"/>
      <c r="E1090" s="5"/>
    </row>
    <row r="1091" spans="2:5" x14ac:dyDescent="0.15">
      <c r="B1091" s="6"/>
      <c r="C1091" s="6"/>
      <c r="D1091" s="6"/>
      <c r="E1091" s="5"/>
    </row>
    <row r="1092" spans="2:5" x14ac:dyDescent="0.15">
      <c r="B1092" s="6"/>
      <c r="C1092" s="6"/>
      <c r="D1092" s="6"/>
      <c r="E1092" s="5"/>
    </row>
    <row r="1093" spans="2:5" x14ac:dyDescent="0.15">
      <c r="B1093" s="6"/>
      <c r="C1093" s="6"/>
      <c r="D1093" s="6"/>
      <c r="E1093" s="5"/>
    </row>
    <row r="1094" spans="2:5" x14ac:dyDescent="0.15">
      <c r="B1094" s="6"/>
      <c r="C1094" s="6"/>
      <c r="D1094" s="6"/>
      <c r="E1094" s="5"/>
    </row>
    <row r="1095" spans="2:5" x14ac:dyDescent="0.15">
      <c r="B1095" s="6"/>
      <c r="C1095" s="6"/>
      <c r="D1095" s="6"/>
      <c r="E1095" s="5"/>
    </row>
    <row r="1096" spans="2:5" x14ac:dyDescent="0.15">
      <c r="B1096" s="6"/>
      <c r="C1096" s="6"/>
      <c r="D1096" s="6"/>
      <c r="E1096" s="5"/>
    </row>
    <row r="1097" spans="2:5" x14ac:dyDescent="0.15">
      <c r="B1097" s="6"/>
      <c r="C1097" s="6"/>
      <c r="D1097" s="6"/>
      <c r="E1097" s="5"/>
    </row>
    <row r="1098" spans="2:5" x14ac:dyDescent="0.15">
      <c r="B1098" s="6"/>
      <c r="C1098" s="6"/>
      <c r="D1098" s="6"/>
      <c r="E1098" s="5"/>
    </row>
    <row r="1099" spans="2:5" x14ac:dyDescent="0.15">
      <c r="B1099" s="6"/>
      <c r="C1099" s="6"/>
      <c r="D1099" s="6"/>
      <c r="E1099" s="5"/>
    </row>
    <row r="1100" spans="2:5" x14ac:dyDescent="0.15">
      <c r="B1100" s="6"/>
      <c r="C1100" s="6"/>
      <c r="D1100" s="6"/>
      <c r="E1100" s="5"/>
    </row>
    <row r="1101" spans="2:5" x14ac:dyDescent="0.15">
      <c r="B1101" s="6"/>
      <c r="C1101" s="6"/>
      <c r="D1101" s="6"/>
      <c r="E1101" s="5"/>
    </row>
    <row r="1102" spans="2:5" x14ac:dyDescent="0.15">
      <c r="B1102" s="6"/>
      <c r="C1102" s="6"/>
      <c r="D1102" s="6"/>
      <c r="E1102" s="5"/>
    </row>
    <row r="1103" spans="2:5" x14ac:dyDescent="0.15">
      <c r="B1103" s="6"/>
      <c r="C1103" s="6"/>
      <c r="D1103" s="6"/>
      <c r="E1103" s="5"/>
    </row>
    <row r="1104" spans="2:5" x14ac:dyDescent="0.15">
      <c r="B1104" s="6"/>
      <c r="C1104" s="6"/>
      <c r="D1104" s="6"/>
      <c r="E1104" s="5"/>
    </row>
    <row r="1105" spans="2:5" x14ac:dyDescent="0.15">
      <c r="B1105" s="6"/>
      <c r="C1105" s="6"/>
      <c r="D1105" s="6"/>
      <c r="E1105" s="5"/>
    </row>
    <row r="1106" spans="2:5" x14ac:dyDescent="0.15">
      <c r="B1106" s="6"/>
      <c r="C1106" s="6"/>
      <c r="D1106" s="6"/>
      <c r="E1106" s="5"/>
    </row>
    <row r="1107" spans="2:5" x14ac:dyDescent="0.15">
      <c r="B1107" s="6"/>
      <c r="C1107" s="6"/>
      <c r="D1107" s="6"/>
      <c r="E1107" s="5"/>
    </row>
    <row r="1108" spans="2:5" x14ac:dyDescent="0.15">
      <c r="B1108" s="6"/>
      <c r="C1108" s="6"/>
      <c r="D1108" s="6"/>
      <c r="E1108" s="5"/>
    </row>
    <row r="1109" spans="2:5" x14ac:dyDescent="0.15">
      <c r="B1109" s="6"/>
      <c r="C1109" s="6"/>
      <c r="D1109" s="6"/>
      <c r="E1109" s="5"/>
    </row>
    <row r="1110" spans="2:5" x14ac:dyDescent="0.15">
      <c r="B1110" s="6"/>
      <c r="C1110" s="6"/>
      <c r="D1110" s="6"/>
      <c r="E1110" s="5"/>
    </row>
    <row r="1111" spans="2:5" x14ac:dyDescent="0.15">
      <c r="B1111" s="6"/>
      <c r="C1111" s="6"/>
      <c r="D1111" s="6"/>
      <c r="E1111" s="5"/>
    </row>
    <row r="1112" spans="2:5" x14ac:dyDescent="0.15">
      <c r="B1112" s="6"/>
      <c r="C1112" s="6"/>
      <c r="D1112" s="6"/>
      <c r="E1112" s="5"/>
    </row>
    <row r="1113" spans="2:5" x14ac:dyDescent="0.15">
      <c r="B1113" s="6"/>
      <c r="C1113" s="6"/>
      <c r="D1113" s="6"/>
      <c r="E1113" s="5"/>
    </row>
    <row r="1114" spans="2:5" x14ac:dyDescent="0.15">
      <c r="B1114" s="6"/>
      <c r="C1114" s="6"/>
      <c r="D1114" s="6"/>
      <c r="E1114" s="5"/>
    </row>
    <row r="1115" spans="2:5" x14ac:dyDescent="0.15">
      <c r="B1115" s="6"/>
      <c r="C1115" s="6"/>
      <c r="D1115" s="6"/>
      <c r="E1115" s="5"/>
    </row>
    <row r="1116" spans="2:5" x14ac:dyDescent="0.15">
      <c r="B1116" s="6"/>
      <c r="C1116" s="6"/>
      <c r="D1116" s="6"/>
      <c r="E1116" s="5"/>
    </row>
    <row r="1117" spans="2:5" x14ac:dyDescent="0.15">
      <c r="B1117" s="6"/>
      <c r="C1117" s="6"/>
      <c r="D1117" s="6"/>
      <c r="E1117" s="5"/>
    </row>
    <row r="1118" spans="2:5" x14ac:dyDescent="0.15">
      <c r="B1118" s="6"/>
      <c r="C1118" s="6"/>
      <c r="D1118" s="6"/>
      <c r="E1118" s="5"/>
    </row>
    <row r="1119" spans="2:5" x14ac:dyDescent="0.15">
      <c r="B1119" s="6"/>
      <c r="C1119" s="6"/>
      <c r="D1119" s="6"/>
      <c r="E1119" s="5"/>
    </row>
    <row r="1120" spans="2:5" x14ac:dyDescent="0.15">
      <c r="B1120" s="6"/>
      <c r="C1120" s="6"/>
      <c r="D1120" s="6"/>
      <c r="E1120" s="5"/>
    </row>
    <row r="1121" spans="2:5" x14ac:dyDescent="0.15">
      <c r="B1121" s="6"/>
      <c r="C1121" s="6"/>
      <c r="D1121" s="6"/>
      <c r="E1121" s="5"/>
    </row>
    <row r="1122" spans="2:5" x14ac:dyDescent="0.15">
      <c r="B1122" s="6"/>
      <c r="C1122" s="6"/>
      <c r="D1122" s="6"/>
      <c r="E1122" s="5"/>
    </row>
    <row r="1123" spans="2:5" x14ac:dyDescent="0.15">
      <c r="B1123" s="6"/>
      <c r="C1123" s="6"/>
      <c r="D1123" s="6"/>
      <c r="E1123" s="5"/>
    </row>
    <row r="1124" spans="2:5" x14ac:dyDescent="0.15">
      <c r="B1124" s="6"/>
      <c r="C1124" s="6"/>
      <c r="D1124" s="6"/>
      <c r="E1124" s="5"/>
    </row>
    <row r="1125" spans="2:5" x14ac:dyDescent="0.15">
      <c r="B1125" s="6"/>
      <c r="C1125" s="6"/>
      <c r="D1125" s="6"/>
      <c r="E1125" s="5"/>
    </row>
    <row r="1126" spans="2:5" x14ac:dyDescent="0.15">
      <c r="B1126" s="6"/>
      <c r="C1126" s="6"/>
      <c r="D1126" s="6"/>
      <c r="E1126" s="5"/>
    </row>
    <row r="1127" spans="2:5" x14ac:dyDescent="0.15">
      <c r="B1127" s="6"/>
      <c r="C1127" s="6"/>
      <c r="D1127" s="6"/>
      <c r="E1127" s="5"/>
    </row>
    <row r="1128" spans="2:5" x14ac:dyDescent="0.15">
      <c r="B1128" s="6"/>
      <c r="C1128" s="6"/>
      <c r="D1128" s="6"/>
      <c r="E1128" s="5"/>
    </row>
    <row r="1129" spans="2:5" x14ac:dyDescent="0.15">
      <c r="B1129" s="6"/>
      <c r="C1129" s="6"/>
      <c r="D1129" s="6"/>
      <c r="E1129" s="5"/>
    </row>
    <row r="1130" spans="2:5" x14ac:dyDescent="0.15">
      <c r="B1130" s="6"/>
      <c r="C1130" s="6"/>
      <c r="D1130" s="6"/>
      <c r="E1130" s="5"/>
    </row>
    <row r="1131" spans="2:5" x14ac:dyDescent="0.15">
      <c r="B1131" s="6"/>
      <c r="C1131" s="6"/>
      <c r="D1131" s="6"/>
      <c r="E1131" s="5"/>
    </row>
    <row r="1132" spans="2:5" x14ac:dyDescent="0.15">
      <c r="B1132" s="6"/>
      <c r="C1132" s="6"/>
      <c r="D1132" s="6"/>
      <c r="E1132" s="5"/>
    </row>
    <row r="1133" spans="2:5" x14ac:dyDescent="0.15">
      <c r="B1133" s="6"/>
      <c r="C1133" s="6"/>
      <c r="D1133" s="6"/>
      <c r="E1133" s="5"/>
    </row>
    <row r="1134" spans="2:5" x14ac:dyDescent="0.15">
      <c r="B1134" s="6"/>
      <c r="C1134" s="6"/>
      <c r="D1134" s="6"/>
      <c r="E1134" s="5"/>
    </row>
    <row r="1135" spans="2:5" x14ac:dyDescent="0.15">
      <c r="B1135" s="6"/>
      <c r="C1135" s="6"/>
      <c r="D1135" s="6"/>
      <c r="E1135" s="5"/>
    </row>
    <row r="1136" spans="2:5" x14ac:dyDescent="0.15">
      <c r="B1136" s="6"/>
      <c r="C1136" s="6"/>
      <c r="D1136" s="6"/>
      <c r="E1136" s="5"/>
    </row>
    <row r="1137" spans="2:5" x14ac:dyDescent="0.15">
      <c r="B1137" s="6"/>
      <c r="C1137" s="6"/>
      <c r="D1137" s="6"/>
      <c r="E1137" s="5"/>
    </row>
    <row r="1138" spans="2:5" x14ac:dyDescent="0.15">
      <c r="B1138" s="6"/>
      <c r="C1138" s="6"/>
      <c r="D1138" s="6"/>
      <c r="E1138" s="5"/>
    </row>
    <row r="1139" spans="2:5" x14ac:dyDescent="0.15">
      <c r="B1139" s="6"/>
      <c r="C1139" s="6"/>
      <c r="D1139" s="6"/>
      <c r="E1139" s="5"/>
    </row>
    <row r="1140" spans="2:5" x14ac:dyDescent="0.15">
      <c r="B1140" s="6"/>
      <c r="C1140" s="6"/>
      <c r="D1140" s="6"/>
      <c r="E1140" s="5"/>
    </row>
    <row r="1141" spans="2:5" x14ac:dyDescent="0.15">
      <c r="B1141" s="6"/>
      <c r="C1141" s="6"/>
      <c r="D1141" s="6"/>
      <c r="E1141" s="5"/>
    </row>
    <row r="1142" spans="2:5" x14ac:dyDescent="0.15">
      <c r="B1142" s="6"/>
      <c r="C1142" s="6"/>
      <c r="D1142" s="6"/>
      <c r="E1142" s="5"/>
    </row>
    <row r="1143" spans="2:5" x14ac:dyDescent="0.15">
      <c r="B1143" s="6"/>
      <c r="C1143" s="6"/>
      <c r="D1143" s="6"/>
      <c r="E1143" s="5"/>
    </row>
    <row r="1144" spans="2:5" x14ac:dyDescent="0.15">
      <c r="B1144" s="6"/>
      <c r="C1144" s="6"/>
      <c r="D1144" s="6"/>
      <c r="E1144" s="5"/>
    </row>
    <row r="1145" spans="2:5" x14ac:dyDescent="0.15">
      <c r="B1145" s="6"/>
      <c r="C1145" s="6"/>
      <c r="D1145" s="6"/>
      <c r="E1145" s="5"/>
    </row>
    <row r="1146" spans="2:5" x14ac:dyDescent="0.15">
      <c r="B1146" s="6"/>
      <c r="C1146" s="6"/>
      <c r="D1146" s="6"/>
      <c r="E1146" s="5"/>
    </row>
    <row r="1147" spans="2:5" x14ac:dyDescent="0.15">
      <c r="B1147" s="6"/>
      <c r="C1147" s="6"/>
      <c r="D1147" s="6"/>
      <c r="E1147" s="5"/>
    </row>
    <row r="1148" spans="2:5" x14ac:dyDescent="0.15">
      <c r="B1148" s="6"/>
      <c r="C1148" s="6"/>
      <c r="D1148" s="6"/>
      <c r="E1148" s="5"/>
    </row>
    <row r="1149" spans="2:5" x14ac:dyDescent="0.15">
      <c r="B1149" s="6"/>
      <c r="C1149" s="6"/>
      <c r="D1149" s="6"/>
      <c r="E1149" s="5"/>
    </row>
    <row r="1150" spans="2:5" x14ac:dyDescent="0.15">
      <c r="B1150" s="6"/>
      <c r="C1150" s="6"/>
      <c r="D1150" s="6"/>
      <c r="E1150" s="5"/>
    </row>
    <row r="1151" spans="2:5" x14ac:dyDescent="0.15">
      <c r="B1151" s="6"/>
      <c r="C1151" s="6"/>
      <c r="D1151" s="6"/>
      <c r="E1151" s="5"/>
    </row>
    <row r="1152" spans="2:5" x14ac:dyDescent="0.15">
      <c r="B1152" s="6"/>
      <c r="C1152" s="6"/>
      <c r="D1152" s="6"/>
      <c r="E1152" s="5"/>
    </row>
    <row r="1153" spans="2:5" x14ac:dyDescent="0.15">
      <c r="B1153" s="6"/>
      <c r="C1153" s="6"/>
      <c r="D1153" s="6"/>
      <c r="E1153" s="5"/>
    </row>
    <row r="1154" spans="2:5" x14ac:dyDescent="0.15">
      <c r="B1154" s="6"/>
      <c r="C1154" s="6"/>
      <c r="D1154" s="6"/>
      <c r="E1154" s="5"/>
    </row>
    <row r="1155" spans="2:5" x14ac:dyDescent="0.15">
      <c r="B1155" s="6"/>
      <c r="C1155" s="6"/>
      <c r="D1155" s="6"/>
      <c r="E1155" s="5"/>
    </row>
    <row r="1156" spans="2:5" x14ac:dyDescent="0.15">
      <c r="B1156" s="6"/>
      <c r="C1156" s="6"/>
      <c r="D1156" s="6"/>
      <c r="E1156" s="5"/>
    </row>
    <row r="1157" spans="2:5" x14ac:dyDescent="0.15">
      <c r="B1157" s="6"/>
      <c r="C1157" s="6"/>
      <c r="D1157" s="6"/>
      <c r="E1157" s="5"/>
    </row>
    <row r="1158" spans="2:5" x14ac:dyDescent="0.15">
      <c r="B1158" s="6"/>
      <c r="C1158" s="6"/>
      <c r="D1158" s="6"/>
      <c r="E1158" s="5"/>
    </row>
    <row r="1159" spans="2:5" x14ac:dyDescent="0.15">
      <c r="B1159" s="6"/>
      <c r="C1159" s="6"/>
      <c r="D1159" s="6"/>
      <c r="E1159" s="5"/>
    </row>
    <row r="1160" spans="2:5" x14ac:dyDescent="0.15">
      <c r="B1160" s="6"/>
      <c r="C1160" s="6"/>
      <c r="D1160" s="6"/>
      <c r="E1160" s="5"/>
    </row>
    <row r="1161" spans="2:5" x14ac:dyDescent="0.15">
      <c r="B1161" s="6"/>
      <c r="C1161" s="6"/>
      <c r="D1161" s="6"/>
      <c r="E1161" s="5"/>
    </row>
    <row r="1162" spans="2:5" x14ac:dyDescent="0.15">
      <c r="B1162" s="6"/>
      <c r="C1162" s="6"/>
      <c r="D1162" s="6"/>
      <c r="E1162" s="5"/>
    </row>
    <row r="1163" spans="2:5" x14ac:dyDescent="0.15">
      <c r="B1163" s="6"/>
      <c r="C1163" s="6"/>
      <c r="D1163" s="6"/>
      <c r="E1163" s="5"/>
    </row>
    <row r="1164" spans="2:5" x14ac:dyDescent="0.15">
      <c r="B1164" s="6"/>
      <c r="C1164" s="6"/>
      <c r="D1164" s="6"/>
      <c r="E1164" s="5"/>
    </row>
    <row r="1165" spans="2:5" x14ac:dyDescent="0.15">
      <c r="B1165" s="6"/>
      <c r="C1165" s="6"/>
      <c r="D1165" s="6"/>
      <c r="E1165" s="5"/>
    </row>
    <row r="1166" spans="2:5" x14ac:dyDescent="0.15">
      <c r="B1166" s="6"/>
      <c r="C1166" s="6"/>
      <c r="D1166" s="6"/>
      <c r="E1166" s="5"/>
    </row>
    <row r="1167" spans="2:5" x14ac:dyDescent="0.15">
      <c r="B1167" s="6"/>
      <c r="C1167" s="6"/>
      <c r="D1167" s="6"/>
      <c r="E1167" s="5"/>
    </row>
    <row r="1168" spans="2:5" x14ac:dyDescent="0.15">
      <c r="B1168" s="6"/>
      <c r="C1168" s="6"/>
      <c r="D1168" s="6"/>
      <c r="E1168" s="5"/>
    </row>
    <row r="1169" spans="2:5" x14ac:dyDescent="0.15">
      <c r="B1169" s="6"/>
      <c r="C1169" s="6"/>
      <c r="D1169" s="6"/>
      <c r="E1169" s="5"/>
    </row>
    <row r="1170" spans="2:5" x14ac:dyDescent="0.15">
      <c r="B1170" s="6"/>
      <c r="C1170" s="6"/>
      <c r="D1170" s="6"/>
      <c r="E1170" s="5"/>
    </row>
    <row r="1171" spans="2:5" x14ac:dyDescent="0.15">
      <c r="B1171" s="6"/>
      <c r="C1171" s="6"/>
      <c r="D1171" s="6"/>
      <c r="E1171" s="5"/>
    </row>
    <row r="1172" spans="2:5" x14ac:dyDescent="0.15">
      <c r="B1172" s="6"/>
      <c r="C1172" s="6"/>
      <c r="D1172" s="6"/>
      <c r="E1172" s="5"/>
    </row>
    <row r="1173" spans="2:5" x14ac:dyDescent="0.15">
      <c r="B1173" s="6"/>
      <c r="C1173" s="6"/>
      <c r="D1173" s="6"/>
      <c r="E1173" s="5"/>
    </row>
    <row r="1174" spans="2:5" x14ac:dyDescent="0.15">
      <c r="B1174" s="6"/>
      <c r="C1174" s="6"/>
      <c r="D1174" s="6"/>
      <c r="E1174" s="5"/>
    </row>
    <row r="1175" spans="2:5" x14ac:dyDescent="0.15">
      <c r="B1175" s="6"/>
      <c r="C1175" s="6"/>
      <c r="D1175" s="6"/>
      <c r="E1175" s="5"/>
    </row>
    <row r="1176" spans="2:5" x14ac:dyDescent="0.15">
      <c r="B1176" s="6"/>
      <c r="C1176" s="6"/>
      <c r="D1176" s="6"/>
      <c r="E1176" s="5"/>
    </row>
    <row r="1177" spans="2:5" x14ac:dyDescent="0.15">
      <c r="B1177" s="6"/>
      <c r="C1177" s="6"/>
      <c r="D1177" s="6"/>
      <c r="E1177" s="5"/>
    </row>
    <row r="1178" spans="2:5" x14ac:dyDescent="0.15">
      <c r="B1178" s="6"/>
      <c r="C1178" s="6"/>
      <c r="D1178" s="6"/>
      <c r="E1178" s="5"/>
    </row>
    <row r="1179" spans="2:5" x14ac:dyDescent="0.15">
      <c r="B1179" s="6"/>
      <c r="C1179" s="6"/>
      <c r="D1179" s="6"/>
      <c r="E1179" s="5"/>
    </row>
    <row r="1180" spans="2:5" x14ac:dyDescent="0.15">
      <c r="B1180" s="6"/>
      <c r="C1180" s="6"/>
      <c r="D1180" s="6"/>
      <c r="E1180" s="5"/>
    </row>
    <row r="1181" spans="2:5" x14ac:dyDescent="0.15">
      <c r="B1181" s="6"/>
      <c r="C1181" s="6"/>
      <c r="D1181" s="6"/>
      <c r="E1181" s="5"/>
    </row>
    <row r="1182" spans="2:5" x14ac:dyDescent="0.15">
      <c r="B1182" s="6"/>
      <c r="C1182" s="6"/>
      <c r="D1182" s="6"/>
      <c r="E1182" s="5"/>
    </row>
    <row r="1183" spans="2:5" x14ac:dyDescent="0.15">
      <c r="B1183" s="6"/>
      <c r="C1183" s="6"/>
      <c r="D1183" s="6"/>
      <c r="E1183" s="5"/>
    </row>
    <row r="1184" spans="2:5" x14ac:dyDescent="0.15">
      <c r="B1184" s="6"/>
      <c r="C1184" s="6"/>
      <c r="D1184" s="6"/>
      <c r="E1184" s="5"/>
    </row>
    <row r="1185" spans="2:5" x14ac:dyDescent="0.15">
      <c r="B1185" s="6"/>
      <c r="C1185" s="6"/>
      <c r="D1185" s="6"/>
      <c r="E1185" s="5"/>
    </row>
    <row r="1186" spans="2:5" x14ac:dyDescent="0.15">
      <c r="B1186" s="6"/>
      <c r="C1186" s="6"/>
      <c r="D1186" s="6"/>
      <c r="E1186" s="5"/>
    </row>
    <row r="1187" spans="2:5" x14ac:dyDescent="0.15">
      <c r="B1187" s="6"/>
      <c r="C1187" s="6"/>
      <c r="D1187" s="6"/>
      <c r="E1187" s="5"/>
    </row>
    <row r="1188" spans="2:5" x14ac:dyDescent="0.15">
      <c r="B1188" s="6"/>
      <c r="C1188" s="6"/>
      <c r="D1188" s="6"/>
      <c r="E1188" s="5"/>
    </row>
    <row r="1189" spans="2:5" x14ac:dyDescent="0.15">
      <c r="B1189" s="6"/>
      <c r="C1189" s="6"/>
      <c r="D1189" s="6"/>
      <c r="E1189" s="5"/>
    </row>
    <row r="1190" spans="2:5" x14ac:dyDescent="0.15">
      <c r="B1190" s="6"/>
      <c r="C1190" s="6"/>
      <c r="D1190" s="6"/>
      <c r="E1190" s="5"/>
    </row>
    <row r="1191" spans="2:5" x14ac:dyDescent="0.15">
      <c r="B1191" s="6"/>
      <c r="C1191" s="6"/>
      <c r="D1191" s="6"/>
      <c r="E1191" s="5"/>
    </row>
    <row r="1192" spans="2:5" x14ac:dyDescent="0.15">
      <c r="B1192" s="6"/>
      <c r="C1192" s="6"/>
      <c r="D1192" s="6"/>
      <c r="E1192" s="5"/>
    </row>
    <row r="1193" spans="2:5" x14ac:dyDescent="0.15">
      <c r="B1193" s="6"/>
      <c r="C1193" s="6"/>
      <c r="D1193" s="6"/>
      <c r="E1193" s="5"/>
    </row>
    <row r="1194" spans="2:5" x14ac:dyDescent="0.15">
      <c r="B1194" s="6"/>
      <c r="C1194" s="6"/>
      <c r="D1194" s="6"/>
      <c r="E1194" s="5"/>
    </row>
    <row r="1195" spans="2:5" x14ac:dyDescent="0.15">
      <c r="B1195" s="6"/>
      <c r="C1195" s="6"/>
      <c r="D1195" s="6"/>
      <c r="E1195" s="5"/>
    </row>
    <row r="1196" spans="2:5" x14ac:dyDescent="0.15">
      <c r="B1196" s="6"/>
      <c r="C1196" s="6"/>
      <c r="D1196" s="6"/>
      <c r="E1196" s="5"/>
    </row>
    <row r="1197" spans="2:5" x14ac:dyDescent="0.15">
      <c r="B1197" s="6"/>
      <c r="C1197" s="6"/>
      <c r="D1197" s="6"/>
      <c r="E1197" s="5"/>
    </row>
    <row r="1198" spans="2:5" x14ac:dyDescent="0.15">
      <c r="B1198" s="6"/>
      <c r="C1198" s="6"/>
      <c r="D1198" s="6"/>
      <c r="E1198" s="5"/>
    </row>
    <row r="1199" spans="2:5" x14ac:dyDescent="0.15">
      <c r="B1199" s="6"/>
      <c r="C1199" s="6"/>
      <c r="D1199" s="6"/>
      <c r="E1199" s="5"/>
    </row>
    <row r="1200" spans="2:5" x14ac:dyDescent="0.15">
      <c r="B1200" s="6"/>
      <c r="C1200" s="6"/>
      <c r="D1200" s="6"/>
      <c r="E1200" s="5"/>
    </row>
    <row r="1201" spans="2:5" x14ac:dyDescent="0.15">
      <c r="B1201" s="6"/>
      <c r="C1201" s="6"/>
      <c r="D1201" s="6"/>
      <c r="E1201" s="5"/>
    </row>
    <row r="1202" spans="2:5" x14ac:dyDescent="0.15">
      <c r="B1202" s="6"/>
      <c r="C1202" s="6"/>
      <c r="D1202" s="6"/>
      <c r="E1202" s="5"/>
    </row>
    <row r="1203" spans="2:5" x14ac:dyDescent="0.15">
      <c r="B1203" s="6"/>
      <c r="C1203" s="6"/>
      <c r="D1203" s="6"/>
      <c r="E1203" s="5"/>
    </row>
    <row r="1204" spans="2:5" x14ac:dyDescent="0.15">
      <c r="B1204" s="6"/>
      <c r="C1204" s="6"/>
      <c r="D1204" s="6"/>
      <c r="E1204" s="5"/>
    </row>
    <row r="1205" spans="2:5" x14ac:dyDescent="0.15">
      <c r="B1205" s="6"/>
      <c r="C1205" s="6"/>
      <c r="D1205" s="6"/>
      <c r="E1205" s="5"/>
    </row>
    <row r="1206" spans="2:5" x14ac:dyDescent="0.15">
      <c r="B1206" s="6"/>
      <c r="C1206" s="6"/>
      <c r="D1206" s="6"/>
      <c r="E1206" s="5"/>
    </row>
    <row r="1207" spans="2:5" x14ac:dyDescent="0.15">
      <c r="B1207" s="6"/>
      <c r="C1207" s="6"/>
      <c r="D1207" s="6"/>
      <c r="E1207" s="5"/>
    </row>
    <row r="1208" spans="2:5" x14ac:dyDescent="0.15">
      <c r="B1208" s="6"/>
      <c r="C1208" s="6"/>
      <c r="D1208" s="6"/>
      <c r="E1208" s="5"/>
    </row>
    <row r="1209" spans="2:5" x14ac:dyDescent="0.15">
      <c r="B1209" s="6"/>
      <c r="C1209" s="6"/>
      <c r="D1209" s="6"/>
      <c r="E1209" s="5"/>
    </row>
    <row r="1210" spans="2:5" x14ac:dyDescent="0.15">
      <c r="B1210" s="6"/>
      <c r="C1210" s="6"/>
      <c r="D1210" s="6"/>
      <c r="E1210" s="5"/>
    </row>
    <row r="1211" spans="2:5" x14ac:dyDescent="0.15">
      <c r="B1211" s="6"/>
      <c r="C1211" s="6"/>
      <c r="D1211" s="6"/>
      <c r="E1211" s="5"/>
    </row>
    <row r="1212" spans="2:5" x14ac:dyDescent="0.15">
      <c r="B1212" s="6"/>
      <c r="C1212" s="6"/>
      <c r="D1212" s="6"/>
      <c r="E1212" s="5"/>
    </row>
    <row r="1213" spans="2:5" x14ac:dyDescent="0.15">
      <c r="B1213" s="6"/>
      <c r="C1213" s="6"/>
      <c r="D1213" s="6"/>
      <c r="E1213" s="5"/>
    </row>
    <row r="1214" spans="2:5" x14ac:dyDescent="0.15">
      <c r="B1214" s="6"/>
      <c r="C1214" s="6"/>
      <c r="D1214" s="6"/>
      <c r="E1214" s="5"/>
    </row>
    <row r="1215" spans="2:5" x14ac:dyDescent="0.15">
      <c r="B1215" s="6"/>
      <c r="C1215" s="6"/>
      <c r="D1215" s="6"/>
      <c r="E1215" s="5"/>
    </row>
    <row r="1216" spans="2:5" x14ac:dyDescent="0.15">
      <c r="B1216" s="6"/>
      <c r="C1216" s="6"/>
      <c r="D1216" s="6"/>
      <c r="E1216" s="5"/>
    </row>
    <row r="1217" spans="2:5" x14ac:dyDescent="0.15">
      <c r="B1217" s="6"/>
      <c r="C1217" s="6"/>
      <c r="D1217" s="6"/>
      <c r="E1217" s="5"/>
    </row>
    <row r="1218" spans="2:5" x14ac:dyDescent="0.15">
      <c r="B1218" s="6"/>
      <c r="C1218" s="6"/>
      <c r="D1218" s="6"/>
      <c r="E1218" s="5"/>
    </row>
    <row r="1219" spans="2:5" x14ac:dyDescent="0.15">
      <c r="B1219" s="6"/>
      <c r="C1219" s="6"/>
      <c r="D1219" s="6"/>
      <c r="E1219" s="5"/>
    </row>
    <row r="1220" spans="2:5" x14ac:dyDescent="0.15">
      <c r="B1220" s="6"/>
      <c r="C1220" s="6"/>
      <c r="D1220" s="6"/>
      <c r="E1220" s="5"/>
    </row>
    <row r="1221" spans="2:5" x14ac:dyDescent="0.15">
      <c r="B1221" s="6"/>
      <c r="C1221" s="6"/>
      <c r="D1221" s="6"/>
      <c r="E1221" s="5"/>
    </row>
    <row r="1222" spans="2:5" x14ac:dyDescent="0.15">
      <c r="B1222" s="6"/>
      <c r="C1222" s="6"/>
      <c r="D1222" s="6"/>
      <c r="E1222" s="5"/>
    </row>
    <row r="1223" spans="2:5" x14ac:dyDescent="0.15">
      <c r="B1223" s="6"/>
      <c r="C1223" s="6"/>
      <c r="D1223" s="6"/>
      <c r="E1223" s="5"/>
    </row>
    <row r="1224" spans="2:5" x14ac:dyDescent="0.15">
      <c r="B1224" s="6"/>
      <c r="C1224" s="6"/>
      <c r="D1224" s="6"/>
      <c r="E1224" s="5"/>
    </row>
    <row r="1225" spans="2:5" x14ac:dyDescent="0.15">
      <c r="B1225" s="6"/>
      <c r="C1225" s="6"/>
      <c r="D1225" s="6"/>
      <c r="E1225" s="5"/>
    </row>
    <row r="1226" spans="2:5" x14ac:dyDescent="0.15">
      <c r="B1226" s="6"/>
      <c r="C1226" s="6"/>
      <c r="D1226" s="6"/>
      <c r="E1226" s="5"/>
    </row>
    <row r="1227" spans="2:5" x14ac:dyDescent="0.15">
      <c r="B1227" s="6"/>
      <c r="C1227" s="6"/>
      <c r="D1227" s="6"/>
      <c r="E1227" s="5"/>
    </row>
    <row r="1228" spans="2:5" x14ac:dyDescent="0.15">
      <c r="B1228" s="6"/>
      <c r="C1228" s="6"/>
      <c r="D1228" s="6"/>
      <c r="E1228" s="5"/>
    </row>
    <row r="1229" spans="2:5" x14ac:dyDescent="0.15">
      <c r="B1229" s="6"/>
      <c r="C1229" s="6"/>
      <c r="D1229" s="6"/>
      <c r="E1229" s="5"/>
    </row>
    <row r="1230" spans="2:5" x14ac:dyDescent="0.15">
      <c r="B1230" s="6"/>
      <c r="C1230" s="6"/>
      <c r="D1230" s="6"/>
      <c r="E1230" s="5"/>
    </row>
    <row r="1231" spans="2:5" x14ac:dyDescent="0.15">
      <c r="B1231" s="6"/>
      <c r="C1231" s="6"/>
      <c r="D1231" s="6"/>
      <c r="E1231" s="5"/>
    </row>
    <row r="1232" spans="2:5" x14ac:dyDescent="0.15">
      <c r="B1232" s="6"/>
      <c r="C1232" s="6"/>
      <c r="D1232" s="6"/>
      <c r="E1232" s="5"/>
    </row>
    <row r="1233" spans="2:5" x14ac:dyDescent="0.15">
      <c r="B1233" s="6"/>
      <c r="C1233" s="6"/>
      <c r="D1233" s="6"/>
      <c r="E1233" s="5"/>
    </row>
    <row r="1234" spans="2:5" x14ac:dyDescent="0.15">
      <c r="B1234" s="6"/>
      <c r="C1234" s="6"/>
      <c r="D1234" s="6"/>
      <c r="E1234" s="5"/>
    </row>
    <row r="1235" spans="2:5" x14ac:dyDescent="0.15">
      <c r="B1235" s="6"/>
      <c r="C1235" s="6"/>
      <c r="D1235" s="6"/>
      <c r="E1235" s="5"/>
    </row>
    <row r="1236" spans="2:5" x14ac:dyDescent="0.15">
      <c r="B1236" s="6"/>
      <c r="C1236" s="6"/>
      <c r="D1236" s="6"/>
      <c r="E1236" s="5"/>
    </row>
    <row r="1237" spans="2:5" x14ac:dyDescent="0.15">
      <c r="B1237" s="6"/>
      <c r="C1237" s="6"/>
      <c r="D1237" s="6"/>
      <c r="E1237" s="5"/>
    </row>
    <row r="1238" spans="2:5" x14ac:dyDescent="0.15">
      <c r="B1238" s="6"/>
      <c r="C1238" s="6"/>
      <c r="D1238" s="6"/>
      <c r="E1238" s="5"/>
    </row>
    <row r="1239" spans="2:5" x14ac:dyDescent="0.15">
      <c r="B1239" s="6"/>
      <c r="C1239" s="6"/>
      <c r="D1239" s="6"/>
      <c r="E1239" s="5"/>
    </row>
    <row r="1240" spans="2:5" x14ac:dyDescent="0.15">
      <c r="B1240" s="6"/>
      <c r="C1240" s="6"/>
      <c r="D1240" s="6"/>
      <c r="E1240" s="5"/>
    </row>
    <row r="1241" spans="2:5" x14ac:dyDescent="0.15">
      <c r="B1241" s="6"/>
      <c r="C1241" s="6"/>
      <c r="D1241" s="6"/>
      <c r="E1241" s="5"/>
    </row>
    <row r="1242" spans="2:5" x14ac:dyDescent="0.15">
      <c r="B1242" s="6"/>
      <c r="C1242" s="6"/>
      <c r="D1242" s="6"/>
      <c r="E1242" s="5"/>
    </row>
    <row r="1243" spans="2:5" x14ac:dyDescent="0.15">
      <c r="B1243" s="6"/>
      <c r="C1243" s="6"/>
      <c r="D1243" s="6"/>
      <c r="E1243" s="5"/>
    </row>
    <row r="1244" spans="2:5" x14ac:dyDescent="0.15">
      <c r="B1244" s="6"/>
      <c r="C1244" s="6"/>
      <c r="D1244" s="6"/>
      <c r="E1244" s="5"/>
    </row>
    <row r="1245" spans="2:5" x14ac:dyDescent="0.15">
      <c r="B1245" s="6"/>
      <c r="C1245" s="6"/>
      <c r="D1245" s="6"/>
      <c r="E1245" s="5"/>
    </row>
    <row r="1246" spans="2:5" x14ac:dyDescent="0.15">
      <c r="B1246" s="6"/>
      <c r="C1246" s="6"/>
      <c r="D1246" s="6"/>
      <c r="E1246" s="5"/>
    </row>
    <row r="1247" spans="2:5" x14ac:dyDescent="0.15">
      <c r="B1247" s="6"/>
      <c r="C1247" s="6"/>
      <c r="D1247" s="6"/>
      <c r="E1247" s="5"/>
    </row>
    <row r="1248" spans="2:5" x14ac:dyDescent="0.15">
      <c r="B1248" s="6"/>
      <c r="C1248" s="6"/>
      <c r="D1248" s="6"/>
      <c r="E1248" s="5"/>
    </row>
    <row r="1249" spans="2:5" x14ac:dyDescent="0.15">
      <c r="B1249" s="6"/>
      <c r="C1249" s="6"/>
      <c r="D1249" s="6"/>
      <c r="E1249" s="5"/>
    </row>
    <row r="1250" spans="2:5" x14ac:dyDescent="0.15">
      <c r="B1250" s="6"/>
      <c r="C1250" s="6"/>
      <c r="D1250" s="6"/>
      <c r="E1250" s="5"/>
    </row>
    <row r="1251" spans="2:5" x14ac:dyDescent="0.15">
      <c r="B1251" s="6"/>
      <c r="C1251" s="6"/>
      <c r="D1251" s="6"/>
      <c r="E1251" s="5"/>
    </row>
    <row r="1252" spans="2:5" x14ac:dyDescent="0.15">
      <c r="B1252" s="6"/>
      <c r="C1252" s="6"/>
      <c r="D1252" s="6"/>
      <c r="E1252" s="5"/>
    </row>
    <row r="1253" spans="2:5" x14ac:dyDescent="0.15">
      <c r="B1253" s="6"/>
      <c r="C1253" s="6"/>
      <c r="D1253" s="6"/>
      <c r="E1253" s="5"/>
    </row>
    <row r="1254" spans="2:5" x14ac:dyDescent="0.15">
      <c r="B1254" s="6"/>
      <c r="C1254" s="6"/>
      <c r="D1254" s="6"/>
      <c r="E1254" s="5"/>
    </row>
    <row r="1255" spans="2:5" x14ac:dyDescent="0.15">
      <c r="B1255" s="6"/>
      <c r="C1255" s="6"/>
      <c r="D1255" s="6"/>
      <c r="E1255" s="5"/>
    </row>
    <row r="1256" spans="2:5" x14ac:dyDescent="0.15">
      <c r="B1256" s="6"/>
      <c r="C1256" s="6"/>
      <c r="D1256" s="6"/>
      <c r="E1256" s="5"/>
    </row>
    <row r="1257" spans="2:5" x14ac:dyDescent="0.15">
      <c r="B1257" s="6"/>
      <c r="C1257" s="6"/>
      <c r="D1257" s="6"/>
      <c r="E1257" s="5"/>
    </row>
    <row r="1258" spans="2:5" x14ac:dyDescent="0.15">
      <c r="B1258" s="6"/>
      <c r="C1258" s="6"/>
      <c r="D1258" s="6"/>
      <c r="E1258" s="5"/>
    </row>
    <row r="1259" spans="2:5" x14ac:dyDescent="0.15">
      <c r="B1259" s="6"/>
      <c r="C1259" s="6"/>
      <c r="D1259" s="6"/>
      <c r="E1259" s="5"/>
    </row>
    <row r="1260" spans="2:5" x14ac:dyDescent="0.15">
      <c r="B1260" s="6"/>
      <c r="C1260" s="6"/>
      <c r="D1260" s="6"/>
      <c r="E1260" s="5"/>
    </row>
    <row r="1261" spans="2:5" x14ac:dyDescent="0.15">
      <c r="B1261" s="6"/>
      <c r="C1261" s="6"/>
      <c r="D1261" s="6"/>
      <c r="E1261" s="5"/>
    </row>
    <row r="1262" spans="2:5" x14ac:dyDescent="0.15">
      <c r="B1262" s="6"/>
      <c r="C1262" s="6"/>
      <c r="D1262" s="6"/>
      <c r="E1262" s="5"/>
    </row>
    <row r="1263" spans="2:5" x14ac:dyDescent="0.15">
      <c r="B1263" s="6"/>
      <c r="C1263" s="6"/>
      <c r="D1263" s="6"/>
      <c r="E1263" s="5"/>
    </row>
    <row r="1264" spans="2:5" x14ac:dyDescent="0.15">
      <c r="B1264" s="6"/>
      <c r="C1264" s="6"/>
      <c r="D1264" s="6"/>
      <c r="E1264" s="5"/>
    </row>
    <row r="1265" spans="2:5" x14ac:dyDescent="0.15">
      <c r="B1265" s="6"/>
      <c r="C1265" s="6"/>
      <c r="D1265" s="6"/>
      <c r="E1265" s="5"/>
    </row>
    <row r="1266" spans="2:5" x14ac:dyDescent="0.15">
      <c r="B1266" s="6"/>
      <c r="C1266" s="6"/>
      <c r="D1266" s="6"/>
      <c r="E1266" s="5"/>
    </row>
    <row r="1267" spans="2:5" x14ac:dyDescent="0.15">
      <c r="B1267" s="6"/>
      <c r="C1267" s="6"/>
      <c r="D1267" s="6"/>
      <c r="E1267" s="5"/>
    </row>
    <row r="1268" spans="2:5" x14ac:dyDescent="0.15">
      <c r="B1268" s="6"/>
      <c r="C1268" s="6"/>
      <c r="D1268" s="6"/>
      <c r="E1268" s="5"/>
    </row>
    <row r="1269" spans="2:5" x14ac:dyDescent="0.15">
      <c r="B1269" s="6"/>
      <c r="C1269" s="6"/>
      <c r="D1269" s="6"/>
      <c r="E1269" s="5"/>
    </row>
    <row r="1270" spans="2:5" x14ac:dyDescent="0.15">
      <c r="B1270" s="6"/>
      <c r="C1270" s="6"/>
      <c r="D1270" s="6"/>
      <c r="E1270" s="5"/>
    </row>
    <row r="1271" spans="2:5" x14ac:dyDescent="0.15">
      <c r="B1271" s="6"/>
      <c r="C1271" s="6"/>
      <c r="D1271" s="6"/>
      <c r="E1271" s="5"/>
    </row>
    <row r="1272" spans="2:5" x14ac:dyDescent="0.15">
      <c r="B1272" s="6"/>
      <c r="C1272" s="6"/>
      <c r="D1272" s="6"/>
      <c r="E1272" s="5"/>
    </row>
    <row r="1273" spans="2:5" x14ac:dyDescent="0.15">
      <c r="B1273" s="6"/>
      <c r="C1273" s="6"/>
      <c r="D1273" s="6"/>
      <c r="E1273" s="5"/>
    </row>
    <row r="1274" spans="2:5" x14ac:dyDescent="0.15">
      <c r="B1274" s="6"/>
      <c r="C1274" s="6"/>
      <c r="D1274" s="6"/>
      <c r="E1274" s="5"/>
    </row>
    <row r="1275" spans="2:5" x14ac:dyDescent="0.15">
      <c r="B1275" s="6"/>
      <c r="C1275" s="6"/>
      <c r="D1275" s="6"/>
      <c r="E1275" s="5"/>
    </row>
    <row r="1276" spans="2:5" x14ac:dyDescent="0.15">
      <c r="B1276" s="6"/>
      <c r="C1276" s="6"/>
      <c r="D1276" s="6"/>
      <c r="E1276" s="5"/>
    </row>
    <row r="1277" spans="2:5" x14ac:dyDescent="0.15">
      <c r="B1277" s="6"/>
      <c r="C1277" s="6"/>
      <c r="D1277" s="6"/>
      <c r="E1277" s="5"/>
    </row>
    <row r="1278" spans="2:5" x14ac:dyDescent="0.15">
      <c r="B1278" s="6"/>
      <c r="C1278" s="6"/>
      <c r="D1278" s="6"/>
      <c r="E1278" s="5"/>
    </row>
    <row r="1279" spans="2:5" x14ac:dyDescent="0.15">
      <c r="B1279" s="6"/>
      <c r="C1279" s="6"/>
      <c r="D1279" s="6"/>
      <c r="E1279" s="5"/>
    </row>
    <row r="1280" spans="2:5" x14ac:dyDescent="0.15">
      <c r="B1280" s="6"/>
      <c r="C1280" s="6"/>
      <c r="D1280" s="6"/>
      <c r="E1280" s="5"/>
    </row>
    <row r="1281" spans="2:5" x14ac:dyDescent="0.15">
      <c r="B1281" s="6"/>
      <c r="C1281" s="6"/>
      <c r="D1281" s="6"/>
      <c r="E1281" s="5"/>
    </row>
    <row r="1282" spans="2:5" x14ac:dyDescent="0.15">
      <c r="B1282" s="6"/>
      <c r="C1282" s="6"/>
      <c r="D1282" s="6"/>
      <c r="E1282" s="5"/>
    </row>
    <row r="1283" spans="2:5" x14ac:dyDescent="0.15">
      <c r="B1283" s="6"/>
      <c r="C1283" s="6"/>
      <c r="D1283" s="6"/>
      <c r="E1283" s="5"/>
    </row>
    <row r="1284" spans="2:5" x14ac:dyDescent="0.15">
      <c r="B1284" s="6"/>
      <c r="C1284" s="6"/>
      <c r="D1284" s="6"/>
      <c r="E1284" s="5"/>
    </row>
    <row r="1285" spans="2:5" x14ac:dyDescent="0.15">
      <c r="B1285" s="6"/>
      <c r="C1285" s="6"/>
      <c r="D1285" s="6"/>
      <c r="E1285" s="5"/>
    </row>
    <row r="1286" spans="2:5" x14ac:dyDescent="0.15">
      <c r="B1286" s="6"/>
      <c r="C1286" s="6"/>
      <c r="D1286" s="6"/>
      <c r="E1286" s="5"/>
    </row>
    <row r="1287" spans="2:5" x14ac:dyDescent="0.15">
      <c r="B1287" s="6"/>
      <c r="C1287" s="6"/>
      <c r="D1287" s="6"/>
      <c r="E1287" s="5"/>
    </row>
    <row r="1288" spans="2:5" x14ac:dyDescent="0.15">
      <c r="B1288" s="6"/>
      <c r="C1288" s="6"/>
      <c r="D1288" s="6"/>
      <c r="E1288" s="5"/>
    </row>
    <row r="1289" spans="2:5" x14ac:dyDescent="0.15">
      <c r="B1289" s="6"/>
      <c r="C1289" s="6"/>
      <c r="D1289" s="6"/>
      <c r="E1289" s="5"/>
    </row>
    <row r="1290" spans="2:5" x14ac:dyDescent="0.15">
      <c r="B1290" s="6"/>
      <c r="C1290" s="6"/>
      <c r="D1290" s="6"/>
      <c r="E1290" s="5"/>
    </row>
    <row r="1291" spans="2:5" x14ac:dyDescent="0.15">
      <c r="B1291" s="6"/>
      <c r="C1291" s="6"/>
      <c r="D1291" s="6"/>
      <c r="E1291" s="5"/>
    </row>
    <row r="1292" spans="2:5" x14ac:dyDescent="0.15">
      <c r="B1292" s="6"/>
      <c r="C1292" s="6"/>
      <c r="D1292" s="6"/>
      <c r="E1292" s="5"/>
    </row>
    <row r="1293" spans="2:5" x14ac:dyDescent="0.15">
      <c r="B1293" s="6"/>
      <c r="C1293" s="6"/>
      <c r="D1293" s="6"/>
      <c r="E1293" s="5"/>
    </row>
    <row r="1294" spans="2:5" x14ac:dyDescent="0.15">
      <c r="B1294" s="6"/>
      <c r="C1294" s="6"/>
      <c r="D1294" s="6"/>
      <c r="E1294" s="5"/>
    </row>
    <row r="1295" spans="2:5" x14ac:dyDescent="0.15">
      <c r="B1295" s="6"/>
      <c r="C1295" s="6"/>
      <c r="D1295" s="6"/>
      <c r="E1295" s="5"/>
    </row>
    <row r="1296" spans="2:5" x14ac:dyDescent="0.15">
      <c r="B1296" s="6"/>
      <c r="C1296" s="6"/>
      <c r="D1296" s="6"/>
      <c r="E1296" s="5"/>
    </row>
    <row r="1297" spans="2:5" x14ac:dyDescent="0.15">
      <c r="B1297" s="6"/>
      <c r="C1297" s="6"/>
      <c r="D1297" s="6"/>
      <c r="E1297" s="5"/>
    </row>
    <row r="1298" spans="2:5" x14ac:dyDescent="0.15">
      <c r="B1298" s="6"/>
      <c r="C1298" s="6"/>
      <c r="D1298" s="6"/>
      <c r="E1298" s="5"/>
    </row>
    <row r="1299" spans="2:5" x14ac:dyDescent="0.15">
      <c r="B1299" s="6"/>
      <c r="C1299" s="6"/>
      <c r="D1299" s="6"/>
      <c r="E1299" s="5"/>
    </row>
    <row r="1300" spans="2:5" x14ac:dyDescent="0.15">
      <c r="B1300" s="6"/>
      <c r="C1300" s="6"/>
      <c r="D1300" s="6"/>
      <c r="E1300" s="5"/>
    </row>
    <row r="1301" spans="2:5" x14ac:dyDescent="0.15">
      <c r="B1301" s="6"/>
      <c r="C1301" s="6"/>
      <c r="D1301" s="6"/>
      <c r="E1301" s="5"/>
    </row>
    <row r="1302" spans="2:5" x14ac:dyDescent="0.15">
      <c r="B1302" s="6"/>
      <c r="C1302" s="6"/>
      <c r="D1302" s="6"/>
      <c r="E1302" s="5"/>
    </row>
    <row r="1303" spans="2:5" x14ac:dyDescent="0.15">
      <c r="B1303" s="6"/>
      <c r="C1303" s="6"/>
      <c r="D1303" s="6"/>
      <c r="E1303" s="5"/>
    </row>
    <row r="1304" spans="2:5" x14ac:dyDescent="0.15">
      <c r="B1304" s="6"/>
      <c r="C1304" s="6"/>
      <c r="D1304" s="6"/>
      <c r="E1304" s="5"/>
    </row>
    <row r="1305" spans="2:5" x14ac:dyDescent="0.15">
      <c r="B1305" s="6"/>
      <c r="C1305" s="6"/>
      <c r="D1305" s="6"/>
      <c r="E1305" s="5"/>
    </row>
    <row r="1306" spans="2:5" x14ac:dyDescent="0.15">
      <c r="B1306" s="6"/>
      <c r="C1306" s="6"/>
      <c r="D1306" s="6"/>
      <c r="E1306" s="5"/>
    </row>
    <row r="1307" spans="2:5" x14ac:dyDescent="0.15">
      <c r="B1307" s="6"/>
      <c r="C1307" s="6"/>
      <c r="D1307" s="6"/>
      <c r="E1307" s="5"/>
    </row>
    <row r="1308" spans="2:5" x14ac:dyDescent="0.15">
      <c r="B1308" s="6"/>
      <c r="C1308" s="6"/>
      <c r="D1308" s="6"/>
      <c r="E1308" s="5"/>
    </row>
    <row r="1309" spans="2:5" x14ac:dyDescent="0.15">
      <c r="B1309" s="6"/>
      <c r="C1309" s="6"/>
      <c r="D1309" s="6"/>
      <c r="E1309" s="5"/>
    </row>
    <row r="1310" spans="2:5" x14ac:dyDescent="0.15">
      <c r="B1310" s="6"/>
      <c r="C1310" s="6"/>
      <c r="D1310" s="6"/>
      <c r="E1310" s="5"/>
    </row>
    <row r="1311" spans="2:5" x14ac:dyDescent="0.15">
      <c r="B1311" s="6"/>
      <c r="C1311" s="6"/>
      <c r="D1311" s="6"/>
      <c r="E1311" s="5"/>
    </row>
    <row r="1312" spans="2:5" x14ac:dyDescent="0.15">
      <c r="B1312" s="6"/>
      <c r="C1312" s="6"/>
      <c r="D1312" s="6"/>
      <c r="E1312" s="5"/>
    </row>
    <row r="1313" spans="2:5" x14ac:dyDescent="0.15">
      <c r="B1313" s="6"/>
      <c r="C1313" s="6"/>
      <c r="D1313" s="6"/>
      <c r="E1313" s="5"/>
    </row>
    <row r="1314" spans="2:5" x14ac:dyDescent="0.15">
      <c r="B1314" s="6"/>
      <c r="C1314" s="6"/>
      <c r="D1314" s="6"/>
      <c r="E1314" s="5"/>
    </row>
    <row r="1315" spans="2:5" x14ac:dyDescent="0.15">
      <c r="B1315" s="6"/>
      <c r="C1315" s="6"/>
      <c r="D1315" s="6"/>
      <c r="E1315" s="5"/>
    </row>
    <row r="1316" spans="2:5" x14ac:dyDescent="0.15">
      <c r="B1316" s="6"/>
      <c r="C1316" s="6"/>
      <c r="D1316" s="6"/>
      <c r="E1316" s="5"/>
    </row>
    <row r="1317" spans="2:5" x14ac:dyDescent="0.15">
      <c r="B1317" s="6"/>
      <c r="C1317" s="6"/>
      <c r="D1317" s="6"/>
      <c r="E1317" s="5"/>
    </row>
    <row r="1318" spans="2:5" x14ac:dyDescent="0.15">
      <c r="B1318" s="6"/>
      <c r="C1318" s="6"/>
      <c r="D1318" s="6"/>
      <c r="E1318" s="5"/>
    </row>
    <row r="1319" spans="2:5" x14ac:dyDescent="0.15">
      <c r="B1319" s="6"/>
      <c r="C1319" s="6"/>
      <c r="D1319" s="6"/>
      <c r="E1319" s="5"/>
    </row>
    <row r="1320" spans="2:5" x14ac:dyDescent="0.15">
      <c r="B1320" s="6"/>
      <c r="C1320" s="6"/>
      <c r="D1320" s="6"/>
      <c r="E1320" s="5"/>
    </row>
    <row r="1321" spans="2:5" x14ac:dyDescent="0.15">
      <c r="B1321" s="6"/>
      <c r="C1321" s="6"/>
      <c r="D1321" s="6"/>
      <c r="E1321" s="5"/>
    </row>
    <row r="1322" spans="2:5" x14ac:dyDescent="0.15">
      <c r="B1322" s="6"/>
      <c r="C1322" s="6"/>
      <c r="D1322" s="6"/>
      <c r="E1322" s="5"/>
    </row>
    <row r="1323" spans="2:5" x14ac:dyDescent="0.15">
      <c r="B1323" s="6"/>
      <c r="C1323" s="6"/>
      <c r="D1323" s="6"/>
      <c r="E1323" s="5"/>
    </row>
    <row r="1324" spans="2:5" x14ac:dyDescent="0.15">
      <c r="B1324" s="6"/>
      <c r="C1324" s="6"/>
      <c r="D1324" s="6"/>
      <c r="E1324" s="5"/>
    </row>
    <row r="1325" spans="2:5" x14ac:dyDescent="0.15">
      <c r="B1325" s="6"/>
      <c r="C1325" s="6"/>
      <c r="D1325" s="6"/>
      <c r="E1325" s="5"/>
    </row>
    <row r="1326" spans="2:5" x14ac:dyDescent="0.15">
      <c r="B1326" s="6"/>
      <c r="C1326" s="6"/>
      <c r="D1326" s="6"/>
      <c r="E1326" s="5"/>
    </row>
    <row r="1327" spans="2:5" x14ac:dyDescent="0.15">
      <c r="B1327" s="6"/>
      <c r="C1327" s="6"/>
      <c r="D1327" s="6"/>
      <c r="E1327" s="5"/>
    </row>
    <row r="1328" spans="2:5" x14ac:dyDescent="0.15">
      <c r="B1328" s="6"/>
      <c r="C1328" s="6"/>
      <c r="D1328" s="6"/>
      <c r="E1328" s="5"/>
    </row>
    <row r="1329" spans="2:5" x14ac:dyDescent="0.15">
      <c r="B1329" s="6"/>
      <c r="C1329" s="6"/>
      <c r="D1329" s="6"/>
      <c r="E1329" s="5"/>
    </row>
    <row r="1330" spans="2:5" x14ac:dyDescent="0.15">
      <c r="B1330" s="6"/>
      <c r="C1330" s="6"/>
      <c r="D1330" s="6"/>
      <c r="E1330" s="5"/>
    </row>
    <row r="1331" spans="2:5" x14ac:dyDescent="0.15">
      <c r="B1331" s="6"/>
      <c r="C1331" s="6"/>
      <c r="D1331" s="6"/>
      <c r="E1331" s="5"/>
    </row>
    <row r="1332" spans="2:5" x14ac:dyDescent="0.15">
      <c r="B1332" s="6"/>
      <c r="C1332" s="6"/>
      <c r="D1332" s="6"/>
      <c r="E1332" s="5"/>
    </row>
    <row r="1333" spans="2:5" x14ac:dyDescent="0.15">
      <c r="B1333" s="6"/>
      <c r="C1333" s="6"/>
      <c r="D1333" s="6"/>
      <c r="E1333" s="5"/>
    </row>
    <row r="1334" spans="2:5" x14ac:dyDescent="0.15">
      <c r="B1334" s="6"/>
      <c r="C1334" s="6"/>
      <c r="D1334" s="6"/>
      <c r="E1334" s="5"/>
    </row>
    <row r="1335" spans="2:5" x14ac:dyDescent="0.15">
      <c r="B1335" s="6"/>
      <c r="C1335" s="6"/>
      <c r="D1335" s="6"/>
      <c r="E1335" s="5"/>
    </row>
    <row r="1336" spans="2:5" x14ac:dyDescent="0.15">
      <c r="B1336" s="6"/>
      <c r="C1336" s="6"/>
      <c r="D1336" s="6"/>
      <c r="E1336" s="5"/>
    </row>
    <row r="1337" spans="2:5" x14ac:dyDescent="0.15">
      <c r="B1337" s="6"/>
      <c r="C1337" s="6"/>
      <c r="D1337" s="6"/>
      <c r="E1337" s="5"/>
    </row>
    <row r="1338" spans="2:5" x14ac:dyDescent="0.15">
      <c r="B1338" s="6"/>
      <c r="C1338" s="6"/>
      <c r="D1338" s="6"/>
      <c r="E1338" s="5"/>
    </row>
    <row r="1339" spans="2:5" x14ac:dyDescent="0.15">
      <c r="B1339" s="6"/>
      <c r="C1339" s="6"/>
      <c r="D1339" s="6"/>
      <c r="E1339" s="5"/>
    </row>
    <row r="1340" spans="2:5" x14ac:dyDescent="0.15">
      <c r="B1340" s="6"/>
      <c r="C1340" s="6"/>
      <c r="D1340" s="6"/>
      <c r="E1340" s="5"/>
    </row>
    <row r="1341" spans="2:5" x14ac:dyDescent="0.15">
      <c r="B1341" s="6"/>
      <c r="C1341" s="6"/>
      <c r="D1341" s="6"/>
      <c r="E1341" s="5"/>
    </row>
    <row r="1342" spans="2:5" x14ac:dyDescent="0.15">
      <c r="B1342" s="6"/>
      <c r="C1342" s="6"/>
      <c r="D1342" s="6"/>
      <c r="E1342" s="5"/>
    </row>
    <row r="1343" spans="2:5" x14ac:dyDescent="0.15">
      <c r="B1343" s="6"/>
      <c r="C1343" s="6"/>
      <c r="D1343" s="6"/>
      <c r="E1343" s="5"/>
    </row>
    <row r="1344" spans="2:5" x14ac:dyDescent="0.15">
      <c r="B1344" s="6"/>
      <c r="C1344" s="6"/>
      <c r="D1344" s="6"/>
      <c r="E1344" s="5"/>
    </row>
    <row r="1345" spans="2:5" x14ac:dyDescent="0.15">
      <c r="B1345" s="6"/>
      <c r="C1345" s="6"/>
      <c r="D1345" s="6"/>
      <c r="E1345" s="5"/>
    </row>
    <row r="1346" spans="2:5" x14ac:dyDescent="0.15">
      <c r="B1346" s="6"/>
      <c r="C1346" s="6"/>
      <c r="D1346" s="6"/>
      <c r="E1346" s="5"/>
    </row>
    <row r="1347" spans="2:5" x14ac:dyDescent="0.15">
      <c r="B1347" s="6"/>
      <c r="C1347" s="6"/>
      <c r="D1347" s="6"/>
      <c r="E1347" s="5"/>
    </row>
    <row r="1348" spans="2:5" x14ac:dyDescent="0.15">
      <c r="B1348" s="6"/>
      <c r="C1348" s="6"/>
      <c r="D1348" s="6"/>
      <c r="E1348" s="5"/>
    </row>
    <row r="1349" spans="2:5" x14ac:dyDescent="0.15">
      <c r="B1349" s="6"/>
      <c r="C1349" s="6"/>
      <c r="D1349" s="6"/>
      <c r="E1349" s="5"/>
    </row>
    <row r="1350" spans="2:5" x14ac:dyDescent="0.15">
      <c r="B1350" s="6"/>
      <c r="C1350" s="6"/>
      <c r="D1350" s="6"/>
      <c r="E1350" s="5"/>
    </row>
    <row r="1351" spans="2:5" x14ac:dyDescent="0.15">
      <c r="B1351" s="6"/>
      <c r="C1351" s="6"/>
      <c r="D1351" s="6"/>
      <c r="E1351" s="5"/>
    </row>
    <row r="1352" spans="2:5" x14ac:dyDescent="0.15">
      <c r="B1352" s="6"/>
      <c r="C1352" s="6"/>
      <c r="D1352" s="6"/>
      <c r="E1352" s="5"/>
    </row>
    <row r="1353" spans="2:5" x14ac:dyDescent="0.15">
      <c r="B1353" s="6"/>
      <c r="C1353" s="6"/>
      <c r="D1353" s="6"/>
      <c r="E1353" s="5"/>
    </row>
    <row r="1354" spans="2:5" x14ac:dyDescent="0.15">
      <c r="B1354" s="6"/>
      <c r="C1354" s="6"/>
      <c r="D1354" s="6"/>
      <c r="E1354" s="5"/>
    </row>
    <row r="1355" spans="2:5" x14ac:dyDescent="0.15">
      <c r="B1355" s="6"/>
      <c r="C1355" s="6"/>
      <c r="D1355" s="6"/>
      <c r="E1355" s="5"/>
    </row>
    <row r="1356" spans="2:5" x14ac:dyDescent="0.15">
      <c r="B1356" s="6"/>
      <c r="C1356" s="6"/>
      <c r="D1356" s="6"/>
      <c r="E1356" s="5"/>
    </row>
    <row r="1357" spans="2:5" x14ac:dyDescent="0.15">
      <c r="B1357" s="6"/>
      <c r="C1357" s="6"/>
      <c r="D1357" s="6"/>
      <c r="E1357" s="5"/>
    </row>
    <row r="1358" spans="2:5" x14ac:dyDescent="0.15">
      <c r="B1358" s="6"/>
      <c r="C1358" s="6"/>
      <c r="D1358" s="6"/>
      <c r="E1358" s="5"/>
    </row>
    <row r="1359" spans="2:5" x14ac:dyDescent="0.15">
      <c r="B1359" s="6"/>
      <c r="C1359" s="6"/>
      <c r="D1359" s="6"/>
      <c r="E1359" s="5"/>
    </row>
    <row r="1360" spans="2:5" x14ac:dyDescent="0.15">
      <c r="B1360" s="6"/>
      <c r="C1360" s="6"/>
      <c r="D1360" s="6"/>
      <c r="E1360" s="5"/>
    </row>
    <row r="1361" spans="2:5" x14ac:dyDescent="0.15">
      <c r="B1361" s="6"/>
      <c r="C1361" s="6"/>
      <c r="D1361" s="6"/>
      <c r="E1361" s="5"/>
    </row>
    <row r="1362" spans="2:5" x14ac:dyDescent="0.15">
      <c r="B1362" s="6"/>
      <c r="C1362" s="6"/>
      <c r="D1362" s="6"/>
      <c r="E1362" s="5"/>
    </row>
    <row r="1363" spans="2:5" x14ac:dyDescent="0.15">
      <c r="B1363" s="6"/>
      <c r="C1363" s="6"/>
      <c r="D1363" s="6"/>
      <c r="E1363" s="5"/>
    </row>
    <row r="1364" spans="2:5" x14ac:dyDescent="0.15">
      <c r="B1364" s="6"/>
      <c r="C1364" s="6"/>
      <c r="D1364" s="6"/>
      <c r="E1364" s="5"/>
    </row>
    <row r="1365" spans="2:5" x14ac:dyDescent="0.15">
      <c r="B1365" s="6"/>
      <c r="C1365" s="6"/>
      <c r="D1365" s="6"/>
      <c r="E1365" s="5"/>
    </row>
    <row r="1366" spans="2:5" x14ac:dyDescent="0.15">
      <c r="B1366" s="6"/>
      <c r="C1366" s="6"/>
      <c r="D1366" s="6"/>
      <c r="E1366" s="5"/>
    </row>
    <row r="1367" spans="2:5" x14ac:dyDescent="0.15">
      <c r="B1367" s="6"/>
      <c r="C1367" s="6"/>
      <c r="D1367" s="6"/>
      <c r="E1367" s="5"/>
    </row>
    <row r="1368" spans="2:5" x14ac:dyDescent="0.15">
      <c r="B1368" s="6"/>
      <c r="C1368" s="6"/>
      <c r="D1368" s="6"/>
      <c r="E1368" s="5"/>
    </row>
    <row r="1369" spans="2:5" x14ac:dyDescent="0.15">
      <c r="B1369" s="6"/>
      <c r="C1369" s="6"/>
      <c r="D1369" s="6"/>
      <c r="E1369" s="5"/>
    </row>
    <row r="1370" spans="2:5" x14ac:dyDescent="0.15">
      <c r="B1370" s="6"/>
      <c r="C1370" s="6"/>
      <c r="D1370" s="6"/>
      <c r="E1370" s="5"/>
    </row>
    <row r="1371" spans="2:5" x14ac:dyDescent="0.15">
      <c r="B1371" s="6"/>
      <c r="C1371" s="6"/>
      <c r="D1371" s="6"/>
      <c r="E1371" s="5"/>
    </row>
    <row r="1372" spans="2:5" x14ac:dyDescent="0.15">
      <c r="B1372" s="6"/>
      <c r="C1372" s="6"/>
      <c r="D1372" s="6"/>
      <c r="E1372" s="5"/>
    </row>
    <row r="1373" spans="2:5" x14ac:dyDescent="0.15">
      <c r="B1373" s="6"/>
      <c r="C1373" s="6"/>
      <c r="D1373" s="6"/>
      <c r="E1373" s="5"/>
    </row>
    <row r="1374" spans="2:5" x14ac:dyDescent="0.15">
      <c r="B1374" s="6"/>
      <c r="C1374" s="6"/>
      <c r="D1374" s="6"/>
      <c r="E1374" s="5"/>
    </row>
    <row r="1375" spans="2:5" x14ac:dyDescent="0.15">
      <c r="B1375" s="6"/>
      <c r="C1375" s="6"/>
      <c r="D1375" s="6"/>
      <c r="E1375" s="5"/>
    </row>
    <row r="1376" spans="2:5" x14ac:dyDescent="0.15">
      <c r="B1376" s="6"/>
      <c r="C1376" s="6"/>
      <c r="D1376" s="6"/>
      <c r="E1376" s="5"/>
    </row>
    <row r="1377" spans="2:5" x14ac:dyDescent="0.15">
      <c r="B1377" s="6"/>
      <c r="C1377" s="6"/>
      <c r="D1377" s="6"/>
      <c r="E1377" s="5"/>
    </row>
    <row r="1378" spans="2:5" x14ac:dyDescent="0.15">
      <c r="B1378" s="6"/>
      <c r="C1378" s="6"/>
      <c r="D1378" s="6"/>
      <c r="E1378" s="5"/>
    </row>
    <row r="1379" spans="2:5" x14ac:dyDescent="0.15">
      <c r="B1379" s="6"/>
      <c r="C1379" s="6"/>
      <c r="D1379" s="6"/>
      <c r="E1379" s="5"/>
    </row>
    <row r="1380" spans="2:5" x14ac:dyDescent="0.15">
      <c r="B1380" s="6"/>
      <c r="C1380" s="6"/>
      <c r="D1380" s="6"/>
      <c r="E1380" s="5"/>
    </row>
    <row r="1381" spans="2:5" x14ac:dyDescent="0.15">
      <c r="B1381" s="6"/>
      <c r="C1381" s="6"/>
      <c r="D1381" s="6"/>
      <c r="E1381" s="5"/>
    </row>
    <row r="1382" spans="2:5" x14ac:dyDescent="0.15">
      <c r="B1382" s="6"/>
      <c r="C1382" s="6"/>
      <c r="D1382" s="6"/>
      <c r="E1382" s="5"/>
    </row>
    <row r="1383" spans="2:5" x14ac:dyDescent="0.15">
      <c r="B1383" s="6"/>
      <c r="C1383" s="6"/>
      <c r="D1383" s="6"/>
      <c r="E1383" s="5"/>
    </row>
    <row r="1384" spans="2:5" x14ac:dyDescent="0.15">
      <c r="B1384" s="6"/>
      <c r="C1384" s="6"/>
      <c r="D1384" s="6"/>
      <c r="E1384" s="5"/>
    </row>
    <row r="1385" spans="2:5" x14ac:dyDescent="0.15">
      <c r="B1385" s="6"/>
      <c r="C1385" s="6"/>
      <c r="D1385" s="6"/>
      <c r="E1385" s="5"/>
    </row>
    <row r="1386" spans="2:5" x14ac:dyDescent="0.15">
      <c r="B1386" s="6"/>
      <c r="C1386" s="6"/>
      <c r="D1386" s="6"/>
      <c r="E1386" s="5"/>
    </row>
    <row r="1387" spans="2:5" x14ac:dyDescent="0.15">
      <c r="B1387" s="6"/>
      <c r="C1387" s="6"/>
      <c r="D1387" s="6"/>
      <c r="E1387" s="5"/>
    </row>
    <row r="1388" spans="2:5" x14ac:dyDescent="0.15">
      <c r="B1388" s="6"/>
      <c r="C1388" s="6"/>
      <c r="D1388" s="6"/>
      <c r="E1388" s="5"/>
    </row>
    <row r="1389" spans="2:5" x14ac:dyDescent="0.15">
      <c r="B1389" s="6"/>
      <c r="C1389" s="6"/>
      <c r="D1389" s="6"/>
      <c r="E1389" s="5"/>
    </row>
    <row r="1390" spans="2:5" x14ac:dyDescent="0.15">
      <c r="B1390" s="6"/>
      <c r="C1390" s="6"/>
      <c r="D1390" s="6"/>
      <c r="E1390" s="5"/>
    </row>
    <row r="1391" spans="2:5" x14ac:dyDescent="0.15">
      <c r="B1391" s="6"/>
      <c r="C1391" s="6"/>
      <c r="D1391" s="6"/>
      <c r="E1391" s="5"/>
    </row>
    <row r="1392" spans="2:5" x14ac:dyDescent="0.15">
      <c r="B1392" s="6"/>
      <c r="C1392" s="6"/>
      <c r="D1392" s="6"/>
      <c r="E1392" s="5"/>
    </row>
    <row r="1393" spans="2:5" x14ac:dyDescent="0.15">
      <c r="B1393" s="6"/>
      <c r="C1393" s="6"/>
      <c r="D1393" s="6"/>
      <c r="E1393" s="5"/>
    </row>
    <row r="1394" spans="2:5" x14ac:dyDescent="0.15">
      <c r="B1394" s="6"/>
      <c r="C1394" s="6"/>
      <c r="D1394" s="6"/>
      <c r="E1394" s="5"/>
    </row>
    <row r="1395" spans="2:5" x14ac:dyDescent="0.15">
      <c r="B1395" s="6"/>
      <c r="C1395" s="6"/>
      <c r="D1395" s="6"/>
      <c r="E1395" s="5"/>
    </row>
    <row r="1396" spans="2:5" x14ac:dyDescent="0.15">
      <c r="B1396" s="6"/>
      <c r="C1396" s="6"/>
      <c r="D1396" s="6"/>
      <c r="E1396" s="5"/>
    </row>
    <row r="1397" spans="2:5" x14ac:dyDescent="0.15">
      <c r="B1397" s="6"/>
      <c r="C1397" s="6"/>
      <c r="D1397" s="6"/>
      <c r="E1397" s="5"/>
    </row>
    <row r="1398" spans="2:5" x14ac:dyDescent="0.15">
      <c r="B1398" s="6"/>
      <c r="C1398" s="6"/>
      <c r="D1398" s="6"/>
      <c r="E1398" s="5"/>
    </row>
    <row r="1399" spans="2:5" x14ac:dyDescent="0.15">
      <c r="B1399" s="6"/>
      <c r="C1399" s="6"/>
      <c r="D1399" s="6"/>
      <c r="E1399" s="5"/>
    </row>
    <row r="1400" spans="2:5" x14ac:dyDescent="0.15">
      <c r="B1400" s="6"/>
      <c r="C1400" s="6"/>
      <c r="D1400" s="6"/>
      <c r="E1400" s="5"/>
    </row>
    <row r="1401" spans="2:5" x14ac:dyDescent="0.15">
      <c r="B1401" s="6"/>
      <c r="C1401" s="6"/>
      <c r="D1401" s="6"/>
      <c r="E1401" s="5"/>
    </row>
    <row r="1402" spans="2:5" x14ac:dyDescent="0.15">
      <c r="B1402" s="6"/>
      <c r="C1402" s="6"/>
      <c r="D1402" s="6"/>
      <c r="E1402" s="5"/>
    </row>
    <row r="1403" spans="2:5" x14ac:dyDescent="0.15">
      <c r="B1403" s="6"/>
      <c r="C1403" s="6"/>
      <c r="D1403" s="6"/>
      <c r="E1403" s="5"/>
    </row>
    <row r="1404" spans="2:5" x14ac:dyDescent="0.15">
      <c r="B1404" s="6"/>
      <c r="C1404" s="6"/>
      <c r="D1404" s="6"/>
      <c r="E1404" s="5"/>
    </row>
    <row r="1405" spans="2:5" x14ac:dyDescent="0.15">
      <c r="B1405" s="6"/>
      <c r="C1405" s="6"/>
      <c r="D1405" s="6"/>
      <c r="E1405" s="5"/>
    </row>
    <row r="1406" spans="2:5" x14ac:dyDescent="0.15">
      <c r="B1406" s="6"/>
      <c r="C1406" s="6"/>
      <c r="D1406" s="6"/>
      <c r="E1406" s="5"/>
    </row>
    <row r="1407" spans="2:5" x14ac:dyDescent="0.15">
      <c r="B1407" s="6"/>
      <c r="C1407" s="6"/>
      <c r="D1407" s="6"/>
      <c r="E1407" s="5"/>
    </row>
    <row r="1408" spans="2:5" x14ac:dyDescent="0.15">
      <c r="B1408" s="6"/>
      <c r="C1408" s="6"/>
      <c r="D1408" s="6"/>
      <c r="E1408" s="5"/>
    </row>
    <row r="1409" spans="2:5" x14ac:dyDescent="0.15">
      <c r="B1409" s="6"/>
      <c r="C1409" s="6"/>
      <c r="D1409" s="6"/>
      <c r="E1409" s="5"/>
    </row>
    <row r="1410" spans="2:5" x14ac:dyDescent="0.15">
      <c r="B1410" s="6"/>
      <c r="C1410" s="6"/>
      <c r="D1410" s="6"/>
      <c r="E1410" s="5"/>
    </row>
    <row r="1411" spans="2:5" x14ac:dyDescent="0.15">
      <c r="B1411" s="6"/>
      <c r="C1411" s="6"/>
      <c r="D1411" s="6"/>
      <c r="E1411" s="5"/>
    </row>
    <row r="1412" spans="2:5" x14ac:dyDescent="0.15">
      <c r="B1412" s="6"/>
      <c r="C1412" s="6"/>
      <c r="D1412" s="6"/>
      <c r="E1412" s="5"/>
    </row>
    <row r="1413" spans="2:5" x14ac:dyDescent="0.15">
      <c r="B1413" s="6"/>
      <c r="C1413" s="6"/>
      <c r="D1413" s="6"/>
      <c r="E1413" s="5"/>
    </row>
    <row r="1414" spans="2:5" x14ac:dyDescent="0.15">
      <c r="B1414" s="6"/>
      <c r="C1414" s="6"/>
      <c r="D1414" s="6"/>
      <c r="E1414" s="5"/>
    </row>
    <row r="1415" spans="2:5" x14ac:dyDescent="0.15">
      <c r="B1415" s="6"/>
      <c r="C1415" s="6"/>
      <c r="D1415" s="6"/>
      <c r="E1415" s="5"/>
    </row>
    <row r="1416" spans="2:5" x14ac:dyDescent="0.15">
      <c r="B1416" s="6"/>
      <c r="C1416" s="6"/>
      <c r="D1416" s="6"/>
      <c r="E1416" s="5"/>
    </row>
    <row r="1417" spans="2:5" x14ac:dyDescent="0.15">
      <c r="B1417" s="6"/>
      <c r="C1417" s="6"/>
      <c r="D1417" s="6"/>
      <c r="E1417" s="5"/>
    </row>
    <row r="1418" spans="2:5" x14ac:dyDescent="0.15">
      <c r="B1418" s="6"/>
      <c r="C1418" s="6"/>
      <c r="D1418" s="6"/>
      <c r="E1418" s="5"/>
    </row>
    <row r="1419" spans="2:5" x14ac:dyDescent="0.15">
      <c r="B1419" s="6"/>
      <c r="C1419" s="6"/>
      <c r="D1419" s="6"/>
      <c r="E1419" s="5"/>
    </row>
    <row r="1420" spans="2:5" x14ac:dyDescent="0.15">
      <c r="B1420" s="6"/>
      <c r="C1420" s="6"/>
      <c r="D1420" s="6"/>
      <c r="E1420" s="5"/>
    </row>
    <row r="1421" spans="2:5" x14ac:dyDescent="0.15">
      <c r="B1421" s="6"/>
      <c r="C1421" s="6"/>
      <c r="D1421" s="6"/>
      <c r="E1421" s="5"/>
    </row>
    <row r="1422" spans="2:5" x14ac:dyDescent="0.15">
      <c r="B1422" s="6"/>
      <c r="C1422" s="6"/>
      <c r="D1422" s="6"/>
      <c r="E1422" s="5"/>
    </row>
    <row r="1423" spans="2:5" x14ac:dyDescent="0.15">
      <c r="B1423" s="6"/>
      <c r="C1423" s="6"/>
      <c r="D1423" s="6"/>
      <c r="E1423" s="5"/>
    </row>
    <row r="1424" spans="2:5" x14ac:dyDescent="0.15">
      <c r="B1424" s="6"/>
      <c r="C1424" s="6"/>
      <c r="D1424" s="6"/>
      <c r="E1424" s="5"/>
    </row>
    <row r="1425" spans="2:5" x14ac:dyDescent="0.15">
      <c r="B1425" s="6"/>
      <c r="C1425" s="6"/>
      <c r="D1425" s="6"/>
      <c r="E1425" s="5"/>
    </row>
    <row r="1426" spans="2:5" x14ac:dyDescent="0.15">
      <c r="B1426" s="6"/>
      <c r="C1426" s="6"/>
      <c r="D1426" s="6"/>
      <c r="E1426" s="5"/>
    </row>
    <row r="1427" spans="2:5" x14ac:dyDescent="0.15">
      <c r="B1427" s="6"/>
      <c r="C1427" s="6"/>
      <c r="D1427" s="6"/>
      <c r="E1427" s="5"/>
    </row>
    <row r="1428" spans="2:5" x14ac:dyDescent="0.15">
      <c r="B1428" s="6"/>
      <c r="C1428" s="6"/>
      <c r="D1428" s="6"/>
      <c r="E1428" s="5"/>
    </row>
    <row r="1429" spans="2:5" x14ac:dyDescent="0.15">
      <c r="B1429" s="6"/>
      <c r="C1429" s="6"/>
      <c r="D1429" s="6"/>
      <c r="E1429" s="5"/>
    </row>
    <row r="1430" spans="2:5" x14ac:dyDescent="0.15">
      <c r="B1430" s="6"/>
      <c r="C1430" s="6"/>
      <c r="D1430" s="6"/>
      <c r="E1430" s="5"/>
    </row>
    <row r="1431" spans="2:5" x14ac:dyDescent="0.15">
      <c r="B1431" s="6"/>
      <c r="C1431" s="6"/>
      <c r="D1431" s="6"/>
      <c r="E1431" s="5"/>
    </row>
    <row r="1432" spans="2:5" x14ac:dyDescent="0.15">
      <c r="B1432" s="6"/>
      <c r="C1432" s="6"/>
      <c r="D1432" s="6"/>
      <c r="E1432" s="5"/>
    </row>
    <row r="1433" spans="2:5" x14ac:dyDescent="0.15">
      <c r="B1433" s="6"/>
      <c r="C1433" s="6"/>
      <c r="D1433" s="6"/>
      <c r="E1433" s="5"/>
    </row>
    <row r="1434" spans="2:5" x14ac:dyDescent="0.15">
      <c r="B1434" s="6"/>
      <c r="C1434" s="6"/>
      <c r="D1434" s="6"/>
      <c r="E1434" s="5"/>
    </row>
    <row r="1435" spans="2:5" x14ac:dyDescent="0.15">
      <c r="B1435" s="6"/>
      <c r="C1435" s="6"/>
      <c r="D1435" s="6"/>
      <c r="E1435" s="5"/>
    </row>
    <row r="1436" spans="2:5" x14ac:dyDescent="0.15">
      <c r="B1436" s="6"/>
      <c r="C1436" s="6"/>
      <c r="D1436" s="6"/>
      <c r="E1436" s="5"/>
    </row>
    <row r="1437" spans="2:5" x14ac:dyDescent="0.15">
      <c r="B1437" s="6"/>
      <c r="C1437" s="6"/>
      <c r="D1437" s="6"/>
      <c r="E1437" s="5"/>
    </row>
    <row r="1438" spans="2:5" x14ac:dyDescent="0.15">
      <c r="B1438" s="6"/>
      <c r="C1438" s="6"/>
      <c r="D1438" s="6"/>
      <c r="E1438" s="5"/>
    </row>
    <row r="1439" spans="2:5" x14ac:dyDescent="0.15">
      <c r="B1439" s="6"/>
      <c r="C1439" s="6"/>
      <c r="D1439" s="6"/>
      <c r="E1439" s="5"/>
    </row>
    <row r="1440" spans="2:5" x14ac:dyDescent="0.15">
      <c r="B1440" s="6"/>
      <c r="C1440" s="6"/>
      <c r="D1440" s="6"/>
      <c r="E1440" s="5"/>
    </row>
    <row r="1441" spans="2:5" x14ac:dyDescent="0.15">
      <c r="B1441" s="6"/>
      <c r="C1441" s="6"/>
      <c r="D1441" s="6"/>
      <c r="E1441" s="5"/>
    </row>
    <row r="1442" spans="2:5" x14ac:dyDescent="0.15">
      <c r="B1442" s="6"/>
      <c r="C1442" s="6"/>
      <c r="D1442" s="6"/>
      <c r="E1442" s="5"/>
    </row>
    <row r="1443" spans="2:5" x14ac:dyDescent="0.15">
      <c r="B1443" s="6"/>
      <c r="C1443" s="6"/>
      <c r="D1443" s="6"/>
      <c r="E1443" s="5"/>
    </row>
    <row r="1444" spans="2:5" x14ac:dyDescent="0.15">
      <c r="B1444" s="6"/>
      <c r="C1444" s="6"/>
      <c r="D1444" s="6"/>
      <c r="E1444" s="5"/>
    </row>
    <row r="1445" spans="2:5" x14ac:dyDescent="0.15">
      <c r="B1445" s="6"/>
      <c r="C1445" s="6"/>
      <c r="D1445" s="6"/>
      <c r="E1445" s="5"/>
    </row>
    <row r="1446" spans="2:5" x14ac:dyDescent="0.15">
      <c r="B1446" s="6"/>
      <c r="C1446" s="6"/>
      <c r="D1446" s="6"/>
      <c r="E1446" s="5"/>
    </row>
    <row r="1447" spans="2:5" x14ac:dyDescent="0.15">
      <c r="B1447" s="6"/>
      <c r="C1447" s="6"/>
      <c r="D1447" s="6"/>
      <c r="E1447" s="5"/>
    </row>
    <row r="1448" spans="2:5" x14ac:dyDescent="0.15">
      <c r="B1448" s="6"/>
      <c r="C1448" s="6"/>
      <c r="D1448" s="6"/>
      <c r="E1448" s="5"/>
    </row>
    <row r="1449" spans="2:5" x14ac:dyDescent="0.15">
      <c r="B1449" s="6"/>
      <c r="C1449" s="6"/>
      <c r="D1449" s="6"/>
      <c r="E1449" s="5"/>
    </row>
    <row r="1450" spans="2:5" x14ac:dyDescent="0.15">
      <c r="B1450" s="6"/>
      <c r="C1450" s="6"/>
      <c r="D1450" s="6"/>
      <c r="E1450" s="5"/>
    </row>
    <row r="1451" spans="2:5" x14ac:dyDescent="0.15">
      <c r="B1451" s="6"/>
      <c r="C1451" s="6"/>
      <c r="D1451" s="6"/>
      <c r="E1451" s="5"/>
    </row>
    <row r="1452" spans="2:5" x14ac:dyDescent="0.15">
      <c r="B1452" s="6"/>
      <c r="C1452" s="6"/>
      <c r="D1452" s="6"/>
      <c r="E1452" s="5"/>
    </row>
    <row r="1453" spans="2:5" x14ac:dyDescent="0.15">
      <c r="B1453" s="6"/>
      <c r="C1453" s="6"/>
      <c r="D1453" s="6"/>
      <c r="E1453" s="5"/>
    </row>
    <row r="1454" spans="2:5" x14ac:dyDescent="0.15">
      <c r="B1454" s="6"/>
      <c r="C1454" s="6"/>
      <c r="D1454" s="6"/>
      <c r="E1454" s="5"/>
    </row>
    <row r="1455" spans="2:5" x14ac:dyDescent="0.15">
      <c r="B1455" s="6"/>
      <c r="C1455" s="6"/>
      <c r="D1455" s="6"/>
      <c r="E1455" s="5"/>
    </row>
    <row r="1456" spans="2:5" x14ac:dyDescent="0.15">
      <c r="B1456" s="6"/>
      <c r="C1456" s="6"/>
      <c r="D1456" s="6"/>
      <c r="E1456" s="5"/>
    </row>
    <row r="1457" spans="2:5" x14ac:dyDescent="0.15">
      <c r="B1457" s="6"/>
      <c r="C1457" s="6"/>
      <c r="D1457" s="6"/>
      <c r="E1457" s="5"/>
    </row>
    <row r="1458" spans="2:5" x14ac:dyDescent="0.15">
      <c r="B1458" s="6"/>
      <c r="C1458" s="6"/>
      <c r="D1458" s="6"/>
      <c r="E1458" s="5"/>
    </row>
    <row r="1459" spans="2:5" x14ac:dyDescent="0.15">
      <c r="B1459" s="6"/>
      <c r="C1459" s="6"/>
      <c r="D1459" s="6"/>
      <c r="E1459" s="5"/>
    </row>
    <row r="1460" spans="2:5" x14ac:dyDescent="0.15">
      <c r="B1460" s="6"/>
      <c r="C1460" s="6"/>
      <c r="D1460" s="6"/>
      <c r="E1460" s="5"/>
    </row>
    <row r="1461" spans="2:5" x14ac:dyDescent="0.15">
      <c r="B1461" s="6"/>
      <c r="C1461" s="6"/>
      <c r="D1461" s="6"/>
      <c r="E1461" s="5"/>
    </row>
    <row r="1462" spans="2:5" x14ac:dyDescent="0.15">
      <c r="B1462" s="6"/>
      <c r="C1462" s="6"/>
      <c r="D1462" s="6"/>
      <c r="E1462" s="5"/>
    </row>
    <row r="1463" spans="2:5" x14ac:dyDescent="0.15">
      <c r="B1463" s="6"/>
      <c r="C1463" s="6"/>
      <c r="D1463" s="6"/>
      <c r="E1463" s="5"/>
    </row>
    <row r="1464" spans="2:5" x14ac:dyDescent="0.15">
      <c r="B1464" s="6"/>
      <c r="C1464" s="6"/>
      <c r="D1464" s="6"/>
      <c r="E1464" s="5"/>
    </row>
    <row r="1465" spans="2:5" x14ac:dyDescent="0.15">
      <c r="B1465" s="6"/>
      <c r="C1465" s="6"/>
      <c r="D1465" s="6"/>
      <c r="E1465" s="5"/>
    </row>
    <row r="1466" spans="2:5" x14ac:dyDescent="0.15">
      <c r="B1466" s="6"/>
      <c r="C1466" s="6"/>
      <c r="D1466" s="6"/>
      <c r="E1466" s="5"/>
    </row>
    <row r="1467" spans="2:5" x14ac:dyDescent="0.15">
      <c r="B1467" s="6"/>
      <c r="C1467" s="6"/>
      <c r="D1467" s="6"/>
      <c r="E1467" s="5"/>
    </row>
    <row r="1468" spans="2:5" x14ac:dyDescent="0.15">
      <c r="B1468" s="6"/>
      <c r="C1468" s="6"/>
      <c r="D1468" s="6"/>
      <c r="E1468" s="5"/>
    </row>
    <row r="1469" spans="2:5" x14ac:dyDescent="0.15">
      <c r="B1469" s="6"/>
      <c r="C1469" s="6"/>
      <c r="D1469" s="6"/>
      <c r="E1469" s="5"/>
    </row>
    <row r="1470" spans="2:5" x14ac:dyDescent="0.15">
      <c r="B1470" s="6"/>
      <c r="C1470" s="6"/>
      <c r="D1470" s="6"/>
      <c r="E1470" s="5"/>
    </row>
    <row r="1471" spans="2:5" x14ac:dyDescent="0.15">
      <c r="B1471" s="6"/>
      <c r="C1471" s="6"/>
      <c r="D1471" s="6"/>
      <c r="E1471" s="5"/>
    </row>
    <row r="1472" spans="2:5" x14ac:dyDescent="0.15">
      <c r="B1472" s="6"/>
      <c r="C1472" s="6"/>
      <c r="D1472" s="6"/>
      <c r="E1472" s="5"/>
    </row>
    <row r="1473" spans="2:5" x14ac:dyDescent="0.15">
      <c r="B1473" s="6"/>
      <c r="C1473" s="6"/>
      <c r="D1473" s="6"/>
      <c r="E1473" s="5"/>
    </row>
    <row r="1474" spans="2:5" x14ac:dyDescent="0.15">
      <c r="B1474" s="6"/>
      <c r="C1474" s="6"/>
      <c r="D1474" s="6"/>
      <c r="E1474" s="5"/>
    </row>
    <row r="1475" spans="2:5" x14ac:dyDescent="0.15">
      <c r="B1475" s="6"/>
      <c r="C1475" s="6"/>
      <c r="D1475" s="6"/>
      <c r="E1475" s="5"/>
    </row>
    <row r="1476" spans="2:5" x14ac:dyDescent="0.15">
      <c r="B1476" s="6"/>
      <c r="C1476" s="6"/>
      <c r="D1476" s="6"/>
      <c r="E1476" s="5"/>
    </row>
    <row r="1477" spans="2:5" x14ac:dyDescent="0.15">
      <c r="B1477" s="6"/>
      <c r="C1477" s="6"/>
      <c r="D1477" s="6"/>
      <c r="E1477" s="5"/>
    </row>
    <row r="1478" spans="2:5" x14ac:dyDescent="0.15">
      <c r="B1478" s="6"/>
      <c r="C1478" s="6"/>
      <c r="D1478" s="6"/>
      <c r="E1478" s="5"/>
    </row>
    <row r="1479" spans="2:5" x14ac:dyDescent="0.15">
      <c r="B1479" s="6"/>
      <c r="C1479" s="6"/>
      <c r="D1479" s="6"/>
      <c r="E1479" s="5"/>
    </row>
    <row r="1480" spans="2:5" x14ac:dyDescent="0.15">
      <c r="B1480" s="6"/>
      <c r="C1480" s="6"/>
      <c r="D1480" s="6"/>
      <c r="E1480" s="5"/>
    </row>
    <row r="1481" spans="2:5" x14ac:dyDescent="0.15">
      <c r="B1481" s="6"/>
      <c r="C1481" s="6"/>
      <c r="D1481" s="6"/>
      <c r="E1481" s="5"/>
    </row>
    <row r="1482" spans="2:5" x14ac:dyDescent="0.15">
      <c r="B1482" s="6"/>
      <c r="C1482" s="6"/>
      <c r="D1482" s="6"/>
      <c r="E1482" s="5"/>
    </row>
    <row r="1483" spans="2:5" x14ac:dyDescent="0.15">
      <c r="B1483" s="6"/>
      <c r="C1483" s="6"/>
      <c r="D1483" s="6"/>
      <c r="E1483" s="5"/>
    </row>
    <row r="1484" spans="2:5" x14ac:dyDescent="0.15">
      <c r="B1484" s="6"/>
      <c r="C1484" s="6"/>
      <c r="D1484" s="6"/>
      <c r="E1484" s="5"/>
    </row>
    <row r="1485" spans="2:5" x14ac:dyDescent="0.15">
      <c r="B1485" s="6"/>
      <c r="C1485" s="6"/>
      <c r="D1485" s="6"/>
      <c r="E1485" s="5"/>
    </row>
    <row r="1486" spans="2:5" x14ac:dyDescent="0.15">
      <c r="B1486" s="6"/>
      <c r="C1486" s="6"/>
      <c r="D1486" s="6"/>
      <c r="E1486" s="5"/>
    </row>
    <row r="1487" spans="2:5" x14ac:dyDescent="0.15">
      <c r="B1487" s="6"/>
      <c r="C1487" s="6"/>
      <c r="D1487" s="6"/>
      <c r="E1487" s="5"/>
    </row>
    <row r="1488" spans="2:5" x14ac:dyDescent="0.15">
      <c r="B1488" s="6"/>
      <c r="C1488" s="6"/>
      <c r="D1488" s="6"/>
      <c r="E1488" s="5"/>
    </row>
    <row r="1489" spans="2:5" x14ac:dyDescent="0.15">
      <c r="B1489" s="6"/>
      <c r="C1489" s="6"/>
      <c r="D1489" s="6"/>
      <c r="E1489" s="5"/>
    </row>
    <row r="1490" spans="2:5" x14ac:dyDescent="0.15">
      <c r="B1490" s="6"/>
      <c r="C1490" s="6"/>
      <c r="D1490" s="6"/>
      <c r="E1490" s="5"/>
    </row>
    <row r="1491" spans="2:5" x14ac:dyDescent="0.15">
      <c r="B1491" s="6"/>
      <c r="C1491" s="6"/>
      <c r="D1491" s="6"/>
      <c r="E1491" s="5"/>
    </row>
    <row r="1492" spans="2:5" x14ac:dyDescent="0.15">
      <c r="B1492" s="6"/>
      <c r="C1492" s="6"/>
      <c r="D1492" s="6"/>
      <c r="E1492" s="5"/>
    </row>
    <row r="1493" spans="2:5" x14ac:dyDescent="0.15">
      <c r="B1493" s="6"/>
      <c r="C1493" s="6"/>
      <c r="D1493" s="6"/>
      <c r="E1493" s="5"/>
    </row>
    <row r="1494" spans="2:5" x14ac:dyDescent="0.15">
      <c r="B1494" s="6"/>
      <c r="C1494" s="6"/>
      <c r="D1494" s="6"/>
      <c r="E1494" s="5"/>
    </row>
    <row r="1495" spans="2:5" x14ac:dyDescent="0.15">
      <c r="B1495" s="6"/>
      <c r="C1495" s="6"/>
      <c r="D1495" s="6"/>
      <c r="E1495" s="5"/>
    </row>
    <row r="1496" spans="2:5" x14ac:dyDescent="0.15">
      <c r="B1496" s="6"/>
      <c r="C1496" s="6"/>
      <c r="D1496" s="6"/>
      <c r="E1496" s="5"/>
    </row>
    <row r="1497" spans="2:5" x14ac:dyDescent="0.15">
      <c r="B1497" s="6"/>
      <c r="C1497" s="6"/>
      <c r="D1497" s="6"/>
      <c r="E1497" s="5"/>
    </row>
    <row r="1498" spans="2:5" x14ac:dyDescent="0.15">
      <c r="B1498" s="6"/>
      <c r="C1498" s="6"/>
      <c r="D1498" s="6"/>
      <c r="E1498" s="5"/>
    </row>
    <row r="1499" spans="2:5" x14ac:dyDescent="0.15">
      <c r="B1499" s="6"/>
      <c r="C1499" s="6"/>
      <c r="D1499" s="6"/>
      <c r="E1499" s="5"/>
    </row>
    <row r="1500" spans="2:5" x14ac:dyDescent="0.15">
      <c r="B1500" s="6"/>
      <c r="C1500" s="6"/>
      <c r="D1500" s="6"/>
      <c r="E1500" s="5"/>
    </row>
    <row r="1501" spans="2:5" x14ac:dyDescent="0.15">
      <c r="B1501" s="6"/>
      <c r="C1501" s="6"/>
      <c r="D1501" s="6"/>
      <c r="E1501" s="5"/>
    </row>
    <row r="1502" spans="2:5" x14ac:dyDescent="0.15">
      <c r="B1502" s="6"/>
      <c r="C1502" s="6"/>
      <c r="D1502" s="6"/>
      <c r="E1502" s="5"/>
    </row>
    <row r="1503" spans="2:5" x14ac:dyDescent="0.15">
      <c r="B1503" s="6"/>
      <c r="C1503" s="6"/>
      <c r="D1503" s="6"/>
      <c r="E1503" s="5"/>
    </row>
    <row r="1504" spans="2:5" x14ac:dyDescent="0.15">
      <c r="B1504" s="6"/>
      <c r="C1504" s="6"/>
      <c r="D1504" s="6"/>
      <c r="E1504" s="5"/>
    </row>
    <row r="1505" spans="2:5" x14ac:dyDescent="0.15">
      <c r="B1505" s="6"/>
      <c r="C1505" s="6"/>
      <c r="D1505" s="6"/>
      <c r="E1505" s="5"/>
    </row>
    <row r="1506" spans="2:5" x14ac:dyDescent="0.15">
      <c r="B1506" s="6"/>
      <c r="C1506" s="6"/>
      <c r="D1506" s="6"/>
      <c r="E1506" s="5"/>
    </row>
    <row r="1507" spans="2:5" x14ac:dyDescent="0.15">
      <c r="B1507" s="6"/>
      <c r="C1507" s="6"/>
      <c r="D1507" s="6"/>
      <c r="E1507" s="5"/>
    </row>
    <row r="1508" spans="2:5" x14ac:dyDescent="0.15">
      <c r="B1508" s="6"/>
      <c r="C1508" s="6"/>
      <c r="D1508" s="6"/>
      <c r="E1508" s="5"/>
    </row>
    <row r="1509" spans="2:5" x14ac:dyDescent="0.15">
      <c r="B1509" s="6"/>
      <c r="C1509" s="6"/>
      <c r="D1509" s="6"/>
      <c r="E1509" s="5"/>
    </row>
    <row r="1510" spans="2:5" x14ac:dyDescent="0.15">
      <c r="B1510" s="6"/>
      <c r="C1510" s="6"/>
      <c r="D1510" s="6"/>
      <c r="E1510" s="5"/>
    </row>
    <row r="1511" spans="2:5" x14ac:dyDescent="0.15">
      <c r="B1511" s="6"/>
      <c r="C1511" s="6"/>
      <c r="D1511" s="6"/>
      <c r="E1511" s="5"/>
    </row>
    <row r="1512" spans="2:5" x14ac:dyDescent="0.15">
      <c r="B1512" s="6"/>
      <c r="C1512" s="6"/>
      <c r="D1512" s="6"/>
      <c r="E1512" s="5"/>
    </row>
    <row r="1513" spans="2:5" x14ac:dyDescent="0.15">
      <c r="B1513" s="6"/>
      <c r="C1513" s="6"/>
      <c r="D1513" s="6"/>
      <c r="E1513" s="5"/>
    </row>
    <row r="1514" spans="2:5" x14ac:dyDescent="0.15">
      <c r="B1514" s="6"/>
      <c r="C1514" s="6"/>
      <c r="D1514" s="6"/>
      <c r="E1514" s="5"/>
    </row>
    <row r="1515" spans="2:5" x14ac:dyDescent="0.15">
      <c r="B1515" s="6"/>
      <c r="C1515" s="6"/>
      <c r="D1515" s="6"/>
      <c r="E1515" s="5"/>
    </row>
    <row r="1516" spans="2:5" x14ac:dyDescent="0.15">
      <c r="B1516" s="6"/>
      <c r="C1516" s="6"/>
      <c r="D1516" s="6"/>
      <c r="E1516" s="5"/>
    </row>
    <row r="1517" spans="2:5" x14ac:dyDescent="0.15">
      <c r="B1517" s="6"/>
      <c r="C1517" s="6"/>
      <c r="D1517" s="6"/>
      <c r="E1517" s="5"/>
    </row>
    <row r="1518" spans="2:5" x14ac:dyDescent="0.15">
      <c r="B1518" s="6"/>
      <c r="C1518" s="6"/>
      <c r="D1518" s="6"/>
      <c r="E1518" s="5"/>
    </row>
    <row r="1519" spans="2:5" x14ac:dyDescent="0.15">
      <c r="B1519" s="6"/>
      <c r="C1519" s="6"/>
      <c r="D1519" s="6"/>
      <c r="E1519" s="5"/>
    </row>
    <row r="1520" spans="2:5" x14ac:dyDescent="0.15">
      <c r="B1520" s="6"/>
      <c r="C1520" s="6"/>
      <c r="D1520" s="6"/>
      <c r="E1520" s="5"/>
    </row>
    <row r="1521" spans="2:5" x14ac:dyDescent="0.15">
      <c r="B1521" s="6"/>
      <c r="C1521" s="6"/>
      <c r="D1521" s="6"/>
      <c r="E1521" s="5"/>
    </row>
    <row r="1522" spans="2:5" x14ac:dyDescent="0.15">
      <c r="B1522" s="6"/>
      <c r="C1522" s="6"/>
      <c r="D1522" s="6"/>
      <c r="E1522" s="5"/>
    </row>
    <row r="1523" spans="2:5" x14ac:dyDescent="0.15">
      <c r="B1523" s="6"/>
      <c r="C1523" s="6"/>
      <c r="D1523" s="6"/>
      <c r="E1523" s="5"/>
    </row>
    <row r="1524" spans="2:5" x14ac:dyDescent="0.15">
      <c r="B1524" s="6"/>
      <c r="C1524" s="6"/>
      <c r="D1524" s="6"/>
      <c r="E1524" s="5"/>
    </row>
    <row r="1525" spans="2:5" x14ac:dyDescent="0.15">
      <c r="B1525" s="6"/>
      <c r="C1525" s="6"/>
      <c r="D1525" s="6"/>
      <c r="E1525" s="5"/>
    </row>
    <row r="1526" spans="2:5" x14ac:dyDescent="0.15">
      <c r="B1526" s="6"/>
      <c r="C1526" s="6"/>
      <c r="D1526" s="6"/>
      <c r="E1526" s="5"/>
    </row>
    <row r="1527" spans="2:5" x14ac:dyDescent="0.15">
      <c r="B1527" s="6"/>
      <c r="C1527" s="6"/>
      <c r="D1527" s="6"/>
      <c r="E1527" s="5"/>
    </row>
    <row r="1528" spans="2:5" x14ac:dyDescent="0.15">
      <c r="B1528" s="6"/>
      <c r="C1528" s="6"/>
      <c r="D1528" s="6"/>
      <c r="E1528" s="5"/>
    </row>
    <row r="1529" spans="2:5" x14ac:dyDescent="0.15">
      <c r="B1529" s="6"/>
      <c r="C1529" s="6"/>
      <c r="D1529" s="6"/>
      <c r="E1529" s="5"/>
    </row>
    <row r="1530" spans="2:5" x14ac:dyDescent="0.15">
      <c r="B1530" s="6"/>
      <c r="C1530" s="6"/>
      <c r="D1530" s="6"/>
      <c r="E1530" s="5"/>
    </row>
    <row r="1531" spans="2:5" x14ac:dyDescent="0.15">
      <c r="B1531" s="6"/>
      <c r="C1531" s="6"/>
      <c r="D1531" s="6"/>
      <c r="E1531" s="5"/>
    </row>
    <row r="1532" spans="2:5" x14ac:dyDescent="0.15">
      <c r="B1532" s="6"/>
      <c r="C1532" s="6"/>
      <c r="D1532" s="6"/>
      <c r="E1532" s="5"/>
    </row>
    <row r="1533" spans="2:5" x14ac:dyDescent="0.15">
      <c r="B1533" s="6"/>
      <c r="C1533" s="6"/>
      <c r="D1533" s="6"/>
      <c r="E1533" s="5"/>
    </row>
    <row r="1534" spans="2:5" x14ac:dyDescent="0.15">
      <c r="B1534" s="6"/>
      <c r="C1534" s="6"/>
      <c r="D1534" s="6"/>
      <c r="E1534" s="5"/>
    </row>
    <row r="1535" spans="2:5" x14ac:dyDescent="0.15">
      <c r="B1535" s="6"/>
      <c r="C1535" s="6"/>
      <c r="D1535" s="6"/>
      <c r="E1535" s="5"/>
    </row>
    <row r="1536" spans="2:5" x14ac:dyDescent="0.15">
      <c r="B1536" s="6"/>
      <c r="C1536" s="6"/>
      <c r="D1536" s="6"/>
      <c r="E1536" s="5"/>
    </row>
    <row r="1537" spans="2:5" x14ac:dyDescent="0.15">
      <c r="B1537" s="6"/>
      <c r="C1537" s="6"/>
      <c r="D1537" s="6"/>
      <c r="E1537" s="5"/>
    </row>
    <row r="1538" spans="2:5" x14ac:dyDescent="0.15">
      <c r="B1538" s="6"/>
      <c r="C1538" s="6"/>
      <c r="D1538" s="6"/>
      <c r="E1538" s="5"/>
    </row>
    <row r="1539" spans="2:5" x14ac:dyDescent="0.15">
      <c r="B1539" s="6"/>
      <c r="C1539" s="6"/>
      <c r="D1539" s="6"/>
      <c r="E1539" s="5"/>
    </row>
    <row r="1540" spans="2:5" x14ac:dyDescent="0.15">
      <c r="B1540" s="6"/>
      <c r="C1540" s="6"/>
      <c r="D1540" s="6"/>
      <c r="E1540" s="5"/>
    </row>
    <row r="1541" spans="2:5" x14ac:dyDescent="0.15">
      <c r="B1541" s="6"/>
      <c r="C1541" s="6"/>
      <c r="D1541" s="6"/>
      <c r="E1541" s="5"/>
    </row>
    <row r="1542" spans="2:5" x14ac:dyDescent="0.15">
      <c r="B1542" s="6"/>
      <c r="C1542" s="6"/>
      <c r="D1542" s="6"/>
      <c r="E1542" s="5"/>
    </row>
    <row r="1543" spans="2:5" x14ac:dyDescent="0.15">
      <c r="B1543" s="6"/>
      <c r="C1543" s="6"/>
      <c r="D1543" s="6"/>
      <c r="E1543" s="5"/>
    </row>
    <row r="1544" spans="2:5" x14ac:dyDescent="0.15">
      <c r="B1544" s="6"/>
      <c r="C1544" s="6"/>
      <c r="D1544" s="6"/>
      <c r="E1544" s="5"/>
    </row>
    <row r="1545" spans="2:5" x14ac:dyDescent="0.15">
      <c r="B1545" s="6"/>
      <c r="C1545" s="6"/>
      <c r="D1545" s="6"/>
      <c r="E1545" s="5"/>
    </row>
    <row r="1546" spans="2:5" x14ac:dyDescent="0.15">
      <c r="B1546" s="6"/>
      <c r="C1546" s="6"/>
      <c r="D1546" s="6"/>
      <c r="E1546" s="5"/>
    </row>
    <row r="1547" spans="2:5" x14ac:dyDescent="0.15">
      <c r="B1547" s="6"/>
      <c r="C1547" s="6"/>
      <c r="D1547" s="6"/>
      <c r="E1547" s="5"/>
    </row>
    <row r="1548" spans="2:5" x14ac:dyDescent="0.15">
      <c r="B1548" s="6"/>
      <c r="C1548" s="6"/>
      <c r="D1548" s="6"/>
      <c r="E1548" s="5"/>
    </row>
    <row r="1549" spans="2:5" x14ac:dyDescent="0.15">
      <c r="B1549" s="6"/>
      <c r="C1549" s="6"/>
      <c r="D1549" s="6"/>
      <c r="E1549" s="5"/>
    </row>
    <row r="1550" spans="2:5" x14ac:dyDescent="0.15">
      <c r="B1550" s="6"/>
      <c r="C1550" s="6"/>
      <c r="D1550" s="6"/>
      <c r="E1550" s="5"/>
    </row>
    <row r="1551" spans="2:5" x14ac:dyDescent="0.15">
      <c r="B1551" s="6"/>
      <c r="C1551" s="6"/>
      <c r="D1551" s="6"/>
      <c r="E1551" s="5"/>
    </row>
    <row r="1552" spans="2:5" x14ac:dyDescent="0.15">
      <c r="B1552" s="6"/>
      <c r="C1552" s="6"/>
      <c r="D1552" s="6"/>
      <c r="E1552" s="5"/>
    </row>
    <row r="1553" spans="2:5" x14ac:dyDescent="0.15">
      <c r="B1553" s="6"/>
      <c r="C1553" s="6"/>
      <c r="D1553" s="6"/>
      <c r="E1553" s="5"/>
    </row>
    <row r="1554" spans="2:5" x14ac:dyDescent="0.15">
      <c r="B1554" s="6"/>
      <c r="C1554" s="6"/>
      <c r="D1554" s="6"/>
      <c r="E1554" s="5"/>
    </row>
    <row r="1555" spans="2:5" x14ac:dyDescent="0.15">
      <c r="B1555" s="6"/>
      <c r="C1555" s="6"/>
      <c r="D1555" s="6"/>
      <c r="E1555" s="5"/>
    </row>
    <row r="1556" spans="2:5" x14ac:dyDescent="0.15">
      <c r="B1556" s="6"/>
      <c r="C1556" s="6"/>
      <c r="D1556" s="6"/>
      <c r="E1556" s="5"/>
    </row>
    <row r="1557" spans="2:5" x14ac:dyDescent="0.15">
      <c r="B1557" s="6"/>
      <c r="C1557" s="6"/>
      <c r="D1557" s="6"/>
      <c r="E1557" s="5"/>
    </row>
    <row r="1558" spans="2:5" x14ac:dyDescent="0.15">
      <c r="B1558" s="6"/>
      <c r="C1558" s="6"/>
      <c r="D1558" s="6"/>
      <c r="E1558" s="5"/>
    </row>
    <row r="1559" spans="2:5" x14ac:dyDescent="0.15">
      <c r="B1559" s="6"/>
      <c r="C1559" s="6"/>
      <c r="D1559" s="6"/>
      <c r="E1559" s="5"/>
    </row>
    <row r="1560" spans="2:5" x14ac:dyDescent="0.15">
      <c r="B1560" s="6"/>
      <c r="C1560" s="6"/>
      <c r="D1560" s="6"/>
      <c r="E1560" s="5"/>
    </row>
    <row r="1561" spans="2:5" x14ac:dyDescent="0.15">
      <c r="B1561" s="6"/>
      <c r="C1561" s="6"/>
      <c r="D1561" s="6"/>
      <c r="E1561" s="5"/>
    </row>
    <row r="1562" spans="2:5" x14ac:dyDescent="0.15">
      <c r="B1562" s="6"/>
      <c r="C1562" s="6"/>
      <c r="D1562" s="6"/>
      <c r="E1562" s="5"/>
    </row>
    <row r="1563" spans="2:5" x14ac:dyDescent="0.15">
      <c r="B1563" s="6"/>
      <c r="C1563" s="6"/>
      <c r="D1563" s="6"/>
      <c r="E1563" s="5"/>
    </row>
    <row r="1564" spans="2:5" x14ac:dyDescent="0.15">
      <c r="B1564" s="6"/>
      <c r="C1564" s="6"/>
      <c r="D1564" s="6"/>
      <c r="E1564" s="5"/>
    </row>
    <row r="1565" spans="2:5" x14ac:dyDescent="0.15">
      <c r="B1565" s="6"/>
      <c r="C1565" s="6"/>
      <c r="D1565" s="6"/>
      <c r="E1565" s="5"/>
    </row>
    <row r="1566" spans="2:5" x14ac:dyDescent="0.15">
      <c r="B1566" s="6"/>
      <c r="C1566" s="6"/>
      <c r="D1566" s="6"/>
      <c r="E1566" s="5"/>
    </row>
    <row r="1567" spans="2:5" x14ac:dyDescent="0.15">
      <c r="B1567" s="6"/>
      <c r="C1567" s="6"/>
      <c r="D1567" s="6"/>
      <c r="E1567" s="5"/>
    </row>
    <row r="1568" spans="2:5" x14ac:dyDescent="0.15">
      <c r="B1568" s="6"/>
      <c r="C1568" s="6"/>
      <c r="D1568" s="6"/>
      <c r="E1568" s="5"/>
    </row>
    <row r="1569" spans="2:5" x14ac:dyDescent="0.15">
      <c r="B1569" s="6"/>
      <c r="C1569" s="6"/>
      <c r="D1569" s="6"/>
      <c r="E1569" s="5"/>
    </row>
    <row r="1570" spans="2:5" x14ac:dyDescent="0.15">
      <c r="B1570" s="6"/>
      <c r="C1570" s="6"/>
      <c r="D1570" s="6"/>
      <c r="E1570" s="5"/>
    </row>
    <row r="1571" spans="2:5" x14ac:dyDescent="0.15">
      <c r="B1571" s="6"/>
      <c r="C1571" s="6"/>
      <c r="D1571" s="6"/>
      <c r="E1571" s="5"/>
    </row>
    <row r="1572" spans="2:5" x14ac:dyDescent="0.15">
      <c r="B1572" s="6"/>
      <c r="C1572" s="6"/>
      <c r="D1572" s="6"/>
      <c r="E1572" s="5"/>
    </row>
    <row r="1573" spans="2:5" x14ac:dyDescent="0.15">
      <c r="B1573" s="6"/>
      <c r="C1573" s="6"/>
      <c r="D1573" s="6"/>
      <c r="E1573" s="5"/>
    </row>
    <row r="1574" spans="2:5" x14ac:dyDescent="0.15">
      <c r="B1574" s="6"/>
      <c r="C1574" s="6"/>
      <c r="D1574" s="6"/>
      <c r="E1574" s="5"/>
    </row>
    <row r="1575" spans="2:5" x14ac:dyDescent="0.15">
      <c r="B1575" s="6"/>
      <c r="C1575" s="6"/>
      <c r="D1575" s="6"/>
      <c r="E1575" s="5"/>
    </row>
    <row r="1576" spans="2:5" x14ac:dyDescent="0.15">
      <c r="B1576" s="6"/>
      <c r="C1576" s="6"/>
      <c r="D1576" s="6"/>
      <c r="E1576" s="5"/>
    </row>
    <row r="1577" spans="2:5" x14ac:dyDescent="0.15">
      <c r="B1577" s="6"/>
      <c r="C1577" s="6"/>
      <c r="D1577" s="6"/>
      <c r="E1577" s="5"/>
    </row>
  </sheetData>
  <autoFilter ref="B10:E1577" xr:uid="{00000000-0001-0000-0000-000000000000}"/>
  <sortState xmlns:xlrd2="http://schemas.microsoft.com/office/spreadsheetml/2017/richdata2" ref="A46:F297">
    <sortCondition ref="B46:B297"/>
    <sortCondition ref="C46:C297"/>
  </sortState>
  <mergeCells count="5">
    <mergeCell ref="A1:B1"/>
    <mergeCell ref="C10:C11"/>
    <mergeCell ref="D10:D11"/>
    <mergeCell ref="E10:E11"/>
    <mergeCell ref="B10:B11"/>
  </mergeCells>
  <phoneticPr fontId="1"/>
  <pageMargins left="0.70866141732283472" right="0.70866141732283472" top="0.74803149606299213" bottom="0.74803149606299213" header="0.31496062992125984" footer="0.31496062992125984"/>
  <pageSetup paperSize="9" scale="9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ESCO 003</cp:lastModifiedBy>
  <cp:lastPrinted>2025-01-10T01:02:19Z</cp:lastPrinted>
  <dcterms:created xsi:type="dcterms:W3CDTF">2015-03-02T01:12:59Z</dcterms:created>
  <dcterms:modified xsi:type="dcterms:W3CDTF">2025-01-10T01:32:53Z</dcterms:modified>
</cp:coreProperties>
</file>