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毎月タスク\廃番リスト更新\過去分\"/>
    </mc:Choice>
  </mc:AlternateContent>
  <xr:revisionPtr revIDLastSave="0" documentId="13_ncr:1_{AEAF6FF4-5164-4979-95C1-504A3D351A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Sheet1!$A$1:$E$730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8" i="1"/>
  <c r="E19" i="1"/>
  <c r="E27" i="1"/>
  <c r="E28" i="1"/>
  <c r="E29" i="1"/>
  <c r="E30" i="1"/>
  <c r="E31" i="1"/>
  <c r="E35" i="1"/>
  <c r="E47" i="1"/>
  <c r="E49" i="1"/>
  <c r="E51" i="1"/>
  <c r="E52" i="1"/>
  <c r="E53" i="1"/>
  <c r="E78" i="1"/>
  <c r="E80" i="1"/>
  <c r="E81" i="1"/>
  <c r="E82" i="1"/>
  <c r="E83" i="1"/>
  <c r="E84" i="1"/>
  <c r="E85" i="1"/>
  <c r="E87" i="1"/>
  <c r="E89" i="1"/>
  <c r="E99" i="1"/>
  <c r="E104" i="1"/>
  <c r="E105" i="1"/>
  <c r="E106" i="1"/>
  <c r="E109" i="1"/>
  <c r="E110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9" i="1"/>
  <c r="E130" i="1"/>
  <c r="E131" i="1"/>
  <c r="E132" i="1"/>
  <c r="E133" i="1"/>
  <c r="E134" i="1"/>
  <c r="E135" i="1"/>
  <c r="E136" i="1"/>
  <c r="E137" i="1"/>
  <c r="E138" i="1"/>
  <c r="E140" i="1"/>
  <c r="E141" i="1"/>
  <c r="E142" i="1"/>
  <c r="E143" i="1"/>
  <c r="E144" i="1"/>
  <c r="E146" i="1"/>
  <c r="E148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6" i="1"/>
  <c r="E177" i="1"/>
  <c r="E178" i="1"/>
  <c r="E179" i="1"/>
  <c r="E180" i="1"/>
  <c r="E181" i="1"/>
  <c r="E182" i="1"/>
  <c r="E183" i="1"/>
  <c r="E186" i="1"/>
  <c r="E189" i="1"/>
  <c r="E190" i="1"/>
  <c r="E193" i="1"/>
  <c r="E194" i="1"/>
  <c r="E195" i="1"/>
  <c r="E196" i="1"/>
  <c r="E197" i="1"/>
  <c r="E198" i="1"/>
  <c r="E199" i="1"/>
  <c r="E200" i="1"/>
  <c r="E201" i="1"/>
  <c r="E203" i="1"/>
  <c r="E204" i="1"/>
  <c r="E205" i="1"/>
  <c r="E206" i="1"/>
  <c r="E207" i="1"/>
  <c r="E208" i="1"/>
  <c r="E211" i="1"/>
  <c r="E213" i="1"/>
  <c r="E214" i="1"/>
  <c r="E215" i="1"/>
  <c r="E216" i="1"/>
  <c r="E217" i="1"/>
  <c r="E219" i="1"/>
  <c r="E221" i="1"/>
  <c r="E222" i="1"/>
  <c r="E223" i="1"/>
  <c r="E225" i="1"/>
  <c r="E226" i="1"/>
  <c r="E227" i="1"/>
  <c r="E229" i="1"/>
  <c r="E233" i="1"/>
  <c r="E235" i="1"/>
  <c r="E236" i="1"/>
  <c r="E237" i="1"/>
  <c r="E238" i="1"/>
  <c r="E239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7" i="1"/>
  <c r="E258" i="1"/>
  <c r="E259" i="1"/>
  <c r="E261" i="1"/>
  <c r="E262" i="1"/>
  <c r="E264" i="1"/>
  <c r="E266" i="1"/>
  <c r="E273" i="1"/>
  <c r="E275" i="1"/>
  <c r="E276" i="1"/>
  <c r="E278" i="1"/>
  <c r="E280" i="1"/>
  <c r="E282" i="1"/>
  <c r="E283" i="1"/>
  <c r="E285" i="1"/>
  <c r="E289" i="1"/>
  <c r="E290" i="1"/>
  <c r="E292" i="1"/>
  <c r="E293" i="1"/>
  <c r="E294" i="1"/>
  <c r="E295" i="1"/>
  <c r="E296" i="1"/>
  <c r="E297" i="1"/>
  <c r="E298" i="1"/>
  <c r="E299" i="1"/>
  <c r="E301" i="1"/>
  <c r="E302" i="1"/>
  <c r="E303" i="1"/>
  <c r="E305" i="1"/>
  <c r="E306" i="1"/>
  <c r="E311" i="1"/>
  <c r="E312" i="1"/>
  <c r="E313" i="1"/>
  <c r="E316" i="1"/>
  <c r="E317" i="1"/>
  <c r="E318" i="1"/>
  <c r="E319" i="1"/>
  <c r="E320" i="1"/>
  <c r="E321" i="1"/>
  <c r="E322" i="1"/>
  <c r="E323" i="1"/>
  <c r="E325" i="1"/>
  <c r="E326" i="1"/>
  <c r="E327" i="1"/>
  <c r="E328" i="1"/>
  <c r="E329" i="1"/>
  <c r="E330" i="1"/>
  <c r="E336" i="1"/>
  <c r="E337" i="1"/>
  <c r="E338" i="1"/>
  <c r="E340" i="1"/>
  <c r="E343" i="1"/>
  <c r="E344" i="1"/>
  <c r="E345" i="1"/>
  <c r="E346" i="1"/>
  <c r="E347" i="1"/>
  <c r="E348" i="1"/>
  <c r="E349" i="1"/>
  <c r="E351" i="1"/>
  <c r="E356" i="1"/>
  <c r="E358" i="1"/>
  <c r="E360" i="1"/>
  <c r="E363" i="1"/>
  <c r="E366" i="1"/>
  <c r="E367" i="1"/>
  <c r="E383" i="1"/>
  <c r="E384" i="1"/>
  <c r="E385" i="1"/>
  <c r="E386" i="1"/>
  <c r="E387" i="1"/>
  <c r="E388" i="1"/>
  <c r="E389" i="1"/>
  <c r="E390" i="1"/>
  <c r="E393" i="1"/>
  <c r="E394" i="1"/>
  <c r="E395" i="1"/>
  <c r="E397" i="1"/>
  <c r="E400" i="1"/>
  <c r="E401" i="1"/>
  <c r="E402" i="1"/>
  <c r="E403" i="1"/>
  <c r="E404" i="1"/>
  <c r="E405" i="1"/>
  <c r="E407" i="1"/>
  <c r="E408" i="1"/>
  <c r="E409" i="1"/>
  <c r="E410" i="1"/>
  <c r="E412" i="1"/>
  <c r="E413" i="1"/>
  <c r="E414" i="1"/>
  <c r="E419" i="1"/>
  <c r="E422" i="1"/>
  <c r="E427" i="1"/>
  <c r="E428" i="1"/>
  <c r="E430" i="1"/>
  <c r="E431" i="1"/>
  <c r="E432" i="1"/>
  <c r="E433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8" i="1"/>
  <c r="E449" i="1"/>
  <c r="E450" i="1"/>
  <c r="E451" i="1"/>
  <c r="E452" i="1"/>
  <c r="E453" i="1"/>
  <c r="E454" i="1"/>
  <c r="E455" i="1"/>
  <c r="E457" i="1"/>
  <c r="E461" i="1"/>
  <c r="E470" i="1"/>
  <c r="E471" i="1"/>
  <c r="E472" i="1"/>
  <c r="E473" i="1"/>
  <c r="E474" i="1"/>
  <c r="E475" i="1"/>
  <c r="E481" i="1"/>
  <c r="E482" i="1"/>
  <c r="E483" i="1"/>
  <c r="E484" i="1"/>
  <c r="E485" i="1"/>
  <c r="E487" i="1"/>
  <c r="E488" i="1"/>
  <c r="E490" i="1"/>
  <c r="E492" i="1"/>
  <c r="E493" i="1"/>
  <c r="E495" i="1"/>
  <c r="E497" i="1"/>
  <c r="E502" i="1"/>
  <c r="E503" i="1"/>
  <c r="E504" i="1"/>
  <c r="E505" i="1"/>
  <c r="E506" i="1"/>
  <c r="E508" i="1"/>
  <c r="E509" i="1"/>
  <c r="E510" i="1"/>
  <c r="E512" i="1"/>
  <c r="E513" i="1"/>
  <c r="E514" i="1"/>
  <c r="E515" i="1"/>
  <c r="E516" i="1"/>
  <c r="E517" i="1"/>
  <c r="E519" i="1"/>
  <c r="E520" i="1"/>
  <c r="E522" i="1"/>
  <c r="E523" i="1"/>
  <c r="E525" i="1"/>
  <c r="E528" i="1"/>
  <c r="E529" i="1"/>
  <c r="E531" i="1"/>
  <c r="E533" i="1"/>
  <c r="E534" i="1"/>
  <c r="E535" i="1"/>
  <c r="E539" i="1"/>
  <c r="E540" i="1"/>
  <c r="E541" i="1"/>
  <c r="E545" i="1"/>
  <c r="E548" i="1"/>
  <c r="E549" i="1"/>
  <c r="E550" i="1"/>
  <c r="E551" i="1"/>
  <c r="E552" i="1"/>
  <c r="E553" i="1"/>
  <c r="E558" i="1"/>
  <c r="E559" i="1"/>
  <c r="E560" i="1"/>
  <c r="E561" i="1"/>
  <c r="E562" i="1"/>
  <c r="E563" i="1"/>
  <c r="E564" i="1"/>
  <c r="E565" i="1"/>
  <c r="E567" i="1"/>
  <c r="E569" i="1"/>
  <c r="E570" i="1"/>
  <c r="E571" i="1"/>
  <c r="E572" i="1"/>
  <c r="E573" i="1"/>
  <c r="E575" i="1"/>
  <c r="E580" i="1"/>
  <c r="E582" i="1"/>
  <c r="E583" i="1"/>
  <c r="E585" i="1"/>
  <c r="E586" i="1"/>
  <c r="E588" i="1"/>
  <c r="E589" i="1"/>
  <c r="E591" i="1"/>
  <c r="E592" i="1"/>
  <c r="E593" i="1"/>
  <c r="E595" i="1"/>
  <c r="E596" i="1"/>
  <c r="E598" i="1"/>
  <c r="E599" i="1"/>
  <c r="E600" i="1"/>
  <c r="E601" i="1"/>
  <c r="E602" i="1"/>
  <c r="E603" i="1"/>
  <c r="E605" i="1"/>
  <c r="E606" i="1"/>
  <c r="E607" i="1"/>
  <c r="E611" i="1"/>
  <c r="E613" i="1"/>
  <c r="E614" i="1"/>
  <c r="E615" i="1"/>
  <c r="E616" i="1"/>
  <c r="E617" i="1"/>
  <c r="E619" i="1"/>
  <c r="E621" i="1"/>
  <c r="E622" i="1"/>
  <c r="E623" i="1"/>
  <c r="E624" i="1"/>
  <c r="E626" i="1"/>
  <c r="E627" i="1"/>
  <c r="E628" i="1"/>
  <c r="E629" i="1"/>
  <c r="E630" i="1"/>
  <c r="E632" i="1"/>
  <c r="E633" i="1"/>
  <c r="E635" i="1"/>
  <c r="E636" i="1"/>
  <c r="E637" i="1"/>
  <c r="E638" i="1"/>
  <c r="E639" i="1"/>
  <c r="E640" i="1"/>
  <c r="E641" i="1"/>
  <c r="E642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70" i="1"/>
  <c r="E671" i="1"/>
  <c r="E672" i="1"/>
  <c r="E673" i="1"/>
  <c r="E674" i="1"/>
  <c r="E675" i="1"/>
  <c r="E678" i="1"/>
  <c r="E679" i="1"/>
  <c r="E680" i="1"/>
  <c r="E683" i="1"/>
  <c r="E684" i="1"/>
  <c r="E685" i="1"/>
  <c r="E686" i="1"/>
  <c r="E687" i="1"/>
  <c r="E688" i="1"/>
  <c r="E690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7" i="1"/>
  <c r="E712" i="1"/>
  <c r="E715" i="1"/>
  <c r="E716" i="1"/>
  <c r="E717" i="1"/>
  <c r="E718" i="1"/>
  <c r="E719" i="1"/>
  <c r="E720" i="1"/>
  <c r="E722" i="1"/>
  <c r="E723" i="1"/>
  <c r="E724" i="1"/>
  <c r="E725" i="1"/>
  <c r="E727" i="1"/>
  <c r="E729" i="1"/>
  <c r="E730" i="1"/>
</calcChain>
</file>

<file path=xl/sharedStrings.xml><?xml version="1.0" encoding="utf-8"?>
<sst xmlns="http://schemas.openxmlformats.org/spreadsheetml/2006/main" count="2075" uniqueCount="1934">
  <si>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</si>
  <si>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</si>
  <si>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</si>
  <si>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</si>
  <si>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</si>
  <si>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</si>
  <si>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</si>
  <si>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</si>
  <si>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</si>
  <si>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1994</t>
  </si>
  <si>
    <t>0068</t>
  </si>
  <si>
    <t>0448</t>
  </si>
  <si>
    <t>0995</t>
  </si>
  <si>
    <t>1463</t>
  </si>
  <si>
    <t>1738</t>
  </si>
  <si>
    <t>1767</t>
  </si>
  <si>
    <t>0111</t>
  </si>
  <si>
    <t>0254</t>
  </si>
  <si>
    <t>0259</t>
  </si>
  <si>
    <t>0332</t>
  </si>
  <si>
    <t>0351</t>
  </si>
  <si>
    <t>0479</t>
  </si>
  <si>
    <t>0553</t>
  </si>
  <si>
    <t>0624</t>
  </si>
  <si>
    <t>0641</t>
  </si>
  <si>
    <t>0697</t>
  </si>
  <si>
    <t>0740</t>
  </si>
  <si>
    <t>0762</t>
  </si>
  <si>
    <t>1020</t>
  </si>
  <si>
    <t>1422</t>
  </si>
  <si>
    <t>1543</t>
  </si>
  <si>
    <t>1592</t>
  </si>
  <si>
    <t>1859</t>
  </si>
  <si>
    <t>1902</t>
  </si>
  <si>
    <t>[充電式] 作業灯/ＬＥＤ</t>
  </si>
  <si>
    <t>2161</t>
  </si>
  <si>
    <t>2174</t>
  </si>
  <si>
    <t>2183</t>
  </si>
  <si>
    <t>2197</t>
  </si>
  <si>
    <t>2199</t>
  </si>
  <si>
    <t>2213</t>
  </si>
  <si>
    <t>2251</t>
  </si>
  <si>
    <t>2286</t>
  </si>
  <si>
    <t>2356</t>
  </si>
  <si>
    <t>2407</t>
  </si>
  <si>
    <t>130x 95mm 使い捨てカイロ(貼れる/10個)</t>
  </si>
  <si>
    <t>0006</t>
  </si>
  <si>
    <t>0007</t>
  </si>
  <si>
    <t>0028</t>
  </si>
  <si>
    <t>0073</t>
  </si>
  <si>
    <t>0103</t>
  </si>
  <si>
    <t>0115</t>
  </si>
  <si>
    <t>0133</t>
  </si>
  <si>
    <t>0135</t>
  </si>
  <si>
    <t>0147</t>
  </si>
  <si>
    <t>0181</t>
  </si>
  <si>
    <t>0192</t>
  </si>
  <si>
    <t>0195</t>
  </si>
  <si>
    <t>0214</t>
  </si>
  <si>
    <t>0236</t>
  </si>
  <si>
    <t>0239</t>
  </si>
  <si>
    <t>0252</t>
  </si>
  <si>
    <t>0255</t>
  </si>
  <si>
    <t>0260</t>
  </si>
  <si>
    <t>0274</t>
  </si>
  <si>
    <t>0289</t>
  </si>
  <si>
    <t>0290</t>
  </si>
  <si>
    <t>0340</t>
  </si>
  <si>
    <t>0366</t>
  </si>
  <si>
    <t>0371</t>
  </si>
  <si>
    <t>0374</t>
  </si>
  <si>
    <t>0383</t>
  </si>
  <si>
    <t>0393</t>
  </si>
  <si>
    <t>0402</t>
  </si>
  <si>
    <t>0422</t>
  </si>
  <si>
    <t>0438</t>
  </si>
  <si>
    <t>0441</t>
  </si>
  <si>
    <t>3/8"DR ソケットレンチセット</t>
  </si>
  <si>
    <t>0443</t>
  </si>
  <si>
    <t>0507</t>
  </si>
  <si>
    <t>0535</t>
  </si>
  <si>
    <t>0570</t>
  </si>
  <si>
    <t>0605</t>
  </si>
  <si>
    <t>0609</t>
  </si>
  <si>
    <t>0620</t>
  </si>
  <si>
    <t>145x175x450mm すくい網(ｽﾃﾝﾚｽ製)</t>
  </si>
  <si>
    <t>0625</t>
  </si>
  <si>
    <t>0680</t>
  </si>
  <si>
    <t>0685</t>
  </si>
  <si>
    <t>0696</t>
  </si>
  <si>
    <t>0767</t>
  </si>
  <si>
    <t>0836</t>
  </si>
  <si>
    <t>0842</t>
  </si>
  <si>
    <t>0846</t>
  </si>
  <si>
    <t>0852</t>
  </si>
  <si>
    <t>0897</t>
  </si>
  <si>
    <t>0920</t>
  </si>
  <si>
    <t>EA824NS-3.7S</t>
  </si>
  <si>
    <t>3.7x 54mm ｽﾃﾝﾚｽ用ｼｮｰﾄﾄﾞﾘﾙ(AG coat･HSS)</t>
  </si>
  <si>
    <t>EA824NS-3.8S</t>
  </si>
  <si>
    <t>3.8x 54mm ｽﾃﾝﾚｽ用ｼｮｰﾄﾄﾞﾘﾙ(AG coat･HSS)</t>
  </si>
  <si>
    <t>1013</t>
  </si>
  <si>
    <t>1054</t>
  </si>
  <si>
    <t>1057</t>
  </si>
  <si>
    <t>1058</t>
  </si>
  <si>
    <t>Rc 1/4" エアーレギュレーター(ﾌﾞﾗｹｯﾄ付)</t>
  </si>
  <si>
    <t>1088</t>
  </si>
  <si>
    <t>1102</t>
  </si>
  <si>
    <t>1114</t>
  </si>
  <si>
    <t>1142</t>
  </si>
  <si>
    <t>1162</t>
  </si>
  <si>
    <t>1181</t>
  </si>
  <si>
    <t>1185</t>
  </si>
  <si>
    <t>1206</t>
  </si>
  <si>
    <t>1251</t>
  </si>
  <si>
    <t>1256</t>
  </si>
  <si>
    <t>1279</t>
  </si>
  <si>
    <t>1297</t>
  </si>
  <si>
    <t>1298</t>
  </si>
  <si>
    <t>1371</t>
  </si>
  <si>
    <t>1387</t>
  </si>
  <si>
    <t>1404</t>
  </si>
  <si>
    <t>1420</t>
  </si>
  <si>
    <t>1438</t>
  </si>
  <si>
    <t>1456</t>
  </si>
  <si>
    <t>1465</t>
  </si>
  <si>
    <t>1467</t>
  </si>
  <si>
    <t>1471</t>
  </si>
  <si>
    <t>1482</t>
  </si>
  <si>
    <t>1507</t>
  </si>
  <si>
    <t>1522</t>
  </si>
  <si>
    <t>1590</t>
  </si>
  <si>
    <t>1622</t>
  </si>
  <si>
    <t>1632</t>
  </si>
  <si>
    <t>1658</t>
  </si>
  <si>
    <t>1679</t>
  </si>
  <si>
    <t>1710</t>
  </si>
  <si>
    <t>1736</t>
  </si>
  <si>
    <t>1739</t>
  </si>
  <si>
    <t>1764</t>
  </si>
  <si>
    <t>1774</t>
  </si>
  <si>
    <t>1777</t>
  </si>
  <si>
    <t>1781</t>
  </si>
  <si>
    <t>1795</t>
  </si>
  <si>
    <t>1805</t>
  </si>
  <si>
    <t>1807</t>
  </si>
  <si>
    <t>1808</t>
  </si>
  <si>
    <t>1809</t>
  </si>
  <si>
    <t>1820</t>
  </si>
  <si>
    <t>1835</t>
  </si>
  <si>
    <t>1843</t>
  </si>
  <si>
    <t>1854</t>
  </si>
  <si>
    <t>1856</t>
  </si>
  <si>
    <t>1860</t>
  </si>
  <si>
    <t>Ｂ４/Ａ４ デジタルプリントフレーム</t>
  </si>
  <si>
    <t>1861</t>
  </si>
  <si>
    <t>1863</t>
  </si>
  <si>
    <t>1864</t>
  </si>
  <si>
    <t>1870</t>
  </si>
  <si>
    <t>1873</t>
  </si>
  <si>
    <t>1881</t>
  </si>
  <si>
    <t>1882</t>
  </si>
  <si>
    <t>1886</t>
  </si>
  <si>
    <t>1916</t>
  </si>
  <si>
    <t>1.2m/4極ﾐﾆﾌﾟﾗｸﾞﾍｯﾄﾞｾｯﾄ(ﾐｭｰﾄｽｲｯﾁ付/左耳用</t>
  </si>
  <si>
    <t>1962</t>
  </si>
  <si>
    <t>1965</t>
  </si>
  <si>
    <t>1966</t>
  </si>
  <si>
    <t>A4判/ 1面  210x 297 mm ﾌﾟﾘﾝﾀｰﾗﾍﾞﾙ(20枚)</t>
  </si>
  <si>
    <t>1977</t>
  </si>
  <si>
    <t>Ａ４判 ラミネートラベル(6枚)</t>
  </si>
  <si>
    <t>1987</t>
  </si>
  <si>
    <t>2000</t>
  </si>
  <si>
    <t>2003</t>
  </si>
  <si>
    <t>2013</t>
  </si>
  <si>
    <t>2049</t>
  </si>
  <si>
    <t>2071</t>
  </si>
  <si>
    <t>2100</t>
  </si>
  <si>
    <t>2138</t>
  </si>
  <si>
    <t>2142</t>
  </si>
  <si>
    <t>2147</t>
  </si>
  <si>
    <t>2150</t>
  </si>
  <si>
    <t>2158</t>
  </si>
  <si>
    <t>2164</t>
  </si>
  <si>
    <t>2191</t>
  </si>
  <si>
    <t>2214</t>
  </si>
  <si>
    <t>2227</t>
  </si>
  <si>
    <t>2228</t>
  </si>
  <si>
    <t>2243</t>
  </si>
  <si>
    <t>2245</t>
  </si>
  <si>
    <t>2249</t>
  </si>
  <si>
    <t>2269</t>
  </si>
  <si>
    <t>2275</t>
  </si>
  <si>
    <t>2283</t>
  </si>
  <si>
    <t>2285</t>
  </si>
  <si>
    <t>[Ｌ] 防寒ジャケット</t>
  </si>
  <si>
    <t>2287</t>
  </si>
  <si>
    <t>2289</t>
  </si>
  <si>
    <t>2324</t>
  </si>
  <si>
    <t>2358</t>
  </si>
  <si>
    <t>2362</t>
  </si>
  <si>
    <t>2363</t>
  </si>
  <si>
    <t>2380</t>
  </si>
  <si>
    <t>2474</t>
  </si>
  <si>
    <t>2518</t>
  </si>
  <si>
    <t>2534</t>
  </si>
  <si>
    <t>2591</t>
  </si>
  <si>
    <t>NO56
ｶﾀﾛｸﾞﾍﾟｰｼﾞ</t>
    <phoneticPr fontId="3"/>
  </si>
  <si>
    <t>EA106BD</t>
  </si>
  <si>
    <t>0～-0.1Mpa 小型真空計</t>
  </si>
  <si>
    <t>EA115KL-13A</t>
  </si>
  <si>
    <t>6m [家庭用]交換用高圧ホース</t>
  </si>
  <si>
    <t>EA124LR-2E</t>
  </si>
  <si>
    <t>G1/2x3/4 散水用タイマー(移動型/ｿｰﾗｰ式)</t>
  </si>
  <si>
    <t>EA164NH-117B</t>
  </si>
  <si>
    <t>17㎜[EA164NH-1･117･317用] Hexビット(単品</t>
  </si>
  <si>
    <t>EA305XM-14A</t>
  </si>
  <si>
    <t>ヒーター(EA305XM-4A用/10本)</t>
  </si>
  <si>
    <t>EA305XM-24A</t>
  </si>
  <si>
    <t>フッ素樹脂絶縁シート(EA305XM-4A用/5個)</t>
  </si>
  <si>
    <t>EA330AK-3A</t>
  </si>
  <si>
    <t>3m ｱｾﾁﾚﾝﾊﾞｰﾅｰ用ホース(両端金具付)</t>
  </si>
  <si>
    <t>5m ｱｾﾁﾚﾝﾊﾞｰﾅｰ用ホース(両端金具付)</t>
  </si>
  <si>
    <t>EA350XD-1</t>
  </si>
  <si>
    <t>1/4"-3"(80A) 電動ねじ切機(200V仕様)</t>
  </si>
  <si>
    <t>EA354AB-167A</t>
  </si>
  <si>
    <t>[Ｍ/245mm] 手袋(天然ｺﾞﾑ張り/高ｸﾞﾘｯﾌﾟ/3双</t>
  </si>
  <si>
    <t>EA354AB-169A</t>
  </si>
  <si>
    <t>[LL/265mm] 手袋(天然ｺﾞﾑ張り/高ｸﾞﾘｯﾌﾟ/3双</t>
  </si>
  <si>
    <t>EA425PJ-606</t>
  </si>
  <si>
    <t>φ 6mm 真空パッド(ﾆﾄﾘﾙ製/ｿﾌﾄﾍﾞﾛｰｽﾞﾀｲﾌﾟ)</t>
  </si>
  <si>
    <t>EA468BY-13</t>
  </si>
  <si>
    <t>W22x20T キッチンシャワー(雌ねじ)</t>
  </si>
  <si>
    <t>EA468HA-22A</t>
  </si>
  <si>
    <t>立水栓</t>
  </si>
  <si>
    <t>EA468HA-5A</t>
  </si>
  <si>
    <t>シングル混合水栓</t>
  </si>
  <si>
    <t>EA530JA-10A</t>
  </si>
  <si>
    <t>200mm/38mm モンキーレンチ(薄口)</t>
  </si>
  <si>
    <t>EA537SE-12A</t>
  </si>
  <si>
    <t>160mm ラジオペンチ(磨き)</t>
  </si>
  <si>
    <t>EA546JA-12</t>
  </si>
  <si>
    <t>309mm スピードレンチ</t>
  </si>
  <si>
    <t>EA546JA-20</t>
  </si>
  <si>
    <t>210mm/17-24mm 鋼製束用レンチ(ﾗﾁｪｯﾄ式)</t>
  </si>
  <si>
    <t>EA618B-9</t>
  </si>
  <si>
    <t>EA618DF-116</t>
  </si>
  <si>
    <t>3/4"DRx1･3/8"  ソケット(ｲﾝﾁ)</t>
  </si>
  <si>
    <t>EA618DF-126</t>
  </si>
  <si>
    <t>3/4"DRx  2"   ソケット(ｲﾝﾁ)</t>
  </si>
  <si>
    <t>EA618DF-131</t>
  </si>
  <si>
    <t>3/4"DRx2･5/16" ソケット(ｲﾝﾁ)</t>
  </si>
  <si>
    <t>EA628PR-12</t>
  </si>
  <si>
    <t>6.0mmx200m ＰＰロープ(赤/5巻)</t>
  </si>
  <si>
    <t>EA650RA-17</t>
  </si>
  <si>
    <t>770-1330mm 伸縮式サッチ取りレーキ</t>
  </si>
  <si>
    <t>EA701AK-3</t>
  </si>
  <si>
    <t>-50～+400℃ 気体温度センサー(ｽﾃﾝﾚｽ製)</t>
  </si>
  <si>
    <t>EA701AK-4</t>
  </si>
  <si>
    <t>-50～+400℃ 防水表面温度センサー</t>
  </si>
  <si>
    <t>EA701AK-5</t>
  </si>
  <si>
    <t>-50～+400℃ 芯温センサー</t>
  </si>
  <si>
    <t>EA703GA-1</t>
  </si>
  <si>
    <t>0-  2/0-  4mT テスラメーター</t>
  </si>
  <si>
    <t>EA703GA-2</t>
  </si>
  <si>
    <t>0-  4/0- 20mT テスラメーター</t>
  </si>
  <si>
    <t>EA703GA-3</t>
  </si>
  <si>
    <t>0- 40/0-200mT テスラメーター</t>
  </si>
  <si>
    <t>EA703GA-4</t>
  </si>
  <si>
    <t>0-100/0-500mT テスラメーター</t>
  </si>
  <si>
    <t>EA711GD-15</t>
  </si>
  <si>
    <t>多回路配線チェッカー(24回路)</t>
  </si>
  <si>
    <t>EA715CA-107</t>
  </si>
  <si>
    <t>[電子天秤用] フットスイッチ</t>
  </si>
  <si>
    <t>EA742GC-41</t>
  </si>
  <si>
    <t>IAQデータロガー(Wi-Fi対応)</t>
  </si>
  <si>
    <t>EA758XR-110AA</t>
  </si>
  <si>
    <t>AC100V/12.9W/E26 電球/ＬＥＤ(電球色)</t>
  </si>
  <si>
    <t>EA759GR-2</t>
  </si>
  <si>
    <t>往復20分/片道10分 カセットテープ(5本)</t>
  </si>
  <si>
    <t>EA759GR-3</t>
  </si>
  <si>
    <t>往復60分/片道30分 カセットテープ(5本)</t>
  </si>
  <si>
    <t>EA763AS-3C</t>
  </si>
  <si>
    <t>[EA763AS-3用]交換用カートリッジ(2個)</t>
  </si>
  <si>
    <t>EA763BC-103A</t>
  </si>
  <si>
    <t>Bluetoothへッドセット(片耳/ﾐｭｰﾄ機能付)</t>
  </si>
  <si>
    <t>EA824BH-3.3</t>
  </si>
  <si>
    <t>3.3x 98mm ドリルビット(六角軸/HSS)</t>
  </si>
  <si>
    <t>EA851X-18</t>
  </si>
  <si>
    <t>1,000mm 丸鋸ガイド</t>
  </si>
  <si>
    <t>EA870BA-28</t>
  </si>
  <si>
    <t>28mm ダイヤモンドコアビット</t>
  </si>
  <si>
    <t>EA870BA-30</t>
  </si>
  <si>
    <t>30mm ダイヤモンドコアビット</t>
  </si>
  <si>
    <t>EA870BA-32</t>
  </si>
  <si>
    <t>32mm ダイヤモンドコアビット</t>
  </si>
  <si>
    <t>EA870BA-40</t>
  </si>
  <si>
    <t>40mm ダイヤモンドコアビット</t>
  </si>
  <si>
    <t>EA870BA-52</t>
  </si>
  <si>
    <t>52mm ダイヤモンドコアビット</t>
  </si>
  <si>
    <t>EA870BA-56</t>
  </si>
  <si>
    <t>56mm ダイヤモンドコアビット</t>
  </si>
  <si>
    <t>EA870BA-65</t>
  </si>
  <si>
    <t>65mm ダイヤモンドコアビット</t>
  </si>
  <si>
    <t>EA870BA-70</t>
  </si>
  <si>
    <t>70mm ダイヤモンドコアビット</t>
  </si>
  <si>
    <t>EA870BA-75</t>
  </si>
  <si>
    <t>75mm ダイヤモンドコアビット</t>
  </si>
  <si>
    <t>EA870BA-80</t>
  </si>
  <si>
    <t>80mm ダイヤモンドコアビット</t>
  </si>
  <si>
    <t>EA870BA-90</t>
  </si>
  <si>
    <t>90mm ダイヤモンドコアビット</t>
  </si>
  <si>
    <t>EA870BA-100</t>
  </si>
  <si>
    <t>100mm ダイヤモンドコアビット</t>
  </si>
  <si>
    <t>EA870BA-107</t>
  </si>
  <si>
    <t>107mm ダイヤモンドコアビット</t>
  </si>
  <si>
    <t>EA870BA-110</t>
  </si>
  <si>
    <t>110mm ダイヤモンドコアビット</t>
  </si>
  <si>
    <t>EA870BA-120</t>
  </si>
  <si>
    <t>120mm ダイヤモンドコアビット</t>
  </si>
  <si>
    <t>EA870BA-130</t>
  </si>
  <si>
    <t>130mm ダイヤモンドコアビット</t>
  </si>
  <si>
    <t>EA870BA-150</t>
  </si>
  <si>
    <t>150mm ダイヤモンドコアビット</t>
  </si>
  <si>
    <t>EA870BA-160</t>
  </si>
  <si>
    <t>160mm ダイヤモンドコアビット</t>
  </si>
  <si>
    <t>EA870BA-180</t>
  </si>
  <si>
    <t>180mm ダイヤモンドコアビット</t>
  </si>
  <si>
    <t>EA870BA-200</t>
  </si>
  <si>
    <t>200mm ダイヤモンドコアビット</t>
  </si>
  <si>
    <t>EA870BA-210</t>
  </si>
  <si>
    <t>210mm ダイヤモンドコアビット</t>
  </si>
  <si>
    <t>EA870BA-230</t>
  </si>
  <si>
    <t>230mm ダイヤモンドコアビット</t>
  </si>
  <si>
    <t>EA870BA-250</t>
  </si>
  <si>
    <t>250mm ダイヤモンドコアビット</t>
  </si>
  <si>
    <t>EA870BA-260</t>
  </si>
  <si>
    <t>260mm ダイヤモンドコアビット</t>
  </si>
  <si>
    <t>EA898KE-1</t>
  </si>
  <si>
    <t>375x590x270mm オーガー(ｴﾝｼﾞﾝ付)</t>
  </si>
  <si>
    <t>EA911AE-62</t>
  </si>
  <si>
    <t>920x1.42mmx 2m 防音ｼｰﾄ(室内壁用/ｵﾌﾎﾜｲﾄ)</t>
  </si>
  <si>
    <t>EA948TF-112A</t>
  </si>
  <si>
    <t>ﾊﾟｲﾌﾟｼﾞｮｲﾝﾄ(φ100ｷｬｽﾀｰ/ｺﾞﾑ/L型)</t>
  </si>
  <si>
    <t>EA948TF-122A</t>
  </si>
  <si>
    <t>ﾊﾟｲﾌﾟｼﾞｮｲﾝﾄ(φ150ｷｬｽﾀｰ/ｺﾞﾑ/L型)</t>
  </si>
  <si>
    <t>EA948TF-123A</t>
  </si>
  <si>
    <t>ﾊﾟｲﾌﾟｼﾞｮｲﾝﾄ(φ150ｷｬｽﾀｰ/ｺﾞﾑ/ｺｰﾅｰ型)</t>
  </si>
  <si>
    <t>EA948TF-132A</t>
  </si>
  <si>
    <t>ﾊﾟｲﾌﾟｼﾞｮｲﾝﾄ(φ150ｷｬｽﾀｰ/ｳﾚﾀﾝ/L型)</t>
  </si>
  <si>
    <t>EA948TF-133A</t>
  </si>
  <si>
    <t>ﾊﾟｲﾌﾟｼﾞｮｲﾝﾄ(φ150ｷｬｽﾀｰ/ｳﾚﾀﾝ/ｺｰﾅｰ型)</t>
  </si>
  <si>
    <t>EA948TF-137A</t>
  </si>
  <si>
    <t>ﾊﾟｲﾌﾟｼﾞｮｲﾝﾄ(φ150ﾌﾞﾚｰｷｷｬｽﾀｰ/ｳﾚﾀﾝ/L型)</t>
  </si>
  <si>
    <t>EA949VA-18A</t>
  </si>
  <si>
    <t>M18-2.5  [ﾒﾄﾘｯｸ]リコイルキット(並目)</t>
  </si>
  <si>
    <t>EA954EA-147</t>
  </si>
  <si>
    <t>3120x30x1600mm パーテーション</t>
  </si>
  <si>
    <t>EA956XL-12B</t>
  </si>
  <si>
    <t>ビジネスチェアー(ﾌﾞﾙｰ)</t>
  </si>
  <si>
    <t>EA957HC-22</t>
  </si>
  <si>
    <t>573x275x693mm/4列 9段 パーツキャビネット</t>
  </si>
  <si>
    <t>EA976AM-43</t>
  </si>
  <si>
    <t>1320x 660x1210mm 折畳式簡易棚(ｷｬｽﾀｰ付)</t>
  </si>
  <si>
    <t>EA976AM-44</t>
  </si>
  <si>
    <t>[EA976AM-43用] 簡易ｾｷｭﾘﾃｨﾊﾟﾈﾙﾎﾞｯｸｽ</t>
  </si>
  <si>
    <t>EA977ML-57</t>
  </si>
  <si>
    <t>50mmx25m  養生テープ(微粘着/青)</t>
  </si>
  <si>
    <t>EA977ML-57B</t>
  </si>
  <si>
    <t>50mmx25m  養生テープ(微粘着/青/30巻)</t>
  </si>
  <si>
    <t>EA981EF-1</t>
  </si>
  <si>
    <t>1.5 tonx1.0m 両端金具付ｽﾘﾝｸﾞ(１本懸け)</t>
  </si>
  <si>
    <t>EA983BB-201</t>
  </si>
  <si>
    <t>845x 20x598mm ＬＥＤ無災害記録板(屋内用)</t>
  </si>
  <si>
    <t>EA983BJ-26</t>
  </si>
  <si>
    <t>300x200mm 標識(禁煙)</t>
  </si>
  <si>
    <t>EA986S-57</t>
  </si>
  <si>
    <t>55.5x29.8mm [ｽﾃﾝﾚｽ製]ボールキャスター</t>
  </si>
  <si>
    <t>EA991-50</t>
  </si>
  <si>
    <t>DC18V 電動グリースガンセット(充電式)</t>
  </si>
  <si>
    <t>EA992B-600</t>
  </si>
  <si>
    <t>φ597x35mm ドラム缶用ふた</t>
  </si>
  <si>
    <t>EA993LZ-1</t>
  </si>
  <si>
    <t>150kN 油圧式ハンディロードセル</t>
  </si>
  <si>
    <t>EA997MF-46</t>
  </si>
  <si>
    <t>150x150mm ﾌﾟｯｼｭ式ﾚｼﾞｽﾀｰ(不織布ﾌｨﾙﾀｰ)</t>
  </si>
  <si>
    <t>EA997XD-116</t>
  </si>
  <si>
    <t>300x300x10mm 発泡ポリエチレン(青/5枚)</t>
  </si>
  <si>
    <t>EA998DA-1</t>
  </si>
  <si>
    <t>防災頭巾</t>
  </si>
  <si>
    <t>EA998ZB-23</t>
  </si>
  <si>
    <t>26.0-27.0cm 滑り防止用スパイク</t>
  </si>
  <si>
    <t>EA612CA-2</t>
  </si>
  <si>
    <t>[48個組] 工具セット</t>
  </si>
  <si>
    <t>EA612SB-50</t>
  </si>
  <si>
    <t>[22個組] 工具セット</t>
  </si>
  <si>
    <t>EA612SB-58</t>
  </si>
  <si>
    <t>[43個組] 工具セット</t>
  </si>
  <si>
    <t>EA301E-11</t>
  </si>
  <si>
    <t>M16x1.5 チッソ流量弁</t>
  </si>
  <si>
    <t>0059</t>
  </si>
  <si>
    <t>EA897TF-1</t>
  </si>
  <si>
    <t>AC100V 移動式クーラー</t>
  </si>
  <si>
    <t>0060</t>
  </si>
  <si>
    <t>EA897AN-30</t>
  </si>
  <si>
    <t>AC100V･ 82W/ 450mm 工場扇(折りたたみ式)</t>
  </si>
  <si>
    <t>EA763AY-100</t>
  </si>
  <si>
    <t>DC5V/2W パーソナル加湿器(超音波式)</t>
  </si>
  <si>
    <t>EA302HC-10</t>
  </si>
  <si>
    <t>マグマガス(EA302HC-1,-2用/12本)</t>
  </si>
  <si>
    <t>0074</t>
  </si>
  <si>
    <t>EA334B-6</t>
  </si>
  <si>
    <t>250x 180mm 耐熱作業シート</t>
  </si>
  <si>
    <t>0078</t>
  </si>
  <si>
    <t>EA315GH-12</t>
  </si>
  <si>
    <t>φ1.2mm ノンガスワイヤー(軟鋼)</t>
  </si>
  <si>
    <t>0079</t>
  </si>
  <si>
    <t>EA315-51</t>
  </si>
  <si>
    <t>300A/1.2m 溶接ホルダーセット</t>
  </si>
  <si>
    <t>EA315-52</t>
  </si>
  <si>
    <t>300A/1.2m アースクリップセット</t>
  </si>
  <si>
    <t>0087</t>
  </si>
  <si>
    <t>EA370BA-3</t>
  </si>
  <si>
    <t>863mm 溶接用デニムジーンズ</t>
  </si>
  <si>
    <t>0088</t>
  </si>
  <si>
    <t>EA355KD-40</t>
  </si>
  <si>
    <t>260mm 脚絆(耐切創/ｹﾌﾞﾗｰ)</t>
  </si>
  <si>
    <t>0095</t>
  </si>
  <si>
    <t>EA575WJ-17</t>
  </si>
  <si>
    <t>500g/φ19x273mm 溶接･チッピングハンマー</t>
  </si>
  <si>
    <t>0097</t>
  </si>
  <si>
    <t>EA544F-2</t>
  </si>
  <si>
    <t>250mm はさみ・鉄板用(倍力/ｵﾌｾｯﾄ型)</t>
  </si>
  <si>
    <t>0098</t>
  </si>
  <si>
    <t>EA544RA-111</t>
  </si>
  <si>
    <t>320mm はさみ・金切(ﾌﾟﾛ用/直刃)</t>
  </si>
  <si>
    <t>0100</t>
  </si>
  <si>
    <t>EA545KS-20</t>
  </si>
  <si>
    <t>200mm ミニクリッパー(ｸﾞﾘｯﾌﾟ付/落下防止)</t>
  </si>
  <si>
    <t>EA572MM</t>
  </si>
  <si>
    <t>２本組 平たがね＆チスセット(ｸﾞﾘｯﾌﾟ付)</t>
  </si>
  <si>
    <t>EA575EW-2</t>
  </si>
  <si>
    <t>4.5kg/63mm 銅大ハンマー(ｸﾞﾗｽﾌｧｲﾊﾞｰ柄)</t>
  </si>
  <si>
    <t>EA575EW-4</t>
  </si>
  <si>
    <t>6.3kg/70mm 銅大ハンマー(ｸﾞﾗｽﾌｧｲﾊﾞｰ柄)</t>
  </si>
  <si>
    <t>0114</t>
  </si>
  <si>
    <t>EA575HB-23</t>
  </si>
  <si>
    <t>1190g/50mm ハンマー(ｴﾗｽﾄﾏ･ｿﾌﾄ/ﾌｧｲﾊﾞｰG･H)</t>
  </si>
  <si>
    <t>EA575HE-3</t>
  </si>
  <si>
    <t>430g/30mm 無反動ハンマー</t>
  </si>
  <si>
    <t>EA575WT-324</t>
  </si>
  <si>
    <t>φ51mm/白 ハンマーヘッド(ﾎﾟﾘｴﾁﾚﾝ)</t>
  </si>
  <si>
    <t>0117</t>
  </si>
  <si>
    <t>EA575YG-6</t>
  </si>
  <si>
    <t>φ26x360mm 先切ハンマー(ﾌﾞﾛﾝｽﾞﾍｯﾄﾞ)</t>
  </si>
  <si>
    <t>0132</t>
  </si>
  <si>
    <t>EA526S-21A</t>
  </si>
  <si>
    <t>0-305mm/100mm パワーグリップ</t>
  </si>
  <si>
    <t>600/129mm Ｌ型クランプ(油圧式)</t>
  </si>
  <si>
    <t>EA599KA-4</t>
  </si>
  <si>
    <t>350mm/200mm 挽き廻し鋸(ﾍﾞﾆﾔ板用)</t>
  </si>
  <si>
    <t>EA109LS-23</t>
  </si>
  <si>
    <t>50mm 万能刷毛（ポリエステル毛）</t>
  </si>
  <si>
    <t>EA109ME-12</t>
  </si>
  <si>
    <t>70mm 万能刷毛</t>
  </si>
  <si>
    <t>0150</t>
  </si>
  <si>
    <t>EA109LB-35</t>
  </si>
  <si>
    <t>３本組 水性塗料用刷毛</t>
  </si>
  <si>
    <t>0160</t>
  </si>
  <si>
    <t>EA944NT-3</t>
  </si>
  <si>
    <t>20mmx18m マスキングテープ(ｼｰﾘﾝｸﾞ用 6巻)</t>
  </si>
  <si>
    <t>0166</t>
  </si>
  <si>
    <t>EA950YB-200</t>
  </si>
  <si>
    <t>自在型サクションホルダー(2パッド)</t>
  </si>
  <si>
    <t>EA643AE-450</t>
  </si>
  <si>
    <t>450mm/76mm パイプレンチ(ﾍﾞﾝﾄ･ﾉﾝｽﾊﾟｰｷﾝｸﾞ)</t>
  </si>
  <si>
    <t>0187</t>
  </si>
  <si>
    <t>EA338BG-11</t>
  </si>
  <si>
    <t>[EA338BG-1用] カッター替刃</t>
  </si>
  <si>
    <t>0190</t>
  </si>
  <si>
    <t>EA207ZB</t>
  </si>
  <si>
    <t>1/4"-1･1/4" バーリングリーマー</t>
  </si>
  <si>
    <t>EA350EC</t>
  </si>
  <si>
    <t>1/2"-1･1/4" ねじ切セット(ﾗﾁｪｯﾄ式)</t>
  </si>
  <si>
    <t>EA546DG-200</t>
  </si>
  <si>
    <t>6A-15A/200mm コーナーパイプレンチ(ｺﾝﾊﾟｸﾄ</t>
  </si>
  <si>
    <t>EA546DR-25</t>
  </si>
  <si>
    <t>13- 34mm/ 250mm ｺｰﾅｰﾚﾝﾁ(ｱﾙﾐ合金/被覆鋼管</t>
  </si>
  <si>
    <t>0197</t>
  </si>
  <si>
    <t>EA530ZA-2</t>
  </si>
  <si>
    <t>16-68mm/200mm モーターレンチ</t>
  </si>
  <si>
    <t>0202</t>
  </si>
  <si>
    <t>EA340RZ-1</t>
  </si>
  <si>
    <t>φ6mmx15m 電ﾄﾞﾙ式排水管清掃機(ﾌﾚｯｸｽｼｬﾌﾄ)</t>
  </si>
  <si>
    <t>0203</t>
  </si>
  <si>
    <t>EA340RW-2</t>
  </si>
  <si>
    <t>12mm×15.2mドレンクリーナー(帯鋼ﾀｲﾌﾟ)</t>
  </si>
  <si>
    <t>0213</t>
  </si>
  <si>
    <t>EA640XS-11</t>
  </si>
  <si>
    <t>[８個組] 絶縁工具セット</t>
  </si>
  <si>
    <t>EA640SA</t>
  </si>
  <si>
    <t>７本組/8-19mm 絶縁片口スパナセット</t>
  </si>
  <si>
    <t>0216</t>
  </si>
  <si>
    <t>EA612B-10</t>
  </si>
  <si>
    <t>10x200mm 絶縁Ｔ型ソケットレンチ</t>
  </si>
  <si>
    <t>0229</t>
  </si>
  <si>
    <t>EA527AA-21</t>
  </si>
  <si>
    <t>940mm レースウェイカッター(ﾊﾟｲﾌﾟﾊﾝｶﾞｰ用)</t>
  </si>
  <si>
    <t>0235</t>
  </si>
  <si>
    <t>EA629GX-2</t>
  </si>
  <si>
    <t>44.4kN/φ18mm ロープクレビス</t>
  </si>
  <si>
    <t>EA626BA-17</t>
  </si>
  <si>
    <t>44-51mm プーリンググリップ(中間型)</t>
  </si>
  <si>
    <t>EA585AR-11</t>
  </si>
  <si>
    <t>φ31mm/525mm ケーブルカッター</t>
  </si>
  <si>
    <t>0240</t>
  </si>
  <si>
    <t>EA580WE-35</t>
  </si>
  <si>
    <t>28-35mm ケーブルストリッパー</t>
  </si>
  <si>
    <t>0245</t>
  </si>
  <si>
    <t>EA589DH-1</t>
  </si>
  <si>
    <t>159mm 電工ナイフ(鍛造刀)</t>
  </si>
  <si>
    <t>EA538KC-2</t>
  </si>
  <si>
    <t>0.25- 2.5m㎡ 圧着ペンチ(ﾌｪﾙｰﾙ端子用)</t>
  </si>
  <si>
    <t>EA534KC-20</t>
  </si>
  <si>
    <t>140mm 電工ペンチ(ｸﾞﾘｯﾌﾟ付/ﾒｯｷ)</t>
  </si>
  <si>
    <t>EA537PE-21</t>
  </si>
  <si>
    <t>200mm 電工多機能ペンチ</t>
  </si>
  <si>
    <t>EA537KE-1</t>
  </si>
  <si>
    <t>200mm ラジオペンチ(ｸﾞﾘｯﾌﾟ付/磨き)</t>
  </si>
  <si>
    <t>0257</t>
  </si>
  <si>
    <t>EA536KF-180</t>
  </si>
  <si>
    <t>180mm 強力型ニッパー(ｸﾞﾘｯﾌﾟ付)</t>
  </si>
  <si>
    <t>EA536KF-200</t>
  </si>
  <si>
    <t>200mm 強力型ニッパー(ｸﾞﾘｯﾌﾟ付)</t>
  </si>
  <si>
    <t>EA536SV-1</t>
  </si>
  <si>
    <t>125mm 斜ニッパー(ｸﾞﾘｯﾌﾟ付)</t>
  </si>
  <si>
    <t>EA534FA-22</t>
  </si>
  <si>
    <t>220mm 強力型電工ﾍﾟﾝﾁ(砲金構造/ｸﾞﾘｯﾌﾟ付)</t>
  </si>
  <si>
    <t>EA537GN-11</t>
  </si>
  <si>
    <t>110mm ショートノーズ先曲ラジオペンチ</t>
  </si>
  <si>
    <t>0265</t>
  </si>
  <si>
    <t>EA535KE-15</t>
  </si>
  <si>
    <t>140mm 精密用ニッパー(ESDｸﾞﾘｯﾌﾟ)</t>
  </si>
  <si>
    <t>0268</t>
  </si>
  <si>
    <t>EA537KR-26</t>
  </si>
  <si>
    <t>125mm 精密プライヤー(ﾒｯｷ)</t>
  </si>
  <si>
    <t>EA763AA-191D</t>
  </si>
  <si>
    <t>DC12/24V ドライブレコーダー</t>
  </si>
  <si>
    <t>EA812HB-4A</t>
  </si>
  <si>
    <t>AC100V→DC12V/10A ポータブル電源</t>
  </si>
  <si>
    <t>0286</t>
  </si>
  <si>
    <t>EA812JY-82</t>
  </si>
  <si>
    <t>5.0m ブースターケーブル(ﾊﾞｯｸｱｯﾌﾟ機能付)</t>
  </si>
  <si>
    <t>EA514BA-6</t>
  </si>
  <si>
    <t>バッテリーブラシ</t>
  </si>
  <si>
    <t>EA984SB-5A</t>
  </si>
  <si>
    <t>140x114x 63mm ﾎｲｰﾙﾁｮｰｸ(ｳﾚﾀﾝ製/2個組)</t>
  </si>
  <si>
    <t>0291</t>
  </si>
  <si>
    <t>EA912AB-2</t>
  </si>
  <si>
    <t>750x 900mm タイヤカバー(難燃加工)</t>
  </si>
  <si>
    <t>EA983FK-71</t>
  </si>
  <si>
    <t>500x170x85mm カーストッパー(黄)</t>
  </si>
  <si>
    <t>0296</t>
  </si>
  <si>
    <t>EA519CD-1</t>
  </si>
  <si>
    <t>230mm タイヤレバー(ｽﾓｰﾙﾀｲﾔ用)</t>
  </si>
  <si>
    <t>EA993DK-1A</t>
  </si>
  <si>
    <t>0.68ton/1378-2051mm ｱﾝﾀﾞｰﾎｲｽﾄｽﾀﾝﾄﾞ</t>
  </si>
  <si>
    <t>0300</t>
  </si>
  <si>
    <t>EA934YF-45</t>
  </si>
  <si>
    <t>45mm チューブパッチ(40枚)</t>
  </si>
  <si>
    <t>EA510ZA-2</t>
  </si>
  <si>
    <t>ベアリング挿入工具セット</t>
  </si>
  <si>
    <t>0336</t>
  </si>
  <si>
    <t>EA590EE-11</t>
  </si>
  <si>
    <t>34mm 軸用ロックリングプライヤー</t>
  </si>
  <si>
    <t>EA525FC-3</t>
  </si>
  <si>
    <t>125mm ベンチバイス(回転台付)</t>
  </si>
  <si>
    <t>EA750FC-2</t>
  </si>
  <si>
    <t>φ5.5x0.5m ハンディーケーブルスコープ</t>
  </si>
  <si>
    <t>0360</t>
  </si>
  <si>
    <t>EA207SC</t>
  </si>
  <si>
    <t>130mm スクレーパー(3.2mm軸)</t>
  </si>
  <si>
    <t>0362</t>
  </si>
  <si>
    <t>EA928AG-564</t>
  </si>
  <si>
    <t>1140-1810mm 洗車ブラシ(通水型/洗剤ﾀﾝｸ付)</t>
  </si>
  <si>
    <t>EA922JM-4</t>
  </si>
  <si>
    <t>750ml カーシャンプー(ﾎﾜｲﾄ車用)</t>
  </si>
  <si>
    <t>0370</t>
  </si>
  <si>
    <t>EA922JJ-21</t>
  </si>
  <si>
    <t>420ml 布用消臭･除菌クリーナー</t>
  </si>
  <si>
    <t>EA613ND-14</t>
  </si>
  <si>
    <t>14mm 片口スパナ(ﾁﾀﾝ合金製)</t>
  </si>
  <si>
    <t>EA618SC-13</t>
  </si>
  <si>
    <t>1/2"DR x13mm ソケット(ｽﾃﾝﾚｽ製)</t>
  </si>
  <si>
    <t>EA618SC-150</t>
  </si>
  <si>
    <t>1/2"DR x150mm ｴｸｸｽﾃﾝｼｮﾝﾊﾞｰ(ｽﾃﾝﾚｽ製)</t>
  </si>
  <si>
    <t>EA618ST</t>
  </si>
  <si>
    <t>3/8"DR [INHEX]ﾋﾞｯﾄｿｹｯﾄｾｯﾄ(ｽﾃﾝﾚｽ製)</t>
  </si>
  <si>
    <t>EA612TK-7</t>
  </si>
  <si>
    <t>７本組/8-22mm オープンリングスパナ</t>
  </si>
  <si>
    <t>0385</t>
  </si>
  <si>
    <t>EA614SV-108</t>
  </si>
  <si>
    <t>８本組/7/16"-7/8" 片目片口スパナ</t>
  </si>
  <si>
    <t>0391</t>
  </si>
  <si>
    <t>EA617CC-11A</t>
  </si>
  <si>
    <t>EA617YS-20</t>
  </si>
  <si>
    <t>3/8"DRx20mm [CROW-FOOT]スパナ</t>
  </si>
  <si>
    <t>EA618XB-217</t>
  </si>
  <si>
    <t>1/2"DRx1･7/16" ディープソケット</t>
  </si>
  <si>
    <t>0411</t>
  </si>
  <si>
    <t>EA602SE</t>
  </si>
  <si>
    <t>３本組 ４サイズラチェットレンチ</t>
  </si>
  <si>
    <t>0412</t>
  </si>
  <si>
    <t>EA614LG-10</t>
  </si>
  <si>
    <t>10x160mm コンビネーションギアレンチ</t>
  </si>
  <si>
    <t>0416</t>
  </si>
  <si>
    <t>EA684AX-102</t>
  </si>
  <si>
    <t>3/8"  片目片口スパナ(Xﾋﾞｰﾑ)</t>
  </si>
  <si>
    <t>EA684AX-106</t>
  </si>
  <si>
    <t>5/8"  片目片口スパナ(Xﾋﾞｰﾑ)</t>
  </si>
  <si>
    <t>0417</t>
  </si>
  <si>
    <t>EA684RC-104</t>
  </si>
  <si>
    <t>1/2"  ラチェット片目片口スパナ(首振型)</t>
  </si>
  <si>
    <t>EA687CS-300</t>
  </si>
  <si>
    <t>1/2"DR/1/2"-1･1/4" ソケットセット(12角)</t>
  </si>
  <si>
    <t>EA602CF-17</t>
  </si>
  <si>
    <t>16x18mm/250mm ラチェットめがね(首振り型)</t>
  </si>
  <si>
    <t>EA618P-1</t>
  </si>
  <si>
    <t>EA618P-2</t>
  </si>
  <si>
    <t>EA618P-81</t>
  </si>
  <si>
    <t>3/8"DR [HEX]ビットソケットセット</t>
  </si>
  <si>
    <t>EA618SD-60</t>
  </si>
  <si>
    <t>3/4"DRx60mm ソケット</t>
  </si>
  <si>
    <t>0455</t>
  </si>
  <si>
    <t>EA618JL-135</t>
  </si>
  <si>
    <t>3/8"DRx13/16" ディープソケット(六角)</t>
  </si>
  <si>
    <t>0460</t>
  </si>
  <si>
    <t>EA618KW-300</t>
  </si>
  <si>
    <t>1/2"DR/T30-T70[Torx]ﾋﾞｯﾄｿｹｯﾄｾｯﾄ(ｲｼﾞﾘ止付</t>
  </si>
  <si>
    <t>0469</t>
  </si>
  <si>
    <t>EA618CA-15</t>
  </si>
  <si>
    <t>1/2"DRx110mm ラチェットハンドル</t>
  </si>
  <si>
    <t>0475</t>
  </si>
  <si>
    <t>EA618GG-8</t>
  </si>
  <si>
    <t>8x200mm Ｔ型ＢＯＸレンチ</t>
  </si>
  <si>
    <t>EA618GL-10</t>
  </si>
  <si>
    <t>10x180mm Ｌ型Ｂｏｘレンチ</t>
  </si>
  <si>
    <t>EA164DV-119</t>
  </si>
  <si>
    <t>1/2"DRx19mm ﾎｲｰﾙﾅｯﾄ用ｲﾝﾊﾟｸﾄｿｹｯﾄ(ﾌﾞﾙｰ)</t>
  </si>
  <si>
    <t>0480</t>
  </si>
  <si>
    <t>EA164XB-17</t>
  </si>
  <si>
    <t>1/2"DRx17mm インパクトソケット･ﾃﾞｨｰﾌﾟ</t>
  </si>
  <si>
    <t>EA723JH-1</t>
  </si>
  <si>
    <t>2.0- 20N･m/1/4"DR トルクレンチアダプター</t>
  </si>
  <si>
    <t>0519</t>
  </si>
  <si>
    <t>EA550MS-53</t>
  </si>
  <si>
    <t>#1x25mm [+]ドライバービット(精密用)</t>
  </si>
  <si>
    <t>EA550MS-203</t>
  </si>
  <si>
    <t># 00x64mm [+]ﾄﾞﾗｲﾊﾞｰﾋﾞｯﾄ(精密用･ﾊｰﾌﾑｰﾝ)</t>
  </si>
  <si>
    <t>0525</t>
  </si>
  <si>
    <t>EA557C-10</t>
  </si>
  <si>
    <t>２本組 [+ -]ドライバー(ｸﾘｽﾀﾙ)</t>
  </si>
  <si>
    <t>0529</t>
  </si>
  <si>
    <t>EA560PB-630</t>
  </si>
  <si>
    <t>90-180mm/6本組 [-]ドライバー</t>
  </si>
  <si>
    <t>EA560SK-3</t>
  </si>
  <si>
    <t>#3x150mm [+]ドライバー(手元六角付)</t>
  </si>
  <si>
    <t>EA561LB-3</t>
  </si>
  <si>
    <t>No3x 80mm [TRI-WING]ドライバー</t>
  </si>
  <si>
    <t>0536</t>
  </si>
  <si>
    <t>EA683SB-100B</t>
  </si>
  <si>
    <t>6.0x1.28mm/150mm [-]ドライバー(貫通柄)</t>
  </si>
  <si>
    <t>EA611GN-25</t>
  </si>
  <si>
    <t>5/32"x25mm [Ball Hex]ドライバービット</t>
  </si>
  <si>
    <t>0563</t>
  </si>
  <si>
    <t>EA573GN-130</t>
  </si>
  <si>
    <t>3.0x126mm ロング六角棒レンチ</t>
  </si>
  <si>
    <t>0569</t>
  </si>
  <si>
    <t>EA573BL-1.3</t>
  </si>
  <si>
    <t>1.3x 72mm [Hexagon]キーレンチ(ﾛﾝｸﾞ)</t>
  </si>
  <si>
    <t>EA573EH</t>
  </si>
  <si>
    <t>1.5-8.0mm/８本組 [Hexagon]ｷｰﾚﾝﾁ(折込式)</t>
  </si>
  <si>
    <t>0571</t>
  </si>
  <si>
    <t>EA573SN-200</t>
  </si>
  <si>
    <t>7本組 [Hex-Plus] ﾄﾞﾗｲﾊﾞｰ(Tﾊﾝﾄﾞﾙ/ﾎﾙﾀﾞｰ付)</t>
  </si>
  <si>
    <t>EA573TD</t>
  </si>
  <si>
    <t>2.5-8mm/180mm [Ball-Hexagon]Ｔ型レンチ</t>
  </si>
  <si>
    <t>EA573TD-8</t>
  </si>
  <si>
    <t>8.0x180mm [Ball-Hexagon]Ｔ型レンチ</t>
  </si>
  <si>
    <t>0574</t>
  </si>
  <si>
    <t>EA573TS-10</t>
  </si>
  <si>
    <t>T10x 85mm [Ball Torx]キーレンチ</t>
  </si>
  <si>
    <t>0579</t>
  </si>
  <si>
    <t>EA652AT-11</t>
  </si>
  <si>
    <t>[EA652AT-10用] 替針</t>
  </si>
  <si>
    <t>0595</t>
  </si>
  <si>
    <t>EA521VP-2A</t>
  </si>
  <si>
    <t>200mm 鉄工やすり(平･半丸-2本組/中目)</t>
  </si>
  <si>
    <t>EA521VP-201BS</t>
  </si>
  <si>
    <t>200mm 鉄工やすり(平/粗目)</t>
  </si>
  <si>
    <t>EA521VP-201CS</t>
  </si>
  <si>
    <t>200mm 鉄工やすり(半丸/粗目)</t>
  </si>
  <si>
    <t>EA521VZ-510</t>
  </si>
  <si>
    <t>やすりグリップ(ねじ込式/200mm用)</t>
  </si>
  <si>
    <t>EA922JS-51</t>
  </si>
  <si>
    <t># 80 錆取り</t>
  </si>
  <si>
    <t>EA109BA-49</t>
  </si>
  <si>
    <t>15.8x203mm 柄付ブラシ(ｽﾃﾝﾚｽ)</t>
  </si>
  <si>
    <t>0616</t>
  </si>
  <si>
    <t>EA115HD-9A</t>
  </si>
  <si>
    <t>20.4L 超音波洗浄機</t>
  </si>
  <si>
    <t>EA992C-152</t>
  </si>
  <si>
    <t>EA508SC-161</t>
  </si>
  <si>
    <t>300x300x300mm ふた付深型ﾎﾞｯｸｽ(ｽﾃﾝﾚｽ製)</t>
  </si>
  <si>
    <t>EA929AB-1</t>
  </si>
  <si>
    <t>355x432mm タオルウエス(3枚)</t>
  </si>
  <si>
    <t>0627</t>
  </si>
  <si>
    <t>EA929AC-48A</t>
  </si>
  <si>
    <t>254x305mm 工業用ワイパー(詰替え用)</t>
  </si>
  <si>
    <t>0639</t>
  </si>
  <si>
    <t>EA990XC-3</t>
  </si>
  <si>
    <t>ドラム缶用液体ポンプ(手押し式･PTFE製)</t>
  </si>
  <si>
    <t>EA990K-5A</t>
  </si>
  <si>
    <t>517mm 灯油ポンプ(手動/6本)</t>
  </si>
  <si>
    <t>0655</t>
  </si>
  <si>
    <t>EA991CN-152</t>
  </si>
  <si>
    <t>1/8"NPTx150mm グリースポンプ用ノズル</t>
  </si>
  <si>
    <t>0664</t>
  </si>
  <si>
    <t>EA525DH-12</t>
  </si>
  <si>
    <t>100mm マシンバイス(回転台付)</t>
  </si>
  <si>
    <t>0678</t>
  </si>
  <si>
    <t>EA550SB-2.2</t>
  </si>
  <si>
    <t>2.2x106mm [-] 精密ドライバー(ｽﾃﾝﾚｽ製)</t>
  </si>
  <si>
    <t>EA550SR-9</t>
  </si>
  <si>
    <t>９本組 (-)精密ドライバー(ｱﾙﾐﾎﾞﾞﾃｲｰ)</t>
  </si>
  <si>
    <t>0679</t>
  </si>
  <si>
    <t>EA824CK-3</t>
  </si>
  <si>
    <t>0.5 -2.30mm ドリルセット(57本組精密)</t>
  </si>
  <si>
    <t>EA537HA-7</t>
  </si>
  <si>
    <t>135mm 精密ニッパー</t>
  </si>
  <si>
    <t>0681</t>
  </si>
  <si>
    <t>EA537Y-5</t>
  </si>
  <si>
    <t>120mm ヤットコ</t>
  </si>
  <si>
    <t>EA595GB-21</t>
  </si>
  <si>
    <t>0.17x 0.1x120mm 精密用ﾋﾟﾝｾｯﾄ(ｽﾃﾝﾚｽ製)</t>
  </si>
  <si>
    <t>EA756BE-11</t>
  </si>
  <si>
    <t>x10/30mm スケールルーペ(LEDﾗｲﾄ付)</t>
  </si>
  <si>
    <t>EA756B-33</t>
  </si>
  <si>
    <t>x3.5/45mm ポケットルーペ(ﾚｯﾄﾞ)</t>
  </si>
  <si>
    <t>EA756B-35</t>
  </si>
  <si>
    <t>x3.5/45mm ポケットルーペ(ﾌﾞﾗｯｸ)</t>
  </si>
  <si>
    <t>EA756BA-17</t>
  </si>
  <si>
    <t>x4/x6=30mm 精密ルーペ (2枚組)</t>
  </si>
  <si>
    <t>0699</t>
  </si>
  <si>
    <t>EA304AL-24</t>
  </si>
  <si>
    <t>φ2.4mm 交換用こて先 (EA304AL用)</t>
  </si>
  <si>
    <t>0722</t>
  </si>
  <si>
    <t>EA720FA-10</t>
  </si>
  <si>
    <t>9,999.90m デジタルメジャー(ﾀﾞﾌﾞﾙﾎｲｰﾙ)</t>
  </si>
  <si>
    <t>EA720ZB-7</t>
  </si>
  <si>
    <t>ねじ径変換アダプター</t>
  </si>
  <si>
    <t>0735</t>
  </si>
  <si>
    <t>EA628AS-114</t>
  </si>
  <si>
    <t>φ1.0mmx100m 純綿水糸</t>
  </si>
  <si>
    <t>EA721TB-16</t>
  </si>
  <si>
    <t>120mm マグネット付レベル(ﾎﾙﾀﾞｰ付/ｼﾙﾊﾞｰ)</t>
  </si>
  <si>
    <t>0754</t>
  </si>
  <si>
    <t>EA688MH-1</t>
  </si>
  <si>
    <t>0- 25mm マイクロメーター</t>
  </si>
  <si>
    <t>EA725WX-6</t>
  </si>
  <si>
    <t>電線ゲージ</t>
  </si>
  <si>
    <t>0766</t>
  </si>
  <si>
    <t>EA729DE-100</t>
  </si>
  <si>
    <t>G 3/8"/ 75mm/ 0-10MPa 圧力計</t>
  </si>
  <si>
    <t>EA729DG-100</t>
  </si>
  <si>
    <t>G 3/8"/ 75mm/ 0-10MPa つば付圧力計</t>
  </si>
  <si>
    <t>0768</t>
  </si>
  <si>
    <t>EA729PA-1</t>
  </si>
  <si>
    <t>0- 120℃/0-0.3MPa/φ 75mm 水高計(横型)</t>
  </si>
  <si>
    <t>0776</t>
  </si>
  <si>
    <t>EA776AM-4</t>
  </si>
  <si>
    <t>ペーハー計(ﾍﾟﾝ型)</t>
  </si>
  <si>
    <t>0779</t>
  </si>
  <si>
    <t>EA770TB-48</t>
  </si>
  <si>
    <t>[旧EA770TB-11用] アタッシュケース</t>
  </si>
  <si>
    <t>0788</t>
  </si>
  <si>
    <t>EA711TB</t>
  </si>
  <si>
    <t>ＬＣＲメーター</t>
  </si>
  <si>
    <t>0789</t>
  </si>
  <si>
    <t>EA707A-33</t>
  </si>
  <si>
    <t>[EA707A-30,-36用] マグネット付ストラップ</t>
  </si>
  <si>
    <t>0797</t>
  </si>
  <si>
    <t>EA707NC-791</t>
  </si>
  <si>
    <t>1000mm テストリード 黒</t>
  </si>
  <si>
    <t>EA707NC-792</t>
  </si>
  <si>
    <t>1000mm テストリード 赤</t>
  </si>
  <si>
    <t>EA707NC-861</t>
  </si>
  <si>
    <t>1500mm テストリード(ﾋｭｰｽﾞ搭載可能) 黒</t>
  </si>
  <si>
    <t>EA707NC-862</t>
  </si>
  <si>
    <t>1500mm テストリード(ﾋｭｰｽﾞ搭載可能) 赤</t>
  </si>
  <si>
    <t>0809</t>
  </si>
  <si>
    <t>EA701SA-220</t>
  </si>
  <si>
    <t>[EA701SA-10,20用] 曲面表面用センサー</t>
  </si>
  <si>
    <t>0820</t>
  </si>
  <si>
    <t>EA701XM-1A</t>
  </si>
  <si>
    <t>-40/+1000ﾟC 放射温度計</t>
  </si>
  <si>
    <t>0824</t>
  </si>
  <si>
    <t>EA728G-101</t>
  </si>
  <si>
    <t>90x 33x225mm 最高･最低温度計(ﾃﾞｼﾞﾀﾙ)</t>
  </si>
  <si>
    <t>0826</t>
  </si>
  <si>
    <t>EA728EB-1</t>
  </si>
  <si>
    <t>285x285x35mm 温度計</t>
  </si>
  <si>
    <t>0830</t>
  </si>
  <si>
    <t>EA727AD-29</t>
  </si>
  <si>
    <t>0-100ﾟC/150mm 温度計･平型保護枠付(直型)</t>
  </si>
  <si>
    <t>EA809XW-204</t>
  </si>
  <si>
    <t>#120 [EA809XW-4用] サンドペーパー(10枚)</t>
  </si>
  <si>
    <t>EA809BE-20D</t>
  </si>
  <si>
    <t>100mm/ 760W ディスクグラインダーセット</t>
  </si>
  <si>
    <t>EA802BC</t>
  </si>
  <si>
    <t>AC100V/740W 電動ミキサー(φ220mm)</t>
  </si>
  <si>
    <t>EA809PH-51</t>
  </si>
  <si>
    <t>DC18.0V/125mm ﾗﾝﾀﾞﾑｻﾝﾀﾞｰ(充電式/吸塵)</t>
  </si>
  <si>
    <t>0855</t>
  </si>
  <si>
    <t>EA758C-411</t>
  </si>
  <si>
    <t>[充電式] 作業灯/ＬＥＤセット</t>
  </si>
  <si>
    <t>0856</t>
  </si>
  <si>
    <t>EA801AB-2SB</t>
  </si>
  <si>
    <t>10mm/390W 電気ドリルセット</t>
  </si>
  <si>
    <t>0858</t>
  </si>
  <si>
    <t>EA809PR-52</t>
  </si>
  <si>
    <t>125mm[脱着式] ﾎﾟﾘｯｼｬｰ(ｷﾞｱｱｸｼｮﾝ･ｺｰﾄﾞ無)</t>
  </si>
  <si>
    <t>0873</t>
  </si>
  <si>
    <t>AC100V/ 120W 吸塵サンダー</t>
  </si>
  <si>
    <t>EA809XV-112</t>
  </si>
  <si>
    <t>#120 [EA809XV-2･3用] サンドペーパー(3枚)</t>
  </si>
  <si>
    <t>EA940ME-11B</t>
  </si>
  <si>
    <t>AC100V/15A 過負荷･漏電保護タップ</t>
  </si>
  <si>
    <t>EA940ME-11C</t>
  </si>
  <si>
    <t>AC100V/15A 過負荷･漏電保護ﾀｯﾌﾟ(超高感度)</t>
  </si>
  <si>
    <t>EA940MH-13</t>
  </si>
  <si>
    <t>15A/1m [防雨型]過負荷･漏電保護兼用ﾌﾟﾗｸﾞ</t>
  </si>
  <si>
    <t>0900</t>
  </si>
  <si>
    <t>EA815GM-116A</t>
  </si>
  <si>
    <t>AC125V/15Ax1.5m ﾌﾘｰﾀｯﾌﾟ(白/一括ｽｲｯﾁ)</t>
  </si>
  <si>
    <t>EA815GM-225</t>
  </si>
  <si>
    <t>AC125V/15Ax 5.0m タップ(4口)</t>
  </si>
  <si>
    <t>0918</t>
  </si>
  <si>
    <t>EA824NK-0.5</t>
  </si>
  <si>
    <t>0.5x 27mm ストレートドリル(Co HSS)</t>
  </si>
  <si>
    <t>0924</t>
  </si>
  <si>
    <t>EA824DG-2</t>
  </si>
  <si>
    <t>1/4"/2.0mm ドリルビット(HSS/2本)</t>
  </si>
  <si>
    <t>EA824DG-2.5</t>
  </si>
  <si>
    <t>1/4"/2.5mm ドリルビット(HSS/2本)</t>
  </si>
  <si>
    <t>EA824DG-3.3</t>
  </si>
  <si>
    <t>1/4"/3.3mm ドリルビット(HSS/2本)</t>
  </si>
  <si>
    <t>EA824DG-4.5</t>
  </si>
  <si>
    <t>1/4"/4.5mm ドリルビット(HSS/2本)</t>
  </si>
  <si>
    <t>EA824DG-4.8</t>
  </si>
  <si>
    <t>1/4"/4.8mm ドリルビット(HSS/2本)</t>
  </si>
  <si>
    <t>EA824DG-5.0</t>
  </si>
  <si>
    <t>1/4"/5.0mm ドリルビット(HSS/2本)</t>
  </si>
  <si>
    <t>0925</t>
  </si>
  <si>
    <t>EA824NP-148</t>
  </si>
  <si>
    <t>4.8x116mm ｽﾃﾝﾚｽ用六角軸ドリル(Co Hss)</t>
  </si>
  <si>
    <t>EA824PJ-3.5</t>
  </si>
  <si>
    <t>3.5x 82mm 薄板ドリル(六角軸/HSS)</t>
  </si>
  <si>
    <t>0938</t>
  </si>
  <si>
    <t>EA829EJ-0.8</t>
  </si>
  <si>
    <t>No 8 x32 ハンドタップ(中/UNC/HSS)</t>
  </si>
  <si>
    <t>0947</t>
  </si>
  <si>
    <t>EA829MJ-2</t>
  </si>
  <si>
    <t>1/4"x19 六角ダイス(PF)</t>
  </si>
  <si>
    <t>0951</t>
  </si>
  <si>
    <t>EA819WM-10</t>
  </si>
  <si>
    <t>2.35mm軸用マンドレル(2本)</t>
  </si>
  <si>
    <t>0957</t>
  </si>
  <si>
    <t>EA819GA-4</t>
  </si>
  <si>
    <t># 60･10x10mm / 3mm軸 軸付砥石(PA)</t>
  </si>
  <si>
    <t>0965</t>
  </si>
  <si>
    <t>EA819BW-2</t>
  </si>
  <si>
    <t>3x6x150mm ｽﾃｨｯｸ砥石(ｿﾌﾄﾀｯﾁｽﾄﾝ/6本組)</t>
  </si>
  <si>
    <t>0985</t>
  </si>
  <si>
    <t>EA822H-51</t>
  </si>
  <si>
    <t>51mm ﾀﾞｲﾔﾓﾝﾄﾞﾎｰﾙｿｰ(磁器ﾀｲﾙ用/替刃のみ)</t>
  </si>
  <si>
    <t>EA823MC-50</t>
  </si>
  <si>
    <t>50mm 超硬付パイプ用ホールソー</t>
  </si>
  <si>
    <t>0987</t>
  </si>
  <si>
    <t>EA811BH-28.0E</t>
  </si>
  <si>
    <t>28.0x450mm SDSプラスドリルビット</t>
  </si>
  <si>
    <t>0992</t>
  </si>
  <si>
    <t>EA811AT</t>
  </si>
  <si>
    <t>位置決めガイド</t>
  </si>
  <si>
    <t>0994</t>
  </si>
  <si>
    <t>EA810XK-39</t>
  </si>
  <si>
    <t>80x300mm フラットチゼル(SDS-max)</t>
  </si>
  <si>
    <t>EA824LN-32</t>
  </si>
  <si>
    <t>32.0x235mm オーガビット(六角軸)</t>
  </si>
  <si>
    <t>0996</t>
  </si>
  <si>
    <t>EA824W-16A</t>
  </si>
  <si>
    <t>16x200mm オーガービット</t>
  </si>
  <si>
    <t>EA824WP-24A</t>
  </si>
  <si>
    <t>24x330mm オーガービット(12mm 六角軸)</t>
  </si>
  <si>
    <t>EA828AC-11</t>
  </si>
  <si>
    <t>6x10mm ﾙｰﾀｰﾋﾞｯﾄ(1D･2分5厘/ﾀﾌﾞﾃｰﾙ用)</t>
  </si>
  <si>
    <t>1001</t>
  </si>
  <si>
    <t>EA857L-35A</t>
  </si>
  <si>
    <t>150㎜x10/14T ﾚｼﾌﾟﾛｿｰﾌﾞﾚｰﾄﾞ(木金工用/5枚)</t>
  </si>
  <si>
    <t>1002</t>
  </si>
  <si>
    <t>EA809ZB-4A</t>
  </si>
  <si>
    <t>φ125mm 軸付ラバーパット(ﾏｼﾞｯｸ式)</t>
  </si>
  <si>
    <t>1010</t>
  </si>
  <si>
    <t>EA809MC-11</t>
  </si>
  <si>
    <t># 60/100mm セラミックディスク</t>
  </si>
  <si>
    <t>1012</t>
  </si>
  <si>
    <t>EA843RM-1</t>
  </si>
  <si>
    <t>105x2.1x20.0mm ﾀﾞｲﾔﾓﾝﾄﾞｶｯﾀｰ(ｾｸﾞﾒﾝﾄ)</t>
  </si>
  <si>
    <t>EA809-111</t>
  </si>
  <si>
    <t>φ105x1.0x20mm ﾀﾞｲﾔﾓﾝﾄﾞカッター</t>
  </si>
  <si>
    <t>1018</t>
  </si>
  <si>
    <t>EA801XB-31</t>
  </si>
  <si>
    <t>3/8"x590mm ペイントミキサー(ｱﾙﾐ羽根)</t>
  </si>
  <si>
    <t>EA819BM-312</t>
  </si>
  <si>
    <t>75mm/6mm軸 軸付ブラシ(ｶｯﾌﾟ型/ｽﾁｰﾙ製ﾂｲｽﾄ)</t>
  </si>
  <si>
    <t>1032</t>
  </si>
  <si>
    <t>EA155RB-2</t>
  </si>
  <si>
    <t>3/8"DR エアーインパクトレンチ</t>
  </si>
  <si>
    <t>1038</t>
  </si>
  <si>
    <t>EA809EJ-120A</t>
  </si>
  <si>
    <t>75mm/#120 ディスクホイール</t>
  </si>
  <si>
    <t>1042</t>
  </si>
  <si>
    <t>EA166EA-1</t>
  </si>
  <si>
    <t>ニブラー(ｴｱｰ式)</t>
  </si>
  <si>
    <t>1043</t>
  </si>
  <si>
    <t>EA159SD-57</t>
  </si>
  <si>
    <t>10.2x152mm エアー用チゼル(ﾛｰﾙﾋﾟﾝﾎﾟﾝﾁ)</t>
  </si>
  <si>
    <t>1045</t>
  </si>
  <si>
    <t>EA121AB-24</t>
  </si>
  <si>
    <t>400ml スプレーガン(上ｶｯﾌﾟ/10mﾎｰｽ付)</t>
  </si>
  <si>
    <t>1053</t>
  </si>
  <si>
    <t>EA124BK-32</t>
  </si>
  <si>
    <t>8.5mmx10m ｴｱｰﾎｰｽﾘｰﾙ(自動巻取/ﾌﾞﾚｰｷ付)</t>
  </si>
  <si>
    <t>EA124BC-2</t>
  </si>
  <si>
    <t>6.5mmx20m エアーホースリール</t>
  </si>
  <si>
    <t>1055</t>
  </si>
  <si>
    <t>EA125CG-10A</t>
  </si>
  <si>
    <t>8.0/12mmx10.5m ウレタンホース(ｶﾌﾟﾗｰ付)</t>
  </si>
  <si>
    <t>EA153SC-26</t>
  </si>
  <si>
    <t>Rc 3/8" Ｆ.Ｒ.Ｌ.ユニット</t>
  </si>
  <si>
    <t>EA153SL-13A</t>
  </si>
  <si>
    <t>Rc 3/8" 減圧弁(ｴｱｰﾌｨﾙﾀｰ付)</t>
  </si>
  <si>
    <t>EA153SR-12B</t>
  </si>
  <si>
    <t>EA153SR-16</t>
  </si>
  <si>
    <t>Rc 3/4" エアーレギュレーター(ﾌﾞﾗｹｯﾄ付)</t>
  </si>
  <si>
    <t>EA153SR-24B</t>
  </si>
  <si>
    <t>Rc 1/2" エアーレギュレーター(ﾌﾞﾗｹｯﾄ付)</t>
  </si>
  <si>
    <t>1064</t>
  </si>
  <si>
    <t>EA125DX-42</t>
  </si>
  <si>
    <t>4x2.5mm チューブ内径保護リング(10個)</t>
  </si>
  <si>
    <t>EA426CW-22</t>
  </si>
  <si>
    <t>Rc1/4"xRc1/4" ニードルバルブ</t>
  </si>
  <si>
    <t>EA426CW-333</t>
  </si>
  <si>
    <t>Rc3/8"xRc3/8" ニードルバルブ</t>
  </si>
  <si>
    <t>1094</t>
  </si>
  <si>
    <t>EA469BF-5</t>
  </si>
  <si>
    <t>Rc1･1/4"x Rc 1"  x Rc1･1/4" 異径チーズ</t>
  </si>
  <si>
    <t>EA470CA-62</t>
  </si>
  <si>
    <t>RC 1/4 " グローブバルブ(青銅製)</t>
  </si>
  <si>
    <t>EA997KR-7</t>
  </si>
  <si>
    <t>178x457mm 熱溶着ﾌｪﾙﾄﾌｨﾙﾀｰﾊﾞｯｸﾞ(200μm)</t>
  </si>
  <si>
    <t>1133</t>
  </si>
  <si>
    <t>EA638LH-1</t>
  </si>
  <si>
    <t>350ml 石鹸水入れ</t>
  </si>
  <si>
    <t>1137</t>
  </si>
  <si>
    <t>EA468BZ-64</t>
  </si>
  <si>
    <t>W26x20T/170mm 水栓ノズル</t>
  </si>
  <si>
    <t>EA468BZ-65</t>
  </si>
  <si>
    <t>W26x20T/240mm 水栓ノズル</t>
  </si>
  <si>
    <t>EA468CN-34B</t>
  </si>
  <si>
    <t>２ハンドル混合栓(ｼｬﾜｰ付)</t>
  </si>
  <si>
    <t>1153</t>
  </si>
  <si>
    <t>EA463AT-11</t>
  </si>
  <si>
    <t>7- 11mm ホースクランプ(2個)</t>
  </si>
  <si>
    <t>EA944MA-616</t>
  </si>
  <si>
    <t>310x16mm ケーブルストラップ(赤/20本)</t>
  </si>
  <si>
    <t>EA944MA-634</t>
  </si>
  <si>
    <t>210x16mm ケーブルストラップ(青/20本)</t>
  </si>
  <si>
    <t>1167</t>
  </si>
  <si>
    <t>EA440AF-191</t>
  </si>
  <si>
    <t>W3/8"/M10 延長金具(吊りﾎﾞﾙﾄ)</t>
  </si>
  <si>
    <t>1171</t>
  </si>
  <si>
    <t>EA440AT-450</t>
  </si>
  <si>
    <t>3/8"x150mm 立ﾊﾞﾝﾄﾞ用取付足(どぶめっき/2ｺ</t>
  </si>
  <si>
    <t>1178</t>
  </si>
  <si>
    <t>EA940AC-2</t>
  </si>
  <si>
    <t>125V/7Ax20m スピーカーコード(赤/白)</t>
  </si>
  <si>
    <t>EA940AG-618</t>
  </si>
  <si>
    <t>5.5 m㎡x10m/2芯 ﾋﾞﾆｰﾙｷｬﾌﾞﾀｲﾔｹｰﾌﾞﾙ</t>
  </si>
  <si>
    <t>EA948HT-26</t>
  </si>
  <si>
    <t>6.0-12.0mm/G 1/2"  ｹｰﾌﾞﾙｸﾞﾗﾝﾄﾞ(防水型)</t>
  </si>
  <si>
    <t>1199</t>
  </si>
  <si>
    <t>EA940CD-525</t>
  </si>
  <si>
    <t>[2連用](4ｺ用) ｺﾝｾﾝﾄﾌﾟﾚｰﾄ[ﾒﾀﾙ製]</t>
  </si>
  <si>
    <t>EA940CD-526</t>
  </si>
  <si>
    <t>[2連用](3ｺ+1ｺ用) ｺﾝｾﾝﾄﾌﾟﾚｰﾄ[ﾒﾀﾙ製]</t>
  </si>
  <si>
    <t>1202</t>
  </si>
  <si>
    <t>EA940CF-83</t>
  </si>
  <si>
    <t>USB給電用コンセント(USB TypeA/1ﾎﾟｰﾄ/白)</t>
  </si>
  <si>
    <t>1204</t>
  </si>
  <si>
    <t>EA940CE-624</t>
  </si>
  <si>
    <t>[4連] カバープレート(ﾒﾀﾙ製)</t>
  </si>
  <si>
    <t>EA940CG-7A</t>
  </si>
  <si>
    <t>AC125V/15A 防雨型ｺﾝｾﾝﾄ(2口/抜止･接地付)</t>
  </si>
  <si>
    <t>EA940CL-5</t>
  </si>
  <si>
    <t>AC250V/50A 露出コンセント(接地3P)</t>
  </si>
  <si>
    <t>1240</t>
  </si>
  <si>
    <t>EA940DH-108</t>
  </si>
  <si>
    <t>125V/6A ２極双投/トグルスイッチ</t>
  </si>
  <si>
    <t>EA948BM-71</t>
  </si>
  <si>
    <t>M 5/100mm 取手(強化ﾅｲﾛﾝ製)</t>
  </si>
  <si>
    <t>EA948BY-113</t>
  </si>
  <si>
    <t>M10 雌ねじグリップ</t>
  </si>
  <si>
    <t>1257</t>
  </si>
  <si>
    <t>EA948CC-44</t>
  </si>
  <si>
    <t>M10 雌ねじクランプレバー(ｸﾛｰﾑ)</t>
  </si>
  <si>
    <t>1260</t>
  </si>
  <si>
    <t>EA948DA-51</t>
  </si>
  <si>
    <t>M4 重荷重ショートプランジャー</t>
  </si>
  <si>
    <t>1264</t>
  </si>
  <si>
    <t>EA949CX-51</t>
  </si>
  <si>
    <t>G 3/8" オイルウィンドウ(ｽﾀｰ型)</t>
  </si>
  <si>
    <t>EA966AA-0</t>
  </si>
  <si>
    <t>[6000 2NSE] ゴムシール型ベアリング</t>
  </si>
  <si>
    <t>1290</t>
  </si>
  <si>
    <t>EA810MF-1</t>
  </si>
  <si>
    <t>W3/8"x160mm (SDSﾌﾟﾗｽ)アンカー打ち込み棒</t>
  </si>
  <si>
    <t>EA949LL-1025</t>
  </si>
  <si>
    <t>M10x25 ゆるみ止六角ﾎﾞﾙﾄ ﾅｯﾄ付(ｽﾃﾝﾚｽ/2本)</t>
  </si>
  <si>
    <t>EA949LL-1030</t>
  </si>
  <si>
    <t>M10x30 ゆるみ止六角ﾎﾞﾙﾄ ﾅｯﾄ付(ｽﾃﾝﾚｽ/2本)</t>
  </si>
  <si>
    <t>EA949DT-603</t>
  </si>
  <si>
    <t>M 6x 40mm強力六角ﾎﾞﾙﾄ(SUS/ﾅｯﾄﾜｯｼｬ付半ﾈｼﾞ</t>
  </si>
  <si>
    <t>1310</t>
  </si>
  <si>
    <t>EA949MH-1</t>
  </si>
  <si>
    <t>M6･M8 六角穴付ボルト･ナットｾｯﾄ(緩み止め)</t>
  </si>
  <si>
    <t>1323</t>
  </si>
  <si>
    <t>EA949NS-420</t>
  </si>
  <si>
    <t>M 4x20 ゆるみ止トラス頭小ねじ(ｽﾃﾝﾚｽ/6個)</t>
  </si>
  <si>
    <t>EA949NS-620</t>
  </si>
  <si>
    <t>M 6x20 ゆるみ止トラス頭小ねじ(ｽﾃﾝﾚｽ/4個)</t>
  </si>
  <si>
    <t>1328</t>
  </si>
  <si>
    <t>EA945AP-200</t>
  </si>
  <si>
    <t>M2-M6 ﾅｯﾄ･ﾜｯｼｬｰｾｯﾄ(ﾎﾟﾘｶｰﾎﾞﾈｰﾄ)</t>
  </si>
  <si>
    <t>1354</t>
  </si>
  <si>
    <t>EA576AD-2</t>
  </si>
  <si>
    <t>7/8"-1･1/4" パンチ＆ダイスセット</t>
  </si>
  <si>
    <t>EA951KE-5</t>
  </si>
  <si>
    <t>カマ錠(表示付/ｽﾃﾝﾚｽ製)</t>
  </si>
  <si>
    <t>1372</t>
  </si>
  <si>
    <t>EA951BK-1</t>
  </si>
  <si>
    <t>40 x35mm Ｐ型ラッチ(ｽﾃﾝﾚｽ製/ﾍｱﾗｲﾝ)</t>
  </si>
  <si>
    <t>1382</t>
  </si>
  <si>
    <t>EA951EF-812</t>
  </si>
  <si>
    <t>15x120mm プレート(ｽﾃﾝﾚｽ製/2個)</t>
  </si>
  <si>
    <t>EA976GB-1</t>
  </si>
  <si>
    <t>860x13x2.7mm  棚柱(4本)</t>
  </si>
  <si>
    <t>1391</t>
  </si>
  <si>
    <t>EA951CY-550</t>
  </si>
  <si>
    <t>50x 50mm フラットヒンジ(樹脂製)</t>
  </si>
  <si>
    <t>EA951DB-63</t>
  </si>
  <si>
    <t>30x11x55mm 収納フック</t>
  </si>
  <si>
    <t>1411</t>
  </si>
  <si>
    <t>EA638MB-1</t>
  </si>
  <si>
    <t>59x37mm/φ30mm パッドアイ丸カン(ｽﾃﾝﾚｽ製)</t>
  </si>
  <si>
    <t>1416</t>
  </si>
  <si>
    <t>EA638KG-5</t>
  </si>
  <si>
    <t>12.7mm ﾀｰﾝﾊﾞｯｸﾙ(Eye &amp; Eye/ｽﾃﾝﾚｽ製)</t>
  </si>
  <si>
    <t>1419</t>
  </si>
  <si>
    <t>EA628SB-33</t>
  </si>
  <si>
    <t>3.0mmx30m/7x7 ワイヤーロープ(ｽﾃﾝﾚｽ製)</t>
  </si>
  <si>
    <t>EA951AM-40A</t>
  </si>
  <si>
    <t>4.0mmx 50m/#8 鉄線(5kg)</t>
  </si>
  <si>
    <t>1421</t>
  </si>
  <si>
    <t>EA980SE-101</t>
  </si>
  <si>
    <t>11.5mmx 2mリンクチェーン(ｽﾁｰﾙ製/ﾕﾆｸﾛﾒｯｷ)</t>
  </si>
  <si>
    <t>EA980ST-310Y</t>
  </si>
  <si>
    <t>3.0mmx10m ﾘﾝｸﾁｪｰﾝ(ｽﾃﾝﾚｽ製/ﾋﾞﾆｰﾙｶﾊﾞｰ黄)</t>
  </si>
  <si>
    <t>1427</t>
  </si>
  <si>
    <t>EA638AG-11</t>
  </si>
  <si>
    <t>79mm スイベル Eye スナップ</t>
  </si>
  <si>
    <t>1431</t>
  </si>
  <si>
    <t>EA638JG-75</t>
  </si>
  <si>
    <t>60x24x10mm Ｃ型フック(ｽﾃﾝﾚｽ製)</t>
  </si>
  <si>
    <t>EA638JN-40</t>
  </si>
  <si>
    <t>114.3x12.7mm ハーネスクリップ(ｽﾁｰﾙ真鍮製</t>
  </si>
  <si>
    <t>1433</t>
  </si>
  <si>
    <t>EA970BA-24</t>
  </si>
  <si>
    <t>４号レール用トロリー複車(ﾌﾟﾚｽ)</t>
  </si>
  <si>
    <t>EA970KG-3</t>
  </si>
  <si>
    <t>1800x1380mm ブラインド</t>
  </si>
  <si>
    <t>EA441LA-40</t>
  </si>
  <si>
    <t>40x300mm ＭＣナイロン丸棒</t>
  </si>
  <si>
    <t>1459</t>
  </si>
  <si>
    <t>EA440ER-61A</t>
  </si>
  <si>
    <t>600x0.1mm/30m ステンレス巻板(粘着付)</t>
  </si>
  <si>
    <t>1460</t>
  </si>
  <si>
    <t>EA441PE-17</t>
  </si>
  <si>
    <t>500x500x10mm ポリカーボネイト板 (透明)</t>
  </si>
  <si>
    <t>EA440DY-171</t>
  </si>
  <si>
    <t>200x300x3.0mm 低発泡塩ビ板(緑/5枚)</t>
  </si>
  <si>
    <t>EA997XH-155</t>
  </si>
  <si>
    <t>500x1000x5mm [粘着付]ゴム板(NBR)</t>
  </si>
  <si>
    <t>1466</t>
  </si>
  <si>
    <t>EA997XD-161</t>
  </si>
  <si>
    <t>φ50x10mm 丸型スポンジ</t>
  </si>
  <si>
    <t>EA997XD-164</t>
  </si>
  <si>
    <t>φ70x20mm 丸型スポンジ</t>
  </si>
  <si>
    <t>EA997XL-105</t>
  </si>
  <si>
    <t>500x 500x 5mm ゴムスポンジ(CR)</t>
  </si>
  <si>
    <t>EA997XL-305</t>
  </si>
  <si>
    <t>1000x1000x 5mm ゴムスポンジ(CR)</t>
  </si>
  <si>
    <t>EA944MR-65</t>
  </si>
  <si>
    <t>500mmx100m 表面保護シート(透明)</t>
  </si>
  <si>
    <t>EA952AD-213</t>
  </si>
  <si>
    <t>2.0x2.0m 遮光ネット(ﾎﾜｲﾄ/65％遮光)</t>
  </si>
  <si>
    <t>1496</t>
  </si>
  <si>
    <t>EA944MH-14B</t>
  </si>
  <si>
    <t>75mmx20m 建築用防水テープ(片面/ﾌﾞﾁﾙｺﾞﾑ)</t>
  </si>
  <si>
    <t>1498</t>
  </si>
  <si>
    <t>EA944MT-176</t>
  </si>
  <si>
    <t>48mmx25m 防水補修テープ(多用途/ｼﾙﾊﾞｰ)</t>
  </si>
  <si>
    <t>EA930AE-84</t>
  </si>
  <si>
    <t>320ml 変成シリコンコーク(ｵﾌﾎﾜｲﾄ)</t>
  </si>
  <si>
    <t>1510</t>
  </si>
  <si>
    <t>EA351FA-40</t>
  </si>
  <si>
    <t>40A/1.5mm 内フランジパッキン(JIS 5K)</t>
  </si>
  <si>
    <t>EA351FC-25</t>
  </si>
  <si>
    <t>25A/3.0mm 内フランジパッキン(JIS 5K)</t>
  </si>
  <si>
    <t>1512</t>
  </si>
  <si>
    <t>EA351GP-40</t>
  </si>
  <si>
    <t>40A/1.5mm 全面ﾌﾗﾝｼﾞﾊﾟｯｷﾝ(高温用/5K)</t>
  </si>
  <si>
    <t>1521</t>
  </si>
  <si>
    <t>EA935L-41</t>
  </si>
  <si>
    <t>1.0L 接着剤ふき取り液</t>
  </si>
  <si>
    <t>EA935K-3</t>
  </si>
  <si>
    <t>100ml 発泡スチロール･ ボンド</t>
  </si>
  <si>
    <t>1530</t>
  </si>
  <si>
    <t>EA934HA-97</t>
  </si>
  <si>
    <t>400g ひび割れ補修材(白色)</t>
  </si>
  <si>
    <t>1535</t>
  </si>
  <si>
    <t>EA942CX-11</t>
  </si>
  <si>
    <t>0.2L メタル用プライマー</t>
  </si>
  <si>
    <t>1536</t>
  </si>
  <si>
    <t>EA920SW-4GA</t>
  </si>
  <si>
    <t>400ml ｽﾃﾝﾚｽｺｰﾄ･ｽﾌﾟﾚｰ(艶無･ｶﾞﾝ付/4本)</t>
  </si>
  <si>
    <t>EA591MY-2</t>
  </si>
  <si>
    <t>マーキングプレートセット(文字高 70mm)</t>
  </si>
  <si>
    <t>1546</t>
  </si>
  <si>
    <t>EA765MT-6</t>
  </si>
  <si>
    <t>[黄/中字] 油性タフペイント(蛍光・10本)</t>
  </si>
  <si>
    <t>1550</t>
  </si>
  <si>
    <t>EA765MP-401</t>
  </si>
  <si>
    <t>水性チャコペン (細字/ﾌﾞﾙｰ&amp;ﾋﾟﾝｸ)</t>
  </si>
  <si>
    <t>EA765MP-402</t>
  </si>
  <si>
    <t>3色ミニチャコペンセット(ﾎﾜｲﾄ/ﾋﾟﾝｸ/ﾌﾞﾙｰ)</t>
  </si>
  <si>
    <t>1558</t>
  </si>
  <si>
    <t>EA920AJ-51</t>
  </si>
  <si>
    <t>100g 錆取り(液体)</t>
  </si>
  <si>
    <t>1574</t>
  </si>
  <si>
    <t>EA927GA-110</t>
  </si>
  <si>
    <t>φ155x325mm/ 3L ﾛｰﾙﾄｯﾌﾟﾊﾞｯｸﾞ(防水/ｵﾚﾝｼﾞ)</t>
  </si>
  <si>
    <t>1576</t>
  </si>
  <si>
    <t>EA925CE-7M</t>
  </si>
  <si>
    <t>520x290x370mm オープンバッグ(迷彩)</t>
  </si>
  <si>
    <t>1580</t>
  </si>
  <si>
    <t>EA927GA-100</t>
  </si>
  <si>
    <t>800x490x350mm/138L 特大ﾊﾞｯｸﾞ(防水/ﾌﾞﾗｯｸ)</t>
  </si>
  <si>
    <t>1581</t>
  </si>
  <si>
    <t>EA927GA-31</t>
  </si>
  <si>
    <t>550x350x250mm/45L ﾊﾞｯｸﾊﾟｯｸ(防水/ﾌﾞﾗｯｸ)</t>
  </si>
  <si>
    <t>1582</t>
  </si>
  <si>
    <t>EA927CE-23</t>
  </si>
  <si>
    <t>292x127x254mm スリングバッグ(黒)</t>
  </si>
  <si>
    <t>EA927CE-24</t>
  </si>
  <si>
    <t>292x127x254mm スリングバッグ(OD色)</t>
  </si>
  <si>
    <t>EA927CE-24C</t>
  </si>
  <si>
    <t>297x127x254mm スリングバッグ(ｺﾖｰﾃ)</t>
  </si>
  <si>
    <t>1588</t>
  </si>
  <si>
    <t>EA944C-605</t>
  </si>
  <si>
    <t>100x140mm ポリ袋(ﾁｬｯｸ付/青/200枚)</t>
  </si>
  <si>
    <t>EA508AR-19</t>
  </si>
  <si>
    <t>φ105x280mm/2.00L 密閉容器(ｽﾃﾝﾚｽ製)</t>
  </si>
  <si>
    <t>EA508SC-112</t>
  </si>
  <si>
    <t>φ 95x138mm 容器(ｽﾁｰﾙ製)</t>
  </si>
  <si>
    <t>EA508TM-105</t>
  </si>
  <si>
    <t>250cc 塗料缶(ｽﾁｰﾙ製)</t>
  </si>
  <si>
    <t>EA508TM-123</t>
  </si>
  <si>
    <t>100cc トックリ缶(ｽﾁｰﾙ製)</t>
  </si>
  <si>
    <t>EA508AK-55B</t>
  </si>
  <si>
    <t>90x90x172mm/1000ml 角型ﾎﾟﾘ容器(遮光/10個</t>
  </si>
  <si>
    <t>1594</t>
  </si>
  <si>
    <t>EA508TC-114</t>
  </si>
  <si>
    <t>1100ml 密閉保存容器(4方ﾛｯｸ式/2個)</t>
  </si>
  <si>
    <t>1607</t>
  </si>
  <si>
    <t>EA505TB-11</t>
  </si>
  <si>
    <t>442x362x185mm ツールバスケット</t>
  </si>
  <si>
    <t>1614</t>
  </si>
  <si>
    <t>EA657-160GN</t>
  </si>
  <si>
    <t>546x420x203mm/内寸 防水ｹｰｽ(OD/ｳﾚﾀﾝ無)</t>
  </si>
  <si>
    <t>1615</t>
  </si>
  <si>
    <t>EA657-143</t>
  </si>
  <si>
    <t>344x146x297mm/内寸 万能防水ケース(黒)</t>
  </si>
  <si>
    <t>1618</t>
  </si>
  <si>
    <t>EA506MC-13</t>
  </si>
  <si>
    <t>760x480x400mm/85L 収納ｹｰｽ(ｷｬｽﾀｰ付)</t>
  </si>
  <si>
    <t>EA506AB-36</t>
  </si>
  <si>
    <t>345x205x165mm 収納ｹｰｽ(ﾊﾞｯｸﾙ付/ｸﾘｱｰ)</t>
  </si>
  <si>
    <t>EA506AB-38B</t>
  </si>
  <si>
    <t>450x295x158mm 収納ｹｰｽ(ﾊﾞｯｸﾙ付/ｸﾘｱ/10個)</t>
  </si>
  <si>
    <t>EA506AB-39BA</t>
  </si>
  <si>
    <t>450x295x254mm 収納ｹｰｽ(ﾌﾞﾙｰｸﾞﾘｰﾝ)３個</t>
  </si>
  <si>
    <t>EA506AB-40B</t>
  </si>
  <si>
    <t>450x295x254mm 収納ｹｰｽ(ﾊﾞｯｸﾙ付/ｸﾘｱ/3個)</t>
  </si>
  <si>
    <t>EA506AB-43BA</t>
  </si>
  <si>
    <t>624x450x227mm 収納ｹｰｽ(ﾌﾞﾙｰｸﾞﾘｰﾝ/3個)</t>
  </si>
  <si>
    <t>EA506AB-46</t>
  </si>
  <si>
    <t>580x385x319mm 収納ｹｰｽ(ﾊﾞｯｸﾙ付/ｸﾘｱ)</t>
  </si>
  <si>
    <t>EA506AB-48B</t>
  </si>
  <si>
    <t>624x450x330mm 収納ｹｰｽ(ﾊﾞｯｸﾙ付/ｸﾘｱ/3個)</t>
  </si>
  <si>
    <t>EA506LD-1B</t>
  </si>
  <si>
    <t>189x156x 84mm 収納ボックス(ｸﾘｱｰ/10個)</t>
  </si>
  <si>
    <t>EA506LD-24B</t>
  </si>
  <si>
    <t>334x198x158mm 収納ボックス(ﾌﾞﾙｰ)</t>
  </si>
  <si>
    <t>1650</t>
  </si>
  <si>
    <t>EA956AH-7</t>
  </si>
  <si>
    <t>622x1156x838mm/2段 ツールワゴン(樹脂製)</t>
  </si>
  <si>
    <t>1651</t>
  </si>
  <si>
    <t>EA956AB</t>
  </si>
  <si>
    <t>670x420x900mm/5段 ツールキャビネット</t>
  </si>
  <si>
    <t>EA955AB-4</t>
  </si>
  <si>
    <t>580x600x 800mm/ 5段 キャビネット(中量用)</t>
  </si>
  <si>
    <t>1663</t>
  </si>
  <si>
    <t>EA951FC-49</t>
  </si>
  <si>
    <t>650x375x470mm 収納庫付ベンチ</t>
  </si>
  <si>
    <t>EA976DL-120B</t>
  </si>
  <si>
    <t>1190x450x1200mm/150kg/4段 スチール棚</t>
  </si>
  <si>
    <t>EA976DM-150C</t>
  </si>
  <si>
    <t>1490x600x1500mm/150kg/4段 スチール棚</t>
  </si>
  <si>
    <t>1688</t>
  </si>
  <si>
    <t>EA628PR-12A</t>
  </si>
  <si>
    <t>6.0mmx200m ＰＰロープ(赤)</t>
  </si>
  <si>
    <t>1691</t>
  </si>
  <si>
    <t>EA944N-72</t>
  </si>
  <si>
    <t>テープディスペンサー(ﾊﾝﾄﾞﾙ付)</t>
  </si>
  <si>
    <t>1705</t>
  </si>
  <si>
    <t>EA520BY-21A</t>
  </si>
  <si>
    <t>710x455mm/150kg 運搬車(ﾊﾝﾄﾞﾌﾞﾚｰｷ付)</t>
  </si>
  <si>
    <t>EA997RE-83</t>
  </si>
  <si>
    <t>895x450x 3mm 靴底･台車用粘着マット(ｳﾚﾀﾝ</t>
  </si>
  <si>
    <t>1715</t>
  </si>
  <si>
    <t>EA506AG-72</t>
  </si>
  <si>
    <t>1065x770x746mm/410L コンテナ(ｷｬｽﾀｰ付/OD)</t>
  </si>
  <si>
    <t>EA986HW-2</t>
  </si>
  <si>
    <t>75mm キャスター(自在金具・後輪ﾌﾞﾚｰｷ付)</t>
  </si>
  <si>
    <t>1737</t>
  </si>
  <si>
    <t>EA986JA-100</t>
  </si>
  <si>
    <t>100mm キャスター(固定金具)</t>
  </si>
  <si>
    <t>EA986HE-1</t>
  </si>
  <si>
    <t>100mm キャスター(固定金具･帯電防止)</t>
  </si>
  <si>
    <t>EA986HJ-3</t>
  </si>
  <si>
    <t>160mm キャスター(自在金具・後輪ﾌﾞﾚｰｷ付)</t>
  </si>
  <si>
    <t>EA986JE-200</t>
  </si>
  <si>
    <t>200mm キャスター(自在金具)</t>
  </si>
  <si>
    <t>1740</t>
  </si>
  <si>
    <t>EA986KG-100</t>
  </si>
  <si>
    <t>100mm キャスター(自在金具)</t>
  </si>
  <si>
    <t>1743</t>
  </si>
  <si>
    <t>EA986LC-150A</t>
  </si>
  <si>
    <t>150mm キャスター(固定金具・ｽﾃﾝﾚｽ製)</t>
  </si>
  <si>
    <t>EA986LG-150A</t>
  </si>
  <si>
    <t>150mm キャスター(固定金具･ｽﾃﾝﾚｽ製)</t>
  </si>
  <si>
    <t>EA986LH-150A</t>
  </si>
  <si>
    <t>150mm キャスター(自在金具・ｽﾃﾝﾚｽ製)</t>
  </si>
  <si>
    <t>1746</t>
  </si>
  <si>
    <t>EA986MN-2</t>
  </si>
  <si>
    <t>125x40mm 車輪(ﾎﾟﾘｳﾚﾀﾝﾀｲﾔ･ｱﾙﾐﾘﾑ)</t>
  </si>
  <si>
    <t>1751</t>
  </si>
  <si>
    <t>EA986RX-5</t>
  </si>
  <si>
    <t>50x18mm/17mm ガイドローラー(ﾎﾟﾘｳﾚﾀﾝ製)</t>
  </si>
  <si>
    <t>1754</t>
  </si>
  <si>
    <t>EA949HA-260</t>
  </si>
  <si>
    <t>φ40mm/M10x 60mm アジャスターベース</t>
  </si>
  <si>
    <t>EA988DS-3</t>
  </si>
  <si>
    <t>8mm ワイヤーグリップ</t>
  </si>
  <si>
    <t>EA982ST-3</t>
  </si>
  <si>
    <t>25mmx 3.0m/ 254kg ﾍﾞﾙﾄ荷締機(両端ﾌｯｸ型)</t>
  </si>
  <si>
    <t>1769</t>
  </si>
  <si>
    <t>EA982SB-35</t>
  </si>
  <si>
    <t>50mmx 5.0m/1520kg ベルト荷締機(ｴﾝﾄﾞﾚｽ)</t>
  </si>
  <si>
    <t>1772</t>
  </si>
  <si>
    <t>EA628RT-652</t>
  </si>
  <si>
    <t>25mm フック(ｽﾁｰﾙ黒ﾒｯｷ/5個)</t>
  </si>
  <si>
    <t>EA944M-4</t>
  </si>
  <si>
    <t>16mmx6.0m 両面マジック結束バンド(赤)</t>
  </si>
  <si>
    <t>EA628WJ-31</t>
  </si>
  <si>
    <t>762mm 調整ﾌｯｸ付ﾊﾞﾝｼﾞｰｺｰﾄ(耐候性/ﾌﾞﾗｯｸ)</t>
  </si>
  <si>
    <t>EA628AL-42</t>
  </si>
  <si>
    <t>4mmx15m ポリロープ(ｳｯﾄﾞﾗﾝﾄﾞｶﾓﾌﾗｰｼﾞｭ)</t>
  </si>
  <si>
    <t>EA628AM-2</t>
  </si>
  <si>
    <t>φ 9.5mmx 15m ポリロープ(赤/白)</t>
  </si>
  <si>
    <t>EA628AM-3</t>
  </si>
  <si>
    <t>φ12.7mm10.6m ポリロープ(青)</t>
  </si>
  <si>
    <t>1783</t>
  </si>
  <si>
    <t>EA911TG-38</t>
  </si>
  <si>
    <t>43-55mmx2m ﾄﾗｯｸ用ゲートプロテクター</t>
  </si>
  <si>
    <t>1787</t>
  </si>
  <si>
    <t>EA987HS-26</t>
  </si>
  <si>
    <t>50mm/125kg 横型固定滑車(1車/ﾍﾞｱﾘﾝｸﾞ)</t>
  </si>
  <si>
    <t>1788</t>
  </si>
  <si>
    <t>EA987AB-2.5</t>
  </si>
  <si>
    <t>1.0tonx2.5m チェーンブロック</t>
  </si>
  <si>
    <t>EA987AB-7</t>
  </si>
  <si>
    <t>1.0tonx7.0m ﾁｪｰﾝﾌﾞﾛｯｸ(過負荷防止付)</t>
  </si>
  <si>
    <t>1794</t>
  </si>
  <si>
    <t>EA981CL-3</t>
  </si>
  <si>
    <t>100mmx3.0m/3.2ton ｼｸﾞﾅﾙｽﾘﾝｸﾞ(JIS3等級)</t>
  </si>
  <si>
    <t>EA981FJ-5</t>
  </si>
  <si>
    <t>50mmx5.0m/ 2.0ton ベルトスリング(ｼｸﾞﾅﾙ)</t>
  </si>
  <si>
    <t>EA987FA-20</t>
  </si>
  <si>
    <t>2.0ton スイベルフック</t>
  </si>
  <si>
    <t>1806</t>
  </si>
  <si>
    <t>EA987FB-102</t>
  </si>
  <si>
    <t>0.25ton アイフック</t>
  </si>
  <si>
    <t>EA638NL-5</t>
  </si>
  <si>
    <t>8.5Ton 強力型 ボウシャックル</t>
  </si>
  <si>
    <t>EA638KJ-4</t>
  </si>
  <si>
    <t>50kg 角頭 シャックル(ｽﾃﾝﾚｽ製)</t>
  </si>
  <si>
    <t>EA987FC-102</t>
  </si>
  <si>
    <t>100x 90mm/1.0ton フック(固定式)</t>
  </si>
  <si>
    <t>EA903BW-13</t>
  </si>
  <si>
    <t>600x400mm/0.25m 作業台(ｸﾞﾚｰﾁﾝｸﾞ/ｱﾙﾐ合金</t>
  </si>
  <si>
    <t>EA954TE-48</t>
  </si>
  <si>
    <t>450x 95x120mm ツールスタンド(ﾌﾞﾗｳﾝ)</t>
  </si>
  <si>
    <t>EA762EC-108</t>
  </si>
  <si>
    <t>620x1355mm デスクマット(光学ﾏｳｽ対応)</t>
  </si>
  <si>
    <t>EA765MB-20</t>
  </si>
  <si>
    <t>φ50mm 指先すべり止め</t>
  </si>
  <si>
    <t>1846</t>
  </si>
  <si>
    <t>EA589AJ-31</t>
  </si>
  <si>
    <t>145mm ペーパーカッター</t>
  </si>
  <si>
    <t>EA765MB-162</t>
  </si>
  <si>
    <t>7mmx6.5m テープのり(ﾋﾟﾝｸ)</t>
  </si>
  <si>
    <t>1855</t>
  </si>
  <si>
    <t>EA765MA-86</t>
  </si>
  <si>
    <t>15mmx 11m 両面テープ・強力(詰替用)</t>
  </si>
  <si>
    <t>EA762HC-21A</t>
  </si>
  <si>
    <t>40枚用 軽とじホッチキス(ﾌﾞﾙｰ)</t>
  </si>
  <si>
    <t>EA762FG-404</t>
  </si>
  <si>
    <t>385mm マグネット付クリップ</t>
  </si>
  <si>
    <t>EA762MB-16</t>
  </si>
  <si>
    <t>５枚用/Ａ５/20穴 グリッサー</t>
  </si>
  <si>
    <t>EA761LH-6</t>
  </si>
  <si>
    <t>554x437mm/A3大判     賞状額</t>
  </si>
  <si>
    <t>EA761LP-64</t>
  </si>
  <si>
    <t>EA762GK-85</t>
  </si>
  <si>
    <t>80x230mm カードホルダー(ｱｸﾘﾙ製/10個)</t>
  </si>
  <si>
    <t>EA762FE-4</t>
  </si>
  <si>
    <t>450mm とじひも(ｽﾄﾚｯﾁﾀｲﾌﾟ/70本)</t>
  </si>
  <si>
    <t>EA762FB-76</t>
  </si>
  <si>
    <t>75mm ペーパークリップ(20個)</t>
  </si>
  <si>
    <t>1867</t>
  </si>
  <si>
    <t>EA762FG-78</t>
  </si>
  <si>
    <t>φ40mm/1.0kg フック(ﾏｸﾞﾈｯﾄ付/黒)</t>
  </si>
  <si>
    <t>EA638LA-62</t>
  </si>
  <si>
    <t>342mm ５連フック(ﾚﾊﾞｰ式吸盤付/ｽﾃﾝﾚｽ製)</t>
  </si>
  <si>
    <t>EA638LA-123</t>
  </si>
  <si>
    <t>307x126x 83mm トレー(吸盤式･ｽﾃﾝﾚｽ製)</t>
  </si>
  <si>
    <t>EA762DA-174</t>
  </si>
  <si>
    <t>235x171mm/A5 ｸﾘｯﾌﾟﾌｧｲﾙ(二つ折り/ﾌﾞﾗｯｸ)</t>
  </si>
  <si>
    <t>1874</t>
  </si>
  <si>
    <t>EA762CL-21</t>
  </si>
  <si>
    <t>Ａ４/Ｅ型 両開きパイプ式ファイル(800枚)</t>
  </si>
  <si>
    <t>EA762CB-242</t>
  </si>
  <si>
    <t>Ａ４ キャリーファイル(ﾋﾟﾝｸ)</t>
  </si>
  <si>
    <t>EA956VC-61</t>
  </si>
  <si>
    <t>φ 5mm/1080片 カラーラベルシール(金/6枚)</t>
  </si>
  <si>
    <t>EA954TD-123</t>
  </si>
  <si>
    <t>20-330x260x325mm ﾌｧｲﾙｽﾀﾝﾄﾞ(伸縮式/ｸﾞﾘｰﾝ)</t>
  </si>
  <si>
    <t>1888</t>
  </si>
  <si>
    <t>EA506AJ-4</t>
  </si>
  <si>
    <t>350x250x170mm/11.8L 折畳コンテナ(赤)</t>
  </si>
  <si>
    <t>EA954TE-29</t>
  </si>
  <si>
    <t>149x146x200mm ブックエンド(ﾗｲﾄｸﾞﾚｰ)</t>
  </si>
  <si>
    <t>1889</t>
  </si>
  <si>
    <t>EA995BB-33B</t>
  </si>
  <si>
    <t>416x337x276mm/A4 文書保存ボックス(10個）</t>
  </si>
  <si>
    <t>1890</t>
  </si>
  <si>
    <t>EA961KA-106</t>
  </si>
  <si>
    <t>190x140x 66mm 手提げ金庫</t>
  </si>
  <si>
    <t>EA761LC-77A</t>
  </si>
  <si>
    <t>453x303x 15mm ホワイトボード(ﾏｸﾞﾈｯﾄ枠)</t>
  </si>
  <si>
    <t>1903</t>
  </si>
  <si>
    <t>EA761LA-15A</t>
  </si>
  <si>
    <t>[EA761LA-15用] イレーザーつめかえ</t>
  </si>
  <si>
    <t>1905</t>
  </si>
  <si>
    <t>EA761LM-48</t>
  </si>
  <si>
    <t>2214x1245mm スクリーン(ｱﾙﾐﾌﾚｰﾑ式)</t>
  </si>
  <si>
    <t>1909</t>
  </si>
  <si>
    <t>EA764AW-26</t>
  </si>
  <si>
    <t>200万画素 ＷＥＢカメラ(ｽﾃﾚｵﾏｲｸ内蔵)</t>
  </si>
  <si>
    <t>1910</t>
  </si>
  <si>
    <t>EA764AS-202</t>
  </si>
  <si>
    <t>スタンドマイク型スピーカーフォン</t>
  </si>
  <si>
    <t>1912</t>
  </si>
  <si>
    <t>EA764AS-2B</t>
  </si>
  <si>
    <t>72x 74x 82mm スピーカー(ﾌﾞﾗｯｸ)</t>
  </si>
  <si>
    <t>EA764AS-73</t>
  </si>
  <si>
    <t>205x 36x 68mm サウンドスピーカー(Type-C)</t>
  </si>
  <si>
    <t>1914</t>
  </si>
  <si>
    <t>EA763BC-64</t>
  </si>
  <si>
    <t>24x10x49mm 変換アダプター(ﾍｯﾄﾞｾｯﾄ/4極)</t>
  </si>
  <si>
    <t>EA763BC-120</t>
  </si>
  <si>
    <t>1919</t>
  </si>
  <si>
    <t>EA764-112B</t>
  </si>
  <si>
    <t>180x230x1.4mm マウスパッド(ｼﾘｺﾝ/ｸﾞﾚｰ)</t>
  </si>
  <si>
    <t>1923</t>
  </si>
  <si>
    <t>EA764AB-251</t>
  </si>
  <si>
    <t>220mmx10.0m 粘着カバーフィルム</t>
  </si>
  <si>
    <t>1928</t>
  </si>
  <si>
    <t>EA764A-311A</t>
  </si>
  <si>
    <t>[Qi準拠]ワイヤレス充電スタンド</t>
  </si>
  <si>
    <t>1931</t>
  </si>
  <si>
    <t>EA764AJ-76</t>
  </si>
  <si>
    <t>3.0m USBケーブル(A-B/2.0対応/金ﾒｯｷ/ｸﾞﾚｰ)</t>
  </si>
  <si>
    <t>1934</t>
  </si>
  <si>
    <t>EA764AC-148</t>
  </si>
  <si>
    <t>USB変換アダプター(microUSB B-A/3.0対応)</t>
  </si>
  <si>
    <t>1936</t>
  </si>
  <si>
    <t>EA764AD-78</t>
  </si>
  <si>
    <t>[４ﾎﾟｰﾄ] ＵＳＢ３.０ハブ(ﾏｸﾞﾈｯﾄ固定式)</t>
  </si>
  <si>
    <t>1943</t>
  </si>
  <si>
    <t>EA940PR-7</t>
  </si>
  <si>
    <t>80mm (ﾏｲｸﾛHDMI-VGA) 変換アダプター</t>
  </si>
  <si>
    <t>1946</t>
  </si>
  <si>
    <t>EA764BY-174</t>
  </si>
  <si>
    <t>ｽｲｯﾁﾝｸﾞﾊﾌﾞ(ｷﾞｶﾞ対応/8ﾎﾟｰﾄ/ﾌﾟﾗｽﾁｯｸ筐体)</t>
  </si>
  <si>
    <t>1951</t>
  </si>
  <si>
    <t>EA764BB-139</t>
  </si>
  <si>
    <t>0.5m フラットＬＡＮケーブル(CAT7/ﾎﾜｲﾄ)</t>
  </si>
  <si>
    <t>1958</t>
  </si>
  <si>
    <t>EA764AG-114</t>
  </si>
  <si>
    <t>157-318mm タブレットアーム</t>
  </si>
  <si>
    <t>EA764-271</t>
  </si>
  <si>
    <t>10.1"用 液晶保護フィルム[ﾌﾞﾙｰﾗｲﾄｶｯﾄ]</t>
  </si>
  <si>
    <t>EA759X-302</t>
  </si>
  <si>
    <t>[ｷｬﾉﾝ] ｲﾝｸｶｰﾄﾘｯｼﾞ(ﾌﾞﾗｯｸ染料/BCI-321BK)</t>
  </si>
  <si>
    <t>EA759XD-19</t>
  </si>
  <si>
    <t>A4判/18面 63.5x46.5mm ﾌﾟﾘﾝﾀｰﾗﾍﾞﾙ(100枚)</t>
  </si>
  <si>
    <t>EA759XE-131</t>
  </si>
  <si>
    <t>EA759XE-135</t>
  </si>
  <si>
    <t>A4判/ 4面  105x148.5mm ﾌﾟﾘﾝﾀｰﾗﾍﾞﾙ(20枚)</t>
  </si>
  <si>
    <t>EA759XE-137</t>
  </si>
  <si>
    <t>A4判/ 8面  97 x  69 mm ﾌﾟﾘﾝﾀｰﾗﾍﾞﾙ(20枚)</t>
  </si>
  <si>
    <t>EA759XE-145</t>
  </si>
  <si>
    <t>A4判/18面 63.5x 46.5mm ﾌﾟﾘﾝﾀｰﾗﾍﾞﾙ(20枚)</t>
  </si>
  <si>
    <t>1967</t>
  </si>
  <si>
    <t>EA759XB-18A</t>
  </si>
  <si>
    <t>A3/ 30枚 レーザープリンタ専用耐水紙</t>
  </si>
  <si>
    <t>1971</t>
  </si>
  <si>
    <t>EA759GV-106</t>
  </si>
  <si>
    <t>64GB ＵＳＢメモリー(Type-C対応)</t>
  </si>
  <si>
    <t>1973</t>
  </si>
  <si>
    <t>EA759Z-24</t>
  </si>
  <si>
    <t>SD/micro SDｶｰﾄﾞｹｰｽ(36枚収納/ﾎﾜｲﾄ)</t>
  </si>
  <si>
    <t>1975</t>
  </si>
  <si>
    <t>EA983TS-25</t>
  </si>
  <si>
    <t>45x20mm [封筒用]ｾｷｭﾘﾃｨｼｰﾙ(100枚)</t>
  </si>
  <si>
    <t>EA761HG-26</t>
  </si>
  <si>
    <t>1983</t>
  </si>
  <si>
    <t>EA798CC-119</t>
  </si>
  <si>
    <t>φ250mm [電波]掛時計</t>
  </si>
  <si>
    <t>EA798CA-102A</t>
  </si>
  <si>
    <t>123x122x 75mm [電波]置時計</t>
  </si>
  <si>
    <t>EA798CA-142</t>
  </si>
  <si>
    <t>82x195x112mm [電波]置時計(ﾃﾞｼﾞﾀﾙ)</t>
  </si>
  <si>
    <t>1991</t>
  </si>
  <si>
    <t>EA790AK-10B</t>
  </si>
  <si>
    <t>防水型トランシーバー(中継器対応)</t>
  </si>
  <si>
    <t>EA763CF-91</t>
  </si>
  <si>
    <t>ポータブルアンプセット(現場放送用/300MHz</t>
  </si>
  <si>
    <t>1998</t>
  </si>
  <si>
    <t>EA759GC-52A</t>
  </si>
  <si>
    <t>[229万画素]ﾃﾞｼﾞﾀﾙﾊｲﾋﾞｼﾞｮﾝﾋﾞﾃﾞｵｶﾒﾗ</t>
  </si>
  <si>
    <t>1999</t>
  </si>
  <si>
    <t>EA759EL-140</t>
  </si>
  <si>
    <t>40.5mm レンズ保護用フィルター(ｶﾒﾗ用)</t>
  </si>
  <si>
    <t>EA759GB-43</t>
  </si>
  <si>
    <t>ﾃﾞｼﾞﾀﾙｶﾒﾗ用バッテリー(NP-45S(A)/ﾌｼﾞﾌｨﾙﾑ</t>
  </si>
  <si>
    <t>EA759GB-121</t>
  </si>
  <si>
    <t>ﾃﾞｼﾞﾀﾙｶﾒﾗ用ﾊﾞｯﾃﾘｰ(DMW-BCL7/ﾊﾟﾅｿﾆｯｸ)</t>
  </si>
  <si>
    <t>EA759EX-203A</t>
  </si>
  <si>
    <t>[EA759EX-201用]  ３ウェイ雲台</t>
  </si>
  <si>
    <t>EA759G-7D</t>
  </si>
  <si>
    <t>320x320mm ﾚﾝｽﾞｸﾘｰﾆﾝｸﾞｸﾛｽ(ｸﾞﾚｰ)</t>
  </si>
  <si>
    <t>EA759G-7F</t>
  </si>
  <si>
    <t>320x320mm ﾚﾝｽﾞｸﾘｰﾆﾝｸﾞｸﾛｽ(ﾗｲﾄｲｴﾛｰ)</t>
  </si>
  <si>
    <t>EA759G-15C</t>
  </si>
  <si>
    <t>デジタルクリーニングセット</t>
  </si>
  <si>
    <t>EA759ZA-87A</t>
  </si>
  <si>
    <t>100x(160～100)x190mm カメラ用バッグ</t>
  </si>
  <si>
    <t>2005</t>
  </si>
  <si>
    <t>EA757EB-51</t>
  </si>
  <si>
    <t>1.0-3.0倍 暗視スコープ(ﾌﾙｶﾗｰ)</t>
  </si>
  <si>
    <t>EA757X-47A</t>
  </si>
  <si>
    <t>6倍 単眼鏡</t>
  </si>
  <si>
    <t>2011</t>
  </si>
  <si>
    <t>EA954HC-172</t>
  </si>
  <si>
    <t>730x700x1250mm ＰＣラック</t>
  </si>
  <si>
    <t>EA954HC-324A</t>
  </si>
  <si>
    <t>595x280x 89mm モニタースタンド</t>
  </si>
  <si>
    <t>2020</t>
  </si>
  <si>
    <t>EA954HC-25</t>
  </si>
  <si>
    <t>600x700x700mm サーバー収納デスク</t>
  </si>
  <si>
    <t>2024</t>
  </si>
  <si>
    <t>EA954HC-214</t>
  </si>
  <si>
    <t>1000x450x700mm ワークデスク(ﾀﾞｰｸ)</t>
  </si>
  <si>
    <t>2026</t>
  </si>
  <si>
    <t>EA956XL-1</t>
  </si>
  <si>
    <t>ビジネスチェアー(ﾌﾞﾗｯｸ)</t>
  </si>
  <si>
    <t>2028</t>
  </si>
  <si>
    <t>EA956XA-111</t>
  </si>
  <si>
    <t>ビジネスチェアー(ｺｽﾞﾐｯｸﾌﾞﾙｰ)</t>
  </si>
  <si>
    <t>EA956XA-116</t>
  </si>
  <si>
    <t>2030</t>
  </si>
  <si>
    <t>EA956XE-21</t>
  </si>
  <si>
    <t>416x438x738mm 折畳み椅子(ﾌﾞﾙｰ)</t>
  </si>
  <si>
    <t>2033</t>
  </si>
  <si>
    <t>EA956XE-92</t>
  </si>
  <si>
    <t>1800x500x700mm ベンチ(背付)</t>
  </si>
  <si>
    <t>2041</t>
  </si>
  <si>
    <t>EA954HC-456</t>
  </si>
  <si>
    <t>396x396x370mm ﾀﾌﾞﾚｯﾄ充電保管庫(10台収納)</t>
  </si>
  <si>
    <t>2047</t>
  </si>
  <si>
    <t>EA954EA-311</t>
  </si>
  <si>
    <t>1916x420x1530mm パーテーション(2連/ﾌﾞﾙｰ)</t>
  </si>
  <si>
    <t>EA954EA-7</t>
  </si>
  <si>
    <t>900x600mm 飛沫感染防止ﾊﾟｰﾃｰｼｮﾝ(ｱｸﾘﾙ)</t>
  </si>
  <si>
    <t>2057</t>
  </si>
  <si>
    <t>EA759ZA-132</t>
  </si>
  <si>
    <t>260x 20x200mm ﾀﾌﾞﾚｯﾄﾎﾟｰﾁ(PDA用/超厚)</t>
  </si>
  <si>
    <t>EA927-30</t>
  </si>
  <si>
    <t>122x57x 14mm/内寸 ｽﾎﾟｰﾂ･ｳｫﾚｯﾄ(防水･防塵)</t>
  </si>
  <si>
    <t>2058</t>
  </si>
  <si>
    <t>EA927BK-23</t>
  </si>
  <si>
    <t>300x420x160mm 高級バックパック (茶)</t>
  </si>
  <si>
    <t>2063</t>
  </si>
  <si>
    <t>EA927BE-34</t>
  </si>
  <si>
    <t>400x310x120mm ビジネスバッグ</t>
  </si>
  <si>
    <t>2065</t>
  </si>
  <si>
    <t>EA927CR-81</t>
  </si>
  <si>
    <t>410x510x140mm ボストンバッグ</t>
  </si>
  <si>
    <t>2066</t>
  </si>
  <si>
    <t>EA927CH-134</t>
  </si>
  <si>
    <t>254x114x406mm リュックサック</t>
  </si>
  <si>
    <t>2067</t>
  </si>
  <si>
    <t>EA927CK-36</t>
  </si>
  <si>
    <t>190x76x406mm ｽﾘﾝｸﾞﾊﾞｯｸﾞ(ﾌﾞﾗｯｸ/ｸﾞﾚｲ)</t>
  </si>
  <si>
    <t>EA928AJ-131</t>
  </si>
  <si>
    <t>120x58mm 靴用ブラシ(馬毛/ﾎｺﾘ払い)</t>
  </si>
  <si>
    <t>2080</t>
  </si>
  <si>
    <t>EA997RX-36</t>
  </si>
  <si>
    <t>450x750mm 再生ｺﾞﾑｸｯｼｮﾝﾏｯﾄ(寒冷地対応)</t>
  </si>
  <si>
    <t>EA997RY-107</t>
  </si>
  <si>
    <t>750x 900mm 疲労軽減マット(穴あり)</t>
  </si>
  <si>
    <t>2083</t>
  </si>
  <si>
    <t>EA758RP-2A</t>
  </si>
  <si>
    <t>[単3x2本] フラッシュライト/ＬＥＤ(黒)</t>
  </si>
  <si>
    <t>2085</t>
  </si>
  <si>
    <t>EA758HK-1</t>
  </si>
  <si>
    <t>ＬＥＤサーチライト(本体のみ)</t>
  </si>
  <si>
    <t>2091</t>
  </si>
  <si>
    <t>EA925MJ-30</t>
  </si>
  <si>
    <t>210x 48mm ライトケース(牛革･ﾅﾁｭﾗﾙ)</t>
  </si>
  <si>
    <t>2095</t>
  </si>
  <si>
    <t>EA758RW-71A</t>
  </si>
  <si>
    <t>[充電式] ヘッドライト/LED(無段階調光)</t>
  </si>
  <si>
    <t>2098</t>
  </si>
  <si>
    <t>EA815LD-47</t>
  </si>
  <si>
    <t>φ60mm 作業灯･ホルダー(ﾌｯｸ付/2個)</t>
  </si>
  <si>
    <t>EA814KB-6</t>
  </si>
  <si>
    <t>2112</t>
  </si>
  <si>
    <t>EA761XS-4C</t>
  </si>
  <si>
    <t>φ450x 93mm シーリングライト(12畳用)</t>
  </si>
  <si>
    <t>EA761XS-6</t>
  </si>
  <si>
    <t>φ580x120mm シーリングライト(14畳用)</t>
  </si>
  <si>
    <t>2115</t>
  </si>
  <si>
    <t>EA758XR-331A</t>
  </si>
  <si>
    <t>AC100V/3.7W/E26 電球/ＬＥＤ(電球色)</t>
  </si>
  <si>
    <t>2130</t>
  </si>
  <si>
    <t>EA763AJ-60B</t>
  </si>
  <si>
    <t>3.0合 IH炊飯ｼﾞｬｰ(極め炊き/ﾊﾟﾝﾒﾆｭｰ付き)</t>
  </si>
  <si>
    <t>2134</t>
  </si>
  <si>
    <t>EA763AZ-173A</t>
  </si>
  <si>
    <t>0.35L[ｽﾃﾝﾚｽ製]ﾏｸﾞﾎﾞﾄﾙ(ｿﾌﾄﾀｰｺｲｽﾞ)</t>
  </si>
  <si>
    <t>2136</t>
  </si>
  <si>
    <t>EA468CJ-201</t>
  </si>
  <si>
    <t>600x600mm 洗濯機用トレイ(全自動用)</t>
  </si>
  <si>
    <t>EA916HD-13</t>
  </si>
  <si>
    <t>105mm にぎり鋏</t>
  </si>
  <si>
    <t>EA540K-18</t>
  </si>
  <si>
    <t>180mm はさみ・万能</t>
  </si>
  <si>
    <t>2146</t>
  </si>
  <si>
    <t>EA540AE-2</t>
  </si>
  <si>
    <t>240mm はさみ・裁ち</t>
  </si>
  <si>
    <t>EA540AN-11A</t>
  </si>
  <si>
    <t>240mm はさみ・裁ち(左利用/足左)</t>
  </si>
  <si>
    <t>EA540K-29</t>
  </si>
  <si>
    <t>200mm はさみ・裁ち(左利用/総左)</t>
  </si>
  <si>
    <t>EA540K-98</t>
  </si>
  <si>
    <t>250mm はさみ・裁ち</t>
  </si>
  <si>
    <t>EA576LD-19</t>
  </si>
  <si>
    <t>19mm ハトメパンチ</t>
  </si>
  <si>
    <t>EA576LF-12</t>
  </si>
  <si>
    <t>12mm 真鍮ハトメ・強力爪付(ﾆｯｹﾙﾒｯｷ/8組)</t>
  </si>
  <si>
    <t>EA628PV-132</t>
  </si>
  <si>
    <t>25mm x 5m 平織ゴム (黒)</t>
  </si>
  <si>
    <t>EA944MA-195</t>
  </si>
  <si>
    <t>φ22mm ﾏｼﾞｯｸﾃ-ﾌﾟ雄･雌ｾｯﾄ･丸(粘着剤付/紺)</t>
  </si>
  <si>
    <t>EA944MA-271</t>
  </si>
  <si>
    <t>25x150mm マジックテープ(粘着付/白)</t>
  </si>
  <si>
    <t>2152</t>
  </si>
  <si>
    <t>EA763AN-47</t>
  </si>
  <si>
    <t>AC100V/ 20W パッチワーク用アイロン</t>
  </si>
  <si>
    <t>EA951FD-17</t>
  </si>
  <si>
    <t>2050-3000x90x580mm 物干し台(ｽﾃﾝﾚｽ製)</t>
  </si>
  <si>
    <t>EA928CY-2A</t>
  </si>
  <si>
    <t>940x400x340mm 洗濯ハンガー</t>
  </si>
  <si>
    <t>EA951FE-304</t>
  </si>
  <si>
    <t>260x260x347mm 収納棚(ｺｰﾅｰ用)</t>
  </si>
  <si>
    <t>2166</t>
  </si>
  <si>
    <t>EA944CT-11</t>
  </si>
  <si>
    <t>300mmx 5m クッキングシート</t>
  </si>
  <si>
    <t>EA944CT-66</t>
  </si>
  <si>
    <t>150mmx 20m クレラップ</t>
  </si>
  <si>
    <t>EA929AC-51S</t>
  </si>
  <si>
    <t>280x235mm ペーパータオル(ｵﾌｨｽ用/70枚30巻</t>
  </si>
  <si>
    <t>EA995AD-335</t>
  </si>
  <si>
    <t>550x650mm/30L ポリ袋(半透明/50枚)</t>
  </si>
  <si>
    <t>2185</t>
  </si>
  <si>
    <t>EA995AD-357</t>
  </si>
  <si>
    <t>550x700mm/30L ﾎﾟﾘ袋(白半透明/消臭/10枚)</t>
  </si>
  <si>
    <t>EA638LF-111</t>
  </si>
  <si>
    <t>280x125x380mm ディスペンサースタンド</t>
  </si>
  <si>
    <t>2194</t>
  </si>
  <si>
    <t>EA922HA-73</t>
  </si>
  <si>
    <t>200x260mm 変性ｱﾙｺｰﾙ100% ｳｪｯﾄﾀｵﾙ(300枚)</t>
  </si>
  <si>
    <t>EA922HA-74</t>
  </si>
  <si>
    <t>[EA922HA-73用] 詰替用ｳｪｯﾄﾀｵﾙ(300枚)</t>
  </si>
  <si>
    <t>EA922KD-11A</t>
  </si>
  <si>
    <t>380ml 浴室･洗剤(ﾊﾞｽﾏｼﾞｯｸﾘﾝ)</t>
  </si>
  <si>
    <t>EA922KR-83</t>
  </si>
  <si>
    <t>[EA922KR-82用] 1070g 洗濯用洗剤(詰替用)</t>
  </si>
  <si>
    <t>2198</t>
  </si>
  <si>
    <t>EA922KB-16B</t>
  </si>
  <si>
    <t>[EA922KB-10C用]  1.0kg 詰替用</t>
  </si>
  <si>
    <t>EA922AJ-281</t>
  </si>
  <si>
    <t>400ml カビ防止スプレー(無香性)</t>
  </si>
  <si>
    <t>2200</t>
  </si>
  <si>
    <t>EA922KE-7H</t>
  </si>
  <si>
    <t>370ml [EA922KE-7E・7G用]スプレー容器</t>
  </si>
  <si>
    <t>2202</t>
  </si>
  <si>
    <t>EA922KD-9B</t>
  </si>
  <si>
    <t>380ml トイレ消臭･洗浄剤(ﾄｲﾚﾏｼﾞｯｸﾘﾝ)</t>
  </si>
  <si>
    <t>2212</t>
  </si>
  <si>
    <t>EA941A-6A</t>
  </si>
  <si>
    <t>洋服ダンス防虫剤(新ｺﾞﾝｺﾞﾝ)(4個)</t>
  </si>
  <si>
    <t>EA944CR-46A</t>
  </si>
  <si>
    <t>900x1000mm [手押し]圧縮袋(布団用/1枚)</t>
  </si>
  <si>
    <t>EA913AB-60</t>
  </si>
  <si>
    <t>140g 脱臭炭(冷蔵庫用)</t>
  </si>
  <si>
    <t>EA922AK-4A</t>
  </si>
  <si>
    <t>2215</t>
  </si>
  <si>
    <t>EA998AS-3</t>
  </si>
  <si>
    <t>ヘルメット用内装</t>
  </si>
  <si>
    <t>2220</t>
  </si>
  <si>
    <t>EA983AN-152</t>
  </si>
  <si>
    <t>30x100mm ヘルメットステッカー</t>
  </si>
  <si>
    <t>2224</t>
  </si>
  <si>
    <t>EA800LA-1</t>
  </si>
  <si>
    <t>セーフティーグラス(ﾚﾝｽﾞ3色ｾｯﾄ付)</t>
  </si>
  <si>
    <t>EA800LA-9</t>
  </si>
  <si>
    <t>セーフティーグラス</t>
  </si>
  <si>
    <t>EA800LA-53</t>
  </si>
  <si>
    <t>セーフティーグラス(調光ﾚﾝｽﾞ/ｸﾘｱｰ)</t>
  </si>
  <si>
    <t>2225</t>
  </si>
  <si>
    <t>EA800LA-54</t>
  </si>
  <si>
    <t>セーフティーグラス(ﾚﾝｽﾞ2色ｾｯﾄ)</t>
  </si>
  <si>
    <t>EA800LA-11C</t>
  </si>
  <si>
    <t>セーフティーグラス(ｸﾘｱｰ)</t>
  </si>
  <si>
    <t>EA800GJ-5</t>
  </si>
  <si>
    <t>保護めがね(ｸﾘｱｰ･ｱﾝﾁﾌｫｸﾞ)</t>
  </si>
  <si>
    <t>2232</t>
  </si>
  <si>
    <t>EA800MJ-61</t>
  </si>
  <si>
    <t>[N95/M-L] マスク(快適呼吸型/10枚)</t>
  </si>
  <si>
    <t>EA800ND-1</t>
  </si>
  <si>
    <t>[N95] マスク(排気弁付/10枚)</t>
  </si>
  <si>
    <t>2233</t>
  </si>
  <si>
    <t>EA800NF-22</t>
  </si>
  <si>
    <t>[RL3] 防塵マスク(L)</t>
  </si>
  <si>
    <t>EA354MA-36</t>
  </si>
  <si>
    <t>[Ｍ/215mm] 手袋(ﾆﾄﾘﾙｺﾞﾑｺｰﾄ/ﾀｯﾁｽｸﾘｰﾝ)</t>
  </si>
  <si>
    <t>EA354E-102</t>
  </si>
  <si>
    <t>[Ｌ] 手袋(耐切創/PUｺｰﾄ/ﾀｯﾁｽｸﾘｰﾝ対応)</t>
  </si>
  <si>
    <t>2248</t>
  </si>
  <si>
    <t>EA354KJ-1</t>
  </si>
  <si>
    <t>[ﾌﾘｰ] 手袋(耐切創･滑り止/ｹﾌﾞﾗｰ･裏 綿)</t>
  </si>
  <si>
    <t>EA354EB-52</t>
  </si>
  <si>
    <t>[ﾌﾘｰ/320mm] 手袋(耐熱･耐切創/左手)</t>
  </si>
  <si>
    <t>EA353BT-233</t>
  </si>
  <si>
    <t>[Ｌ] メカニクスグローブ(合成革/黒)</t>
  </si>
  <si>
    <t>2252</t>
  </si>
  <si>
    <t>EA353BY-301</t>
  </si>
  <si>
    <t>[Ｓ] メカニクスグローブ(合成革/黒･ﾌﾞﾗｳﾝ)</t>
  </si>
  <si>
    <t>EA353BY-303</t>
  </si>
  <si>
    <t>[Ｌ] メカニクスグローブ(合成革/黒･ﾌﾞﾗｳﾝ)</t>
  </si>
  <si>
    <t>EA353BY-322</t>
  </si>
  <si>
    <t>[Ｍ] メカニクスグローブ(合成革/黒･ﾌﾞﾗｳﾝ)</t>
  </si>
  <si>
    <t>2255</t>
  </si>
  <si>
    <t>EA353BE-92</t>
  </si>
  <si>
    <t>[Ｌ] 手袋(牛床革)</t>
  </si>
  <si>
    <t>2256</t>
  </si>
  <si>
    <t>EA353BA-86</t>
  </si>
  <si>
    <t>[Ｍ] 手袋(山羊革)</t>
  </si>
  <si>
    <t>2257</t>
  </si>
  <si>
    <t>EA354BD-113</t>
  </si>
  <si>
    <t>[Ｌ/305mm] 手袋(ﾆﾄﾘﾙｺﾞﾑ/1双)</t>
  </si>
  <si>
    <t>2263</t>
  </si>
  <si>
    <t>EA354BV-2A</t>
  </si>
  <si>
    <t>[Ｍ/240mm] 手袋(ﾗﾃｯｸｽｺﾞﾑ･ﾊﾟｳﾀﾞｰ付/100枚)</t>
  </si>
  <si>
    <t>EA354GA-42</t>
  </si>
  <si>
    <t>[Ｍ] 手袋(ﾎﾟﾘﾌﾟﾛﾋﾟﾚﾝ･ﾊﾟｳﾀﾞｰ無/100枚)</t>
  </si>
  <si>
    <t>EA354GA-43</t>
  </si>
  <si>
    <t>[Ｌ] 手袋(ﾎﾟﾘﾌﾟﾛﾋﾟﾚﾝ･ﾊﾟｳﾀﾞｰ無/100枚)</t>
  </si>
  <si>
    <t>EA910FA-26</t>
  </si>
  <si>
    <t>26.0cm スニーカー(ﾏｼﾞｯｸ式/ﾌﾞﾗｯｸ)</t>
  </si>
  <si>
    <t>EA910FB-24.5</t>
  </si>
  <si>
    <t>24.5cm スニーカー(ﾏｼﾞｯｸ式/ﾎﾜｲﾄ)</t>
  </si>
  <si>
    <t>EA996XS-23A</t>
  </si>
  <si>
    <t>[LL] レインウェアー(ｵﾚﾝｼﾞ)</t>
  </si>
  <si>
    <t>EA996XS-24A</t>
  </si>
  <si>
    <t>[3L] レインウェアー(ｵﾚﾝｼﾞ)</t>
  </si>
  <si>
    <t>2278</t>
  </si>
  <si>
    <t>EA915EA-1</t>
  </si>
  <si>
    <t>[ﾌﾘｰ] 速乾性キャップ(ﾌﾞﾗｯｸ)</t>
  </si>
  <si>
    <t>EA915GE-72</t>
  </si>
  <si>
    <t>660x190mm ネックウォーマー(防寒)</t>
  </si>
  <si>
    <t>EA915GB-32</t>
  </si>
  <si>
    <t>[ Ｍ] 防寒ジャケット(Navy)</t>
  </si>
  <si>
    <t>EA915GC-12</t>
  </si>
  <si>
    <t>[ Ｍ] 防寒オーバーオール(Navy)</t>
  </si>
  <si>
    <t>EA915GD-182</t>
  </si>
  <si>
    <t>EA915GD-193</t>
  </si>
  <si>
    <t>[XL] 防寒パンツ</t>
  </si>
  <si>
    <t>EA915GM-6</t>
  </si>
  <si>
    <t>[ Ｍ] 防寒服上下セット(Navy)</t>
  </si>
  <si>
    <t>EA915GM-95</t>
  </si>
  <si>
    <t>[2XL] 防寒ロングコート(Navy)</t>
  </si>
  <si>
    <t>EA915GD-341</t>
  </si>
  <si>
    <t>[Ｍ] 防寒ジャケット(軽量)</t>
  </si>
  <si>
    <t>EA915GD-343</t>
  </si>
  <si>
    <t>[LL] 防寒ジャケット(軽量)</t>
  </si>
  <si>
    <t>EA915GF-93</t>
  </si>
  <si>
    <t>[Ｍ] 手袋(防寒-12ﾟC)</t>
  </si>
  <si>
    <t>EA915GF-95</t>
  </si>
  <si>
    <t>[LL] 手袋(防寒-12ﾟC)</t>
  </si>
  <si>
    <t>EA910LE-28</t>
  </si>
  <si>
    <t>28.0cm 防寒長靴(軽量)</t>
  </si>
  <si>
    <t>2290</t>
  </si>
  <si>
    <t>EA983R-114</t>
  </si>
  <si>
    <t>安全ベスト(多機能･紺/ｵﾚﾝｼﾞ)</t>
  </si>
  <si>
    <t>EA983R-118</t>
  </si>
  <si>
    <t>安全ベスト(多機能･ｵﾚﾝｼﾞ/黄)</t>
  </si>
  <si>
    <t>2294</t>
  </si>
  <si>
    <t>EA998FF-25</t>
  </si>
  <si>
    <t>墜落制止用器具(ﾌﾙﾊｰﾈｽ/巻取式ﾗﾝﾔｰﾄﾞ付)</t>
  </si>
  <si>
    <t>2299</t>
  </si>
  <si>
    <t>EA998FR-202</t>
  </si>
  <si>
    <t>墜落制止用器具(胴ﾍﾞﾙﾄ/難燃型)</t>
  </si>
  <si>
    <t>2323</t>
  </si>
  <si>
    <t>EA951BN-31</t>
  </si>
  <si>
    <t>140x80mm 旗立金物(鉄･塗装仕上げ)</t>
  </si>
  <si>
    <t>EA983DC-20</t>
  </si>
  <si>
    <t>700x 150mm 歩行者誘導マット用ホルダー</t>
  </si>
  <si>
    <t>2351</t>
  </si>
  <si>
    <t>EA983FT-212</t>
  </si>
  <si>
    <t>300x850mm ガイドポール(ﾚｯﾄﾞ)</t>
  </si>
  <si>
    <t>EA983FE-317</t>
  </si>
  <si>
    <t>22x22x900mm ｸｯｼｮﾝｶﾞｰﾄﾞ(油面用/黒/2個)</t>
  </si>
  <si>
    <t>2357</t>
  </si>
  <si>
    <t>EA983FP-17A</t>
  </si>
  <si>
    <t>18x38x500mm 安全パイプカバー(黄･黒/2本)</t>
  </si>
  <si>
    <t>EA983F-181</t>
  </si>
  <si>
    <t>φ68xφ86x1700mm ｺｰﾅｰｶﾞｰﾄﾞ(ｽﾎﾟﾝｼﾞ/10本)</t>
  </si>
  <si>
    <t>2361</t>
  </si>
  <si>
    <t>EA983GA-23</t>
  </si>
  <si>
    <t>90mmx10m 反射テープ(赤)</t>
  </si>
  <si>
    <t>EA983GA-45</t>
  </si>
  <si>
    <t>25mmx9.1m 反射テープ(ｴﾝｼﾞﾆｱｸﾞﾚｰﾄﾞ)赤/白</t>
  </si>
  <si>
    <t>EA983G-22</t>
  </si>
  <si>
    <t>76mmx16.2m 危険警告テープ(黄/黒 ﾗﾐﾈｰﾄ)</t>
  </si>
  <si>
    <t>EA983G-66</t>
  </si>
  <si>
    <t>50mmx16.2m 危険警告テープ(緑/白 ﾗﾐﾈｰﾄ)</t>
  </si>
  <si>
    <t>2366</t>
  </si>
  <si>
    <t>EA944PE-75</t>
  </si>
  <si>
    <t>75mmx50m ラインテープ(白)</t>
  </si>
  <si>
    <t>2373</t>
  </si>
  <si>
    <t>EA864CD-21A</t>
  </si>
  <si>
    <t>防犯用ダミーカメラ(屋内用)</t>
  </si>
  <si>
    <t>2374</t>
  </si>
  <si>
    <t>EA864BB-31A</t>
  </si>
  <si>
    <t>ワイヤレスモニター付ドアホン</t>
  </si>
  <si>
    <t>2378</t>
  </si>
  <si>
    <t>EA864C-42</t>
  </si>
  <si>
    <t>AC100V/31W LEDｾﾝｻｰﾗｲﾄ(調光ﾀｲﾌﾟ/2灯)</t>
  </si>
  <si>
    <t>EA724BB-21</t>
  </si>
  <si>
    <t>140x290mm 大型点検ミラー(LEDﾗｲﾄ･ｷｬｽﾀｰ付)</t>
  </si>
  <si>
    <t>2382</t>
  </si>
  <si>
    <t>EA983TH-12</t>
  </si>
  <si>
    <t>φ24x 5.0mm ｻｲﾄﾞﾊﾞｰﾛｯｸ(亜鉛ﾀﾞｲｶｽﾄ)</t>
  </si>
  <si>
    <t>EA983TN-912</t>
  </si>
  <si>
    <t>45mm サイドバーロックキー(8mm四角)</t>
  </si>
  <si>
    <t>2390</t>
  </si>
  <si>
    <t>EA638AS-9</t>
  </si>
  <si>
    <t>キーホルダー用スナップ(2個)</t>
  </si>
  <si>
    <t>EA916ZL-191</t>
  </si>
  <si>
    <t>100- 600mm カールコード(ｶﾗﾋﾞﾅ付)</t>
  </si>
  <si>
    <t>2393</t>
  </si>
  <si>
    <t>EA475HL-11</t>
  </si>
  <si>
    <t>47x130mm 連番タグ(青/100枚)</t>
  </si>
  <si>
    <t>EA916ZC-47A</t>
  </si>
  <si>
    <t>3.2x120mm キーチェーン(ｽﾃﾝﾚｽ製･5本)</t>
  </si>
  <si>
    <t>EA956V-67</t>
  </si>
  <si>
    <t>30x45mm カラーキーホルダー(白)</t>
  </si>
  <si>
    <t>2404</t>
  </si>
  <si>
    <t>EA979AA-2</t>
  </si>
  <si>
    <t>100x100x1.5mm シリコン防振ゴム(灰/2枚)</t>
  </si>
  <si>
    <t>EA979BR-20</t>
  </si>
  <si>
    <t>20kg サムロック(ｸﾞﾚｰ/2個)</t>
  </si>
  <si>
    <t>EA979BR-45</t>
  </si>
  <si>
    <t>45kg サムロック(ｸﾞﾚｰ/2個)</t>
  </si>
  <si>
    <t>2415</t>
  </si>
  <si>
    <t>EA812HB-31B</t>
  </si>
  <si>
    <t>AC100V･DC12V･USB/1408wh ポータブル電源</t>
  </si>
  <si>
    <t>2417</t>
  </si>
  <si>
    <t>EA724ZS-44</t>
  </si>
  <si>
    <t>230x190mm ガレージミラー(ﾌﾚｷｼﾌﾞﾙｸﾘｯﾌﾟ付)</t>
  </si>
  <si>
    <t>2422</t>
  </si>
  <si>
    <t>EA928AL-31</t>
  </si>
  <si>
    <t>720-1120mm タイルブラシ(伸縮ﾊﾝﾄﾞﾙ)</t>
  </si>
  <si>
    <t>2425</t>
  </si>
  <si>
    <t>EA928AG-19B</t>
  </si>
  <si>
    <t>450-700mm ブラシ･伸縮･バス用(1本)</t>
  </si>
  <si>
    <t>2452</t>
  </si>
  <si>
    <t>EA928AY-430</t>
  </si>
  <si>
    <t>ハンドワイパー用ケース</t>
  </si>
  <si>
    <t>2455</t>
  </si>
  <si>
    <t>EA929DW-1</t>
  </si>
  <si>
    <t>305x305mm マイクロファイバークロス(3枚)</t>
  </si>
  <si>
    <t>2456</t>
  </si>
  <si>
    <t>EA928CE-73</t>
  </si>
  <si>
    <t>[EA928CE-70用]15L バケツ</t>
  </si>
  <si>
    <t>2467</t>
  </si>
  <si>
    <t>EA995A-126</t>
  </si>
  <si>
    <t>100L ダストボックス(ｽﾁｰﾙ製)</t>
  </si>
  <si>
    <t>EA899PA-12</t>
  </si>
  <si>
    <t>[EA899PA-1,-2用] 交換用ごみフィルター</t>
  </si>
  <si>
    <t>2482</t>
  </si>
  <si>
    <t>EA899KP-3A</t>
  </si>
  <si>
    <t>[家庭用] ハウスキット(EA899KH･KL･KN用)</t>
  </si>
  <si>
    <t>2486</t>
  </si>
  <si>
    <t>EA899RV-10A</t>
  </si>
  <si>
    <t>(EA899CB-2･RV-2用) ダストパック</t>
  </si>
  <si>
    <t>2509</t>
  </si>
  <si>
    <t>EA913FA-16A</t>
  </si>
  <si>
    <t>480ml 燃料ボトル(EA913FA-7用)</t>
  </si>
  <si>
    <t>EA913LD-7</t>
  </si>
  <si>
    <t>φ196x276mm 缶ストーブ</t>
  </si>
  <si>
    <t>2514</t>
  </si>
  <si>
    <t>EA763AR-52</t>
  </si>
  <si>
    <t>DC24V/10A(1000ml) 電気ポット</t>
  </si>
  <si>
    <t>EA739CB-67</t>
  </si>
  <si>
    <t>48x70mm コンパス</t>
  </si>
  <si>
    <t>2526</t>
  </si>
  <si>
    <t>EA986YE-53</t>
  </si>
  <si>
    <t>φ22mm ラッパ(自転車用)</t>
  </si>
  <si>
    <t>2528</t>
  </si>
  <si>
    <t>EA919SH-11</t>
  </si>
  <si>
    <t>AC100V 電動エアーポンプ</t>
  </si>
  <si>
    <t>EA919SH-6</t>
  </si>
  <si>
    <t>EA124DW-30</t>
  </si>
  <si>
    <t>10m 融雪プロテクター(片穴用)</t>
  </si>
  <si>
    <t>EA124DW-41</t>
  </si>
  <si>
    <t>[EA124DW-30･-31用] 樹脂製ジョイント</t>
  </si>
  <si>
    <t>2552</t>
  </si>
  <si>
    <t>EA599RB-5</t>
  </si>
  <si>
    <t>420mm/250mm 竹挽き鋸(替刃式)</t>
  </si>
  <si>
    <t>2556</t>
  </si>
  <si>
    <t>EA650AC-80</t>
  </si>
  <si>
    <t>570mm 枝切鋏</t>
  </si>
  <si>
    <t>2558</t>
  </si>
  <si>
    <t>EA540BL-12</t>
  </si>
  <si>
    <t>200mm はさみ・剪定</t>
  </si>
  <si>
    <t>2566</t>
  </si>
  <si>
    <t>EA898B-74</t>
  </si>
  <si>
    <t>255mm/ 33T 超硬チップソー(飛石低減型)</t>
  </si>
  <si>
    <t>2568</t>
  </si>
  <si>
    <t>EA768HA-37A</t>
  </si>
  <si>
    <t>[Ｌ] 防虫ネットパンツ</t>
  </si>
  <si>
    <t>2581</t>
  </si>
  <si>
    <t>EA124LT-5</t>
  </si>
  <si>
    <t>15/20mmx 5m 潅水ホース</t>
  </si>
  <si>
    <t>2582</t>
  </si>
  <si>
    <t>EA124DS-31</t>
  </si>
  <si>
    <t>5.5-15m 伸縮ホースセット</t>
  </si>
  <si>
    <t>2585</t>
  </si>
  <si>
    <t>EA124LG-325</t>
  </si>
  <si>
    <t>25mm ホースステムプラグ(真鍮製)</t>
  </si>
  <si>
    <t>EA628ZE-31</t>
  </si>
  <si>
    <t>φ5.0x175mm ロープ止め金具(丸型/10本)</t>
  </si>
  <si>
    <t>*但し、下記商品は2025年2月現在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</si>
  <si>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EA809XV-5</t>
  </si>
  <si>
    <t>EA526DF-60</t>
    <phoneticPr fontId="1"/>
  </si>
  <si>
    <t>EA330AK-5A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</si>
</sst>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45689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1930</v>
      </c>
    </row>
    <row r="9" spans="1:6" s="1" customFormat="1" ht="12" x14ac:dyDescent="0.15"/>
    <row r="10" spans="1:6" s="1" customFormat="1" ht="12" x14ac:dyDescent="0.15">
      <c r="B10" s="10" t="s">
        <v>207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208</v>
      </c>
      <c r="D12" s="6" t="s">
        <v>209</v>
      </c>
      <c r="E12" s="5" t="str">
        <f>HYPERLINK("https://www.esco-net.com/wcs/escort/ec/detail?hHinCd=EA106BC","EA106BC")</f>
        <v>EA106BC</v>
      </c>
    </row>
    <row r="13" spans="1:6" x14ac:dyDescent="0.15">
      <c r="B13" s="6"/>
      <c r="C13" s="6" t="s">
        <v>210</v>
      </c>
      <c r="D13" s="6" t="s">
        <v>211</v>
      </c>
      <c r="E13" s="5"/>
    </row>
    <row r="14" spans="1:6" x14ac:dyDescent="0.15">
      <c r="B14" s="6"/>
      <c r="C14" s="6" t="s">
        <v>212</v>
      </c>
      <c r="D14" s="6" t="s">
        <v>213</v>
      </c>
      <c r="E14" s="5"/>
    </row>
    <row r="15" spans="1:6" x14ac:dyDescent="0.15">
      <c r="B15" s="6"/>
      <c r="C15" s="6" t="s">
        <v>214</v>
      </c>
      <c r="D15" s="6" t="s">
        <v>215</v>
      </c>
      <c r="E15" s="5"/>
    </row>
    <row r="16" spans="1:6" x14ac:dyDescent="0.15">
      <c r="B16" s="6"/>
      <c r="C16" s="6" t="s">
        <v>216</v>
      </c>
      <c r="D16" s="6" t="s">
        <v>217</v>
      </c>
      <c r="E16" s="5"/>
    </row>
    <row r="17" spans="2:5" x14ac:dyDescent="0.15">
      <c r="B17" s="6"/>
      <c r="C17" s="6" t="s">
        <v>218</v>
      </c>
      <c r="D17" s="6" t="s">
        <v>219</v>
      </c>
      <c r="E17" s="5"/>
    </row>
    <row r="18" spans="2:5" x14ac:dyDescent="0.15">
      <c r="B18" s="6"/>
      <c r="C18" s="6" t="s">
        <v>220</v>
      </c>
      <c r="D18" s="6" t="s">
        <v>221</v>
      </c>
      <c r="E18" s="5" t="str">
        <f>HYPERLINK("https://www.esco-net.com/wcs/escort/ec/detail?hHinCd=EA330AK-3B","EA330AK-3B")</f>
        <v>EA330AK-3B</v>
      </c>
    </row>
    <row r="19" spans="2:5" x14ac:dyDescent="0.15">
      <c r="B19" s="6"/>
      <c r="C19" s="6" t="s">
        <v>1933</v>
      </c>
      <c r="D19" s="6" t="s">
        <v>222</v>
      </c>
      <c r="E19" s="5" t="str">
        <f>HYPERLINK("https://www.esco-net.com/wcs/escort/ec/detail?hHinCd=EA330AK-5B","EA330AK-5B")</f>
        <v>EA330AK-5B</v>
      </c>
    </row>
    <row r="20" spans="2:5" x14ac:dyDescent="0.15">
      <c r="B20" s="6"/>
      <c r="C20" s="6" t="s">
        <v>223</v>
      </c>
      <c r="D20" s="6" t="s">
        <v>224</v>
      </c>
      <c r="E20" s="5"/>
    </row>
    <row r="21" spans="2:5" x14ac:dyDescent="0.15">
      <c r="B21" s="6"/>
      <c r="C21" s="6" t="s">
        <v>225</v>
      </c>
      <c r="D21" s="6" t="s">
        <v>226</v>
      </c>
      <c r="E21" s="5"/>
    </row>
    <row r="22" spans="2:5" x14ac:dyDescent="0.15">
      <c r="B22" s="6"/>
      <c r="C22" s="6" t="s">
        <v>227</v>
      </c>
      <c r="D22" s="6" t="s">
        <v>228</v>
      </c>
      <c r="E22" s="5"/>
    </row>
    <row r="23" spans="2:5" x14ac:dyDescent="0.15">
      <c r="B23" s="6"/>
      <c r="C23" s="6" t="s">
        <v>229</v>
      </c>
      <c r="D23" s="6" t="s">
        <v>230</v>
      </c>
      <c r="E23" s="5"/>
    </row>
    <row r="24" spans="2:5" x14ac:dyDescent="0.15">
      <c r="B24" s="6"/>
      <c r="C24" s="6" t="s">
        <v>231</v>
      </c>
      <c r="D24" s="6" t="s">
        <v>232</v>
      </c>
      <c r="E24" s="5"/>
    </row>
    <row r="25" spans="2:5" x14ac:dyDescent="0.15">
      <c r="B25" s="6"/>
      <c r="C25" s="6" t="s">
        <v>233</v>
      </c>
      <c r="D25" s="6" t="s">
        <v>234</v>
      </c>
      <c r="E25" s="5"/>
    </row>
    <row r="26" spans="2:5" x14ac:dyDescent="0.15">
      <c r="B26" s="6"/>
      <c r="C26" s="6" t="s">
        <v>235</v>
      </c>
      <c r="D26" s="6" t="s">
        <v>236</v>
      </c>
      <c r="E26" s="5"/>
    </row>
    <row r="27" spans="2:5" x14ac:dyDescent="0.15">
      <c r="B27" s="6"/>
      <c r="C27" s="6" t="s">
        <v>237</v>
      </c>
      <c r="D27" s="6" t="s">
        <v>238</v>
      </c>
      <c r="E27" s="5" t="str">
        <f>HYPERLINK("https://www.esco-net.com/wcs/escort/ec/detail?hHinCd=EA530HC-8","EA530HC-8")</f>
        <v>EA530HC-8</v>
      </c>
    </row>
    <row r="28" spans="2:5" x14ac:dyDescent="0.15">
      <c r="B28" s="6"/>
      <c r="C28" s="6" t="s">
        <v>239</v>
      </c>
      <c r="D28" s="6" t="s">
        <v>240</v>
      </c>
      <c r="E28" s="5" t="str">
        <f>HYPERLINK("https://www.esco-net.com/wcs/escort/ec/detail?hHinCd=EA537KA-160","EA537KA-160")</f>
        <v>EA537KA-160</v>
      </c>
    </row>
    <row r="29" spans="2:5" x14ac:dyDescent="0.15">
      <c r="B29" s="6"/>
      <c r="C29" s="6" t="s">
        <v>241</v>
      </c>
      <c r="D29" s="6" t="s">
        <v>242</v>
      </c>
      <c r="E29" s="5" t="str">
        <f>HYPERLINK("https://www.esco-net.com/wcs/escort/ec/detail?hHinCd=EA546JA-10","EA546JA-10")</f>
        <v>EA546JA-10</v>
      </c>
    </row>
    <row r="30" spans="2:5" x14ac:dyDescent="0.15">
      <c r="B30" s="6"/>
      <c r="C30" s="6" t="s">
        <v>243</v>
      </c>
      <c r="D30" s="6" t="s">
        <v>244</v>
      </c>
      <c r="E30" s="5" t="str">
        <f>HYPERLINK("https://www.esco-net.com/wcs/escort/ec/detail?hHinCd=EA546JA-8","EA546JA-8")</f>
        <v>EA546JA-8</v>
      </c>
    </row>
    <row r="31" spans="2:5" x14ac:dyDescent="0.15">
      <c r="B31" s="6"/>
      <c r="C31" s="6" t="s">
        <v>245</v>
      </c>
      <c r="D31" s="6" t="s">
        <v>77</v>
      </c>
      <c r="E31" s="5" t="str">
        <f>HYPERLINK("https://www.esco-net.com/wcs/escort/ec/detail?hHinCd=EA618B-8","EA618B-8")</f>
        <v>EA618B-8</v>
      </c>
    </row>
    <row r="32" spans="2:5" x14ac:dyDescent="0.15">
      <c r="B32" s="6"/>
      <c r="C32" s="6" t="s">
        <v>246</v>
      </c>
      <c r="D32" s="6" t="s">
        <v>247</v>
      </c>
      <c r="E32" s="5"/>
    </row>
    <row r="33" spans="2:5" x14ac:dyDescent="0.15">
      <c r="B33" s="6"/>
      <c r="C33" s="6" t="s">
        <v>248</v>
      </c>
      <c r="D33" s="6" t="s">
        <v>249</v>
      </c>
      <c r="E33" s="5"/>
    </row>
    <row r="34" spans="2:5" x14ac:dyDescent="0.15">
      <c r="B34" s="6"/>
      <c r="C34" s="6" t="s">
        <v>250</v>
      </c>
      <c r="D34" s="6" t="s">
        <v>251</v>
      </c>
      <c r="E34" s="5"/>
    </row>
    <row r="35" spans="2:5" x14ac:dyDescent="0.15">
      <c r="B35" s="6"/>
      <c r="C35" s="6" t="s">
        <v>252</v>
      </c>
      <c r="D35" s="6" t="s">
        <v>253</v>
      </c>
      <c r="E35" s="5" t="str">
        <f>HYPERLINK("https://www.esco-net.com/wcs/escort/ec/detail?hHinCd=EA628PR-11","EA628PR-11")</f>
        <v>EA628PR-11</v>
      </c>
    </row>
    <row r="36" spans="2:5" x14ac:dyDescent="0.15">
      <c r="B36" s="6"/>
      <c r="C36" s="6" t="s">
        <v>254</v>
      </c>
      <c r="D36" s="6" t="s">
        <v>255</v>
      </c>
      <c r="E36" s="5"/>
    </row>
    <row r="37" spans="2:5" x14ac:dyDescent="0.15">
      <c r="B37" s="6"/>
      <c r="C37" s="6" t="s">
        <v>256</v>
      </c>
      <c r="D37" s="6" t="s">
        <v>257</v>
      </c>
      <c r="E37" s="5"/>
    </row>
    <row r="38" spans="2:5" x14ac:dyDescent="0.15">
      <c r="B38" s="6"/>
      <c r="C38" s="6" t="s">
        <v>258</v>
      </c>
      <c r="D38" s="6" t="s">
        <v>259</v>
      </c>
      <c r="E38" s="5"/>
    </row>
    <row r="39" spans="2:5" x14ac:dyDescent="0.15">
      <c r="B39" s="6"/>
      <c r="C39" s="6" t="s">
        <v>260</v>
      </c>
      <c r="D39" s="6" t="s">
        <v>261</v>
      </c>
      <c r="E39" s="5"/>
    </row>
    <row r="40" spans="2:5" x14ac:dyDescent="0.15">
      <c r="B40" s="6"/>
      <c r="C40" s="6" t="s">
        <v>262</v>
      </c>
      <c r="D40" s="6" t="s">
        <v>263</v>
      </c>
      <c r="E40" s="5"/>
    </row>
    <row r="41" spans="2:5" x14ac:dyDescent="0.15">
      <c r="B41" s="6"/>
      <c r="C41" s="6" t="s">
        <v>264</v>
      </c>
      <c r="D41" s="6" t="s">
        <v>265</v>
      </c>
      <c r="E41" s="5"/>
    </row>
    <row r="42" spans="2:5" x14ac:dyDescent="0.15">
      <c r="B42" s="6"/>
      <c r="C42" s="6" t="s">
        <v>266</v>
      </c>
      <c r="D42" s="6" t="s">
        <v>267</v>
      </c>
      <c r="E42" s="5"/>
    </row>
    <row r="43" spans="2:5" x14ac:dyDescent="0.15">
      <c r="B43" s="6"/>
      <c r="C43" s="6" t="s">
        <v>268</v>
      </c>
      <c r="D43" s="6" t="s">
        <v>269</v>
      </c>
      <c r="E43" s="5"/>
    </row>
    <row r="44" spans="2:5" x14ac:dyDescent="0.15">
      <c r="B44" s="6"/>
      <c r="C44" s="6" t="s">
        <v>270</v>
      </c>
      <c r="D44" s="6" t="s">
        <v>271</v>
      </c>
      <c r="E44" s="5"/>
    </row>
    <row r="45" spans="2:5" x14ac:dyDescent="0.15">
      <c r="B45" s="6"/>
      <c r="C45" s="6" t="s">
        <v>272</v>
      </c>
      <c r="D45" s="6" t="s">
        <v>273</v>
      </c>
      <c r="E45" s="5"/>
    </row>
    <row r="46" spans="2:5" x14ac:dyDescent="0.15">
      <c r="B46" s="6"/>
      <c r="C46" s="6" t="s">
        <v>274</v>
      </c>
      <c r="D46" s="6" t="s">
        <v>275</v>
      </c>
      <c r="E46" s="5"/>
    </row>
    <row r="47" spans="2:5" x14ac:dyDescent="0.15">
      <c r="B47" s="6"/>
      <c r="C47" s="6" t="s">
        <v>276</v>
      </c>
      <c r="D47" s="6" t="s">
        <v>277</v>
      </c>
      <c r="E47" s="5" t="str">
        <f>HYPERLINK("https://www.esco-net.com/wcs/escort/ec/detail?hHinCd=EA758XR-110AB","EA758XR-110AB")</f>
        <v>EA758XR-110AB</v>
      </c>
    </row>
    <row r="48" spans="2:5" x14ac:dyDescent="0.15">
      <c r="B48" s="6"/>
      <c r="C48" s="6" t="s">
        <v>278</v>
      </c>
      <c r="D48" s="6" t="s">
        <v>279</v>
      </c>
      <c r="E48" s="5"/>
    </row>
    <row r="49" spans="2:5" x14ac:dyDescent="0.15">
      <c r="B49" s="6"/>
      <c r="C49" s="6" t="s">
        <v>280</v>
      </c>
      <c r="D49" s="6" t="s">
        <v>281</v>
      </c>
      <c r="E49" s="5" t="str">
        <f>HYPERLINK("https://www.esco-net.com/wcs/escort/ec/detail?hHinCd=EA759GR-4","EA759GR-4")</f>
        <v>EA759GR-4</v>
      </c>
    </row>
    <row r="50" spans="2:5" x14ac:dyDescent="0.15">
      <c r="B50" s="6"/>
      <c r="C50" s="6" t="s">
        <v>282</v>
      </c>
      <c r="D50" s="6" t="s">
        <v>283</v>
      </c>
      <c r="E50" s="5"/>
    </row>
    <row r="51" spans="2:5" x14ac:dyDescent="0.15">
      <c r="B51" s="6"/>
      <c r="C51" s="6" t="s">
        <v>284</v>
      </c>
      <c r="D51" s="6" t="s">
        <v>285</v>
      </c>
      <c r="E51" s="5" t="str">
        <f>HYPERLINK("https://www.esco-net.com/wcs/escort/ec/detail?hHinCd=EA763BC-102","EA763BC-102")</f>
        <v>EA763BC-102</v>
      </c>
    </row>
    <row r="52" spans="2:5" x14ac:dyDescent="0.15">
      <c r="B52" s="6"/>
      <c r="C52" s="6" t="s">
        <v>286</v>
      </c>
      <c r="D52" s="6" t="s">
        <v>287</v>
      </c>
      <c r="E52" s="5" t="str">
        <f>HYPERLINK("https://www.esco-net.com/wcs/escort/ec/detail?hHinCd=EA824PG-3.3","EA824PG-3.3")</f>
        <v>EA824PG-3.3</v>
      </c>
    </row>
    <row r="53" spans="2:5" x14ac:dyDescent="0.15">
      <c r="B53" s="6"/>
      <c r="C53" s="6" t="s">
        <v>288</v>
      </c>
      <c r="D53" s="6" t="s">
        <v>289</v>
      </c>
      <c r="E53" s="5" t="str">
        <f>HYPERLINK("https://www.esco-net.com/wcs/escort/ec/detail?hHinCd=EA851X-48","EA851X-48")</f>
        <v>EA851X-48</v>
      </c>
    </row>
    <row r="54" spans="2:5" x14ac:dyDescent="0.15">
      <c r="B54" s="6"/>
      <c r="C54" s="6" t="s">
        <v>290</v>
      </c>
      <c r="D54" s="6" t="s">
        <v>291</v>
      </c>
      <c r="E54" s="5"/>
    </row>
    <row r="55" spans="2:5" x14ac:dyDescent="0.15">
      <c r="B55" s="6"/>
      <c r="C55" s="6" t="s">
        <v>292</v>
      </c>
      <c r="D55" s="6" t="s">
        <v>293</v>
      </c>
      <c r="E55" s="5"/>
    </row>
    <row r="56" spans="2:5" x14ac:dyDescent="0.15">
      <c r="B56" s="6"/>
      <c r="C56" s="6" t="s">
        <v>294</v>
      </c>
      <c r="D56" s="6" t="s">
        <v>295</v>
      </c>
      <c r="E56" s="5"/>
    </row>
    <row r="57" spans="2:5" x14ac:dyDescent="0.15">
      <c r="B57" s="6"/>
      <c r="C57" s="6" t="s">
        <v>296</v>
      </c>
      <c r="D57" s="6" t="s">
        <v>297</v>
      </c>
      <c r="E57" s="5"/>
    </row>
    <row r="58" spans="2:5" x14ac:dyDescent="0.15">
      <c r="B58" s="6"/>
      <c r="C58" s="6" t="s">
        <v>298</v>
      </c>
      <c r="D58" s="6" t="s">
        <v>299</v>
      </c>
      <c r="E58" s="5"/>
    </row>
    <row r="59" spans="2:5" x14ac:dyDescent="0.15">
      <c r="B59" s="6"/>
      <c r="C59" s="6" t="s">
        <v>300</v>
      </c>
      <c r="D59" s="6" t="s">
        <v>301</v>
      </c>
      <c r="E59" s="5"/>
    </row>
    <row r="60" spans="2:5" x14ac:dyDescent="0.15">
      <c r="B60" s="6"/>
      <c r="C60" s="6" t="s">
        <v>302</v>
      </c>
      <c r="D60" s="6" t="s">
        <v>303</v>
      </c>
      <c r="E60" s="5"/>
    </row>
    <row r="61" spans="2:5" x14ac:dyDescent="0.15">
      <c r="B61" s="6"/>
      <c r="C61" s="6" t="s">
        <v>304</v>
      </c>
      <c r="D61" s="6" t="s">
        <v>305</v>
      </c>
      <c r="E61" s="5"/>
    </row>
    <row r="62" spans="2:5" x14ac:dyDescent="0.15">
      <c r="B62" s="6"/>
      <c r="C62" s="6" t="s">
        <v>306</v>
      </c>
      <c r="D62" s="6" t="s">
        <v>307</v>
      </c>
      <c r="E62" s="5"/>
    </row>
    <row r="63" spans="2:5" x14ac:dyDescent="0.15">
      <c r="B63" s="6"/>
      <c r="C63" s="6" t="s">
        <v>308</v>
      </c>
      <c r="D63" s="6" t="s">
        <v>309</v>
      </c>
      <c r="E63" s="5"/>
    </row>
    <row r="64" spans="2:5" x14ac:dyDescent="0.15">
      <c r="B64" s="6"/>
      <c r="C64" s="6" t="s">
        <v>310</v>
      </c>
      <c r="D64" s="6" t="s">
        <v>311</v>
      </c>
      <c r="E64" s="5"/>
    </row>
    <row r="65" spans="2:5" x14ac:dyDescent="0.15">
      <c r="B65" s="6"/>
      <c r="C65" s="6" t="s">
        <v>312</v>
      </c>
      <c r="D65" s="6" t="s">
        <v>313</v>
      </c>
      <c r="E65" s="5"/>
    </row>
    <row r="66" spans="2:5" x14ac:dyDescent="0.15">
      <c r="B66" s="6"/>
      <c r="C66" s="6" t="s">
        <v>314</v>
      </c>
      <c r="D66" s="6" t="s">
        <v>315</v>
      </c>
      <c r="E66" s="5"/>
    </row>
    <row r="67" spans="2:5" x14ac:dyDescent="0.15">
      <c r="B67" s="6"/>
      <c r="C67" s="6" t="s">
        <v>316</v>
      </c>
      <c r="D67" s="6" t="s">
        <v>317</v>
      </c>
      <c r="E67" s="5"/>
    </row>
    <row r="68" spans="2:5" x14ac:dyDescent="0.15">
      <c r="B68" s="6"/>
      <c r="C68" s="6" t="s">
        <v>318</v>
      </c>
      <c r="D68" s="6" t="s">
        <v>319</v>
      </c>
      <c r="E68" s="5"/>
    </row>
    <row r="69" spans="2:5" x14ac:dyDescent="0.15">
      <c r="B69" s="6"/>
      <c r="C69" s="6" t="s">
        <v>320</v>
      </c>
      <c r="D69" s="6" t="s">
        <v>321</v>
      </c>
      <c r="E69" s="5"/>
    </row>
    <row r="70" spans="2:5" x14ac:dyDescent="0.15">
      <c r="B70" s="6"/>
      <c r="C70" s="6" t="s">
        <v>322</v>
      </c>
      <c r="D70" s="6" t="s">
        <v>323</v>
      </c>
      <c r="E70" s="5"/>
    </row>
    <row r="71" spans="2:5" x14ac:dyDescent="0.15">
      <c r="B71" s="6"/>
      <c r="C71" s="6" t="s">
        <v>324</v>
      </c>
      <c r="D71" s="6" t="s">
        <v>325</v>
      </c>
      <c r="E71" s="5"/>
    </row>
    <row r="72" spans="2:5" x14ac:dyDescent="0.15">
      <c r="B72" s="6"/>
      <c r="C72" s="6" t="s">
        <v>326</v>
      </c>
      <c r="D72" s="6" t="s">
        <v>327</v>
      </c>
      <c r="E72" s="5"/>
    </row>
    <row r="73" spans="2:5" x14ac:dyDescent="0.15">
      <c r="B73" s="6"/>
      <c r="C73" s="6" t="s">
        <v>328</v>
      </c>
      <c r="D73" s="6" t="s">
        <v>329</v>
      </c>
      <c r="E73" s="5"/>
    </row>
    <row r="74" spans="2:5" x14ac:dyDescent="0.15">
      <c r="B74" s="6"/>
      <c r="C74" s="6" t="s">
        <v>330</v>
      </c>
      <c r="D74" s="6" t="s">
        <v>331</v>
      </c>
      <c r="E74" s="5"/>
    </row>
    <row r="75" spans="2:5" x14ac:dyDescent="0.15">
      <c r="B75" s="6"/>
      <c r="C75" s="6" t="s">
        <v>332</v>
      </c>
      <c r="D75" s="6" t="s">
        <v>333</v>
      </c>
      <c r="E75" s="5"/>
    </row>
    <row r="76" spans="2:5" x14ac:dyDescent="0.15">
      <c r="B76" s="6"/>
      <c r="C76" s="6" t="s">
        <v>334</v>
      </c>
      <c r="D76" s="6" t="s">
        <v>335</v>
      </c>
      <c r="E76" s="5"/>
    </row>
    <row r="77" spans="2:5" x14ac:dyDescent="0.15">
      <c r="B77" s="6"/>
      <c r="C77" s="6" t="s">
        <v>336</v>
      </c>
      <c r="D77" s="6" t="s">
        <v>337</v>
      </c>
      <c r="E77" s="5"/>
    </row>
    <row r="78" spans="2:5" x14ac:dyDescent="0.15">
      <c r="B78" s="6"/>
      <c r="C78" s="6" t="s">
        <v>338</v>
      </c>
      <c r="D78" s="6" t="s">
        <v>339</v>
      </c>
      <c r="E78" s="5" t="str">
        <f>HYPERLINK("https://www.esco-net.com/wcs/escort/ec/detail?hHinCd=EA650BJ-20","EA650BJ-20")</f>
        <v>EA650BJ-20</v>
      </c>
    </row>
    <row r="79" spans="2:5" x14ac:dyDescent="0.15">
      <c r="B79" s="6"/>
      <c r="C79" s="6" t="s">
        <v>340</v>
      </c>
      <c r="D79" s="6" t="s">
        <v>341</v>
      </c>
      <c r="E79" s="5"/>
    </row>
    <row r="80" spans="2:5" x14ac:dyDescent="0.15">
      <c r="B80" s="6"/>
      <c r="C80" s="6" t="s">
        <v>342</v>
      </c>
      <c r="D80" s="6" t="s">
        <v>343</v>
      </c>
      <c r="E80" s="5" t="str">
        <f>HYPERLINK("https://www.esco-net.com/wcs/escort/ec/detail?hHinCd=EA948TF-117A","EA948TF-117A")</f>
        <v>EA948TF-117A</v>
      </c>
    </row>
    <row r="81" spans="2:5" x14ac:dyDescent="0.15">
      <c r="B81" s="6"/>
      <c r="C81" s="6" t="s">
        <v>344</v>
      </c>
      <c r="D81" s="6" t="s">
        <v>345</v>
      </c>
      <c r="E81" s="5" t="str">
        <f>HYPERLINK("https://www.esco-net.com/wcs/escort/ec/detail?hHinCd=EA948TF-127A","EA948TF-127A")</f>
        <v>EA948TF-127A</v>
      </c>
    </row>
    <row r="82" spans="2:5" x14ac:dyDescent="0.15">
      <c r="B82" s="6"/>
      <c r="C82" s="6" t="s">
        <v>346</v>
      </c>
      <c r="D82" s="6" t="s">
        <v>347</v>
      </c>
      <c r="E82" s="5" t="str">
        <f>HYPERLINK("https://www.esco-net.com/wcs/escort/ec/detail?hHinCd=EA948TF-128A","EA948TF-128A")</f>
        <v>EA948TF-128A</v>
      </c>
    </row>
    <row r="83" spans="2:5" x14ac:dyDescent="0.15">
      <c r="B83" s="6"/>
      <c r="C83" s="6" t="s">
        <v>348</v>
      </c>
      <c r="D83" s="6" t="s">
        <v>349</v>
      </c>
      <c r="E83" s="5" t="str">
        <f>HYPERLINK("https://www.esco-net.com/wcs/escort/ec/detail?hHinCd=EA948TF-127A","EA948TF-127A")</f>
        <v>EA948TF-127A</v>
      </c>
    </row>
    <row r="84" spans="2:5" x14ac:dyDescent="0.15">
      <c r="B84" s="6"/>
      <c r="C84" s="6" t="s">
        <v>350</v>
      </c>
      <c r="D84" s="6" t="s">
        <v>351</v>
      </c>
      <c r="E84" s="5" t="str">
        <f>HYPERLINK("https://www.esco-net.com/wcs/escort/ec/detail?hHinCd=EA948TF-128A","EA948TF-128A")</f>
        <v>EA948TF-128A</v>
      </c>
    </row>
    <row r="85" spans="2:5" x14ac:dyDescent="0.15">
      <c r="B85" s="6"/>
      <c r="C85" s="6" t="s">
        <v>352</v>
      </c>
      <c r="D85" s="6" t="s">
        <v>353</v>
      </c>
      <c r="E85" s="5" t="str">
        <f>HYPERLINK("https://www.esco-net.com/wcs/escort/ec/detail?hHinCd=EA948TF-127A","EA948TF-127A")</f>
        <v>EA948TF-127A</v>
      </c>
    </row>
    <row r="86" spans="2:5" x14ac:dyDescent="0.15">
      <c r="B86" s="6"/>
      <c r="C86" s="6" t="s">
        <v>354</v>
      </c>
      <c r="D86" s="6" t="s">
        <v>355</v>
      </c>
      <c r="E86" s="5"/>
    </row>
    <row r="87" spans="2:5" x14ac:dyDescent="0.15">
      <c r="B87" s="6"/>
      <c r="C87" s="6" t="s">
        <v>356</v>
      </c>
      <c r="D87" s="6" t="s">
        <v>357</v>
      </c>
      <c r="E87" s="5" t="str">
        <f>HYPERLINK("https://www.esco-net.com/wcs/escort/ec/detail?hHinCd=EA954EA-103","EA954EA-103")</f>
        <v>EA954EA-103</v>
      </c>
    </row>
    <row r="88" spans="2:5" x14ac:dyDescent="0.15">
      <c r="B88" s="6"/>
      <c r="C88" s="6" t="s">
        <v>358</v>
      </c>
      <c r="D88" s="6" t="s">
        <v>359</v>
      </c>
      <c r="E88" s="5"/>
    </row>
    <row r="89" spans="2:5" x14ac:dyDescent="0.15">
      <c r="B89" s="6"/>
      <c r="C89" s="6" t="s">
        <v>360</v>
      </c>
      <c r="D89" s="6" t="s">
        <v>361</v>
      </c>
      <c r="E89" s="5" t="str">
        <f>HYPERLINK("https://www.esco-net.com/wcs/escort/ec/detail?hHinCd=EA957HC-32","EA957HC-32")</f>
        <v>EA957HC-32</v>
      </c>
    </row>
    <row r="90" spans="2:5" x14ac:dyDescent="0.15">
      <c r="B90" s="6"/>
      <c r="C90" s="6" t="s">
        <v>362</v>
      </c>
      <c r="D90" s="6" t="s">
        <v>363</v>
      </c>
      <c r="E90" s="5"/>
    </row>
    <row r="91" spans="2:5" x14ac:dyDescent="0.15">
      <c r="B91" s="6"/>
      <c r="C91" s="6" t="s">
        <v>364</v>
      </c>
      <c r="D91" s="6" t="s">
        <v>365</v>
      </c>
      <c r="E91" s="5"/>
    </row>
    <row r="92" spans="2:5" x14ac:dyDescent="0.15">
      <c r="B92" s="6"/>
      <c r="C92" s="6" t="s">
        <v>366</v>
      </c>
      <c r="D92" s="6" t="s">
        <v>367</v>
      </c>
      <c r="E92" s="5"/>
    </row>
    <row r="93" spans="2:5" x14ac:dyDescent="0.15">
      <c r="B93" s="6"/>
      <c r="C93" s="6" t="s">
        <v>368</v>
      </c>
      <c r="D93" s="6" t="s">
        <v>369</v>
      </c>
      <c r="E93" s="5"/>
    </row>
    <row r="94" spans="2:5" x14ac:dyDescent="0.15">
      <c r="B94" s="6"/>
      <c r="C94" s="6" t="s">
        <v>370</v>
      </c>
      <c r="D94" s="6" t="s">
        <v>371</v>
      </c>
      <c r="E94" s="5"/>
    </row>
    <row r="95" spans="2:5" x14ac:dyDescent="0.15">
      <c r="B95" s="6"/>
      <c r="C95" s="6" t="s">
        <v>372</v>
      </c>
      <c r="D95" s="6" t="s">
        <v>373</v>
      </c>
      <c r="E95" s="5"/>
    </row>
    <row r="96" spans="2:5" x14ac:dyDescent="0.15">
      <c r="B96" s="6"/>
      <c r="C96" s="6" t="s">
        <v>374</v>
      </c>
      <c r="D96" s="6" t="s">
        <v>375</v>
      </c>
      <c r="E96" s="5"/>
    </row>
    <row r="97" spans="2:5" x14ac:dyDescent="0.15">
      <c r="B97" s="6"/>
      <c r="C97" s="6" t="s">
        <v>376</v>
      </c>
      <c r="D97" s="6" t="s">
        <v>377</v>
      </c>
      <c r="E97" s="5"/>
    </row>
    <row r="98" spans="2:5" x14ac:dyDescent="0.15">
      <c r="B98" s="6"/>
      <c r="C98" s="6" t="s">
        <v>378</v>
      </c>
      <c r="D98" s="6" t="s">
        <v>379</v>
      </c>
      <c r="E98" s="5"/>
    </row>
    <row r="99" spans="2:5" x14ac:dyDescent="0.15">
      <c r="B99" s="6"/>
      <c r="C99" s="6" t="s">
        <v>380</v>
      </c>
      <c r="D99" s="6" t="s">
        <v>381</v>
      </c>
      <c r="E99" s="5" t="str">
        <f>HYPERLINK("https://www.esco-net.com/wcs/escort/ec/detail?hHinCd=EA992B-601","EA992B-601")</f>
        <v>EA992B-601</v>
      </c>
    </row>
    <row r="100" spans="2:5" x14ac:dyDescent="0.15">
      <c r="B100" s="6"/>
      <c r="C100" s="6" t="s">
        <v>382</v>
      </c>
      <c r="D100" s="6" t="s">
        <v>383</v>
      </c>
      <c r="E100" s="5"/>
    </row>
    <row r="101" spans="2:5" x14ac:dyDescent="0.15">
      <c r="B101" s="6"/>
      <c r="C101" s="6" t="s">
        <v>384</v>
      </c>
      <c r="D101" s="6" t="s">
        <v>385</v>
      </c>
      <c r="E101" s="5"/>
    </row>
    <row r="102" spans="2:5" x14ac:dyDescent="0.15">
      <c r="B102" s="6"/>
      <c r="C102" s="6" t="s">
        <v>386</v>
      </c>
      <c r="D102" s="6" t="s">
        <v>387</v>
      </c>
      <c r="E102" s="5"/>
    </row>
    <row r="103" spans="2:5" x14ac:dyDescent="0.15">
      <c r="B103" s="6"/>
      <c r="C103" s="6" t="s">
        <v>388</v>
      </c>
      <c r="D103" s="6" t="s">
        <v>389</v>
      </c>
      <c r="E103" s="5"/>
    </row>
    <row r="104" spans="2:5" x14ac:dyDescent="0.15">
      <c r="B104" s="6"/>
      <c r="C104" s="6" t="s">
        <v>390</v>
      </c>
      <c r="D104" s="6" t="s">
        <v>391</v>
      </c>
      <c r="E104" s="5" t="str">
        <f>HYPERLINK("https://www.esco-net.com/wcs/escort/ec/detail?hHinCd=EA998ZB-3","EA998ZB-3")</f>
        <v>EA998ZB-3</v>
      </c>
    </row>
    <row r="105" spans="2:5" x14ac:dyDescent="0.15">
      <c r="B105" s="6" t="s">
        <v>46</v>
      </c>
      <c r="C105" s="6" t="s">
        <v>392</v>
      </c>
      <c r="D105" s="6" t="s">
        <v>393</v>
      </c>
      <c r="E105" s="5" t="str">
        <f>HYPERLINK("https://www.esco-net.com/wcs/escort/ec/detail?hHinCd=EA56B-1","EA56B-1")</f>
        <v>EA56B-1</v>
      </c>
    </row>
    <row r="106" spans="2:5" x14ac:dyDescent="0.15">
      <c r="B106" s="6" t="s">
        <v>47</v>
      </c>
      <c r="C106" s="6" t="s">
        <v>394</v>
      </c>
      <c r="D106" s="6" t="s">
        <v>395</v>
      </c>
      <c r="E106" s="5" t="str">
        <f>HYPERLINK("https://www.esco-net.com/wcs/escort/ec/detail?hHinCd=EA612SB-49","EA612SB-49")</f>
        <v>EA612SB-49</v>
      </c>
    </row>
    <row r="107" spans="2:5" x14ac:dyDescent="0.15">
      <c r="B107" s="6" t="s">
        <v>47</v>
      </c>
      <c r="C107" s="6" t="s">
        <v>396</v>
      </c>
      <c r="D107" s="6" t="s">
        <v>397</v>
      </c>
      <c r="E107" s="5"/>
    </row>
    <row r="108" spans="2:5" x14ac:dyDescent="0.15">
      <c r="B108" s="6" t="s">
        <v>48</v>
      </c>
      <c r="C108" s="6" t="s">
        <v>398</v>
      </c>
      <c r="D108" s="6" t="s">
        <v>399</v>
      </c>
      <c r="E108" s="5"/>
    </row>
    <row r="109" spans="2:5" x14ac:dyDescent="0.15">
      <c r="B109" s="6" t="s">
        <v>400</v>
      </c>
      <c r="C109" s="6" t="s">
        <v>401</v>
      </c>
      <c r="D109" s="6" t="s">
        <v>402</v>
      </c>
      <c r="E109" s="5" t="str">
        <f>HYPERLINK("https://www.esco-net.com/wcs/escort/ec/detail?hHinCd=EA897TF-1A","EA897TF-1A")</f>
        <v>EA897TF-1A</v>
      </c>
    </row>
    <row r="110" spans="2:5" x14ac:dyDescent="0.15">
      <c r="B110" s="6" t="s">
        <v>403</v>
      </c>
      <c r="C110" s="6" t="s">
        <v>404</v>
      </c>
      <c r="D110" s="6" t="s">
        <v>405</v>
      </c>
      <c r="E110" s="5" t="str">
        <f>HYPERLINK("https://www.esco-net.com/wcs/escort/ec/detail?hHinCd=EA897AS-3A","EA897AS-3A")</f>
        <v>EA897AS-3A</v>
      </c>
    </row>
    <row r="111" spans="2:5" x14ac:dyDescent="0.15">
      <c r="B111" s="6" t="s">
        <v>10</v>
      </c>
      <c r="C111" s="6" t="s">
        <v>406</v>
      </c>
      <c r="D111" s="6" t="s">
        <v>407</v>
      </c>
      <c r="E111" s="5"/>
    </row>
    <row r="112" spans="2:5" x14ac:dyDescent="0.15">
      <c r="B112" s="6" t="s">
        <v>49</v>
      </c>
      <c r="C112" s="6" t="s">
        <v>408</v>
      </c>
      <c r="D112" s="6" t="s">
        <v>409</v>
      </c>
      <c r="E112" s="5"/>
    </row>
    <row r="113" spans="2:5" x14ac:dyDescent="0.15">
      <c r="B113" s="6" t="s">
        <v>410</v>
      </c>
      <c r="C113" s="6" t="s">
        <v>411</v>
      </c>
      <c r="D113" s="6" t="s">
        <v>412</v>
      </c>
      <c r="E113" s="5" t="str">
        <f>HYPERLINK("https://www.esco-net.com/wcs/escort/ec/detail?hHinCd=EA335BD","EA335BD")</f>
        <v>EA335BD</v>
      </c>
    </row>
    <row r="114" spans="2:5" x14ac:dyDescent="0.15">
      <c r="B114" s="6" t="s">
        <v>413</v>
      </c>
      <c r="C114" s="6" t="s">
        <v>414</v>
      </c>
      <c r="D114" s="6" t="s">
        <v>415</v>
      </c>
      <c r="E114" s="5" t="str">
        <f>HYPERLINK("https://www.esco-net.com/wcs/escort/ec/detail?hHinCd=EA315SH-23","EA315SH-23")</f>
        <v>EA315SH-23</v>
      </c>
    </row>
    <row r="115" spans="2:5" x14ac:dyDescent="0.15">
      <c r="B115" s="6" t="s">
        <v>416</v>
      </c>
      <c r="C115" s="6" t="s">
        <v>417</v>
      </c>
      <c r="D115" s="6" t="s">
        <v>418</v>
      </c>
      <c r="E115" s="5" t="str">
        <f>HYPERLINK("https://www.esco-net.com/wcs/escort/ec/detail?hHinCd=EA315AB-15","EA315AB-15")</f>
        <v>EA315AB-15</v>
      </c>
    </row>
    <row r="116" spans="2:5" x14ac:dyDescent="0.15">
      <c r="B116" s="6" t="s">
        <v>416</v>
      </c>
      <c r="C116" s="6" t="s">
        <v>419</v>
      </c>
      <c r="D116" s="6" t="s">
        <v>420</v>
      </c>
      <c r="E116" s="5" t="str">
        <f>HYPERLINK("https://www.esco-net.com/wcs/escort/ec/detail?hHinCd=EA315AH-15","EA315AH-15")</f>
        <v>EA315AH-15</v>
      </c>
    </row>
    <row r="117" spans="2:5" x14ac:dyDescent="0.15">
      <c r="B117" s="6" t="s">
        <v>421</v>
      </c>
      <c r="C117" s="6" t="s">
        <v>422</v>
      </c>
      <c r="D117" s="6" t="s">
        <v>423</v>
      </c>
      <c r="E117" s="5" t="str">
        <f>HYPERLINK("https://www.esco-net.com/wcs/escort/ec/detail?hHinCd=EA370BA-4","EA370BA-4")</f>
        <v>EA370BA-4</v>
      </c>
    </row>
    <row r="118" spans="2:5" x14ac:dyDescent="0.15">
      <c r="B118" s="6" t="s">
        <v>424</v>
      </c>
      <c r="C118" s="6" t="s">
        <v>425</v>
      </c>
      <c r="D118" s="6" t="s">
        <v>426</v>
      </c>
      <c r="E118" s="5" t="str">
        <f>HYPERLINK("https://www.esco-net.com/wcs/escort/ec/detail?hHinCd=EA355KD-40A","EA355KD-40A")</f>
        <v>EA355KD-40A</v>
      </c>
    </row>
    <row r="119" spans="2:5" x14ac:dyDescent="0.15">
      <c r="B119" s="6" t="s">
        <v>427</v>
      </c>
      <c r="C119" s="6" t="s">
        <v>428</v>
      </c>
      <c r="D119" s="6" t="s">
        <v>429</v>
      </c>
      <c r="E119" s="5" t="str">
        <f>HYPERLINK("https://www.esco-net.com/wcs/escort/ec/detail?hHinCd=EA575VE-4","EA575VE-4")</f>
        <v>EA575VE-4</v>
      </c>
    </row>
    <row r="120" spans="2:5" x14ac:dyDescent="0.15">
      <c r="B120" s="6" t="s">
        <v>430</v>
      </c>
      <c r="C120" s="6" t="s">
        <v>431</v>
      </c>
      <c r="D120" s="6" t="s">
        <v>432</v>
      </c>
      <c r="E120" s="5" t="str">
        <f>HYPERLINK("https://www.esco-net.com/wcs/escort/ec/detail?hHinCd=EA544MB-1","EA544MB-1")</f>
        <v>EA544MB-1</v>
      </c>
    </row>
    <row r="121" spans="2:5" x14ac:dyDescent="0.15">
      <c r="B121" s="6" t="s">
        <v>433</v>
      </c>
      <c r="C121" s="6" t="s">
        <v>434</v>
      </c>
      <c r="D121" s="6" t="s">
        <v>435</v>
      </c>
      <c r="E121" s="5" t="str">
        <f>HYPERLINK("https://www.esco-net.com/wcs/escort/ec/detail?hHinCd=EA544RA-112","EA544RA-112")</f>
        <v>EA544RA-112</v>
      </c>
    </row>
    <row r="122" spans="2:5" x14ac:dyDescent="0.15">
      <c r="B122" s="6" t="s">
        <v>436</v>
      </c>
      <c r="C122" s="6" t="s">
        <v>437</v>
      </c>
      <c r="D122" s="6" t="s">
        <v>438</v>
      </c>
      <c r="E122" s="5" t="str">
        <f>HYPERLINK("https://www.esco-net.com/wcs/escort/ec/detail?hHinCd=EA545KS-17","EA545KS-17")</f>
        <v>EA545KS-17</v>
      </c>
    </row>
    <row r="123" spans="2:5" x14ac:dyDescent="0.15">
      <c r="B123" s="6" t="s">
        <v>50</v>
      </c>
      <c r="C123" s="6" t="s">
        <v>439</v>
      </c>
      <c r="D123" s="6" t="s">
        <v>440</v>
      </c>
      <c r="E123" s="5" t="str">
        <f>HYPERLINK("https://www.esco-net.com/wcs/escort/ec/detail?hHinCd=EA572MS-2","EA572MS-2")</f>
        <v>EA572MS-2</v>
      </c>
    </row>
    <row r="124" spans="2:5" x14ac:dyDescent="0.15">
      <c r="B124" s="6" t="s">
        <v>16</v>
      </c>
      <c r="C124" s="6" t="s">
        <v>441</v>
      </c>
      <c r="D124" s="6" t="s">
        <v>442</v>
      </c>
      <c r="E124" s="5" t="str">
        <f>HYPERLINK("https://www.esco-net.com/wcs/escort/ec/detail?hHinCd=EA643DA-107","EA643DA-107")</f>
        <v>EA643DA-107</v>
      </c>
    </row>
    <row r="125" spans="2:5" x14ac:dyDescent="0.15">
      <c r="B125" s="6" t="s">
        <v>16</v>
      </c>
      <c r="C125" s="6" t="s">
        <v>443</v>
      </c>
      <c r="D125" s="6" t="s">
        <v>444</v>
      </c>
      <c r="E125" s="5" t="str">
        <f>HYPERLINK("https://www.esco-net.com/wcs/escort/ec/detail?hHinCd=EA643DA-107","EA643DA-107")</f>
        <v>EA643DA-107</v>
      </c>
    </row>
    <row r="126" spans="2:5" x14ac:dyDescent="0.15">
      <c r="B126" s="6" t="s">
        <v>445</v>
      </c>
      <c r="C126" s="6" t="s">
        <v>446</v>
      </c>
      <c r="D126" s="6" t="s">
        <v>447</v>
      </c>
      <c r="E126" s="5" t="str">
        <f>HYPERLINK("https://www.esco-net.com/wcs/escort/ec/detail?hHinCd=EA575H-73","EA575H-73")</f>
        <v>EA575H-73</v>
      </c>
    </row>
    <row r="127" spans="2:5" x14ac:dyDescent="0.15">
      <c r="B127" s="6" t="s">
        <v>51</v>
      </c>
      <c r="C127" s="6" t="s">
        <v>448</v>
      </c>
      <c r="D127" s="6" t="s">
        <v>449</v>
      </c>
      <c r="E127" s="5" t="str">
        <f>HYPERLINK("https://www.esco-net.com/wcs/escort/ec/detail?hHinCd=EA570A-3","EA570A-3")</f>
        <v>EA570A-3</v>
      </c>
    </row>
    <row r="128" spans="2:5" x14ac:dyDescent="0.15">
      <c r="B128" s="6" t="s">
        <v>51</v>
      </c>
      <c r="C128" s="6" t="s">
        <v>450</v>
      </c>
      <c r="D128" s="6" t="s">
        <v>451</v>
      </c>
      <c r="E128" s="5"/>
    </row>
    <row r="129" spans="2:5" x14ac:dyDescent="0.15">
      <c r="B129" s="6" t="s">
        <v>452</v>
      </c>
      <c r="C129" s="6" t="s">
        <v>453</v>
      </c>
      <c r="D129" s="6" t="s">
        <v>454</v>
      </c>
      <c r="E129" s="5" t="str">
        <f>HYPERLINK("https://www.esco-net.com/wcs/escort/ec/detail?hHinCd=EA575YG-2","EA575YG-2")</f>
        <v>EA575YG-2</v>
      </c>
    </row>
    <row r="130" spans="2:5" x14ac:dyDescent="0.15">
      <c r="B130" s="6" t="s">
        <v>455</v>
      </c>
      <c r="C130" s="6" t="s">
        <v>456</v>
      </c>
      <c r="D130" s="6" t="s">
        <v>457</v>
      </c>
      <c r="E130" s="5" t="str">
        <f>HYPERLINK("https://www.esco-net.com/wcs/escort/ec/detail?hHinCd=EA526TK-18","EA526TK-18")</f>
        <v>EA526TK-18</v>
      </c>
    </row>
    <row r="131" spans="2:5" x14ac:dyDescent="0.15">
      <c r="B131" s="6" t="s">
        <v>52</v>
      </c>
      <c r="C131" s="6" t="s">
        <v>1932</v>
      </c>
      <c r="D131" s="6" t="s">
        <v>458</v>
      </c>
      <c r="E131" s="5" t="str">
        <f>HYPERLINK("https://www.esco-net.com/wcs/escort/ec/detail?hHinCd=EA526DF-80","EA526DF-80")</f>
        <v>EA526DF-80</v>
      </c>
    </row>
    <row r="132" spans="2:5" x14ac:dyDescent="0.15">
      <c r="B132" s="6" t="s">
        <v>53</v>
      </c>
      <c r="C132" s="6" t="s">
        <v>459</v>
      </c>
      <c r="D132" s="6" t="s">
        <v>460</v>
      </c>
      <c r="E132" s="5" t="str">
        <f>HYPERLINK("https://www.esco-net.com/wcs/escort/ec/detail?hHinCd=EA599KA-2","EA599KA-2")</f>
        <v>EA599KA-2</v>
      </c>
    </row>
    <row r="133" spans="2:5" x14ac:dyDescent="0.15">
      <c r="B133" s="6" t="s">
        <v>54</v>
      </c>
      <c r="C133" s="6" t="s">
        <v>461</v>
      </c>
      <c r="D133" s="6" t="s">
        <v>462</v>
      </c>
      <c r="E133" s="5" t="str">
        <f>HYPERLINK("https://www.esco-net.com/wcs/escort/ec/detail?hHinCd=EA109LA-60","EA109LA-60")</f>
        <v>EA109LA-60</v>
      </c>
    </row>
    <row r="134" spans="2:5" x14ac:dyDescent="0.15">
      <c r="B134" s="6" t="s">
        <v>54</v>
      </c>
      <c r="C134" s="6" t="s">
        <v>463</v>
      </c>
      <c r="D134" s="6" t="s">
        <v>464</v>
      </c>
      <c r="E134" s="5" t="str">
        <f>HYPERLINK("https://www.esco-net.com/wcs/escort/ec/detail?hHinCd=EA109LA-45","EA109LA-45")</f>
        <v>EA109LA-45</v>
      </c>
    </row>
    <row r="135" spans="2:5" x14ac:dyDescent="0.15">
      <c r="B135" s="6" t="s">
        <v>465</v>
      </c>
      <c r="C135" s="6" t="s">
        <v>466</v>
      </c>
      <c r="D135" s="6" t="s">
        <v>467</v>
      </c>
      <c r="E135" s="5" t="str">
        <f>HYPERLINK("https://www.esco-net.com/wcs/escort/ec/detail?hHinCd=EA109LB-30","EA109LB-30")</f>
        <v>EA109LB-30</v>
      </c>
    </row>
    <row r="136" spans="2:5" x14ac:dyDescent="0.15">
      <c r="B136" s="6" t="s">
        <v>468</v>
      </c>
      <c r="C136" s="6" t="s">
        <v>469</v>
      </c>
      <c r="D136" s="6" t="s">
        <v>470</v>
      </c>
      <c r="E136" s="5" t="str">
        <f>HYPERLINK("https://www.esco-net.com/wcs/escort/ec/detail?hHinCd=EA943ML-20","EA943ML-20")</f>
        <v>EA943ML-20</v>
      </c>
    </row>
    <row r="137" spans="2:5" x14ac:dyDescent="0.15">
      <c r="B137" s="6" t="s">
        <v>471</v>
      </c>
      <c r="C137" s="6" t="s">
        <v>472</v>
      </c>
      <c r="D137" s="6" t="s">
        <v>473</v>
      </c>
      <c r="E137" s="5" t="str">
        <f>HYPERLINK("https://www.esco-net.com/wcs/escort/ec/detail?hHinCd=EA950YA-200","EA950YA-200")</f>
        <v>EA950YA-200</v>
      </c>
    </row>
    <row r="138" spans="2:5" x14ac:dyDescent="0.15">
      <c r="B138" s="6" t="s">
        <v>55</v>
      </c>
      <c r="C138" s="6" t="s">
        <v>474</v>
      </c>
      <c r="D138" s="6" t="s">
        <v>475</v>
      </c>
      <c r="E138" s="5" t="str">
        <f>HYPERLINK("https://www.esco-net.com/wcs/escort/ec/detail?hHinCd=EA643AE-375","EA643AE-375")</f>
        <v>EA643AE-375</v>
      </c>
    </row>
    <row r="139" spans="2:5" x14ac:dyDescent="0.15">
      <c r="B139" s="6" t="s">
        <v>476</v>
      </c>
      <c r="C139" s="6" t="s">
        <v>477</v>
      </c>
      <c r="D139" s="6" t="s">
        <v>478</v>
      </c>
      <c r="E139" s="5"/>
    </row>
    <row r="140" spans="2:5" x14ac:dyDescent="0.15">
      <c r="B140" s="6" t="s">
        <v>479</v>
      </c>
      <c r="C140" s="6" t="s">
        <v>480</v>
      </c>
      <c r="D140" s="6" t="s">
        <v>481</v>
      </c>
      <c r="E140" s="5" t="str">
        <f>HYPERLINK("https://www.esco-net.com/wcs/escort/ec/detail?hHinCd=EA207ZA","EA207ZA")</f>
        <v>EA207ZA</v>
      </c>
    </row>
    <row r="141" spans="2:5" x14ac:dyDescent="0.15">
      <c r="B141" s="6" t="s">
        <v>56</v>
      </c>
      <c r="C141" s="6" t="s">
        <v>482</v>
      </c>
      <c r="D141" s="6" t="s">
        <v>483</v>
      </c>
      <c r="E141" s="5" t="str">
        <f>HYPERLINK("https://www.esco-net.com/wcs/escort/ec/detail?hHinCd=EA350SA-1","EA350SA-1")</f>
        <v>EA350SA-1</v>
      </c>
    </row>
    <row r="142" spans="2:5" x14ac:dyDescent="0.15">
      <c r="B142" s="6" t="s">
        <v>57</v>
      </c>
      <c r="C142" s="6" t="s">
        <v>484</v>
      </c>
      <c r="D142" s="6" t="s">
        <v>485</v>
      </c>
      <c r="E142" s="5" t="str">
        <f>HYPERLINK("https://www.esco-net.com/wcs/escort/ec/detail?hHinCd=EA546DG-250","EA546DG-250")</f>
        <v>EA546DG-250</v>
      </c>
    </row>
    <row r="143" spans="2:5" x14ac:dyDescent="0.15">
      <c r="B143" s="6" t="s">
        <v>57</v>
      </c>
      <c r="C143" s="6" t="s">
        <v>486</v>
      </c>
      <c r="D143" s="6" t="s">
        <v>487</v>
      </c>
      <c r="E143" s="5" t="str">
        <f>HYPERLINK("https://www.esco-net.com/wcs/escort/ec/detail?hHinCd=EA546CA-11","EA546CA-11")</f>
        <v>EA546CA-11</v>
      </c>
    </row>
    <row r="144" spans="2:5" x14ac:dyDescent="0.15">
      <c r="B144" s="6" t="s">
        <v>488</v>
      </c>
      <c r="C144" s="6" t="s">
        <v>489</v>
      </c>
      <c r="D144" s="6" t="s">
        <v>490</v>
      </c>
      <c r="E144" s="5" t="str">
        <f>HYPERLINK("https://www.esco-net.com/wcs/escort/ec/detail?hHinCd=EA530ZA-3","EA530ZA-3")</f>
        <v>EA530ZA-3</v>
      </c>
    </row>
    <row r="145" spans="2:5" x14ac:dyDescent="0.15">
      <c r="B145" s="6" t="s">
        <v>491</v>
      </c>
      <c r="C145" s="6" t="s">
        <v>492</v>
      </c>
      <c r="D145" s="6" t="s">
        <v>493</v>
      </c>
      <c r="E145" s="5"/>
    </row>
    <row r="146" spans="2:5" x14ac:dyDescent="0.15">
      <c r="B146" s="6" t="s">
        <v>494</v>
      </c>
      <c r="C146" s="6" t="s">
        <v>495</v>
      </c>
      <c r="D146" s="6" t="s">
        <v>496</v>
      </c>
      <c r="E146" s="5" t="str">
        <f>HYPERLINK("https://www.esco-net.com/wcs/escort/ec/detail?hHinCd=EA340RW-3","EA340RW-3")</f>
        <v>EA340RW-3</v>
      </c>
    </row>
    <row r="147" spans="2:5" x14ac:dyDescent="0.15">
      <c r="B147" s="6" t="s">
        <v>497</v>
      </c>
      <c r="C147" s="6" t="s">
        <v>498</v>
      </c>
      <c r="D147" s="6" t="s">
        <v>499</v>
      </c>
      <c r="E147" s="5"/>
    </row>
    <row r="148" spans="2:5" x14ac:dyDescent="0.15">
      <c r="B148" s="6" t="s">
        <v>58</v>
      </c>
      <c r="C148" s="6" t="s">
        <v>500</v>
      </c>
      <c r="D148" s="6" t="s">
        <v>501</v>
      </c>
      <c r="E148" s="5" t="str">
        <f>HYPERLINK("https://www.esco-net.com/wcs/escort/ec/detail?hHinCd=EA640LA","EA640LA")</f>
        <v>EA640LA</v>
      </c>
    </row>
    <row r="149" spans="2:5" x14ac:dyDescent="0.15">
      <c r="B149" s="6" t="s">
        <v>502</v>
      </c>
      <c r="C149" s="6" t="s">
        <v>503</v>
      </c>
      <c r="D149" s="6" t="s">
        <v>504</v>
      </c>
      <c r="E149" s="5"/>
    </row>
    <row r="150" spans="2:5" x14ac:dyDescent="0.15">
      <c r="B150" s="6" t="s">
        <v>505</v>
      </c>
      <c r="C150" s="6" t="s">
        <v>506</v>
      </c>
      <c r="D150" s="6" t="s">
        <v>507</v>
      </c>
      <c r="E150" s="5"/>
    </row>
    <row r="151" spans="2:5" x14ac:dyDescent="0.15">
      <c r="B151" s="6" t="s">
        <v>508</v>
      </c>
      <c r="C151" s="6" t="s">
        <v>509</v>
      </c>
      <c r="D151" s="6" t="s">
        <v>510</v>
      </c>
      <c r="E151" s="5"/>
    </row>
    <row r="152" spans="2:5" x14ac:dyDescent="0.15">
      <c r="B152" s="6" t="s">
        <v>59</v>
      </c>
      <c r="C152" s="6" t="s">
        <v>511</v>
      </c>
      <c r="D152" s="6" t="s">
        <v>512</v>
      </c>
      <c r="E152" s="5" t="str">
        <f>HYPERLINK("https://www.esco-net.com/wcs/escort/ec/detail?hHinCd=EA626GC-51","EA626GC-51")</f>
        <v>EA626GC-51</v>
      </c>
    </row>
    <row r="153" spans="2:5" x14ac:dyDescent="0.15">
      <c r="B153" s="6" t="s">
        <v>60</v>
      </c>
      <c r="C153" s="6" t="s">
        <v>513</v>
      </c>
      <c r="D153" s="6" t="s">
        <v>514</v>
      </c>
      <c r="E153" s="5" t="str">
        <f>HYPERLINK("https://www.esco-net.com/wcs/escort/ec/detail?hHinCd=EA585JA-4","EA585JA-4")</f>
        <v>EA585JA-4</v>
      </c>
    </row>
    <row r="154" spans="2:5" x14ac:dyDescent="0.15">
      <c r="B154" s="6" t="s">
        <v>515</v>
      </c>
      <c r="C154" s="6" t="s">
        <v>516</v>
      </c>
      <c r="D154" s="6" t="s">
        <v>517</v>
      </c>
      <c r="E154" s="5" t="str">
        <f>HYPERLINK("https://www.esco-net.com/wcs/escort/ec/detail?hHinCd=EA580WE-35A","EA580WE-35A")</f>
        <v>EA580WE-35A</v>
      </c>
    </row>
    <row r="155" spans="2:5" x14ac:dyDescent="0.15">
      <c r="B155" s="6" t="s">
        <v>518</v>
      </c>
      <c r="C155" s="6" t="s">
        <v>519</v>
      </c>
      <c r="D155" s="6" t="s">
        <v>520</v>
      </c>
      <c r="E155" s="5" t="str">
        <f>HYPERLINK("https://www.esco-net.com/wcs/escort/ec/detail?hHinCd=EA589DP-1","EA589DP-1")</f>
        <v>EA589DP-1</v>
      </c>
    </row>
    <row r="156" spans="2:5" x14ac:dyDescent="0.15">
      <c r="B156" s="6" t="s">
        <v>61</v>
      </c>
      <c r="C156" s="6" t="s">
        <v>521</v>
      </c>
      <c r="D156" s="6" t="s">
        <v>522</v>
      </c>
      <c r="E156" s="5" t="str">
        <f>HYPERLINK("https://www.esco-net.com/wcs/escort/ec/detail?hHinCd=EA538KC-2A","EA538KC-2A")</f>
        <v>EA538KC-2A</v>
      </c>
    </row>
    <row r="157" spans="2:5" x14ac:dyDescent="0.15">
      <c r="B157" s="6" t="s">
        <v>17</v>
      </c>
      <c r="C157" s="6" t="s">
        <v>523</v>
      </c>
      <c r="D157" s="6" t="s">
        <v>524</v>
      </c>
      <c r="E157" s="5" t="str">
        <f>HYPERLINK("https://www.esco-net.com/wcs/escort/ec/detail?hHinCd=EA534KC-11","EA534KC-11")</f>
        <v>EA534KC-11</v>
      </c>
    </row>
    <row r="158" spans="2:5" x14ac:dyDescent="0.15">
      <c r="B158" s="6" t="s">
        <v>17</v>
      </c>
      <c r="C158" s="6" t="s">
        <v>525</v>
      </c>
      <c r="D158" s="6" t="s">
        <v>526</v>
      </c>
      <c r="E158" s="5" t="str">
        <f>HYPERLINK("https://www.esco-net.com/wcs/escort/ec/detail?hHinCd=EA537PE-1","EA537PE-1")</f>
        <v>EA537PE-1</v>
      </c>
    </row>
    <row r="159" spans="2:5" x14ac:dyDescent="0.15">
      <c r="B159" s="6" t="s">
        <v>62</v>
      </c>
      <c r="C159" s="6" t="s">
        <v>527</v>
      </c>
      <c r="D159" s="6" t="s">
        <v>528</v>
      </c>
      <c r="E159" s="5" t="str">
        <f>HYPERLINK("https://www.esco-net.com/wcs/escort/ec/detail?hHinCd=EA537KE-1A","EA537KE-1A")</f>
        <v>EA537KE-1A</v>
      </c>
    </row>
    <row r="160" spans="2:5" x14ac:dyDescent="0.15">
      <c r="B160" s="6" t="s">
        <v>529</v>
      </c>
      <c r="C160" s="6" t="s">
        <v>530</v>
      </c>
      <c r="D160" s="6" t="s">
        <v>531</v>
      </c>
      <c r="E160" s="5" t="str">
        <f>HYPERLINK("https://www.esco-net.com/wcs/escort/ec/detail?hHinCd=EA536KF-180A","EA536KF-180A")</f>
        <v>EA536KF-180A</v>
      </c>
    </row>
    <row r="161" spans="2:5" x14ac:dyDescent="0.15">
      <c r="B161" s="6" t="s">
        <v>529</v>
      </c>
      <c r="C161" s="6" t="s">
        <v>532</v>
      </c>
      <c r="D161" s="6" t="s">
        <v>533</v>
      </c>
      <c r="E161" s="5" t="str">
        <f>HYPERLINK("https://www.esco-net.com/wcs/escort/ec/detail?hHinCd=EA536KF-200A","EA536KF-200A")</f>
        <v>EA536KF-200A</v>
      </c>
    </row>
    <row r="162" spans="2:5" x14ac:dyDescent="0.15">
      <c r="B162" s="6" t="s">
        <v>18</v>
      </c>
      <c r="C162" s="6" t="s">
        <v>534</v>
      </c>
      <c r="D162" s="6" t="s">
        <v>535</v>
      </c>
      <c r="E162" s="5" t="str">
        <f>HYPERLINK("https://www.esco-net.com/wcs/escort/ec/detail?hHinCd=EA536SV-6","EA536SV-6")</f>
        <v>EA536SV-6</v>
      </c>
    </row>
    <row r="163" spans="2:5" x14ac:dyDescent="0.15">
      <c r="B163" s="6" t="s">
        <v>63</v>
      </c>
      <c r="C163" s="6" t="s">
        <v>536</v>
      </c>
      <c r="D163" s="6" t="s">
        <v>537</v>
      </c>
      <c r="E163" s="5" t="str">
        <f>HYPERLINK("https://www.esco-net.com/wcs/escort/ec/detail?hHinCd=EA534FD-220","EA534FD-220")</f>
        <v>EA534FD-220</v>
      </c>
    </row>
    <row r="164" spans="2:5" x14ac:dyDescent="0.15">
      <c r="B164" s="6" t="s">
        <v>63</v>
      </c>
      <c r="C164" s="6" t="s">
        <v>538</v>
      </c>
      <c r="D164" s="6" t="s">
        <v>539</v>
      </c>
      <c r="E164" s="5" t="str">
        <f>HYPERLINK("https://www.esco-net.com/wcs/escort/ec/detail?hHinCd=EA537KS-4","EA537KS-4")</f>
        <v>EA537KS-4</v>
      </c>
    </row>
    <row r="165" spans="2:5" x14ac:dyDescent="0.15">
      <c r="B165" s="6" t="s">
        <v>540</v>
      </c>
      <c r="C165" s="6" t="s">
        <v>541</v>
      </c>
      <c r="D165" s="6" t="s">
        <v>542</v>
      </c>
      <c r="E165" s="5" t="str">
        <f>HYPERLINK("https://www.esco-net.com/wcs/escort/ec/detail?hHinCd=EA535KE-13","EA535KE-13")</f>
        <v>EA535KE-13</v>
      </c>
    </row>
    <row r="166" spans="2:5" x14ac:dyDescent="0.15">
      <c r="B166" s="6" t="s">
        <v>543</v>
      </c>
      <c r="C166" s="6" t="s">
        <v>544</v>
      </c>
      <c r="D166" s="6" t="s">
        <v>545</v>
      </c>
      <c r="E166" s="5" t="str">
        <f>HYPERLINK("https://www.esco-net.com/wcs/escort/ec/detail?hHinCd=EA537KR-16","EA537KR-16")</f>
        <v>EA537KR-16</v>
      </c>
    </row>
    <row r="167" spans="2:5" x14ac:dyDescent="0.15">
      <c r="B167" s="6" t="s">
        <v>64</v>
      </c>
      <c r="C167" s="6" t="s">
        <v>546</v>
      </c>
      <c r="D167" s="6" t="s">
        <v>547</v>
      </c>
      <c r="E167" s="5" t="str">
        <f>HYPERLINK("https://www.esco-net.com/wcs/escort/ec/detail?hHinCd=EA763AA-192E","EA763AA-192E")</f>
        <v>EA763AA-192E</v>
      </c>
    </row>
    <row r="168" spans="2:5" x14ac:dyDescent="0.15">
      <c r="B168" s="6" t="s">
        <v>64</v>
      </c>
      <c r="C168" s="6" t="s">
        <v>548</v>
      </c>
      <c r="D168" s="6" t="s">
        <v>549</v>
      </c>
      <c r="E168" s="5" t="str">
        <f>HYPERLINK("https://www.esco-net.com/wcs/escort/ec/detail?hHinCd=EA812HB-6","EA812HB-6")</f>
        <v>EA812HB-6</v>
      </c>
    </row>
    <row r="169" spans="2:5" x14ac:dyDescent="0.15">
      <c r="B169" s="6" t="s">
        <v>550</v>
      </c>
      <c r="C169" s="6" t="s">
        <v>551</v>
      </c>
      <c r="D169" s="6" t="s">
        <v>552</v>
      </c>
      <c r="E169" s="5" t="str">
        <f>HYPERLINK("https://www.esco-net.com/wcs/escort/ec/detail?hHinCd=EA812JX-101","EA812JX-101")</f>
        <v>EA812JX-101</v>
      </c>
    </row>
    <row r="170" spans="2:5" x14ac:dyDescent="0.15">
      <c r="B170" s="6" t="s">
        <v>65</v>
      </c>
      <c r="C170" s="6" t="s">
        <v>553</v>
      </c>
      <c r="D170" s="6" t="s">
        <v>554</v>
      </c>
      <c r="E170" s="5" t="str">
        <f>HYPERLINK("https://www.esco-net.com/wcs/escort/ec/detail?hHinCd=EA514BB-4","EA514BB-4")</f>
        <v>EA514BB-4</v>
      </c>
    </row>
    <row r="171" spans="2:5" x14ac:dyDescent="0.15">
      <c r="B171" s="6" t="s">
        <v>66</v>
      </c>
      <c r="C171" s="6" t="s">
        <v>555</v>
      </c>
      <c r="D171" s="6" t="s">
        <v>556</v>
      </c>
      <c r="E171" s="5" t="str">
        <f>HYPERLINK("https://www.esco-net.com/wcs/escort/ec/detail?hHinCd=EA984SB-1","EA984SB-1")</f>
        <v>EA984SB-1</v>
      </c>
    </row>
    <row r="172" spans="2:5" x14ac:dyDescent="0.15">
      <c r="B172" s="6" t="s">
        <v>557</v>
      </c>
      <c r="C172" s="6" t="s">
        <v>558</v>
      </c>
      <c r="D172" s="6" t="s">
        <v>559</v>
      </c>
      <c r="E172" s="5" t="str">
        <f>HYPERLINK("https://www.esco-net.com/wcs/escort/ec/detail?hHinCd=EA912A-7","EA912A-7")</f>
        <v>EA912A-7</v>
      </c>
    </row>
    <row r="173" spans="2:5" x14ac:dyDescent="0.15">
      <c r="B173" s="6" t="s">
        <v>557</v>
      </c>
      <c r="C173" s="6" t="s">
        <v>560</v>
      </c>
      <c r="D173" s="6" t="s">
        <v>561</v>
      </c>
      <c r="E173" s="5" t="str">
        <f>HYPERLINK("https://www.esco-net.com/wcs/escort/ec/detail?hHinCd=EA983FK-53","EA983FK-53")</f>
        <v>EA983FK-53</v>
      </c>
    </row>
    <row r="174" spans="2:5" x14ac:dyDescent="0.15">
      <c r="B174" s="6" t="s">
        <v>562</v>
      </c>
      <c r="C174" s="6" t="s">
        <v>563</v>
      </c>
      <c r="D174" s="6" t="s">
        <v>564</v>
      </c>
      <c r="E174" s="5" t="str">
        <f>HYPERLINK("https://www.esco-net.com/wcs/escort/ec/detail?hHinCd=EA519CD-2","EA519CD-2")</f>
        <v>EA519CD-2</v>
      </c>
    </row>
    <row r="175" spans="2:5" x14ac:dyDescent="0.15">
      <c r="B175" s="6" t="s">
        <v>562</v>
      </c>
      <c r="C175" s="6" t="s">
        <v>565</v>
      </c>
      <c r="D175" s="6" t="s">
        <v>566</v>
      </c>
      <c r="E175" s="5"/>
    </row>
    <row r="176" spans="2:5" x14ac:dyDescent="0.15">
      <c r="B176" s="6" t="s">
        <v>567</v>
      </c>
      <c r="C176" s="6" t="s">
        <v>568</v>
      </c>
      <c r="D176" s="6" t="s">
        <v>569</v>
      </c>
      <c r="E176" s="5" t="str">
        <f>HYPERLINK("https://www.esco-net.com/wcs/escort/ec/detail?hHinCd=EA934ZA-3","EA934ZA-3")</f>
        <v>EA934ZA-3</v>
      </c>
    </row>
    <row r="177" spans="2:5" x14ac:dyDescent="0.15">
      <c r="B177" s="6" t="s">
        <v>19</v>
      </c>
      <c r="C177" s="6" t="s">
        <v>570</v>
      </c>
      <c r="D177" s="6" t="s">
        <v>571</v>
      </c>
      <c r="E177" s="5" t="str">
        <f>HYPERLINK("https://www.esco-net.com/wcs/escort/ec/detail?hHinCd=EA510ZA-3","EA510ZA-3")</f>
        <v>EA510ZA-3</v>
      </c>
    </row>
    <row r="178" spans="2:5" x14ac:dyDescent="0.15">
      <c r="B178" s="6" t="s">
        <v>572</v>
      </c>
      <c r="C178" s="6" t="s">
        <v>573</v>
      </c>
      <c r="D178" s="6" t="s">
        <v>574</v>
      </c>
      <c r="E178" s="5" t="str">
        <f>HYPERLINK("https://www.esco-net.com/wcs/escort/ec/detail?hHinCd=EA590EF-56","EA590EF-56")</f>
        <v>EA590EF-56</v>
      </c>
    </row>
    <row r="179" spans="2:5" x14ac:dyDescent="0.15">
      <c r="B179" s="6" t="s">
        <v>67</v>
      </c>
      <c r="C179" s="6" t="s">
        <v>575</v>
      </c>
      <c r="D179" s="6" t="s">
        <v>576</v>
      </c>
      <c r="E179" s="5" t="str">
        <f>HYPERLINK("https://www.esco-net.com/wcs/escort/ec/detail?hHinCd=EA688BB-125","EA688BB-125")</f>
        <v>EA688BB-125</v>
      </c>
    </row>
    <row r="180" spans="2:5" x14ac:dyDescent="0.15">
      <c r="B180" s="6" t="s">
        <v>20</v>
      </c>
      <c r="C180" s="6" t="s">
        <v>577</v>
      </c>
      <c r="D180" s="6" t="s">
        <v>578</v>
      </c>
      <c r="E180" s="5" t="str">
        <f>HYPERLINK("https://www.esco-net.com/wcs/escort/ec/detail?hHinCd=EA750FC-1","EA750FC-1")</f>
        <v>EA750FC-1</v>
      </c>
    </row>
    <row r="181" spans="2:5" x14ac:dyDescent="0.15">
      <c r="B181" s="6" t="s">
        <v>579</v>
      </c>
      <c r="C181" s="6" t="s">
        <v>580</v>
      </c>
      <c r="D181" s="6" t="s">
        <v>581</v>
      </c>
      <c r="E181" s="5" t="str">
        <f>HYPERLINK("https://www.esco-net.com/wcs/escort/ec/detail?hHinCd=EA207S","EA207S")</f>
        <v>EA207S</v>
      </c>
    </row>
    <row r="182" spans="2:5" x14ac:dyDescent="0.15">
      <c r="B182" s="6" t="s">
        <v>582</v>
      </c>
      <c r="C182" s="6" t="s">
        <v>583</v>
      </c>
      <c r="D182" s="6" t="s">
        <v>584</v>
      </c>
      <c r="E182" s="5" t="str">
        <f>HYPERLINK("https://www.esco-net.com/wcs/escort/ec/detail?hHinCd=EA928AG-566","EA928AG-566")</f>
        <v>EA928AG-566</v>
      </c>
    </row>
    <row r="183" spans="2:5" x14ac:dyDescent="0.15">
      <c r="B183" s="6" t="s">
        <v>68</v>
      </c>
      <c r="C183" s="6" t="s">
        <v>585</v>
      </c>
      <c r="D183" s="6" t="s">
        <v>586</v>
      </c>
      <c r="E183" s="5" t="str">
        <f>HYPERLINK("https://www.esco-net.com/wcs/escort/ec/detail?hHinCd=EA922JM-2","EA922JM-2")</f>
        <v>EA922JM-2</v>
      </c>
    </row>
    <row r="184" spans="2:5" x14ac:dyDescent="0.15">
      <c r="B184" s="6" t="s">
        <v>587</v>
      </c>
      <c r="C184" s="6" t="s">
        <v>588</v>
      </c>
      <c r="D184" s="6" t="s">
        <v>589</v>
      </c>
      <c r="E184" s="5"/>
    </row>
    <row r="185" spans="2:5" x14ac:dyDescent="0.15">
      <c r="B185" s="6" t="s">
        <v>69</v>
      </c>
      <c r="C185" s="6" t="s">
        <v>590</v>
      </c>
      <c r="D185" s="6" t="s">
        <v>591</v>
      </c>
      <c r="E185" s="5"/>
    </row>
    <row r="186" spans="2:5" x14ac:dyDescent="0.15">
      <c r="B186" s="6" t="s">
        <v>70</v>
      </c>
      <c r="C186" s="6" t="s">
        <v>592</v>
      </c>
      <c r="D186" s="6" t="s">
        <v>593</v>
      </c>
      <c r="E186" s="5" t="str">
        <f>HYPERLINK("https://www.esco-net.com/wcs/escort/ec/detail?hHinCd=EA618SA-113","EA618SA-113")</f>
        <v>EA618SA-113</v>
      </c>
    </row>
    <row r="187" spans="2:5" x14ac:dyDescent="0.15">
      <c r="B187" s="6" t="s">
        <v>70</v>
      </c>
      <c r="C187" s="6" t="s">
        <v>594</v>
      </c>
      <c r="D187" s="6" t="s">
        <v>595</v>
      </c>
      <c r="E187" s="5"/>
    </row>
    <row r="188" spans="2:5" x14ac:dyDescent="0.15">
      <c r="B188" s="6" t="s">
        <v>70</v>
      </c>
      <c r="C188" s="6" t="s">
        <v>596</v>
      </c>
      <c r="D188" s="6" t="s">
        <v>597</v>
      </c>
      <c r="E188" s="5"/>
    </row>
    <row r="189" spans="2:5" x14ac:dyDescent="0.15">
      <c r="B189" s="6" t="s">
        <v>71</v>
      </c>
      <c r="C189" s="6" t="s">
        <v>598</v>
      </c>
      <c r="D189" s="6" t="s">
        <v>599</v>
      </c>
      <c r="E189" s="5" t="str">
        <f>HYPERLINK("https://www.esco-net.com/wcs/escort/ec/detail?hHinCd=EA612TA-4","EA612TA-4")</f>
        <v>EA612TA-4</v>
      </c>
    </row>
    <row r="190" spans="2:5" x14ac:dyDescent="0.15">
      <c r="B190" s="6" t="s">
        <v>600</v>
      </c>
      <c r="C190" s="6" t="s">
        <v>601</v>
      </c>
      <c r="D190" s="6" t="s">
        <v>602</v>
      </c>
      <c r="E190" s="5" t="str">
        <f>HYPERLINK("https://www.esco-net.com/wcs/escort/ec/detail?hHinCd=EA614SV","EA614SV")</f>
        <v>EA614SV</v>
      </c>
    </row>
    <row r="191" spans="2:5" x14ac:dyDescent="0.15">
      <c r="B191" s="6" t="s">
        <v>603</v>
      </c>
      <c r="C191" s="6" t="s">
        <v>604</v>
      </c>
      <c r="D191" s="6" t="s">
        <v>77</v>
      </c>
      <c r="E191" s="5"/>
    </row>
    <row r="192" spans="2:5" x14ac:dyDescent="0.15">
      <c r="B192" s="6" t="s">
        <v>72</v>
      </c>
      <c r="C192" s="6" t="s">
        <v>605</v>
      </c>
      <c r="D192" s="6" t="s">
        <v>606</v>
      </c>
      <c r="E192" s="5"/>
    </row>
    <row r="193" spans="2:5" x14ac:dyDescent="0.15">
      <c r="B193" s="6" t="s">
        <v>73</v>
      </c>
      <c r="C193" s="6" t="s">
        <v>607</v>
      </c>
      <c r="D193" s="6" t="s">
        <v>608</v>
      </c>
      <c r="E193" s="5" t="str">
        <f>HYPERLINK("https://www.esco-net.com/wcs/escort/ec/detail?hHinCd=EA618XB-118","EA618XB-118")</f>
        <v>EA618XB-118</v>
      </c>
    </row>
    <row r="194" spans="2:5" x14ac:dyDescent="0.15">
      <c r="B194" s="6" t="s">
        <v>609</v>
      </c>
      <c r="C194" s="6" t="s">
        <v>610</v>
      </c>
      <c r="D194" s="6" t="s">
        <v>611</v>
      </c>
      <c r="E194" s="5" t="str">
        <f>HYPERLINK("https://www.esco-net.com/wcs/escort/ec/detail?hHinCd=EA602SE-10","EA602SE-10")</f>
        <v>EA602SE-10</v>
      </c>
    </row>
    <row r="195" spans="2:5" x14ac:dyDescent="0.15">
      <c r="B195" s="6" t="s">
        <v>612</v>
      </c>
      <c r="C195" s="6" t="s">
        <v>613</v>
      </c>
      <c r="D195" s="6" t="s">
        <v>614</v>
      </c>
      <c r="E195" s="5" t="str">
        <f>HYPERLINK("https://www.esco-net.com/wcs/escort/ec/detail?hHinCd=EA684RB-10","EA684RB-10")</f>
        <v>EA684RB-10</v>
      </c>
    </row>
    <row r="196" spans="2:5" x14ac:dyDescent="0.15">
      <c r="B196" s="6" t="s">
        <v>615</v>
      </c>
      <c r="C196" s="6" t="s">
        <v>616</v>
      </c>
      <c r="D196" s="6" t="s">
        <v>617</v>
      </c>
      <c r="E196" s="5" t="str">
        <f>HYPERLINK("https://www.esco-net.com/wcs/escort/ec/detail?hHinCd=EA684B-3","EA684B-3")</f>
        <v>EA684B-3</v>
      </c>
    </row>
    <row r="197" spans="2:5" x14ac:dyDescent="0.15">
      <c r="B197" s="6" t="s">
        <v>615</v>
      </c>
      <c r="C197" s="6" t="s">
        <v>618</v>
      </c>
      <c r="D197" s="6" t="s">
        <v>619</v>
      </c>
      <c r="E197" s="5" t="str">
        <f>HYPERLINK("https://www.esco-net.com/wcs/escort/ec/detail?hHinCd=EA684B-5","EA684B-5")</f>
        <v>EA684B-5</v>
      </c>
    </row>
    <row r="198" spans="2:5" x14ac:dyDescent="0.15">
      <c r="B198" s="6" t="s">
        <v>620</v>
      </c>
      <c r="C198" s="6" t="s">
        <v>621</v>
      </c>
      <c r="D198" s="6" t="s">
        <v>622</v>
      </c>
      <c r="E198" s="5" t="str">
        <f>HYPERLINK("https://www.esco-net.com/wcs/escort/ec/detail?hHinCd=EA684RA-104A","EA684RA-104A")</f>
        <v>EA684RA-104A</v>
      </c>
    </row>
    <row r="199" spans="2:5" x14ac:dyDescent="0.15">
      <c r="B199" s="6" t="s">
        <v>74</v>
      </c>
      <c r="C199" s="6" t="s">
        <v>623</v>
      </c>
      <c r="D199" s="6" t="s">
        <v>624</v>
      </c>
      <c r="E199" s="5" t="str">
        <f>HYPERLINK("https://www.esco-net.com/wcs/escort/ec/detail?hHinCd=EA687CS-300A","EA687CS-300A")</f>
        <v>EA687CS-300A</v>
      </c>
    </row>
    <row r="200" spans="2:5" x14ac:dyDescent="0.15">
      <c r="B200" s="6" t="s">
        <v>75</v>
      </c>
      <c r="C200" s="6" t="s">
        <v>625</v>
      </c>
      <c r="D200" s="6" t="s">
        <v>626</v>
      </c>
      <c r="E200" s="5" t="str">
        <f>HYPERLINK("https://www.esco-net.com/wcs/escort/ec/detail?hHinCd=EA614HS-8","EA614HS-8")</f>
        <v>EA614HS-8</v>
      </c>
    </row>
    <row r="201" spans="2:5" x14ac:dyDescent="0.15">
      <c r="B201" s="6" t="s">
        <v>76</v>
      </c>
      <c r="C201" s="6" t="s">
        <v>627</v>
      </c>
      <c r="D201" s="6" t="s">
        <v>77</v>
      </c>
      <c r="E201" s="5" t="str">
        <f>HYPERLINK("https://www.esco-net.com/wcs/escort/ec/detail?hHinCd=EA618P-10","EA618P-10")</f>
        <v>EA618P-10</v>
      </c>
    </row>
    <row r="202" spans="2:5" x14ac:dyDescent="0.15">
      <c r="B202" s="6" t="s">
        <v>76</v>
      </c>
      <c r="C202" s="6" t="s">
        <v>628</v>
      </c>
      <c r="D202" s="6" t="s">
        <v>77</v>
      </c>
      <c r="E202" s="5"/>
    </row>
    <row r="203" spans="2:5" x14ac:dyDescent="0.15">
      <c r="B203" s="6" t="s">
        <v>78</v>
      </c>
      <c r="C203" s="6" t="s">
        <v>629</v>
      </c>
      <c r="D203" s="6" t="s">
        <v>630</v>
      </c>
      <c r="E203" s="5" t="str">
        <f>HYPERLINK("https://www.esco-net.com/wcs/escort/ec/detail?hHinCd=EA618P-71","EA618P-71")</f>
        <v>EA618P-71</v>
      </c>
    </row>
    <row r="204" spans="2:5" x14ac:dyDescent="0.15">
      <c r="B204" s="6" t="s">
        <v>11</v>
      </c>
      <c r="C204" s="6" t="s">
        <v>631</v>
      </c>
      <c r="D204" s="6" t="s">
        <v>632</v>
      </c>
      <c r="E204" s="5" t="str">
        <f>HYPERLINK("https://www.esco-net.com/wcs/escort/ec/detail?hHinCd=EA618SD-60A","EA618SD-60A")</f>
        <v>EA618SD-60A</v>
      </c>
    </row>
    <row r="205" spans="2:5" x14ac:dyDescent="0.15">
      <c r="B205" s="6" t="s">
        <v>633</v>
      </c>
      <c r="C205" s="6" t="s">
        <v>634</v>
      </c>
      <c r="D205" s="6" t="s">
        <v>635</v>
      </c>
      <c r="E205" s="5" t="str">
        <f>HYPERLINK("https://www.esco-net.com/wcs/escort/ec/detail?hHinCd=EA618PM-116","EA618PM-116")</f>
        <v>EA618PM-116</v>
      </c>
    </row>
    <row r="206" spans="2:5" x14ac:dyDescent="0.15">
      <c r="B206" s="6" t="s">
        <v>636</v>
      </c>
      <c r="C206" s="6" t="s">
        <v>637</v>
      </c>
      <c r="D206" s="6" t="s">
        <v>638</v>
      </c>
      <c r="E206" s="5" t="str">
        <f>HYPERLINK("https://www.esco-net.com/wcs/escort/ec/detail?hHinCd=EA618KW-200","EA618KW-200")</f>
        <v>EA618KW-200</v>
      </c>
    </row>
    <row r="207" spans="2:5" x14ac:dyDescent="0.15">
      <c r="B207" s="6" t="s">
        <v>639</v>
      </c>
      <c r="C207" s="6" t="s">
        <v>640</v>
      </c>
      <c r="D207" s="6" t="s">
        <v>641</v>
      </c>
      <c r="E207" s="5" t="str">
        <f>HYPERLINK("https://www.esco-net.com/wcs/escort/ec/detail?hHinCd=EA618CA-16","EA618CA-16")</f>
        <v>EA618CA-16</v>
      </c>
    </row>
    <row r="208" spans="2:5" x14ac:dyDescent="0.15">
      <c r="B208" s="6" t="s">
        <v>642</v>
      </c>
      <c r="C208" s="6" t="s">
        <v>643</v>
      </c>
      <c r="D208" s="6" t="s">
        <v>644</v>
      </c>
      <c r="E208" s="5" t="str">
        <f>HYPERLINK("https://www.esco-net.com/wcs/escort/ec/detail?hHinCd=EA618GH-8","EA618GH-8")</f>
        <v>EA618GH-8</v>
      </c>
    </row>
    <row r="209" spans="2:5" x14ac:dyDescent="0.15">
      <c r="B209" s="6" t="s">
        <v>642</v>
      </c>
      <c r="C209" s="6" t="s">
        <v>645</v>
      </c>
      <c r="D209" s="6" t="s">
        <v>646</v>
      </c>
      <c r="E209" s="5"/>
    </row>
    <row r="210" spans="2:5" x14ac:dyDescent="0.15">
      <c r="B210" s="6" t="s">
        <v>21</v>
      </c>
      <c r="C210" s="6" t="s">
        <v>647</v>
      </c>
      <c r="D210" s="6" t="s">
        <v>648</v>
      </c>
      <c r="E210" s="5"/>
    </row>
    <row r="211" spans="2:5" x14ac:dyDescent="0.15">
      <c r="B211" s="6" t="s">
        <v>649</v>
      </c>
      <c r="C211" s="6" t="s">
        <v>650</v>
      </c>
      <c r="D211" s="6" t="s">
        <v>651</v>
      </c>
      <c r="E211" s="5" t="str">
        <f>HYPERLINK("https://www.esco-net.com/wcs/escort/ec/detail?hHinCd=EA164DG-17","EA164DG-17")</f>
        <v>EA164DG-17</v>
      </c>
    </row>
    <row r="212" spans="2:5" x14ac:dyDescent="0.15">
      <c r="B212" s="6" t="s">
        <v>79</v>
      </c>
      <c r="C212" s="6" t="s">
        <v>652</v>
      </c>
      <c r="D212" s="6" t="s">
        <v>653</v>
      </c>
      <c r="E212" s="5"/>
    </row>
    <row r="213" spans="2:5" x14ac:dyDescent="0.15">
      <c r="B213" s="6" t="s">
        <v>654</v>
      </c>
      <c r="C213" s="6" t="s">
        <v>655</v>
      </c>
      <c r="D213" s="6" t="s">
        <v>656</v>
      </c>
      <c r="E213" s="5" t="str">
        <f>HYPERLINK("https://www.esco-net.com/wcs/escort/ec/detail?hHinCd=EA611A-241","EA611A-241")</f>
        <v>EA611A-241</v>
      </c>
    </row>
    <row r="214" spans="2:5" x14ac:dyDescent="0.15">
      <c r="B214" s="6" t="s">
        <v>654</v>
      </c>
      <c r="C214" s="6" t="s">
        <v>657</v>
      </c>
      <c r="D214" s="6" t="s">
        <v>658</v>
      </c>
      <c r="E214" s="5" t="str">
        <f>HYPERLINK("https://www.esco-net.com/wcs/escort/ec/detail?hHinCd=EA550MS-1","EA550MS-1")</f>
        <v>EA550MS-1</v>
      </c>
    </row>
    <row r="215" spans="2:5" x14ac:dyDescent="0.15">
      <c r="B215" s="6" t="s">
        <v>659</v>
      </c>
      <c r="C215" s="6" t="s">
        <v>660</v>
      </c>
      <c r="D215" s="6" t="s">
        <v>661</v>
      </c>
      <c r="E215" s="5" t="str">
        <f>HYPERLINK("https://www.esco-net.com/wcs/escort/ec/detail?hHinCd=EA557DC-10","EA557DC-10")</f>
        <v>EA557DC-10</v>
      </c>
    </row>
    <row r="216" spans="2:5" x14ac:dyDescent="0.15">
      <c r="B216" s="6" t="s">
        <v>662</v>
      </c>
      <c r="C216" s="6" t="s">
        <v>663</v>
      </c>
      <c r="D216" s="6" t="s">
        <v>664</v>
      </c>
      <c r="E216" s="5" t="str">
        <f>HYPERLINK("https://www.esco-net.com/wcs/escort/ec/detail?hHinCd=EA560PB-90","EA560PB-90")</f>
        <v>EA560PB-90</v>
      </c>
    </row>
    <row r="217" spans="2:5" x14ac:dyDescent="0.15">
      <c r="B217" s="6" t="s">
        <v>80</v>
      </c>
      <c r="C217" s="6" t="s">
        <v>665</v>
      </c>
      <c r="D217" s="6" t="s">
        <v>666</v>
      </c>
      <c r="E217" s="5" t="str">
        <f>HYPERLINK("https://www.esco-net.com/wcs/escort/ec/detail?hHinCd=EA560WD-3","EA560WD-3")</f>
        <v>EA560WD-3</v>
      </c>
    </row>
    <row r="218" spans="2:5" x14ac:dyDescent="0.15">
      <c r="B218" s="6" t="s">
        <v>80</v>
      </c>
      <c r="C218" s="6" t="s">
        <v>667</v>
      </c>
      <c r="D218" s="6" t="s">
        <v>668</v>
      </c>
      <c r="E218" s="5"/>
    </row>
    <row r="219" spans="2:5" x14ac:dyDescent="0.15">
      <c r="B219" s="6" t="s">
        <v>669</v>
      </c>
      <c r="C219" s="6" t="s">
        <v>670</v>
      </c>
      <c r="D219" s="6" t="s">
        <v>671</v>
      </c>
      <c r="E219" s="5" t="str">
        <f>HYPERLINK("https://www.esco-net.com/wcs/escort/ec/detail?hHinCd=EA683SB-100A","EA683SB-100A")</f>
        <v>EA683SB-100A</v>
      </c>
    </row>
    <row r="220" spans="2:5" x14ac:dyDescent="0.15">
      <c r="B220" s="6" t="s">
        <v>22</v>
      </c>
      <c r="C220" s="6" t="s">
        <v>672</v>
      </c>
      <c r="D220" s="6" t="s">
        <v>673</v>
      </c>
      <c r="E220" s="5"/>
    </row>
    <row r="221" spans="2:5" x14ac:dyDescent="0.15">
      <c r="B221" s="6" t="s">
        <v>674</v>
      </c>
      <c r="C221" s="6" t="s">
        <v>675</v>
      </c>
      <c r="D221" s="6" t="s">
        <v>676</v>
      </c>
      <c r="E221" s="5" t="str">
        <f>HYPERLINK("https://www.esco-net.com/wcs/escort/ec/detail?hHinCd=EA573GD-3","EA573GD-3")</f>
        <v>EA573GD-3</v>
      </c>
    </row>
    <row r="222" spans="2:5" x14ac:dyDescent="0.15">
      <c r="B222" s="6" t="s">
        <v>677</v>
      </c>
      <c r="C222" s="6" t="s">
        <v>678</v>
      </c>
      <c r="D222" s="6" t="s">
        <v>679</v>
      </c>
      <c r="E222" s="5" t="str">
        <f>HYPERLINK("https://www.esco-net.com/wcs/escort/ec/detail?hHinCd=EA573-1.3","EA573-1.3")</f>
        <v>EA573-1.3</v>
      </c>
    </row>
    <row r="223" spans="2:5" x14ac:dyDescent="0.15">
      <c r="B223" s="6" t="s">
        <v>81</v>
      </c>
      <c r="C223" s="6" t="s">
        <v>680</v>
      </c>
      <c r="D223" s="6" t="s">
        <v>681</v>
      </c>
      <c r="E223" s="5" t="str">
        <f>HYPERLINK("https://www.esco-net.com/wcs/escort/ec/detail?hHinCd=EA683AH","EA683AH")</f>
        <v>EA683AH</v>
      </c>
    </row>
    <row r="224" spans="2:5" x14ac:dyDescent="0.15">
      <c r="B224" s="6" t="s">
        <v>682</v>
      </c>
      <c r="C224" s="6" t="s">
        <v>683</v>
      </c>
      <c r="D224" s="6" t="s">
        <v>684</v>
      </c>
      <c r="E224" s="5"/>
    </row>
    <row r="225" spans="2:5" x14ac:dyDescent="0.15">
      <c r="B225" s="6" t="s">
        <v>682</v>
      </c>
      <c r="C225" s="6" t="s">
        <v>685</v>
      </c>
      <c r="D225" s="6" t="s">
        <v>686</v>
      </c>
      <c r="E225" s="5" t="str">
        <f>HYPERLINK("https://www.esco-net.com/wcs/escort/ec/detail?hHinCd=EA573TD-20","EA573TD-20")</f>
        <v>EA573TD-20</v>
      </c>
    </row>
    <row r="226" spans="2:5" x14ac:dyDescent="0.15">
      <c r="B226" s="6" t="s">
        <v>682</v>
      </c>
      <c r="C226" s="6" t="s">
        <v>687</v>
      </c>
      <c r="D226" s="6" t="s">
        <v>688</v>
      </c>
      <c r="E226" s="5" t="str">
        <f>HYPERLINK("https://www.esco-net.com/wcs/escort/ec/detail?hHinCd=EA573TE-8","EA573TE-8")</f>
        <v>EA573TE-8</v>
      </c>
    </row>
    <row r="227" spans="2:5" x14ac:dyDescent="0.15">
      <c r="B227" s="6" t="s">
        <v>689</v>
      </c>
      <c r="C227" s="6" t="s">
        <v>690</v>
      </c>
      <c r="D227" s="6" t="s">
        <v>691</v>
      </c>
      <c r="E227" s="5" t="str">
        <f>HYPERLINK("https://www.esco-net.com/wcs/escort/ec/detail?hHinCd=EA573TM-310","EA573TM-310")</f>
        <v>EA573TM-310</v>
      </c>
    </row>
    <row r="228" spans="2:5" x14ac:dyDescent="0.15">
      <c r="B228" s="6" t="s">
        <v>692</v>
      </c>
      <c r="C228" s="6" t="s">
        <v>693</v>
      </c>
      <c r="D228" s="6" t="s">
        <v>694</v>
      </c>
      <c r="E228" s="5"/>
    </row>
    <row r="229" spans="2:5" x14ac:dyDescent="0.15">
      <c r="B229" s="6" t="s">
        <v>695</v>
      </c>
      <c r="C229" s="6" t="s">
        <v>696</v>
      </c>
      <c r="D229" s="6" t="s">
        <v>697</v>
      </c>
      <c r="E229" s="5" t="str">
        <f>HYPERLINK("https://www.esco-net.com/wcs/escort/ec/detail?hHinCd=EA521VP-2","EA521VP-2")</f>
        <v>EA521VP-2</v>
      </c>
    </row>
    <row r="230" spans="2:5" x14ac:dyDescent="0.15">
      <c r="B230" s="6" t="s">
        <v>695</v>
      </c>
      <c r="C230" s="6" t="s">
        <v>698</v>
      </c>
      <c r="D230" s="6" t="s">
        <v>699</v>
      </c>
      <c r="E230" s="5"/>
    </row>
    <row r="231" spans="2:5" x14ac:dyDescent="0.15">
      <c r="B231" s="6" t="s">
        <v>695</v>
      </c>
      <c r="C231" s="6" t="s">
        <v>700</v>
      </c>
      <c r="D231" s="6" t="s">
        <v>701</v>
      </c>
      <c r="E231" s="5"/>
    </row>
    <row r="232" spans="2:5" x14ac:dyDescent="0.15">
      <c r="B232" s="6" t="s">
        <v>695</v>
      </c>
      <c r="C232" s="6" t="s">
        <v>702</v>
      </c>
      <c r="D232" s="6" t="s">
        <v>703</v>
      </c>
      <c r="E232" s="5"/>
    </row>
    <row r="233" spans="2:5" x14ac:dyDescent="0.15">
      <c r="B233" s="6" t="s">
        <v>82</v>
      </c>
      <c r="C233" s="6" t="s">
        <v>704</v>
      </c>
      <c r="D233" s="6" t="s">
        <v>705</v>
      </c>
      <c r="E233" s="5" t="str">
        <f>HYPERLINK("https://www.esco-net.com/wcs/escort/ec/detail?hHinCd=EA922JS-52","EA922JS-52")</f>
        <v>EA922JS-52</v>
      </c>
    </row>
    <row r="234" spans="2:5" x14ac:dyDescent="0.15">
      <c r="B234" s="6" t="s">
        <v>83</v>
      </c>
      <c r="C234" s="6" t="s">
        <v>706</v>
      </c>
      <c r="D234" s="6" t="s">
        <v>707</v>
      </c>
      <c r="E234" s="5"/>
    </row>
    <row r="235" spans="2:5" x14ac:dyDescent="0.15">
      <c r="B235" s="6" t="s">
        <v>708</v>
      </c>
      <c r="C235" s="6" t="s">
        <v>709</v>
      </c>
      <c r="D235" s="6" t="s">
        <v>710</v>
      </c>
      <c r="E235" s="5" t="str">
        <f>HYPERLINK("https://www.esco-net.com/wcs/escort/ec/detail?hHinCd=EA115HD-9B","EA115HD-9B")</f>
        <v>EA115HD-9B</v>
      </c>
    </row>
    <row r="236" spans="2:5" x14ac:dyDescent="0.15">
      <c r="B236" s="6" t="s">
        <v>84</v>
      </c>
      <c r="C236" s="6" t="s">
        <v>711</v>
      </c>
      <c r="D236" s="6" t="s">
        <v>85</v>
      </c>
      <c r="E236" s="5" t="str">
        <f>HYPERLINK("https://www.esco-net.com/wcs/escort/ec/detail?hHinCd=EA992C-132","EA992C-132")</f>
        <v>EA992C-132</v>
      </c>
    </row>
    <row r="237" spans="2:5" x14ac:dyDescent="0.15">
      <c r="B237" s="6" t="s">
        <v>23</v>
      </c>
      <c r="C237" s="6" t="s">
        <v>712</v>
      </c>
      <c r="D237" s="6" t="s">
        <v>713</v>
      </c>
      <c r="E237" s="5" t="str">
        <f>HYPERLINK("https://www.esco-net.com/wcs/escort/ec/detail?hHinCd=EA508SC-161A","EA508SC-161A")</f>
        <v>EA508SC-161A</v>
      </c>
    </row>
    <row r="238" spans="2:5" x14ac:dyDescent="0.15">
      <c r="B238" s="6" t="s">
        <v>86</v>
      </c>
      <c r="C238" s="6" t="s">
        <v>714</v>
      </c>
      <c r="D238" s="6" t="s">
        <v>715</v>
      </c>
      <c r="E238" s="5" t="str">
        <f>HYPERLINK("https://www.esco-net.com/wcs/escort/ec/detail?hHinCd=EA929HC-1","EA929HC-1")</f>
        <v>EA929HC-1</v>
      </c>
    </row>
    <row r="239" spans="2:5" x14ac:dyDescent="0.15">
      <c r="B239" s="6" t="s">
        <v>716</v>
      </c>
      <c r="C239" s="6" t="s">
        <v>717</v>
      </c>
      <c r="D239" s="6" t="s">
        <v>718</v>
      </c>
      <c r="E239" s="5" t="str">
        <f>HYPERLINK("https://www.esco-net.com/wcs/escort/ec/detail?hHinCd=EA929AC-46A","EA929AC-46A")</f>
        <v>EA929AC-46A</v>
      </c>
    </row>
    <row r="240" spans="2:5" x14ac:dyDescent="0.15">
      <c r="B240" s="6" t="s">
        <v>719</v>
      </c>
      <c r="C240" s="6" t="s">
        <v>720</v>
      </c>
      <c r="D240" s="6" t="s">
        <v>721</v>
      </c>
      <c r="E240" s="5"/>
    </row>
    <row r="241" spans="2:5" x14ac:dyDescent="0.15">
      <c r="B241" s="6" t="s">
        <v>24</v>
      </c>
      <c r="C241" s="6" t="s">
        <v>722</v>
      </c>
      <c r="D241" s="6" t="s">
        <v>723</v>
      </c>
      <c r="E241" s="5" t="str">
        <f>HYPERLINK("https://www.esco-net.com/wcs/escort/ec/detail?hHinCd=EA990K-5B","EA990K-5B")</f>
        <v>EA990K-5B</v>
      </c>
    </row>
    <row r="242" spans="2:5" x14ac:dyDescent="0.15">
      <c r="B242" s="6" t="s">
        <v>724</v>
      </c>
      <c r="C242" s="6" t="s">
        <v>725</v>
      </c>
      <c r="D242" s="6" t="s">
        <v>726</v>
      </c>
      <c r="E242" s="5" t="str">
        <f>HYPERLINK("https://www.esco-net.com/wcs/escort/ec/detail?hHinCd=EA991CN-151","EA991CN-151")</f>
        <v>EA991CN-151</v>
      </c>
    </row>
    <row r="243" spans="2:5" x14ac:dyDescent="0.15">
      <c r="B243" s="6" t="s">
        <v>727</v>
      </c>
      <c r="C243" s="6" t="s">
        <v>728</v>
      </c>
      <c r="D243" s="6" t="s">
        <v>729</v>
      </c>
      <c r="E243" s="5" t="str">
        <f>HYPERLINK("https://www.esco-net.com/wcs/escort/ec/detail?hHinCd=EA525DH-2","EA525DH-2")</f>
        <v>EA525DH-2</v>
      </c>
    </row>
    <row r="244" spans="2:5" x14ac:dyDescent="0.15">
      <c r="B244" s="6" t="s">
        <v>730</v>
      </c>
      <c r="C244" s="6" t="s">
        <v>731</v>
      </c>
      <c r="D244" s="6" t="s">
        <v>732</v>
      </c>
      <c r="E244" s="5" t="str">
        <f>HYPERLINK("https://www.esco-net.com/wcs/escort/ec/detail?hHinCd=EA550SA-2.2","EA550SA-2.2")</f>
        <v>EA550SA-2.2</v>
      </c>
    </row>
    <row r="245" spans="2:5" x14ac:dyDescent="0.15">
      <c r="B245" s="6" t="s">
        <v>730</v>
      </c>
      <c r="C245" s="6" t="s">
        <v>733</v>
      </c>
      <c r="D245" s="6" t="s">
        <v>734</v>
      </c>
      <c r="E245" s="5" t="str">
        <f>HYPERLINK("https://www.esco-net.com/wcs/escort/ec/detail?hHinCd=EA550SA-20A","EA550SA-20A")</f>
        <v>EA550SA-20A</v>
      </c>
    </row>
    <row r="246" spans="2:5" x14ac:dyDescent="0.15">
      <c r="B246" s="6" t="s">
        <v>735</v>
      </c>
      <c r="C246" s="6" t="s">
        <v>736</v>
      </c>
      <c r="D246" s="6" t="s">
        <v>737</v>
      </c>
      <c r="E246" s="5" t="str">
        <f>HYPERLINK("https://www.esco-net.com/wcs/escort/ec/detail?hHinCd=EA824CG-20B","EA824CG-20B")</f>
        <v>EA824CG-20B</v>
      </c>
    </row>
    <row r="247" spans="2:5" x14ac:dyDescent="0.15">
      <c r="B247" s="6" t="s">
        <v>87</v>
      </c>
      <c r="C247" s="6" t="s">
        <v>738</v>
      </c>
      <c r="D247" s="6" t="s">
        <v>739</v>
      </c>
      <c r="E247" s="5" t="str">
        <f>HYPERLINK("https://www.esco-net.com/wcs/escort/ec/detail?hHinCd=EA535KA-1","EA535KA-1")</f>
        <v>EA535KA-1</v>
      </c>
    </row>
    <row r="248" spans="2:5" x14ac:dyDescent="0.15">
      <c r="B248" s="6" t="s">
        <v>740</v>
      </c>
      <c r="C248" s="6" t="s">
        <v>741</v>
      </c>
      <c r="D248" s="6" t="s">
        <v>742</v>
      </c>
      <c r="E248" s="5" t="str">
        <f>HYPERLINK("https://www.esco-net.com/wcs/escort/ec/detail?hHinCd=EA537Y-1","EA537Y-1")</f>
        <v>EA537Y-1</v>
      </c>
    </row>
    <row r="249" spans="2:5" x14ac:dyDescent="0.15">
      <c r="B249" s="6" t="s">
        <v>88</v>
      </c>
      <c r="C249" s="6" t="s">
        <v>743</v>
      </c>
      <c r="D249" s="6" t="s">
        <v>744</v>
      </c>
      <c r="E249" s="5" t="str">
        <f>HYPERLINK("https://www.esco-net.com/wcs/escort/ec/detail?hHinCd=EA595HB-106","EA595HB-106")</f>
        <v>EA595HB-106</v>
      </c>
    </row>
    <row r="250" spans="2:5" x14ac:dyDescent="0.15">
      <c r="B250" s="6" t="s">
        <v>89</v>
      </c>
      <c r="C250" s="6" t="s">
        <v>745</v>
      </c>
      <c r="D250" s="6" t="s">
        <v>746</v>
      </c>
      <c r="E250" s="5" t="str">
        <f>HYPERLINK("https://www.esco-net.com/wcs/escort/ec/detail?hHinCd=EA756BS-2","EA756BS-2")</f>
        <v>EA756BS-2</v>
      </c>
    </row>
    <row r="251" spans="2:5" x14ac:dyDescent="0.15">
      <c r="B251" s="6" t="s">
        <v>25</v>
      </c>
      <c r="C251" s="6" t="s">
        <v>747</v>
      </c>
      <c r="D251" s="6" t="s">
        <v>748</v>
      </c>
      <c r="E251" s="5" t="str">
        <f>HYPERLINK("https://www.esco-net.com/wcs/escort/ec/detail?hHinCd=EA756B-31","EA756B-31")</f>
        <v>EA756B-31</v>
      </c>
    </row>
    <row r="252" spans="2:5" x14ac:dyDescent="0.15">
      <c r="B252" s="6" t="s">
        <v>25</v>
      </c>
      <c r="C252" s="6" t="s">
        <v>749</v>
      </c>
      <c r="D252" s="6" t="s">
        <v>750</v>
      </c>
      <c r="E252" s="5" t="str">
        <f>HYPERLINK("https://www.esco-net.com/wcs/escort/ec/detail?hHinCd=EA756B-31","EA756B-31")</f>
        <v>EA756B-31</v>
      </c>
    </row>
    <row r="253" spans="2:5" x14ac:dyDescent="0.15">
      <c r="B253" s="6" t="s">
        <v>25</v>
      </c>
      <c r="C253" s="6" t="s">
        <v>751</v>
      </c>
      <c r="D253" s="6" t="s">
        <v>752</v>
      </c>
      <c r="E253" s="5" t="str">
        <f>HYPERLINK("https://www.esco-net.com/wcs/escort/ec/detail?hHinCd=EA756FH-3A","EA756FH-3A")</f>
        <v>EA756FH-3A</v>
      </c>
    </row>
    <row r="254" spans="2:5" x14ac:dyDescent="0.15">
      <c r="B254" s="6" t="s">
        <v>753</v>
      </c>
      <c r="C254" s="6" t="s">
        <v>754</v>
      </c>
      <c r="D254" s="6" t="s">
        <v>755</v>
      </c>
      <c r="E254" s="5" t="str">
        <f>HYPERLINK("https://www.esco-net.com/wcs/escort/ec/detail?hHinCd=EA304AL-12","EA304AL-12")</f>
        <v>EA304AL-12</v>
      </c>
    </row>
    <row r="255" spans="2:5" x14ac:dyDescent="0.15">
      <c r="B255" s="6" t="s">
        <v>756</v>
      </c>
      <c r="C255" s="6" t="s">
        <v>757</v>
      </c>
      <c r="D255" s="6" t="s">
        <v>758</v>
      </c>
      <c r="E255" s="5" t="str">
        <f>HYPERLINK("https://www.esco-net.com/wcs/escort/ec/detail?hHinCd=EA720FA-1","EA720FA-1")</f>
        <v>EA720FA-1</v>
      </c>
    </row>
    <row r="256" spans="2:5" x14ac:dyDescent="0.15">
      <c r="B256" s="6" t="s">
        <v>756</v>
      </c>
      <c r="C256" s="6" t="s">
        <v>759</v>
      </c>
      <c r="D256" s="6" t="s">
        <v>760</v>
      </c>
      <c r="E256" s="5"/>
    </row>
    <row r="257" spans="2:5" x14ac:dyDescent="0.15">
      <c r="B257" s="6" t="s">
        <v>761</v>
      </c>
      <c r="C257" s="6" t="s">
        <v>762</v>
      </c>
      <c r="D257" s="6" t="s">
        <v>763</v>
      </c>
      <c r="E257" s="5" t="str">
        <f>HYPERLINK("https://www.esco-net.com/wcs/escort/ec/detail?hHinCd=EA628AS-64","EA628AS-64")</f>
        <v>EA628AS-64</v>
      </c>
    </row>
    <row r="258" spans="2:5" x14ac:dyDescent="0.15">
      <c r="B258" s="6" t="s">
        <v>26</v>
      </c>
      <c r="C258" s="6" t="s">
        <v>764</v>
      </c>
      <c r="D258" s="6" t="s">
        <v>765</v>
      </c>
      <c r="E258" s="5" t="str">
        <f>HYPERLINK("https://www.esco-net.com/wcs/escort/ec/detail?hHinCd=EA721TB-11","EA721TB-11")</f>
        <v>EA721TB-11</v>
      </c>
    </row>
    <row r="259" spans="2:5" x14ac:dyDescent="0.15">
      <c r="B259" s="6" t="s">
        <v>766</v>
      </c>
      <c r="C259" s="6" t="s">
        <v>767</v>
      </c>
      <c r="D259" s="6" t="s">
        <v>768</v>
      </c>
      <c r="E259" s="5" t="str">
        <f>HYPERLINK("https://www.esco-net.com/wcs/escort/ec/detail?hHinCd=EA725EH-51","EA725EH-51")</f>
        <v>EA725EH-51</v>
      </c>
    </row>
    <row r="260" spans="2:5" x14ac:dyDescent="0.15">
      <c r="B260" s="6" t="s">
        <v>27</v>
      </c>
      <c r="C260" s="6" t="s">
        <v>769</v>
      </c>
      <c r="D260" s="6" t="s">
        <v>770</v>
      </c>
      <c r="E260" s="5"/>
    </row>
    <row r="261" spans="2:5" x14ac:dyDescent="0.15">
      <c r="B261" s="6" t="s">
        <v>771</v>
      </c>
      <c r="C261" s="6" t="s">
        <v>772</v>
      </c>
      <c r="D261" s="6" t="s">
        <v>773</v>
      </c>
      <c r="E261" s="5" t="str">
        <f>HYPERLINK("https://www.esco-net.com/wcs/escort/ec/detail?hHinCd=EA729DA-100","EA729DA-100")</f>
        <v>EA729DA-100</v>
      </c>
    </row>
    <row r="262" spans="2:5" x14ac:dyDescent="0.15">
      <c r="B262" s="6" t="s">
        <v>90</v>
      </c>
      <c r="C262" s="6" t="s">
        <v>774</v>
      </c>
      <c r="D262" s="6" t="s">
        <v>775</v>
      </c>
      <c r="E262" s="5" t="str">
        <f>HYPERLINK("https://www.esco-net.com/wcs/escort/ec/detail?hHinCd=EA729DC-100","EA729DC-100")</f>
        <v>EA729DC-100</v>
      </c>
    </row>
    <row r="263" spans="2:5" x14ac:dyDescent="0.15">
      <c r="B263" s="6" t="s">
        <v>776</v>
      </c>
      <c r="C263" s="6" t="s">
        <v>777</v>
      </c>
      <c r="D263" s="6" t="s">
        <v>778</v>
      </c>
      <c r="E263" s="5"/>
    </row>
    <row r="264" spans="2:5" x14ac:dyDescent="0.15">
      <c r="B264" s="6" t="s">
        <v>779</v>
      </c>
      <c r="C264" s="6" t="s">
        <v>780</v>
      </c>
      <c r="D264" s="6" t="s">
        <v>781</v>
      </c>
      <c r="E264" s="5" t="str">
        <f>HYPERLINK("https://www.esco-net.com/wcs/escort/ec/detail?hHinCd=EA776AG-2","EA776AG-2")</f>
        <v>EA776AG-2</v>
      </c>
    </row>
    <row r="265" spans="2:5" x14ac:dyDescent="0.15">
      <c r="B265" s="6" t="s">
        <v>782</v>
      </c>
      <c r="C265" s="6" t="s">
        <v>783</v>
      </c>
      <c r="D265" s="6" t="s">
        <v>784</v>
      </c>
      <c r="E265" s="5"/>
    </row>
    <row r="266" spans="2:5" x14ac:dyDescent="0.15">
      <c r="B266" s="6" t="s">
        <v>785</v>
      </c>
      <c r="C266" s="6" t="s">
        <v>786</v>
      </c>
      <c r="D266" s="6" t="s">
        <v>787</v>
      </c>
      <c r="E266" s="5" t="str">
        <f>HYPERLINK("https://www.esco-net.com/wcs/escort/ec/detail?hHinCd=EA711TB-1","EA711TB-1")</f>
        <v>EA711TB-1</v>
      </c>
    </row>
    <row r="267" spans="2:5" x14ac:dyDescent="0.15">
      <c r="B267" s="6" t="s">
        <v>788</v>
      </c>
      <c r="C267" s="6" t="s">
        <v>789</v>
      </c>
      <c r="D267" s="6" t="s">
        <v>790</v>
      </c>
      <c r="E267" s="5"/>
    </row>
    <row r="268" spans="2:5" x14ac:dyDescent="0.15">
      <c r="B268" s="6" t="s">
        <v>791</v>
      </c>
      <c r="C268" s="6" t="s">
        <v>792</v>
      </c>
      <c r="D268" s="6" t="s">
        <v>793</v>
      </c>
      <c r="E268" s="5"/>
    </row>
    <row r="269" spans="2:5" x14ac:dyDescent="0.15">
      <c r="B269" s="6" t="s">
        <v>791</v>
      </c>
      <c r="C269" s="6" t="s">
        <v>794</v>
      </c>
      <c r="D269" s="6" t="s">
        <v>795</v>
      </c>
      <c r="E269" s="5"/>
    </row>
    <row r="270" spans="2:5" x14ac:dyDescent="0.15">
      <c r="B270" s="6" t="s">
        <v>791</v>
      </c>
      <c r="C270" s="6" t="s">
        <v>796</v>
      </c>
      <c r="D270" s="6" t="s">
        <v>797</v>
      </c>
      <c r="E270" s="5"/>
    </row>
    <row r="271" spans="2:5" x14ac:dyDescent="0.15">
      <c r="B271" s="6" t="s">
        <v>791</v>
      </c>
      <c r="C271" s="6" t="s">
        <v>798</v>
      </c>
      <c r="D271" s="6" t="s">
        <v>799</v>
      </c>
      <c r="E271" s="5"/>
    </row>
    <row r="272" spans="2:5" x14ac:dyDescent="0.15">
      <c r="B272" s="6" t="s">
        <v>800</v>
      </c>
      <c r="C272" s="6" t="s">
        <v>801</v>
      </c>
      <c r="D272" s="6" t="s">
        <v>802</v>
      </c>
      <c r="E272" s="5"/>
    </row>
    <row r="273" spans="2:5" x14ac:dyDescent="0.15">
      <c r="B273" s="6" t="s">
        <v>803</v>
      </c>
      <c r="C273" s="6" t="s">
        <v>804</v>
      </c>
      <c r="D273" s="6" t="s">
        <v>805</v>
      </c>
      <c r="E273" s="5" t="str">
        <f>HYPERLINK("https://www.esco-net.com/wcs/escort/ec/detail?hHinCd=EA701XE-5","EA701XE-5")</f>
        <v>EA701XE-5</v>
      </c>
    </row>
    <row r="274" spans="2:5" x14ac:dyDescent="0.15">
      <c r="B274" s="6" t="s">
        <v>806</v>
      </c>
      <c r="C274" s="6" t="s">
        <v>807</v>
      </c>
      <c r="D274" s="6" t="s">
        <v>808</v>
      </c>
      <c r="E274" s="5"/>
    </row>
    <row r="275" spans="2:5" x14ac:dyDescent="0.15">
      <c r="B275" s="6" t="s">
        <v>809</v>
      </c>
      <c r="C275" s="6" t="s">
        <v>810</v>
      </c>
      <c r="D275" s="6" t="s">
        <v>811</v>
      </c>
      <c r="E275" s="5" t="str">
        <f>HYPERLINK("https://www.esco-net.com/wcs/escort/ec/detail?hHinCd=EA728EB-2","EA728EB-2")</f>
        <v>EA728EB-2</v>
      </c>
    </row>
    <row r="276" spans="2:5" x14ac:dyDescent="0.15">
      <c r="B276" s="6" t="s">
        <v>812</v>
      </c>
      <c r="C276" s="6" t="s">
        <v>813</v>
      </c>
      <c r="D276" s="6" t="s">
        <v>814</v>
      </c>
      <c r="E276" s="5" t="str">
        <f>HYPERLINK("https://www.esco-net.com/wcs/escort/ec/detail?hHinCd=EA727AD-9","EA727AD-9")</f>
        <v>EA727AD-9</v>
      </c>
    </row>
    <row r="277" spans="2:5" x14ac:dyDescent="0.15">
      <c r="B277" s="6" t="s">
        <v>91</v>
      </c>
      <c r="C277" s="6" t="s">
        <v>815</v>
      </c>
      <c r="D277" s="6" t="s">
        <v>816</v>
      </c>
      <c r="E277" s="5"/>
    </row>
    <row r="278" spans="2:5" x14ac:dyDescent="0.15">
      <c r="B278" s="6" t="s">
        <v>92</v>
      </c>
      <c r="C278" s="6" t="s">
        <v>817</v>
      </c>
      <c r="D278" s="6" t="s">
        <v>818</v>
      </c>
      <c r="E278" s="5" t="str">
        <f>HYPERLINK("https://www.esco-net.com/wcs/escort/ec/detail?hHinCd=EA809BG-45","EA809BG-45")</f>
        <v>EA809BG-45</v>
      </c>
    </row>
    <row r="279" spans="2:5" x14ac:dyDescent="0.15">
      <c r="B279" s="6" t="s">
        <v>93</v>
      </c>
      <c r="C279" s="6" t="s">
        <v>819</v>
      </c>
      <c r="D279" s="6" t="s">
        <v>820</v>
      </c>
      <c r="E279" s="5"/>
    </row>
    <row r="280" spans="2:5" x14ac:dyDescent="0.15">
      <c r="B280" s="6" t="s">
        <v>94</v>
      </c>
      <c r="C280" s="6" t="s">
        <v>821</v>
      </c>
      <c r="D280" s="6" t="s">
        <v>822</v>
      </c>
      <c r="E280" s="5" t="str">
        <f>HYPERLINK("https://www.esco-net.com/wcs/escort/ec/detail?hHinCd=EA809PH-51A","EA809PH-51A")</f>
        <v>EA809PH-51A</v>
      </c>
    </row>
    <row r="281" spans="2:5" x14ac:dyDescent="0.15">
      <c r="B281" s="6" t="s">
        <v>823</v>
      </c>
      <c r="C281" s="6" t="s">
        <v>824</v>
      </c>
      <c r="D281" s="6" t="s">
        <v>825</v>
      </c>
      <c r="E281" s="5"/>
    </row>
    <row r="282" spans="2:5" x14ac:dyDescent="0.15">
      <c r="B282" s="6" t="s">
        <v>826</v>
      </c>
      <c r="C282" s="6" t="s">
        <v>827</v>
      </c>
      <c r="D282" s="6" t="s">
        <v>828</v>
      </c>
      <c r="E282" s="5" t="str">
        <f>HYPERLINK("https://www.esco-net.com/wcs/escort/ec/detail?hHinCd=EA801A-6SA","EA801A-6SA")</f>
        <v>EA801A-6SA</v>
      </c>
    </row>
    <row r="283" spans="2:5" x14ac:dyDescent="0.15">
      <c r="B283" s="6" t="s">
        <v>829</v>
      </c>
      <c r="C283" s="6" t="s">
        <v>830</v>
      </c>
      <c r="D283" s="6" t="s">
        <v>831</v>
      </c>
      <c r="E283" s="5" t="str">
        <f>HYPERLINK("https://www.esco-net.com/wcs/escort/ec/detail?hHinCd=EA809PT-10A","EA809PT-10A")</f>
        <v>EA809PT-10A</v>
      </c>
    </row>
    <row r="284" spans="2:5" x14ac:dyDescent="0.15">
      <c r="B284" s="6" t="s">
        <v>832</v>
      </c>
      <c r="C284" s="6" t="s">
        <v>1931</v>
      </c>
      <c r="D284" s="6" t="s">
        <v>833</v>
      </c>
      <c r="E284" s="5"/>
    </row>
    <row r="285" spans="2:5" x14ac:dyDescent="0.15">
      <c r="B285" s="6" t="s">
        <v>832</v>
      </c>
      <c r="C285" s="6" t="s">
        <v>834</v>
      </c>
      <c r="D285" s="6" t="s">
        <v>835</v>
      </c>
      <c r="E285" s="5" t="str">
        <f>HYPERLINK("https://www.esco-net.com/wcs/escort/ec/detail?hHinCd=EA809XD-404","EA809XD-404")</f>
        <v>EA809XD-404</v>
      </c>
    </row>
    <row r="286" spans="2:5" x14ac:dyDescent="0.15">
      <c r="B286" s="6" t="s">
        <v>95</v>
      </c>
      <c r="C286" s="6" t="s">
        <v>836</v>
      </c>
      <c r="D286" s="6" t="s">
        <v>837</v>
      </c>
      <c r="E286" s="5"/>
    </row>
    <row r="287" spans="2:5" x14ac:dyDescent="0.15">
      <c r="B287" s="6" t="s">
        <v>95</v>
      </c>
      <c r="C287" s="6" t="s">
        <v>838</v>
      </c>
      <c r="D287" s="6" t="s">
        <v>839</v>
      </c>
      <c r="E287" s="5"/>
    </row>
    <row r="288" spans="2:5" x14ac:dyDescent="0.15">
      <c r="B288" s="6" t="s">
        <v>95</v>
      </c>
      <c r="C288" s="6" t="s">
        <v>840</v>
      </c>
      <c r="D288" s="6" t="s">
        <v>841</v>
      </c>
      <c r="E288" s="5"/>
    </row>
    <row r="289" spans="2:5" x14ac:dyDescent="0.15">
      <c r="B289" s="6" t="s">
        <v>842</v>
      </c>
      <c r="C289" s="6" t="s">
        <v>843</v>
      </c>
      <c r="D289" s="6" t="s">
        <v>844</v>
      </c>
      <c r="E289" s="5" t="str">
        <f>HYPERLINK("https://www.esco-net.com/wcs/escort/ec/detail?hHinCd=EA815GN-47","EA815GN-47")</f>
        <v>EA815GN-47</v>
      </c>
    </row>
    <row r="290" spans="2:5" x14ac:dyDescent="0.15">
      <c r="B290" s="6" t="s">
        <v>842</v>
      </c>
      <c r="C290" s="6" t="s">
        <v>845</v>
      </c>
      <c r="D290" s="6" t="s">
        <v>846</v>
      </c>
      <c r="E290" s="5" t="str">
        <f>HYPERLINK("https://www.esco-net.com/wcs/escort/ec/detail?hHinCd=EA815GL-189","EA815GL-189")</f>
        <v>EA815GL-189</v>
      </c>
    </row>
    <row r="291" spans="2:5" x14ac:dyDescent="0.15">
      <c r="B291" s="6" t="s">
        <v>847</v>
      </c>
      <c r="C291" s="6" t="s">
        <v>848</v>
      </c>
      <c r="D291" s="6" t="s">
        <v>849</v>
      </c>
      <c r="E291" s="5"/>
    </row>
    <row r="292" spans="2:5" x14ac:dyDescent="0.15">
      <c r="B292" s="6" t="s">
        <v>96</v>
      </c>
      <c r="C292" s="6" t="s">
        <v>97</v>
      </c>
      <c r="D292" s="6" t="s">
        <v>98</v>
      </c>
      <c r="E292" s="5" t="str">
        <f>HYPERLINK("https://www.esco-net.com/wcs/escort/ec/detail?hHinCd=EA824NS-3.7","EA824NS-3.7")</f>
        <v>EA824NS-3.7</v>
      </c>
    </row>
    <row r="293" spans="2:5" x14ac:dyDescent="0.15">
      <c r="B293" s="6" t="s">
        <v>96</v>
      </c>
      <c r="C293" s="6" t="s">
        <v>99</v>
      </c>
      <c r="D293" s="6" t="s">
        <v>100</v>
      </c>
      <c r="E293" s="5" t="str">
        <f>HYPERLINK("https://www.esco-net.com/wcs/escort/ec/detail?hHinCd=EA824NS-3.8","EA824NS-3.8")</f>
        <v>EA824NS-3.8</v>
      </c>
    </row>
    <row r="294" spans="2:5" x14ac:dyDescent="0.15">
      <c r="B294" s="6" t="s">
        <v>850</v>
      </c>
      <c r="C294" s="6" t="s">
        <v>851</v>
      </c>
      <c r="D294" s="6" t="s">
        <v>852</v>
      </c>
      <c r="E294" s="5" t="str">
        <f>HYPERLINK("https://www.esco-net.com/wcs/escort/ec/detail?hHinCd=EA824PG-2.0","EA824PG-2.0")</f>
        <v>EA824PG-2.0</v>
      </c>
    </row>
    <row r="295" spans="2:5" x14ac:dyDescent="0.15">
      <c r="B295" s="6" t="s">
        <v>850</v>
      </c>
      <c r="C295" s="6" t="s">
        <v>853</v>
      </c>
      <c r="D295" s="6" t="s">
        <v>854</v>
      </c>
      <c r="E295" s="5" t="str">
        <f>HYPERLINK("https://www.esco-net.com/wcs/escort/ec/detail?hHinCd=EA824PG-2.5","EA824PG-2.5")</f>
        <v>EA824PG-2.5</v>
      </c>
    </row>
    <row r="296" spans="2:5" x14ac:dyDescent="0.15">
      <c r="B296" s="6" t="s">
        <v>850</v>
      </c>
      <c r="C296" s="6" t="s">
        <v>855</v>
      </c>
      <c r="D296" s="6" t="s">
        <v>856</v>
      </c>
      <c r="E296" s="5" t="str">
        <f>HYPERLINK("https://www.esco-net.com/wcs/escort/ec/detail?hHinCd=EA824PG-3.3","EA824PG-3.3")</f>
        <v>EA824PG-3.3</v>
      </c>
    </row>
    <row r="297" spans="2:5" x14ac:dyDescent="0.15">
      <c r="B297" s="6" t="s">
        <v>850</v>
      </c>
      <c r="C297" s="6" t="s">
        <v>857</v>
      </c>
      <c r="D297" s="6" t="s">
        <v>858</v>
      </c>
      <c r="E297" s="5" t="str">
        <f>HYPERLINK("https://www.esco-net.com/wcs/escort/ec/detail?hHinCd=EA824PG-4.5","EA824PG-4.5")</f>
        <v>EA824PG-4.5</v>
      </c>
    </row>
    <row r="298" spans="2:5" x14ac:dyDescent="0.15">
      <c r="B298" s="6" t="s">
        <v>850</v>
      </c>
      <c r="C298" s="6" t="s">
        <v>859</v>
      </c>
      <c r="D298" s="6" t="s">
        <v>860</v>
      </c>
      <c r="E298" s="5" t="str">
        <f>HYPERLINK("https://www.esco-net.com/wcs/escort/ec/detail?hHinCd=EA824PG-4.8","EA824PG-4.8")</f>
        <v>EA824PG-4.8</v>
      </c>
    </row>
    <row r="299" spans="2:5" x14ac:dyDescent="0.15">
      <c r="B299" s="6" t="s">
        <v>850</v>
      </c>
      <c r="C299" s="6" t="s">
        <v>861</v>
      </c>
      <c r="D299" s="6" t="s">
        <v>862</v>
      </c>
      <c r="E299" s="5" t="str">
        <f>HYPERLINK("https://www.esco-net.com/wcs/escort/ec/detail?hHinCd=EA824PG-5.0","EA824PG-5.0")</f>
        <v>EA824PG-5.0</v>
      </c>
    </row>
    <row r="300" spans="2:5" x14ac:dyDescent="0.15">
      <c r="B300" s="6" t="s">
        <v>863</v>
      </c>
      <c r="C300" s="6" t="s">
        <v>864</v>
      </c>
      <c r="D300" s="6" t="s">
        <v>865</v>
      </c>
      <c r="E300" s="5"/>
    </row>
    <row r="301" spans="2:5" x14ac:dyDescent="0.15">
      <c r="B301" s="6" t="s">
        <v>863</v>
      </c>
      <c r="C301" s="6" t="s">
        <v>866</v>
      </c>
      <c r="D301" s="6" t="s">
        <v>867</v>
      </c>
      <c r="E301" s="5" t="str">
        <f>HYPERLINK("https://www.esco-net.com/wcs/escort/ec/detail?hHinCd=EA824BR-3.5","EA824BR-3.5")</f>
        <v>EA824BR-3.5</v>
      </c>
    </row>
    <row r="302" spans="2:5" x14ac:dyDescent="0.15">
      <c r="B302" s="6" t="s">
        <v>868</v>
      </c>
      <c r="C302" s="6" t="s">
        <v>869</v>
      </c>
      <c r="D302" s="6" t="s">
        <v>870</v>
      </c>
      <c r="E302" s="5" t="str">
        <f>HYPERLINK("https://www.esco-net.com/wcs/escort/ec/detail?hHinCd=EA829JE-108","EA829JE-108")</f>
        <v>EA829JE-108</v>
      </c>
    </row>
    <row r="303" spans="2:5" x14ac:dyDescent="0.15">
      <c r="B303" s="6" t="s">
        <v>871</v>
      </c>
      <c r="C303" s="6" t="s">
        <v>872</v>
      </c>
      <c r="D303" s="6" t="s">
        <v>873</v>
      </c>
      <c r="E303" s="5" t="str">
        <f>HYPERLINK("https://www.esco-net.com/wcs/escort/ec/detail?hHinCd=EA829JP-2","EA829JP-2")</f>
        <v>EA829JP-2</v>
      </c>
    </row>
    <row r="304" spans="2:5" x14ac:dyDescent="0.15">
      <c r="B304" s="6" t="s">
        <v>874</v>
      </c>
      <c r="C304" s="6" t="s">
        <v>875</v>
      </c>
      <c r="D304" s="6" t="s">
        <v>876</v>
      </c>
      <c r="E304" s="5"/>
    </row>
    <row r="305" spans="2:5" x14ac:dyDescent="0.15">
      <c r="B305" s="6" t="s">
        <v>877</v>
      </c>
      <c r="C305" s="6" t="s">
        <v>878</v>
      </c>
      <c r="D305" s="6" t="s">
        <v>879</v>
      </c>
      <c r="E305" s="5" t="str">
        <f>HYPERLINK("https://www.esco-net.com/wcs/escort/ec/detail?hHinCd=EA819GA-5","EA819GA-5")</f>
        <v>EA819GA-5</v>
      </c>
    </row>
    <row r="306" spans="2:5" x14ac:dyDescent="0.15">
      <c r="B306" s="6" t="s">
        <v>880</v>
      </c>
      <c r="C306" s="6" t="s">
        <v>881</v>
      </c>
      <c r="D306" s="6" t="s">
        <v>882</v>
      </c>
      <c r="E306" s="5" t="str">
        <f>HYPERLINK("https://www.esco-net.com/wcs/escort/ec/detail?hHinCd=EA819BW-5","EA819BW-5")</f>
        <v>EA819BW-5</v>
      </c>
    </row>
    <row r="307" spans="2:5" x14ac:dyDescent="0.15">
      <c r="B307" s="6" t="s">
        <v>883</v>
      </c>
      <c r="C307" s="6" t="s">
        <v>884</v>
      </c>
      <c r="D307" s="6" t="s">
        <v>885</v>
      </c>
      <c r="E307" s="5"/>
    </row>
    <row r="308" spans="2:5" x14ac:dyDescent="0.15">
      <c r="B308" s="6" t="s">
        <v>883</v>
      </c>
      <c r="C308" s="6" t="s">
        <v>886</v>
      </c>
      <c r="D308" s="6" t="s">
        <v>887</v>
      </c>
      <c r="E308" s="5"/>
    </row>
    <row r="309" spans="2:5" x14ac:dyDescent="0.15">
      <c r="B309" s="6" t="s">
        <v>888</v>
      </c>
      <c r="C309" s="6" t="s">
        <v>889</v>
      </c>
      <c r="D309" s="6" t="s">
        <v>890</v>
      </c>
      <c r="E309" s="5"/>
    </row>
    <row r="310" spans="2:5" x14ac:dyDescent="0.15">
      <c r="B310" s="6" t="s">
        <v>891</v>
      </c>
      <c r="C310" s="6" t="s">
        <v>892</v>
      </c>
      <c r="D310" s="6" t="s">
        <v>893</v>
      </c>
      <c r="E310" s="5"/>
    </row>
    <row r="311" spans="2:5" x14ac:dyDescent="0.15">
      <c r="B311" s="6" t="s">
        <v>894</v>
      </c>
      <c r="C311" s="6" t="s">
        <v>895</v>
      </c>
      <c r="D311" s="6" t="s">
        <v>896</v>
      </c>
      <c r="E311" s="5" t="str">
        <f>HYPERLINK("https://www.esco-net.com/wcs/escort/ec/detail?hHinCd=EA810XK-40","EA810XK-40")</f>
        <v>EA810XK-40</v>
      </c>
    </row>
    <row r="312" spans="2:5" x14ac:dyDescent="0.15">
      <c r="B312" s="6" t="s">
        <v>12</v>
      </c>
      <c r="C312" s="6" t="s">
        <v>897</v>
      </c>
      <c r="D312" s="6" t="s">
        <v>898</v>
      </c>
      <c r="E312" s="5" t="str">
        <f>HYPERLINK("https://www.esco-net.com/wcs/escort/ec/detail?hHinCd=EA824LN-232","EA824LN-232")</f>
        <v>EA824LN-232</v>
      </c>
    </row>
    <row r="313" spans="2:5" x14ac:dyDescent="0.15">
      <c r="B313" s="6" t="s">
        <v>899</v>
      </c>
      <c r="C313" s="6" t="s">
        <v>900</v>
      </c>
      <c r="D313" s="6" t="s">
        <v>901</v>
      </c>
      <c r="E313" s="5" t="str">
        <f>HYPERLINK("https://www.esco-net.com/wcs/escort/ec/detail?hHinCd=EA824WG-216","EA824WG-216")</f>
        <v>EA824WG-216</v>
      </c>
    </row>
    <row r="314" spans="2:5" x14ac:dyDescent="0.15">
      <c r="B314" s="6" t="s">
        <v>899</v>
      </c>
      <c r="C314" s="6" t="s">
        <v>902</v>
      </c>
      <c r="D314" s="6" t="s">
        <v>903</v>
      </c>
      <c r="E314" s="5"/>
    </row>
    <row r="315" spans="2:5" x14ac:dyDescent="0.15">
      <c r="B315" s="6" t="s">
        <v>899</v>
      </c>
      <c r="C315" s="6" t="s">
        <v>904</v>
      </c>
      <c r="D315" s="6" t="s">
        <v>905</v>
      </c>
      <c r="E315" s="5"/>
    </row>
    <row r="316" spans="2:5" x14ac:dyDescent="0.15">
      <c r="B316" s="6" t="s">
        <v>906</v>
      </c>
      <c r="C316" s="6" t="s">
        <v>907</v>
      </c>
      <c r="D316" s="6" t="s">
        <v>908</v>
      </c>
      <c r="E316" s="5" t="str">
        <f>HYPERLINK("https://www.esco-net.com/wcs/escort/ec/detail?hHinCd=EA857L-28","EA857L-28")</f>
        <v>EA857L-28</v>
      </c>
    </row>
    <row r="317" spans="2:5" x14ac:dyDescent="0.15">
      <c r="B317" s="6" t="s">
        <v>909</v>
      </c>
      <c r="C317" s="6" t="s">
        <v>910</v>
      </c>
      <c r="D317" s="6" t="s">
        <v>911</v>
      </c>
      <c r="E317" s="5" t="str">
        <f>HYPERLINK("https://www.esco-net.com/wcs/escort/ec/detail?hHinCd=EA809ZB-7A","EA809ZB-7A")</f>
        <v>EA809ZB-7A</v>
      </c>
    </row>
    <row r="318" spans="2:5" x14ac:dyDescent="0.15">
      <c r="B318" s="6" t="s">
        <v>912</v>
      </c>
      <c r="C318" s="6" t="s">
        <v>913</v>
      </c>
      <c r="D318" s="6" t="s">
        <v>914</v>
      </c>
      <c r="E318" s="5" t="str">
        <f>HYPERLINK("https://www.esco-net.com/wcs/escort/ec/detail?hHinCd=EA809A-115A","EA809A-115A")</f>
        <v>EA809A-115A</v>
      </c>
    </row>
    <row r="319" spans="2:5" x14ac:dyDescent="0.15">
      <c r="B319" s="6" t="s">
        <v>915</v>
      </c>
      <c r="C319" s="6" t="s">
        <v>916</v>
      </c>
      <c r="D319" s="6" t="s">
        <v>917</v>
      </c>
      <c r="E319" s="5" t="str">
        <f>HYPERLINK("https://www.esco-net.com/wcs/escort/ec/detail?hHinCd=EA809-61","EA809-61")</f>
        <v>EA809-61</v>
      </c>
    </row>
    <row r="320" spans="2:5" x14ac:dyDescent="0.15">
      <c r="B320" s="6" t="s">
        <v>101</v>
      </c>
      <c r="C320" s="6" t="s">
        <v>918</v>
      </c>
      <c r="D320" s="6" t="s">
        <v>919</v>
      </c>
      <c r="E320" s="5" t="str">
        <f>HYPERLINK("https://www.esco-net.com/wcs/escort/ec/detail?hHinCd=EA809-112","EA809-112")</f>
        <v>EA809-112</v>
      </c>
    </row>
    <row r="321" spans="2:5" x14ac:dyDescent="0.15">
      <c r="B321" s="6" t="s">
        <v>920</v>
      </c>
      <c r="C321" s="6" t="s">
        <v>921</v>
      </c>
      <c r="D321" s="6" t="s">
        <v>922</v>
      </c>
      <c r="E321" s="5" t="str">
        <f>HYPERLINK("https://www.esco-net.com/wcs/escort/ec/detail?hHinCd=EA801XB-1","EA801XB-1")</f>
        <v>EA801XB-1</v>
      </c>
    </row>
    <row r="322" spans="2:5" x14ac:dyDescent="0.15">
      <c r="B322" s="6" t="s">
        <v>28</v>
      </c>
      <c r="C322" s="6" t="s">
        <v>923</v>
      </c>
      <c r="D322" s="6" t="s">
        <v>924</v>
      </c>
      <c r="E322" s="5" t="str">
        <f>HYPERLINK("https://www.esco-net.com/wcs/escort/ec/detail?hHinCd=EA819BM-311","EA819BM-311")</f>
        <v>EA819BM-311</v>
      </c>
    </row>
    <row r="323" spans="2:5" x14ac:dyDescent="0.15">
      <c r="B323" s="6" t="s">
        <v>925</v>
      </c>
      <c r="C323" s="6" t="s">
        <v>926</v>
      </c>
      <c r="D323" s="6" t="s">
        <v>927</v>
      </c>
      <c r="E323" s="5" t="str">
        <f>HYPERLINK("https://www.esco-net.com/wcs/escort/ec/detail?hHinCd=EA155DB-4","EA155DB-4")</f>
        <v>EA155DB-4</v>
      </c>
    </row>
    <row r="324" spans="2:5" x14ac:dyDescent="0.15">
      <c r="B324" s="6" t="s">
        <v>928</v>
      </c>
      <c r="C324" s="6" t="s">
        <v>929</v>
      </c>
      <c r="D324" s="6" t="s">
        <v>930</v>
      </c>
      <c r="E324" s="5"/>
    </row>
    <row r="325" spans="2:5" x14ac:dyDescent="0.15">
      <c r="B325" s="6" t="s">
        <v>931</v>
      </c>
      <c r="C325" s="6" t="s">
        <v>932</v>
      </c>
      <c r="D325" s="6" t="s">
        <v>933</v>
      </c>
      <c r="E325" s="5" t="str">
        <f>HYPERLINK("https://www.esco-net.com/wcs/escort/ec/detail?hHinCd=EA166A","EA166A")</f>
        <v>EA166A</v>
      </c>
    </row>
    <row r="326" spans="2:5" x14ac:dyDescent="0.15">
      <c r="B326" s="6" t="s">
        <v>934</v>
      </c>
      <c r="C326" s="6" t="s">
        <v>935</v>
      </c>
      <c r="D326" s="6" t="s">
        <v>936</v>
      </c>
      <c r="E326" s="5" t="str">
        <f>HYPERLINK("https://www.esco-net.com/wcs/escort/ec/detail?hHinCd=EA159SD-56","EA159SD-56")</f>
        <v>EA159SD-56</v>
      </c>
    </row>
    <row r="327" spans="2:5" x14ac:dyDescent="0.15">
      <c r="B327" s="6" t="s">
        <v>937</v>
      </c>
      <c r="C327" s="6" t="s">
        <v>938</v>
      </c>
      <c r="D327" s="6" t="s">
        <v>939</v>
      </c>
      <c r="E327" s="5" t="str">
        <f>HYPERLINK("https://www.esco-net.com/wcs/escort/ec/detail?hHinCd=EA121AB-2","EA121AB-2")</f>
        <v>EA121AB-2</v>
      </c>
    </row>
    <row r="328" spans="2:5" x14ac:dyDescent="0.15">
      <c r="B328" s="6" t="s">
        <v>940</v>
      </c>
      <c r="C328" s="6" t="s">
        <v>941</v>
      </c>
      <c r="D328" s="6" t="s">
        <v>942</v>
      </c>
      <c r="E328" s="5" t="str">
        <f>HYPERLINK("https://www.esco-net.com/wcs/escort/ec/detail?hHinCd=EA124BK-27","EA124BK-27")</f>
        <v>EA124BK-27</v>
      </c>
    </row>
    <row r="329" spans="2:5" x14ac:dyDescent="0.15">
      <c r="B329" s="6" t="s">
        <v>102</v>
      </c>
      <c r="C329" s="6" t="s">
        <v>943</v>
      </c>
      <c r="D329" s="6" t="s">
        <v>944</v>
      </c>
      <c r="E329" s="5" t="str">
        <f>HYPERLINK("https://www.esco-net.com/wcs/escort/ec/detail?hHinCd=EA124BC","EA124BC")</f>
        <v>EA124BC</v>
      </c>
    </row>
    <row r="330" spans="2:5" x14ac:dyDescent="0.15">
      <c r="B330" s="6" t="s">
        <v>945</v>
      </c>
      <c r="C330" s="6" t="s">
        <v>946</v>
      </c>
      <c r="D330" s="6" t="s">
        <v>947</v>
      </c>
      <c r="E330" s="5" t="str">
        <f>HYPERLINK("https://www.esco-net.com/wcs/escort/ec/detail?hHinCd=EA125CG-7A","EA125CG-7A")</f>
        <v>EA125CG-7A</v>
      </c>
    </row>
    <row r="331" spans="2:5" x14ac:dyDescent="0.15">
      <c r="B331" s="6" t="s">
        <v>103</v>
      </c>
      <c r="C331" s="6" t="s">
        <v>948</v>
      </c>
      <c r="D331" s="6" t="s">
        <v>949</v>
      </c>
      <c r="E331" s="5"/>
    </row>
    <row r="332" spans="2:5" x14ac:dyDescent="0.15">
      <c r="B332" s="6" t="s">
        <v>103</v>
      </c>
      <c r="C332" s="6" t="s">
        <v>950</v>
      </c>
      <c r="D332" s="6" t="s">
        <v>951</v>
      </c>
      <c r="E332" s="5"/>
    </row>
    <row r="333" spans="2:5" x14ac:dyDescent="0.15">
      <c r="B333" s="6" t="s">
        <v>104</v>
      </c>
      <c r="C333" s="6" t="s">
        <v>952</v>
      </c>
      <c r="D333" s="6" t="s">
        <v>105</v>
      </c>
      <c r="E333" s="5"/>
    </row>
    <row r="334" spans="2:5" x14ac:dyDescent="0.15">
      <c r="B334" s="6" t="s">
        <v>104</v>
      </c>
      <c r="C334" s="6" t="s">
        <v>953</v>
      </c>
      <c r="D334" s="6" t="s">
        <v>954</v>
      </c>
      <c r="E334" s="5"/>
    </row>
    <row r="335" spans="2:5" x14ac:dyDescent="0.15">
      <c r="B335" s="6" t="s">
        <v>104</v>
      </c>
      <c r="C335" s="6" t="s">
        <v>955</v>
      </c>
      <c r="D335" s="6" t="s">
        <v>956</v>
      </c>
      <c r="E335" s="5"/>
    </row>
    <row r="336" spans="2:5" x14ac:dyDescent="0.15">
      <c r="B336" s="6" t="s">
        <v>957</v>
      </c>
      <c r="C336" s="6" t="s">
        <v>958</v>
      </c>
      <c r="D336" s="6" t="s">
        <v>959</v>
      </c>
      <c r="E336" s="5" t="str">
        <f>HYPERLINK("https://www.esco-net.com/wcs/escort/ec/detail?hHinCd=EA125DX-42A","EA125DX-42A")</f>
        <v>EA125DX-42A</v>
      </c>
    </row>
    <row r="337" spans="2:5" x14ac:dyDescent="0.15">
      <c r="B337" s="6" t="s">
        <v>106</v>
      </c>
      <c r="C337" s="6" t="s">
        <v>960</v>
      </c>
      <c r="D337" s="6" t="s">
        <v>961</v>
      </c>
      <c r="E337" s="5" t="str">
        <f>HYPERLINK("https://www.esco-net.com/wcs/escort/ec/detail?hHinCd=EA426CW-122","EA426CW-122")</f>
        <v>EA426CW-122</v>
      </c>
    </row>
    <row r="338" spans="2:5" x14ac:dyDescent="0.15">
      <c r="B338" s="6" t="s">
        <v>106</v>
      </c>
      <c r="C338" s="6" t="s">
        <v>962</v>
      </c>
      <c r="D338" s="6" t="s">
        <v>963</v>
      </c>
      <c r="E338" s="5" t="str">
        <f>HYPERLINK("https://www.esco-net.com/wcs/escort/ec/detail?hHinCd=EA426CW-433","EA426CW-433")</f>
        <v>EA426CW-433</v>
      </c>
    </row>
    <row r="339" spans="2:5" x14ac:dyDescent="0.15">
      <c r="B339" s="6" t="s">
        <v>964</v>
      </c>
      <c r="C339" s="6" t="s">
        <v>965</v>
      </c>
      <c r="D339" s="6" t="s">
        <v>966</v>
      </c>
      <c r="E339" s="5"/>
    </row>
    <row r="340" spans="2:5" x14ac:dyDescent="0.15">
      <c r="B340" s="6" t="s">
        <v>107</v>
      </c>
      <c r="C340" s="6" t="s">
        <v>967</v>
      </c>
      <c r="D340" s="6" t="s">
        <v>968</v>
      </c>
      <c r="E340" s="5" t="str">
        <f>HYPERLINK("https://www.esco-net.com/wcs/escort/ec/detail?hHinCd=EA470CA-82","EA470CA-82")</f>
        <v>EA470CA-82</v>
      </c>
    </row>
    <row r="341" spans="2:5" x14ac:dyDescent="0.15">
      <c r="B341" s="6" t="s">
        <v>108</v>
      </c>
      <c r="C341" s="6" t="s">
        <v>969</v>
      </c>
      <c r="D341" s="6" t="s">
        <v>970</v>
      </c>
      <c r="E341" s="5"/>
    </row>
    <row r="342" spans="2:5" x14ac:dyDescent="0.15">
      <c r="B342" s="6" t="s">
        <v>971</v>
      </c>
      <c r="C342" s="6" t="s">
        <v>972</v>
      </c>
      <c r="D342" s="6" t="s">
        <v>973</v>
      </c>
      <c r="E342" s="5"/>
    </row>
    <row r="343" spans="2:5" x14ac:dyDescent="0.15">
      <c r="B343" s="6" t="s">
        <v>974</v>
      </c>
      <c r="C343" s="6" t="s">
        <v>975</v>
      </c>
      <c r="D343" s="6" t="s">
        <v>976</v>
      </c>
      <c r="E343" s="5" t="str">
        <f>HYPERLINK("https://www.esco-net.com/wcs/escort/ec/detail?hHinCd=EA468BZ-64A","EA468BZ-64A")</f>
        <v>EA468BZ-64A</v>
      </c>
    </row>
    <row r="344" spans="2:5" x14ac:dyDescent="0.15">
      <c r="B344" s="6" t="s">
        <v>974</v>
      </c>
      <c r="C344" s="6" t="s">
        <v>977</v>
      </c>
      <c r="D344" s="6" t="s">
        <v>978</v>
      </c>
      <c r="E344" s="5" t="str">
        <f>HYPERLINK("https://www.esco-net.com/wcs/escort/ec/detail?hHinCd=EA468BZ-65A","EA468BZ-65A")</f>
        <v>EA468BZ-65A</v>
      </c>
    </row>
    <row r="345" spans="2:5" x14ac:dyDescent="0.15">
      <c r="B345" s="6" t="s">
        <v>109</v>
      </c>
      <c r="C345" s="6" t="s">
        <v>979</v>
      </c>
      <c r="D345" s="6" t="s">
        <v>980</v>
      </c>
      <c r="E345" s="5" t="str">
        <f>HYPERLINK("https://www.esco-net.com/wcs/escort/ec/detail?hHinCd=EA468CN-4B","EA468CN-4B")</f>
        <v>EA468CN-4B</v>
      </c>
    </row>
    <row r="346" spans="2:5" x14ac:dyDescent="0.15">
      <c r="B346" s="6" t="s">
        <v>981</v>
      </c>
      <c r="C346" s="6" t="s">
        <v>982</v>
      </c>
      <c r="D346" s="6" t="s">
        <v>983</v>
      </c>
      <c r="E346" s="5" t="str">
        <f>HYPERLINK("https://www.esco-net.com/wcs/escort/ec/detail?hHinCd=EA463AT-111","EA463AT-111")</f>
        <v>EA463AT-111</v>
      </c>
    </row>
    <row r="347" spans="2:5" x14ac:dyDescent="0.15">
      <c r="B347" s="6" t="s">
        <v>110</v>
      </c>
      <c r="C347" s="6" t="s">
        <v>984</v>
      </c>
      <c r="D347" s="6" t="s">
        <v>985</v>
      </c>
      <c r="E347" s="5" t="str">
        <f>HYPERLINK("https://www.esco-net.com/wcs/escort/ec/detail?hHinCd=EA944MA-626","EA944MA-626")</f>
        <v>EA944MA-626</v>
      </c>
    </row>
    <row r="348" spans="2:5" x14ac:dyDescent="0.15">
      <c r="B348" s="6" t="s">
        <v>110</v>
      </c>
      <c r="C348" s="6" t="s">
        <v>986</v>
      </c>
      <c r="D348" s="6" t="s">
        <v>987</v>
      </c>
      <c r="E348" s="5" t="str">
        <f>HYPERLINK("https://www.esco-net.com/wcs/escort/ec/detail?hHinCd=EA944MA-624","EA944MA-624")</f>
        <v>EA944MA-624</v>
      </c>
    </row>
    <row r="349" spans="2:5" x14ac:dyDescent="0.15">
      <c r="B349" s="6" t="s">
        <v>988</v>
      </c>
      <c r="C349" s="6" t="s">
        <v>989</v>
      </c>
      <c r="D349" s="6" t="s">
        <v>990</v>
      </c>
      <c r="E349" s="5" t="str">
        <f>HYPERLINK("https://www.esco-net.com/wcs/escort/ec/detail?hHinCd=EA440AF-191A","EA440AF-191A")</f>
        <v>EA440AF-191A</v>
      </c>
    </row>
    <row r="350" spans="2:5" x14ac:dyDescent="0.15">
      <c r="B350" s="6" t="s">
        <v>991</v>
      </c>
      <c r="C350" s="6" t="s">
        <v>992</v>
      </c>
      <c r="D350" s="6" t="s">
        <v>993</v>
      </c>
      <c r="E350" s="5"/>
    </row>
    <row r="351" spans="2:5" x14ac:dyDescent="0.15">
      <c r="B351" s="6" t="s">
        <v>994</v>
      </c>
      <c r="C351" s="6" t="s">
        <v>995</v>
      </c>
      <c r="D351" s="6" t="s">
        <v>996</v>
      </c>
      <c r="E351" s="5" t="str">
        <f>HYPERLINK("https://www.esco-net.com/wcs/escort/ec/detail?hHinCd=EA940AC-6","EA940AC-6")</f>
        <v>EA940AC-6</v>
      </c>
    </row>
    <row r="352" spans="2:5" x14ac:dyDescent="0.15">
      <c r="B352" s="6" t="s">
        <v>111</v>
      </c>
      <c r="C352" s="6" t="s">
        <v>997</v>
      </c>
      <c r="D352" s="6" t="s">
        <v>998</v>
      </c>
      <c r="E352" s="5"/>
    </row>
    <row r="353" spans="2:5" x14ac:dyDescent="0.15">
      <c r="B353" s="6" t="s">
        <v>112</v>
      </c>
      <c r="C353" s="6" t="s">
        <v>999</v>
      </c>
      <c r="D353" s="6" t="s">
        <v>1000</v>
      </c>
      <c r="E353" s="5"/>
    </row>
    <row r="354" spans="2:5" x14ac:dyDescent="0.15">
      <c r="B354" s="6" t="s">
        <v>1001</v>
      </c>
      <c r="C354" s="6" t="s">
        <v>1002</v>
      </c>
      <c r="D354" s="6" t="s">
        <v>1003</v>
      </c>
      <c r="E354" s="5"/>
    </row>
    <row r="355" spans="2:5" x14ac:dyDescent="0.15">
      <c r="B355" s="6" t="s">
        <v>1001</v>
      </c>
      <c r="C355" s="6" t="s">
        <v>1004</v>
      </c>
      <c r="D355" s="6" t="s">
        <v>1005</v>
      </c>
      <c r="E355" s="5"/>
    </row>
    <row r="356" spans="2:5" x14ac:dyDescent="0.15">
      <c r="B356" s="6" t="s">
        <v>1006</v>
      </c>
      <c r="C356" s="6" t="s">
        <v>1007</v>
      </c>
      <c r="D356" s="6" t="s">
        <v>1008</v>
      </c>
      <c r="E356" s="5" t="str">
        <f>HYPERLINK("https://www.esco-net.com/wcs/escort/ec/detail?hHinCd=EA940CF-82","EA940CF-82")</f>
        <v>EA940CF-82</v>
      </c>
    </row>
    <row r="357" spans="2:5" x14ac:dyDescent="0.15">
      <c r="B357" s="6" t="s">
        <v>1009</v>
      </c>
      <c r="C357" s="6" t="s">
        <v>1010</v>
      </c>
      <c r="D357" s="6" t="s">
        <v>1011</v>
      </c>
      <c r="E357" s="5"/>
    </row>
    <row r="358" spans="2:5" x14ac:dyDescent="0.15">
      <c r="B358" s="6" t="s">
        <v>1009</v>
      </c>
      <c r="C358" s="6" t="s">
        <v>1012</v>
      </c>
      <c r="D358" s="6" t="s">
        <v>1013</v>
      </c>
      <c r="E358" s="5" t="str">
        <f>HYPERLINK("https://www.esco-net.com/wcs/escort/ec/detail?hHinCd=EA940CG-23","EA940CG-23")</f>
        <v>EA940CG-23</v>
      </c>
    </row>
    <row r="359" spans="2:5" x14ac:dyDescent="0.15">
      <c r="B359" s="6" t="s">
        <v>113</v>
      </c>
      <c r="C359" s="6" t="s">
        <v>1014</v>
      </c>
      <c r="D359" s="6" t="s">
        <v>1015</v>
      </c>
      <c r="E359" s="5"/>
    </row>
    <row r="360" spans="2:5" x14ac:dyDescent="0.15">
      <c r="B360" s="6" t="s">
        <v>1016</v>
      </c>
      <c r="C360" s="6" t="s">
        <v>1017</v>
      </c>
      <c r="D360" s="6" t="s">
        <v>1018</v>
      </c>
      <c r="E360" s="5" t="str">
        <f>HYPERLINK("https://www.esco-net.com/wcs/escort/ec/detail?hHinCd=EA940DH-108A","EA940DH-108A")</f>
        <v>EA940DH-108A</v>
      </c>
    </row>
    <row r="361" spans="2:5" x14ac:dyDescent="0.15">
      <c r="B361" s="6" t="s">
        <v>114</v>
      </c>
      <c r="C361" s="6" t="s">
        <v>1019</v>
      </c>
      <c r="D361" s="6" t="s">
        <v>1020</v>
      </c>
      <c r="E361" s="5"/>
    </row>
    <row r="362" spans="2:5" x14ac:dyDescent="0.15">
      <c r="B362" s="6" t="s">
        <v>115</v>
      </c>
      <c r="C362" s="6" t="s">
        <v>1021</v>
      </c>
      <c r="D362" s="6" t="s">
        <v>1022</v>
      </c>
      <c r="E362" s="5"/>
    </row>
    <row r="363" spans="2:5" x14ac:dyDescent="0.15">
      <c r="B363" s="6" t="s">
        <v>1023</v>
      </c>
      <c r="C363" s="6" t="s">
        <v>1024</v>
      </c>
      <c r="D363" s="6" t="s">
        <v>1025</v>
      </c>
      <c r="E363" s="5" t="str">
        <f>HYPERLINK("https://www.esco-net.com/wcs/escort/ec/detail?hHinCd=EA948CC-34","EA948CC-34")</f>
        <v>EA948CC-34</v>
      </c>
    </row>
    <row r="364" spans="2:5" x14ac:dyDescent="0.15">
      <c r="B364" s="6" t="s">
        <v>1026</v>
      </c>
      <c r="C364" s="6" t="s">
        <v>1027</v>
      </c>
      <c r="D364" s="6" t="s">
        <v>1028</v>
      </c>
      <c r="E364" s="5"/>
    </row>
    <row r="365" spans="2:5" x14ac:dyDescent="0.15">
      <c r="B365" s="6" t="s">
        <v>1029</v>
      </c>
      <c r="C365" s="6" t="s">
        <v>1030</v>
      </c>
      <c r="D365" s="6" t="s">
        <v>1031</v>
      </c>
      <c r="E365" s="5"/>
    </row>
    <row r="366" spans="2:5" x14ac:dyDescent="0.15">
      <c r="B366" s="6" t="s">
        <v>116</v>
      </c>
      <c r="C366" s="6" t="s">
        <v>1032</v>
      </c>
      <c r="D366" s="6" t="s">
        <v>1033</v>
      </c>
      <c r="E366" s="5" t="str">
        <f>HYPERLINK("https://www.esco-net.com/wcs/escort/ec/detail?hHinCd=EA966EH-0","EA966EH-0")</f>
        <v>EA966EH-0</v>
      </c>
    </row>
    <row r="367" spans="2:5" x14ac:dyDescent="0.15">
      <c r="B367" s="6" t="s">
        <v>1034</v>
      </c>
      <c r="C367" s="6" t="s">
        <v>1035</v>
      </c>
      <c r="D367" s="6" t="s">
        <v>1036</v>
      </c>
      <c r="E367" s="5" t="str">
        <f>HYPERLINK("https://www.esco-net.com/wcs/escort/ec/detail?hHinCd=EA810JC-1","EA810JC-1")</f>
        <v>EA810JC-1</v>
      </c>
    </row>
    <row r="368" spans="2:5" x14ac:dyDescent="0.15">
      <c r="B368" s="6" t="s">
        <v>117</v>
      </c>
      <c r="C368" s="6" t="s">
        <v>1037</v>
      </c>
      <c r="D368" s="6" t="s">
        <v>1038</v>
      </c>
      <c r="E368" s="5"/>
    </row>
    <row r="369" spans="2:5" x14ac:dyDescent="0.15">
      <c r="B369" s="6" t="s">
        <v>117</v>
      </c>
      <c r="C369" s="6" t="s">
        <v>1039</v>
      </c>
      <c r="D369" s="6" t="s">
        <v>1040</v>
      </c>
      <c r="E369" s="5"/>
    </row>
    <row r="370" spans="2:5" x14ac:dyDescent="0.15">
      <c r="B370" s="6" t="s">
        <v>118</v>
      </c>
      <c r="C370" s="6" t="s">
        <v>1041</v>
      </c>
      <c r="D370" s="6" t="s">
        <v>1042</v>
      </c>
      <c r="E370" s="5"/>
    </row>
    <row r="371" spans="2:5" x14ac:dyDescent="0.15">
      <c r="B371" s="6" t="s">
        <v>1043</v>
      </c>
      <c r="C371" s="6" t="s">
        <v>1044</v>
      </c>
      <c r="D371" s="6" t="s">
        <v>1045</v>
      </c>
      <c r="E371" s="5"/>
    </row>
    <row r="372" spans="2:5" x14ac:dyDescent="0.15">
      <c r="B372" s="6" t="s">
        <v>1046</v>
      </c>
      <c r="C372" s="6" t="s">
        <v>1047</v>
      </c>
      <c r="D372" s="6" t="s">
        <v>1048</v>
      </c>
      <c r="E372" s="5"/>
    </row>
    <row r="373" spans="2:5" x14ac:dyDescent="0.15">
      <c r="B373" s="6" t="s">
        <v>1046</v>
      </c>
      <c r="C373" s="6" t="s">
        <v>1049</v>
      </c>
      <c r="D373" s="6" t="s">
        <v>1050</v>
      </c>
      <c r="E373" s="5"/>
    </row>
    <row r="374" spans="2:5" x14ac:dyDescent="0.15">
      <c r="B374" s="6" t="s">
        <v>1051</v>
      </c>
      <c r="C374" s="6" t="s">
        <v>1052</v>
      </c>
      <c r="D374" s="6" t="s">
        <v>1053</v>
      </c>
      <c r="E374" s="5"/>
    </row>
    <row r="375" spans="2:5" x14ac:dyDescent="0.15">
      <c r="B375" s="6" t="s">
        <v>1054</v>
      </c>
      <c r="C375" s="6" t="s">
        <v>1055</v>
      </c>
      <c r="D375" s="6" t="s">
        <v>1056</v>
      </c>
      <c r="E375" s="5"/>
    </row>
    <row r="376" spans="2:5" x14ac:dyDescent="0.15">
      <c r="B376" s="6" t="s">
        <v>119</v>
      </c>
      <c r="C376" s="6" t="s">
        <v>1057</v>
      </c>
      <c r="D376" s="6" t="s">
        <v>1058</v>
      </c>
      <c r="E376" s="5"/>
    </row>
    <row r="377" spans="2:5" x14ac:dyDescent="0.15">
      <c r="B377" s="6" t="s">
        <v>1059</v>
      </c>
      <c r="C377" s="6" t="s">
        <v>1060</v>
      </c>
      <c r="D377" s="6" t="s">
        <v>1061</v>
      </c>
      <c r="E377" s="5"/>
    </row>
    <row r="378" spans="2:5" x14ac:dyDescent="0.15">
      <c r="B378" s="6" t="s">
        <v>1062</v>
      </c>
      <c r="C378" s="6" t="s">
        <v>1063</v>
      </c>
      <c r="D378" s="6" t="s">
        <v>1064</v>
      </c>
      <c r="E378" s="5"/>
    </row>
    <row r="379" spans="2:5" x14ac:dyDescent="0.15">
      <c r="B379" s="6" t="s">
        <v>120</v>
      </c>
      <c r="C379" s="6" t="s">
        <v>1065</v>
      </c>
      <c r="D379" s="6" t="s">
        <v>1066</v>
      </c>
      <c r="E379" s="5"/>
    </row>
    <row r="380" spans="2:5" x14ac:dyDescent="0.15">
      <c r="B380" s="6" t="s">
        <v>1067</v>
      </c>
      <c r="C380" s="6" t="s">
        <v>1068</v>
      </c>
      <c r="D380" s="6" t="s">
        <v>1069</v>
      </c>
      <c r="E380" s="5"/>
    </row>
    <row r="381" spans="2:5" x14ac:dyDescent="0.15">
      <c r="B381" s="6" t="s">
        <v>121</v>
      </c>
      <c r="C381" s="6" t="s">
        <v>1070</v>
      </c>
      <c r="D381" s="6" t="s">
        <v>1071</v>
      </c>
      <c r="E381" s="5"/>
    </row>
    <row r="382" spans="2:5" x14ac:dyDescent="0.15">
      <c r="B382" s="6" t="s">
        <v>1072</v>
      </c>
      <c r="C382" s="6" t="s">
        <v>1073</v>
      </c>
      <c r="D382" s="6" t="s">
        <v>1074</v>
      </c>
      <c r="E382" s="5"/>
    </row>
    <row r="383" spans="2:5" x14ac:dyDescent="0.15">
      <c r="B383" s="6" t="s">
        <v>1075</v>
      </c>
      <c r="C383" s="6" t="s">
        <v>1076</v>
      </c>
      <c r="D383" s="6" t="s">
        <v>1077</v>
      </c>
      <c r="E383" s="5" t="str">
        <f>HYPERLINK("https://www.esco-net.com/wcs/escort/ec/detail?hHinCd=EA638CD-12A","EA638CD-12A")</f>
        <v>EA638CD-12A</v>
      </c>
    </row>
    <row r="384" spans="2:5" x14ac:dyDescent="0.15">
      <c r="B384" s="6" t="s">
        <v>1078</v>
      </c>
      <c r="C384" s="6" t="s">
        <v>1079</v>
      </c>
      <c r="D384" s="6" t="s">
        <v>1080</v>
      </c>
      <c r="E384" s="5" t="str">
        <f>HYPERLINK("https://www.esco-net.com/wcs/escort/ec/detail?hHinCd=EA628SB-31","EA628SB-31")</f>
        <v>EA628SB-31</v>
      </c>
    </row>
    <row r="385" spans="2:5" x14ac:dyDescent="0.15">
      <c r="B385" s="6" t="s">
        <v>122</v>
      </c>
      <c r="C385" s="6" t="s">
        <v>1081</v>
      </c>
      <c r="D385" s="6" t="s">
        <v>1082</v>
      </c>
      <c r="E385" s="5" t="str">
        <f>HYPERLINK("https://www.esco-net.com/wcs/escort/ec/detail?hHinCd=EA951AK-4A","EA951AK-4A")</f>
        <v>EA951AK-4A</v>
      </c>
    </row>
    <row r="386" spans="2:5" x14ac:dyDescent="0.15">
      <c r="B386" s="6" t="s">
        <v>1083</v>
      </c>
      <c r="C386" s="6" t="s">
        <v>1084</v>
      </c>
      <c r="D386" s="6" t="s">
        <v>1085</v>
      </c>
      <c r="E386" s="5" t="str">
        <f>HYPERLINK("https://www.esco-net.com/wcs/escort/ec/detail?hHinCd=EA980SE-91","EA980SE-91")</f>
        <v>EA980SE-91</v>
      </c>
    </row>
    <row r="387" spans="2:5" x14ac:dyDescent="0.15">
      <c r="B387" s="6" t="s">
        <v>29</v>
      </c>
      <c r="C387" s="6" t="s">
        <v>1086</v>
      </c>
      <c r="D387" s="6" t="s">
        <v>1087</v>
      </c>
      <c r="E387" s="5" t="str">
        <f>HYPERLINK("https://www.esco-net.com/wcs/escort/ec/detail?hHinCd=EA980ST-310","EA980ST-310")</f>
        <v>EA980ST-310</v>
      </c>
    </row>
    <row r="388" spans="2:5" x14ac:dyDescent="0.15">
      <c r="B388" s="6" t="s">
        <v>1088</v>
      </c>
      <c r="C388" s="6" t="s">
        <v>1089</v>
      </c>
      <c r="D388" s="6" t="s">
        <v>1090</v>
      </c>
      <c r="E388" s="5" t="str">
        <f>HYPERLINK("https://www.esco-net.com/wcs/escort/ec/detail?hHinCd=EA638JP-172","EA638JP-172")</f>
        <v>EA638JP-172</v>
      </c>
    </row>
    <row r="389" spans="2:5" x14ac:dyDescent="0.15">
      <c r="B389" s="6" t="s">
        <v>1091</v>
      </c>
      <c r="C389" s="6" t="s">
        <v>1092</v>
      </c>
      <c r="D389" s="6" t="s">
        <v>1093</v>
      </c>
      <c r="E389" s="5" t="str">
        <f>HYPERLINK("https://www.esco-net.com/wcs/escort/ec/detail?hHinCd=EA638JG-74","EA638JG-74")</f>
        <v>EA638JG-74</v>
      </c>
    </row>
    <row r="390" spans="2:5" x14ac:dyDescent="0.15">
      <c r="B390" s="6" t="s">
        <v>1091</v>
      </c>
      <c r="C390" s="6" t="s">
        <v>1094</v>
      </c>
      <c r="D390" s="6" t="s">
        <v>1095</v>
      </c>
      <c r="E390" s="5" t="str">
        <f>HYPERLINK("https://www.esco-net.com/wcs/escort/ec/detail?hHinCd=EA638JN-40A","EA638JN-40A")</f>
        <v>EA638JN-40A</v>
      </c>
    </row>
    <row r="391" spans="2:5" x14ac:dyDescent="0.15">
      <c r="B391" s="6" t="s">
        <v>1096</v>
      </c>
      <c r="C391" s="6" t="s">
        <v>1097</v>
      </c>
      <c r="D391" s="6" t="s">
        <v>1098</v>
      </c>
      <c r="E391" s="5"/>
    </row>
    <row r="392" spans="2:5" x14ac:dyDescent="0.15">
      <c r="B392" s="6" t="s">
        <v>123</v>
      </c>
      <c r="C392" s="6" t="s">
        <v>1099</v>
      </c>
      <c r="D392" s="6" t="s">
        <v>1100</v>
      </c>
      <c r="E392" s="5"/>
    </row>
    <row r="393" spans="2:5" x14ac:dyDescent="0.15">
      <c r="B393" s="6" t="s">
        <v>124</v>
      </c>
      <c r="C393" s="6" t="s">
        <v>1101</v>
      </c>
      <c r="D393" s="6" t="s">
        <v>1102</v>
      </c>
      <c r="E393" s="5" t="str">
        <f>HYPERLINK("https://www.esco-net.com/wcs/escort/ec/detail?hHinCd=EA441NA-40","EA441NA-40")</f>
        <v>EA441NA-40</v>
      </c>
    </row>
    <row r="394" spans="2:5" x14ac:dyDescent="0.15">
      <c r="B394" s="6" t="s">
        <v>1103</v>
      </c>
      <c r="C394" s="6" t="s">
        <v>1104</v>
      </c>
      <c r="D394" s="6" t="s">
        <v>1105</v>
      </c>
      <c r="E394" s="5" t="str">
        <f>HYPERLINK("https://www.esco-net.com/wcs/escort/ec/detail?hHinCd=EA440ER-58","EA440ER-58")</f>
        <v>EA440ER-58</v>
      </c>
    </row>
    <row r="395" spans="2:5" x14ac:dyDescent="0.15">
      <c r="B395" s="6" t="s">
        <v>1106</v>
      </c>
      <c r="C395" s="6" t="s">
        <v>1107</v>
      </c>
      <c r="D395" s="6" t="s">
        <v>1108</v>
      </c>
      <c r="E395" s="5" t="str">
        <f>HYPERLINK("https://www.esco-net.com/wcs/escort/ec/detail?hHinCd=EA441PE-16","EA441PE-16")</f>
        <v>EA441PE-16</v>
      </c>
    </row>
    <row r="396" spans="2:5" x14ac:dyDescent="0.15">
      <c r="B396" s="6" t="s">
        <v>13</v>
      </c>
      <c r="C396" s="6" t="s">
        <v>1109</v>
      </c>
      <c r="D396" s="6" t="s">
        <v>1110</v>
      </c>
      <c r="E396" s="5"/>
    </row>
    <row r="397" spans="2:5" x14ac:dyDescent="0.15">
      <c r="B397" s="6" t="s">
        <v>125</v>
      </c>
      <c r="C397" s="6" t="s">
        <v>1111</v>
      </c>
      <c r="D397" s="6" t="s">
        <v>1112</v>
      </c>
      <c r="E397" s="5" t="str">
        <f>HYPERLINK("https://www.esco-net.com/wcs/escort/ec/detail?hHinCd=EA997XH-156","EA997XH-156")</f>
        <v>EA997XH-156</v>
      </c>
    </row>
    <row r="398" spans="2:5" x14ac:dyDescent="0.15">
      <c r="B398" s="6" t="s">
        <v>1113</v>
      </c>
      <c r="C398" s="6" t="s">
        <v>1114</v>
      </c>
      <c r="D398" s="6" t="s">
        <v>1115</v>
      </c>
      <c r="E398" s="5"/>
    </row>
    <row r="399" spans="2:5" x14ac:dyDescent="0.15">
      <c r="B399" s="6" t="s">
        <v>1113</v>
      </c>
      <c r="C399" s="6" t="s">
        <v>1116</v>
      </c>
      <c r="D399" s="6" t="s">
        <v>1117</v>
      </c>
      <c r="E399" s="5"/>
    </row>
    <row r="400" spans="2:5" x14ac:dyDescent="0.15">
      <c r="B400" s="6" t="s">
        <v>126</v>
      </c>
      <c r="C400" s="6" t="s">
        <v>1118</v>
      </c>
      <c r="D400" s="6" t="s">
        <v>1119</v>
      </c>
      <c r="E400" s="5" t="str">
        <f>HYPERLINK("https://www.esco-net.com/wcs/escort/ec/detail?hHinCd=EA997XL-10","EA997XL-10")</f>
        <v>EA997XL-10</v>
      </c>
    </row>
    <row r="401" spans="2:5" x14ac:dyDescent="0.15">
      <c r="B401" s="6" t="s">
        <v>126</v>
      </c>
      <c r="C401" s="6" t="s">
        <v>1120</v>
      </c>
      <c r="D401" s="6" t="s">
        <v>1121</v>
      </c>
      <c r="E401" s="5" t="str">
        <f>HYPERLINK("https://www.esco-net.com/wcs/escort/ec/detail?hHinCd=EA997XK-305","EA997XK-305")</f>
        <v>EA997XK-305</v>
      </c>
    </row>
    <row r="402" spans="2:5" x14ac:dyDescent="0.15">
      <c r="B402" s="6" t="s">
        <v>127</v>
      </c>
      <c r="C402" s="6" t="s">
        <v>1122</v>
      </c>
      <c r="D402" s="6" t="s">
        <v>1123</v>
      </c>
      <c r="E402" s="5" t="str">
        <f>HYPERLINK("https://www.esco-net.com/wcs/escort/ec/detail?hHinCd=EA944MR-18","EA944MR-18")</f>
        <v>EA944MR-18</v>
      </c>
    </row>
    <row r="403" spans="2:5" x14ac:dyDescent="0.15">
      <c r="B403" s="6" t="s">
        <v>128</v>
      </c>
      <c r="C403" s="6" t="s">
        <v>1124</v>
      </c>
      <c r="D403" s="6" t="s">
        <v>1125</v>
      </c>
      <c r="E403" s="5" t="str">
        <f>HYPERLINK("https://www.esco-net.com/wcs/escort/ec/detail?hHinCd=EA952AD-214","EA952AD-214")</f>
        <v>EA952AD-214</v>
      </c>
    </row>
    <row r="404" spans="2:5" x14ac:dyDescent="0.15">
      <c r="B404" s="6" t="s">
        <v>1126</v>
      </c>
      <c r="C404" s="6" t="s">
        <v>1127</v>
      </c>
      <c r="D404" s="6" t="s">
        <v>1128</v>
      </c>
      <c r="E404" s="5" t="str">
        <f>HYPERLINK("https://www.esco-net.com/wcs/escort/ec/detail?hHinCd=EA944MH-75","EA944MH-75")</f>
        <v>EA944MH-75</v>
      </c>
    </row>
    <row r="405" spans="2:5" x14ac:dyDescent="0.15">
      <c r="B405" s="6" t="s">
        <v>1129</v>
      </c>
      <c r="C405" s="6" t="s">
        <v>1130</v>
      </c>
      <c r="D405" s="6" t="s">
        <v>1131</v>
      </c>
      <c r="E405" s="5" t="str">
        <f>HYPERLINK("https://www.esco-net.com/wcs/escort/ec/detail?hHinCd=EA944RV-1","EA944RV-1")</f>
        <v>EA944RV-1</v>
      </c>
    </row>
    <row r="406" spans="2:5" x14ac:dyDescent="0.15">
      <c r="B406" s="6" t="s">
        <v>129</v>
      </c>
      <c r="C406" s="6" t="s">
        <v>1132</v>
      </c>
      <c r="D406" s="6" t="s">
        <v>1133</v>
      </c>
      <c r="E406" s="5"/>
    </row>
    <row r="407" spans="2:5" x14ac:dyDescent="0.15">
      <c r="B407" s="6" t="s">
        <v>1134</v>
      </c>
      <c r="C407" s="6" t="s">
        <v>1135</v>
      </c>
      <c r="D407" s="6" t="s">
        <v>1136</v>
      </c>
      <c r="E407" s="5" t="str">
        <f>HYPERLINK("https://www.esco-net.com/wcs/escort/ec/detail?hHinCd=EA351CL-40","EA351CL-40")</f>
        <v>EA351CL-40</v>
      </c>
    </row>
    <row r="408" spans="2:5" x14ac:dyDescent="0.15">
      <c r="B408" s="6" t="s">
        <v>1134</v>
      </c>
      <c r="C408" s="6" t="s">
        <v>1137</v>
      </c>
      <c r="D408" s="6" t="s">
        <v>1138</v>
      </c>
      <c r="E408" s="5" t="str">
        <f>HYPERLINK("https://www.esco-net.com/wcs/escort/ec/detail?hHinCd=EA351CN-25","EA351CN-25")</f>
        <v>EA351CN-25</v>
      </c>
    </row>
    <row r="409" spans="2:5" x14ac:dyDescent="0.15">
      <c r="B409" s="6" t="s">
        <v>1139</v>
      </c>
      <c r="C409" s="6" t="s">
        <v>1140</v>
      </c>
      <c r="D409" s="6" t="s">
        <v>1141</v>
      </c>
      <c r="E409" s="5" t="str">
        <f>HYPERLINK("https://www.esco-net.com/wcs/escort/ec/detail?hHinCd=EA351GT-40","EA351GT-40")</f>
        <v>EA351GT-40</v>
      </c>
    </row>
    <row r="410" spans="2:5" x14ac:dyDescent="0.15">
      <c r="B410" s="6" t="s">
        <v>1142</v>
      </c>
      <c r="C410" s="6" t="s">
        <v>1143</v>
      </c>
      <c r="D410" s="6" t="s">
        <v>1144</v>
      </c>
      <c r="E410" s="5" t="str">
        <f>HYPERLINK("https://www.esco-net.com/wcs/escort/ec/detail?hHinCd=EA935L-41A","EA935L-41A")</f>
        <v>EA935L-41A</v>
      </c>
    </row>
    <row r="411" spans="2:5" x14ac:dyDescent="0.15">
      <c r="B411" s="6" t="s">
        <v>130</v>
      </c>
      <c r="C411" s="6" t="s">
        <v>1145</v>
      </c>
      <c r="D411" s="6" t="s">
        <v>1146</v>
      </c>
      <c r="E411" s="5"/>
    </row>
    <row r="412" spans="2:5" x14ac:dyDescent="0.15">
      <c r="B412" s="6" t="s">
        <v>1147</v>
      </c>
      <c r="C412" s="6" t="s">
        <v>1148</v>
      </c>
      <c r="D412" s="6" t="s">
        <v>1149</v>
      </c>
      <c r="E412" s="5" t="str">
        <f>HYPERLINK("https://www.esco-net.com/wcs/escort/ec/detail?hHinCd=EA934KB-23","EA934KB-23")</f>
        <v>EA934KB-23</v>
      </c>
    </row>
    <row r="413" spans="2:5" x14ac:dyDescent="0.15">
      <c r="B413" s="6" t="s">
        <v>1150</v>
      </c>
      <c r="C413" s="6" t="s">
        <v>1151</v>
      </c>
      <c r="D413" s="6" t="s">
        <v>1152</v>
      </c>
      <c r="E413" s="5" t="str">
        <f>HYPERLINK("https://www.esco-net.com/wcs/escort/ec/detail?hHinCd=EA942CX-1","EA942CX-1")</f>
        <v>EA942CX-1</v>
      </c>
    </row>
    <row r="414" spans="2:5" x14ac:dyDescent="0.15">
      <c r="B414" s="6" t="s">
        <v>1153</v>
      </c>
      <c r="C414" s="6" t="s">
        <v>1154</v>
      </c>
      <c r="D414" s="6" t="s">
        <v>1155</v>
      </c>
      <c r="E414" s="5" t="str">
        <f>HYPERLINK("https://www.esco-net.com/wcs/escort/ec/detail?hHinCd=EA920SW-4","EA920SW-4")</f>
        <v>EA920SW-4</v>
      </c>
    </row>
    <row r="415" spans="2:5" x14ac:dyDescent="0.15">
      <c r="B415" s="6" t="s">
        <v>30</v>
      </c>
      <c r="C415" s="6" t="s">
        <v>1156</v>
      </c>
      <c r="D415" s="6" t="s">
        <v>1157</v>
      </c>
      <c r="E415" s="5"/>
    </row>
    <row r="416" spans="2:5" x14ac:dyDescent="0.15">
      <c r="B416" s="6" t="s">
        <v>1158</v>
      </c>
      <c r="C416" s="6" t="s">
        <v>1159</v>
      </c>
      <c r="D416" s="6" t="s">
        <v>1160</v>
      </c>
      <c r="E416" s="5"/>
    </row>
    <row r="417" spans="2:5" x14ac:dyDescent="0.15">
      <c r="B417" s="6" t="s">
        <v>1161</v>
      </c>
      <c r="C417" s="6" t="s">
        <v>1162</v>
      </c>
      <c r="D417" s="6" t="s">
        <v>1163</v>
      </c>
      <c r="E417" s="5"/>
    </row>
    <row r="418" spans="2:5" x14ac:dyDescent="0.15">
      <c r="B418" s="6" t="s">
        <v>1161</v>
      </c>
      <c r="C418" s="6" t="s">
        <v>1164</v>
      </c>
      <c r="D418" s="6" t="s">
        <v>1165</v>
      </c>
      <c r="E418" s="5"/>
    </row>
    <row r="419" spans="2:5" x14ac:dyDescent="0.15">
      <c r="B419" s="6" t="s">
        <v>1166</v>
      </c>
      <c r="C419" s="6" t="s">
        <v>1167</v>
      </c>
      <c r="D419" s="6" t="s">
        <v>1168</v>
      </c>
      <c r="E419" s="5" t="str">
        <f>HYPERLINK("https://www.esco-net.com/wcs/escort/ec/detail?hHinCd=EA920AJ-53","EA920AJ-53")</f>
        <v>EA920AJ-53</v>
      </c>
    </row>
    <row r="420" spans="2:5" x14ac:dyDescent="0.15">
      <c r="B420" s="6" t="s">
        <v>1169</v>
      </c>
      <c r="C420" s="6" t="s">
        <v>1170</v>
      </c>
      <c r="D420" s="6" t="s">
        <v>1171</v>
      </c>
      <c r="E420" s="5"/>
    </row>
    <row r="421" spans="2:5" x14ac:dyDescent="0.15">
      <c r="B421" s="6" t="s">
        <v>1172</v>
      </c>
      <c r="C421" s="6" t="s">
        <v>1173</v>
      </c>
      <c r="D421" s="6" t="s">
        <v>1174</v>
      </c>
      <c r="E421" s="5"/>
    </row>
    <row r="422" spans="2:5" x14ac:dyDescent="0.15">
      <c r="B422" s="6" t="s">
        <v>1175</v>
      </c>
      <c r="C422" s="6" t="s">
        <v>1176</v>
      </c>
      <c r="D422" s="6" t="s">
        <v>1177</v>
      </c>
      <c r="E422" s="5" t="str">
        <f>HYPERLINK("https://www.esco-net.com/wcs/escort/ec/detail?hHinCd=EA927GA-101","EA927GA-101")</f>
        <v>EA927GA-101</v>
      </c>
    </row>
    <row r="423" spans="2:5" x14ac:dyDescent="0.15">
      <c r="B423" s="6" t="s">
        <v>1178</v>
      </c>
      <c r="C423" s="6" t="s">
        <v>1179</v>
      </c>
      <c r="D423" s="6" t="s">
        <v>1180</v>
      </c>
      <c r="E423" s="5"/>
    </row>
    <row r="424" spans="2:5" x14ac:dyDescent="0.15">
      <c r="B424" s="6" t="s">
        <v>1181</v>
      </c>
      <c r="C424" s="6" t="s">
        <v>1182</v>
      </c>
      <c r="D424" s="6" t="s">
        <v>1183</v>
      </c>
      <c r="E424" s="5"/>
    </row>
    <row r="425" spans="2:5" x14ac:dyDescent="0.15">
      <c r="B425" s="6" t="s">
        <v>1181</v>
      </c>
      <c r="C425" s="6" t="s">
        <v>1184</v>
      </c>
      <c r="D425" s="6" t="s">
        <v>1185</v>
      </c>
      <c r="E425" s="5"/>
    </row>
    <row r="426" spans="2:5" x14ac:dyDescent="0.15">
      <c r="B426" s="6" t="s">
        <v>1181</v>
      </c>
      <c r="C426" s="6" t="s">
        <v>1186</v>
      </c>
      <c r="D426" s="6" t="s">
        <v>1187</v>
      </c>
      <c r="E426" s="5"/>
    </row>
    <row r="427" spans="2:5" x14ac:dyDescent="0.15">
      <c r="B427" s="6" t="s">
        <v>1188</v>
      </c>
      <c r="C427" s="6" t="s">
        <v>1189</v>
      </c>
      <c r="D427" s="6" t="s">
        <v>1190</v>
      </c>
      <c r="E427" s="5" t="str">
        <f>HYPERLINK("https://www.esco-net.com/wcs/escort/ec/detail?hHinCd=EA944C-140A","EA944C-140A")</f>
        <v>EA944C-140A</v>
      </c>
    </row>
    <row r="428" spans="2:5" x14ac:dyDescent="0.15">
      <c r="B428" s="6" t="s">
        <v>131</v>
      </c>
      <c r="C428" s="6" t="s">
        <v>1191</v>
      </c>
      <c r="D428" s="6" t="s">
        <v>1192</v>
      </c>
      <c r="E428" s="5" t="str">
        <f>HYPERLINK("https://www.esco-net.com/wcs/escort/ec/detail?hHinCd=EA508SR-14","EA508SR-14")</f>
        <v>EA508SR-14</v>
      </c>
    </row>
    <row r="429" spans="2:5" x14ac:dyDescent="0.15">
      <c r="B429" s="6" t="s">
        <v>131</v>
      </c>
      <c r="C429" s="6" t="s">
        <v>1193</v>
      </c>
      <c r="D429" s="6" t="s">
        <v>1194</v>
      </c>
      <c r="E429" s="5"/>
    </row>
    <row r="430" spans="2:5" x14ac:dyDescent="0.15">
      <c r="B430" s="6" t="s">
        <v>131</v>
      </c>
      <c r="C430" s="6" t="s">
        <v>1195</v>
      </c>
      <c r="D430" s="6" t="s">
        <v>1196</v>
      </c>
      <c r="E430" s="5" t="str">
        <f>HYPERLINK("https://www.esco-net.com/wcs/escort/ec/detail?hHinCd=EA508TM-5","EA508TM-5")</f>
        <v>EA508TM-5</v>
      </c>
    </row>
    <row r="431" spans="2:5" x14ac:dyDescent="0.15">
      <c r="B431" s="6" t="s">
        <v>131</v>
      </c>
      <c r="C431" s="6" t="s">
        <v>1197</v>
      </c>
      <c r="D431" s="6" t="s">
        <v>1198</v>
      </c>
      <c r="E431" s="5" t="str">
        <f>HYPERLINK("https://www.esco-net.com/wcs/escort/ec/detail?hHinCd=EA508TM-23","EA508TM-23")</f>
        <v>EA508TM-23</v>
      </c>
    </row>
    <row r="432" spans="2:5" x14ac:dyDescent="0.15">
      <c r="B432" s="6" t="s">
        <v>31</v>
      </c>
      <c r="C432" s="6" t="s">
        <v>1199</v>
      </c>
      <c r="D432" s="6" t="s">
        <v>1200</v>
      </c>
      <c r="E432" s="5" t="str">
        <f>HYPERLINK("https://www.esco-net.com/wcs/escort/ec/detail?hHinCd=EA508AK-55","EA508AK-55")</f>
        <v>EA508AK-55</v>
      </c>
    </row>
    <row r="433" spans="2:5" x14ac:dyDescent="0.15">
      <c r="B433" s="6" t="s">
        <v>1201</v>
      </c>
      <c r="C433" s="6" t="s">
        <v>1202</v>
      </c>
      <c r="D433" s="6" t="s">
        <v>1203</v>
      </c>
      <c r="E433" s="5" t="str">
        <f>HYPERLINK("https://www.esco-net.com/wcs/escort/ec/detail?hHinCd=EA508TL-4B","EA508TL-4B")</f>
        <v>EA508TL-4B</v>
      </c>
    </row>
    <row r="434" spans="2:5" x14ac:dyDescent="0.15">
      <c r="B434" s="6" t="s">
        <v>1204</v>
      </c>
      <c r="C434" s="6" t="s">
        <v>1205</v>
      </c>
      <c r="D434" s="6" t="s">
        <v>1206</v>
      </c>
      <c r="E434" s="5"/>
    </row>
    <row r="435" spans="2:5" x14ac:dyDescent="0.15">
      <c r="B435" s="6" t="s">
        <v>1207</v>
      </c>
      <c r="C435" s="6" t="s">
        <v>1208</v>
      </c>
      <c r="D435" s="6" t="s">
        <v>1209</v>
      </c>
      <c r="E435" s="5" t="str">
        <f>HYPERLINK("https://www.esco-net.com/wcs/escort/ec/detail?hHinCd=EA657-160NF","EA657-160NF")</f>
        <v>EA657-160NF</v>
      </c>
    </row>
    <row r="436" spans="2:5" x14ac:dyDescent="0.15">
      <c r="B436" s="6" t="s">
        <v>1210</v>
      </c>
      <c r="C436" s="6" t="s">
        <v>1211</v>
      </c>
      <c r="D436" s="6" t="s">
        <v>1212</v>
      </c>
      <c r="E436" s="5" t="str">
        <f>HYPERLINK("https://www.esco-net.com/wcs/escort/ec/detail?hHinCd=EA657-143NF","EA657-143NF")</f>
        <v>EA657-143NF</v>
      </c>
    </row>
    <row r="437" spans="2:5" x14ac:dyDescent="0.15">
      <c r="B437" s="6" t="s">
        <v>1213</v>
      </c>
      <c r="C437" s="6" t="s">
        <v>1214</v>
      </c>
      <c r="D437" s="6" t="s">
        <v>1215</v>
      </c>
      <c r="E437" s="5" t="str">
        <f>HYPERLINK("https://www.esco-net.com/wcs/escort/ec/detail?hHinCd=EA505-15","EA505-15")</f>
        <v>EA505-15</v>
      </c>
    </row>
    <row r="438" spans="2:5" x14ac:dyDescent="0.15">
      <c r="B438" s="6" t="s">
        <v>132</v>
      </c>
      <c r="C438" s="6" t="s">
        <v>1216</v>
      </c>
      <c r="D438" s="6" t="s">
        <v>1217</v>
      </c>
      <c r="E438" s="5" t="str">
        <f>HYPERLINK("https://www.esco-net.com/wcs/escort/ec/detail?hHinCd=EA506AB-36A","EA506AB-36A")</f>
        <v>EA506AB-36A</v>
      </c>
    </row>
    <row r="439" spans="2:5" x14ac:dyDescent="0.15">
      <c r="B439" s="6" t="s">
        <v>132</v>
      </c>
      <c r="C439" s="6" t="s">
        <v>1218</v>
      </c>
      <c r="D439" s="6" t="s">
        <v>1219</v>
      </c>
      <c r="E439" s="5" t="str">
        <f>HYPERLINK("https://www.esco-net.com/wcs/escort/ec/detail?hHinCd=EA506AB-38BA","EA506AB-38BA")</f>
        <v>EA506AB-38BA</v>
      </c>
    </row>
    <row r="440" spans="2:5" x14ac:dyDescent="0.15">
      <c r="B440" s="6" t="s">
        <v>132</v>
      </c>
      <c r="C440" s="6" t="s">
        <v>1220</v>
      </c>
      <c r="D440" s="6" t="s">
        <v>1221</v>
      </c>
      <c r="E440" s="5" t="str">
        <f>HYPERLINK("https://www.esco-net.com/wcs/escort/ec/detail?hHinCd=EA506AB-39BB","EA506AB-39BB")</f>
        <v>EA506AB-39BB</v>
      </c>
    </row>
    <row r="441" spans="2:5" x14ac:dyDescent="0.15">
      <c r="B441" s="6" t="s">
        <v>132</v>
      </c>
      <c r="C441" s="6" t="s">
        <v>1222</v>
      </c>
      <c r="D441" s="6" t="s">
        <v>1223</v>
      </c>
      <c r="E441" s="5" t="str">
        <f>HYPERLINK("https://www.esco-net.com/wcs/escort/ec/detail?hHinCd=EA506AB-40BA","EA506AB-40BA")</f>
        <v>EA506AB-40BA</v>
      </c>
    </row>
    <row r="442" spans="2:5" x14ac:dyDescent="0.15">
      <c r="B442" s="6" t="s">
        <v>132</v>
      </c>
      <c r="C442" s="6" t="s">
        <v>1224</v>
      </c>
      <c r="D442" s="6" t="s">
        <v>1225</v>
      </c>
      <c r="E442" s="5" t="str">
        <f>HYPERLINK("https://www.esco-net.com/wcs/escort/ec/detail?hHinCd=EA506AB-43BB","EA506AB-43BB")</f>
        <v>EA506AB-43BB</v>
      </c>
    </row>
    <row r="443" spans="2:5" x14ac:dyDescent="0.15">
      <c r="B443" s="6" t="s">
        <v>132</v>
      </c>
      <c r="C443" s="6" t="s">
        <v>1226</v>
      </c>
      <c r="D443" s="6" t="s">
        <v>1227</v>
      </c>
      <c r="E443" s="5" t="str">
        <f>HYPERLINK("https://www.esco-net.com/wcs/escort/ec/detail?hHinCd=EA506AB-46A","EA506AB-46A")</f>
        <v>EA506AB-46A</v>
      </c>
    </row>
    <row r="444" spans="2:5" x14ac:dyDescent="0.15">
      <c r="B444" s="6" t="s">
        <v>132</v>
      </c>
      <c r="C444" s="6" t="s">
        <v>1228</v>
      </c>
      <c r="D444" s="6" t="s">
        <v>1229</v>
      </c>
      <c r="E444" s="5" t="str">
        <f>HYPERLINK("https://www.esco-net.com/wcs/escort/ec/detail?hHinCd=EA506AB-48BA","EA506AB-48BA")</f>
        <v>EA506AB-48BA</v>
      </c>
    </row>
    <row r="445" spans="2:5" x14ac:dyDescent="0.15">
      <c r="B445" s="6" t="s">
        <v>133</v>
      </c>
      <c r="C445" s="6" t="s">
        <v>1230</v>
      </c>
      <c r="D445" s="6" t="s">
        <v>1231</v>
      </c>
      <c r="E445" s="5" t="str">
        <f>HYPERLINK("https://www.esco-net.com/wcs/escort/ec/detail?hHinCd=EA506LD-1BA","EA506LD-1BA")</f>
        <v>EA506LD-1BA</v>
      </c>
    </row>
    <row r="446" spans="2:5" x14ac:dyDescent="0.15">
      <c r="B446" s="6" t="s">
        <v>133</v>
      </c>
      <c r="C446" s="6" t="s">
        <v>1232</v>
      </c>
      <c r="D446" s="6" t="s">
        <v>1233</v>
      </c>
      <c r="E446" s="5" t="str">
        <f>HYPERLINK("https://www.esco-net.com/wcs/escort/ec/detail?hHinCd=EA506LD-24BA","EA506LD-24BA")</f>
        <v>EA506LD-24BA</v>
      </c>
    </row>
    <row r="447" spans="2:5" x14ac:dyDescent="0.15">
      <c r="B447" s="6" t="s">
        <v>1234</v>
      </c>
      <c r="C447" s="6" t="s">
        <v>1235</v>
      </c>
      <c r="D447" s="6" t="s">
        <v>1236</v>
      </c>
      <c r="E447" s="5"/>
    </row>
    <row r="448" spans="2:5" x14ac:dyDescent="0.15">
      <c r="B448" s="6" t="s">
        <v>1237</v>
      </c>
      <c r="C448" s="6" t="s">
        <v>1238</v>
      </c>
      <c r="D448" s="6" t="s">
        <v>1239</v>
      </c>
      <c r="E448" s="5" t="str">
        <f>HYPERLINK("https://www.esco-net.com/wcs/escort/ec/detail?hHinCd=EA956AB-4","EA956AB-4")</f>
        <v>EA956AB-4</v>
      </c>
    </row>
    <row r="449" spans="2:5" x14ac:dyDescent="0.15">
      <c r="B449" s="6" t="s">
        <v>134</v>
      </c>
      <c r="C449" s="6" t="s">
        <v>1240</v>
      </c>
      <c r="D449" s="6" t="s">
        <v>1241</v>
      </c>
      <c r="E449" s="5" t="str">
        <f>HYPERLINK("https://www.esco-net.com/wcs/escort/ec/detail?hHinCd=EA955AD-2A","EA955AD-2A")</f>
        <v>EA955AD-2A</v>
      </c>
    </row>
    <row r="450" spans="2:5" x14ac:dyDescent="0.15">
      <c r="B450" s="6" t="s">
        <v>1242</v>
      </c>
      <c r="C450" s="6" t="s">
        <v>1243</v>
      </c>
      <c r="D450" s="6" t="s">
        <v>1244</v>
      </c>
      <c r="E450" s="5" t="str">
        <f>HYPERLINK("https://www.esco-net.com/wcs/escort/ec/detail?hHinCd=EA955CD-51","EA955CD-51")</f>
        <v>EA955CD-51</v>
      </c>
    </row>
    <row r="451" spans="2:5" x14ac:dyDescent="0.15">
      <c r="B451" s="6" t="s">
        <v>135</v>
      </c>
      <c r="C451" s="6" t="s">
        <v>1245</v>
      </c>
      <c r="D451" s="6" t="s">
        <v>1246</v>
      </c>
      <c r="E451" s="5" t="str">
        <f>HYPERLINK("https://www.esco-net.com/wcs/escort/ec/detail?hHinCd=EA976DK-120B","EA976DK-120B")</f>
        <v>EA976DK-120B</v>
      </c>
    </row>
    <row r="452" spans="2:5" x14ac:dyDescent="0.15">
      <c r="B452" s="6" t="s">
        <v>135</v>
      </c>
      <c r="C452" s="6" t="s">
        <v>1247</v>
      </c>
      <c r="D452" s="6" t="s">
        <v>1248</v>
      </c>
      <c r="E452" s="5" t="str">
        <f>HYPERLINK("https://www.esco-net.com/wcs/escort/ec/detail?hHinCd=EA976AG-150B","EA976AG-150B")</f>
        <v>EA976AG-150B</v>
      </c>
    </row>
    <row r="453" spans="2:5" x14ac:dyDescent="0.15">
      <c r="B453" s="6" t="s">
        <v>1249</v>
      </c>
      <c r="C453" s="6" t="s">
        <v>1250</v>
      </c>
      <c r="D453" s="6" t="s">
        <v>1251</v>
      </c>
      <c r="E453" s="5" t="str">
        <f>HYPERLINK("https://www.esco-net.com/wcs/escort/ec/detail?hHinCd=EA628PR-11A","EA628PR-11A")</f>
        <v>EA628PR-11A</v>
      </c>
    </row>
    <row r="454" spans="2:5" x14ac:dyDescent="0.15">
      <c r="B454" s="6" t="s">
        <v>1252</v>
      </c>
      <c r="C454" s="6" t="s">
        <v>1253</v>
      </c>
      <c r="D454" s="6" t="s">
        <v>1254</v>
      </c>
      <c r="E454" s="5" t="str">
        <f>HYPERLINK("https://www.esco-net.com/wcs/escort/ec/detail?hHinCd=EA944N-61","EA944N-61")</f>
        <v>EA944N-61</v>
      </c>
    </row>
    <row r="455" spans="2:5" x14ac:dyDescent="0.15">
      <c r="B455" s="6" t="s">
        <v>1255</v>
      </c>
      <c r="C455" s="6" t="s">
        <v>1256</v>
      </c>
      <c r="D455" s="6" t="s">
        <v>1257</v>
      </c>
      <c r="E455" s="5" t="str">
        <f>HYPERLINK("https://www.esco-net.com/wcs/escort/ec/detail?hHinCd=EA520BY-21B","EA520BY-21B")</f>
        <v>EA520BY-21B</v>
      </c>
    </row>
    <row r="456" spans="2:5" x14ac:dyDescent="0.15">
      <c r="B456" s="6" t="s">
        <v>136</v>
      </c>
      <c r="C456" s="6" t="s">
        <v>1258</v>
      </c>
      <c r="D456" s="6" t="s">
        <v>1259</v>
      </c>
      <c r="E456" s="5"/>
    </row>
    <row r="457" spans="2:5" x14ac:dyDescent="0.15">
      <c r="B457" s="6" t="s">
        <v>1260</v>
      </c>
      <c r="C457" s="6" t="s">
        <v>1261</v>
      </c>
      <c r="D457" s="6" t="s">
        <v>1262</v>
      </c>
      <c r="E457" s="5" t="str">
        <f>HYPERLINK("https://www.esco-net.com/wcs/escort/ec/detail?hHinCd=EA506AG-62","EA506AG-62")</f>
        <v>EA506AG-62</v>
      </c>
    </row>
    <row r="458" spans="2:5" x14ac:dyDescent="0.15">
      <c r="B458" s="6" t="s">
        <v>137</v>
      </c>
      <c r="C458" s="6" t="s">
        <v>1263</v>
      </c>
      <c r="D458" s="6" t="s">
        <v>1264</v>
      </c>
      <c r="E458" s="5"/>
    </row>
    <row r="459" spans="2:5" x14ac:dyDescent="0.15">
      <c r="B459" s="6" t="s">
        <v>1265</v>
      </c>
      <c r="C459" s="6" t="s">
        <v>1266</v>
      </c>
      <c r="D459" s="6" t="s">
        <v>1267</v>
      </c>
      <c r="E459" s="5"/>
    </row>
    <row r="460" spans="2:5" x14ac:dyDescent="0.15">
      <c r="B460" s="6" t="s">
        <v>14</v>
      </c>
      <c r="C460" s="6" t="s">
        <v>1268</v>
      </c>
      <c r="D460" s="6" t="s">
        <v>1269</v>
      </c>
      <c r="E460" s="5"/>
    </row>
    <row r="461" spans="2:5" x14ac:dyDescent="0.15">
      <c r="B461" s="6" t="s">
        <v>14</v>
      </c>
      <c r="C461" s="6" t="s">
        <v>1270</v>
      </c>
      <c r="D461" s="6" t="s">
        <v>1271</v>
      </c>
      <c r="E461" s="5" t="str">
        <f>HYPERLINK("https://www.esco-net.com/wcs/escort/ec/detail?hHinCd=EA986JE-3","EA986JE-3")</f>
        <v>EA986JE-3</v>
      </c>
    </row>
    <row r="462" spans="2:5" x14ac:dyDescent="0.15">
      <c r="B462" s="6" t="s">
        <v>138</v>
      </c>
      <c r="C462" s="6" t="s">
        <v>1272</v>
      </c>
      <c r="D462" s="6" t="s">
        <v>1273</v>
      </c>
      <c r="E462" s="5"/>
    </row>
    <row r="463" spans="2:5" x14ac:dyDescent="0.15">
      <c r="B463" s="6" t="s">
        <v>1274</v>
      </c>
      <c r="C463" s="6" t="s">
        <v>1275</v>
      </c>
      <c r="D463" s="6" t="s">
        <v>1276</v>
      </c>
      <c r="E463" s="5"/>
    </row>
    <row r="464" spans="2:5" x14ac:dyDescent="0.15">
      <c r="B464" s="6" t="s">
        <v>1277</v>
      </c>
      <c r="C464" s="6" t="s">
        <v>1278</v>
      </c>
      <c r="D464" s="6" t="s">
        <v>1279</v>
      </c>
      <c r="E464" s="5"/>
    </row>
    <row r="465" spans="2:5" x14ac:dyDescent="0.15">
      <c r="B465" s="6" t="s">
        <v>1277</v>
      </c>
      <c r="C465" s="6" t="s">
        <v>1280</v>
      </c>
      <c r="D465" s="6" t="s">
        <v>1281</v>
      </c>
      <c r="E465" s="5"/>
    </row>
    <row r="466" spans="2:5" x14ac:dyDescent="0.15">
      <c r="B466" s="6" t="s">
        <v>1277</v>
      </c>
      <c r="C466" s="6" t="s">
        <v>1282</v>
      </c>
      <c r="D466" s="6" t="s">
        <v>1283</v>
      </c>
      <c r="E466" s="5"/>
    </row>
    <row r="467" spans="2:5" x14ac:dyDescent="0.15">
      <c r="B467" s="6" t="s">
        <v>1284</v>
      </c>
      <c r="C467" s="6" t="s">
        <v>1285</v>
      </c>
      <c r="D467" s="6" t="s">
        <v>1286</v>
      </c>
      <c r="E467" s="5"/>
    </row>
    <row r="468" spans="2:5" x14ac:dyDescent="0.15">
      <c r="B468" s="6" t="s">
        <v>1287</v>
      </c>
      <c r="C468" s="6" t="s">
        <v>1288</v>
      </c>
      <c r="D468" s="6" t="s">
        <v>1289</v>
      </c>
      <c r="E468" s="5"/>
    </row>
    <row r="469" spans="2:5" x14ac:dyDescent="0.15">
      <c r="B469" s="6" t="s">
        <v>1290</v>
      </c>
      <c r="C469" s="6" t="s">
        <v>1291</v>
      </c>
      <c r="D469" s="6" t="s">
        <v>1292</v>
      </c>
      <c r="E469" s="5"/>
    </row>
    <row r="470" spans="2:5" x14ac:dyDescent="0.15">
      <c r="B470" s="6" t="s">
        <v>139</v>
      </c>
      <c r="C470" s="6" t="s">
        <v>1293</v>
      </c>
      <c r="D470" s="6" t="s">
        <v>1294</v>
      </c>
      <c r="E470" s="5" t="str">
        <f>HYPERLINK("https://www.esco-net.com/wcs/escort/ec/detail?hHinCd=EA988DJ-1","EA988DJ-1")</f>
        <v>EA988DJ-1</v>
      </c>
    </row>
    <row r="471" spans="2:5" x14ac:dyDescent="0.15">
      <c r="B471" s="6" t="s">
        <v>15</v>
      </c>
      <c r="C471" s="6" t="s">
        <v>1295</v>
      </c>
      <c r="D471" s="6" t="s">
        <v>1296</v>
      </c>
      <c r="E471" s="5" t="str">
        <f>HYPERLINK("https://www.esco-net.com/wcs/escort/ec/detail?hHinCd=EA982ST-3A","EA982ST-3A")</f>
        <v>EA982ST-3A</v>
      </c>
    </row>
    <row r="472" spans="2:5" x14ac:dyDescent="0.15">
      <c r="B472" s="6" t="s">
        <v>1297</v>
      </c>
      <c r="C472" s="6" t="s">
        <v>1298</v>
      </c>
      <c r="D472" s="6" t="s">
        <v>1299</v>
      </c>
      <c r="E472" s="5" t="str">
        <f>HYPERLINK("https://www.esco-net.com/wcs/escort/ec/detail?hHinCd=EA982SB-35A","EA982SB-35A")</f>
        <v>EA982SB-35A</v>
      </c>
    </row>
    <row r="473" spans="2:5" x14ac:dyDescent="0.15">
      <c r="B473" s="6" t="s">
        <v>1300</v>
      </c>
      <c r="C473" s="6" t="s">
        <v>1301</v>
      </c>
      <c r="D473" s="6" t="s">
        <v>1302</v>
      </c>
      <c r="E473" s="5" t="str">
        <f>HYPERLINK("https://www.esco-net.com/wcs/escort/ec/detail?hHinCd=EA628RT-652A","EA628RT-652A")</f>
        <v>EA628RT-652A</v>
      </c>
    </row>
    <row r="474" spans="2:5" x14ac:dyDescent="0.15">
      <c r="B474" s="6" t="s">
        <v>140</v>
      </c>
      <c r="C474" s="6" t="s">
        <v>1303</v>
      </c>
      <c r="D474" s="6" t="s">
        <v>1304</v>
      </c>
      <c r="E474" s="5" t="str">
        <f>HYPERLINK("https://www.esco-net.com/wcs/escort/ec/detail?hHinCd=EA944M-8","EA944M-8")</f>
        <v>EA944M-8</v>
      </c>
    </row>
    <row r="475" spans="2:5" x14ac:dyDescent="0.15">
      <c r="B475" s="6" t="s">
        <v>141</v>
      </c>
      <c r="C475" s="6" t="s">
        <v>1305</v>
      </c>
      <c r="D475" s="6" t="s">
        <v>1306</v>
      </c>
      <c r="E475" s="5" t="str">
        <f>HYPERLINK("https://www.esco-net.com/wcs/escort/ec/detail?hHinCd=EA628WJ-21","EA628WJ-21")</f>
        <v>EA628WJ-21</v>
      </c>
    </row>
    <row r="476" spans="2:5" x14ac:dyDescent="0.15">
      <c r="B476" s="6" t="s">
        <v>142</v>
      </c>
      <c r="C476" s="6" t="s">
        <v>1307</v>
      </c>
      <c r="D476" s="6" t="s">
        <v>1308</v>
      </c>
      <c r="E476" s="5"/>
    </row>
    <row r="477" spans="2:5" x14ac:dyDescent="0.15">
      <c r="B477" s="6" t="s">
        <v>142</v>
      </c>
      <c r="C477" s="6" t="s">
        <v>1309</v>
      </c>
      <c r="D477" s="6" t="s">
        <v>1310</v>
      </c>
      <c r="E477" s="5"/>
    </row>
    <row r="478" spans="2:5" x14ac:dyDescent="0.15">
      <c r="B478" s="6" t="s">
        <v>142</v>
      </c>
      <c r="C478" s="6" t="s">
        <v>1311</v>
      </c>
      <c r="D478" s="6" t="s">
        <v>1312</v>
      </c>
      <c r="E478" s="5"/>
    </row>
    <row r="479" spans="2:5" x14ac:dyDescent="0.15">
      <c r="B479" s="6" t="s">
        <v>1313</v>
      </c>
      <c r="C479" s="6" t="s">
        <v>1314</v>
      </c>
      <c r="D479" s="6" t="s">
        <v>1315</v>
      </c>
      <c r="E479" s="5"/>
    </row>
    <row r="480" spans="2:5" x14ac:dyDescent="0.15">
      <c r="B480" s="6" t="s">
        <v>1316</v>
      </c>
      <c r="C480" s="6" t="s">
        <v>1317</v>
      </c>
      <c r="D480" s="6" t="s">
        <v>1318</v>
      </c>
      <c r="E480" s="5"/>
    </row>
    <row r="481" spans="2:5" x14ac:dyDescent="0.15">
      <c r="B481" s="6" t="s">
        <v>1319</v>
      </c>
      <c r="C481" s="6" t="s">
        <v>1320</v>
      </c>
      <c r="D481" s="6" t="s">
        <v>1321</v>
      </c>
      <c r="E481" s="5" t="str">
        <f>HYPERLINK("https://www.esco-net.com/wcs/escort/ec/detail?hHinCd=EA987AB-2.5A","EA987AB-2.5A")</f>
        <v>EA987AB-2.5A</v>
      </c>
    </row>
    <row r="482" spans="2:5" x14ac:dyDescent="0.15">
      <c r="B482" s="6" t="s">
        <v>1319</v>
      </c>
      <c r="C482" s="6" t="s">
        <v>1322</v>
      </c>
      <c r="D482" s="6" t="s">
        <v>1323</v>
      </c>
      <c r="E482" s="5" t="str">
        <f>HYPERLINK("https://www.esco-net.com/wcs/escort/ec/detail?hHinCd=EA987AB-7A","EA987AB-7A")</f>
        <v>EA987AB-7A</v>
      </c>
    </row>
    <row r="483" spans="2:5" x14ac:dyDescent="0.15">
      <c r="B483" s="6" t="s">
        <v>1324</v>
      </c>
      <c r="C483" s="6" t="s">
        <v>1325</v>
      </c>
      <c r="D483" s="6" t="s">
        <v>1326</v>
      </c>
      <c r="E483" s="5" t="str">
        <f>HYPERLINK("https://www.esco-net.com/wcs/escort/ec/detail?hHinCd=EA981CL-3A","EA981CL-3A")</f>
        <v>EA981CL-3A</v>
      </c>
    </row>
    <row r="484" spans="2:5" x14ac:dyDescent="0.15">
      <c r="B484" s="6" t="s">
        <v>143</v>
      </c>
      <c r="C484" s="6" t="s">
        <v>1327</v>
      </c>
      <c r="D484" s="6" t="s">
        <v>1328</v>
      </c>
      <c r="E484" s="5" t="str">
        <f>HYPERLINK("https://www.esco-net.com/wcs/escort/ec/detail?hHinCd=EA981FJ-5A","EA981FJ-5A")</f>
        <v>EA981FJ-5A</v>
      </c>
    </row>
    <row r="485" spans="2:5" x14ac:dyDescent="0.15">
      <c r="B485" s="6" t="s">
        <v>144</v>
      </c>
      <c r="C485" s="6" t="s">
        <v>1329</v>
      </c>
      <c r="D485" s="6" t="s">
        <v>1330</v>
      </c>
      <c r="E485" s="5" t="str">
        <f>HYPERLINK("https://www.esco-net.com/wcs/escort/ec/detail?hHinCd=EA987FF-103","EA987FF-103")</f>
        <v>EA987FF-103</v>
      </c>
    </row>
    <row r="486" spans="2:5" x14ac:dyDescent="0.15">
      <c r="B486" s="6" t="s">
        <v>1331</v>
      </c>
      <c r="C486" s="6" t="s">
        <v>1332</v>
      </c>
      <c r="D486" s="6" t="s">
        <v>1333</v>
      </c>
      <c r="E486" s="5"/>
    </row>
    <row r="487" spans="2:5" x14ac:dyDescent="0.15">
      <c r="B487" s="6" t="s">
        <v>145</v>
      </c>
      <c r="C487" s="6" t="s">
        <v>1334</v>
      </c>
      <c r="D487" s="6" t="s">
        <v>1335</v>
      </c>
      <c r="E487" s="5" t="str">
        <f>HYPERLINK("https://www.esco-net.com/wcs/escort/ec/detail?hHinCd=EA638ND-9","EA638ND-9")</f>
        <v>EA638ND-9</v>
      </c>
    </row>
    <row r="488" spans="2:5" x14ac:dyDescent="0.15">
      <c r="B488" s="6" t="s">
        <v>146</v>
      </c>
      <c r="C488" s="6" t="s">
        <v>1336</v>
      </c>
      <c r="D488" s="6" t="s">
        <v>1337</v>
      </c>
      <c r="E488" s="5" t="str">
        <f>HYPERLINK("https://www.esco-net.com/wcs/escort/ec/detail?hHinCd=EA638F-4A","EA638F-4A")</f>
        <v>EA638F-4A</v>
      </c>
    </row>
    <row r="489" spans="2:5" x14ac:dyDescent="0.15">
      <c r="B489" s="6" t="s">
        <v>147</v>
      </c>
      <c r="C489" s="6" t="s">
        <v>1338</v>
      </c>
      <c r="D489" s="6" t="s">
        <v>1339</v>
      </c>
      <c r="E489" s="5"/>
    </row>
    <row r="490" spans="2:5" x14ac:dyDescent="0.15">
      <c r="B490" s="6" t="s">
        <v>148</v>
      </c>
      <c r="C490" s="6" t="s">
        <v>1340</v>
      </c>
      <c r="D490" s="6" t="s">
        <v>1341</v>
      </c>
      <c r="E490" s="5" t="str">
        <f>HYPERLINK("https://www.esco-net.com/wcs/escort/ec/detail?hHinCd=EA903BP-34","EA903BP-34")</f>
        <v>EA903BP-34</v>
      </c>
    </row>
    <row r="491" spans="2:5" x14ac:dyDescent="0.15">
      <c r="B491" s="6" t="s">
        <v>149</v>
      </c>
      <c r="C491" s="6" t="s">
        <v>1342</v>
      </c>
      <c r="D491" s="6" t="s">
        <v>1343</v>
      </c>
      <c r="E491" s="5"/>
    </row>
    <row r="492" spans="2:5" x14ac:dyDescent="0.15">
      <c r="B492" s="6" t="s">
        <v>150</v>
      </c>
      <c r="C492" s="6" t="s">
        <v>1344</v>
      </c>
      <c r="D492" s="6" t="s">
        <v>1345</v>
      </c>
      <c r="E492" s="5" t="str">
        <f>HYPERLINK("https://www.esco-net.com/wcs/escort/ec/detail?hHinCd=EA762EC-107","EA762EC-107")</f>
        <v>EA762EC-107</v>
      </c>
    </row>
    <row r="493" spans="2:5" x14ac:dyDescent="0.15">
      <c r="B493" s="6" t="s">
        <v>150</v>
      </c>
      <c r="C493" s="6" t="s">
        <v>1346</v>
      </c>
      <c r="D493" s="6" t="s">
        <v>1347</v>
      </c>
      <c r="E493" s="5" t="str">
        <f>HYPERLINK("https://www.esco-net.com/wcs/escort/ec/detail?hHinCd=EA765MB-23","EA765MB-23")</f>
        <v>EA765MB-23</v>
      </c>
    </row>
    <row r="494" spans="2:5" x14ac:dyDescent="0.15">
      <c r="B494" s="6" t="s">
        <v>1348</v>
      </c>
      <c r="C494" s="6" t="s">
        <v>1349</v>
      </c>
      <c r="D494" s="6" t="s">
        <v>1350</v>
      </c>
      <c r="E494" s="5"/>
    </row>
    <row r="495" spans="2:5" x14ac:dyDescent="0.15">
      <c r="B495" s="6" t="s">
        <v>151</v>
      </c>
      <c r="C495" s="6" t="s">
        <v>1351</v>
      </c>
      <c r="D495" s="6" t="s">
        <v>1352</v>
      </c>
      <c r="E495" s="5" t="str">
        <f>HYPERLINK("https://www.esco-net.com/wcs/escort/ec/detail?hHinCd=EA765MB-76","EA765MB-76")</f>
        <v>EA765MB-76</v>
      </c>
    </row>
    <row r="496" spans="2:5" x14ac:dyDescent="0.15">
      <c r="B496" s="6" t="s">
        <v>1353</v>
      </c>
      <c r="C496" s="6" t="s">
        <v>1354</v>
      </c>
      <c r="D496" s="6" t="s">
        <v>1355</v>
      </c>
      <c r="E496" s="5"/>
    </row>
    <row r="497" spans="2:5" x14ac:dyDescent="0.15">
      <c r="B497" s="6" t="s">
        <v>152</v>
      </c>
      <c r="C497" s="6" t="s">
        <v>1356</v>
      </c>
      <c r="D497" s="6" t="s">
        <v>1357</v>
      </c>
      <c r="E497" s="5" t="str">
        <f>HYPERLINK("https://www.esco-net.com/wcs/escort/ec/detail?hHinCd=EA762HC-27","EA762HC-27")</f>
        <v>EA762HC-27</v>
      </c>
    </row>
    <row r="498" spans="2:5" x14ac:dyDescent="0.15">
      <c r="B498" s="6" t="s">
        <v>32</v>
      </c>
      <c r="C498" s="6" t="s">
        <v>1358</v>
      </c>
      <c r="D498" s="6" t="s">
        <v>1359</v>
      </c>
      <c r="E498" s="5"/>
    </row>
    <row r="499" spans="2:5" x14ac:dyDescent="0.15">
      <c r="B499" s="6" t="s">
        <v>32</v>
      </c>
      <c r="C499" s="6" t="s">
        <v>1360</v>
      </c>
      <c r="D499" s="6" t="s">
        <v>1361</v>
      </c>
      <c r="E499" s="5"/>
    </row>
    <row r="500" spans="2:5" x14ac:dyDescent="0.15">
      <c r="B500" s="6" t="s">
        <v>153</v>
      </c>
      <c r="C500" s="6" t="s">
        <v>1362</v>
      </c>
      <c r="D500" s="6" t="s">
        <v>1363</v>
      </c>
      <c r="E500" s="5"/>
    </row>
    <row r="501" spans="2:5" x14ac:dyDescent="0.15">
      <c r="B501" s="6" t="s">
        <v>153</v>
      </c>
      <c r="C501" s="6" t="s">
        <v>1364</v>
      </c>
      <c r="D501" s="6" t="s">
        <v>154</v>
      </c>
      <c r="E501" s="5"/>
    </row>
    <row r="502" spans="2:5" x14ac:dyDescent="0.15">
      <c r="B502" s="6" t="s">
        <v>155</v>
      </c>
      <c r="C502" s="6" t="s">
        <v>1365</v>
      </c>
      <c r="D502" s="6" t="s">
        <v>1366</v>
      </c>
      <c r="E502" s="5" t="str">
        <f>HYPERLINK("https://www.esco-net.com/wcs/escort/ec/detail?hHinCd=EA762GK-84","EA762GK-84")</f>
        <v>EA762GK-84</v>
      </c>
    </row>
    <row r="503" spans="2:5" x14ac:dyDescent="0.15">
      <c r="B503" s="6" t="s">
        <v>156</v>
      </c>
      <c r="C503" s="6" t="s">
        <v>1367</v>
      </c>
      <c r="D503" s="6" t="s">
        <v>1368</v>
      </c>
      <c r="E503" s="5" t="str">
        <f>HYPERLINK("https://www.esco-net.com/wcs/escort/ec/detail?hHinCd=EA762FE-5","EA762FE-5")</f>
        <v>EA762FE-5</v>
      </c>
    </row>
    <row r="504" spans="2:5" x14ac:dyDescent="0.15">
      <c r="B504" s="6" t="s">
        <v>157</v>
      </c>
      <c r="C504" s="6" t="s">
        <v>1369</v>
      </c>
      <c r="D504" s="6" t="s">
        <v>1370</v>
      </c>
      <c r="E504" s="5" t="str">
        <f>HYPERLINK("https://www.esco-net.com/wcs/escort/ec/detail?hHinCd=EA762FB-106","EA762FB-106")</f>
        <v>EA762FB-106</v>
      </c>
    </row>
    <row r="505" spans="2:5" x14ac:dyDescent="0.15">
      <c r="B505" s="6" t="s">
        <v>1371</v>
      </c>
      <c r="C505" s="6" t="s">
        <v>1372</v>
      </c>
      <c r="D505" s="6" t="s">
        <v>1373</v>
      </c>
      <c r="E505" s="5" t="str">
        <f>HYPERLINK("https://www.esco-net.com/wcs/escort/ec/detail?hHinCd=EA762FG-80","EA762FG-80")</f>
        <v>EA762FG-80</v>
      </c>
    </row>
    <row r="506" spans="2:5" x14ac:dyDescent="0.15">
      <c r="B506" s="6" t="s">
        <v>158</v>
      </c>
      <c r="C506" s="6" t="s">
        <v>1374</v>
      </c>
      <c r="D506" s="6" t="s">
        <v>1375</v>
      </c>
      <c r="E506" s="5" t="str">
        <f>HYPERLINK("https://www.esco-net.com/wcs/escort/ec/detail?hHinCd=EA638LA-118","EA638LA-118")</f>
        <v>EA638LA-118</v>
      </c>
    </row>
    <row r="507" spans="2:5" x14ac:dyDescent="0.15">
      <c r="B507" s="6" t="s">
        <v>158</v>
      </c>
      <c r="C507" s="6" t="s">
        <v>1376</v>
      </c>
      <c r="D507" s="6" t="s">
        <v>1377</v>
      </c>
      <c r="E507" s="5"/>
    </row>
    <row r="508" spans="2:5" x14ac:dyDescent="0.15">
      <c r="B508" s="6" t="s">
        <v>159</v>
      </c>
      <c r="C508" s="6" t="s">
        <v>1378</v>
      </c>
      <c r="D508" s="6" t="s">
        <v>1379</v>
      </c>
      <c r="E508" s="5" t="str">
        <f>HYPERLINK("https://www.esco-net.com/wcs/escort/ec/detail?hHinCd=EA762DA-171","EA762DA-171")</f>
        <v>EA762DA-171</v>
      </c>
    </row>
    <row r="509" spans="2:5" x14ac:dyDescent="0.15">
      <c r="B509" s="6" t="s">
        <v>1380</v>
      </c>
      <c r="C509" s="6" t="s">
        <v>1381</v>
      </c>
      <c r="D509" s="6" t="s">
        <v>1382</v>
      </c>
      <c r="E509" s="5" t="str">
        <f>HYPERLINK("https://www.esco-net.com/wcs/escort/ec/detail?hHinCd=EA762CL-22","EA762CL-22")</f>
        <v>EA762CL-22</v>
      </c>
    </row>
    <row r="510" spans="2:5" x14ac:dyDescent="0.15">
      <c r="B510" s="6" t="s">
        <v>160</v>
      </c>
      <c r="C510" s="6" t="s">
        <v>1383</v>
      </c>
      <c r="D510" s="6" t="s">
        <v>1384</v>
      </c>
      <c r="E510" s="5" t="str">
        <f>HYPERLINK("https://www.esco-net.com/wcs/escort/ec/detail?hHinCd=EA762CB-241","EA762CB-241")</f>
        <v>EA762CB-241</v>
      </c>
    </row>
    <row r="511" spans="2:5" x14ac:dyDescent="0.15">
      <c r="B511" s="6" t="s">
        <v>161</v>
      </c>
      <c r="C511" s="6" t="s">
        <v>1385</v>
      </c>
      <c r="D511" s="6" t="s">
        <v>1386</v>
      </c>
      <c r="E511" s="5"/>
    </row>
    <row r="512" spans="2:5" x14ac:dyDescent="0.15">
      <c r="B512" s="6" t="s">
        <v>162</v>
      </c>
      <c r="C512" s="6" t="s">
        <v>1387</v>
      </c>
      <c r="D512" s="6" t="s">
        <v>1388</v>
      </c>
      <c r="E512" s="5" t="str">
        <f>HYPERLINK("https://www.esco-net.com/wcs/escort/ec/detail?hHinCd=EA954TD-124","EA954TD-124")</f>
        <v>EA954TD-124</v>
      </c>
    </row>
    <row r="513" spans="2:5" x14ac:dyDescent="0.15">
      <c r="B513" s="6" t="s">
        <v>1389</v>
      </c>
      <c r="C513" s="6" t="s">
        <v>1390</v>
      </c>
      <c r="D513" s="6" t="s">
        <v>1391</v>
      </c>
      <c r="E513" s="5" t="str">
        <f>HYPERLINK("https://www.esco-net.com/wcs/escort/ec/detail?hHinCd=EA506AJ-1","EA506AJ-1")</f>
        <v>EA506AJ-1</v>
      </c>
    </row>
    <row r="514" spans="2:5" x14ac:dyDescent="0.15">
      <c r="B514" s="6" t="s">
        <v>1389</v>
      </c>
      <c r="C514" s="6" t="s">
        <v>1392</v>
      </c>
      <c r="D514" s="6" t="s">
        <v>1393</v>
      </c>
      <c r="E514" s="5" t="str">
        <f>HYPERLINK("https://www.esco-net.com/wcs/escort/ec/detail?hHinCd=EA954TE-29A","EA954TE-29A")</f>
        <v>EA954TE-29A</v>
      </c>
    </row>
    <row r="515" spans="2:5" x14ac:dyDescent="0.15">
      <c r="B515" s="6" t="s">
        <v>1394</v>
      </c>
      <c r="C515" s="6" t="s">
        <v>1395</v>
      </c>
      <c r="D515" s="6" t="s">
        <v>1396</v>
      </c>
      <c r="E515" s="5" t="str">
        <f>HYPERLINK("https://www.esco-net.com/wcs/escort/ec/detail?hHinCd=EA995BB-32B","EA995BB-32B")</f>
        <v>EA995BB-32B</v>
      </c>
    </row>
    <row r="516" spans="2:5" x14ac:dyDescent="0.15">
      <c r="B516" s="6" t="s">
        <v>1397</v>
      </c>
      <c r="C516" s="6" t="s">
        <v>1398</v>
      </c>
      <c r="D516" s="6" t="s">
        <v>1399</v>
      </c>
      <c r="E516" s="5" t="str">
        <f>HYPERLINK("https://www.esco-net.com/wcs/escort/ec/detail?hHinCd=EA961KA-40","EA961KA-40")</f>
        <v>EA961KA-40</v>
      </c>
    </row>
    <row r="517" spans="2:5" x14ac:dyDescent="0.15">
      <c r="B517" s="6" t="s">
        <v>33</v>
      </c>
      <c r="C517" s="6" t="s">
        <v>1400</v>
      </c>
      <c r="D517" s="6" t="s">
        <v>1401</v>
      </c>
      <c r="E517" s="5" t="str">
        <f>HYPERLINK("https://www.esco-net.com/wcs/escort/ec/detail?hHinCd=EA761LC-71","EA761LC-71")</f>
        <v>EA761LC-71</v>
      </c>
    </row>
    <row r="518" spans="2:5" x14ac:dyDescent="0.15">
      <c r="B518" s="6" t="s">
        <v>1402</v>
      </c>
      <c r="C518" s="6" t="s">
        <v>1403</v>
      </c>
      <c r="D518" s="6" t="s">
        <v>1404</v>
      </c>
      <c r="E518" s="5"/>
    </row>
    <row r="519" spans="2:5" x14ac:dyDescent="0.15">
      <c r="B519" s="6" t="s">
        <v>1405</v>
      </c>
      <c r="C519" s="6" t="s">
        <v>1406</v>
      </c>
      <c r="D519" s="6" t="s">
        <v>1407</v>
      </c>
      <c r="E519" s="5" t="str">
        <f>HYPERLINK("https://www.esco-net.com/wcs/escort/ec/detail?hHinCd=EA761LM-123","EA761LM-123")</f>
        <v>EA761LM-123</v>
      </c>
    </row>
    <row r="520" spans="2:5" x14ac:dyDescent="0.15">
      <c r="B520" s="6" t="s">
        <v>1408</v>
      </c>
      <c r="C520" s="6" t="s">
        <v>1409</v>
      </c>
      <c r="D520" s="6" t="s">
        <v>1410</v>
      </c>
      <c r="E520" s="5" t="str">
        <f>HYPERLINK("https://www.esco-net.com/wcs/escort/ec/detail?hHinCd=EA764AW-7","EA764AW-7")</f>
        <v>EA764AW-7</v>
      </c>
    </row>
    <row r="521" spans="2:5" x14ac:dyDescent="0.15">
      <c r="B521" s="6" t="s">
        <v>1411</v>
      </c>
      <c r="C521" s="6" t="s">
        <v>1412</v>
      </c>
      <c r="D521" s="6" t="s">
        <v>1413</v>
      </c>
      <c r="E521" s="5"/>
    </row>
    <row r="522" spans="2:5" x14ac:dyDescent="0.15">
      <c r="B522" s="6" t="s">
        <v>1414</v>
      </c>
      <c r="C522" s="6" t="s">
        <v>1415</v>
      </c>
      <c r="D522" s="6" t="s">
        <v>1416</v>
      </c>
      <c r="E522" s="5" t="str">
        <f>HYPERLINK("https://www.esco-net.com/wcs/escort/ec/detail?hHinCd=EA764AS-2C","EA764AS-2C")</f>
        <v>EA764AS-2C</v>
      </c>
    </row>
    <row r="523" spans="2:5" x14ac:dyDescent="0.15">
      <c r="B523" s="6" t="s">
        <v>1414</v>
      </c>
      <c r="C523" s="6" t="s">
        <v>1417</v>
      </c>
      <c r="D523" s="6" t="s">
        <v>1418</v>
      </c>
      <c r="E523" s="5" t="str">
        <f>HYPERLINK("https://www.esco-net.com/wcs/escort/ec/detail?hHinCd=EA764AS-71A","EA764AS-71A")</f>
        <v>EA764AS-71A</v>
      </c>
    </row>
    <row r="524" spans="2:5" x14ac:dyDescent="0.15">
      <c r="B524" s="6" t="s">
        <v>1419</v>
      </c>
      <c r="C524" s="6" t="s">
        <v>1420</v>
      </c>
      <c r="D524" s="6" t="s">
        <v>1421</v>
      </c>
      <c r="E524" s="5"/>
    </row>
    <row r="525" spans="2:5" x14ac:dyDescent="0.15">
      <c r="B525" s="6" t="s">
        <v>163</v>
      </c>
      <c r="C525" s="6" t="s">
        <v>1422</v>
      </c>
      <c r="D525" s="6" t="s">
        <v>164</v>
      </c>
      <c r="E525" s="5" t="str">
        <f>HYPERLINK("https://www.esco-net.com/wcs/escort/ec/detail?hHinCd=EA763BC-120A","EA763BC-120A")</f>
        <v>EA763BC-120A</v>
      </c>
    </row>
    <row r="526" spans="2:5" x14ac:dyDescent="0.15">
      <c r="B526" s="6" t="s">
        <v>1423</v>
      </c>
      <c r="C526" s="6" t="s">
        <v>1424</v>
      </c>
      <c r="D526" s="6" t="s">
        <v>1425</v>
      </c>
      <c r="E526" s="5"/>
    </row>
    <row r="527" spans="2:5" x14ac:dyDescent="0.15">
      <c r="B527" s="6" t="s">
        <v>1426</v>
      </c>
      <c r="C527" s="6" t="s">
        <v>1427</v>
      </c>
      <c r="D527" s="6" t="s">
        <v>1428</v>
      </c>
      <c r="E527" s="5"/>
    </row>
    <row r="528" spans="2:5" x14ac:dyDescent="0.15">
      <c r="B528" s="6" t="s">
        <v>1429</v>
      </c>
      <c r="C528" s="6" t="s">
        <v>1430</v>
      </c>
      <c r="D528" s="6" t="s">
        <v>1431</v>
      </c>
      <c r="E528" s="5" t="str">
        <f>HYPERLINK("https://www.esco-net.com/wcs/escort/ec/detail?hHinCd=EA764A-140","EA764A-140")</f>
        <v>EA764A-140</v>
      </c>
    </row>
    <row r="529" spans="2:5" x14ac:dyDescent="0.15">
      <c r="B529" s="6" t="s">
        <v>1432</v>
      </c>
      <c r="C529" s="6" t="s">
        <v>1433</v>
      </c>
      <c r="D529" s="6" t="s">
        <v>1434</v>
      </c>
      <c r="E529" s="5" t="str">
        <f>HYPERLINK("https://www.esco-net.com/wcs/escort/ec/detail?hHinCd=EA764AJ-76A","EA764AJ-76A")</f>
        <v>EA764AJ-76A</v>
      </c>
    </row>
    <row r="530" spans="2:5" x14ac:dyDescent="0.15">
      <c r="B530" s="6" t="s">
        <v>1435</v>
      </c>
      <c r="C530" s="6" t="s">
        <v>1436</v>
      </c>
      <c r="D530" s="6" t="s">
        <v>1437</v>
      </c>
      <c r="E530" s="5"/>
    </row>
    <row r="531" spans="2:5" x14ac:dyDescent="0.15">
      <c r="B531" s="6" t="s">
        <v>1438</v>
      </c>
      <c r="C531" s="6" t="s">
        <v>1439</v>
      </c>
      <c r="D531" s="6" t="s">
        <v>1440</v>
      </c>
      <c r="E531" s="5" t="str">
        <f>HYPERLINK("https://www.esco-net.com/wcs/escort/ec/detail?hHinCd=EA764AD-78A","EA764AD-78A")</f>
        <v>EA764AD-78A</v>
      </c>
    </row>
    <row r="532" spans="2:5" x14ac:dyDescent="0.15">
      <c r="B532" s="6" t="s">
        <v>1441</v>
      </c>
      <c r="C532" s="6" t="s">
        <v>1442</v>
      </c>
      <c r="D532" s="6" t="s">
        <v>1443</v>
      </c>
      <c r="E532" s="5"/>
    </row>
    <row r="533" spans="2:5" x14ac:dyDescent="0.15">
      <c r="B533" s="6" t="s">
        <v>1444</v>
      </c>
      <c r="C533" s="6" t="s">
        <v>1445</v>
      </c>
      <c r="D533" s="6" t="s">
        <v>1446</v>
      </c>
      <c r="E533" s="5" t="str">
        <f>HYPERLINK("https://www.esco-net.com/wcs/escort/ec/detail?hHinCd=EA764BY-174A","EA764BY-174A")</f>
        <v>EA764BY-174A</v>
      </c>
    </row>
    <row r="534" spans="2:5" x14ac:dyDescent="0.15">
      <c r="B534" s="6" t="s">
        <v>1447</v>
      </c>
      <c r="C534" s="6" t="s">
        <v>1448</v>
      </c>
      <c r="D534" s="6" t="s">
        <v>1449</v>
      </c>
      <c r="E534" s="5" t="str">
        <f>HYPERLINK("https://www.esco-net.com/wcs/escort/ec/detail?hHinCd=EA764BB-140","EA764BB-140")</f>
        <v>EA764BB-140</v>
      </c>
    </row>
    <row r="535" spans="2:5" x14ac:dyDescent="0.15">
      <c r="B535" s="6" t="s">
        <v>1450</v>
      </c>
      <c r="C535" s="6" t="s">
        <v>1451</v>
      </c>
      <c r="D535" s="6" t="s">
        <v>1452</v>
      </c>
      <c r="E535" s="5" t="str">
        <f>HYPERLINK("https://www.esco-net.com/wcs/escort/ec/detail?hHinCd=EA764AG-114A","EA764AG-114A")</f>
        <v>EA764AG-114A</v>
      </c>
    </row>
    <row r="536" spans="2:5" x14ac:dyDescent="0.15">
      <c r="B536" s="6" t="s">
        <v>165</v>
      </c>
      <c r="C536" s="6" t="s">
        <v>1453</v>
      </c>
      <c r="D536" s="6" t="s">
        <v>1454</v>
      </c>
      <c r="E536" s="5"/>
    </row>
    <row r="537" spans="2:5" x14ac:dyDescent="0.15">
      <c r="B537" s="6" t="s">
        <v>166</v>
      </c>
      <c r="C537" s="6" t="s">
        <v>1455</v>
      </c>
      <c r="D537" s="6" t="s">
        <v>1456</v>
      </c>
      <c r="E537" s="5"/>
    </row>
    <row r="538" spans="2:5" x14ac:dyDescent="0.15">
      <c r="B538" s="6" t="s">
        <v>167</v>
      </c>
      <c r="C538" s="6" t="s">
        <v>1457</v>
      </c>
      <c r="D538" s="6" t="s">
        <v>1458</v>
      </c>
      <c r="E538" s="5"/>
    </row>
    <row r="539" spans="2:5" x14ac:dyDescent="0.15">
      <c r="B539" s="6" t="s">
        <v>167</v>
      </c>
      <c r="C539" s="6" t="s">
        <v>1459</v>
      </c>
      <c r="D539" s="6" t="s">
        <v>168</v>
      </c>
      <c r="E539" s="5" t="str">
        <f>HYPERLINK("https://www.esco-net.com/wcs/escort/ec/detail?hHinCd=EA759XD-1","EA759XD-1")</f>
        <v>EA759XD-1</v>
      </c>
    </row>
    <row r="540" spans="2:5" x14ac:dyDescent="0.15">
      <c r="B540" s="6" t="s">
        <v>167</v>
      </c>
      <c r="C540" s="6" t="s">
        <v>1460</v>
      </c>
      <c r="D540" s="6" t="s">
        <v>1461</v>
      </c>
      <c r="E540" s="5" t="str">
        <f>HYPERLINK("https://www.esco-net.com/wcs/escort/ec/detail?hHinCd=EA759XD-3","EA759XD-3")</f>
        <v>EA759XD-3</v>
      </c>
    </row>
    <row r="541" spans="2:5" x14ac:dyDescent="0.15">
      <c r="B541" s="6" t="s">
        <v>167</v>
      </c>
      <c r="C541" s="6" t="s">
        <v>1462</v>
      </c>
      <c r="D541" s="6" t="s">
        <v>1463</v>
      </c>
      <c r="E541" s="5" t="str">
        <f>HYPERLINK("https://www.esco-net.com/wcs/escort/ec/detail?hHinCd=EA759XD-8","EA759XD-8")</f>
        <v>EA759XD-8</v>
      </c>
    </row>
    <row r="542" spans="2:5" x14ac:dyDescent="0.15">
      <c r="B542" s="6" t="s">
        <v>167</v>
      </c>
      <c r="C542" s="6" t="s">
        <v>1464</v>
      </c>
      <c r="D542" s="6" t="s">
        <v>1465</v>
      </c>
      <c r="E542" s="5"/>
    </row>
    <row r="543" spans="2:5" x14ac:dyDescent="0.15">
      <c r="B543" s="6" t="s">
        <v>1466</v>
      </c>
      <c r="C543" s="6" t="s">
        <v>1467</v>
      </c>
      <c r="D543" s="6" t="s">
        <v>1468</v>
      </c>
      <c r="E543" s="5"/>
    </row>
    <row r="544" spans="2:5" x14ac:dyDescent="0.15">
      <c r="B544" s="6" t="s">
        <v>1469</v>
      </c>
      <c r="C544" s="6" t="s">
        <v>1470</v>
      </c>
      <c r="D544" s="6" t="s">
        <v>1471</v>
      </c>
      <c r="E544" s="5"/>
    </row>
    <row r="545" spans="2:5" x14ac:dyDescent="0.15">
      <c r="B545" s="6" t="s">
        <v>1472</v>
      </c>
      <c r="C545" s="6" t="s">
        <v>1473</v>
      </c>
      <c r="D545" s="6" t="s">
        <v>1474</v>
      </c>
      <c r="E545" s="5" t="str">
        <f>HYPERLINK("https://www.esco-net.com/wcs/escort/ec/detail?hHinCd=EA759Z-23","EA759Z-23")</f>
        <v>EA759Z-23</v>
      </c>
    </row>
    <row r="546" spans="2:5" x14ac:dyDescent="0.15">
      <c r="B546" s="6" t="s">
        <v>1475</v>
      </c>
      <c r="C546" s="6" t="s">
        <v>1476</v>
      </c>
      <c r="D546" s="6" t="s">
        <v>1477</v>
      </c>
      <c r="E546" s="5"/>
    </row>
    <row r="547" spans="2:5" x14ac:dyDescent="0.15">
      <c r="B547" s="6" t="s">
        <v>169</v>
      </c>
      <c r="C547" s="6" t="s">
        <v>1478</v>
      </c>
      <c r="D547" s="6" t="s">
        <v>170</v>
      </c>
      <c r="E547" s="5"/>
    </row>
    <row r="548" spans="2:5" x14ac:dyDescent="0.15">
      <c r="B548" s="6" t="s">
        <v>1479</v>
      </c>
      <c r="C548" s="6" t="s">
        <v>1480</v>
      </c>
      <c r="D548" s="6" t="s">
        <v>1481</v>
      </c>
      <c r="E548" s="5" t="str">
        <f>HYPERLINK("https://www.esco-net.com/wcs/escort/ec/detail?hHinCd=EA798CC-129","EA798CC-129")</f>
        <v>EA798CC-129</v>
      </c>
    </row>
    <row r="549" spans="2:5" x14ac:dyDescent="0.15">
      <c r="B549" s="6" t="s">
        <v>171</v>
      </c>
      <c r="C549" s="6" t="s">
        <v>1482</v>
      </c>
      <c r="D549" s="6" t="s">
        <v>1483</v>
      </c>
      <c r="E549" s="5" t="str">
        <f>HYPERLINK("https://www.esco-net.com/wcs/escort/ec/detail?hHinCd=EA798CA-87A","EA798CA-87A")</f>
        <v>EA798CA-87A</v>
      </c>
    </row>
    <row r="550" spans="2:5" x14ac:dyDescent="0.15">
      <c r="B550" s="6" t="s">
        <v>171</v>
      </c>
      <c r="C550" s="6" t="s">
        <v>1484</v>
      </c>
      <c r="D550" s="6" t="s">
        <v>1485</v>
      </c>
      <c r="E550" s="5" t="str">
        <f>HYPERLINK("https://www.esco-net.com/wcs/escort/ec/detail?hHinCd=EA798CB-40","EA798CB-40")</f>
        <v>EA798CB-40</v>
      </c>
    </row>
    <row r="551" spans="2:5" x14ac:dyDescent="0.15">
      <c r="B551" s="6" t="s">
        <v>1486</v>
      </c>
      <c r="C551" s="6" t="s">
        <v>1487</v>
      </c>
      <c r="D551" s="6" t="s">
        <v>1488</v>
      </c>
      <c r="E551" s="5" t="str">
        <f>HYPERLINK("https://www.esco-net.com/wcs/escort/ec/detail?hHinCd=EA790AK-11B","EA790AK-11B")</f>
        <v>EA790AK-11B</v>
      </c>
    </row>
    <row r="552" spans="2:5" x14ac:dyDescent="0.15">
      <c r="B552" s="6" t="s">
        <v>9</v>
      </c>
      <c r="C552" s="6" t="s">
        <v>1489</v>
      </c>
      <c r="D552" s="6" t="s">
        <v>1490</v>
      </c>
      <c r="E552" s="5" t="str">
        <f>HYPERLINK("https://www.esco-net.com/wcs/escort/ec/detail?hHinCd=EA763CF-91A","EA763CF-91A")</f>
        <v>EA763CF-91A</v>
      </c>
    </row>
    <row r="553" spans="2:5" x14ac:dyDescent="0.15">
      <c r="B553" s="6" t="s">
        <v>1491</v>
      </c>
      <c r="C553" s="6" t="s">
        <v>1492</v>
      </c>
      <c r="D553" s="6" t="s">
        <v>1493</v>
      </c>
      <c r="E553" s="5" t="str">
        <f>HYPERLINK("https://www.esco-net.com/wcs/escort/ec/detail?hHinCd=EA759GC-52B","EA759GC-52B")</f>
        <v>EA759GC-52B</v>
      </c>
    </row>
    <row r="554" spans="2:5" x14ac:dyDescent="0.15">
      <c r="B554" s="6" t="s">
        <v>1494</v>
      </c>
      <c r="C554" s="6" t="s">
        <v>1495</v>
      </c>
      <c r="D554" s="6" t="s">
        <v>1496</v>
      </c>
      <c r="E554" s="5"/>
    </row>
    <row r="555" spans="2:5" x14ac:dyDescent="0.15">
      <c r="B555" s="6" t="s">
        <v>1494</v>
      </c>
      <c r="C555" s="6" t="s">
        <v>1497</v>
      </c>
      <c r="D555" s="6" t="s">
        <v>1498</v>
      </c>
      <c r="E555" s="5"/>
    </row>
    <row r="556" spans="2:5" x14ac:dyDescent="0.15">
      <c r="B556" s="6" t="s">
        <v>1494</v>
      </c>
      <c r="C556" s="6" t="s">
        <v>1499</v>
      </c>
      <c r="D556" s="6" t="s">
        <v>1500</v>
      </c>
      <c r="E556" s="5"/>
    </row>
    <row r="557" spans="2:5" x14ac:dyDescent="0.15">
      <c r="B557" s="6" t="s">
        <v>172</v>
      </c>
      <c r="C557" s="6" t="s">
        <v>1501</v>
      </c>
      <c r="D557" s="6" t="s">
        <v>1502</v>
      </c>
      <c r="E557" s="5"/>
    </row>
    <row r="558" spans="2:5" x14ac:dyDescent="0.15">
      <c r="B558" s="6" t="s">
        <v>173</v>
      </c>
      <c r="C558" s="6" t="s">
        <v>1503</v>
      </c>
      <c r="D558" s="6" t="s">
        <v>1504</v>
      </c>
      <c r="E558" s="5" t="str">
        <f>HYPERLINK("https://www.esco-net.com/wcs/escort/ec/detail?hHinCd=EA759G-7E","EA759G-7E")</f>
        <v>EA759G-7E</v>
      </c>
    </row>
    <row r="559" spans="2:5" x14ac:dyDescent="0.15">
      <c r="B559" s="6" t="s">
        <v>173</v>
      </c>
      <c r="C559" s="6" t="s">
        <v>1505</v>
      </c>
      <c r="D559" s="6" t="s">
        <v>1506</v>
      </c>
      <c r="E559" s="5" t="str">
        <f>HYPERLINK("https://www.esco-net.com/wcs/escort/ec/detail?hHinCd=EA759G-7E","EA759G-7E")</f>
        <v>EA759G-7E</v>
      </c>
    </row>
    <row r="560" spans="2:5" x14ac:dyDescent="0.15">
      <c r="B560" s="6" t="s">
        <v>173</v>
      </c>
      <c r="C560" s="6" t="s">
        <v>1507</v>
      </c>
      <c r="D560" s="6" t="s">
        <v>1508</v>
      </c>
      <c r="E560" s="5" t="str">
        <f>HYPERLINK("https://www.esco-net.com/wcs/escort/ec/detail?hHinCd=EA759G-15D","EA759G-15D")</f>
        <v>EA759G-15D</v>
      </c>
    </row>
    <row r="561" spans="2:5" x14ac:dyDescent="0.15">
      <c r="B561" s="6" t="s">
        <v>173</v>
      </c>
      <c r="C561" s="6" t="s">
        <v>1509</v>
      </c>
      <c r="D561" s="6" t="s">
        <v>1510</v>
      </c>
      <c r="E561" s="5" t="str">
        <f>HYPERLINK("https://www.esco-net.com/wcs/escort/ec/detail?hHinCd=EA759ZA-90A","EA759ZA-90A")</f>
        <v>EA759ZA-90A</v>
      </c>
    </row>
    <row r="562" spans="2:5" x14ac:dyDescent="0.15">
      <c r="B562" s="6" t="s">
        <v>1511</v>
      </c>
      <c r="C562" s="6" t="s">
        <v>1512</v>
      </c>
      <c r="D562" s="6" t="s">
        <v>1513</v>
      </c>
      <c r="E562" s="5" t="str">
        <f>HYPERLINK("https://www.esco-net.com/wcs/escort/ec/detail?hHinCd=EA757EB-52","EA757EB-52")</f>
        <v>EA757EB-52</v>
      </c>
    </row>
    <row r="563" spans="2:5" x14ac:dyDescent="0.15">
      <c r="B563" s="6" t="s">
        <v>1511</v>
      </c>
      <c r="C563" s="6" t="s">
        <v>1514</v>
      </c>
      <c r="D563" s="6" t="s">
        <v>1515</v>
      </c>
      <c r="E563" s="5" t="str">
        <f>HYPERLINK("https://www.esco-net.com/wcs/escort/ec/detail?hHinCd=EA757X-6B","EA757X-6B")</f>
        <v>EA757X-6B</v>
      </c>
    </row>
    <row r="564" spans="2:5" x14ac:dyDescent="0.15">
      <c r="B564" s="6" t="s">
        <v>1516</v>
      </c>
      <c r="C564" s="6" t="s">
        <v>1517</v>
      </c>
      <c r="D564" s="6" t="s">
        <v>1518</v>
      </c>
      <c r="E564" s="5" t="str">
        <f>HYPERLINK("https://www.esco-net.com/wcs/escort/ec/detail?hHinCd=EA954HC-173","EA954HC-173")</f>
        <v>EA954HC-173</v>
      </c>
    </row>
    <row r="565" spans="2:5" x14ac:dyDescent="0.15">
      <c r="B565" s="6" t="s">
        <v>174</v>
      </c>
      <c r="C565" s="6" t="s">
        <v>1519</v>
      </c>
      <c r="D565" s="6" t="s">
        <v>1520</v>
      </c>
      <c r="E565" s="5" t="str">
        <f>HYPERLINK("https://www.esco-net.com/wcs/escort/ec/detail?hHinCd=EA954HC-322B","EA954HC-322B")</f>
        <v>EA954HC-322B</v>
      </c>
    </row>
    <row r="566" spans="2:5" x14ac:dyDescent="0.15">
      <c r="B566" s="6" t="s">
        <v>1521</v>
      </c>
      <c r="C566" s="6" t="s">
        <v>1522</v>
      </c>
      <c r="D566" s="6" t="s">
        <v>1523</v>
      </c>
      <c r="E566" s="5"/>
    </row>
    <row r="567" spans="2:5" x14ac:dyDescent="0.15">
      <c r="B567" s="6" t="s">
        <v>1524</v>
      </c>
      <c r="C567" s="6" t="s">
        <v>1525</v>
      </c>
      <c r="D567" s="6" t="s">
        <v>1526</v>
      </c>
      <c r="E567" s="5" t="str">
        <f>HYPERLINK("https://www.esco-net.com/wcs/escort/ec/detail?hHinCd=EA954HC-211","EA954HC-211")</f>
        <v>EA954HC-211</v>
      </c>
    </row>
    <row r="568" spans="2:5" x14ac:dyDescent="0.15">
      <c r="B568" s="6" t="s">
        <v>1527</v>
      </c>
      <c r="C568" s="6" t="s">
        <v>1528</v>
      </c>
      <c r="D568" s="6" t="s">
        <v>1529</v>
      </c>
      <c r="E568" s="5"/>
    </row>
    <row r="569" spans="2:5" x14ac:dyDescent="0.15">
      <c r="B569" s="6" t="s">
        <v>1530</v>
      </c>
      <c r="C569" s="6" t="s">
        <v>1531</v>
      </c>
      <c r="D569" s="6" t="s">
        <v>1532</v>
      </c>
      <c r="E569" s="5" t="str">
        <f>HYPERLINK("https://www.esco-net.com/wcs/escort/ec/detail?hHinCd=EA956XA-114","EA956XA-114")</f>
        <v>EA956XA-114</v>
      </c>
    </row>
    <row r="570" spans="2:5" x14ac:dyDescent="0.15">
      <c r="B570" s="6" t="s">
        <v>1530</v>
      </c>
      <c r="C570" s="6" t="s">
        <v>1533</v>
      </c>
      <c r="D570" s="6" t="s">
        <v>1532</v>
      </c>
      <c r="E570" s="5" t="str">
        <f>HYPERLINK("https://www.esco-net.com/wcs/escort/ec/detail?hHinCd=EA956XA-118","EA956XA-118")</f>
        <v>EA956XA-118</v>
      </c>
    </row>
    <row r="571" spans="2:5" x14ac:dyDescent="0.15">
      <c r="B571" s="6" t="s">
        <v>1534</v>
      </c>
      <c r="C571" s="6" t="s">
        <v>1535</v>
      </c>
      <c r="D571" s="6" t="s">
        <v>1536</v>
      </c>
      <c r="E571" s="5" t="str">
        <f>HYPERLINK("https://www.esco-net.com/wcs/escort/ec/detail?hHinCd=EA956XA-156","EA956XA-156")</f>
        <v>EA956XA-156</v>
      </c>
    </row>
    <row r="572" spans="2:5" x14ac:dyDescent="0.15">
      <c r="B572" s="6" t="s">
        <v>1537</v>
      </c>
      <c r="C572" s="6" t="s">
        <v>1538</v>
      </c>
      <c r="D572" s="6" t="s">
        <v>1539</v>
      </c>
      <c r="E572" s="5" t="str">
        <f>HYPERLINK("https://www.esco-net.com/wcs/escort/ec/detail?hHinCd=EA956XE-91","EA956XE-91")</f>
        <v>EA956XE-91</v>
      </c>
    </row>
    <row r="573" spans="2:5" x14ac:dyDescent="0.15">
      <c r="B573" s="6" t="s">
        <v>1540</v>
      </c>
      <c r="C573" s="6" t="s">
        <v>1541</v>
      </c>
      <c r="D573" s="6" t="s">
        <v>1542</v>
      </c>
      <c r="E573" s="5" t="str">
        <f>HYPERLINK("https://www.esco-net.com/wcs/escort/ec/detail?hHinCd=EA954HC-450","EA954HC-450")</f>
        <v>EA954HC-450</v>
      </c>
    </row>
    <row r="574" spans="2:5" x14ac:dyDescent="0.15">
      <c r="B574" s="6" t="s">
        <v>1543</v>
      </c>
      <c r="C574" s="6" t="s">
        <v>1544</v>
      </c>
      <c r="D574" s="6" t="s">
        <v>1545</v>
      </c>
      <c r="E574" s="5"/>
    </row>
    <row r="575" spans="2:5" x14ac:dyDescent="0.15">
      <c r="B575" s="6" t="s">
        <v>175</v>
      </c>
      <c r="C575" s="6" t="s">
        <v>1546</v>
      </c>
      <c r="D575" s="6" t="s">
        <v>1547</v>
      </c>
      <c r="E575" s="5" t="str">
        <f>HYPERLINK("https://www.esco-net.com/wcs/escort/ec/detail?hHinCd=EA954EA-5","EA954EA-5")</f>
        <v>EA954EA-5</v>
      </c>
    </row>
    <row r="576" spans="2:5" x14ac:dyDescent="0.15">
      <c r="B576" s="6" t="s">
        <v>1548</v>
      </c>
      <c r="C576" s="6" t="s">
        <v>1549</v>
      </c>
      <c r="D576" s="6" t="s">
        <v>1550</v>
      </c>
      <c r="E576" s="5"/>
    </row>
    <row r="577" spans="2:5" x14ac:dyDescent="0.15">
      <c r="B577" s="6" t="s">
        <v>1548</v>
      </c>
      <c r="C577" s="6" t="s">
        <v>1551</v>
      </c>
      <c r="D577" s="6" t="s">
        <v>1552</v>
      </c>
      <c r="E577" s="5"/>
    </row>
    <row r="578" spans="2:5" x14ac:dyDescent="0.15">
      <c r="B578" s="6" t="s">
        <v>1553</v>
      </c>
      <c r="C578" s="6" t="s">
        <v>1554</v>
      </c>
      <c r="D578" s="6" t="s">
        <v>1555</v>
      </c>
      <c r="E578" s="5"/>
    </row>
    <row r="579" spans="2:5" x14ac:dyDescent="0.15">
      <c r="B579" s="6" t="s">
        <v>1556</v>
      </c>
      <c r="C579" s="6" t="s">
        <v>1557</v>
      </c>
      <c r="D579" s="6" t="s">
        <v>1558</v>
      </c>
      <c r="E579" s="5"/>
    </row>
    <row r="580" spans="2:5" x14ac:dyDescent="0.15">
      <c r="B580" s="6" t="s">
        <v>1559</v>
      </c>
      <c r="C580" s="6" t="s">
        <v>1560</v>
      </c>
      <c r="D580" s="6" t="s">
        <v>1561</v>
      </c>
      <c r="E580" s="5" t="str">
        <f>HYPERLINK("https://www.esco-net.com/wcs/escort/ec/detail?hHinCd=EA927BH-77","EA927BH-77")</f>
        <v>EA927BH-77</v>
      </c>
    </row>
    <row r="581" spans="2:5" x14ac:dyDescent="0.15">
      <c r="B581" s="6" t="s">
        <v>1562</v>
      </c>
      <c r="C581" s="6" t="s">
        <v>1563</v>
      </c>
      <c r="D581" s="6" t="s">
        <v>1564</v>
      </c>
      <c r="E581" s="5"/>
    </row>
    <row r="582" spans="2:5" x14ac:dyDescent="0.15">
      <c r="B582" s="6" t="s">
        <v>1565</v>
      </c>
      <c r="C582" s="6" t="s">
        <v>1566</v>
      </c>
      <c r="D582" s="6" t="s">
        <v>1567</v>
      </c>
      <c r="E582" s="5" t="str">
        <f>HYPERLINK("https://www.esco-net.com/wcs/escort/ec/detail?hHinCd=EA927CK-37","EA927CK-37")</f>
        <v>EA927CK-37</v>
      </c>
    </row>
    <row r="583" spans="2:5" x14ac:dyDescent="0.15">
      <c r="B583" s="6" t="s">
        <v>176</v>
      </c>
      <c r="C583" s="6" t="s">
        <v>1568</v>
      </c>
      <c r="D583" s="6" t="s">
        <v>1569</v>
      </c>
      <c r="E583" s="5" t="str">
        <f>HYPERLINK("https://www.esco-net.com/wcs/escort/ec/detail?hHinCd=EA928AJ-55","EA928AJ-55")</f>
        <v>EA928AJ-55</v>
      </c>
    </row>
    <row r="584" spans="2:5" x14ac:dyDescent="0.15">
      <c r="B584" s="6" t="s">
        <v>1570</v>
      </c>
      <c r="C584" s="6" t="s">
        <v>1571</v>
      </c>
      <c r="D584" s="6" t="s">
        <v>1572</v>
      </c>
      <c r="E584" s="5"/>
    </row>
    <row r="585" spans="2:5" x14ac:dyDescent="0.15">
      <c r="B585" s="6" t="s">
        <v>1570</v>
      </c>
      <c r="C585" s="6" t="s">
        <v>1573</v>
      </c>
      <c r="D585" s="6" t="s">
        <v>1574</v>
      </c>
      <c r="E585" s="5" t="str">
        <f>HYPERLINK("https://www.esco-net.com/wcs/escort/ec/detail?hHinCd=EA997RY-102","EA997RY-102")</f>
        <v>EA997RY-102</v>
      </c>
    </row>
    <row r="586" spans="2:5" x14ac:dyDescent="0.15">
      <c r="B586" s="6" t="s">
        <v>1575</v>
      </c>
      <c r="C586" s="6" t="s">
        <v>1576</v>
      </c>
      <c r="D586" s="6" t="s">
        <v>1577</v>
      </c>
      <c r="E586" s="5" t="str">
        <f>HYPERLINK("https://www.esco-net.com/wcs/escort/ec/detail?hHinCd=EA758RS-62","EA758RS-62")</f>
        <v>EA758RS-62</v>
      </c>
    </row>
    <row r="587" spans="2:5" x14ac:dyDescent="0.15">
      <c r="B587" s="6" t="s">
        <v>1578</v>
      </c>
      <c r="C587" s="6" t="s">
        <v>1579</v>
      </c>
      <c r="D587" s="6" t="s">
        <v>1580</v>
      </c>
      <c r="E587" s="5"/>
    </row>
    <row r="588" spans="2:5" x14ac:dyDescent="0.15">
      <c r="B588" s="6" t="s">
        <v>1581</v>
      </c>
      <c r="C588" s="6" t="s">
        <v>1582</v>
      </c>
      <c r="D588" s="6" t="s">
        <v>1583</v>
      </c>
      <c r="E588" s="5" t="str">
        <f>HYPERLINK("https://www.esco-net.com/wcs/escort/ec/detail?hHinCd=EA925MJ-3B","EA925MJ-3B")</f>
        <v>EA925MJ-3B</v>
      </c>
    </row>
    <row r="589" spans="2:5" x14ac:dyDescent="0.15">
      <c r="B589" s="6" t="s">
        <v>1584</v>
      </c>
      <c r="C589" s="6" t="s">
        <v>1585</v>
      </c>
      <c r="D589" s="6" t="s">
        <v>1586</v>
      </c>
      <c r="E589" s="5" t="str">
        <f>HYPERLINK("https://www.esco-net.com/wcs/escort/ec/detail?hHinCd=EA758SE-11","EA758SE-11")</f>
        <v>EA758SE-11</v>
      </c>
    </row>
    <row r="590" spans="2:5" x14ac:dyDescent="0.15">
      <c r="B590" s="6" t="s">
        <v>1587</v>
      </c>
      <c r="C590" s="6" t="s">
        <v>1588</v>
      </c>
      <c r="D590" s="6" t="s">
        <v>1589</v>
      </c>
      <c r="E590" s="5"/>
    </row>
    <row r="591" spans="2:5" x14ac:dyDescent="0.15">
      <c r="B591" s="6" t="s">
        <v>177</v>
      </c>
      <c r="C591" s="6" t="s">
        <v>1590</v>
      </c>
      <c r="D591" s="6" t="s">
        <v>34</v>
      </c>
      <c r="E591" s="5" t="str">
        <f>HYPERLINK("https://www.esco-net.com/wcs/escort/ec/detail?hHinCd=EA814KB-6A","EA814KB-6A")</f>
        <v>EA814KB-6A</v>
      </c>
    </row>
    <row r="592" spans="2:5" x14ac:dyDescent="0.15">
      <c r="B592" s="6" t="s">
        <v>1591</v>
      </c>
      <c r="C592" s="6" t="s">
        <v>1592</v>
      </c>
      <c r="D592" s="6" t="s">
        <v>1593</v>
      </c>
      <c r="E592" s="5" t="str">
        <f>HYPERLINK("https://www.esco-net.com/wcs/escort/ec/detail?hHinCd=EA761XS-4D","EA761XS-4D")</f>
        <v>EA761XS-4D</v>
      </c>
    </row>
    <row r="593" spans="2:5" x14ac:dyDescent="0.15">
      <c r="B593" s="6" t="s">
        <v>1591</v>
      </c>
      <c r="C593" s="6" t="s">
        <v>1594</v>
      </c>
      <c r="D593" s="6" t="s">
        <v>1595</v>
      </c>
      <c r="E593" s="5" t="str">
        <f>HYPERLINK("https://www.esco-net.com/wcs/escort/ec/detail?hHinCd=EA761XS-6A","EA761XS-6A")</f>
        <v>EA761XS-6A</v>
      </c>
    </row>
    <row r="594" spans="2:5" x14ac:dyDescent="0.15">
      <c r="B594" s="6" t="s">
        <v>1596</v>
      </c>
      <c r="C594" s="6" t="s">
        <v>1597</v>
      </c>
      <c r="D594" s="6" t="s">
        <v>1598</v>
      </c>
      <c r="E594" s="5"/>
    </row>
    <row r="595" spans="2:5" x14ac:dyDescent="0.15">
      <c r="B595" s="6" t="s">
        <v>1599</v>
      </c>
      <c r="C595" s="6" t="s">
        <v>1600</v>
      </c>
      <c r="D595" s="6" t="s">
        <v>1601</v>
      </c>
      <c r="E595" s="5" t="str">
        <f>HYPERLINK("https://www.esco-net.com/wcs/escort/ec/detail?hHinCd=EA763AJ-60C","EA763AJ-60C")</f>
        <v>EA763AJ-60C</v>
      </c>
    </row>
    <row r="596" spans="2:5" x14ac:dyDescent="0.15">
      <c r="B596" s="6" t="s">
        <v>1602</v>
      </c>
      <c r="C596" s="6" t="s">
        <v>1603</v>
      </c>
      <c r="D596" s="6" t="s">
        <v>1604</v>
      </c>
      <c r="E596" s="5" t="str">
        <f>HYPERLINK("https://www.esco-net.com/wcs/escort/ec/detail?hHinCd=EA763AZ-162A","EA763AZ-162A")</f>
        <v>EA763AZ-162A</v>
      </c>
    </row>
    <row r="597" spans="2:5" x14ac:dyDescent="0.15">
      <c r="B597" s="6" t="s">
        <v>1605</v>
      </c>
      <c r="C597" s="6" t="s">
        <v>1606</v>
      </c>
      <c r="D597" s="6" t="s">
        <v>1607</v>
      </c>
      <c r="E597" s="5"/>
    </row>
    <row r="598" spans="2:5" x14ac:dyDescent="0.15">
      <c r="B598" s="6" t="s">
        <v>178</v>
      </c>
      <c r="C598" s="6" t="s">
        <v>1608</v>
      </c>
      <c r="D598" s="6" t="s">
        <v>1609</v>
      </c>
      <c r="E598" s="5" t="str">
        <f>HYPERLINK("https://www.esco-net.com/wcs/escort/ec/detail?hHinCd=EA916HD-13A","EA916HD-13A")</f>
        <v>EA916HD-13A</v>
      </c>
    </row>
    <row r="599" spans="2:5" x14ac:dyDescent="0.15">
      <c r="B599" s="6" t="s">
        <v>179</v>
      </c>
      <c r="C599" s="6" t="s">
        <v>1610</v>
      </c>
      <c r="D599" s="6" t="s">
        <v>1611</v>
      </c>
      <c r="E599" s="5" t="str">
        <f>HYPERLINK("https://www.esco-net.com/wcs/escort/ec/detail?hHinCd=EA540K-15","EA540K-15")</f>
        <v>EA540K-15</v>
      </c>
    </row>
    <row r="600" spans="2:5" x14ac:dyDescent="0.15">
      <c r="B600" s="6" t="s">
        <v>1612</v>
      </c>
      <c r="C600" s="6" t="s">
        <v>1613</v>
      </c>
      <c r="D600" s="6" t="s">
        <v>1614</v>
      </c>
      <c r="E600" s="5" t="str">
        <f>HYPERLINK("https://www.esco-net.com/wcs/escort/ec/detail?hHinCd=EA540AN-21A","EA540AN-21A")</f>
        <v>EA540AN-21A</v>
      </c>
    </row>
    <row r="601" spans="2:5" x14ac:dyDescent="0.15">
      <c r="B601" s="6" t="s">
        <v>1612</v>
      </c>
      <c r="C601" s="6" t="s">
        <v>1615</v>
      </c>
      <c r="D601" s="6" t="s">
        <v>1616</v>
      </c>
      <c r="E601" s="5" t="str">
        <f>HYPERLINK("https://www.esco-net.com/wcs/escort/ec/detail?hHinCd=EA540AP-11A","EA540AP-11A")</f>
        <v>EA540AP-11A</v>
      </c>
    </row>
    <row r="602" spans="2:5" x14ac:dyDescent="0.15">
      <c r="B602" s="6" t="s">
        <v>180</v>
      </c>
      <c r="C602" s="6" t="s">
        <v>1617</v>
      </c>
      <c r="D602" s="6" t="s">
        <v>1618</v>
      </c>
      <c r="E602" s="5" t="str">
        <f>HYPERLINK("https://www.esco-net.com/wcs/escort/ec/detail?hHinCd=EA540AP-16","EA540AP-16")</f>
        <v>EA540AP-16</v>
      </c>
    </row>
    <row r="603" spans="2:5" x14ac:dyDescent="0.15">
      <c r="B603" s="6" t="s">
        <v>180</v>
      </c>
      <c r="C603" s="6" t="s">
        <v>1619</v>
      </c>
      <c r="D603" s="6" t="s">
        <v>1620</v>
      </c>
      <c r="E603" s="5" t="str">
        <f>HYPERLINK("https://www.esco-net.com/wcs/escort/ec/detail?hHinCd=EA540HG-10","EA540HG-10")</f>
        <v>EA540HG-10</v>
      </c>
    </row>
    <row r="604" spans="2:5" x14ac:dyDescent="0.15">
      <c r="B604" s="6" t="s">
        <v>180</v>
      </c>
      <c r="C604" s="6" t="s">
        <v>1621</v>
      </c>
      <c r="D604" s="6" t="s">
        <v>1622</v>
      </c>
      <c r="E604" s="5"/>
    </row>
    <row r="605" spans="2:5" x14ac:dyDescent="0.15">
      <c r="B605" s="6" t="s">
        <v>180</v>
      </c>
      <c r="C605" s="6" t="s">
        <v>1623</v>
      </c>
      <c r="D605" s="6" t="s">
        <v>1624</v>
      </c>
      <c r="E605" s="5" t="str">
        <f>HYPERLINK("https://www.esco-net.com/wcs/escort/ec/detail?hHinCd=EA576LE-12","EA576LE-12")</f>
        <v>EA576LE-12</v>
      </c>
    </row>
    <row r="606" spans="2:5" x14ac:dyDescent="0.15">
      <c r="B606" s="6" t="s">
        <v>181</v>
      </c>
      <c r="C606" s="6" t="s">
        <v>1625</v>
      </c>
      <c r="D606" s="6" t="s">
        <v>1626</v>
      </c>
      <c r="E606" s="5" t="str">
        <f>HYPERLINK("https://www.esco-net.com/wcs/escort/ec/detail?hHinCd=EA628PV-133","EA628PV-133")</f>
        <v>EA628PV-133</v>
      </c>
    </row>
    <row r="607" spans="2:5" x14ac:dyDescent="0.15">
      <c r="B607" s="6" t="s">
        <v>181</v>
      </c>
      <c r="C607" s="6" t="s">
        <v>1627</v>
      </c>
      <c r="D607" s="6" t="s">
        <v>1628</v>
      </c>
      <c r="E607" s="5" t="str">
        <f>HYPERLINK("https://www.esco-net.com/wcs/escort/ec/detail?hHinCd=EA944MA-191","EA944MA-191")</f>
        <v>EA944MA-191</v>
      </c>
    </row>
    <row r="608" spans="2:5" x14ac:dyDescent="0.15">
      <c r="B608" s="6" t="s">
        <v>181</v>
      </c>
      <c r="C608" s="6" t="s">
        <v>1629</v>
      </c>
      <c r="D608" s="6" t="s">
        <v>1630</v>
      </c>
      <c r="E608" s="5"/>
    </row>
    <row r="609" spans="2:5" x14ac:dyDescent="0.15">
      <c r="B609" s="6" t="s">
        <v>1631</v>
      </c>
      <c r="C609" s="6" t="s">
        <v>1632</v>
      </c>
      <c r="D609" s="6" t="s">
        <v>1633</v>
      </c>
      <c r="E609" s="5"/>
    </row>
    <row r="610" spans="2:5" x14ac:dyDescent="0.15">
      <c r="B610" s="6" t="s">
        <v>182</v>
      </c>
      <c r="C610" s="6" t="s">
        <v>1634</v>
      </c>
      <c r="D610" s="6" t="s">
        <v>1635</v>
      </c>
      <c r="E610" s="5"/>
    </row>
    <row r="611" spans="2:5" x14ac:dyDescent="0.15">
      <c r="B611" s="6" t="s">
        <v>35</v>
      </c>
      <c r="C611" s="6" t="s">
        <v>1636</v>
      </c>
      <c r="D611" s="6" t="s">
        <v>1637</v>
      </c>
      <c r="E611" s="5" t="str">
        <f>HYPERLINK("https://www.esco-net.com/wcs/escort/ec/detail?hHinCd=EA928CY-19","EA928CY-19")</f>
        <v>EA928CY-19</v>
      </c>
    </row>
    <row r="612" spans="2:5" x14ac:dyDescent="0.15">
      <c r="B612" s="6" t="s">
        <v>183</v>
      </c>
      <c r="C612" s="6" t="s">
        <v>1638</v>
      </c>
      <c r="D612" s="6" t="s">
        <v>1639</v>
      </c>
      <c r="E612" s="5"/>
    </row>
    <row r="613" spans="2:5" x14ac:dyDescent="0.15">
      <c r="B613" s="6" t="s">
        <v>1640</v>
      </c>
      <c r="C613" s="6" t="s">
        <v>1641</v>
      </c>
      <c r="D613" s="6" t="s">
        <v>1642</v>
      </c>
      <c r="E613" s="5" t="str">
        <f>HYPERLINK("https://www.esco-net.com/wcs/escort/ec/detail?hHinCd=EA944CT-6","EA944CT-6")</f>
        <v>EA944CT-6</v>
      </c>
    </row>
    <row r="614" spans="2:5" x14ac:dyDescent="0.15">
      <c r="B614" s="6" t="s">
        <v>1640</v>
      </c>
      <c r="C614" s="6" t="s">
        <v>1643</v>
      </c>
      <c r="D614" s="6" t="s">
        <v>1644</v>
      </c>
      <c r="E614" s="5" t="str">
        <f>HYPERLINK("https://www.esco-net.com/wcs/escort/ec/detail?hHinCd=EA944CT-61","EA944CT-61")</f>
        <v>EA944CT-61</v>
      </c>
    </row>
    <row r="615" spans="2:5" x14ac:dyDescent="0.15">
      <c r="B615" s="6" t="s">
        <v>36</v>
      </c>
      <c r="C615" s="6" t="s">
        <v>1645</v>
      </c>
      <c r="D615" s="6" t="s">
        <v>1646</v>
      </c>
      <c r="E615" s="5" t="str">
        <f>HYPERLINK("https://www.esco-net.com/wcs/escort/ec/detail?hHinCd=EA929AC-16B","EA929AC-16B")</f>
        <v>EA929AC-16B</v>
      </c>
    </row>
    <row r="616" spans="2:5" x14ac:dyDescent="0.15">
      <c r="B616" s="6" t="s">
        <v>37</v>
      </c>
      <c r="C616" s="6" t="s">
        <v>1647</v>
      </c>
      <c r="D616" s="6" t="s">
        <v>1648</v>
      </c>
      <c r="E616" s="5" t="str">
        <f>HYPERLINK("https://www.esco-net.com/wcs/escort/ec/detail?hHinCd=EA995AD-704","EA995AD-704")</f>
        <v>EA995AD-704</v>
      </c>
    </row>
    <row r="617" spans="2:5" x14ac:dyDescent="0.15">
      <c r="B617" s="6" t="s">
        <v>1649</v>
      </c>
      <c r="C617" s="6" t="s">
        <v>1650</v>
      </c>
      <c r="D617" s="6" t="s">
        <v>1651</v>
      </c>
      <c r="E617" s="5" t="str">
        <f>HYPERLINK("https://www.esco-net.com/wcs/escort/ec/detail?hHinCd=EA995AD-356","EA995AD-356")</f>
        <v>EA995AD-356</v>
      </c>
    </row>
    <row r="618" spans="2:5" x14ac:dyDescent="0.15">
      <c r="B618" s="6" t="s">
        <v>184</v>
      </c>
      <c r="C618" s="6" t="s">
        <v>1652</v>
      </c>
      <c r="D618" s="6" t="s">
        <v>1653</v>
      </c>
      <c r="E618" s="5"/>
    </row>
    <row r="619" spans="2:5" x14ac:dyDescent="0.15">
      <c r="B619" s="6" t="s">
        <v>1654</v>
      </c>
      <c r="C619" s="6" t="s">
        <v>1655</v>
      </c>
      <c r="D619" s="6" t="s">
        <v>1656</v>
      </c>
      <c r="E619" s="5" t="str">
        <f>HYPERLINK("https://www.esco-net.com/wcs/escort/ec/detail?hHinCd=EA922HA-71","EA922HA-71")</f>
        <v>EA922HA-71</v>
      </c>
    </row>
    <row r="620" spans="2:5" x14ac:dyDescent="0.15">
      <c r="B620" s="6" t="s">
        <v>1654</v>
      </c>
      <c r="C620" s="6" t="s">
        <v>1657</v>
      </c>
      <c r="D620" s="6" t="s">
        <v>1658</v>
      </c>
      <c r="E620" s="5"/>
    </row>
    <row r="621" spans="2:5" x14ac:dyDescent="0.15">
      <c r="B621" s="6" t="s">
        <v>38</v>
      </c>
      <c r="C621" s="6" t="s">
        <v>1659</v>
      </c>
      <c r="D621" s="6" t="s">
        <v>1660</v>
      </c>
      <c r="E621" s="5" t="str">
        <f>HYPERLINK("https://www.esco-net.com/wcs/escort/ec/detail?hHinCd=EA922KD-11B","EA922KD-11B")</f>
        <v>EA922KD-11B</v>
      </c>
    </row>
    <row r="622" spans="2:5" x14ac:dyDescent="0.15">
      <c r="B622" s="6" t="s">
        <v>38</v>
      </c>
      <c r="C622" s="6" t="s">
        <v>1661</v>
      </c>
      <c r="D622" s="6" t="s">
        <v>1662</v>
      </c>
      <c r="E622" s="5" t="str">
        <f>HYPERLINK("https://www.esco-net.com/wcs/escort/ec/detail?hHinCd=EA922KR-85","EA922KR-85")</f>
        <v>EA922KR-85</v>
      </c>
    </row>
    <row r="623" spans="2:5" x14ac:dyDescent="0.15">
      <c r="B623" s="6" t="s">
        <v>1663</v>
      </c>
      <c r="C623" s="6" t="s">
        <v>1664</v>
      </c>
      <c r="D623" s="6" t="s">
        <v>1665</v>
      </c>
      <c r="E623" s="5" t="str">
        <f>HYPERLINK("https://www.esco-net.com/wcs/escort/ec/detail?hHinCd=EA922KB-16C","EA922KB-16C")</f>
        <v>EA922KB-16C</v>
      </c>
    </row>
    <row r="624" spans="2:5" x14ac:dyDescent="0.15">
      <c r="B624" s="6" t="s">
        <v>39</v>
      </c>
      <c r="C624" s="6" t="s">
        <v>1666</v>
      </c>
      <c r="D624" s="6" t="s">
        <v>1667</v>
      </c>
      <c r="E624" s="5" t="str">
        <f>HYPERLINK("https://www.esco-net.com/wcs/escort/ec/detail?hHinCd=EA922HA-91","EA922HA-91")</f>
        <v>EA922HA-91</v>
      </c>
    </row>
    <row r="625" spans="2:5" x14ac:dyDescent="0.15">
      <c r="B625" s="6" t="s">
        <v>1668</v>
      </c>
      <c r="C625" s="6" t="s">
        <v>1669</v>
      </c>
      <c r="D625" s="6" t="s">
        <v>1670</v>
      </c>
      <c r="E625" s="5"/>
    </row>
    <row r="626" spans="2:5" x14ac:dyDescent="0.15">
      <c r="B626" s="6" t="s">
        <v>1671</v>
      </c>
      <c r="C626" s="6" t="s">
        <v>1672</v>
      </c>
      <c r="D626" s="6" t="s">
        <v>1673</v>
      </c>
      <c r="E626" s="5" t="str">
        <f>HYPERLINK("https://www.esco-net.com/wcs/escort/ec/detail?hHinCd=EA922KD-9C","EA922KD-9C")</f>
        <v>EA922KD-9C</v>
      </c>
    </row>
    <row r="627" spans="2:5" x14ac:dyDescent="0.15">
      <c r="B627" s="6" t="s">
        <v>1674</v>
      </c>
      <c r="C627" s="6" t="s">
        <v>1675</v>
      </c>
      <c r="D627" s="6" t="s">
        <v>1676</v>
      </c>
      <c r="E627" s="5" t="str">
        <f>HYPERLINK("https://www.esco-net.com/wcs/escort/ec/detail?hHinCd=EA941A-77","EA941A-77")</f>
        <v>EA941A-77</v>
      </c>
    </row>
    <row r="628" spans="2:5" x14ac:dyDescent="0.15">
      <c r="B628" s="6" t="s">
        <v>40</v>
      </c>
      <c r="C628" s="6" t="s">
        <v>1677</v>
      </c>
      <c r="D628" s="6" t="s">
        <v>1678</v>
      </c>
      <c r="E628" s="5" t="str">
        <f>HYPERLINK("https://www.esco-net.com/wcs/escort/ec/detail?hHinCd=EA944CR-56","EA944CR-56")</f>
        <v>EA944CR-56</v>
      </c>
    </row>
    <row r="629" spans="2:5" x14ac:dyDescent="0.15">
      <c r="B629" s="6" t="s">
        <v>185</v>
      </c>
      <c r="C629" s="6" t="s">
        <v>1679</v>
      </c>
      <c r="D629" s="6" t="s">
        <v>1680</v>
      </c>
      <c r="E629" s="5" t="str">
        <f>HYPERLINK("https://www.esco-net.com/wcs/escort/ec/detail?hHinCd=EA913AB-32A","EA913AB-32A")</f>
        <v>EA913AB-32A</v>
      </c>
    </row>
    <row r="630" spans="2:5" x14ac:dyDescent="0.15">
      <c r="B630" s="6" t="s">
        <v>185</v>
      </c>
      <c r="C630" s="6" t="s">
        <v>1681</v>
      </c>
      <c r="D630" s="6" t="s">
        <v>45</v>
      </c>
      <c r="E630" s="5" t="str">
        <f>HYPERLINK("https://www.esco-net.com/wcs/escort/ec/detail?hHinCd=EA922AK-5A","EA922AK-5A")</f>
        <v>EA922AK-5A</v>
      </c>
    </row>
    <row r="631" spans="2:5" x14ac:dyDescent="0.15">
      <c r="B631" s="6" t="s">
        <v>1682</v>
      </c>
      <c r="C631" s="6" t="s">
        <v>1683</v>
      </c>
      <c r="D631" s="6" t="s">
        <v>1684</v>
      </c>
      <c r="E631" s="5"/>
    </row>
    <row r="632" spans="2:5" x14ac:dyDescent="0.15">
      <c r="B632" s="6" t="s">
        <v>1685</v>
      </c>
      <c r="C632" s="6" t="s">
        <v>1686</v>
      </c>
      <c r="D632" s="6" t="s">
        <v>1687</v>
      </c>
      <c r="E632" s="5" t="str">
        <f>HYPERLINK("https://www.esco-net.com/wcs/escort/ec/detail?hHinCd=EA983AN-152A","EA983AN-152A")</f>
        <v>EA983AN-152A</v>
      </c>
    </row>
    <row r="633" spans="2:5" x14ac:dyDescent="0.15">
      <c r="B633" s="6" t="s">
        <v>1688</v>
      </c>
      <c r="C633" s="6" t="s">
        <v>1689</v>
      </c>
      <c r="D633" s="6" t="s">
        <v>1690</v>
      </c>
      <c r="E633" s="5" t="str">
        <f>HYPERLINK("https://www.esco-net.com/wcs/escort/ec/detail?hHinCd=EA800EA-21","EA800EA-21")</f>
        <v>EA800EA-21</v>
      </c>
    </row>
    <row r="634" spans="2:5" x14ac:dyDescent="0.15">
      <c r="B634" s="6" t="s">
        <v>1688</v>
      </c>
      <c r="C634" s="6" t="s">
        <v>1691</v>
      </c>
      <c r="D634" s="6" t="s">
        <v>1692</v>
      </c>
      <c r="E634" s="5"/>
    </row>
    <row r="635" spans="2:5" x14ac:dyDescent="0.15">
      <c r="B635" s="6" t="s">
        <v>1688</v>
      </c>
      <c r="C635" s="6" t="s">
        <v>1693</v>
      </c>
      <c r="D635" s="6" t="s">
        <v>1694</v>
      </c>
      <c r="E635" s="5" t="str">
        <f>HYPERLINK("https://www.esco-net.com/wcs/escort/ec/detail?hHinCd=EA800EA-21","EA800EA-21")</f>
        <v>EA800EA-21</v>
      </c>
    </row>
    <row r="636" spans="2:5" x14ac:dyDescent="0.15">
      <c r="B636" s="6" t="s">
        <v>1695</v>
      </c>
      <c r="C636" s="6" t="s">
        <v>1696</v>
      </c>
      <c r="D636" s="6" t="s">
        <v>1697</v>
      </c>
      <c r="E636" s="5" t="str">
        <f>HYPERLINK("https://www.esco-net.com/wcs/escort/ec/detail?hHinCd=EA800EA-21","EA800EA-21")</f>
        <v>EA800EA-21</v>
      </c>
    </row>
    <row r="637" spans="2:5" x14ac:dyDescent="0.15">
      <c r="B637" s="6" t="s">
        <v>186</v>
      </c>
      <c r="C637" s="6" t="s">
        <v>1698</v>
      </c>
      <c r="D637" s="6" t="s">
        <v>1699</v>
      </c>
      <c r="E637" s="5" t="str">
        <f>HYPERLINK("https://www.esco-net.com/wcs/escort/ec/detail?hHinCd=EA800GJ-2","EA800GJ-2")</f>
        <v>EA800GJ-2</v>
      </c>
    </row>
    <row r="638" spans="2:5" x14ac:dyDescent="0.15">
      <c r="B638" s="6" t="s">
        <v>187</v>
      </c>
      <c r="C638" s="6" t="s">
        <v>1700</v>
      </c>
      <c r="D638" s="6" t="s">
        <v>1701</v>
      </c>
      <c r="E638" s="5" t="str">
        <f>HYPERLINK("https://www.esco-net.com/wcs/escort/ec/detail?hHinCd=EA800AR-96","EA800AR-96")</f>
        <v>EA800AR-96</v>
      </c>
    </row>
    <row r="639" spans="2:5" x14ac:dyDescent="0.15">
      <c r="B639" s="6" t="s">
        <v>1702</v>
      </c>
      <c r="C639" s="6" t="s">
        <v>1703</v>
      </c>
      <c r="D639" s="6" t="s">
        <v>1704</v>
      </c>
      <c r="E639" s="5" t="str">
        <f>HYPERLINK("https://www.esco-net.com/wcs/escort/ec/detail?hHinCd=EA800ND-2A","EA800ND-2A")</f>
        <v>EA800ND-2A</v>
      </c>
    </row>
    <row r="640" spans="2:5" x14ac:dyDescent="0.15">
      <c r="B640" s="6" t="s">
        <v>1702</v>
      </c>
      <c r="C640" s="6" t="s">
        <v>1705</v>
      </c>
      <c r="D640" s="6" t="s">
        <v>1706</v>
      </c>
      <c r="E640" s="5" t="str">
        <f>HYPERLINK("https://www.esco-net.com/wcs/escort/ec/detail?hHinCd=EA800MJ-2","EA800MJ-2")</f>
        <v>EA800MJ-2</v>
      </c>
    </row>
    <row r="641" spans="2:5" x14ac:dyDescent="0.15">
      <c r="B641" s="6" t="s">
        <v>1707</v>
      </c>
      <c r="C641" s="6" t="s">
        <v>1708</v>
      </c>
      <c r="D641" s="6" t="s">
        <v>1709</v>
      </c>
      <c r="E641" s="5" t="str">
        <f>HYPERLINK("https://www.esco-net.com/wcs/escort/ec/detail?hHinCd=EA800NF-3","EA800NF-3")</f>
        <v>EA800NF-3</v>
      </c>
    </row>
    <row r="642" spans="2:5" x14ac:dyDescent="0.15">
      <c r="B642" s="6" t="s">
        <v>188</v>
      </c>
      <c r="C642" s="6" t="s">
        <v>1710</v>
      </c>
      <c r="D642" s="6" t="s">
        <v>1711</v>
      </c>
      <c r="E642" s="5" t="str">
        <f>HYPERLINK("https://www.esco-net.com/wcs/escort/ec/detail?hHinCd=EA354JA-2","EA354JA-2")</f>
        <v>EA354JA-2</v>
      </c>
    </row>
    <row r="643" spans="2:5" x14ac:dyDescent="0.15">
      <c r="B643" s="6" t="s">
        <v>189</v>
      </c>
      <c r="C643" s="6" t="s">
        <v>1712</v>
      </c>
      <c r="D643" s="6" t="s">
        <v>1713</v>
      </c>
      <c r="E643" s="5"/>
    </row>
    <row r="644" spans="2:5" x14ac:dyDescent="0.15">
      <c r="B644" s="6" t="s">
        <v>1714</v>
      </c>
      <c r="C644" s="6" t="s">
        <v>1715</v>
      </c>
      <c r="D644" s="6" t="s">
        <v>1716</v>
      </c>
      <c r="E644" s="5"/>
    </row>
    <row r="645" spans="2:5" x14ac:dyDescent="0.15">
      <c r="B645" s="6" t="s">
        <v>190</v>
      </c>
      <c r="C645" s="6" t="s">
        <v>1717</v>
      </c>
      <c r="D645" s="6" t="s">
        <v>1718</v>
      </c>
      <c r="E645" s="5" t="str">
        <f>HYPERLINK("https://www.esco-net.com/wcs/escort/ec/detail?hHinCd=EA354EB-52A","EA354EB-52A")</f>
        <v>EA354EB-52A</v>
      </c>
    </row>
    <row r="646" spans="2:5" x14ac:dyDescent="0.15">
      <c r="B646" s="6" t="s">
        <v>41</v>
      </c>
      <c r="C646" s="6" t="s">
        <v>1719</v>
      </c>
      <c r="D646" s="6" t="s">
        <v>1720</v>
      </c>
      <c r="E646" s="5" t="str">
        <f>HYPERLINK("https://www.esco-net.com/wcs/escort/ec/detail?hHinCd=EA353BT-233A","EA353BT-233A")</f>
        <v>EA353BT-233A</v>
      </c>
    </row>
    <row r="647" spans="2:5" x14ac:dyDescent="0.15">
      <c r="B647" s="6" t="s">
        <v>1721</v>
      </c>
      <c r="C647" s="6" t="s">
        <v>1722</v>
      </c>
      <c r="D647" s="6" t="s">
        <v>1723</v>
      </c>
      <c r="E647" s="5" t="str">
        <f>HYPERLINK("https://www.esco-net.com/wcs/escort/ec/detail?hHinCd=EA353BY-211","EA353BY-211")</f>
        <v>EA353BY-211</v>
      </c>
    </row>
    <row r="648" spans="2:5" x14ac:dyDescent="0.15">
      <c r="B648" s="6" t="s">
        <v>1721</v>
      </c>
      <c r="C648" s="6" t="s">
        <v>1724</v>
      </c>
      <c r="D648" s="6" t="s">
        <v>1725</v>
      </c>
      <c r="E648" s="5" t="str">
        <f>HYPERLINK("https://www.esco-net.com/wcs/escort/ec/detail?hHinCd=EA353BY-213","EA353BY-213")</f>
        <v>EA353BY-213</v>
      </c>
    </row>
    <row r="649" spans="2:5" x14ac:dyDescent="0.15">
      <c r="B649" s="6" t="s">
        <v>1721</v>
      </c>
      <c r="C649" s="6" t="s">
        <v>1726</v>
      </c>
      <c r="D649" s="6" t="s">
        <v>1727</v>
      </c>
      <c r="E649" s="5" t="str">
        <f>HYPERLINK("https://www.esco-net.com/wcs/escort/ec/detail?hHinCd=EA353BY-232","EA353BY-232")</f>
        <v>EA353BY-232</v>
      </c>
    </row>
    <row r="650" spans="2:5" x14ac:dyDescent="0.15">
      <c r="B650" s="6" t="s">
        <v>1728</v>
      </c>
      <c r="C650" s="6" t="s">
        <v>1729</v>
      </c>
      <c r="D650" s="6" t="s">
        <v>1730</v>
      </c>
      <c r="E650" s="5" t="str">
        <f>HYPERLINK("https://www.esco-net.com/wcs/escort/ec/detail?hHinCd=EA353BE-92A","EA353BE-92A")</f>
        <v>EA353BE-92A</v>
      </c>
    </row>
    <row r="651" spans="2:5" x14ac:dyDescent="0.15">
      <c r="B651" s="6" t="s">
        <v>1731</v>
      </c>
      <c r="C651" s="6" t="s">
        <v>1732</v>
      </c>
      <c r="D651" s="6" t="s">
        <v>1733</v>
      </c>
      <c r="E651" s="5" t="str">
        <f>HYPERLINK("https://www.esco-net.com/wcs/escort/ec/detail?hHinCd=EA353BA-87","EA353BA-87")</f>
        <v>EA353BA-87</v>
      </c>
    </row>
    <row r="652" spans="2:5" x14ac:dyDescent="0.15">
      <c r="B652" s="6" t="s">
        <v>1734</v>
      </c>
      <c r="C652" s="6" t="s">
        <v>1735</v>
      </c>
      <c r="D652" s="6" t="s">
        <v>1736</v>
      </c>
      <c r="E652" s="5" t="str">
        <f>HYPERLINK("https://www.esco-net.com/wcs/escort/ec/detail?hHinCd=EA354BD-21","EA354BD-21")</f>
        <v>EA354BD-21</v>
      </c>
    </row>
    <row r="653" spans="2:5" x14ac:dyDescent="0.15">
      <c r="B653" s="6" t="s">
        <v>1737</v>
      </c>
      <c r="C653" s="6" t="s">
        <v>1738</v>
      </c>
      <c r="D653" s="6" t="s">
        <v>1739</v>
      </c>
      <c r="E653" s="5" t="str">
        <f>HYPERLINK("https://www.esco-net.com/wcs/escort/ec/detail?hHinCd=EA354GA-28B","EA354GA-28B")</f>
        <v>EA354GA-28B</v>
      </c>
    </row>
    <row r="654" spans="2:5" x14ac:dyDescent="0.15">
      <c r="B654" s="6" t="s">
        <v>1737</v>
      </c>
      <c r="C654" s="6" t="s">
        <v>1740</v>
      </c>
      <c r="D654" s="6" t="s">
        <v>1741</v>
      </c>
      <c r="E654" s="5" t="str">
        <f>HYPERLINK("https://www.esco-net.com/wcs/escort/ec/detail?hHinCd=EA354DS-2A","EA354DS-2A")</f>
        <v>EA354DS-2A</v>
      </c>
    </row>
    <row r="655" spans="2:5" x14ac:dyDescent="0.15">
      <c r="B655" s="6" t="s">
        <v>1737</v>
      </c>
      <c r="C655" s="6" t="s">
        <v>1742</v>
      </c>
      <c r="D655" s="6" t="s">
        <v>1743</v>
      </c>
      <c r="E655" s="5" t="str">
        <f>HYPERLINK("https://www.esco-net.com/wcs/escort/ec/detail?hHinCd=EA354DS-3A","EA354DS-3A")</f>
        <v>EA354DS-3A</v>
      </c>
    </row>
    <row r="656" spans="2:5" x14ac:dyDescent="0.15">
      <c r="B656" s="6" t="s">
        <v>191</v>
      </c>
      <c r="C656" s="6" t="s">
        <v>1744</v>
      </c>
      <c r="D656" s="6" t="s">
        <v>1745</v>
      </c>
      <c r="E656" s="5" t="str">
        <f>HYPERLINK("https://www.esco-net.com/wcs/escort/ec/detail?hHinCd=EA998VM-26A","EA998VM-26A")</f>
        <v>EA998VM-26A</v>
      </c>
    </row>
    <row r="657" spans="2:5" x14ac:dyDescent="0.15">
      <c r="B657" s="6" t="s">
        <v>191</v>
      </c>
      <c r="C657" s="6" t="s">
        <v>1746</v>
      </c>
      <c r="D657" s="6" t="s">
        <v>1747</v>
      </c>
      <c r="E657" s="5" t="str">
        <f>HYPERLINK("https://www.esco-net.com/wcs/escort/ec/detail?hHinCd=EA910FA-24.5","EA910FA-24.5")</f>
        <v>EA910FA-24.5</v>
      </c>
    </row>
    <row r="658" spans="2:5" x14ac:dyDescent="0.15">
      <c r="B658" s="6" t="s">
        <v>192</v>
      </c>
      <c r="C658" s="6" t="s">
        <v>1748</v>
      </c>
      <c r="D658" s="6" t="s">
        <v>1749</v>
      </c>
      <c r="E658" s="5" t="str">
        <f>HYPERLINK("https://www.esco-net.com/wcs/escort/ec/detail?hHinCd=EA996XS-23B","EA996XS-23B")</f>
        <v>EA996XS-23B</v>
      </c>
    </row>
    <row r="659" spans="2:5" x14ac:dyDescent="0.15">
      <c r="B659" s="6" t="s">
        <v>192</v>
      </c>
      <c r="C659" s="6" t="s">
        <v>1750</v>
      </c>
      <c r="D659" s="6" t="s">
        <v>1751</v>
      </c>
      <c r="E659" s="5" t="str">
        <f>HYPERLINK("https://www.esco-net.com/wcs/escort/ec/detail?hHinCd=EA996XS-24B","EA996XS-24B")</f>
        <v>EA996XS-24B</v>
      </c>
    </row>
    <row r="660" spans="2:5" x14ac:dyDescent="0.15">
      <c r="B660" s="6" t="s">
        <v>1752</v>
      </c>
      <c r="C660" s="6" t="s">
        <v>1753</v>
      </c>
      <c r="D660" s="6" t="s">
        <v>1754</v>
      </c>
      <c r="E660" s="5" t="str">
        <f>HYPERLINK("https://www.esco-net.com/wcs/escort/ec/detail?hHinCd=EA915EA-12","EA915EA-12")</f>
        <v>EA915EA-12</v>
      </c>
    </row>
    <row r="661" spans="2:5" x14ac:dyDescent="0.15">
      <c r="B661" s="6" t="s">
        <v>193</v>
      </c>
      <c r="C661" s="6" t="s">
        <v>1755</v>
      </c>
      <c r="D661" s="6" t="s">
        <v>1756</v>
      </c>
      <c r="E661" s="5" t="str">
        <f>HYPERLINK("https://www.esco-net.com/wcs/escort/ec/detail?hHinCd=EA915GE-15","EA915GE-15")</f>
        <v>EA915GE-15</v>
      </c>
    </row>
    <row r="662" spans="2:5" x14ac:dyDescent="0.15">
      <c r="B662" s="6" t="s">
        <v>194</v>
      </c>
      <c r="C662" s="6" t="s">
        <v>1757</v>
      </c>
      <c r="D662" s="6" t="s">
        <v>1758</v>
      </c>
      <c r="E662" s="5" t="str">
        <f>HYPERLINK("https://www.esco-net.com/wcs/escort/ec/detail?hHinCd=EA915GB-62","EA915GB-62")</f>
        <v>EA915GB-62</v>
      </c>
    </row>
    <row r="663" spans="2:5" x14ac:dyDescent="0.15">
      <c r="B663" s="6" t="s">
        <v>194</v>
      </c>
      <c r="C663" s="6" t="s">
        <v>1759</v>
      </c>
      <c r="D663" s="6" t="s">
        <v>1760</v>
      </c>
      <c r="E663" s="5"/>
    </row>
    <row r="664" spans="2:5" x14ac:dyDescent="0.15">
      <c r="B664" s="6" t="s">
        <v>194</v>
      </c>
      <c r="C664" s="6" t="s">
        <v>1761</v>
      </c>
      <c r="D664" s="6" t="s">
        <v>195</v>
      </c>
      <c r="E664" s="5"/>
    </row>
    <row r="665" spans="2:5" x14ac:dyDescent="0.15">
      <c r="B665" s="6" t="s">
        <v>194</v>
      </c>
      <c r="C665" s="6" t="s">
        <v>1762</v>
      </c>
      <c r="D665" s="6" t="s">
        <v>1763</v>
      </c>
      <c r="E665" s="5"/>
    </row>
    <row r="666" spans="2:5" x14ac:dyDescent="0.15">
      <c r="B666" s="6" t="s">
        <v>194</v>
      </c>
      <c r="C666" s="6" t="s">
        <v>1764</v>
      </c>
      <c r="D666" s="6" t="s">
        <v>1765</v>
      </c>
      <c r="E666" s="5"/>
    </row>
    <row r="667" spans="2:5" x14ac:dyDescent="0.15">
      <c r="B667" s="6" t="s">
        <v>194</v>
      </c>
      <c r="C667" s="6" t="s">
        <v>1766</v>
      </c>
      <c r="D667" s="6" t="s">
        <v>1767</v>
      </c>
      <c r="E667" s="5"/>
    </row>
    <row r="668" spans="2:5" x14ac:dyDescent="0.15">
      <c r="B668" s="6" t="s">
        <v>42</v>
      </c>
      <c r="C668" s="6" t="s">
        <v>1768</v>
      </c>
      <c r="D668" s="6" t="s">
        <v>1769</v>
      </c>
      <c r="E668" s="5"/>
    </row>
    <row r="669" spans="2:5" x14ac:dyDescent="0.15">
      <c r="B669" s="6" t="s">
        <v>42</v>
      </c>
      <c r="C669" s="6" t="s">
        <v>1770</v>
      </c>
      <c r="D669" s="6" t="s">
        <v>1771</v>
      </c>
      <c r="E669" s="5"/>
    </row>
    <row r="670" spans="2:5" x14ac:dyDescent="0.15">
      <c r="B670" s="6" t="s">
        <v>196</v>
      </c>
      <c r="C670" s="6" t="s">
        <v>1772</v>
      </c>
      <c r="D670" s="6" t="s">
        <v>1773</v>
      </c>
      <c r="E670" s="5" t="str">
        <f>HYPERLINK("https://www.esco-net.com/wcs/escort/ec/detail?hHinCd=EA915GF-131","EA915GF-131")</f>
        <v>EA915GF-131</v>
      </c>
    </row>
    <row r="671" spans="2:5" x14ac:dyDescent="0.15">
      <c r="B671" s="6" t="s">
        <v>196</v>
      </c>
      <c r="C671" s="6" t="s">
        <v>1774</v>
      </c>
      <c r="D671" s="6" t="s">
        <v>1775</v>
      </c>
      <c r="E671" s="5" t="str">
        <f>HYPERLINK("https://www.esco-net.com/wcs/escort/ec/detail?hHinCd=EA354AC-43","EA354AC-43")</f>
        <v>EA354AC-43</v>
      </c>
    </row>
    <row r="672" spans="2:5" x14ac:dyDescent="0.15">
      <c r="B672" s="6" t="s">
        <v>197</v>
      </c>
      <c r="C672" s="6" t="s">
        <v>1776</v>
      </c>
      <c r="D672" s="6" t="s">
        <v>1777</v>
      </c>
      <c r="E672" s="5" t="str">
        <f>HYPERLINK("https://www.esco-net.com/wcs/escort/ec/detail?hHinCd=EA910LW-28","EA910LW-28")</f>
        <v>EA910LW-28</v>
      </c>
    </row>
    <row r="673" spans="2:5" x14ac:dyDescent="0.15">
      <c r="B673" s="6" t="s">
        <v>1778</v>
      </c>
      <c r="C673" s="6" t="s">
        <v>1779</v>
      </c>
      <c r="D673" s="6" t="s">
        <v>1780</v>
      </c>
      <c r="E673" s="5" t="str">
        <f>HYPERLINK("https://www.esco-net.com/wcs/escort/ec/detail?hHinCd=EA983R-113","EA983R-113")</f>
        <v>EA983R-113</v>
      </c>
    </row>
    <row r="674" spans="2:5" x14ac:dyDescent="0.15">
      <c r="B674" s="6" t="s">
        <v>1778</v>
      </c>
      <c r="C674" s="6" t="s">
        <v>1781</v>
      </c>
      <c r="D674" s="6" t="s">
        <v>1782</v>
      </c>
      <c r="E674" s="5" t="str">
        <f>HYPERLINK("https://www.esco-net.com/wcs/escort/ec/detail?hHinCd=EA983R-119","EA983R-119")</f>
        <v>EA983R-119</v>
      </c>
    </row>
    <row r="675" spans="2:5" x14ac:dyDescent="0.15">
      <c r="B675" s="6" t="s">
        <v>1783</v>
      </c>
      <c r="C675" s="6" t="s">
        <v>1784</v>
      </c>
      <c r="D675" s="6" t="s">
        <v>1785</v>
      </c>
      <c r="E675" s="5" t="str">
        <f>HYPERLINK("https://www.esco-net.com/wcs/escort/ec/detail?hHinCd=EA998FF-21","EA998FF-21")</f>
        <v>EA998FF-21</v>
      </c>
    </row>
    <row r="676" spans="2:5" x14ac:dyDescent="0.15">
      <c r="B676" s="6" t="s">
        <v>1786</v>
      </c>
      <c r="C676" s="6" t="s">
        <v>1787</v>
      </c>
      <c r="D676" s="6" t="s">
        <v>1788</v>
      </c>
      <c r="E676" s="5"/>
    </row>
    <row r="677" spans="2:5" x14ac:dyDescent="0.15">
      <c r="B677" s="6" t="s">
        <v>1789</v>
      </c>
      <c r="C677" s="6" t="s">
        <v>1790</v>
      </c>
      <c r="D677" s="6" t="s">
        <v>1791</v>
      </c>
      <c r="E677" s="5"/>
    </row>
    <row r="678" spans="2:5" x14ac:dyDescent="0.15">
      <c r="B678" s="6" t="s">
        <v>198</v>
      </c>
      <c r="C678" s="6" t="s">
        <v>1792</v>
      </c>
      <c r="D678" s="6" t="s">
        <v>1793</v>
      </c>
      <c r="E678" s="5" t="str">
        <f>HYPERLINK("https://www.esco-net.com/wcs/escort/ec/detail?hHinCd=EA983DC-20A","EA983DC-20A")</f>
        <v>EA983DC-20A</v>
      </c>
    </row>
    <row r="679" spans="2:5" x14ac:dyDescent="0.15">
      <c r="B679" s="6" t="s">
        <v>1794</v>
      </c>
      <c r="C679" s="6" t="s">
        <v>1795</v>
      </c>
      <c r="D679" s="6" t="s">
        <v>1796</v>
      </c>
      <c r="E679" s="5" t="str">
        <f>HYPERLINK("https://www.esco-net.com/wcs/escort/ec/detail?hHinCd=EA983FT-901","EA983FT-901")</f>
        <v>EA983FT-901</v>
      </c>
    </row>
    <row r="680" spans="2:5" x14ac:dyDescent="0.15">
      <c r="B680" s="6" t="s">
        <v>43</v>
      </c>
      <c r="C680" s="6" t="s">
        <v>1797</v>
      </c>
      <c r="D680" s="6" t="s">
        <v>1798</v>
      </c>
      <c r="E680" s="5" t="str">
        <f>HYPERLINK("https://www.esco-net.com/wcs/escort/ec/detail?hHinCd=EA983FE-312","EA983FE-312")</f>
        <v>EA983FE-312</v>
      </c>
    </row>
    <row r="681" spans="2:5" x14ac:dyDescent="0.15">
      <c r="B681" s="6" t="s">
        <v>1799</v>
      </c>
      <c r="C681" s="6" t="s">
        <v>1800</v>
      </c>
      <c r="D681" s="6" t="s">
        <v>1801</v>
      </c>
      <c r="E681" s="5"/>
    </row>
    <row r="682" spans="2:5" x14ac:dyDescent="0.15">
      <c r="B682" s="6" t="s">
        <v>199</v>
      </c>
      <c r="C682" s="6" t="s">
        <v>1802</v>
      </c>
      <c r="D682" s="6" t="s">
        <v>1803</v>
      </c>
      <c r="E682" s="5"/>
    </row>
    <row r="683" spans="2:5" x14ac:dyDescent="0.15">
      <c r="B683" s="6" t="s">
        <v>1804</v>
      </c>
      <c r="C683" s="6" t="s">
        <v>1805</v>
      </c>
      <c r="D683" s="6" t="s">
        <v>1806</v>
      </c>
      <c r="E683" s="5" t="str">
        <f>HYPERLINK("https://www.esco-net.com/wcs/escort/ec/detail?hHinCd=EA983GA-22","EA983GA-22")</f>
        <v>EA983GA-22</v>
      </c>
    </row>
    <row r="684" spans="2:5" x14ac:dyDescent="0.15">
      <c r="B684" s="6" t="s">
        <v>200</v>
      </c>
      <c r="C684" s="6" t="s">
        <v>1807</v>
      </c>
      <c r="D684" s="6" t="s">
        <v>1808</v>
      </c>
      <c r="E684" s="5" t="str">
        <f>HYPERLINK("https://www.esco-net.com/wcs/escort/ec/detail?hHinCd=EA983GA-45A","EA983GA-45A")</f>
        <v>EA983GA-45A</v>
      </c>
    </row>
    <row r="685" spans="2:5" x14ac:dyDescent="0.15">
      <c r="B685" s="6" t="s">
        <v>201</v>
      </c>
      <c r="C685" s="6" t="s">
        <v>1809</v>
      </c>
      <c r="D685" s="6" t="s">
        <v>1810</v>
      </c>
      <c r="E685" s="5" t="str">
        <f>HYPERLINK("https://www.esco-net.com/wcs/escort/ec/detail?hHinCd=EA983G-22A","EA983G-22A")</f>
        <v>EA983G-22A</v>
      </c>
    </row>
    <row r="686" spans="2:5" x14ac:dyDescent="0.15">
      <c r="B686" s="6" t="s">
        <v>201</v>
      </c>
      <c r="C686" s="6" t="s">
        <v>1811</v>
      </c>
      <c r="D686" s="6" t="s">
        <v>1812</v>
      </c>
      <c r="E686" s="5" t="str">
        <f>HYPERLINK("https://www.esco-net.com/wcs/escort/ec/detail?hHinCd=EA983G-66A","EA983G-66A")</f>
        <v>EA983G-66A</v>
      </c>
    </row>
    <row r="687" spans="2:5" x14ac:dyDescent="0.15">
      <c r="B687" s="6" t="s">
        <v>1813</v>
      </c>
      <c r="C687" s="6" t="s">
        <v>1814</v>
      </c>
      <c r="D687" s="6" t="s">
        <v>1815</v>
      </c>
      <c r="E687" s="5" t="str">
        <f>HYPERLINK("https://www.esco-net.com/wcs/escort/ec/detail?hHinCd=EA944SG-21","EA944SG-21")</f>
        <v>EA944SG-21</v>
      </c>
    </row>
    <row r="688" spans="2:5" x14ac:dyDescent="0.15">
      <c r="B688" s="6" t="s">
        <v>1816</v>
      </c>
      <c r="C688" s="6" t="s">
        <v>1817</v>
      </c>
      <c r="D688" s="6" t="s">
        <v>1818</v>
      </c>
      <c r="E688" s="5" t="str">
        <f>HYPERLINK("https://www.esco-net.com/wcs/escort/ec/detail?hHinCd=EA864CD-623","EA864CD-623")</f>
        <v>EA864CD-623</v>
      </c>
    </row>
    <row r="689" spans="2:5" x14ac:dyDescent="0.15">
      <c r="B689" s="6" t="s">
        <v>1819</v>
      </c>
      <c r="C689" s="6" t="s">
        <v>1820</v>
      </c>
      <c r="D689" s="6" t="s">
        <v>1821</v>
      </c>
      <c r="E689" s="5"/>
    </row>
    <row r="690" spans="2:5" x14ac:dyDescent="0.15">
      <c r="B690" s="6" t="s">
        <v>1822</v>
      </c>
      <c r="C690" s="6" t="s">
        <v>1823</v>
      </c>
      <c r="D690" s="6" t="s">
        <v>1824</v>
      </c>
      <c r="E690" s="5" t="str">
        <f>HYPERLINK("https://www.esco-net.com/wcs/escort/ec/detail?hHinCd=EA864CB-182","EA864CB-182")</f>
        <v>EA864CB-182</v>
      </c>
    </row>
    <row r="691" spans="2:5" x14ac:dyDescent="0.15">
      <c r="B691" s="6" t="s">
        <v>202</v>
      </c>
      <c r="C691" s="6" t="s">
        <v>1825</v>
      </c>
      <c r="D691" s="6" t="s">
        <v>1826</v>
      </c>
      <c r="E691" s="5"/>
    </row>
    <row r="692" spans="2:5" x14ac:dyDescent="0.15">
      <c r="B692" s="6" t="s">
        <v>1827</v>
      </c>
      <c r="C692" s="6" t="s">
        <v>1828</v>
      </c>
      <c r="D692" s="6" t="s">
        <v>1829</v>
      </c>
      <c r="E692" s="5" t="str">
        <f>HYPERLINK("https://www.esco-net.com/wcs/escort/ec/detail?hHinCd=EA983TH-11","EA983TH-11")</f>
        <v>EA983TH-11</v>
      </c>
    </row>
    <row r="693" spans="2:5" x14ac:dyDescent="0.15">
      <c r="B693" s="6" t="s">
        <v>1827</v>
      </c>
      <c r="C693" s="6" t="s">
        <v>1830</v>
      </c>
      <c r="D693" s="6" t="s">
        <v>1831</v>
      </c>
      <c r="E693" s="5" t="str">
        <f>HYPERLINK("https://www.esco-net.com/wcs/escort/ec/detail?hHinCd=EA983TN-902A","EA983TN-902A")</f>
        <v>EA983TN-902A</v>
      </c>
    </row>
    <row r="694" spans="2:5" x14ac:dyDescent="0.15">
      <c r="B694" s="6" t="s">
        <v>1832</v>
      </c>
      <c r="C694" s="6" t="s">
        <v>1833</v>
      </c>
      <c r="D694" s="6" t="s">
        <v>1834</v>
      </c>
      <c r="E694" s="5" t="str">
        <f>HYPERLINK("https://www.esco-net.com/wcs/escort/ec/detail?hHinCd=EA638AS-9A","EA638AS-9A")</f>
        <v>EA638AS-9A</v>
      </c>
    </row>
    <row r="695" spans="2:5" x14ac:dyDescent="0.15">
      <c r="B695" s="6" t="s">
        <v>1832</v>
      </c>
      <c r="C695" s="6" t="s">
        <v>1835</v>
      </c>
      <c r="D695" s="6" t="s">
        <v>1836</v>
      </c>
      <c r="E695" s="5" t="str">
        <f>HYPERLINK("https://www.esco-net.com/wcs/escort/ec/detail?hHinCd=EA916ZL-181","EA916ZL-181")</f>
        <v>EA916ZL-181</v>
      </c>
    </row>
    <row r="696" spans="2:5" x14ac:dyDescent="0.15">
      <c r="B696" s="6" t="s">
        <v>1837</v>
      </c>
      <c r="C696" s="6" t="s">
        <v>1838</v>
      </c>
      <c r="D696" s="6" t="s">
        <v>1839</v>
      </c>
      <c r="E696" s="5" t="str">
        <f>HYPERLINK("https://www.esco-net.com/wcs/escort/ec/detail?hHinCd=EA475HL-51","EA475HL-51")</f>
        <v>EA475HL-51</v>
      </c>
    </row>
    <row r="697" spans="2:5" x14ac:dyDescent="0.15">
      <c r="B697" s="6" t="s">
        <v>1837</v>
      </c>
      <c r="C697" s="6" t="s">
        <v>1840</v>
      </c>
      <c r="D697" s="6" t="s">
        <v>1841</v>
      </c>
      <c r="E697" s="5" t="str">
        <f>HYPERLINK("https://www.esco-net.com/wcs/escort/ec/detail?hHinCd=EA916ZC-42A","EA916ZC-42A")</f>
        <v>EA916ZC-42A</v>
      </c>
    </row>
    <row r="698" spans="2:5" x14ac:dyDescent="0.15">
      <c r="B698" s="6" t="s">
        <v>1837</v>
      </c>
      <c r="C698" s="6" t="s">
        <v>1842</v>
      </c>
      <c r="D698" s="6" t="s">
        <v>1843</v>
      </c>
      <c r="E698" s="5" t="str">
        <f>HYPERLINK("https://www.esco-net.com/wcs/escort/ec/detail?hHinCd=EA956V-66","EA956V-66")</f>
        <v>EA956V-66</v>
      </c>
    </row>
    <row r="699" spans="2:5" x14ac:dyDescent="0.15">
      <c r="B699" s="6" t="s">
        <v>1844</v>
      </c>
      <c r="C699" s="6" t="s">
        <v>1845</v>
      </c>
      <c r="D699" s="6" t="s">
        <v>1846</v>
      </c>
      <c r="E699" s="5" t="str">
        <f>HYPERLINK("https://www.esco-net.com/wcs/escort/ec/detail?hHinCd=EA979AA-1","EA979AA-1")</f>
        <v>EA979AA-1</v>
      </c>
    </row>
    <row r="700" spans="2:5" x14ac:dyDescent="0.15">
      <c r="B700" s="6" t="s">
        <v>44</v>
      </c>
      <c r="C700" s="6" t="s">
        <v>1847</v>
      </c>
      <c r="D700" s="6" t="s">
        <v>1848</v>
      </c>
      <c r="E700" s="5" t="str">
        <f>HYPERLINK("https://www.esco-net.com/wcs/escort/ec/detail?hHinCd=EA979CM-1","EA979CM-1")</f>
        <v>EA979CM-1</v>
      </c>
    </row>
    <row r="701" spans="2:5" x14ac:dyDescent="0.15">
      <c r="B701" s="6" t="s">
        <v>44</v>
      </c>
      <c r="C701" s="6" t="s">
        <v>1849</v>
      </c>
      <c r="D701" s="6" t="s">
        <v>1850</v>
      </c>
      <c r="E701" s="5" t="str">
        <f>HYPERLINK("https://www.esco-net.com/wcs/escort/ec/detail?hHinCd=EA979CM-2","EA979CM-2")</f>
        <v>EA979CM-2</v>
      </c>
    </row>
    <row r="702" spans="2:5" x14ac:dyDescent="0.15">
      <c r="B702" s="6" t="s">
        <v>1851</v>
      </c>
      <c r="C702" s="6" t="s">
        <v>1852</v>
      </c>
      <c r="D702" s="6" t="s">
        <v>1853</v>
      </c>
      <c r="E702" s="5" t="str">
        <f>HYPERLINK("https://www.esco-net.com/wcs/escort/ec/detail?hHinCd=EA812HB-53","EA812HB-53")</f>
        <v>EA812HB-53</v>
      </c>
    </row>
    <row r="703" spans="2:5" x14ac:dyDescent="0.15">
      <c r="B703" s="6" t="s">
        <v>1854</v>
      </c>
      <c r="C703" s="6" t="s">
        <v>1855</v>
      </c>
      <c r="D703" s="6" t="s">
        <v>1856</v>
      </c>
      <c r="E703" s="5" t="str">
        <f>HYPERLINK("https://www.esco-net.com/wcs/escort/ec/detail?hHinCd=EA724ZS-54","EA724ZS-54")</f>
        <v>EA724ZS-54</v>
      </c>
    </row>
    <row r="704" spans="2:5" x14ac:dyDescent="0.15">
      <c r="B704" s="6" t="s">
        <v>1857</v>
      </c>
      <c r="C704" s="6" t="s">
        <v>1858</v>
      </c>
      <c r="D704" s="6" t="s">
        <v>1859</v>
      </c>
      <c r="E704" s="5" t="str">
        <f>HYPERLINK("https://www.esco-net.com/wcs/escort/ec/detail?hHinCd=EA928AL-30","EA928AL-30")</f>
        <v>EA928AL-30</v>
      </c>
    </row>
    <row r="705" spans="2:5" x14ac:dyDescent="0.15">
      <c r="B705" s="6" t="s">
        <v>1860</v>
      </c>
      <c r="C705" s="6" t="s">
        <v>1861</v>
      </c>
      <c r="D705" s="6" t="s">
        <v>1862</v>
      </c>
      <c r="E705" s="5" t="str">
        <f>HYPERLINK("https://www.esco-net.com/wcs/escort/ec/detail?hHinCd=EA928AG-19","EA928AG-19")</f>
        <v>EA928AG-19</v>
      </c>
    </row>
    <row r="706" spans="2:5" x14ac:dyDescent="0.15">
      <c r="B706" s="6" t="s">
        <v>1863</v>
      </c>
      <c r="C706" s="6" t="s">
        <v>1864</v>
      </c>
      <c r="D706" s="6" t="s">
        <v>1865</v>
      </c>
      <c r="E706" s="5"/>
    </row>
    <row r="707" spans="2:5" x14ac:dyDescent="0.15">
      <c r="B707" s="6" t="s">
        <v>1866</v>
      </c>
      <c r="C707" s="6" t="s">
        <v>1867</v>
      </c>
      <c r="D707" s="6" t="s">
        <v>1868</v>
      </c>
      <c r="E707" s="5" t="str">
        <f>HYPERLINK("https://www.esco-net.com/wcs/escort/ec/detail?hHinCd=EA929DY-31","EA929DY-31")</f>
        <v>EA929DY-31</v>
      </c>
    </row>
    <row r="708" spans="2:5" x14ac:dyDescent="0.15">
      <c r="B708" s="6" t="s">
        <v>1869</v>
      </c>
      <c r="C708" s="6" t="s">
        <v>1870</v>
      </c>
      <c r="D708" s="6" t="s">
        <v>1871</v>
      </c>
      <c r="E708" s="5"/>
    </row>
    <row r="709" spans="2:5" x14ac:dyDescent="0.15">
      <c r="B709" s="6" t="s">
        <v>1872</v>
      </c>
      <c r="C709" s="6" t="s">
        <v>1873</v>
      </c>
      <c r="D709" s="6" t="s">
        <v>1874</v>
      </c>
      <c r="E709" s="5"/>
    </row>
    <row r="710" spans="2:5" x14ac:dyDescent="0.15">
      <c r="B710" s="6" t="s">
        <v>203</v>
      </c>
      <c r="C710" s="6" t="s">
        <v>1875</v>
      </c>
      <c r="D710" s="6" t="s">
        <v>1876</v>
      </c>
      <c r="E710" s="5"/>
    </row>
    <row r="711" spans="2:5" x14ac:dyDescent="0.15">
      <c r="B711" s="6" t="s">
        <v>1877</v>
      </c>
      <c r="C711" s="6" t="s">
        <v>1878</v>
      </c>
      <c r="D711" s="6" t="s">
        <v>1879</v>
      </c>
      <c r="E711" s="5"/>
    </row>
    <row r="712" spans="2:5" x14ac:dyDescent="0.15">
      <c r="B712" s="6" t="s">
        <v>1880</v>
      </c>
      <c r="C712" s="6" t="s">
        <v>1881</v>
      </c>
      <c r="D712" s="6" t="s">
        <v>1882</v>
      </c>
      <c r="E712" s="5" t="str">
        <f>HYPERLINK("https://www.esco-net.com/wcs/escort/ec/detail?hHinCd=EA899RV-10B","EA899RV-10B")</f>
        <v>EA899RV-10B</v>
      </c>
    </row>
    <row r="713" spans="2:5" x14ac:dyDescent="0.15">
      <c r="B713" s="6" t="s">
        <v>1883</v>
      </c>
      <c r="C713" s="6" t="s">
        <v>1884</v>
      </c>
      <c r="D713" s="6" t="s">
        <v>1885</v>
      </c>
      <c r="E713" s="5"/>
    </row>
    <row r="714" spans="2:5" x14ac:dyDescent="0.15">
      <c r="B714" s="6" t="s">
        <v>1883</v>
      </c>
      <c r="C714" s="6" t="s">
        <v>1886</v>
      </c>
      <c r="D714" s="6" t="s">
        <v>1887</v>
      </c>
      <c r="E714" s="5"/>
    </row>
    <row r="715" spans="2:5" x14ac:dyDescent="0.15">
      <c r="B715" s="6" t="s">
        <v>1888</v>
      </c>
      <c r="C715" s="6" t="s">
        <v>1889</v>
      </c>
      <c r="D715" s="6" t="s">
        <v>1890</v>
      </c>
      <c r="E715" s="5" t="str">
        <f>HYPERLINK("https://www.esco-net.com/wcs/escort/ec/detail?hHinCd=EA763AR-51A","EA763AR-51A")</f>
        <v>EA763AR-51A</v>
      </c>
    </row>
    <row r="716" spans="2:5" x14ac:dyDescent="0.15">
      <c r="B716" s="6" t="s">
        <v>204</v>
      </c>
      <c r="C716" s="6" t="s">
        <v>1891</v>
      </c>
      <c r="D716" s="6" t="s">
        <v>1892</v>
      </c>
      <c r="E716" s="5" t="str">
        <f>HYPERLINK("https://www.esco-net.com/wcs/escort/ec/detail?hHinCd=EA739CB-81","EA739CB-81")</f>
        <v>EA739CB-81</v>
      </c>
    </row>
    <row r="717" spans="2:5" x14ac:dyDescent="0.15">
      <c r="B717" s="6" t="s">
        <v>1893</v>
      </c>
      <c r="C717" s="6" t="s">
        <v>1894</v>
      </c>
      <c r="D717" s="6" t="s">
        <v>1895</v>
      </c>
      <c r="E717" s="5" t="str">
        <f>HYPERLINK("https://www.esco-net.com/wcs/escort/ec/detail?hHinCd=EA986YE-51","EA986YE-51")</f>
        <v>EA986YE-51</v>
      </c>
    </row>
    <row r="718" spans="2:5" x14ac:dyDescent="0.15">
      <c r="B718" s="6" t="s">
        <v>1896</v>
      </c>
      <c r="C718" s="6" t="s">
        <v>1897</v>
      </c>
      <c r="D718" s="6" t="s">
        <v>1898</v>
      </c>
      <c r="E718" s="5" t="str">
        <f>HYPERLINK("https://www.esco-net.com/wcs/escort/ec/detail?hHinCd=EA919SH-7A","EA919SH-7A")</f>
        <v>EA919SH-7A</v>
      </c>
    </row>
    <row r="719" spans="2:5" x14ac:dyDescent="0.15">
      <c r="B719" s="6" t="s">
        <v>1896</v>
      </c>
      <c r="C719" s="6" t="s">
        <v>1899</v>
      </c>
      <c r="D719" s="6" t="s">
        <v>1898</v>
      </c>
      <c r="E719" s="5" t="str">
        <f>HYPERLINK("https://www.esco-net.com/wcs/escort/ec/detail?hHinCd=EA919SH-7A","EA919SH-7A")</f>
        <v>EA919SH-7A</v>
      </c>
    </row>
    <row r="720" spans="2:5" x14ac:dyDescent="0.15">
      <c r="B720" s="6" t="s">
        <v>205</v>
      </c>
      <c r="C720" s="6" t="s">
        <v>1900</v>
      </c>
      <c r="D720" s="6" t="s">
        <v>1901</v>
      </c>
      <c r="E720" s="5" t="str">
        <f>HYPERLINK("https://www.esco-net.com/wcs/escort/ec/detail?hHinCd=EA124DW-10","EA124DW-10")</f>
        <v>EA124DW-10</v>
      </c>
    </row>
    <row r="721" spans="2:5" x14ac:dyDescent="0.15">
      <c r="B721" s="6" t="s">
        <v>205</v>
      </c>
      <c r="C721" s="6" t="s">
        <v>1902</v>
      </c>
      <c r="D721" s="6" t="s">
        <v>1903</v>
      </c>
      <c r="E721" s="5"/>
    </row>
    <row r="722" spans="2:5" x14ac:dyDescent="0.15">
      <c r="B722" s="6" t="s">
        <v>1904</v>
      </c>
      <c r="C722" s="6" t="s">
        <v>1905</v>
      </c>
      <c r="D722" s="6" t="s">
        <v>1906</v>
      </c>
      <c r="E722" s="5" t="str">
        <f>HYPERLINK("https://www.esco-net.com/wcs/escort/ec/detail?hHinCd=EA599RB-21","EA599RB-21")</f>
        <v>EA599RB-21</v>
      </c>
    </row>
    <row r="723" spans="2:5" x14ac:dyDescent="0.15">
      <c r="B723" s="6" t="s">
        <v>1907</v>
      </c>
      <c r="C723" s="6" t="s">
        <v>1908</v>
      </c>
      <c r="D723" s="6" t="s">
        <v>1909</v>
      </c>
      <c r="E723" s="5" t="str">
        <f>HYPERLINK("https://www.esco-net.com/wcs/escort/ec/detail?hHinCd=EA650AC-82A","EA650AC-82A")</f>
        <v>EA650AC-82A</v>
      </c>
    </row>
    <row r="724" spans="2:5" x14ac:dyDescent="0.15">
      <c r="B724" s="6" t="s">
        <v>1910</v>
      </c>
      <c r="C724" s="6" t="s">
        <v>1911</v>
      </c>
      <c r="D724" s="6" t="s">
        <v>1912</v>
      </c>
      <c r="E724" s="5" t="str">
        <f>HYPERLINK("https://www.esco-net.com/wcs/escort/ec/detail?hHinCd=EA540BC-15A","EA540BC-15A")</f>
        <v>EA540BC-15A</v>
      </c>
    </row>
    <row r="725" spans="2:5" x14ac:dyDescent="0.15">
      <c r="B725" s="6" t="s">
        <v>1913</v>
      </c>
      <c r="C725" s="6" t="s">
        <v>1914</v>
      </c>
      <c r="D725" s="6" t="s">
        <v>1915</v>
      </c>
      <c r="E725" s="5" t="str">
        <f>HYPERLINK("https://www.esco-net.com/wcs/escort/ec/detail?hHinCd=EA898B-41","EA898B-41")</f>
        <v>EA898B-41</v>
      </c>
    </row>
    <row r="726" spans="2:5" x14ac:dyDescent="0.15">
      <c r="B726" s="6" t="s">
        <v>1916</v>
      </c>
      <c r="C726" s="6" t="s">
        <v>1917</v>
      </c>
      <c r="D726" s="6" t="s">
        <v>1918</v>
      </c>
      <c r="E726" s="5"/>
    </row>
    <row r="727" spans="2:5" x14ac:dyDescent="0.15">
      <c r="B727" s="6" t="s">
        <v>1919</v>
      </c>
      <c r="C727" s="6" t="s">
        <v>1920</v>
      </c>
      <c r="D727" s="6" t="s">
        <v>1921</v>
      </c>
      <c r="E727" s="5" t="str">
        <f>HYPERLINK("https://www.esco-net.com/wcs/escort/ec/detail?hHinCd=EA124LT-10","EA124LT-10")</f>
        <v>EA124LT-10</v>
      </c>
    </row>
    <row r="728" spans="2:5" x14ac:dyDescent="0.15">
      <c r="B728" s="6" t="s">
        <v>1922</v>
      </c>
      <c r="C728" s="6" t="s">
        <v>1923</v>
      </c>
      <c r="D728" s="6" t="s">
        <v>1924</v>
      </c>
      <c r="E728" s="5"/>
    </row>
    <row r="729" spans="2:5" x14ac:dyDescent="0.15">
      <c r="B729" s="6" t="s">
        <v>1925</v>
      </c>
      <c r="C729" s="6" t="s">
        <v>1926</v>
      </c>
      <c r="D729" s="6" t="s">
        <v>1927</v>
      </c>
      <c r="E729" s="5" t="str">
        <f>HYPERLINK("https://www.esco-net.com/wcs/escort/ec/detail?hHinCd=EA124LG-325A","EA124LG-325A")</f>
        <v>EA124LG-325A</v>
      </c>
    </row>
    <row r="730" spans="2:5" x14ac:dyDescent="0.15">
      <c r="B730" s="6" t="s">
        <v>206</v>
      </c>
      <c r="C730" s="6" t="s">
        <v>1928</v>
      </c>
      <c r="D730" s="6" t="s">
        <v>1929</v>
      </c>
      <c r="E730" s="5" t="str">
        <f>HYPERLINK("https://www.esco-net.com/wcs/escort/ec/detail?hHinCd=EA628ZE-3","EA628ZE-3")</f>
        <v>EA628ZE-3</v>
      </c>
    </row>
    <row r="731" spans="2:5" x14ac:dyDescent="0.15">
      <c r="B731" s="6"/>
      <c r="C731" s="6"/>
      <c r="D731" s="6"/>
      <c r="E731" s="5"/>
    </row>
    <row r="732" spans="2:5" x14ac:dyDescent="0.15">
      <c r="B732" s="6"/>
      <c r="C732" s="6"/>
      <c r="D732" s="6"/>
      <c r="E732" s="5"/>
    </row>
    <row r="733" spans="2:5" x14ac:dyDescent="0.15">
      <c r="B733" s="6"/>
      <c r="C733" s="6"/>
      <c r="D733" s="6"/>
      <c r="E733" s="5"/>
    </row>
    <row r="734" spans="2:5" x14ac:dyDescent="0.15">
      <c r="B734" s="6"/>
      <c r="C734" s="6"/>
      <c r="D734" s="6"/>
      <c r="E734" s="5"/>
    </row>
    <row r="735" spans="2:5" x14ac:dyDescent="0.15">
      <c r="B735" s="6"/>
      <c r="C735" s="6"/>
      <c r="D735" s="6"/>
      <c r="E735" s="5"/>
    </row>
    <row r="736" spans="2:5" x14ac:dyDescent="0.15">
      <c r="B736" s="6"/>
      <c r="C736" s="6"/>
      <c r="D736" s="6"/>
      <c r="E736" s="5"/>
    </row>
    <row r="737" spans="2:5" x14ac:dyDescent="0.15">
      <c r="B737" s="6"/>
      <c r="C737" s="6"/>
      <c r="D737" s="6"/>
      <c r="E737" s="5"/>
    </row>
    <row r="738" spans="2:5" x14ac:dyDescent="0.15">
      <c r="B738" s="6"/>
      <c r="C738" s="6"/>
      <c r="D738" s="6"/>
      <c r="E738" s="5"/>
    </row>
    <row r="739" spans="2:5" x14ac:dyDescent="0.15">
      <c r="B739" s="6"/>
      <c r="C739" s="6"/>
      <c r="D739" s="6"/>
      <c r="E739" s="5"/>
    </row>
    <row r="740" spans="2:5" x14ac:dyDescent="0.15">
      <c r="B740" s="6"/>
      <c r="C740" s="6"/>
      <c r="D740" s="6"/>
      <c r="E740" s="5"/>
    </row>
    <row r="741" spans="2:5" x14ac:dyDescent="0.15">
      <c r="B741" s="6"/>
      <c r="C741" s="6"/>
      <c r="D741" s="6"/>
      <c r="E741" s="5"/>
    </row>
    <row r="742" spans="2:5" x14ac:dyDescent="0.15">
      <c r="B742" s="6"/>
      <c r="C742" s="6"/>
      <c r="D742" s="6"/>
      <c r="E742" s="5"/>
    </row>
    <row r="743" spans="2:5" x14ac:dyDescent="0.15">
      <c r="B743" s="6"/>
      <c r="C743" s="6"/>
      <c r="D743" s="6"/>
      <c r="E743" s="5"/>
    </row>
    <row r="744" spans="2:5" x14ac:dyDescent="0.15">
      <c r="B744" s="6"/>
      <c r="C744" s="6"/>
      <c r="D744" s="6"/>
      <c r="E744" s="5"/>
    </row>
    <row r="745" spans="2:5" x14ac:dyDescent="0.15">
      <c r="B745" s="6"/>
      <c r="C745" s="6"/>
      <c r="D745" s="6"/>
      <c r="E745" s="5"/>
    </row>
    <row r="746" spans="2:5" x14ac:dyDescent="0.15">
      <c r="B746" s="6"/>
      <c r="C746" s="6"/>
      <c r="D746" s="6"/>
      <c r="E746" s="5"/>
    </row>
    <row r="747" spans="2:5" x14ac:dyDescent="0.15">
      <c r="B747" s="6"/>
      <c r="C747" s="6"/>
      <c r="D747" s="6"/>
      <c r="E747" s="5"/>
    </row>
    <row r="748" spans="2:5" x14ac:dyDescent="0.15">
      <c r="B748" s="6"/>
      <c r="C748" s="6"/>
      <c r="D748" s="6"/>
      <c r="E748" s="5"/>
    </row>
    <row r="749" spans="2:5" x14ac:dyDescent="0.15">
      <c r="B749" s="6"/>
      <c r="C749" s="6"/>
      <c r="D749" s="6"/>
      <c r="E749" s="5"/>
    </row>
    <row r="750" spans="2:5" x14ac:dyDescent="0.15">
      <c r="B750" s="6"/>
      <c r="C750" s="6"/>
      <c r="D750" s="6"/>
      <c r="E750" s="5"/>
    </row>
    <row r="751" spans="2:5" x14ac:dyDescent="0.15">
      <c r="B751" s="6"/>
      <c r="C751" s="6"/>
      <c r="D751" s="6"/>
      <c r="E751" s="5"/>
    </row>
    <row r="752" spans="2:5" x14ac:dyDescent="0.15">
      <c r="B752" s="6"/>
      <c r="C752" s="6"/>
      <c r="D752" s="6"/>
      <c r="E752" s="5"/>
    </row>
    <row r="753" spans="2:5" x14ac:dyDescent="0.15">
      <c r="B753" s="6"/>
      <c r="C753" s="6"/>
      <c r="D753" s="6"/>
      <c r="E753" s="5"/>
    </row>
    <row r="754" spans="2:5" x14ac:dyDescent="0.15">
      <c r="B754" s="6"/>
      <c r="C754" s="6"/>
      <c r="D754" s="6"/>
      <c r="E754" s="5"/>
    </row>
    <row r="755" spans="2:5" x14ac:dyDescent="0.15">
      <c r="B755" s="6"/>
      <c r="C755" s="6"/>
      <c r="D755" s="6"/>
      <c r="E755" s="5"/>
    </row>
    <row r="756" spans="2:5" x14ac:dyDescent="0.15">
      <c r="B756" s="6"/>
      <c r="C756" s="6"/>
      <c r="D756" s="6"/>
      <c r="E756" s="5"/>
    </row>
    <row r="757" spans="2:5" x14ac:dyDescent="0.15">
      <c r="B757" s="6"/>
      <c r="C757" s="6"/>
      <c r="D757" s="6"/>
      <c r="E757" s="5"/>
    </row>
    <row r="758" spans="2:5" x14ac:dyDescent="0.15">
      <c r="B758" s="6"/>
      <c r="C758" s="6"/>
      <c r="D758" s="6"/>
      <c r="E758" s="5"/>
    </row>
    <row r="759" spans="2:5" x14ac:dyDescent="0.15">
      <c r="B759" s="6"/>
      <c r="C759" s="6"/>
      <c r="D759" s="6"/>
      <c r="E759" s="5"/>
    </row>
    <row r="760" spans="2:5" x14ac:dyDescent="0.15">
      <c r="B760" s="6"/>
      <c r="C760" s="6"/>
      <c r="D760" s="6"/>
      <c r="E760" s="5"/>
    </row>
    <row r="761" spans="2:5" x14ac:dyDescent="0.15">
      <c r="B761" s="6"/>
      <c r="C761" s="6"/>
      <c r="D761" s="6"/>
      <c r="E761" s="5"/>
    </row>
    <row r="762" spans="2:5" x14ac:dyDescent="0.15">
      <c r="B762" s="6"/>
      <c r="C762" s="6"/>
      <c r="D762" s="6"/>
      <c r="E762" s="5"/>
    </row>
    <row r="763" spans="2:5" x14ac:dyDescent="0.15">
      <c r="B763" s="6"/>
      <c r="C763" s="6"/>
      <c r="D763" s="6"/>
      <c r="E763" s="5"/>
    </row>
    <row r="764" spans="2:5" x14ac:dyDescent="0.15">
      <c r="B764" s="6"/>
      <c r="C764" s="6"/>
      <c r="D764" s="6"/>
      <c r="E764" s="5"/>
    </row>
    <row r="765" spans="2:5" x14ac:dyDescent="0.15">
      <c r="B765" s="6"/>
      <c r="C765" s="6"/>
      <c r="D765" s="6"/>
      <c r="E765" s="5"/>
    </row>
    <row r="766" spans="2:5" x14ac:dyDescent="0.15">
      <c r="B766" s="6"/>
      <c r="C766" s="6"/>
      <c r="D766" s="6"/>
      <c r="E766" s="5"/>
    </row>
    <row r="767" spans="2:5" x14ac:dyDescent="0.15">
      <c r="B767" s="6"/>
      <c r="C767" s="6"/>
      <c r="D767" s="6"/>
      <c r="E767" s="5"/>
    </row>
    <row r="768" spans="2:5" x14ac:dyDescent="0.15">
      <c r="B768" s="6"/>
      <c r="C768" s="6"/>
      <c r="D768" s="6"/>
      <c r="E768" s="5"/>
    </row>
    <row r="769" spans="2:5" x14ac:dyDescent="0.15">
      <c r="B769" s="6"/>
      <c r="C769" s="6"/>
      <c r="D769" s="6"/>
      <c r="E769" s="5"/>
    </row>
    <row r="770" spans="2:5" x14ac:dyDescent="0.15">
      <c r="B770" s="6"/>
      <c r="C770" s="6"/>
      <c r="D770" s="6"/>
      <c r="E770" s="5"/>
    </row>
    <row r="771" spans="2:5" x14ac:dyDescent="0.15">
      <c r="B771" s="6"/>
      <c r="C771" s="6"/>
      <c r="D771" s="6"/>
      <c r="E771" s="5"/>
    </row>
    <row r="772" spans="2:5" x14ac:dyDescent="0.15">
      <c r="B772" s="6"/>
      <c r="C772" s="6"/>
      <c r="D772" s="6"/>
      <c r="E772" s="5"/>
    </row>
    <row r="773" spans="2:5" x14ac:dyDescent="0.15">
      <c r="B773" s="6"/>
      <c r="C773" s="6"/>
      <c r="D773" s="6"/>
      <c r="E773" s="5"/>
    </row>
    <row r="774" spans="2:5" x14ac:dyDescent="0.15">
      <c r="B774" s="6"/>
      <c r="C774" s="6"/>
      <c r="D774" s="6"/>
      <c r="E774" s="5"/>
    </row>
    <row r="775" spans="2:5" x14ac:dyDescent="0.15">
      <c r="B775" s="6"/>
      <c r="C775" s="6"/>
      <c r="D775" s="6"/>
      <c r="E775" s="5"/>
    </row>
    <row r="776" spans="2:5" x14ac:dyDescent="0.15">
      <c r="B776" s="6"/>
      <c r="C776" s="6"/>
      <c r="D776" s="6"/>
      <c r="E776" s="5"/>
    </row>
    <row r="777" spans="2:5" x14ac:dyDescent="0.15">
      <c r="B777" s="6"/>
      <c r="C777" s="6"/>
      <c r="D777" s="6"/>
      <c r="E777" s="5"/>
    </row>
    <row r="778" spans="2:5" x14ac:dyDescent="0.15">
      <c r="B778" s="6"/>
      <c r="C778" s="6"/>
      <c r="D778" s="6"/>
      <c r="E778" s="5"/>
    </row>
    <row r="779" spans="2:5" x14ac:dyDescent="0.15">
      <c r="B779" s="6"/>
      <c r="C779" s="6"/>
      <c r="D779" s="6"/>
      <c r="E779" s="5"/>
    </row>
    <row r="780" spans="2:5" x14ac:dyDescent="0.15">
      <c r="B780" s="6"/>
      <c r="C780" s="6"/>
      <c r="D780" s="6"/>
      <c r="E780" s="5"/>
    </row>
    <row r="781" spans="2:5" x14ac:dyDescent="0.15">
      <c r="B781" s="6"/>
      <c r="C781" s="6"/>
      <c r="D781" s="6"/>
      <c r="E781" s="5"/>
    </row>
    <row r="782" spans="2:5" x14ac:dyDescent="0.15">
      <c r="B782" s="6"/>
      <c r="C782" s="6"/>
      <c r="D782" s="6"/>
      <c r="E782" s="5"/>
    </row>
    <row r="783" spans="2:5" x14ac:dyDescent="0.15">
      <c r="B783" s="6"/>
      <c r="C783" s="6"/>
      <c r="D783" s="6"/>
      <c r="E783" s="5"/>
    </row>
    <row r="784" spans="2:5" x14ac:dyDescent="0.15">
      <c r="B784" s="6"/>
      <c r="C784" s="6"/>
      <c r="D784" s="6"/>
      <c r="E784" s="5"/>
    </row>
    <row r="785" spans="2:5" x14ac:dyDescent="0.15">
      <c r="B785" s="6"/>
      <c r="C785" s="6"/>
      <c r="D785" s="6"/>
      <c r="E785" s="5"/>
    </row>
    <row r="786" spans="2:5" x14ac:dyDescent="0.15">
      <c r="B786" s="6"/>
      <c r="C786" s="6"/>
      <c r="D786" s="6"/>
      <c r="E786" s="5"/>
    </row>
    <row r="787" spans="2:5" x14ac:dyDescent="0.15">
      <c r="B787" s="6"/>
      <c r="C787" s="6"/>
      <c r="D787" s="6"/>
      <c r="E787" s="5"/>
    </row>
    <row r="788" spans="2:5" x14ac:dyDescent="0.15">
      <c r="B788" s="6"/>
      <c r="C788" s="6"/>
      <c r="D788" s="6"/>
      <c r="E788" s="5"/>
    </row>
    <row r="789" spans="2:5" x14ac:dyDescent="0.15">
      <c r="B789" s="6"/>
      <c r="C789" s="6"/>
      <c r="D789" s="6"/>
      <c r="E789" s="5"/>
    </row>
    <row r="790" spans="2:5" x14ac:dyDescent="0.15">
      <c r="B790" s="6"/>
      <c r="C790" s="6"/>
      <c r="D790" s="6"/>
      <c r="E790" s="5"/>
    </row>
    <row r="791" spans="2:5" x14ac:dyDescent="0.15">
      <c r="B791" s="6"/>
      <c r="C791" s="6"/>
      <c r="D791" s="6"/>
      <c r="E791" s="5"/>
    </row>
    <row r="792" spans="2:5" x14ac:dyDescent="0.15">
      <c r="B792" s="6"/>
      <c r="C792" s="6"/>
      <c r="D792" s="6"/>
      <c r="E792" s="5"/>
    </row>
    <row r="793" spans="2:5" x14ac:dyDescent="0.15">
      <c r="B793" s="6"/>
      <c r="C793" s="6"/>
      <c r="D793" s="6"/>
      <c r="E793" s="5"/>
    </row>
    <row r="794" spans="2:5" x14ac:dyDescent="0.15">
      <c r="B794" s="6"/>
      <c r="C794" s="6"/>
      <c r="D794" s="6"/>
      <c r="E794" s="5"/>
    </row>
    <row r="795" spans="2:5" x14ac:dyDescent="0.15">
      <c r="B795" s="6"/>
      <c r="C795" s="6"/>
      <c r="D795" s="6"/>
      <c r="E795" s="5"/>
    </row>
    <row r="796" spans="2:5" x14ac:dyDescent="0.15">
      <c r="B796" s="6"/>
      <c r="C796" s="6"/>
      <c r="D796" s="6"/>
      <c r="E796" s="5"/>
    </row>
    <row r="797" spans="2:5" x14ac:dyDescent="0.15">
      <c r="B797" s="6"/>
      <c r="C797" s="6"/>
      <c r="D797" s="6"/>
      <c r="E797" s="5"/>
    </row>
    <row r="798" spans="2:5" x14ac:dyDescent="0.15">
      <c r="B798" s="6"/>
      <c r="C798" s="6"/>
      <c r="D798" s="6"/>
      <c r="E798" s="5"/>
    </row>
    <row r="799" spans="2:5" x14ac:dyDescent="0.15">
      <c r="B799" s="6"/>
      <c r="C799" s="6"/>
      <c r="D799" s="6"/>
      <c r="E799" s="5"/>
    </row>
    <row r="800" spans="2:5" x14ac:dyDescent="0.15">
      <c r="B800" s="6"/>
      <c r="C800" s="6"/>
      <c r="D800" s="6"/>
      <c r="E800" s="5"/>
    </row>
    <row r="801" spans="2:5" x14ac:dyDescent="0.15">
      <c r="B801" s="6"/>
      <c r="C801" s="6"/>
      <c r="D801" s="6"/>
      <c r="E801" s="5"/>
    </row>
    <row r="802" spans="2:5" x14ac:dyDescent="0.15">
      <c r="B802" s="6"/>
      <c r="C802" s="6"/>
      <c r="D802" s="6"/>
      <c r="E802" s="5"/>
    </row>
    <row r="803" spans="2:5" x14ac:dyDescent="0.15">
      <c r="B803" s="6"/>
      <c r="C803" s="6"/>
      <c r="D803" s="6"/>
      <c r="E803" s="5"/>
    </row>
    <row r="804" spans="2:5" x14ac:dyDescent="0.15">
      <c r="B804" s="6"/>
      <c r="C804" s="6"/>
      <c r="D804" s="6"/>
      <c r="E804" s="5"/>
    </row>
    <row r="805" spans="2:5" x14ac:dyDescent="0.15">
      <c r="B805" s="6"/>
      <c r="C805" s="6"/>
      <c r="D805" s="6"/>
      <c r="E805" s="5"/>
    </row>
    <row r="806" spans="2:5" x14ac:dyDescent="0.15">
      <c r="B806" s="6"/>
      <c r="C806" s="6"/>
      <c r="D806" s="6"/>
      <c r="E806" s="5"/>
    </row>
    <row r="807" spans="2:5" x14ac:dyDescent="0.15">
      <c r="B807" s="6"/>
      <c r="C807" s="6"/>
      <c r="D807" s="6"/>
      <c r="E807" s="5"/>
    </row>
    <row r="808" spans="2:5" x14ac:dyDescent="0.15">
      <c r="B808" s="6"/>
      <c r="C808" s="6"/>
      <c r="D808" s="6"/>
      <c r="E808" s="5"/>
    </row>
    <row r="809" spans="2:5" x14ac:dyDescent="0.15">
      <c r="B809" s="6"/>
      <c r="C809" s="6"/>
      <c r="D809" s="6"/>
      <c r="E809" s="5"/>
    </row>
    <row r="810" spans="2:5" x14ac:dyDescent="0.15">
      <c r="B810" s="6"/>
      <c r="C810" s="6"/>
      <c r="D810" s="6"/>
      <c r="E810" s="5"/>
    </row>
    <row r="811" spans="2:5" x14ac:dyDescent="0.15">
      <c r="B811" s="6"/>
      <c r="C811" s="6"/>
      <c r="D811" s="6"/>
      <c r="E811" s="5"/>
    </row>
    <row r="812" spans="2:5" x14ac:dyDescent="0.15">
      <c r="B812" s="6"/>
      <c r="C812" s="6"/>
      <c r="D812" s="6"/>
      <c r="E812" s="5"/>
    </row>
    <row r="813" spans="2:5" x14ac:dyDescent="0.15">
      <c r="B813" s="6"/>
      <c r="C813" s="6"/>
      <c r="D813" s="6"/>
      <c r="E813" s="5"/>
    </row>
    <row r="814" spans="2:5" x14ac:dyDescent="0.15">
      <c r="B814" s="6"/>
      <c r="C814" s="6"/>
      <c r="D814" s="6"/>
      <c r="E814" s="5"/>
    </row>
    <row r="815" spans="2:5" x14ac:dyDescent="0.15">
      <c r="B815" s="6"/>
      <c r="C815" s="6"/>
      <c r="D815" s="6"/>
      <c r="E815" s="5"/>
    </row>
    <row r="816" spans="2:5" x14ac:dyDescent="0.15">
      <c r="B816" s="6"/>
      <c r="C816" s="6"/>
      <c r="D816" s="6"/>
      <c r="E816" s="5"/>
    </row>
    <row r="817" spans="2:5" x14ac:dyDescent="0.15">
      <c r="B817" s="6"/>
      <c r="C817" s="6"/>
      <c r="D817" s="6"/>
      <c r="E817" s="5"/>
    </row>
    <row r="818" spans="2:5" x14ac:dyDescent="0.15">
      <c r="B818" s="6"/>
      <c r="C818" s="6"/>
      <c r="D818" s="6"/>
      <c r="E818" s="5"/>
    </row>
    <row r="819" spans="2:5" x14ac:dyDescent="0.15">
      <c r="B819" s="6"/>
      <c r="C819" s="6"/>
      <c r="D819" s="6"/>
      <c r="E819" s="5"/>
    </row>
    <row r="820" spans="2:5" x14ac:dyDescent="0.15">
      <c r="B820" s="6"/>
      <c r="C820" s="6"/>
      <c r="D820" s="6"/>
      <c r="E820" s="5"/>
    </row>
    <row r="821" spans="2:5" x14ac:dyDescent="0.15">
      <c r="B821" s="6"/>
      <c r="C821" s="6"/>
      <c r="D821" s="6"/>
      <c r="E821" s="5"/>
    </row>
    <row r="822" spans="2:5" x14ac:dyDescent="0.15">
      <c r="B822" s="6"/>
      <c r="C822" s="6"/>
      <c r="D822" s="6"/>
      <c r="E822" s="5"/>
    </row>
    <row r="823" spans="2:5" x14ac:dyDescent="0.15">
      <c r="B823" s="6"/>
      <c r="C823" s="6"/>
      <c r="D823" s="6"/>
      <c r="E823" s="5"/>
    </row>
    <row r="824" spans="2:5" x14ac:dyDescent="0.15">
      <c r="B824" s="6"/>
      <c r="C824" s="6"/>
      <c r="D824" s="6"/>
      <c r="E824" s="5"/>
    </row>
    <row r="825" spans="2:5" x14ac:dyDescent="0.15">
      <c r="B825" s="6"/>
      <c r="C825" s="6"/>
      <c r="D825" s="6"/>
      <c r="E825" s="5"/>
    </row>
    <row r="826" spans="2:5" x14ac:dyDescent="0.15">
      <c r="B826" s="6"/>
      <c r="C826" s="6"/>
      <c r="D826" s="6"/>
      <c r="E826" s="5"/>
    </row>
    <row r="827" spans="2:5" x14ac:dyDescent="0.15">
      <c r="B827" s="6"/>
      <c r="C827" s="6"/>
      <c r="D827" s="6"/>
      <c r="E827" s="5"/>
    </row>
    <row r="828" spans="2:5" x14ac:dyDescent="0.15">
      <c r="B828" s="6"/>
      <c r="C828" s="6"/>
      <c r="D828" s="6"/>
      <c r="E828" s="5"/>
    </row>
    <row r="829" spans="2:5" x14ac:dyDescent="0.15">
      <c r="B829" s="6"/>
      <c r="C829" s="6"/>
      <c r="D829" s="6"/>
      <c r="E829" s="5"/>
    </row>
    <row r="830" spans="2:5" x14ac:dyDescent="0.15">
      <c r="B830" s="6"/>
      <c r="C830" s="6"/>
      <c r="D830" s="6"/>
      <c r="E830" s="5"/>
    </row>
    <row r="831" spans="2:5" x14ac:dyDescent="0.15">
      <c r="B831" s="6"/>
      <c r="C831" s="6"/>
      <c r="D831" s="6"/>
      <c r="E831" s="5"/>
    </row>
    <row r="832" spans="2:5" x14ac:dyDescent="0.15">
      <c r="B832" s="6"/>
      <c r="C832" s="6"/>
      <c r="D832" s="6"/>
      <c r="E832" s="5"/>
    </row>
    <row r="833" spans="2:5" x14ac:dyDescent="0.15">
      <c r="B833" s="6"/>
      <c r="C833" s="6"/>
      <c r="D833" s="6"/>
      <c r="E833" s="5"/>
    </row>
    <row r="834" spans="2:5" x14ac:dyDescent="0.15">
      <c r="B834" s="6"/>
      <c r="C834" s="6"/>
      <c r="D834" s="6"/>
      <c r="E834" s="5"/>
    </row>
    <row r="835" spans="2:5" x14ac:dyDescent="0.15">
      <c r="B835" s="6"/>
      <c r="C835" s="6"/>
      <c r="D835" s="6"/>
      <c r="E835" s="5"/>
    </row>
    <row r="836" spans="2:5" x14ac:dyDescent="0.15">
      <c r="B836" s="6"/>
      <c r="C836" s="6"/>
      <c r="D836" s="6"/>
      <c r="E836" s="5"/>
    </row>
    <row r="837" spans="2:5" x14ac:dyDescent="0.15">
      <c r="B837" s="6"/>
      <c r="C837" s="6"/>
      <c r="D837" s="6"/>
      <c r="E837" s="5"/>
    </row>
    <row r="838" spans="2:5" x14ac:dyDescent="0.15">
      <c r="B838" s="6"/>
      <c r="C838" s="6"/>
      <c r="D838" s="6"/>
      <c r="E838" s="5"/>
    </row>
    <row r="839" spans="2:5" x14ac:dyDescent="0.15">
      <c r="B839" s="6"/>
      <c r="C839" s="6"/>
      <c r="D839" s="6"/>
      <c r="E839" s="5"/>
    </row>
    <row r="840" spans="2:5" x14ac:dyDescent="0.15">
      <c r="B840" s="6"/>
      <c r="C840" s="6"/>
      <c r="D840" s="6"/>
      <c r="E840" s="5"/>
    </row>
    <row r="841" spans="2:5" x14ac:dyDescent="0.15">
      <c r="B841" s="6"/>
      <c r="C841" s="6"/>
      <c r="D841" s="6"/>
      <c r="E841" s="5"/>
    </row>
    <row r="842" spans="2:5" x14ac:dyDescent="0.15">
      <c r="B842" s="6"/>
      <c r="C842" s="6"/>
      <c r="D842" s="6"/>
      <c r="E842" s="5"/>
    </row>
    <row r="843" spans="2:5" x14ac:dyDescent="0.15">
      <c r="B843" s="6"/>
      <c r="C843" s="6"/>
      <c r="D843" s="6"/>
      <c r="E843" s="5"/>
    </row>
    <row r="844" spans="2:5" x14ac:dyDescent="0.15">
      <c r="B844" s="6"/>
      <c r="C844" s="6"/>
      <c r="D844" s="6"/>
      <c r="E844" s="5"/>
    </row>
    <row r="845" spans="2:5" x14ac:dyDescent="0.15">
      <c r="B845" s="6"/>
      <c r="C845" s="6"/>
      <c r="D845" s="6"/>
      <c r="E845" s="5"/>
    </row>
    <row r="846" spans="2:5" x14ac:dyDescent="0.15">
      <c r="B846" s="6"/>
      <c r="C846" s="6"/>
      <c r="D846" s="6"/>
      <c r="E846" s="5"/>
    </row>
    <row r="847" spans="2:5" x14ac:dyDescent="0.15">
      <c r="B847" s="6"/>
      <c r="C847" s="6"/>
      <c r="D847" s="6"/>
      <c r="E847" s="5"/>
    </row>
    <row r="848" spans="2:5" x14ac:dyDescent="0.15">
      <c r="B848" s="6"/>
      <c r="C848" s="6"/>
      <c r="D848" s="6"/>
      <c r="E848" s="5"/>
    </row>
    <row r="849" spans="2:5" x14ac:dyDescent="0.15">
      <c r="B849" s="6"/>
      <c r="C849" s="6"/>
      <c r="D849" s="6"/>
      <c r="E849" s="5"/>
    </row>
    <row r="850" spans="2:5" x14ac:dyDescent="0.15">
      <c r="B850" s="6"/>
      <c r="C850" s="6"/>
      <c r="D850" s="6"/>
      <c r="E850" s="5"/>
    </row>
    <row r="851" spans="2:5" x14ac:dyDescent="0.15">
      <c r="B851" s="6"/>
      <c r="C851" s="6"/>
      <c r="D851" s="6"/>
      <c r="E851" s="5"/>
    </row>
    <row r="852" spans="2:5" x14ac:dyDescent="0.15">
      <c r="B852" s="6"/>
      <c r="C852" s="6"/>
      <c r="D852" s="6"/>
      <c r="E852" s="5"/>
    </row>
    <row r="853" spans="2:5" x14ac:dyDescent="0.15">
      <c r="B853" s="6"/>
      <c r="C853" s="6"/>
      <c r="D853" s="6"/>
      <c r="E853" s="5"/>
    </row>
    <row r="854" spans="2:5" x14ac:dyDescent="0.15">
      <c r="B854" s="6"/>
      <c r="C854" s="6"/>
      <c r="D854" s="6"/>
      <c r="E854" s="5"/>
    </row>
    <row r="855" spans="2:5" x14ac:dyDescent="0.15">
      <c r="B855" s="6"/>
      <c r="C855" s="6"/>
      <c r="D855" s="6"/>
      <c r="E855" s="5"/>
    </row>
    <row r="856" spans="2:5" x14ac:dyDescent="0.15">
      <c r="B856" s="6"/>
      <c r="C856" s="6"/>
      <c r="D856" s="6"/>
      <c r="E856" s="5"/>
    </row>
    <row r="857" spans="2:5" x14ac:dyDescent="0.15">
      <c r="B857" s="6"/>
      <c r="C857" s="6"/>
      <c r="D857" s="6"/>
      <c r="E857" s="5"/>
    </row>
    <row r="858" spans="2:5" x14ac:dyDescent="0.15">
      <c r="B858" s="6"/>
      <c r="C858" s="6"/>
      <c r="D858" s="6"/>
      <c r="E858" s="5"/>
    </row>
    <row r="859" spans="2:5" x14ac:dyDescent="0.15">
      <c r="B859" s="6"/>
      <c r="C859" s="6"/>
      <c r="D859" s="6"/>
      <c r="E859" s="5"/>
    </row>
    <row r="860" spans="2:5" x14ac:dyDescent="0.15">
      <c r="B860" s="6"/>
      <c r="C860" s="6"/>
      <c r="D860" s="6"/>
      <c r="E860" s="5"/>
    </row>
    <row r="861" spans="2:5" x14ac:dyDescent="0.15">
      <c r="B861" s="6"/>
      <c r="C861" s="6"/>
      <c r="D861" s="6"/>
      <c r="E861" s="5"/>
    </row>
    <row r="862" spans="2:5" x14ac:dyDescent="0.15">
      <c r="B862" s="6"/>
      <c r="C862" s="6"/>
      <c r="D862" s="6"/>
      <c r="E862" s="5"/>
    </row>
    <row r="863" spans="2:5" x14ac:dyDescent="0.15">
      <c r="B863" s="6"/>
      <c r="C863" s="6"/>
      <c r="D863" s="6"/>
      <c r="E863" s="5"/>
    </row>
    <row r="864" spans="2:5" x14ac:dyDescent="0.15">
      <c r="B864" s="6"/>
      <c r="C864" s="6"/>
      <c r="D864" s="6"/>
      <c r="E864" s="5"/>
    </row>
    <row r="865" spans="2:5" x14ac:dyDescent="0.15">
      <c r="B865" s="6"/>
      <c r="C865" s="6"/>
      <c r="D865" s="6"/>
      <c r="E865" s="5"/>
    </row>
    <row r="866" spans="2:5" x14ac:dyDescent="0.15">
      <c r="B866" s="6"/>
      <c r="C866" s="6"/>
      <c r="D866" s="6"/>
      <c r="E866" s="5"/>
    </row>
    <row r="867" spans="2:5" x14ac:dyDescent="0.15">
      <c r="B867" s="6"/>
      <c r="C867" s="6"/>
      <c r="D867" s="6"/>
      <c r="E867" s="5"/>
    </row>
    <row r="868" spans="2:5" x14ac:dyDescent="0.15">
      <c r="B868" s="6"/>
      <c r="C868" s="6"/>
      <c r="D868" s="6"/>
      <c r="E868" s="5"/>
    </row>
    <row r="869" spans="2:5" x14ac:dyDescent="0.15">
      <c r="B869" s="6"/>
      <c r="C869" s="6"/>
      <c r="D869" s="6"/>
      <c r="E869" s="5"/>
    </row>
    <row r="870" spans="2:5" x14ac:dyDescent="0.15">
      <c r="B870" s="6"/>
      <c r="C870" s="6"/>
      <c r="D870" s="6"/>
      <c r="E870" s="5"/>
    </row>
    <row r="871" spans="2:5" x14ac:dyDescent="0.15">
      <c r="B871" s="6"/>
      <c r="C871" s="6"/>
      <c r="D871" s="6"/>
      <c r="E871" s="5"/>
    </row>
    <row r="872" spans="2:5" x14ac:dyDescent="0.15">
      <c r="B872" s="6"/>
      <c r="C872" s="6"/>
      <c r="D872" s="6"/>
      <c r="E872" s="5"/>
    </row>
    <row r="873" spans="2:5" x14ac:dyDescent="0.15">
      <c r="B873" s="6"/>
      <c r="C873" s="6"/>
      <c r="D873" s="6"/>
      <c r="E873" s="5"/>
    </row>
    <row r="874" spans="2:5" x14ac:dyDescent="0.15">
      <c r="B874" s="6"/>
      <c r="C874" s="6"/>
      <c r="D874" s="6"/>
      <c r="E874" s="5"/>
    </row>
    <row r="875" spans="2:5" x14ac:dyDescent="0.15">
      <c r="B875" s="6"/>
      <c r="C875" s="6"/>
      <c r="D875" s="6"/>
      <c r="E875" s="5"/>
    </row>
    <row r="876" spans="2:5" x14ac:dyDescent="0.15">
      <c r="B876" s="6"/>
      <c r="C876" s="6"/>
      <c r="D876" s="6"/>
      <c r="E876" s="5"/>
    </row>
    <row r="877" spans="2:5" x14ac:dyDescent="0.15">
      <c r="B877" s="6"/>
      <c r="C877" s="6"/>
      <c r="D877" s="6"/>
      <c r="E877" s="5"/>
    </row>
    <row r="878" spans="2:5" x14ac:dyDescent="0.15">
      <c r="B878" s="6"/>
      <c r="C878" s="6"/>
      <c r="D878" s="6"/>
      <c r="E878" s="5"/>
    </row>
    <row r="879" spans="2:5" x14ac:dyDescent="0.15">
      <c r="B879" s="6"/>
      <c r="C879" s="6"/>
      <c r="D879" s="6"/>
      <c r="E879" s="5"/>
    </row>
    <row r="880" spans="2:5" x14ac:dyDescent="0.15">
      <c r="B880" s="6"/>
      <c r="C880" s="6"/>
      <c r="D880" s="6"/>
      <c r="E880" s="5"/>
    </row>
    <row r="881" spans="2:5" x14ac:dyDescent="0.15">
      <c r="B881" s="6"/>
      <c r="C881" s="6"/>
      <c r="D881" s="6"/>
      <c r="E881" s="5"/>
    </row>
    <row r="882" spans="2:5" x14ac:dyDescent="0.15">
      <c r="B882" s="6"/>
      <c r="C882" s="6"/>
      <c r="D882" s="6"/>
      <c r="E882" s="5"/>
    </row>
    <row r="883" spans="2:5" x14ac:dyDescent="0.15">
      <c r="B883" s="6"/>
      <c r="C883" s="6"/>
      <c r="D883" s="6"/>
      <c r="E883" s="5"/>
    </row>
    <row r="884" spans="2:5" x14ac:dyDescent="0.15">
      <c r="B884" s="6"/>
      <c r="C884" s="6"/>
      <c r="D884" s="6"/>
      <c r="E884" s="5"/>
    </row>
    <row r="885" spans="2:5" x14ac:dyDescent="0.15">
      <c r="B885" s="6"/>
      <c r="C885" s="6"/>
      <c r="D885" s="6"/>
      <c r="E885" s="5"/>
    </row>
    <row r="886" spans="2:5" x14ac:dyDescent="0.15">
      <c r="B886" s="6"/>
      <c r="C886" s="6"/>
      <c r="D886" s="6"/>
      <c r="E886" s="5"/>
    </row>
    <row r="887" spans="2:5" x14ac:dyDescent="0.15">
      <c r="B887" s="6"/>
      <c r="C887" s="6"/>
      <c r="D887" s="6"/>
      <c r="E887" s="5"/>
    </row>
    <row r="888" spans="2:5" x14ac:dyDescent="0.15">
      <c r="B888" s="6"/>
      <c r="C888" s="6"/>
      <c r="D888" s="6"/>
      <c r="E888" s="5"/>
    </row>
    <row r="889" spans="2:5" x14ac:dyDescent="0.15">
      <c r="B889" s="6"/>
      <c r="C889" s="6"/>
      <c r="D889" s="6"/>
      <c r="E889" s="5"/>
    </row>
    <row r="890" spans="2:5" x14ac:dyDescent="0.15">
      <c r="B890" s="6"/>
      <c r="C890" s="6"/>
      <c r="D890" s="6"/>
      <c r="E890" s="5"/>
    </row>
    <row r="891" spans="2:5" x14ac:dyDescent="0.15">
      <c r="B891" s="6"/>
      <c r="C891" s="6"/>
      <c r="D891" s="6"/>
      <c r="E891" s="5"/>
    </row>
    <row r="892" spans="2:5" x14ac:dyDescent="0.15">
      <c r="B892" s="6"/>
      <c r="C892" s="6"/>
      <c r="D892" s="6"/>
      <c r="E892" s="5"/>
    </row>
    <row r="893" spans="2:5" x14ac:dyDescent="0.15">
      <c r="B893" s="6"/>
      <c r="C893" s="6"/>
      <c r="D893" s="6"/>
      <c r="E893" s="5"/>
    </row>
    <row r="894" spans="2:5" x14ac:dyDescent="0.15">
      <c r="B894" s="6"/>
      <c r="C894" s="6"/>
      <c r="D894" s="6"/>
      <c r="E894" s="5"/>
    </row>
    <row r="895" spans="2:5" x14ac:dyDescent="0.15">
      <c r="B895" s="6"/>
      <c r="C895" s="6"/>
      <c r="D895" s="6"/>
      <c r="E895" s="5"/>
    </row>
    <row r="896" spans="2:5" x14ac:dyDescent="0.15">
      <c r="B896" s="6"/>
      <c r="C896" s="6"/>
      <c r="D896" s="6"/>
      <c r="E896" s="5"/>
    </row>
    <row r="897" spans="2:5" x14ac:dyDescent="0.15">
      <c r="B897" s="6"/>
      <c r="C897" s="6"/>
      <c r="D897" s="6"/>
      <c r="E897" s="5"/>
    </row>
    <row r="898" spans="2:5" x14ac:dyDescent="0.15">
      <c r="B898" s="6"/>
      <c r="C898" s="6"/>
      <c r="D898" s="6"/>
      <c r="E898" s="5"/>
    </row>
    <row r="899" spans="2:5" x14ac:dyDescent="0.15">
      <c r="B899" s="6"/>
      <c r="C899" s="6"/>
      <c r="D899" s="6"/>
      <c r="E899" s="5"/>
    </row>
    <row r="900" spans="2:5" x14ac:dyDescent="0.15">
      <c r="B900" s="6"/>
      <c r="C900" s="6"/>
      <c r="D900" s="6"/>
      <c r="E900" s="5"/>
    </row>
    <row r="901" spans="2:5" x14ac:dyDescent="0.15">
      <c r="B901" s="6"/>
      <c r="C901" s="6"/>
      <c r="D901" s="6"/>
      <c r="E901" s="5"/>
    </row>
    <row r="902" spans="2:5" x14ac:dyDescent="0.15">
      <c r="B902" s="6"/>
      <c r="C902" s="6"/>
      <c r="D902" s="6"/>
      <c r="E902" s="5"/>
    </row>
    <row r="903" spans="2:5" x14ac:dyDescent="0.15">
      <c r="B903" s="6"/>
      <c r="C903" s="6"/>
      <c r="D903" s="6"/>
      <c r="E903" s="5"/>
    </row>
    <row r="904" spans="2:5" x14ac:dyDescent="0.15">
      <c r="B904" s="6"/>
      <c r="C904" s="6"/>
      <c r="D904" s="6"/>
      <c r="E904" s="5"/>
    </row>
    <row r="905" spans="2:5" x14ac:dyDescent="0.15">
      <c r="B905" s="6"/>
      <c r="C905" s="6"/>
      <c r="D905" s="6"/>
      <c r="E905" s="5"/>
    </row>
    <row r="906" spans="2:5" x14ac:dyDescent="0.15">
      <c r="B906" s="6"/>
      <c r="C906" s="6"/>
      <c r="D906" s="6"/>
      <c r="E906" s="5"/>
    </row>
    <row r="907" spans="2:5" x14ac:dyDescent="0.15">
      <c r="B907" s="6"/>
      <c r="C907" s="6"/>
      <c r="D907" s="6"/>
      <c r="E907" s="5"/>
    </row>
    <row r="908" spans="2:5" x14ac:dyDescent="0.15">
      <c r="B908" s="6"/>
      <c r="C908" s="6"/>
      <c r="D908" s="6"/>
      <c r="E908" s="5"/>
    </row>
    <row r="909" spans="2:5" x14ac:dyDescent="0.15">
      <c r="B909" s="6"/>
      <c r="C909" s="6"/>
      <c r="D909" s="6"/>
      <c r="E909" s="5"/>
    </row>
    <row r="910" spans="2:5" x14ac:dyDescent="0.15">
      <c r="B910" s="6"/>
      <c r="C910" s="6"/>
      <c r="D910" s="6"/>
      <c r="E910" s="5"/>
    </row>
    <row r="911" spans="2:5" x14ac:dyDescent="0.15">
      <c r="B911" s="6"/>
      <c r="C911" s="6"/>
      <c r="D911" s="6"/>
      <c r="E911" s="5"/>
    </row>
    <row r="912" spans="2:5" x14ac:dyDescent="0.15">
      <c r="B912" s="6"/>
      <c r="C912" s="6"/>
      <c r="D912" s="6"/>
      <c r="E912" s="5"/>
    </row>
    <row r="913" spans="2:5" x14ac:dyDescent="0.15">
      <c r="B913" s="6"/>
      <c r="C913" s="6"/>
      <c r="D913" s="6"/>
      <c r="E913" s="5"/>
    </row>
    <row r="914" spans="2:5" x14ac:dyDescent="0.15">
      <c r="B914" s="6"/>
      <c r="C914" s="6"/>
      <c r="D914" s="6"/>
      <c r="E914" s="5"/>
    </row>
    <row r="915" spans="2:5" x14ac:dyDescent="0.15">
      <c r="B915" s="6"/>
      <c r="C915" s="6"/>
      <c r="D915" s="6"/>
      <c r="E915" s="5"/>
    </row>
    <row r="916" spans="2:5" x14ac:dyDescent="0.15">
      <c r="B916" s="6"/>
      <c r="C916" s="6"/>
      <c r="D916" s="6"/>
      <c r="E916" s="5"/>
    </row>
    <row r="917" spans="2:5" x14ac:dyDescent="0.15">
      <c r="B917" s="6"/>
      <c r="C917" s="6"/>
      <c r="D917" s="6"/>
      <c r="E917" s="5"/>
    </row>
    <row r="918" spans="2:5" x14ac:dyDescent="0.15">
      <c r="B918" s="6"/>
      <c r="C918" s="6"/>
      <c r="D918" s="6"/>
      <c r="E918" s="5"/>
    </row>
    <row r="919" spans="2:5" x14ac:dyDescent="0.15">
      <c r="B919" s="6"/>
      <c r="C919" s="6"/>
      <c r="D919" s="6"/>
      <c r="E919" s="5"/>
    </row>
    <row r="920" spans="2:5" x14ac:dyDescent="0.15">
      <c r="B920" s="6"/>
      <c r="C920" s="6"/>
      <c r="D920" s="6"/>
      <c r="E920" s="5"/>
    </row>
    <row r="921" spans="2:5" x14ac:dyDescent="0.15">
      <c r="B921" s="6"/>
      <c r="C921" s="6"/>
      <c r="D921" s="6"/>
      <c r="E921" s="5"/>
    </row>
    <row r="922" spans="2:5" x14ac:dyDescent="0.15">
      <c r="B922" s="6"/>
      <c r="C922" s="6"/>
      <c r="D922" s="6"/>
      <c r="E922" s="5"/>
    </row>
    <row r="923" spans="2:5" x14ac:dyDescent="0.15">
      <c r="B923" s="6"/>
      <c r="C923" s="6"/>
      <c r="D923" s="6"/>
      <c r="E923" s="5"/>
    </row>
    <row r="924" spans="2:5" x14ac:dyDescent="0.15">
      <c r="B924" s="6"/>
      <c r="C924" s="6"/>
      <c r="D924" s="6"/>
      <c r="E924" s="5"/>
    </row>
    <row r="925" spans="2:5" x14ac:dyDescent="0.15">
      <c r="B925" s="6"/>
      <c r="C925" s="6"/>
      <c r="D925" s="6"/>
      <c r="E925" s="5"/>
    </row>
    <row r="926" spans="2:5" x14ac:dyDescent="0.15">
      <c r="B926" s="6"/>
      <c r="C926" s="6"/>
      <c r="D926" s="6"/>
      <c r="E926" s="5"/>
    </row>
    <row r="927" spans="2:5" x14ac:dyDescent="0.15">
      <c r="B927" s="6"/>
      <c r="C927" s="6"/>
      <c r="D927" s="6"/>
      <c r="E927" s="5"/>
    </row>
    <row r="928" spans="2:5" x14ac:dyDescent="0.15">
      <c r="B928" s="6"/>
      <c r="C928" s="6"/>
      <c r="D928" s="6"/>
      <c r="E928" s="5"/>
    </row>
    <row r="929" spans="2:5" x14ac:dyDescent="0.15">
      <c r="B929" s="6"/>
      <c r="C929" s="6"/>
      <c r="D929" s="6"/>
      <c r="E929" s="5"/>
    </row>
    <row r="930" spans="2:5" x14ac:dyDescent="0.15">
      <c r="B930" s="6"/>
      <c r="C930" s="6"/>
      <c r="D930" s="6"/>
      <c r="E930" s="5"/>
    </row>
    <row r="931" spans="2:5" x14ac:dyDescent="0.15">
      <c r="B931" s="6"/>
      <c r="C931" s="6"/>
      <c r="D931" s="6"/>
      <c r="E931" s="5"/>
    </row>
    <row r="932" spans="2:5" x14ac:dyDescent="0.15">
      <c r="B932" s="6"/>
      <c r="C932" s="6"/>
      <c r="D932" s="6"/>
      <c r="E932" s="5"/>
    </row>
    <row r="933" spans="2:5" x14ac:dyDescent="0.15">
      <c r="B933" s="6"/>
      <c r="C933" s="6"/>
      <c r="D933" s="6"/>
      <c r="E933" s="5"/>
    </row>
    <row r="934" spans="2:5" x14ac:dyDescent="0.15">
      <c r="B934" s="6"/>
      <c r="C934" s="6"/>
      <c r="D934" s="6"/>
      <c r="E934" s="5"/>
    </row>
    <row r="935" spans="2:5" x14ac:dyDescent="0.15">
      <c r="B935" s="6"/>
      <c r="C935" s="6"/>
      <c r="D935" s="6"/>
      <c r="E935" s="5"/>
    </row>
    <row r="936" spans="2:5" x14ac:dyDescent="0.15">
      <c r="B936" s="6"/>
      <c r="C936" s="6"/>
      <c r="D936" s="6"/>
      <c r="E936" s="5"/>
    </row>
    <row r="937" spans="2:5" x14ac:dyDescent="0.15">
      <c r="B937" s="6"/>
      <c r="C937" s="6"/>
      <c r="D937" s="6"/>
      <c r="E937" s="5"/>
    </row>
    <row r="938" spans="2:5" x14ac:dyDescent="0.15">
      <c r="B938" s="6"/>
      <c r="C938" s="6"/>
      <c r="D938" s="6"/>
      <c r="E938" s="5"/>
    </row>
    <row r="939" spans="2:5" x14ac:dyDescent="0.15">
      <c r="B939" s="6"/>
      <c r="C939" s="6"/>
      <c r="D939" s="6"/>
      <c r="E939" s="5"/>
    </row>
    <row r="940" spans="2:5" x14ac:dyDescent="0.15">
      <c r="B940" s="6"/>
      <c r="C940" s="6"/>
      <c r="D940" s="6"/>
      <c r="E940" s="5"/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003</cp:lastModifiedBy>
  <cp:lastPrinted>2025-02-07T04:19:31Z</cp:lastPrinted>
  <dcterms:created xsi:type="dcterms:W3CDTF">2015-03-02T01:12:59Z</dcterms:created>
  <dcterms:modified xsi:type="dcterms:W3CDTF">2025-02-07T04:21:07Z</dcterms:modified>
</cp:coreProperties>
</file>