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YFUL\Desktop\"/>
    </mc:Choice>
  </mc:AlternateContent>
  <xr:revisionPtr revIDLastSave="0" documentId="13_ncr:1_{95C69034-33A8-4546-8258-044D45D803B6}" xr6:coauthVersionLast="47" xr6:coauthVersionMax="47" xr10:uidLastSave="{00000000-0000-0000-0000-000000000000}"/>
  <bookViews>
    <workbookView xWindow="-30" yWindow="-163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Sheet1!$B$10:$E$1577</definedName>
    <definedName name="_xlnm.Print_Area" localSheetId="0">Sheet1!$A$1:$E$722</definedName>
    <definedName name="_xlnm.Print_Titles" localSheetId="0">Sheet1!$10:$11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1" l="1"/>
  <c r="E13" i="1"/>
  <c r="E14" i="1"/>
  <c r="E15" i="1"/>
  <c r="E16" i="1"/>
  <c r="E17" i="1"/>
  <c r="E20" i="1"/>
  <c r="E21" i="1"/>
  <c r="E22" i="1"/>
  <c r="E24" i="1"/>
  <c r="E30" i="1"/>
  <c r="E34" i="1"/>
  <c r="E35" i="1"/>
  <c r="E36" i="1"/>
  <c r="E37" i="1"/>
  <c r="E38" i="1"/>
  <c r="E39" i="1"/>
  <c r="E40" i="1"/>
  <c r="E42" i="1"/>
  <c r="E43" i="1"/>
  <c r="E44" i="1"/>
  <c r="E45" i="1"/>
  <c r="E47" i="1"/>
  <c r="E48" i="1"/>
  <c r="E49" i="1"/>
  <c r="E52" i="1"/>
  <c r="E55" i="1"/>
  <c r="E56" i="1"/>
  <c r="E57" i="1"/>
  <c r="E59" i="1"/>
  <c r="E60" i="1"/>
  <c r="E61" i="1"/>
  <c r="E62" i="1"/>
  <c r="E63" i="1"/>
  <c r="E64" i="1"/>
  <c r="E65" i="1"/>
  <c r="E67" i="1"/>
  <c r="E68" i="1"/>
  <c r="E69" i="1"/>
  <c r="E71" i="1"/>
  <c r="E72" i="1"/>
  <c r="E73" i="1"/>
  <c r="E74" i="1"/>
  <c r="E79" i="1"/>
  <c r="E80" i="1"/>
  <c r="E81" i="1"/>
  <c r="E82" i="1"/>
  <c r="E84" i="1"/>
  <c r="E85" i="1"/>
  <c r="E86" i="1"/>
  <c r="E87" i="1"/>
  <c r="E88" i="1"/>
  <c r="E90" i="1"/>
  <c r="E91" i="1"/>
  <c r="E93" i="1"/>
  <c r="E94" i="1"/>
  <c r="E95" i="1"/>
  <c r="E97" i="1"/>
  <c r="E99" i="1"/>
  <c r="E100" i="1"/>
  <c r="E102" i="1"/>
  <c r="E103" i="1"/>
  <c r="E104" i="1"/>
  <c r="E105" i="1"/>
  <c r="E106" i="1"/>
  <c r="E107" i="1"/>
  <c r="E109" i="1"/>
  <c r="E110" i="1"/>
  <c r="E115" i="1"/>
  <c r="E119" i="1"/>
  <c r="E121" i="1"/>
  <c r="E122" i="1"/>
  <c r="E123" i="1"/>
  <c r="E124" i="1"/>
  <c r="E127" i="1"/>
  <c r="E131" i="1"/>
  <c r="E132" i="1"/>
  <c r="E133" i="1"/>
  <c r="E134" i="1"/>
  <c r="E135" i="1"/>
  <c r="E136" i="1"/>
  <c r="E137" i="1"/>
  <c r="E138" i="1"/>
  <c r="E140" i="1"/>
  <c r="E141" i="1"/>
  <c r="E142" i="1"/>
  <c r="E147" i="1"/>
  <c r="E148" i="1"/>
  <c r="E150" i="1"/>
  <c r="E151" i="1"/>
  <c r="E152" i="1"/>
  <c r="E153" i="1"/>
  <c r="E154" i="1"/>
  <c r="E155" i="1"/>
  <c r="E156" i="1"/>
  <c r="E159" i="1"/>
  <c r="E160" i="1"/>
  <c r="E161" i="1"/>
  <c r="E162" i="1"/>
  <c r="E163" i="1"/>
  <c r="E175" i="1"/>
  <c r="E176" i="1"/>
  <c r="E178" i="1"/>
  <c r="E179" i="1"/>
  <c r="E180" i="1"/>
  <c r="E183" i="1"/>
  <c r="E184" i="1"/>
  <c r="E186" i="1"/>
  <c r="E188" i="1"/>
  <c r="E194" i="1"/>
  <c r="E195" i="1"/>
  <c r="E198" i="1"/>
  <c r="E199" i="1"/>
  <c r="E200" i="1"/>
  <c r="E201" i="1"/>
  <c r="E207" i="1"/>
  <c r="E208" i="1"/>
  <c r="E210" i="1"/>
  <c r="E211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30" i="1"/>
  <c r="E231" i="1"/>
  <c r="E232" i="1"/>
  <c r="E233" i="1"/>
  <c r="E235" i="1"/>
  <c r="E236" i="1"/>
  <c r="E237" i="1"/>
  <c r="E238" i="1"/>
  <c r="E239" i="1"/>
  <c r="E242" i="1"/>
  <c r="E243" i="1"/>
  <c r="E244" i="1"/>
  <c r="E246" i="1"/>
  <c r="E247" i="1"/>
  <c r="E248" i="1"/>
  <c r="E249" i="1"/>
  <c r="E250" i="1"/>
  <c r="E251" i="1"/>
  <c r="E256" i="1"/>
  <c r="E261" i="1"/>
  <c r="E262" i="1"/>
  <c r="E263" i="1"/>
  <c r="E264" i="1"/>
  <c r="E265" i="1"/>
  <c r="E267" i="1"/>
  <c r="E269" i="1"/>
  <c r="E270" i="1"/>
  <c r="E271" i="1"/>
  <c r="E273" i="1"/>
  <c r="E274" i="1"/>
  <c r="E275" i="1"/>
  <c r="E276" i="1"/>
  <c r="E277" i="1"/>
  <c r="E279" i="1"/>
  <c r="E283" i="1"/>
  <c r="E284" i="1"/>
  <c r="E287" i="1"/>
  <c r="E289" i="1"/>
  <c r="E290" i="1"/>
  <c r="E291" i="1"/>
  <c r="E292" i="1"/>
  <c r="E293" i="1"/>
  <c r="E294" i="1"/>
  <c r="E295" i="1"/>
  <c r="E297" i="1"/>
  <c r="E298" i="1"/>
  <c r="E302" i="1"/>
  <c r="E303" i="1"/>
  <c r="E306" i="1"/>
  <c r="E307" i="1"/>
  <c r="E309" i="1"/>
  <c r="E310" i="1"/>
  <c r="E311" i="1"/>
  <c r="E312" i="1"/>
  <c r="E313" i="1"/>
  <c r="E317" i="1"/>
  <c r="E318" i="1"/>
  <c r="E322" i="1"/>
  <c r="E323" i="1"/>
  <c r="E324" i="1"/>
  <c r="E325" i="1"/>
  <c r="E326" i="1"/>
  <c r="E328" i="1"/>
  <c r="E329" i="1"/>
  <c r="E330" i="1"/>
  <c r="E331" i="1"/>
  <c r="E332" i="1"/>
  <c r="E333" i="1"/>
  <c r="E334" i="1"/>
  <c r="E339" i="1"/>
  <c r="E341" i="1"/>
  <c r="E342" i="1"/>
  <c r="E343" i="1"/>
  <c r="E345" i="1"/>
  <c r="E347" i="1"/>
  <c r="E348" i="1"/>
  <c r="E351" i="1"/>
  <c r="E354" i="1"/>
  <c r="E357" i="1"/>
  <c r="E358" i="1"/>
  <c r="E359" i="1"/>
  <c r="E360" i="1"/>
  <c r="E361" i="1"/>
  <c r="E362" i="1"/>
  <c r="E363" i="1"/>
  <c r="E364" i="1"/>
  <c r="E365" i="1"/>
  <c r="E366" i="1"/>
  <c r="E368" i="1"/>
  <c r="E369" i="1"/>
  <c r="E370" i="1"/>
  <c r="E371" i="1"/>
  <c r="E372" i="1"/>
  <c r="E373" i="1"/>
  <c r="E374" i="1"/>
  <c r="E375" i="1"/>
  <c r="E376" i="1"/>
  <c r="E377" i="1"/>
  <c r="E378" i="1"/>
  <c r="E383" i="1"/>
  <c r="E386" i="1"/>
  <c r="E391" i="1"/>
  <c r="E392" i="1"/>
  <c r="E393" i="1"/>
  <c r="E394" i="1"/>
  <c r="E395" i="1"/>
  <c r="E397" i="1"/>
  <c r="E398" i="1"/>
  <c r="E399" i="1"/>
  <c r="E400" i="1"/>
  <c r="E406" i="1"/>
  <c r="E407" i="1"/>
  <c r="E408" i="1"/>
  <c r="E409" i="1"/>
  <c r="E410" i="1"/>
  <c r="E411" i="1"/>
  <c r="E412" i="1"/>
  <c r="E414" i="1"/>
  <c r="E415" i="1"/>
  <c r="E416" i="1"/>
  <c r="E417" i="1"/>
  <c r="E418" i="1"/>
  <c r="E419" i="1"/>
  <c r="E421" i="1"/>
  <c r="E422" i="1"/>
  <c r="E423" i="1"/>
  <c r="E424" i="1"/>
  <c r="E427" i="1"/>
  <c r="E428" i="1"/>
  <c r="E429" i="1"/>
  <c r="E430" i="1"/>
  <c r="E431" i="1"/>
  <c r="E432" i="1"/>
  <c r="E434" i="1"/>
  <c r="E435" i="1"/>
  <c r="E436" i="1"/>
  <c r="E437" i="1"/>
  <c r="E438" i="1"/>
  <c r="E439" i="1"/>
  <c r="E441" i="1"/>
  <c r="E443" i="1"/>
  <c r="E447" i="1"/>
  <c r="E448" i="1"/>
  <c r="E449" i="1"/>
  <c r="E450" i="1"/>
  <c r="E451" i="1"/>
  <c r="E452" i="1"/>
  <c r="E453" i="1"/>
  <c r="E454" i="1"/>
  <c r="E455" i="1"/>
  <c r="E456" i="1"/>
  <c r="E457" i="1"/>
  <c r="E459" i="1"/>
  <c r="E460" i="1"/>
  <c r="E461" i="1"/>
  <c r="E462" i="1"/>
  <c r="E463" i="1"/>
  <c r="E464" i="1"/>
  <c r="E465" i="1"/>
  <c r="E466" i="1"/>
  <c r="E467" i="1"/>
  <c r="E468" i="1"/>
  <c r="E469" i="1"/>
  <c r="E470" i="1"/>
  <c r="E472" i="1"/>
  <c r="E473" i="1"/>
  <c r="E474" i="1"/>
  <c r="E475" i="1"/>
  <c r="E484" i="1"/>
  <c r="E489" i="1"/>
  <c r="E490" i="1"/>
  <c r="E491" i="1"/>
  <c r="E492" i="1"/>
  <c r="E493" i="1"/>
  <c r="E496" i="1"/>
  <c r="E501" i="1"/>
  <c r="E504" i="1"/>
  <c r="E507" i="1"/>
  <c r="E508" i="1"/>
  <c r="E510" i="1"/>
  <c r="E512" i="1"/>
  <c r="E513" i="1"/>
  <c r="E514" i="1"/>
  <c r="E517" i="1"/>
  <c r="E518" i="1"/>
  <c r="E519" i="1"/>
  <c r="E520" i="1"/>
  <c r="E521" i="1"/>
  <c r="E522" i="1"/>
  <c r="E523" i="1"/>
  <c r="E524" i="1"/>
  <c r="E525" i="1"/>
  <c r="E526" i="1"/>
  <c r="E527" i="1"/>
  <c r="E528" i="1"/>
  <c r="E531" i="1"/>
  <c r="E533" i="1"/>
  <c r="E534" i="1"/>
  <c r="E535" i="1"/>
  <c r="E536" i="1"/>
  <c r="E539" i="1"/>
  <c r="E541" i="1"/>
  <c r="E542" i="1"/>
  <c r="E543" i="1"/>
  <c r="E544" i="1"/>
  <c r="E545" i="1"/>
  <c r="E546" i="1"/>
  <c r="E547" i="1"/>
  <c r="E548" i="1"/>
  <c r="E549" i="1"/>
  <c r="E550" i="1"/>
  <c r="E551" i="1"/>
  <c r="E552" i="1"/>
  <c r="E553" i="1"/>
  <c r="E554" i="1"/>
  <c r="E556" i="1"/>
  <c r="E557" i="1"/>
  <c r="E558" i="1"/>
  <c r="E559" i="1"/>
  <c r="E560" i="1"/>
  <c r="E565" i="1"/>
  <c r="E566" i="1"/>
  <c r="E571" i="1"/>
  <c r="E573" i="1"/>
  <c r="E575" i="1"/>
  <c r="E577" i="1"/>
  <c r="E578" i="1"/>
  <c r="E579" i="1"/>
  <c r="E581" i="1"/>
  <c r="E582" i="1"/>
  <c r="E584" i="1"/>
  <c r="E585" i="1"/>
  <c r="E591" i="1"/>
  <c r="E594" i="1"/>
  <c r="E596" i="1"/>
  <c r="E597" i="1"/>
  <c r="E598" i="1"/>
  <c r="E599" i="1"/>
  <c r="E601" i="1"/>
  <c r="E602" i="1"/>
  <c r="E603" i="1"/>
  <c r="E605" i="1"/>
  <c r="E606" i="1"/>
  <c r="E607" i="1"/>
  <c r="E609" i="1"/>
  <c r="E610" i="1"/>
  <c r="E612" i="1"/>
  <c r="E614" i="1"/>
  <c r="E615" i="1"/>
  <c r="E616" i="1"/>
  <c r="E619" i="1"/>
  <c r="E620" i="1"/>
  <c r="E621" i="1"/>
  <c r="E622" i="1"/>
  <c r="E625" i="1"/>
  <c r="E626" i="1"/>
  <c r="E627" i="1"/>
  <c r="E628" i="1"/>
  <c r="E629" i="1"/>
  <c r="E630" i="1"/>
  <c r="E631" i="1"/>
  <c r="E633" i="1"/>
  <c r="E636" i="1"/>
  <c r="E637" i="1"/>
  <c r="E639" i="1"/>
  <c r="E640" i="1"/>
  <c r="E641" i="1"/>
  <c r="E642" i="1"/>
  <c r="E643" i="1"/>
  <c r="E644" i="1"/>
  <c r="E645" i="1"/>
  <c r="E646" i="1"/>
  <c r="E647" i="1"/>
  <c r="E649" i="1"/>
  <c r="E650" i="1"/>
  <c r="E651" i="1"/>
  <c r="E652" i="1"/>
  <c r="E653" i="1"/>
  <c r="E654" i="1"/>
  <c r="E655" i="1"/>
  <c r="E656" i="1"/>
  <c r="E657" i="1"/>
  <c r="E658" i="1"/>
  <c r="E659" i="1"/>
  <c r="E661" i="1"/>
  <c r="E662" i="1"/>
  <c r="E665" i="1"/>
  <c r="E668" i="1"/>
  <c r="E669" i="1"/>
  <c r="E670" i="1"/>
  <c r="E671" i="1"/>
  <c r="E673" i="1"/>
  <c r="E674" i="1"/>
  <c r="E675" i="1"/>
  <c r="E677" i="1"/>
  <c r="E678" i="1"/>
  <c r="E680" i="1"/>
  <c r="E683" i="1"/>
  <c r="E684" i="1"/>
  <c r="E685" i="1"/>
  <c r="E686" i="1"/>
  <c r="E687" i="1"/>
  <c r="E688" i="1"/>
  <c r="E690" i="1"/>
  <c r="E691" i="1"/>
  <c r="E692" i="1"/>
  <c r="E693" i="1"/>
  <c r="E694" i="1"/>
  <c r="E695" i="1"/>
  <c r="E696" i="1"/>
  <c r="E697" i="1"/>
  <c r="E698" i="1"/>
  <c r="E699" i="1"/>
  <c r="E700" i="1"/>
  <c r="E701" i="1"/>
  <c r="E702" i="1"/>
  <c r="E703" i="1"/>
  <c r="E704" i="1"/>
  <c r="E707" i="1"/>
  <c r="E709" i="1"/>
  <c r="E711" i="1"/>
  <c r="E712" i="1"/>
  <c r="E714" i="1"/>
  <c r="E715" i="1"/>
  <c r="E718" i="1"/>
  <c r="E720" i="1"/>
  <c r="E721" i="1"/>
</calcChain>
</file>

<file path=xl/sharedStrings.xml><?xml version="1.0" encoding="utf-8"?>
<sst xmlns="http://schemas.openxmlformats.org/spreadsheetml/2006/main" count="2111" uniqueCount="1954">
  <si>
    <t>ｴｽｺ品番</t>
  </si>
  <si>
    <t>商品名</t>
  </si>
  <si>
    <t>代替品</t>
  </si>
  <si>
    <t>代理店各位</t>
    <rPh sb="0" eb="3">
      <t>ダイリテン</t>
    </rPh>
    <rPh sb="3" eb="5">
      <t>カクイ</t>
    </rPh>
    <phoneticPr fontId="3"/>
  </si>
  <si>
    <t>（株） エスコ</t>
    <rPh sb="1" eb="2">
      <t>カブ</t>
    </rPh>
    <phoneticPr fontId="3"/>
  </si>
  <si>
    <t xml:space="preserve">        時下、貴社益々ご清栄のこととお慶び申し上げます。平素は格別のご愛顧を賜り厚く御礼申し上げます。</t>
  </si>
  <si>
    <t xml:space="preserve">       さて、エスコカタログにおきまして、諸般の事情により下記商品が廃番となりましたので</t>
  </si>
  <si>
    <t xml:space="preserve">       お知らせいたします｡ご迷惑をおかけして大変申し訳ございません。なお廃番となりました商品につきまして、</t>
  </si>
  <si>
    <t xml:space="preserve">       代替推奨品をリストの右端に記載いたしましたので、参考としてご確認下さい。</t>
    <rPh sb="37" eb="39">
      <t>カクニン</t>
    </rPh>
    <rPh sb="39" eb="40">
      <t>クダ</t>
    </rPh>
    <phoneticPr fontId="3"/>
  </si>
  <si>
    <t>1463</t>
  </si>
  <si>
    <t>0111</t>
  </si>
  <si>
    <t>0332</t>
  </si>
  <si>
    <t>0740</t>
  </si>
  <si>
    <t>0762</t>
  </si>
  <si>
    <t>2174</t>
  </si>
  <si>
    <t>2199</t>
  </si>
  <si>
    <t>0028</t>
  </si>
  <si>
    <t>0115</t>
  </si>
  <si>
    <t>0181</t>
  </si>
  <si>
    <t>0685</t>
  </si>
  <si>
    <t>0897</t>
  </si>
  <si>
    <t>1054</t>
  </si>
  <si>
    <t>1057</t>
  </si>
  <si>
    <t>1162</t>
  </si>
  <si>
    <t>1256</t>
  </si>
  <si>
    <t>1404</t>
  </si>
  <si>
    <t>1456</t>
  </si>
  <si>
    <t>1467</t>
  </si>
  <si>
    <t>1590</t>
  </si>
  <si>
    <t>1632</t>
  </si>
  <si>
    <t>1679</t>
  </si>
  <si>
    <t>1809</t>
  </si>
  <si>
    <t>1820</t>
  </si>
  <si>
    <t>1843</t>
  </si>
  <si>
    <t>1864</t>
  </si>
  <si>
    <t>2150</t>
  </si>
  <si>
    <t>2269</t>
  </si>
  <si>
    <t>2275</t>
  </si>
  <si>
    <t>NO56
ｶﾀﾛｸﾞﾍﾟｰｼﾞ</t>
    <phoneticPr fontId="3"/>
  </si>
  <si>
    <t>0412</t>
  </si>
  <si>
    <t>0735</t>
  </si>
  <si>
    <t>1510</t>
  </si>
  <si>
    <t>1512</t>
  </si>
  <si>
    <t>1740</t>
  </si>
  <si>
    <t>1769</t>
  </si>
  <si>
    <t>1909</t>
  </si>
  <si>
    <t>2047</t>
  </si>
  <si>
    <t>2130</t>
  </si>
  <si>
    <t>2232</t>
  </si>
  <si>
    <t>2252</t>
  </si>
  <si>
    <t>2290</t>
  </si>
  <si>
    <t>2393</t>
  </si>
  <si>
    <t>2455</t>
  </si>
  <si>
    <t>0093</t>
  </si>
  <si>
    <t>0101</t>
  </si>
  <si>
    <t>0145</t>
  </si>
  <si>
    <t>0154</t>
  </si>
  <si>
    <t>0159</t>
  </si>
  <si>
    <t>0196</t>
  </si>
  <si>
    <t>0359</t>
  </si>
  <si>
    <t>0473</t>
  </si>
  <si>
    <t>0486</t>
  </si>
  <si>
    <t>0496</t>
  </si>
  <si>
    <t>200mm 鉄工やすり(平/中目)</t>
  </si>
  <si>
    <t>0698</t>
  </si>
  <si>
    <t>0704</t>
  </si>
  <si>
    <t>0746</t>
  </si>
  <si>
    <t>0753</t>
  </si>
  <si>
    <t>0887</t>
  </si>
  <si>
    <t>0926</t>
  </si>
  <si>
    <t>0929</t>
  </si>
  <si>
    <t>1000</t>
  </si>
  <si>
    <t>1078</t>
  </si>
  <si>
    <t>1144</t>
  </si>
  <si>
    <t>1159</t>
  </si>
  <si>
    <t>1160</t>
  </si>
  <si>
    <t>1186</t>
  </si>
  <si>
    <t>1203</t>
  </si>
  <si>
    <t>1227</t>
  </si>
  <si>
    <t>1239</t>
  </si>
  <si>
    <t>1254</t>
  </si>
  <si>
    <t>1255</t>
  </si>
  <si>
    <t>1259</t>
  </si>
  <si>
    <t>1287</t>
  </si>
  <si>
    <t>1368</t>
  </si>
  <si>
    <t>1378</t>
  </si>
  <si>
    <t>1428</t>
  </si>
  <si>
    <t>1432</t>
  </si>
  <si>
    <t>1475</t>
  </si>
  <si>
    <t>1511</t>
  </si>
  <si>
    <t>1583</t>
  </si>
  <si>
    <t>1587</t>
  </si>
  <si>
    <t>1778</t>
  </si>
  <si>
    <t>1872</t>
  </si>
  <si>
    <t>1879</t>
  </si>
  <si>
    <t>1884</t>
  </si>
  <si>
    <t>1898</t>
  </si>
  <si>
    <t>1911</t>
  </si>
  <si>
    <t>1932</t>
  </si>
  <si>
    <t>1963</t>
  </si>
  <si>
    <t>1972</t>
  </si>
  <si>
    <t>2062</t>
  </si>
  <si>
    <t>2070</t>
  </si>
  <si>
    <t>2073</t>
  </si>
  <si>
    <t>2148</t>
  </si>
  <si>
    <t>2162</t>
  </si>
  <si>
    <t>2184</t>
  </si>
  <si>
    <t>2223</t>
  </si>
  <si>
    <t>2271</t>
  </si>
  <si>
    <t>2288</t>
  </si>
  <si>
    <t>2320</t>
  </si>
  <si>
    <t>2360</t>
  </si>
  <si>
    <t>2398</t>
  </si>
  <si>
    <t>2409</t>
  </si>
  <si>
    <t>2447</t>
  </si>
  <si>
    <t>2590</t>
  </si>
  <si>
    <t>0078</t>
  </si>
  <si>
    <t>0131</t>
  </si>
  <si>
    <t>0134</t>
  </si>
  <si>
    <t>0136</t>
  </si>
  <si>
    <t>114mm/ 9.5mm(19mm) 交換用ローラー(2本)</t>
  </si>
  <si>
    <t>0212</t>
  </si>
  <si>
    <t>0213</t>
  </si>
  <si>
    <t>0224</t>
  </si>
  <si>
    <t>0241</t>
  </si>
  <si>
    <t>0261</t>
  </si>
  <si>
    <t>0269</t>
  </si>
  <si>
    <t>0271</t>
  </si>
  <si>
    <t>0274</t>
  </si>
  <si>
    <t>0344</t>
  </si>
  <si>
    <t>0353</t>
  </si>
  <si>
    <t>0358</t>
  </si>
  <si>
    <t>0367</t>
  </si>
  <si>
    <t>0372</t>
  </si>
  <si>
    <t>0411</t>
  </si>
  <si>
    <t>0450</t>
  </si>
  <si>
    <t>0453</t>
  </si>
  <si>
    <t>0459</t>
  </si>
  <si>
    <t>0467</t>
  </si>
  <si>
    <t>0475</t>
  </si>
  <si>
    <t>0492</t>
  </si>
  <si>
    <t>0511</t>
  </si>
  <si>
    <t>0566</t>
  </si>
  <si>
    <t>0576</t>
  </si>
  <si>
    <t>0606</t>
  </si>
  <si>
    <t>0607</t>
  </si>
  <si>
    <t>0636</t>
  </si>
  <si>
    <t>0648</t>
  </si>
  <si>
    <t>0664</t>
  </si>
  <si>
    <t>0693</t>
  </si>
  <si>
    <t>x2.0/130mm 拡大鏡(調光LED照明付)</t>
  </si>
  <si>
    <t>0705</t>
  </si>
  <si>
    <t>0712</t>
  </si>
  <si>
    <t>0718</t>
  </si>
  <si>
    <t>0741</t>
  </si>
  <si>
    <t>0830</t>
  </si>
  <si>
    <t>0842</t>
  </si>
  <si>
    <t>0925</t>
  </si>
  <si>
    <t>0928</t>
  </si>
  <si>
    <t>0993</t>
  </si>
  <si>
    <t>0999</t>
  </si>
  <si>
    <t>1021</t>
  </si>
  <si>
    <t>1036</t>
  </si>
  <si>
    <t>1050</t>
  </si>
  <si>
    <t>1064</t>
  </si>
  <si>
    <t>1143</t>
  </si>
  <si>
    <t>1145</t>
  </si>
  <si>
    <t>1152</t>
  </si>
  <si>
    <t>1154</t>
  </si>
  <si>
    <t>1158</t>
  </si>
  <si>
    <t>1211</t>
  </si>
  <si>
    <t>125V/6A 押しボタンｽｲｯﾁ(単極双投/小型)</t>
  </si>
  <si>
    <t>1257</t>
  </si>
  <si>
    <t>1278</t>
  </si>
  <si>
    <t>1279</t>
  </si>
  <si>
    <t>1289</t>
  </si>
  <si>
    <t>1351</t>
  </si>
  <si>
    <t>1365</t>
  </si>
  <si>
    <t>1376</t>
  </si>
  <si>
    <t>1384</t>
  </si>
  <si>
    <t>1406</t>
  </si>
  <si>
    <t>1407</t>
  </si>
  <si>
    <t>1421</t>
  </si>
  <si>
    <t>1427</t>
  </si>
  <si>
    <t>1431</t>
  </si>
  <si>
    <t>1440</t>
  </si>
  <si>
    <t>1450</t>
  </si>
  <si>
    <t>1451</t>
  </si>
  <si>
    <t>1458</t>
  </si>
  <si>
    <t>1459</t>
  </si>
  <si>
    <t>1461</t>
  </si>
  <si>
    <t>1474</t>
  </si>
  <si>
    <t>1490</t>
  </si>
  <si>
    <t>1491</t>
  </si>
  <si>
    <t>1492</t>
  </si>
  <si>
    <t>1499</t>
  </si>
  <si>
    <t>1504</t>
  </si>
  <si>
    <t>1532</t>
  </si>
  <si>
    <t>1569</t>
  </si>
  <si>
    <t>1588</t>
  </si>
  <si>
    <t>1610</t>
  </si>
  <si>
    <t>1612</t>
  </si>
  <si>
    <t>1618</t>
  </si>
  <si>
    <t>1629</t>
  </si>
  <si>
    <t>1637</t>
  </si>
  <si>
    <t>1717</t>
  </si>
  <si>
    <t>1743</t>
  </si>
  <si>
    <t>1775</t>
  </si>
  <si>
    <t>1781</t>
  </si>
  <si>
    <t>1786</t>
  </si>
  <si>
    <t>1805</t>
  </si>
  <si>
    <t>1810</t>
  </si>
  <si>
    <t>1855</t>
  </si>
  <si>
    <t>1856</t>
  </si>
  <si>
    <t>1866</t>
  </si>
  <si>
    <t>1873</t>
  </si>
  <si>
    <t>1883</t>
  </si>
  <si>
    <t>1888</t>
  </si>
  <si>
    <t>1889</t>
  </si>
  <si>
    <t>1897</t>
  </si>
  <si>
    <t>1906</t>
  </si>
  <si>
    <t>1918</t>
  </si>
  <si>
    <t>1944</t>
  </si>
  <si>
    <t>1949</t>
  </si>
  <si>
    <t>1951</t>
  </si>
  <si>
    <t>1956</t>
  </si>
  <si>
    <t>1966</t>
  </si>
  <si>
    <t>1967</t>
  </si>
  <si>
    <t>1968</t>
  </si>
  <si>
    <t>1977</t>
  </si>
  <si>
    <t>2012</t>
  </si>
  <si>
    <t>2013</t>
  </si>
  <si>
    <t>2023</t>
  </si>
  <si>
    <t>2049</t>
  </si>
  <si>
    <t>2055</t>
  </si>
  <si>
    <t>[単4x3本] ヘッドライト/ＬＥＤ</t>
  </si>
  <si>
    <t>2093</t>
  </si>
  <si>
    <t>2097</t>
  </si>
  <si>
    <t>2116</t>
  </si>
  <si>
    <t>2134</t>
  </si>
  <si>
    <t>2139</t>
  </si>
  <si>
    <t>2144</t>
  </si>
  <si>
    <t>2182</t>
  </si>
  <si>
    <t>2191</t>
  </si>
  <si>
    <t>2198</t>
  </si>
  <si>
    <t>2212</t>
  </si>
  <si>
    <t>2230</t>
  </si>
  <si>
    <t>[DS2] マスク(防塵用/排気弁付/10枚)</t>
  </si>
  <si>
    <t>2247</t>
  </si>
  <si>
    <t>[Ｍ] メカニクスグローブ(合成革/黒)</t>
  </si>
  <si>
    <t>2254</t>
  </si>
  <si>
    <t>2265</t>
  </si>
  <si>
    <t>2278</t>
  </si>
  <si>
    <t>2311</t>
  </si>
  <si>
    <t>2318</t>
  </si>
  <si>
    <t>2321</t>
  </si>
  <si>
    <t>2356</t>
  </si>
  <si>
    <t>2358</t>
  </si>
  <si>
    <t>2383</t>
  </si>
  <si>
    <t>2390</t>
  </si>
  <si>
    <t>2413</t>
  </si>
  <si>
    <t>2462</t>
  </si>
  <si>
    <t>2467</t>
  </si>
  <si>
    <t>2479</t>
  </si>
  <si>
    <t>2486</t>
  </si>
  <si>
    <t>2547</t>
  </si>
  <si>
    <t>2561</t>
  </si>
  <si>
    <t>2563</t>
  </si>
  <si>
    <t>2587</t>
  </si>
  <si>
    <t>EA353BT-271A</t>
  </si>
  <si>
    <t>[Ｓ] メカニックスグローブ(合成革)</t>
  </si>
  <si>
    <t>EA353BT-272A</t>
  </si>
  <si>
    <t>[Ｍ] メカニックスグローブ(合成革)</t>
  </si>
  <si>
    <t>EA353BT-273A</t>
  </si>
  <si>
    <t>[Ｌ] メカニックスグローブ(合成革)</t>
  </si>
  <si>
    <t>EA353BT-274A</t>
  </si>
  <si>
    <t>[XL] メカニックスグローブ(合成革)</t>
  </si>
  <si>
    <t>EA354BD-61</t>
  </si>
  <si>
    <t>[Ｓ/305mm] 手袋(ﾆﾄﾘﾙｺﾞﾑ/環境配慮ﾀｲﾌﾟ)</t>
  </si>
  <si>
    <t>EA354BD-62</t>
  </si>
  <si>
    <t>[Ｍ/305mm] 手袋(ﾆﾄﾘﾙｺﾞﾑ/環境配慮ﾀｲﾌﾟ)</t>
  </si>
  <si>
    <t>EA440DB-13A</t>
  </si>
  <si>
    <t>φ34.92x1.2x2000mm 銅管(1/2H)</t>
  </si>
  <si>
    <t>EA440DB-14A</t>
  </si>
  <si>
    <t>φ38.1 x1.2x2000mm 銅管(1/2H)</t>
  </si>
  <si>
    <t>EA506AC-210</t>
  </si>
  <si>
    <t>φ608x220mm 大型ざる(ﾗｲﾄﾌﾞﾙｰ)</t>
  </si>
  <si>
    <t>EA521VP-202BT</t>
  </si>
  <si>
    <t>EA590SH-1A</t>
  </si>
  <si>
    <t>3- 10mm 軸用スナップリングプライヤー</t>
  </si>
  <si>
    <t>EA611GA-404</t>
  </si>
  <si>
    <t>9本組 [+]ドライバービット</t>
  </si>
  <si>
    <t>EA611P-110A</t>
  </si>
  <si>
    <t>10本用 (1/4"Hex)ビットケース</t>
  </si>
  <si>
    <t>EA612AG-125A</t>
  </si>
  <si>
    <t>5/16"x50mm ナットセッター(ﾏｸﾞﾈｯﾄ付)</t>
  </si>
  <si>
    <t>EA612AG-14A</t>
  </si>
  <si>
    <t>14 x50mm ナットセッター(ﾏｸﾞﾈｯﾄ付)</t>
  </si>
  <si>
    <t>EA640ZE-11SA</t>
  </si>
  <si>
    <t>[Ｓ] 高圧絶縁手袋用保護カバー</t>
  </si>
  <si>
    <t>EA640ZE-13SA</t>
  </si>
  <si>
    <t>[Ｓ] 高圧絶縁手袋用保護カバー(胴太用)</t>
  </si>
  <si>
    <t>EA733AH-30</t>
  </si>
  <si>
    <t>一酸化炭素警報器</t>
  </si>
  <si>
    <t>EA759GY-26B</t>
  </si>
  <si>
    <t>Wi-Fiルーター(Wi-Fi6対応)</t>
  </si>
  <si>
    <t>EA763BC-65A</t>
  </si>
  <si>
    <t>2m ステレオヘッドホン(軽量/ｺﾝﾊﾟｸﾄ)</t>
  </si>
  <si>
    <t>EA764-112C</t>
  </si>
  <si>
    <t>180x230x0.5mm マウスパッド(抗菌/ﾌﾞﾗｯｸ)</t>
  </si>
  <si>
    <t>EA813PE-22A</t>
  </si>
  <si>
    <t>DC 7.2V/1.5Ah ﾄﾞﾗｲﾊﾞｰﾄﾞﾘﾙｾｯﾄ(充電式)</t>
  </si>
  <si>
    <t>EA815GM-223A</t>
  </si>
  <si>
    <t>AC125V/15Ax 2.0m タップ(4口)</t>
  </si>
  <si>
    <t>EA898CA-25A</t>
  </si>
  <si>
    <t>DC18V/290mm チェーンソー(充電式/本体)</t>
  </si>
  <si>
    <t>EA899AM-36R</t>
  </si>
  <si>
    <t>AC100V/1150W 掃除機(紙ﾊﾟｯｸ式)</t>
  </si>
  <si>
    <t>EA911BG-11</t>
  </si>
  <si>
    <t>70x70mm ﾌﾟﾗﾀﾞﾝ用ｺｰﾅｰ(SxW･L用/白/2個)</t>
  </si>
  <si>
    <t>EA915EM-105</t>
  </si>
  <si>
    <t>ネッククーラー(ｽﾘﾑ/ﾌﾞﾗｯｸ)</t>
  </si>
  <si>
    <t>EA929DH-84</t>
  </si>
  <si>
    <t>緊急油吸着・洗浄キット(車載用)</t>
  </si>
  <si>
    <t>EA983TT-52</t>
  </si>
  <si>
    <t>900mm ワイヤー錠</t>
  </si>
  <si>
    <t>EA997LE-50</t>
  </si>
  <si>
    <t>ﾌﾛｱﾊｯﾁ用開閉ハンドル(ﾎﾞﾙﾄ固定式用)</t>
  </si>
  <si>
    <t>EA998WF-25.5A</t>
  </si>
  <si>
    <t>25.5cm プロスニーカー(黒)</t>
  </si>
  <si>
    <t>EB353CS-2</t>
  </si>
  <si>
    <t>豚革手袋  アテ付き(Ｌ/１２双)</t>
  </si>
  <si>
    <t>EB353CS-3</t>
  </si>
  <si>
    <t>豚革手袋  アテ付き(ＬＬ/１２双)</t>
  </si>
  <si>
    <t>0012</t>
  </si>
  <si>
    <t>EA207</t>
  </si>
  <si>
    <t>1/8" -  1"  リーマー(銅管用)</t>
  </si>
  <si>
    <t>0014</t>
  </si>
  <si>
    <t>EA208-7H</t>
  </si>
  <si>
    <t>7/8"  エキスパンダーヘッド</t>
  </si>
  <si>
    <t>0015</t>
  </si>
  <si>
    <t>EA215XM-2</t>
  </si>
  <si>
    <t>3/16"-3/8" ４サイズチューブベンダー</t>
  </si>
  <si>
    <t>0016</t>
  </si>
  <si>
    <t>EA723A-234B</t>
  </si>
  <si>
    <t>[1/4･3/8･1/2"]ﾌﾚｱｰﾅｯﾄ用ﾄﾙｸﾚﾝﾁｾｯﾄ(R410A用</t>
  </si>
  <si>
    <t>0020</t>
  </si>
  <si>
    <t>EA739AT-10</t>
  </si>
  <si>
    <t>冷凍空調プローブセット</t>
  </si>
  <si>
    <t>EA432BB-14A</t>
  </si>
  <si>
    <t>38.10mm 銅管エルボ(1個)</t>
  </si>
  <si>
    <t>0039</t>
  </si>
  <si>
    <t>EA997MH-5</t>
  </si>
  <si>
    <t>150mm 丸型ガラリ(樹脂製)</t>
  </si>
  <si>
    <t>0046</t>
  </si>
  <si>
    <t>EA922KF-33</t>
  </si>
  <si>
    <t>20kg 廃液凝固剤(ｱｯﾄ･ﾕｰﾏ)</t>
  </si>
  <si>
    <t>0053</t>
  </si>
  <si>
    <t>EA115GF-32</t>
  </si>
  <si>
    <t>12.7mm ﾊﾟｲﾌﾟｸﾘｰﾆﾝｸﾞ用超硬ドリル</t>
  </si>
  <si>
    <t>0067</t>
  </si>
  <si>
    <t>EA763AD-211</t>
  </si>
  <si>
    <t>AC100V/135W/60畳 除菌脱臭機(光触媒)</t>
  </si>
  <si>
    <t>0069</t>
  </si>
  <si>
    <t>EA330B-1B</t>
  </si>
  <si>
    <t>7.2m ホース(EA330BA,旧EA330B用)</t>
  </si>
  <si>
    <t>EA315GH-9</t>
  </si>
  <si>
    <t>φ0.6mm ノンガスワイヤー(軟鋼)</t>
  </si>
  <si>
    <t>0079</t>
  </si>
  <si>
    <t>EA315AS-15</t>
  </si>
  <si>
    <t>300A/15m 溶接機用ケーブル(2次側)</t>
  </si>
  <si>
    <t>0082</t>
  </si>
  <si>
    <t>EA922AJ-100B</t>
  </si>
  <si>
    <t>[EA922AJ-100A用] 中和剤</t>
  </si>
  <si>
    <t>0090</t>
  </si>
  <si>
    <t>EA353AT-107</t>
  </si>
  <si>
    <t>[Ｌ］手袋(溶接用･牛革)</t>
  </si>
  <si>
    <t>EA526SH-100A</t>
  </si>
  <si>
    <t>0-103mm/ 60mm シャコ万力</t>
  </si>
  <si>
    <t>EA526SR-29</t>
  </si>
  <si>
    <t>0-152mm/ 76mm シャコ万力</t>
  </si>
  <si>
    <t>EA545BN-3</t>
  </si>
  <si>
    <t>7mm/450mm ボルトカッター</t>
  </si>
  <si>
    <t>EA575EL-4</t>
  </si>
  <si>
    <t>2.25kg/48mm 真鍮ハンマー(ｸﾞﾗｽﾌｧｲﾊﾞｰ柄)</t>
  </si>
  <si>
    <t>EA575ES-1</t>
  </si>
  <si>
    <t>900g/38mm 銅ハンマー(ｸﾞﾗｽﾌｧｲﾊﾞｰ柄)</t>
  </si>
  <si>
    <t>EA575WT-305</t>
  </si>
  <si>
    <t>φ 53mm/2100g 無反動ﾊﾝﾏｰ(ｸﾞﾗｽﾌｧｲﾊﾞｰ柄)</t>
  </si>
  <si>
    <t>EA575WT-325</t>
  </si>
  <si>
    <t>φ53mm/白 ハンマーヘッド(ﾎﾟﾘｴﾁﾚﾝ)</t>
  </si>
  <si>
    <t>0118</t>
  </si>
  <si>
    <t>EA519VA-1</t>
  </si>
  <si>
    <t>140mm ネイルプーラー</t>
  </si>
  <si>
    <t>0130</t>
  </si>
  <si>
    <t>EA524AM-2A</t>
  </si>
  <si>
    <t>19x350mm スクレーパー(貫通柄)</t>
  </si>
  <si>
    <t>EA524S-9</t>
  </si>
  <si>
    <t>310mm スクレーパー</t>
  </si>
  <si>
    <t>EA526B-13</t>
  </si>
  <si>
    <t>180mm/170mm クランプ(ｱｼﾞｬｽﾀﾌﾞﾙ)</t>
  </si>
  <si>
    <t>EA522VA-7</t>
  </si>
  <si>
    <t>130mm 糸鋸弦</t>
  </si>
  <si>
    <t>0138</t>
  </si>
  <si>
    <t>EA589XH-200</t>
  </si>
  <si>
    <t>10本組 リフォームのみ</t>
  </si>
  <si>
    <t>EA109MG-78</t>
  </si>
  <si>
    <t>８号 丸筆(ﾗｸﾀﾞ毛)</t>
  </si>
  <si>
    <t>EA109MG-91</t>
  </si>
  <si>
    <t>3.2mm 平筆(ﾗｸﾀﾞ毛)</t>
  </si>
  <si>
    <t>EA109NW-222</t>
  </si>
  <si>
    <t>460mm/9.5mm 交換用ローラー</t>
  </si>
  <si>
    <t>EA109NW-61</t>
  </si>
  <si>
    <t>230mm/  5mm(38mm) 交換用ローラー(ｽﾑｰｽ)</t>
  </si>
  <si>
    <t>EA109NX-22</t>
  </si>
  <si>
    <t>114mm/12.7mm(19mm) 交換用ローラー(2本)</t>
  </si>
  <si>
    <t>EA109NX-25</t>
  </si>
  <si>
    <t>EA520W-57</t>
  </si>
  <si>
    <t>18L [2段式]角缶用ｽﾀﾝﾄﾞ(ｽﾃﾝﾚｽ製/一斗缶)</t>
  </si>
  <si>
    <t>0163</t>
  </si>
  <si>
    <t>EA928B-30</t>
  </si>
  <si>
    <t>1.6- 2.9m 伸縮支え棒</t>
  </si>
  <si>
    <t>EA643BL-4</t>
  </si>
  <si>
    <t>45- 50mm フックレンチ(ﾉﾝｽﾊﾟｰｷﾝｸﾞ)</t>
  </si>
  <si>
    <t>EA546YS-51</t>
  </si>
  <si>
    <t>φ200mm/290mm ストラップレンチ</t>
  </si>
  <si>
    <t>0198</t>
  </si>
  <si>
    <t>EA346TA-11</t>
  </si>
  <si>
    <t>3.5Mpa/AC100V 水圧テストポンプ(電動)</t>
  </si>
  <si>
    <t>0201</t>
  </si>
  <si>
    <t>EA531EC-250</t>
  </si>
  <si>
    <t>２” /250mm ウォーターポンププライヤー</t>
  </si>
  <si>
    <t>0211</t>
  </si>
  <si>
    <t>EA534KC-62</t>
  </si>
  <si>
    <t>180mm 電工ペンチ(絶縁ｸﾞﾘｯﾌﾟ付/ﾒｯｷ)</t>
  </si>
  <si>
    <t>EA536SW-1</t>
  </si>
  <si>
    <t>140mm 絶縁斜ニッパー</t>
  </si>
  <si>
    <t>EA538KC-145</t>
  </si>
  <si>
    <t>0.25- 2.5m㎡ 絶縁圧着ペンチ(ｸﾞﾘｯﾌﾟ付)</t>
  </si>
  <si>
    <t>EA640GA-1</t>
  </si>
  <si>
    <t>28x170mm 絶縁電工ナイフ(被覆切)</t>
  </si>
  <si>
    <t>0216</t>
  </si>
  <si>
    <t>EA612B-13</t>
  </si>
  <si>
    <t>13x200mm 絶縁Ｔ型ソケットレンチ</t>
  </si>
  <si>
    <t>0219</t>
  </si>
  <si>
    <t>EA552ET-10</t>
  </si>
  <si>
    <t>５本組 [-]ドライバー(精密用･絶縁)</t>
  </si>
  <si>
    <t>EA903VA-150</t>
  </si>
  <si>
    <t>1.41m ＦＲＰ絶縁脚立</t>
  </si>
  <si>
    <t>0225</t>
  </si>
  <si>
    <t>EA650BX-16</t>
  </si>
  <si>
    <t>スプレー缶ホルダー</t>
  </si>
  <si>
    <t>0229</t>
  </si>
  <si>
    <t>EA527AC-2</t>
  </si>
  <si>
    <t>1.2mm/550mm Ｃチャンカッター</t>
  </si>
  <si>
    <t>0236</t>
  </si>
  <si>
    <t>EA597GS-1</t>
  </si>
  <si>
    <t>3.0mmx30m フィッシュテープ(ｽﾃﾝﾚｽ製)</t>
  </si>
  <si>
    <t>EA597S-30</t>
  </si>
  <si>
    <t>3.2x1.5mmx30m フィッシュテープ(ｽﾁ-ﾙ製)</t>
  </si>
  <si>
    <t>EA580TB-5</t>
  </si>
  <si>
    <t>14-325mm ｹｰﾌﾞﾙｽﾄﾘｯﾊﾟｰｾｯﾄ(電ﾄﾞﾙ用ｱｼﾞｬｽﾀｰ)</t>
  </si>
  <si>
    <t>0247</t>
  </si>
  <si>
    <t>EA580DA-5</t>
  </si>
  <si>
    <t>1.3 - 3.3mm ワイヤーストリッパー</t>
  </si>
  <si>
    <t>0249</t>
  </si>
  <si>
    <t>EA580KE-21</t>
  </si>
  <si>
    <t>1.5-6.0m㎡  ケーブルストリッパー</t>
  </si>
  <si>
    <t>0253</t>
  </si>
  <si>
    <t>EA536HD-53</t>
  </si>
  <si>
    <t>210mm ニッパー(ﾌﾟﾗｽﾃｨｯｸ用/ｽﾄﾚｰﾄ刃)</t>
  </si>
  <si>
    <t>0257</t>
  </si>
  <si>
    <t>EA536KC-14</t>
  </si>
  <si>
    <t>200mm 強力型ニッパー(ｸﾞﾘｯﾌﾟ付/ﾒｯｷ)</t>
  </si>
  <si>
    <t>EA536KF-201</t>
  </si>
  <si>
    <t>200mm 強力型ニッパー(ｸﾞﾘｯﾌﾟ付/落下防止)</t>
  </si>
  <si>
    <t>EA536DA-175</t>
  </si>
  <si>
    <t>175mm 電工ニッパー(超硬刃付)</t>
  </si>
  <si>
    <t>0262</t>
  </si>
  <si>
    <t>EA537GM-27</t>
  </si>
  <si>
    <t>130mm プライヤー(ﾍﾞﾝﾄﾞ/ﾊﾞﾈ付/ｽﾃﾝﾚｽ製)</t>
  </si>
  <si>
    <t>0267</t>
  </si>
  <si>
    <t>EA536NS-125</t>
  </si>
  <si>
    <t>135mm 精密用ニッパー(先細)</t>
  </si>
  <si>
    <t>EA537T-66</t>
  </si>
  <si>
    <t>128mm/50°精密プライヤー(ESD/丸/ﾍﾞﾝﾄ)</t>
  </si>
  <si>
    <t>EA682L</t>
  </si>
  <si>
    <t>３本組 ロッキングプライヤーセット</t>
  </si>
  <si>
    <t>0272</t>
  </si>
  <si>
    <t>EA533A-180</t>
  </si>
  <si>
    <t>0-38mm/180mm ﾛｯｷﾝｸﾞﾌﾟﾗｲﾔｰ(ｶｰﾌﾞｼﾞｮｰ)</t>
  </si>
  <si>
    <t>0273</t>
  </si>
  <si>
    <t>EA763AA-312</t>
  </si>
  <si>
    <t>DC12/24V ﾄﾞﾗｲﾌﾞﾚｺｰﾀﾞｰ(360ﾟ対応/2ｶﾒﾗ)</t>
  </si>
  <si>
    <t>EA763AA-127B</t>
  </si>
  <si>
    <t>[7V型] ﾊﾞｯｸｶﾒﾗﾓﾆﾀｰｾｯﾄ(平ﾎﾞﾃﾞｨ用)</t>
  </si>
  <si>
    <t>0278</t>
  </si>
  <si>
    <t>EA983FS-251</t>
  </si>
  <si>
    <t>DC12～24V 工事用ＬＥＤルーフ灯(青)</t>
  </si>
  <si>
    <t>0284</t>
  </si>
  <si>
    <t>EA604PE-3</t>
  </si>
  <si>
    <t>ターミナルツール</t>
  </si>
  <si>
    <t>0290</t>
  </si>
  <si>
    <t>EA984SE-3</t>
  </si>
  <si>
    <t>379x557x270mm ホイールチョーク(ｳﾚﾀﾝ製)</t>
  </si>
  <si>
    <t>0293</t>
  </si>
  <si>
    <t>EA993LB-11</t>
  </si>
  <si>
    <t>0297</t>
  </si>
  <si>
    <t>EA519CC-8</t>
  </si>
  <si>
    <t>395mm ﾎｲｰﾙﾛｯｸﾘﾝｸﾞﾂｰﾙ(ﾌｫｰｸﾘﾌﾄ用)</t>
  </si>
  <si>
    <t>0311</t>
  </si>
  <si>
    <t>EA618KP-41</t>
  </si>
  <si>
    <t>1/2"DR/ 16㎜ ﾌﾟﾗｸﾞｿｹｯﾄ(ﾏｸﾞﾈｯﾄ付･六角)</t>
  </si>
  <si>
    <t>0317</t>
  </si>
  <si>
    <t>EA604AH-113</t>
  </si>
  <si>
    <t>203mm ディーゼル燃料フィルターレンチ</t>
  </si>
  <si>
    <t>0325</t>
  </si>
  <si>
    <t>EA501AD-4</t>
  </si>
  <si>
    <t>ピットマンアームプーラー(普通車)</t>
  </si>
  <si>
    <t>EA688FB-2</t>
  </si>
  <si>
    <t>タイロッドエンドリムーバー</t>
  </si>
  <si>
    <t>EA510ZE-1</t>
  </si>
  <si>
    <t>10-25mm ベアリング挿入工具セット</t>
  </si>
  <si>
    <t>0335</t>
  </si>
  <si>
    <t>EA590BD-1</t>
  </si>
  <si>
    <t>12mm 軸用ロックリングプライヤー</t>
  </si>
  <si>
    <t>0336</t>
  </si>
  <si>
    <t>EA590EE-4</t>
  </si>
  <si>
    <t>21mm 軸用ロックリングプライヤー</t>
  </si>
  <si>
    <t>0342</t>
  </si>
  <si>
    <t>EA519AH-12</t>
  </si>
  <si>
    <t>16x 482mm プライバー</t>
  </si>
  <si>
    <t>EA525ZZ-23</t>
  </si>
  <si>
    <t>255mm/ 10 ㎏ [鋳鋼製]アンビル</t>
  </si>
  <si>
    <t>EA604C-1</t>
  </si>
  <si>
    <t>215mm  クリップツール</t>
  </si>
  <si>
    <t>0352</t>
  </si>
  <si>
    <t>EA750FS-30A</t>
  </si>
  <si>
    <t>φ6mmx1m ﾊﾝﾃﾞｨｰｽｺｰﾌﾟ(3D先端可動式)</t>
  </si>
  <si>
    <t>EA584A-3A</t>
  </si>
  <si>
    <t>Ｍ３ ドリルエキストラクター(左回転)</t>
  </si>
  <si>
    <t>0355</t>
  </si>
  <si>
    <t>EA829AC-12</t>
  </si>
  <si>
    <t>M4-M 10/ 63mm タップホルダー</t>
  </si>
  <si>
    <t>EA949VR-16LA</t>
  </si>
  <si>
    <t>M16-2.0x32mm ﾘｺｲﾙｲﾝｻｰﾄﾈｼﾞ(ﾀﾝｸﾞﾚｽ/50個)</t>
  </si>
  <si>
    <t>EA949VR-16MA</t>
  </si>
  <si>
    <t>M16-2.0x24mm ﾘｺｲﾙｲﾝｻｰﾄﾈｼﾞ(ﾀﾝｸﾞﾚｽ/50個)</t>
  </si>
  <si>
    <t>EA949VR-16SA</t>
  </si>
  <si>
    <t>M16-2.0x16mm ﾘｺｲﾙｲﾝｻｰﾄﾈｼﾞ(ﾀﾝｸﾞﾚｽ/50個)</t>
  </si>
  <si>
    <t>EA949VJ-26</t>
  </si>
  <si>
    <t>1/4"-28   リコイルインサートネジ挿入工具</t>
  </si>
  <si>
    <t>EA949VS-10</t>
  </si>
  <si>
    <t>M10-1.5  ﾘｺｲﾙｲﾝｻｰﾄﾈｼﾞ用工具(ﾀﾝｸﾞﾚｽ用)</t>
  </si>
  <si>
    <t>EA949VS-12</t>
  </si>
  <si>
    <t>M12-1.75 ﾘｺｲﾙｲﾝｻｰﾄﾈｼﾞ用工具(ﾀﾝｸﾞﾚｽ用)</t>
  </si>
  <si>
    <t>EA949VS-3</t>
  </si>
  <si>
    <t>M3-0.5  ﾘｺｲﾙｲﾝｻｰﾄﾈｼﾞ用工具(ﾀﾝｸﾞﾚｽ用)</t>
  </si>
  <si>
    <t>EA949VS-4</t>
  </si>
  <si>
    <t>M4-0.7  ﾘｺｲﾙｲﾝｻｰﾄﾈｼﾞ用工具(ﾀﾝｸﾞﾚｽ用)</t>
  </si>
  <si>
    <t>EA949VS-5</t>
  </si>
  <si>
    <t>M5-0.8  ﾘｺｲﾙｲﾝｻｰﾄﾈｼﾞ用工具(ﾀﾝｸﾞﾚｽ用)</t>
  </si>
  <si>
    <t>EA949VS-6</t>
  </si>
  <si>
    <t>M6-1.0  ﾘｺｲﾙｲﾝｻｰﾄﾈｼﾞ用工具(ﾀﾝｸﾞﾚｽ用)</t>
  </si>
  <si>
    <t>0366</t>
  </si>
  <si>
    <t>EA922BM-26</t>
  </si>
  <si>
    <t>18L 水性タイヤワックス</t>
  </si>
  <si>
    <t>EA922JV-1</t>
  </si>
  <si>
    <t>300ml 本革用クリーナー</t>
  </si>
  <si>
    <t>EA613XE-58</t>
  </si>
  <si>
    <t>80- 90mm フックレンチ(ｽﾃﾝﾚｽ製)</t>
  </si>
  <si>
    <t>EA613XE-59</t>
  </si>
  <si>
    <t>95-100mm フックレンチ(ｽﾃﾝﾚｽ製)</t>
  </si>
  <si>
    <t>EA615TA-2</t>
  </si>
  <si>
    <t>6x 7mm 両口スパナ(ﾁﾀﾝ合金製)</t>
  </si>
  <si>
    <t>0378</t>
  </si>
  <si>
    <t>EA957ST-3</t>
  </si>
  <si>
    <t>677x443x 597mm/ 5段 ツールワゴン</t>
  </si>
  <si>
    <t>0388</t>
  </si>
  <si>
    <t>EA612GA-3</t>
  </si>
  <si>
    <t>10x11mm フレックスレンチ</t>
  </si>
  <si>
    <t>0390</t>
  </si>
  <si>
    <t>EA617XC-4</t>
  </si>
  <si>
    <t>1/4"DRx 4 mm ソケット</t>
  </si>
  <si>
    <t>EA617AM-400</t>
  </si>
  <si>
    <t>1/2"DR/T20-T60 [TORX]ﾋﾞｯﾄｿｹｯﾄ(ﾎｰﾙﾄﾞ仕様)</t>
  </si>
  <si>
    <t>EA617GT-103A</t>
  </si>
  <si>
    <t>1/2"DR/4-19mm/150mm Hexﾋﾞｯﾄｿｹｯﾄｾｯﾄ</t>
  </si>
  <si>
    <t>0416</t>
  </si>
  <si>
    <t>EA684B-13.5</t>
  </si>
  <si>
    <t>1･7/16"片目片口スパナ</t>
  </si>
  <si>
    <t>0424</t>
  </si>
  <si>
    <t>EA614CH-8</t>
  </si>
  <si>
    <t>8mm ボルトリムーバーレンチ</t>
  </si>
  <si>
    <t>0443</t>
  </si>
  <si>
    <t>EA618PW-109</t>
  </si>
  <si>
    <t>3/8"DR/7/16"x76mm [HEX]ビットソケット</t>
  </si>
  <si>
    <t>EA616CG</t>
  </si>
  <si>
    <t>６本組/10-24mm 両口めがねレンチ</t>
  </si>
  <si>
    <t>0451</t>
  </si>
  <si>
    <t>EA614H-157</t>
  </si>
  <si>
    <t>7/16" 片目片口スパナ</t>
  </si>
  <si>
    <t>EA614H-174</t>
  </si>
  <si>
    <t>1- 3/ 8" 片目片口スパナ</t>
  </si>
  <si>
    <t>EA618HK-102</t>
  </si>
  <si>
    <t>1/4"DRx 5/32" ソケット</t>
  </si>
  <si>
    <t>EA618HK-109</t>
  </si>
  <si>
    <t>1/4"DRx 3/8"  ソケット</t>
  </si>
  <si>
    <t>EA618HL-13</t>
  </si>
  <si>
    <t>1/4"DRx13mm ディープソケット</t>
  </si>
  <si>
    <t>EA618HT</t>
  </si>
  <si>
    <t>1/4"DR/８個組  [INHEX]ビットソケット</t>
  </si>
  <si>
    <t>0456</t>
  </si>
  <si>
    <t>EA618JR</t>
  </si>
  <si>
    <t>3/8"DR ソケットセット(超ﾛﾝｸﾞ)</t>
  </si>
  <si>
    <t>EA618KG-24</t>
  </si>
  <si>
    <t>1/2"DRx24mm ディープソケット</t>
  </si>
  <si>
    <t>EA618KG-26</t>
  </si>
  <si>
    <t>1/2"DRx26mm ディープソケット</t>
  </si>
  <si>
    <t>EA618KG-30</t>
  </si>
  <si>
    <t>1/2"DRx30mm ディープソケット</t>
  </si>
  <si>
    <t>0460</t>
  </si>
  <si>
    <t>EA618KW-100</t>
  </si>
  <si>
    <t>1/2"DR/T30-T70[Torx]ﾋﾞｯﾄｿｹｯﾄｾｯﾄ</t>
  </si>
  <si>
    <t>EA618KW-130</t>
  </si>
  <si>
    <t>1/2"DR/T30 [Torx]ビットソケット</t>
  </si>
  <si>
    <t>EA618BM-19</t>
  </si>
  <si>
    <t>3/8"DRx19mm [ﾅｯﾄｸﾞﾘｯﾌﾟ]ソケット</t>
  </si>
  <si>
    <t>0472</t>
  </si>
  <si>
    <t>EA618DF-112</t>
  </si>
  <si>
    <t>3/4"DRx1･1/8"  ソケット(ｲﾝﾁ)</t>
  </si>
  <si>
    <t>EA618DM-21</t>
  </si>
  <si>
    <t>3/4"DRx21mm [INHEX]ソケット</t>
  </si>
  <si>
    <t>EA618GL-13</t>
  </si>
  <si>
    <t>13x190mm Ｌ型Ｂｏｘレンチ</t>
  </si>
  <si>
    <t>EA618MN-10</t>
  </si>
  <si>
    <t>10x320mm Ｔ型ユニバーサルＢＯＸレンチ</t>
  </si>
  <si>
    <t>EA164GT-317</t>
  </si>
  <si>
    <t>1/2"DR/17mm ﾎｲｰﾙﾅｯﾄ用薄型ﾛﾝｸﾞｲﾝﾊﾟｸﾄｿｹｯﾄ</t>
  </si>
  <si>
    <t>EA164GT-4</t>
  </si>
  <si>
    <t>1/2"DR 薄型ｲﾝﾊﾟｸﾄｿｹｯﾄｾｯﾄ(ﾎｲｰﾙﾅｯﾄ用)</t>
  </si>
  <si>
    <t>EA164MN-40</t>
  </si>
  <si>
    <t>1/2"DR/T40 [Torx]ｲﾝﾊﾟｸﾄビットソケット</t>
  </si>
  <si>
    <t>EA164EH-213</t>
  </si>
  <si>
    <t>3/4"DRx13mm [INHEX]インパクトソケット</t>
  </si>
  <si>
    <t>EA164EV-70</t>
  </si>
  <si>
    <t>3/4"DR/T70 [Torx]ｲﾝﾊﾟｸﾄﾋﾞｯﾄｿｹｯﾄ</t>
  </si>
  <si>
    <t>EA602AK-7</t>
  </si>
  <si>
    <t>24x27mm/358mm ラチェットレンチ(ﾛﾝｸﾞ)</t>
  </si>
  <si>
    <t>0506</t>
  </si>
  <si>
    <t>EA688MD-11</t>
  </si>
  <si>
    <t>20-100N.m(1/2"DR) トルクレンチ(ﾗﾁｪｯﾄ式)</t>
  </si>
  <si>
    <t>EA723HM-1A</t>
  </si>
  <si>
    <t>1.0-5.0N.m/1/4"DR トルクレンチ(ﾗﾁｪｯﾄ式)</t>
  </si>
  <si>
    <t>EA723HW-100</t>
  </si>
  <si>
    <t>1/4"DR ラチェットヘッド (EA723HV-1.-2用)</t>
  </si>
  <si>
    <t>EA723HB-1</t>
  </si>
  <si>
    <t>20-120cN.m[1/4"Hex]ﾄﾙｸﾄﾞﾗｲﾊﾞｰ(ｱｼﾞｬｽﾀﾌﾞﾙ</t>
  </si>
  <si>
    <t>0516</t>
  </si>
  <si>
    <t>EA550KA-13</t>
  </si>
  <si>
    <t>1.2x0.30x95mm [-]ドライバー(精密用)</t>
  </si>
  <si>
    <t>0517</t>
  </si>
  <si>
    <t>EA552EX</t>
  </si>
  <si>
    <t>８本組 [+ -]ｾﾗﾐｯｸ調整ドライバーセット</t>
  </si>
  <si>
    <t>EA552EX-10</t>
  </si>
  <si>
    <t>４本組 [+ -]ｾﾗﾐｯｸ調整ドライバーセット</t>
  </si>
  <si>
    <t>0538</t>
  </si>
  <si>
    <t>EA564AL-30A</t>
  </si>
  <si>
    <t>[+ - Hexagon Hexlobe]ﾄﾞﾗｲﾊﾞｰｾｯﾄ(差替式)</t>
  </si>
  <si>
    <t>0563</t>
  </si>
  <si>
    <t>EA573GN-180</t>
  </si>
  <si>
    <t>8.0x200mm ロング六角棒レンチ</t>
  </si>
  <si>
    <t>EA573VC-5</t>
  </si>
  <si>
    <t>5.0x160mm [Ball Hex-Plus]キーレンチ</t>
  </si>
  <si>
    <t>EA566AB-6</t>
  </si>
  <si>
    <t>175mm スクレーパー(精密用)</t>
  </si>
  <si>
    <t>0578</t>
  </si>
  <si>
    <t>EA572BE-2</t>
  </si>
  <si>
    <t>5.6x180mm センターポンチ(ｸﾞﾘｯﾌﾟ付)</t>
  </si>
  <si>
    <t>0580</t>
  </si>
  <si>
    <t>EA572MH-23</t>
  </si>
  <si>
    <t>2.5x 89mm ピンポンチ(ﾛｰﾙﾋﾟﾝ用)</t>
  </si>
  <si>
    <t>EA572MH-26</t>
  </si>
  <si>
    <t>4.0x114mm ピンポンチ(ﾛｰﾙﾋﾟﾝ用)</t>
  </si>
  <si>
    <t>0581</t>
  </si>
  <si>
    <t>EA572MJ-50</t>
  </si>
  <si>
    <t>12本組 ピンポンチ</t>
  </si>
  <si>
    <t>0588</t>
  </si>
  <si>
    <t>EA521VX-31B</t>
  </si>
  <si>
    <t>140mm 精密やすり(三角/中目)</t>
  </si>
  <si>
    <t>EA521VX-34C</t>
  </si>
  <si>
    <t>200mm 精密やすり(三角/油目)</t>
  </si>
  <si>
    <t>0597</t>
  </si>
  <si>
    <t>EA522G-7</t>
  </si>
  <si>
    <t>115x38x 9mm/ #600 油砥石</t>
  </si>
  <si>
    <t>0599</t>
  </si>
  <si>
    <t>EA522G-131</t>
  </si>
  <si>
    <t>210x70x15mm  #400 台付砥石(高硬度刃物用)</t>
  </si>
  <si>
    <t>EA109AH-57</t>
  </si>
  <si>
    <t>4.8 x122mm 精密用導電ﾌﾞﾗｼ(ESD･ｽﾃﾝﾚｽ柄)</t>
  </si>
  <si>
    <t>EA109AK-3</t>
  </si>
  <si>
    <t>9.5x280mm/425mm 電子機器ブラシ(ｻﾝﾀﾞｰﾛﾝ)</t>
  </si>
  <si>
    <t>0619</t>
  </si>
  <si>
    <t>EA992CH-72</t>
  </si>
  <si>
    <t>φ150/線径0.42mm/12ﾒｯｼｭ ろ過網(ｽﾃﾝﾚｽ製)</t>
  </si>
  <si>
    <t>EA520WD-10</t>
  </si>
  <si>
    <t>55ｶﾞﾛﾝ(200L)用 ドラム缶ラック(2缶用)</t>
  </si>
  <si>
    <t>EA992BJ-41</t>
  </si>
  <si>
    <t>φ380mm ドラム缶用じょうご(ﾌｨﾙﾀｰ付)</t>
  </si>
  <si>
    <t>0652</t>
  </si>
  <si>
    <t>EA991GC-11</t>
  </si>
  <si>
    <t>500ml サクションガン</t>
  </si>
  <si>
    <t>0653</t>
  </si>
  <si>
    <t>EA991-23</t>
  </si>
  <si>
    <t>[EA991-20用] 交換用バッテリー</t>
  </si>
  <si>
    <t>0659</t>
  </si>
  <si>
    <t>EA991CX-4</t>
  </si>
  <si>
    <t>NPT 1/8"-UNF 1/4" グリースニップルセット</t>
  </si>
  <si>
    <t>EA525DG-22</t>
  </si>
  <si>
    <t>150mm アングルバイス(回転台付)</t>
  </si>
  <si>
    <t>0667</t>
  </si>
  <si>
    <t>EA637EC-22</t>
  </si>
  <si>
    <t>50- 70mm スクリュージャッキ(ｱﾙﾐ製)</t>
  </si>
  <si>
    <t>0668</t>
  </si>
  <si>
    <t>EA637EV-12</t>
  </si>
  <si>
    <t>呼14/M12/15 -30mm フローティングクランプ</t>
  </si>
  <si>
    <t>0670</t>
  </si>
  <si>
    <t>EA637GX-10</t>
  </si>
  <si>
    <t>M10 ツインナット</t>
  </si>
  <si>
    <t>EA595ES-1</t>
  </si>
  <si>
    <t>0.1x0.06x110mm 精密用ピンセット(ｽﾃﾝﾚｽ製)</t>
  </si>
  <si>
    <t>0690</t>
  </si>
  <si>
    <t>EA595GK-2</t>
  </si>
  <si>
    <t>80mm ピンセット</t>
  </si>
  <si>
    <t>EA756TD-1</t>
  </si>
  <si>
    <t>0695</t>
  </si>
  <si>
    <t>EA756MH-11</t>
  </si>
  <si>
    <t>x3.0/79x46mm [充電式]ルーペ(LEDﾗｲﾄ付)</t>
  </si>
  <si>
    <t>EA756C-52</t>
  </si>
  <si>
    <t>x3.5/58mm デスクトップルーペ(LEDﾗｲﾄ付)</t>
  </si>
  <si>
    <t>EA756C-53</t>
  </si>
  <si>
    <t>x5.0/58mm デスクトップルーペ(LEDﾗｲﾄ付)</t>
  </si>
  <si>
    <t>0700</t>
  </si>
  <si>
    <t>EA304AM-7</t>
  </si>
  <si>
    <t>φ6.0mm 交換用こて先 (EA304AM用)</t>
  </si>
  <si>
    <t>EA311CE-21</t>
  </si>
  <si>
    <t>1.0mm/1kg  巻はんだ</t>
  </si>
  <si>
    <t>EA321A-10</t>
  </si>
  <si>
    <t>15mm 指サック(導電性)</t>
  </si>
  <si>
    <t>0707</t>
  </si>
  <si>
    <t>EA997RE-102</t>
  </si>
  <si>
    <t>200x100x3.0mm 半導電ゲルシート(ｳﾚﾀﾝ)</t>
  </si>
  <si>
    <t>EA997RE-89</t>
  </si>
  <si>
    <t>1200x60mm 粘着ﾏｯﾄ用ｱﾙﾐｽﾛｰﾌﾟ</t>
  </si>
  <si>
    <t>EA109DY-119</t>
  </si>
  <si>
    <t>Φ5.0x 85mm 精密用ｸﾘｰﾆﾝｸﾞｽﾃｨｯｸ(25本)</t>
  </si>
  <si>
    <t>0717</t>
  </si>
  <si>
    <t>EA721XM-1B</t>
  </si>
  <si>
    <t>２４倍 オートレベル</t>
  </si>
  <si>
    <t>EA721XM-3</t>
  </si>
  <si>
    <t>２０倍 オートレベルセット(三脚・ﾛｯﾄﾞ付)</t>
  </si>
  <si>
    <t>EA720ME-26</t>
  </si>
  <si>
    <t>2m/2段 スライドスケール(ｱﾙﾐ製)</t>
  </si>
  <si>
    <t>0721</t>
  </si>
  <si>
    <t>EA757ZA-12F</t>
  </si>
  <si>
    <t>5-1090m/X6 レーザー距離計</t>
  </si>
  <si>
    <t>0724</t>
  </si>
  <si>
    <t>EA720LK-10</t>
  </si>
  <si>
    <t>13mmx 10m 巻尺(ｽﾃﾝﾚｽﾃｰﾌﾟ)</t>
  </si>
  <si>
    <t>0725</t>
  </si>
  <si>
    <t>EA720GL-3A</t>
  </si>
  <si>
    <t>16mmx3.0m メジャー(ｽﾄｯﾊﾟｰ付)</t>
  </si>
  <si>
    <t>0728</t>
  </si>
  <si>
    <t>EA720HJ-5.5B</t>
  </si>
  <si>
    <t>22mmx5.5m メジャー(ｽﾃﾝﾚｽ製)</t>
  </si>
  <si>
    <t>EA581AD-23</t>
  </si>
  <si>
    <t>300g 粉チョーク(赤)</t>
  </si>
  <si>
    <t>EA581CA-12</t>
  </si>
  <si>
    <t>500g 粉チョーク(青・屋外用)</t>
  </si>
  <si>
    <t>0736</t>
  </si>
  <si>
    <t>EA780T-14</t>
  </si>
  <si>
    <t>レーザー墨出し器(受光器ｾｯﾄ)</t>
  </si>
  <si>
    <t>EA735CD</t>
  </si>
  <si>
    <t>170x22mm ポケットレベル</t>
  </si>
  <si>
    <t>EA721JN-7</t>
  </si>
  <si>
    <t>67mm ポケットレベル</t>
  </si>
  <si>
    <t>EA720YN-26</t>
  </si>
  <si>
    <t>500mm 鋼製ｽﾄﾚｰﾄｴｯｼﾞ(普通型A級)</t>
  </si>
  <si>
    <t>EA720YN-28</t>
  </si>
  <si>
    <t>750mm 鋼製ｽﾄﾚｰﾄｴｯｼﾞ(普通型A級)</t>
  </si>
  <si>
    <t>EA720YN-44</t>
  </si>
  <si>
    <t>300mm 鋼製ｽﾄﾚｰﾄｴｯｼﾞ(ﾍﾞﾍﾞﾙ型A級)</t>
  </si>
  <si>
    <t>0747</t>
  </si>
  <si>
    <t>EA720WS-11</t>
  </si>
  <si>
    <t>400x250mm プロトラクター(2本竿/ﾛｯｸﾅｯﾄ付</t>
  </si>
  <si>
    <t>0749</t>
  </si>
  <si>
    <t>EA725T-139B</t>
  </si>
  <si>
    <t>[EA725T-139用] ゲージホルダー</t>
  </si>
  <si>
    <t>EA725-42</t>
  </si>
  <si>
    <t>100mm ノギス(ﾌﾟﾗｽﾁｯｸ製)</t>
  </si>
  <si>
    <t>0758</t>
  </si>
  <si>
    <t>EA725FE-4</t>
  </si>
  <si>
    <t>0-100mm デプスマイクロメーター</t>
  </si>
  <si>
    <t>0759</t>
  </si>
  <si>
    <t>EA725KC-150</t>
  </si>
  <si>
    <t>150mm インサイドキャリパー</t>
  </si>
  <si>
    <t>EA725RB-72</t>
  </si>
  <si>
    <t>0.305x127mm シクネスゲージ(真鍮製/10枚)</t>
  </si>
  <si>
    <t>0774</t>
  </si>
  <si>
    <t>EA566P-5A</t>
  </si>
  <si>
    <t>170mm プッシュ針</t>
  </si>
  <si>
    <t>0784</t>
  </si>
  <si>
    <t>EA711GD-11B</t>
  </si>
  <si>
    <t>ケーブル･ブレーカー探索機</t>
  </si>
  <si>
    <t>0786</t>
  </si>
  <si>
    <t>EA707NA-37</t>
  </si>
  <si>
    <t>[EA707G-23A用] テストリード</t>
  </si>
  <si>
    <t>0790</t>
  </si>
  <si>
    <t>EA707BB-1A</t>
  </si>
  <si>
    <t>デジタルテスター</t>
  </si>
  <si>
    <t>0793</t>
  </si>
  <si>
    <t>EA708MC</t>
  </si>
  <si>
    <t>クランプメーター(ﾃﾞｼﾞﾀﾙ)</t>
  </si>
  <si>
    <t>0797</t>
  </si>
  <si>
    <t>EA707NC-24</t>
  </si>
  <si>
    <t>2000mm テストリード 赤</t>
  </si>
  <si>
    <t>0810</t>
  </si>
  <si>
    <t>EA742DT-1</t>
  </si>
  <si>
    <t>平衡含水率センサー</t>
  </si>
  <si>
    <t>0814</t>
  </si>
  <si>
    <t>EA742T-2</t>
  </si>
  <si>
    <t>記録紙[EA742T]用 ７日[55枚]</t>
  </si>
  <si>
    <t>0821</t>
  </si>
  <si>
    <t>EA742MK-100</t>
  </si>
  <si>
    <t>熱中対策ウォッチ(ｶﾅﾘｱ Plus)</t>
  </si>
  <si>
    <t>EA727AD-24</t>
  </si>
  <si>
    <t>0 -50ﾟC/ 50mm 温度計･平型保護枠付(直型)</t>
  </si>
  <si>
    <t>0838</t>
  </si>
  <si>
    <t>EA809BX-15A</t>
  </si>
  <si>
    <t>100mm/18.0V ディスクグラインダー(充電式)</t>
  </si>
  <si>
    <t>0841</t>
  </si>
  <si>
    <t>EA813DR-2A</t>
  </si>
  <si>
    <t>AC100V/400W(1/2"DR) 電動インパクトレンチ</t>
  </si>
  <si>
    <t>EA809BF-2B</t>
  </si>
  <si>
    <t>100mm/1050W 電子ディスクグラインダー</t>
  </si>
  <si>
    <t>0852</t>
  </si>
  <si>
    <t>EA809XL-8</t>
  </si>
  <si>
    <t>DC36.0V(20mmx520mm) ﾍﾞﾙﾄｻﾝﾀﾞｰ(充電式)</t>
  </si>
  <si>
    <t>0854</t>
  </si>
  <si>
    <t>EA813HC-1</t>
  </si>
  <si>
    <t>DC 9.6V 交換用バッテリー(ﾆｶﾄﾞ電池)</t>
  </si>
  <si>
    <t>EA813HD-5</t>
  </si>
  <si>
    <t>DC12.0V 交換用バッテリー(ﾆｯｹﾙ水素電池)</t>
  </si>
  <si>
    <t>0860</t>
  </si>
  <si>
    <t>EA854YA-10</t>
  </si>
  <si>
    <t>AC100V/ 90W 卓上バンドソー</t>
  </si>
  <si>
    <t>0869</t>
  </si>
  <si>
    <t>EA758C-730</t>
  </si>
  <si>
    <t>[充電式] ＬＥＤライト</t>
  </si>
  <si>
    <t>0880</t>
  </si>
  <si>
    <t>EA851X</t>
  </si>
  <si>
    <t>30cm 角度付丸鋸定規</t>
  </si>
  <si>
    <t>EA896HA-63</t>
  </si>
  <si>
    <t>300x500mm/900W シリコンラバーヒーター</t>
  </si>
  <si>
    <t>0896</t>
  </si>
  <si>
    <t>EA815SW-11</t>
  </si>
  <si>
    <t>φ7.2mm×10m/50A アースリール(手動巻取)</t>
  </si>
  <si>
    <t>EA815DR-1</t>
  </si>
  <si>
    <t>AC125V/15A/10m ｺｰﾄﾞﾘｰﾙ(ｽﾋﾟｺﾝ･ﾌﾞﾚｰｶｰ付)</t>
  </si>
  <si>
    <t>EA940MH-18</t>
  </si>
  <si>
    <t>15Ax10m 過負荷･漏電保護プラグ(防雨型)</t>
  </si>
  <si>
    <t>EA940MH-2A</t>
  </si>
  <si>
    <t>15A x0.45m 漏電遮断プラグ</t>
  </si>
  <si>
    <t>0919</t>
  </si>
  <si>
    <t>EA824MA-5.5</t>
  </si>
  <si>
    <t>5.5x100mm ドリルビット(超硬付刃)</t>
  </si>
  <si>
    <t>EA824MA-8.0</t>
  </si>
  <si>
    <t>8.0x118mm ドリルビット(超硬付刃)</t>
  </si>
  <si>
    <t>0920</t>
  </si>
  <si>
    <t>EA824NS-3.5S</t>
  </si>
  <si>
    <t>3.5x 54mm ｽﾃﾝﾚｽ用ｼｮｰﾄﾄﾞﾘﾙ(AG coat･HSS)</t>
  </si>
  <si>
    <t>EA824PB-0.45</t>
  </si>
  <si>
    <t>0.45x38mm ﾄﾞﾘﾙﾋﾞｯﾄ(TiAlN coat･超硬/ﾏｲｸﾛ)</t>
  </si>
  <si>
    <t>EA824NP-158</t>
  </si>
  <si>
    <t>5.8x123mm ｽﾃﾝﾚｽ用六角軸ドリル(Co Hss)</t>
  </si>
  <si>
    <t>EA824PJ-7.5</t>
  </si>
  <si>
    <t>7.5x 95mm 薄板ドリル(六角軸/HSS)</t>
  </si>
  <si>
    <t>EA827FD-1</t>
  </si>
  <si>
    <t>４本組 丸軸カウンターシンク(HSS)</t>
  </si>
  <si>
    <t>0927</t>
  </si>
  <si>
    <t>EA827HE-116</t>
  </si>
  <si>
    <t>16.5mm ｶｳﾝﾀｰｼﾝｸ(10mm軸･HSS･RUnaTECｺｰﾄ)</t>
  </si>
  <si>
    <t>EA827JA-1</t>
  </si>
  <si>
    <t>6.3-20.5mm ｶｳﾝﾀｰｼﾝｸ(6本組･六角軸･HSS)</t>
  </si>
  <si>
    <t>EA824RA-8.5</t>
  </si>
  <si>
    <t>8.5x 70mm ｴﾝﾄﾞﾐﾙ(TiN coat･Co-HSS/2枚刃)</t>
  </si>
  <si>
    <t>0930</t>
  </si>
  <si>
    <t>EA824SA-10.0</t>
  </si>
  <si>
    <t>10.0x75mm ｴﾝﾄﾞﾐﾙ(AITicrN coat/超硬･2枚刃</t>
  </si>
  <si>
    <t>0938</t>
  </si>
  <si>
    <t>EA829EJ-5</t>
  </si>
  <si>
    <t>5/8"x11 ハンドタップ(中/UNC/HSS)</t>
  </si>
  <si>
    <t>0940</t>
  </si>
  <si>
    <t>EA829EP-4</t>
  </si>
  <si>
    <t>1/2"x20 ハンドタップ(中/UNF/HSS)</t>
  </si>
  <si>
    <t>0942</t>
  </si>
  <si>
    <t>EA829CB</t>
  </si>
  <si>
    <t>M 3-M10/６本組 ドリルタップ(六角軸/HSS)</t>
  </si>
  <si>
    <t>0946</t>
  </si>
  <si>
    <t>EA829VK-3</t>
  </si>
  <si>
    <t>タップダイスセット(MM/NC/NF/NPT)</t>
  </si>
  <si>
    <t>0964</t>
  </si>
  <si>
    <t>EA819AR-23</t>
  </si>
  <si>
    <t>22mm/3.0mm軸 軸付ブラシ(ﾀﾞｲﾔ砥粒付/#800)</t>
  </si>
  <si>
    <t>0979</t>
  </si>
  <si>
    <t>EA825V-8A</t>
  </si>
  <si>
    <t>4.5-22.0mm バリビット(六角軸)</t>
  </si>
  <si>
    <t>0985</t>
  </si>
  <si>
    <t>EA822E-30</t>
  </si>
  <si>
    <t>30mm 超硬付深穴ホールソー(替刃)</t>
  </si>
  <si>
    <t>EA823MC-25</t>
  </si>
  <si>
    <t>25mm 超硬付パイプ用ホールソー</t>
  </si>
  <si>
    <t>0990</t>
  </si>
  <si>
    <t>EA820AD-35</t>
  </si>
  <si>
    <t>35x170mm 振動用ロングコアドリル(SDS)</t>
  </si>
  <si>
    <t>0992</t>
  </si>
  <si>
    <t>EA865C-70</t>
  </si>
  <si>
    <t>70mm 乾式ダイアモンドコアドリル</t>
  </si>
  <si>
    <t>EA810TB-21</t>
  </si>
  <si>
    <t>17Hx280mm コールドチゼル</t>
  </si>
  <si>
    <t>0998</t>
  </si>
  <si>
    <t>EA851CA-51</t>
  </si>
  <si>
    <t>φ100x1.3x20mm/35T 超硬チップソー</t>
  </si>
  <si>
    <t>EA851CD-31</t>
  </si>
  <si>
    <t>φ125x1.0x20mm/40T 超硬チップソー</t>
  </si>
  <si>
    <t>EA854LH-61</t>
  </si>
  <si>
    <t>117mmx11T ジグソーブレード(木工用/3枚)</t>
  </si>
  <si>
    <t>EA854LA-18A</t>
  </si>
  <si>
    <t>88mm 超硬 ジグソーブレード(3枚)</t>
  </si>
  <si>
    <t>1007</t>
  </si>
  <si>
    <t>EA809YM-37</t>
  </si>
  <si>
    <t>125x4.2mm/#36 オフセット砥石(1枚)</t>
  </si>
  <si>
    <t>1008</t>
  </si>
  <si>
    <t>EA809YN-236</t>
  </si>
  <si>
    <t>100x3mm/#36 フレキシブル砥石(20枚)</t>
  </si>
  <si>
    <t>EA819BL-124</t>
  </si>
  <si>
    <t>75mm 六角軸 軸付ブラシ(ｶｯﾌﾟ型/真鍮)</t>
  </si>
  <si>
    <t>1024</t>
  </si>
  <si>
    <t>EA813AF-52</t>
  </si>
  <si>
    <t>#2x 85mm 衝撃吸収ｽﾘﾑﾋﾞｯﾄ(高硬度/10本組)</t>
  </si>
  <si>
    <t>1025</t>
  </si>
  <si>
    <t>EA618AX-101</t>
  </si>
  <si>
    <t>1/4"DRx1/4"HEX/ 35mm ソケットアダプター</t>
  </si>
  <si>
    <t>EA158HA</t>
  </si>
  <si>
    <t>10mm/1,800rpm エアードリル</t>
  </si>
  <si>
    <t>1037</t>
  </si>
  <si>
    <t>EA162MB</t>
  </si>
  <si>
    <t>12,000rpm/125mm エアーサンダー/吸塵式</t>
  </si>
  <si>
    <t>1040</t>
  </si>
  <si>
    <t>EA159HL-2</t>
  </si>
  <si>
    <t>19,000rpm/6.0mm ｴｱｰｸﾞﾗｲﾝﾀﾞｰ(ｱﾝｸﾞﾙ型)</t>
  </si>
  <si>
    <t>EA123PR</t>
  </si>
  <si>
    <t>13mm径 エアーブローガン(大風量型)</t>
  </si>
  <si>
    <t>EA125S-30</t>
  </si>
  <si>
    <t>6.5/ 10mmx30.0m ウレタンホース(ﾌﾟﾗｸﾞ付)</t>
  </si>
  <si>
    <t>EA153SR-2C</t>
  </si>
  <si>
    <t>Rc 1/4" エアーレギュレーター(ﾌﾞﾗｹｯﾄ付)</t>
  </si>
  <si>
    <t>1058</t>
  </si>
  <si>
    <t>EA153SD-131</t>
  </si>
  <si>
    <t>AC100V/Rc 3/8" ﾓｰﾀｰ式ｵｰﾄﾄﾞﾚﾝﾄﾗｯﾌﾟ</t>
  </si>
  <si>
    <t>EA153SR-26</t>
  </si>
  <si>
    <t>Rc 3/4" エアーレギュレーター(ﾌﾞﾗｹｯﾄ付)</t>
  </si>
  <si>
    <t>1060</t>
  </si>
  <si>
    <t>EA153HA-48</t>
  </si>
  <si>
    <t>A200V･Rc3/8"(4.00mm) 2方向電磁弁</t>
  </si>
  <si>
    <t>EA125DX-106</t>
  </si>
  <si>
    <t>10/6.5mm チューブ内径保護リング(10個)</t>
  </si>
  <si>
    <t>EA125FJ-10A</t>
  </si>
  <si>
    <t>8.0/ 10mmx500mmフレキシブルチューブ(PFA)</t>
  </si>
  <si>
    <t>1073</t>
  </si>
  <si>
    <t>EA426AS-7</t>
  </si>
  <si>
    <t>12.7x12.7mm ﾘﾝｸﾞｼﾞｮｲﾝﾄ(両口ﾛｯｸﾅｯﾄ付)</t>
  </si>
  <si>
    <t>1075</t>
  </si>
  <si>
    <t>EA140EL-2</t>
  </si>
  <si>
    <t>R 1/4" 雄ねじプラグ(ｴｱｰﾎｰｽ用/2個)</t>
  </si>
  <si>
    <t>EA140FK-2</t>
  </si>
  <si>
    <t>R 1/4" 雌ねじカップリング(超軽量)</t>
  </si>
  <si>
    <t>1082</t>
  </si>
  <si>
    <t>EA140GS-104</t>
  </si>
  <si>
    <t>G 1/2" 雌ねじプラグ(ｽﾃﾝﾚｽ製)</t>
  </si>
  <si>
    <t>1083</t>
  </si>
  <si>
    <t>EA141A-333</t>
  </si>
  <si>
    <t>R 3/8"x12.7mm 雄ねじステム(アングル型)</t>
  </si>
  <si>
    <t>1085</t>
  </si>
  <si>
    <t>EA141A-23</t>
  </si>
  <si>
    <t>R 1/2"x15.0mm 雄ねじｽﾃﾑ(ｴｲﾄﾆｯﾌﾟﾙ/ｽﾃﾝﾚｽ製</t>
  </si>
  <si>
    <t>1087</t>
  </si>
  <si>
    <t>EA426CB-1</t>
  </si>
  <si>
    <t>R 1/4"x 8mm ﾆｰﾄﾞﾙﾊﾞﾙﾌﾞ(樹脂ﾊﾝﾄﾞﾙ)</t>
  </si>
  <si>
    <t>1088</t>
  </si>
  <si>
    <t>EA426CD-2</t>
  </si>
  <si>
    <t>R1/8"xφ8mm ﾆｰﾄﾞﾙﾊﾞﾙﾌﾞ(ｽﾃﾑ型/樹脂ﾊﾝﾄﾞﾙ)</t>
  </si>
  <si>
    <t>1106</t>
  </si>
  <si>
    <t>EA470AS-3</t>
  </si>
  <si>
    <t>Rc 3/8"  ボールバルブ(ﾀﾞｸﾀｲﾙ鋳鉄製)</t>
  </si>
  <si>
    <t>1116</t>
  </si>
  <si>
    <t>EA464AC-6</t>
  </si>
  <si>
    <t>3/4" スチームトラップ</t>
  </si>
  <si>
    <t>EA467BE-1A</t>
  </si>
  <si>
    <t>9.5x1.0m ｿﾌﾄｶﾞｽﾎｰｽ(都市ｶﾞｽ用･ﾊﾞﾝﾄﾞ2個)</t>
  </si>
  <si>
    <t>EA467BE-2A</t>
  </si>
  <si>
    <t>9.5x2.0m ｿﾌﾄｶﾞｽﾎｰｽ(都市ｶﾞｽ用･ﾊﾞﾝﾄﾞ2個)</t>
  </si>
  <si>
    <t>1137</t>
  </si>
  <si>
    <t>EA468BZ-63</t>
  </si>
  <si>
    <t>W26x20T/300mm 水栓ノズル</t>
  </si>
  <si>
    <t>1142</t>
  </si>
  <si>
    <t>EA468BX-6</t>
  </si>
  <si>
    <t>G 1/2" [ 節水型 ]シャワーホースセット</t>
  </si>
  <si>
    <t>EA468CF-41</t>
  </si>
  <si>
    <t>PJ 1/2" 洗濯機用双口水栓</t>
  </si>
  <si>
    <t>EA468EK-1</t>
  </si>
  <si>
    <t>Φ270x112mm 丸型シンク(ｽﾃﾝﾚｽ製)</t>
  </si>
  <si>
    <t>EA468EF-32</t>
  </si>
  <si>
    <t>900x450x890mm 二槽シンク(SUS430)</t>
  </si>
  <si>
    <t>EA463HB-110</t>
  </si>
  <si>
    <t>8- 60mm 手締めホースｸﾗﾝﾌﾟｾｯﾄ(ｽﾃﾝﾚｽ製)</t>
  </si>
  <si>
    <t>EA463CB-38</t>
  </si>
  <si>
    <t>21- 38mm [ｴｱｰｸﾗﾌﾄ]クランプ(410SS/10個)</t>
  </si>
  <si>
    <t>EA463CB-70</t>
  </si>
  <si>
    <t>46- 70mm [ｴｱｰｸﾗﾌﾄ]クランプ(410SS/10個)</t>
  </si>
  <si>
    <t>1155</t>
  </si>
  <si>
    <t>EA463BL-29</t>
  </si>
  <si>
    <t>27- 29mm T-BOLT クランプ(430ｽﾃﾝﾚｽ製)</t>
  </si>
  <si>
    <t>EA475AD-11</t>
  </si>
  <si>
    <t>115x 2.5mm 結束バンド(耐熱性/100本)</t>
  </si>
  <si>
    <t>EA475AY-37</t>
  </si>
  <si>
    <t>370x4.8mm 結束バンド(ﾀﾞﾌﾞﾙﾍｯﾄﾞﾀｲﾌﾟ/100本</t>
  </si>
  <si>
    <t>EA475B-60</t>
  </si>
  <si>
    <t>63.7x2.4mm 結束バンド(耐候性/100本)</t>
  </si>
  <si>
    <t>EA475AS-150</t>
  </si>
  <si>
    <t>157x 4.3mm 結束バンド(100本)</t>
  </si>
  <si>
    <t>EA475AT-370</t>
  </si>
  <si>
    <t>389x 5.7mm 結束バンド(耐候性/100本)</t>
  </si>
  <si>
    <t>EA475AT-510</t>
  </si>
  <si>
    <t>511x12.7mm 結束バンド(耐候性/25本)</t>
  </si>
  <si>
    <t>EA944MA-622</t>
  </si>
  <si>
    <t>150x12mm ケーブルストラップ(黄/20本)</t>
  </si>
  <si>
    <t>1167</t>
  </si>
  <si>
    <t>EA440AF-192</t>
  </si>
  <si>
    <t>W3/8"/M10 延長金具(吊りﾎﾞﾙﾄ用)</t>
  </si>
  <si>
    <t>1177</t>
  </si>
  <si>
    <t>EA945AD-1</t>
  </si>
  <si>
    <t>8.0x2.8mm ワイヤークリップ(100個)</t>
  </si>
  <si>
    <t>EA945AD-2</t>
  </si>
  <si>
    <t>4.0x4.0mm ワイヤークリップ(100個)</t>
  </si>
  <si>
    <t>EA948GC-1.6</t>
  </si>
  <si>
    <t>1.2-1.6mm/10m グロメット</t>
  </si>
  <si>
    <t>EA948GC-5.5</t>
  </si>
  <si>
    <t>4.5-5.5mm/10m グロメット</t>
  </si>
  <si>
    <t>1198</t>
  </si>
  <si>
    <t>EA940CD-562</t>
  </si>
  <si>
    <t>防気･防塵カバー(2連用)</t>
  </si>
  <si>
    <t>1201</t>
  </si>
  <si>
    <t>EA940CM-5</t>
  </si>
  <si>
    <t>125V/15A [2ｸﾁ･ｱｰｽ端子]コンセント</t>
  </si>
  <si>
    <t>EA940CE-444</t>
  </si>
  <si>
    <t>カバープレート(腰高/1連)</t>
  </si>
  <si>
    <t>EA940BA-18</t>
  </si>
  <si>
    <t>AC125V/15A アースアダプター(ｽｹﾙﾄﾝ)</t>
  </si>
  <si>
    <t>EA944BH-141</t>
  </si>
  <si>
    <t>5mm x 5m 熱収縮チューブ(黒)</t>
  </si>
  <si>
    <t>EA944BH-164</t>
  </si>
  <si>
    <t>7mm x 5m 熱収縮チューブ(黄)</t>
  </si>
  <si>
    <t>1228</t>
  </si>
  <si>
    <t>EA758ZY-0</t>
  </si>
  <si>
    <t>250V/φ5.2・6.4・10.3mm 管ヒューズセット</t>
  </si>
  <si>
    <t>EA940DA-156</t>
  </si>
  <si>
    <t>EA940DH-465</t>
  </si>
  <si>
    <t>125V/15A ２極双投/ロッカースイッチ</t>
  </si>
  <si>
    <t>1240</t>
  </si>
  <si>
    <t>EA940DH-106</t>
  </si>
  <si>
    <t>125V/6A 単極双投/トグルスイッチ</t>
  </si>
  <si>
    <t>1252</t>
  </si>
  <si>
    <t>EA948AM-6</t>
  </si>
  <si>
    <t>M10x32mm 雌ねじプラスチックボール(ﾌﾞﾗｯｸ)</t>
  </si>
  <si>
    <t>EA948BX-34</t>
  </si>
  <si>
    <t>M8x32mm [ｱﾙﾐ製]雌ねじボール</t>
  </si>
  <si>
    <t>EA948BW-12</t>
  </si>
  <si>
    <t>M６x24mm [ｸﾛｰﾑﾒｯｷ]丸ナット</t>
  </si>
  <si>
    <t>EA948BY-53</t>
  </si>
  <si>
    <t>16x M4x15mm [ｽﾃﾝﾚｽ製]雄ねじノブ</t>
  </si>
  <si>
    <t>EA948CC-108</t>
  </si>
  <si>
    <t>M8 雌ねじクランプレバー(操作ﾚﾊﾞｰ付)</t>
  </si>
  <si>
    <t>EA948CA-52</t>
  </si>
  <si>
    <t>M8x40mm [ｽﾁｰﾙ製 ]雄ねじﾌﾗｯﾄﾃﾝｼｮﾝﾚﾊﾞｰ</t>
  </si>
  <si>
    <t>EA948CB-1</t>
  </si>
  <si>
    <t>M5x12mm クランプレバー(ｵﾚﾝｼﾞ)</t>
  </si>
  <si>
    <t>1263</t>
  </si>
  <si>
    <t>EA948JD-21</t>
  </si>
  <si>
    <t>100mm [中心振分/上目盛] スケール(ｽﾃﾝﾚｽ)</t>
  </si>
  <si>
    <t>1269</t>
  </si>
  <si>
    <t>EA966DZ-12</t>
  </si>
  <si>
    <t>M 8xP1.25 ロッドエンド(雄ねじ)</t>
  </si>
  <si>
    <t>EA966-26</t>
  </si>
  <si>
    <t>[6206] ベアリング</t>
  </si>
  <si>
    <t>EA966A-21</t>
  </si>
  <si>
    <t>[6201ZZE] 密封型ベアリング</t>
  </si>
  <si>
    <t>EA966A-4</t>
  </si>
  <si>
    <t>[6004ZZE] 密封型ベアリング</t>
  </si>
  <si>
    <t>EA966A-5</t>
  </si>
  <si>
    <t>[6005ZZE] 密封型ベアリング</t>
  </si>
  <si>
    <t>EA966AA-23</t>
  </si>
  <si>
    <t>[6203 2NSE] ゴムシール型ベアリング</t>
  </si>
  <si>
    <t>EA966AA-24</t>
  </si>
  <si>
    <t>[6204 2NSE] ゴムシール型ベアリング</t>
  </si>
  <si>
    <t>EA966AA-25</t>
  </si>
  <si>
    <t>[6205 2NSE] ゴムシール型ベアリング</t>
  </si>
  <si>
    <t>EA527B-23</t>
  </si>
  <si>
    <t>3.2- 6.4mm/6.4mm ﾌﾞﾗｲﾝﾄﾞﾘﾍﾞｯﾄ(25本)</t>
  </si>
  <si>
    <t>EA947AM-6</t>
  </si>
  <si>
    <t>6x35mm マルチプラグ(25本)</t>
  </si>
  <si>
    <t>1320</t>
  </si>
  <si>
    <t>EA949TF-6</t>
  </si>
  <si>
    <t>M3-M6 皿頭小ねじセット(ｽﾃﾝﾚｽ/黒色)</t>
  </si>
  <si>
    <t>1323</t>
  </si>
  <si>
    <t>EA949NS-520</t>
  </si>
  <si>
    <t>M 5x20 ゆるみ止トラス頭小ねじ(ｽﾃﾝﾚｽ/6個)</t>
  </si>
  <si>
    <t>1329</t>
  </si>
  <si>
    <t>EA538LH-13</t>
  </si>
  <si>
    <t>M12 ボルト用絶縁スリーブ(PTFE/10個)</t>
  </si>
  <si>
    <t>EA423R-32A</t>
  </si>
  <si>
    <t>P-32 オーリング (ﾌｯ素ｺﾞﾑ/2個)</t>
  </si>
  <si>
    <t>EA781BS-46</t>
  </si>
  <si>
    <t>100x300x0.8mm ｶﾗｰﾏｸﾞﾈｯﾄｼｰﾄ(赤)</t>
  </si>
  <si>
    <t>EA781BS-48</t>
  </si>
  <si>
    <t>100x300x0.8mm ｶﾗｰﾏｸﾞﾈｯﾄｼｰﾄ(緑)</t>
  </si>
  <si>
    <t>EA781BS-50</t>
  </si>
  <si>
    <t>100x300x0.8mm ｶﾗｰﾏｸﾞﾈｯﾄｼｰﾄ(橙)</t>
  </si>
  <si>
    <t>EA781ET-74A</t>
  </si>
  <si>
    <t>φ32mm/30kg ﾏｸﾞﾈｯﾄﾌｯｸ(ｽｲﾍﾞﾙ式/青)</t>
  </si>
  <si>
    <t>EA781GB-111</t>
  </si>
  <si>
    <t>φ38mm マグネットフック(回転ﾌｯｸ)</t>
  </si>
  <si>
    <t>1371</t>
  </si>
  <si>
    <t>EA951LD-24A</t>
  </si>
  <si>
    <t>85kg以下 ﾄﾞｱｸﾛｰｻﾞｰ(ﾊﾟﾗﾚﾙ段付型/ｼﾙﾊﾞｰ)</t>
  </si>
  <si>
    <t>EA951LG-13</t>
  </si>
  <si>
    <t>φ25x45mm 戸当り(あおり止付/ｾﾝﾄｸ)</t>
  </si>
  <si>
    <t>1377</t>
  </si>
  <si>
    <t>EA951FA-20</t>
  </si>
  <si>
    <t>ドアストッパー(ﾏｸﾞﾈｯﾄ付/白)</t>
  </si>
  <si>
    <t>EA951BB-83</t>
  </si>
  <si>
    <t>600mm 丸棒貫抜(鋼板製)</t>
  </si>
  <si>
    <t>EA951EF-445</t>
  </si>
  <si>
    <t>45x45x15mm 特厚金折(ｽﾃﾝﾚｽ製/2個)</t>
  </si>
  <si>
    <t>1390</t>
  </si>
  <si>
    <t>EA951CX-102</t>
  </si>
  <si>
    <t>40 x 81 mm 丸型ヒンジ(ｽﾃﾝﾚｽ製/2個)</t>
  </si>
  <si>
    <t>1398</t>
  </si>
  <si>
    <t>EA951ES-92</t>
  </si>
  <si>
    <t>φ 25mm パイプ用長ソケット</t>
  </si>
  <si>
    <t>EA951ES-93</t>
  </si>
  <si>
    <t>φ 32mm パイプ用長ソケット</t>
  </si>
  <si>
    <t>1399</t>
  </si>
  <si>
    <t>EA951EW-106</t>
  </si>
  <si>
    <t>φ25mm パイプ用ブラケット(ｽﾃﾝﾚｽ製)</t>
  </si>
  <si>
    <t>EA951DG-76</t>
  </si>
  <si>
    <t>10-45mm 板厚調整フック(ﾎﾜｲﾄ)</t>
  </si>
  <si>
    <t>EA951DG-78</t>
  </si>
  <si>
    <t>15mm 引掛けフック</t>
  </si>
  <si>
    <t>EA638DW-96</t>
  </si>
  <si>
    <t>600x6.0mm Ｓ型ロングフック(ｽﾃﾝﾚｽ製)</t>
  </si>
  <si>
    <t>EA951FX-17</t>
  </si>
  <si>
    <t>120x152mm フック(2個)</t>
  </si>
  <si>
    <t>EA951FX-5</t>
  </si>
  <si>
    <t>312x198x38mm スイベルウォールハンガー</t>
  </si>
  <si>
    <t>1412</t>
  </si>
  <si>
    <t>EA982BN-10</t>
  </si>
  <si>
    <t>219mm 固定ストラップ(ｳｫｰﾙｸﾘｯﾌﾟ付)</t>
  </si>
  <si>
    <t>1414</t>
  </si>
  <si>
    <t>EA638RL-13</t>
  </si>
  <si>
    <t>3mm/M6 ワイヤー止め金具(右ねじ/ｽﾃﾝﾚｽ製)</t>
  </si>
  <si>
    <t>1417</t>
  </si>
  <si>
    <t>EA638FZ-25</t>
  </si>
  <si>
    <t>10mm 強力型ワイヤークリップ(ｽﾃﾝﾚｽ製)</t>
  </si>
  <si>
    <t>1419</t>
  </si>
  <si>
    <t>EA628SS-81</t>
  </si>
  <si>
    <t>0.81mmx2m/7x7 ワイヤーロープ(ｽﾃﾝﾚｽ/5本)</t>
  </si>
  <si>
    <t>EA980SB-22</t>
  </si>
  <si>
    <t>3.0mmx 5m リンクチェーン(ｽﾃﾝﾚｽ製)</t>
  </si>
  <si>
    <t>1423</t>
  </si>
  <si>
    <t>EA638DY-213</t>
  </si>
  <si>
    <t>165 x8.0mm Ｓ型フック(ﾌﾟﾗｽﾁｯｸ製/赤･5個)</t>
  </si>
  <si>
    <t>EA638FP-32</t>
  </si>
  <si>
    <t>77.9mm スイベルアイスナップ(ｽﾃﾝﾚｽ製)</t>
  </si>
  <si>
    <t>EA638HD-5</t>
  </si>
  <si>
    <t>52x13.0x 5.0mm クイックリング(ｽﾁｰﾙ/Zinc)</t>
  </si>
  <si>
    <t>1429</t>
  </si>
  <si>
    <t>EA638CV-1</t>
  </si>
  <si>
    <t>29x10/3.5mm スクリュージョイント(鉄ﾕﾆｸﾛ)</t>
  </si>
  <si>
    <t>EA638JM-27</t>
  </si>
  <si>
    <t>91x52mm スナップフック(ﾛｯｸ付/ｽﾃﾝﾚｽ製)</t>
  </si>
  <si>
    <t>EA638AD-313A</t>
  </si>
  <si>
    <t>90x41mm Ｓｶﾝｽﾅｯﾌﾟﾌｯｸ(ｱﾙﾐ製/ﾚｯﾄﾞ)</t>
  </si>
  <si>
    <t>EA638AD-322A</t>
  </si>
  <si>
    <t>69x32mm Ｓｶﾝｽﾅｯﾌﾟﾌｯｸ(ｱﾙﾐ製/ｵﾘｰﾌﾞ)</t>
  </si>
  <si>
    <t>EA970A-112</t>
  </si>
  <si>
    <t>38x45mm/2.73m(２号) トラックレール(ｽﾁｰﾙ)</t>
  </si>
  <si>
    <t>EA970CE-2</t>
  </si>
  <si>
    <t>２号レール用 取付金具(金属部直付け)</t>
  </si>
  <si>
    <t>EA997LE-46</t>
  </si>
  <si>
    <t>450角用フロアハッチ(充填用/ﾎﾞﾙﾄ固定式)</t>
  </si>
  <si>
    <t>EA997LE-68</t>
  </si>
  <si>
    <t>600角用ﾌﾛｱﾊｯﾁ(充填用/把手式)</t>
  </si>
  <si>
    <t>1446</t>
  </si>
  <si>
    <t>EA948TG-13</t>
  </si>
  <si>
    <t>φ31.8xφ48.6mm ﾊﾟｲﾌﾟｼﾞｮｲﾝﾄ扉用ﾋﾝｼﾞ</t>
  </si>
  <si>
    <t>EA125HA-6A</t>
  </si>
  <si>
    <t>6/11.0mmx 5m プレッシャーホース(PVC)</t>
  </si>
  <si>
    <t>EA124DJ-20B</t>
  </si>
  <si>
    <t>10/16.0mm x20m 食品用ホース(糸入り)</t>
  </si>
  <si>
    <t>EA441BB-28</t>
  </si>
  <si>
    <t>28x 600mm 黄銅丸棒(快削)</t>
  </si>
  <si>
    <t>EA983FN-60Y</t>
  </si>
  <si>
    <t>60x60x40mm 角型保護キャップ(ｲｴﾛｰ/2個)</t>
  </si>
  <si>
    <t>EA440HA-104</t>
  </si>
  <si>
    <t>200x 300x3.0mm ﾊﾟﾝﾁﾝｸﾞｱﾙﾐ複合板(ﾌﾞﾗｯｸ)</t>
  </si>
  <si>
    <t>EA440HA-111</t>
  </si>
  <si>
    <t>450x 300x3.0mm ﾊﾟﾝﾁﾝｸﾞｱﾙﾐ複合板(ﾌﾞﾛﾝｽﾞ)</t>
  </si>
  <si>
    <t>EA440D-32</t>
  </si>
  <si>
    <t>36mmx4.0m 樹脂製巾木(木目ﾀﾞｰｸ)</t>
  </si>
  <si>
    <t>EA440DZ-14A</t>
  </si>
  <si>
    <t>300x 900x18mm 棚板(ﾊﾟｲﾝ集成材)</t>
  </si>
  <si>
    <t>EA997XC-15</t>
  </si>
  <si>
    <t>300x300x1.0mm ゴム板</t>
  </si>
  <si>
    <t>1464</t>
  </si>
  <si>
    <t>EA997XJ-55</t>
  </si>
  <si>
    <t>200x2000x5mm ゴム板(筋入り･合成ｺﾞﾑ)</t>
  </si>
  <si>
    <t>EA997XD-104</t>
  </si>
  <si>
    <t>200x200x 5mm 発泡ポリエチレン(青/5枚)</t>
  </si>
  <si>
    <t>EA997XK-303</t>
  </si>
  <si>
    <t>1000x1000x 3mm ゴムスポンジ(NBR)</t>
  </si>
  <si>
    <t>1468</t>
  </si>
  <si>
    <t>EA997VA-24</t>
  </si>
  <si>
    <t>605x910x5mm 発泡スチレンボード(ｲｴﾛｰ)</t>
  </si>
  <si>
    <t>EA997VA-25</t>
  </si>
  <si>
    <t>605x910x5mm 発泡スチレンボード(蛍光ﾚｯﾄﾞ)</t>
  </si>
  <si>
    <t>EA957AE-11</t>
  </si>
  <si>
    <t>ロールボックス(EA957AE-5用)</t>
  </si>
  <si>
    <t>EA952CA-133A</t>
  </si>
  <si>
    <t>1220x655mm ポリカ波板(ｸﾘｱｰ/10枚)</t>
  </si>
  <si>
    <t>EA952CA-151A</t>
  </si>
  <si>
    <t>910x655mm ポリカ波板(ﾌﾞﾛﾝｽﾞ/10枚)</t>
  </si>
  <si>
    <t>1481</t>
  </si>
  <si>
    <t>EA952AD-52A</t>
  </si>
  <si>
    <t>1.0x3.0m ホームネット</t>
  </si>
  <si>
    <t>1485</t>
  </si>
  <si>
    <t>EA944RS-81</t>
  </si>
  <si>
    <t>19mmx 3m 両面テープ(壁紙･ﾎﾟｽﾀｰ用)[DUCK]</t>
  </si>
  <si>
    <t>EA944RS-83</t>
  </si>
  <si>
    <t>48mmx22.8m 両面ﾃｰﾌﾟ(強力/ｶｰﾍﾟｯﾄ用)[DUCK]</t>
  </si>
  <si>
    <t>1486</t>
  </si>
  <si>
    <t>EA944MR-6A</t>
  </si>
  <si>
    <t>50mmx50m 表面保護シート(強粘着/SPVﾃｰﾌﾟ)</t>
  </si>
  <si>
    <t>EA943VK-4A</t>
  </si>
  <si>
    <t>15mmx4m 両面テープ(強力/自動車内装用)</t>
  </si>
  <si>
    <t>EA943VJ-1</t>
  </si>
  <si>
    <t>15mmx3m 超強力はがせる両面テープ(一般用)</t>
  </si>
  <si>
    <t>EA944MG-61</t>
  </si>
  <si>
    <t>10mmx10m 両面テープ(1.2mm/ﾓｰﾙ用)</t>
  </si>
  <si>
    <t>EA944KC-14</t>
  </si>
  <si>
    <t>12.7x7.9mmx3.04mすき間埋め粘着ﾃｰﾌﾟ(特大)</t>
  </si>
  <si>
    <t>1500</t>
  </si>
  <si>
    <t>EA979K-22</t>
  </si>
  <si>
    <t>41.0x910mm ﾄﾞｱｼｰﾙ(ｱﾙﾐﾌﾚｰﾑ/ﾎﾜｲﾄ)[DUCK]</t>
  </si>
  <si>
    <t>EA944WA-1</t>
  </si>
  <si>
    <t>900mmx150m 防錆フィルム(鉄用)</t>
  </si>
  <si>
    <t>EA944WP</t>
  </si>
  <si>
    <t>1200mmx180m 気化性防錆紙(鉄･非鉄両用)</t>
  </si>
  <si>
    <t>EA351FB-150</t>
  </si>
  <si>
    <t>150A/2.0mm 内フランジパッキン(JIS 5K)</t>
  </si>
  <si>
    <t>EA351GG-15</t>
  </si>
  <si>
    <t>15A/1.5mm全面ﾌﾗﾝｼﾞﾊﾟｯｷﾝ(耐熱･耐蒸気/5K)</t>
  </si>
  <si>
    <t>EA351GG-20</t>
  </si>
  <si>
    <t>20A/1.5mm全面ﾌﾗﾝｼﾞﾊﾟｯｷﾝ(耐熱･耐蒸気/5K)</t>
  </si>
  <si>
    <t>EA351FW-150</t>
  </si>
  <si>
    <t>150A/3.0mm 内フランジパッキン(耐薬品/5K)</t>
  </si>
  <si>
    <t>EA351GR-125</t>
  </si>
  <si>
    <t>125A/2.0mm 全面ﾌﾗﾝｼﾞﾊﾟｯｷﾝ(高温用/5K)</t>
  </si>
  <si>
    <t>1527</t>
  </si>
  <si>
    <t>EA934HA-17</t>
  </si>
  <si>
    <t>4.0kg 急硬セメント(白色)</t>
  </si>
  <si>
    <t>EA934KB-75</t>
  </si>
  <si>
    <t>ひび割れ補修材キット(ﾀｲﾙ･ｶﾞﾗｽ用)</t>
  </si>
  <si>
    <t>1538</t>
  </si>
  <si>
    <t>EA942ED-81</t>
  </si>
  <si>
    <t>7.0L [油性]エポキシ錆び止め塗料(赤さび)</t>
  </si>
  <si>
    <t>1539</t>
  </si>
  <si>
    <t>EA942FB-5</t>
  </si>
  <si>
    <t>1.0kg 耐熱塗料(半艶/青)</t>
  </si>
  <si>
    <t>1543</t>
  </si>
  <si>
    <t>EA591BX-2</t>
  </si>
  <si>
    <t>約19mm/45枚組 ステンシルプレート(真鍮製)</t>
  </si>
  <si>
    <t>EA924-47</t>
  </si>
  <si>
    <t>40x1500mm 作業用ベルト(OD)</t>
  </si>
  <si>
    <t>1576</t>
  </si>
  <si>
    <t>EA925DB-45</t>
  </si>
  <si>
    <t>279x 38x190mm ツールバッグ(OD色)</t>
  </si>
  <si>
    <t>1579</t>
  </si>
  <si>
    <t>EA927CJ-31</t>
  </si>
  <si>
    <t>686x356x 343mm/53.9L ﾎﾞｽﾄﾝﾊﾞｯｸﾞ(迷彩柄)</t>
  </si>
  <si>
    <t>EA927CE-37</t>
  </si>
  <si>
    <t>254x203x431mm バックパック(ｺﾖｰﾃ)</t>
  </si>
  <si>
    <t>EA509AD-93</t>
  </si>
  <si>
    <t>270x220mm クリアポーチ(EVA製)</t>
  </si>
  <si>
    <t>EA944CG-200</t>
  </si>
  <si>
    <t>200x140mm ポリ袋(ﾁｬｯｸ/緑ﾗｲﾝ付/100枚)</t>
  </si>
  <si>
    <t>EA944CP-22</t>
  </si>
  <si>
    <t>200x150mm スライドジッパー付保存袋(10枚)</t>
  </si>
  <si>
    <t>1589</t>
  </si>
  <si>
    <t>EA475WA-3</t>
  </si>
  <si>
    <t>225mm 密封クリップ(2本)</t>
  </si>
  <si>
    <t>EA944CS-71A</t>
  </si>
  <si>
    <t>120x170mm ポリ袋(ﾁｬｯｸ付/100枚)</t>
  </si>
  <si>
    <t>EA944CS-72A</t>
  </si>
  <si>
    <t>140x200mm ポリ袋(ﾁｬｯｸ付/100枚)</t>
  </si>
  <si>
    <t>EA508TM-125</t>
  </si>
  <si>
    <t>250cc トックリ缶(ｽﾁｰﾙ製)</t>
  </si>
  <si>
    <t>EA508TM-142</t>
  </si>
  <si>
    <t>1.0L 取手付角缶(ｽﾁｰﾙ製)</t>
  </si>
  <si>
    <t>EA508TM-143</t>
  </si>
  <si>
    <t>1.0L 取手無角缶(ｽﾁｰﾙ製)</t>
  </si>
  <si>
    <t>EA508TM-161</t>
  </si>
  <si>
    <t>80cc ローヤル缶(ｽﾁｰﾙ製)</t>
  </si>
  <si>
    <t>1601</t>
  </si>
  <si>
    <t>EA661AF-20</t>
  </si>
  <si>
    <t>[EA661AF-1･-2･-11･-12用]落下防止固定板</t>
  </si>
  <si>
    <t>1602</t>
  </si>
  <si>
    <t>EA661AA-40</t>
  </si>
  <si>
    <t>562x361x250mm [4Box]トランスポーター</t>
  </si>
  <si>
    <t>EA661AB-40</t>
  </si>
  <si>
    <t>562x361x250mm [3Box]トランスポーター</t>
  </si>
  <si>
    <t>EA504AC-22</t>
  </si>
  <si>
    <t>533x222x229mm 工具箱(ｽﾃｨｰﾙ製)</t>
  </si>
  <si>
    <t>EA657-3C</t>
  </si>
  <si>
    <t>162x 67x52mm 防水ケース(黄･ｸﾘｱ)</t>
  </si>
  <si>
    <t>EA506MC-11BA</t>
  </si>
  <si>
    <t>480x360x400mm/37L 収納ケース(6個)</t>
  </si>
  <si>
    <t>EA506AA-31</t>
  </si>
  <si>
    <t>530x366x205mm/31.7L 折畳コンテナ(青)</t>
  </si>
  <si>
    <t>EA506A-3</t>
  </si>
  <si>
    <t>380x305x333mm/30.0L 折畳コンテナ(青/2個)</t>
  </si>
  <si>
    <t>EA506LD-1</t>
  </si>
  <si>
    <t>189x156x 84mm 収納ボックス(ｸﾘｱｰ)</t>
  </si>
  <si>
    <t>EA506LD-2</t>
  </si>
  <si>
    <t>189x156x120mm 収納ボックス(ｸﾘｱｰ)</t>
  </si>
  <si>
    <t>EA506LD-24</t>
  </si>
  <si>
    <t>334x198x158mm 収納ボックス(ﾌﾞﾙｰ/6個)</t>
  </si>
  <si>
    <t>EA661CS-1</t>
  </si>
  <si>
    <t>121x180x 84mm パーツトレー(重ね置型/青)</t>
  </si>
  <si>
    <t>EA661CS-3</t>
  </si>
  <si>
    <t>208x353x155mm パーツトレー(重ね置型/青)</t>
  </si>
  <si>
    <t>1642</t>
  </si>
  <si>
    <t>EA661CY-56</t>
  </si>
  <si>
    <t>36mm 樹脂製ダブルフック</t>
  </si>
  <si>
    <t>1649</t>
  </si>
  <si>
    <t>EA957HC-3</t>
  </si>
  <si>
    <t>358x237x379mm/3列 8段 パーツキャビネット</t>
  </si>
  <si>
    <t>EA976DM-120C</t>
  </si>
  <si>
    <t>1190x600x1500mm/150kg/4段 スチール棚</t>
  </si>
  <si>
    <t>EA976DM-150B</t>
  </si>
  <si>
    <t>1490x450x1500mm/150kg/4段 スチール棚</t>
  </si>
  <si>
    <t>1711</t>
  </si>
  <si>
    <t>EA911BF-61</t>
  </si>
  <si>
    <t>1.82x2.03m/約 5mm 当て布団</t>
  </si>
  <si>
    <t>EA985PM-12</t>
  </si>
  <si>
    <t>50x5000mm パレットベルト(ﾏｼﾞｯｸﾀｲﾌﾟ/ﾌｯｸ付</t>
  </si>
  <si>
    <t>1738</t>
  </si>
  <si>
    <t>EA986GB-125</t>
  </si>
  <si>
    <t>125mm キャスター(自在金具)</t>
  </si>
  <si>
    <t>EA986GB-160</t>
  </si>
  <si>
    <t>160mm キャスター(自在金具)</t>
  </si>
  <si>
    <t>EA986GC-100</t>
  </si>
  <si>
    <t>100mm キャスター(自在金具・前輪ﾌﾞﾚｰｷ付)</t>
  </si>
  <si>
    <t>EA986GD-100</t>
  </si>
  <si>
    <t>100mm キャスター(自在金具・後輪ﾌﾞﾚｰｷ付)</t>
  </si>
  <si>
    <t>1739</t>
  </si>
  <si>
    <t>EA986JE-100</t>
  </si>
  <si>
    <t>100mm キャスター(自在金具)</t>
  </si>
  <si>
    <t>EA986HS-3</t>
  </si>
  <si>
    <t>125mm キャスター(自在金具･前輪ﾌﾞﾚｰｷ付)</t>
  </si>
  <si>
    <t>EA986LE-100A</t>
  </si>
  <si>
    <t>100mm キャスター(自在･後ﾌﾞﾚｰｷ付･ｽﾃﾝﾚｽ製)</t>
  </si>
  <si>
    <t>EA986LK-80</t>
  </si>
  <si>
    <t>80mm キャスター(自在金具・ｽﾃﾝﾚｽ製)</t>
  </si>
  <si>
    <t>1744</t>
  </si>
  <si>
    <t>EA986NN-100</t>
  </si>
  <si>
    <t>100mm キャスター(自在金具・ｽﾃｨｰﾙ車輪)</t>
  </si>
  <si>
    <t>1745</t>
  </si>
  <si>
    <t>EA986PZ-12</t>
  </si>
  <si>
    <t>168 ㎜ ブレーキストッパー</t>
  </si>
  <si>
    <t>1746</t>
  </si>
  <si>
    <t>EA986WA-100</t>
  </si>
  <si>
    <t>100x34mm 車輪(MCﾅｲﾛﾝ製)</t>
  </si>
  <si>
    <t>1753</t>
  </si>
  <si>
    <t>EA986RJ-15</t>
  </si>
  <si>
    <t>戸車(ｻｯｼ用･丸ﾚｰﾙ･ｽﾃﾝﾚｽ車･ｽﾃﾝﾚｽ枠)2個</t>
  </si>
  <si>
    <t>EA982SB-25</t>
  </si>
  <si>
    <t>35mmx 5.0m/1010kg ベルト荷締機(ｴﾝﾄﾞﾚｽ)</t>
  </si>
  <si>
    <t>EA982SE-6</t>
  </si>
  <si>
    <t>25mmx 6.0m/ 509kg ﾍﾞﾙﾄ荷締機(ｴﾝﾄﾞﾚｽ/SUS)</t>
  </si>
  <si>
    <t>EA944M-134</t>
  </si>
  <si>
    <t>50x1600mm マジック認識バンド(蛍光ｵﾚﾝｼﾞ)</t>
  </si>
  <si>
    <t>EA628WH-62</t>
  </si>
  <si>
    <t>φ8mmx 600mm バンジーコード(ﾌｯｸ付/２本)</t>
  </si>
  <si>
    <t>1780</t>
  </si>
  <si>
    <t>EA628AB-21</t>
  </si>
  <si>
    <t>4.7mmx15m ナイロンロープ</t>
  </si>
  <si>
    <t>EA628A-23</t>
  </si>
  <si>
    <t>6.4mmx30m 軽量ポリロープ</t>
  </si>
  <si>
    <t>EA987HJ-6</t>
  </si>
  <si>
    <t>75mm/ 500kg フック型滑車(ｽﾃﾝﾚｽ/2輪)</t>
  </si>
  <si>
    <t>1788</t>
  </si>
  <si>
    <t>EA987AA-20</t>
  </si>
  <si>
    <t>500kgx2.5m チェーンブロック</t>
  </si>
  <si>
    <t>EA987HP-6</t>
  </si>
  <si>
    <t>200x38mm シーブ</t>
  </si>
  <si>
    <t>1800</t>
  </si>
  <si>
    <t>EA984FA-66</t>
  </si>
  <si>
    <t>3.0ton スクリュークランプ(万能型)</t>
  </si>
  <si>
    <t>EA987FA-2.5</t>
  </si>
  <si>
    <t>0.25ton スイベルフック</t>
  </si>
  <si>
    <t>EA638BT-35</t>
  </si>
  <si>
    <t>15.8x74.6mm/2.04ton 吊り環(ｽﾃﾝﾚｽ製)</t>
  </si>
  <si>
    <t>EA638BN-8</t>
  </si>
  <si>
    <t>M8 アイナット(ｽﾃﾝﾚｽ製)</t>
  </si>
  <si>
    <t>EA903BW-62</t>
  </si>
  <si>
    <t>片手すり(3･4段用/EA903BW-31･-41用)</t>
  </si>
  <si>
    <t>1828</t>
  </si>
  <si>
    <t>EA765-266</t>
  </si>
  <si>
    <t>0.5/0.4mm ｼｬｰﾌﾟ･ﾎﾞｰﾙﾍﾟﾝ(4色/ﾌﾞﾗｯｸ)</t>
  </si>
  <si>
    <t>1830</t>
  </si>
  <si>
    <t>EA765MH-206</t>
  </si>
  <si>
    <t>[青/太･細]   水性蛍光ペン(詰替ﾀｲﾌﾟ)</t>
  </si>
  <si>
    <t>1831</t>
  </si>
  <si>
    <t>EA765MV-231</t>
  </si>
  <si>
    <t>[黒/細字]   水性マーカー</t>
  </si>
  <si>
    <t>EA762AD-22</t>
  </si>
  <si>
    <t>φ24mm 朱肉(黒)</t>
  </si>
  <si>
    <t>EA762AD-5B</t>
  </si>
  <si>
    <t>φ64mm 朱肉</t>
  </si>
  <si>
    <t>EA762EC-114</t>
  </si>
  <si>
    <t>715x1045mm デスクマット(光学ﾏｳｽ対応)</t>
  </si>
  <si>
    <t>1848</t>
  </si>
  <si>
    <t>EA589CZ-81</t>
  </si>
  <si>
    <t>120mm マウス型カッターナイフ(回転刃式)</t>
  </si>
  <si>
    <t>1849</t>
  </si>
  <si>
    <t>EA589A-1</t>
  </si>
  <si>
    <t>166mm カッターナイフ(ｽﾃﾝﾚｽ刃/ｵｰﾄ)</t>
  </si>
  <si>
    <t>EA589AG-18</t>
  </si>
  <si>
    <t>175mm 多機能カッターナイフ</t>
  </si>
  <si>
    <t>1850</t>
  </si>
  <si>
    <t>EA589B</t>
  </si>
  <si>
    <t>170mm カッターナイフ</t>
  </si>
  <si>
    <t>1851</t>
  </si>
  <si>
    <t>EA589AS-27</t>
  </si>
  <si>
    <t>167mm カッターナイフ(先端爪付)</t>
  </si>
  <si>
    <t>EA589AS-5</t>
  </si>
  <si>
    <t>165mm カッターナイフ(赤)</t>
  </si>
  <si>
    <t>EA765MA-118</t>
  </si>
  <si>
    <t>18mmx30m はってはがせるテープ</t>
  </si>
  <si>
    <t>EA765MA-124</t>
  </si>
  <si>
    <t>24mmx30m はってはがせるテープ</t>
  </si>
  <si>
    <t>EA762HC-22B</t>
  </si>
  <si>
    <t>40枚用 軽とじホッチキス(ﾚｯﾄﾞ)</t>
  </si>
  <si>
    <t>EA762HC-23A</t>
  </si>
  <si>
    <t>40枚用 軽とじホッチキス(ｲｴﾛｰ)</t>
  </si>
  <si>
    <t>EA762HC-25B</t>
  </si>
  <si>
    <t>40枚用 軽とじホッチキス(ﾎﾜｲﾄ)</t>
  </si>
  <si>
    <t>EA762FA-13A</t>
  </si>
  <si>
    <t>[ 小 /28mm] カラーゼムクリップ(80本)</t>
  </si>
  <si>
    <t>EA762FG-192</t>
  </si>
  <si>
    <t>45x50mm マグネットクリップ(白)</t>
  </si>
  <si>
    <t>1870</t>
  </si>
  <si>
    <t>EA638LA-30</t>
  </si>
  <si>
    <t>65x36x101mm/8kg 強力吸盤フック</t>
  </si>
  <si>
    <t>EA762DA-135</t>
  </si>
  <si>
    <t>Ｂ４/Ｅ型 クリップボード</t>
  </si>
  <si>
    <t>EA762CF-21</t>
  </si>
  <si>
    <t>Ａ４/Ｓ型 レターファイル(赤/10冊)</t>
  </si>
  <si>
    <t>1874</t>
  </si>
  <si>
    <t>EA762CL-78</t>
  </si>
  <si>
    <t>Ａ４/Ｅ型 パイプ式ファイル(500枚)</t>
  </si>
  <si>
    <t>EA762CL-91</t>
  </si>
  <si>
    <t>Ａ４ 片開きパイプ式ファイル(300枚/ﾚｯﾄﾞ)</t>
  </si>
  <si>
    <t>EA762CL-92</t>
  </si>
  <si>
    <t>Ａ４ 片開きパイプ式ファイル(300枚/ﾌﾞﾙｰ)</t>
  </si>
  <si>
    <t>1877</t>
  </si>
  <si>
    <t>EA762CB-154</t>
  </si>
  <si>
    <t>A4/320x237mm ﾎﾟｹｯﾄﾎﾙﾀﾞｰ(6ﾎﾟｹｯﾄ/ｸﾞﾘｰﾝ)</t>
  </si>
  <si>
    <t>EA762CF-201</t>
  </si>
  <si>
    <t>[A2判]クリアーファイル(両端ﾌｧｽﾅｰ付)</t>
  </si>
  <si>
    <t>EA762CB-622</t>
  </si>
  <si>
    <t>303x220mm クリアーホルダー(ｸﾘｱ/100枚)</t>
  </si>
  <si>
    <t>EA762GA-193</t>
  </si>
  <si>
    <t>75x 50mm 強粘着メモ(45枚x4個/4色)</t>
  </si>
  <si>
    <t>EA762GC-172</t>
  </si>
  <si>
    <t>6mm 方眼罫Ａ７ノート(50ﾍﾟｰｼﾞ/5冊)</t>
  </si>
  <si>
    <t>EA506AJ-11</t>
  </si>
  <si>
    <t>474x348x240mm/33.0L 折畳コンテナ(青)</t>
  </si>
  <si>
    <t>EA506AJ-13</t>
  </si>
  <si>
    <t>474x348x240mm/33.0L 折畳コンテナ(赤)</t>
  </si>
  <si>
    <t>EA506AX-13</t>
  </si>
  <si>
    <t>310x400x210mm 収納ボックス(白)</t>
  </si>
  <si>
    <t>EA995BB-31</t>
  </si>
  <si>
    <t>461x326x357mm/A3 文書保存ﾎﾞｯｸｽ(強化ﾀｲﾌﾟ)</t>
  </si>
  <si>
    <t>EA761DE-249</t>
  </si>
  <si>
    <t>24mm テープカセット(強粘着/白･赤文字)</t>
  </si>
  <si>
    <t>EA762GD-21</t>
  </si>
  <si>
    <t>18mm メモプリンターテープ(白/2巻)</t>
  </si>
  <si>
    <t>EA954HC-407</t>
  </si>
  <si>
    <t>750-959mm(H) プロジェクターテーブル</t>
  </si>
  <si>
    <t>1907</t>
  </si>
  <si>
    <t>EA764AF-136</t>
  </si>
  <si>
    <t>2000x2380mm ディスプレイ用カバー</t>
  </si>
  <si>
    <t>EA764AW-9</t>
  </si>
  <si>
    <t>100万画素 WEBｶﾒﾗ(超広角150ﾟ/3.0mｹｰﾌﾞﾙ)</t>
  </si>
  <si>
    <t>EA764AG-155A</t>
  </si>
  <si>
    <t>15.6インチ ﾎﾟｰﾀﾌﾞﾙﾓﾆﾀｰ(ｽﾀﾝﾄﾞｶﾊﾞｰ付)</t>
  </si>
  <si>
    <t>EA764AA-217</t>
  </si>
  <si>
    <t>[充電式] ワイヤレスマウス(薄型/Type-C)</t>
  </si>
  <si>
    <t>EA764AA-252</t>
  </si>
  <si>
    <t>[充電式] ワイヤレスマウス(IRLED)</t>
  </si>
  <si>
    <t>1920</t>
  </si>
  <si>
    <t>EA764-57</t>
  </si>
  <si>
    <t>180x220mm マウスパッド(抗菌/ﾌﾞﾙｰ)</t>
  </si>
  <si>
    <t>1927</t>
  </si>
  <si>
    <t>EA764AC-72A</t>
  </si>
  <si>
    <t>1.5m 充電・通信ケーブル(超急速充電対応)</t>
  </si>
  <si>
    <t>1928</t>
  </si>
  <si>
    <t>EA764AD-56</t>
  </si>
  <si>
    <t>[12ポート] USB Type-Cﾊﾌﾞ(ﾀﾌﾞﾚｯﾄ充電用/黒</t>
  </si>
  <si>
    <t>EA764AJ-192</t>
  </si>
  <si>
    <t>0.8m ミニUSB巻取ケーブル(A-ﾐﾆB5pin/ﾎﾜｲﾄ)</t>
  </si>
  <si>
    <t>1937</t>
  </si>
  <si>
    <t>EA759GW-12B</t>
  </si>
  <si>
    <t>2TB セキュリティ対策用ハードディスク</t>
  </si>
  <si>
    <t>EA759GW-12C</t>
  </si>
  <si>
    <t>3TB セキュリティ対策用ハードディスク</t>
  </si>
  <si>
    <t>EA759GW-12E</t>
  </si>
  <si>
    <t>6TB セキュリティ対策用ハードディスク</t>
  </si>
  <si>
    <t>EA759GW-12F</t>
  </si>
  <si>
    <t>8TB セキュリティ対策用ハードディスク</t>
  </si>
  <si>
    <t>EA759GW-46A</t>
  </si>
  <si>
    <t>1TB ポータブルSSD(ｽﾏﾎ･ﾀﾌﾞﾚｯﾄ用)</t>
  </si>
  <si>
    <t>EA759GW-61</t>
  </si>
  <si>
    <t>1TB ハードディスク(WD Red採用高耐久)</t>
  </si>
  <si>
    <t>1938</t>
  </si>
  <si>
    <t>EA764BY-148</t>
  </si>
  <si>
    <t>[USB TypeC] ﾄﾞｯｷﾝｸﾞｽﾃｰｼｮﾝ(ﾏｸﾞﾈｯﾄﾀｲﾌﾟ)</t>
  </si>
  <si>
    <t>EA940PM-2A</t>
  </si>
  <si>
    <t>2.0m ＨＤＭＩケーブル</t>
  </si>
  <si>
    <t>EA764B-315</t>
  </si>
  <si>
    <t>15m ＬＡＮケーブル(ｶﾃｺﾞﾘｰ5e準拠)(ﾚｯﾄﾞ)</t>
  </si>
  <si>
    <t>EA764B-415</t>
  </si>
  <si>
    <t>15m ＬＡＮケーブル(ｶﾃｺﾞﾘｰ5e準拠)(ﾌﾞﾗｯｸ)</t>
  </si>
  <si>
    <t>EA764BB-143</t>
  </si>
  <si>
    <t>5 m フラットＬＡＮケーブル(CAT7/ﾎﾜｲﾄ)</t>
  </si>
  <si>
    <t>EA764BB-145</t>
  </si>
  <si>
    <t>10 m フラットＬＡＮケーブル(CAT7/ﾎﾜｲﾄ)</t>
  </si>
  <si>
    <t>EA764AG-500</t>
  </si>
  <si>
    <t>230mm ディスプレイ天吊ハンガー</t>
  </si>
  <si>
    <t>EA764AG-501</t>
  </si>
  <si>
    <t>494～669mm ディスプレイ天吊ハンガー</t>
  </si>
  <si>
    <t>EA764AG-502</t>
  </si>
  <si>
    <t>430mm ディスプレイ壁付ハンガー</t>
  </si>
  <si>
    <t>EA764AG-503</t>
  </si>
  <si>
    <t>635mm ディスプレイ壁付けハンガー</t>
  </si>
  <si>
    <t>1962</t>
  </si>
  <si>
    <t>EA922HB-14</t>
  </si>
  <si>
    <t>140x200mm 除菌･洗浄ペーパー(80枚)</t>
  </si>
  <si>
    <t>EA922HB-26</t>
  </si>
  <si>
    <t>140x186mm ウェットティッシュ純水(150枚)</t>
  </si>
  <si>
    <t>EA759XD-13</t>
  </si>
  <si>
    <t>A4判/10面 86.4x50.8mm ﾌﾟﾘﾝﾀｰﾗﾍﾞﾙ(100枚)</t>
  </si>
  <si>
    <t>EA759XD-14</t>
  </si>
  <si>
    <t>A4判/10面     85x50mm ﾌﾟﾘﾝﾀｰﾗﾍﾞﾙ(100枚)</t>
  </si>
  <si>
    <t>EA759XD-104</t>
  </si>
  <si>
    <t>A4/24面   64x33.9mm 撥水紙ラベル(20枚)</t>
  </si>
  <si>
    <t>EA759XD-111</t>
  </si>
  <si>
    <t>A4/ 1面   210x297mm ﾌﾟﾘﾝﾀｰﾗﾍﾞﾙ(6枚)</t>
  </si>
  <si>
    <t>EA759XB-48A</t>
  </si>
  <si>
    <t>A4判 ｱｲﾛﾝﾌﾟﾘﾝﾄ布ｼｰﾄ(ｶﾗｰ布用/3ｼｰﾄ)</t>
  </si>
  <si>
    <t>1969</t>
  </si>
  <si>
    <t>EA762EF-41A</t>
  </si>
  <si>
    <t>ディスク自動修復機</t>
  </si>
  <si>
    <t>1970</t>
  </si>
  <si>
    <t>EA764A-194</t>
  </si>
  <si>
    <t>USB3.1 ｶｰﾄﾞﾘｰﾀﾞｰ(USB  Aﾎﾟｰﾄ付)</t>
  </si>
  <si>
    <t>EA759GH-5</t>
  </si>
  <si>
    <t>ＳＤカードアダプタ(SDXC対応)</t>
  </si>
  <si>
    <t>1973</t>
  </si>
  <si>
    <t>EA759Z-22</t>
  </si>
  <si>
    <t>SD/micro SDｶｰﾄﾞｹｰｽ(24枚収納/ﾎﾜｲﾄ)</t>
  </si>
  <si>
    <t>EA761HG-12</t>
  </si>
  <si>
    <t>[名刺ｻｲｽﾞ用] ラミネートラベル(10枚)</t>
  </si>
  <si>
    <t>1978</t>
  </si>
  <si>
    <t>EA763ZD-82</t>
  </si>
  <si>
    <t>286x118x166mm/ 2.7L ハンドシュレッダー</t>
  </si>
  <si>
    <t>1998</t>
  </si>
  <si>
    <t>EA759GA-71V</t>
  </si>
  <si>
    <t>40倍ｽﾞｰﾑ ﾃﾞｼﾞﾀﾙｶﾒﾗ(保護ﾌｨﾙﾑ+SDｶｰﾄﾞ付)</t>
  </si>
  <si>
    <t>2008</t>
  </si>
  <si>
    <t>EA995AA-431A</t>
  </si>
  <si>
    <t>940x350x840mm [ｽﾃﾝﾚｽ製]傘しずくとり</t>
  </si>
  <si>
    <t>EA954HC-30</t>
  </si>
  <si>
    <t>1000x600x720mm パソコンデスク</t>
  </si>
  <si>
    <t>EA954HC-231</t>
  </si>
  <si>
    <t>590x240x 80mm モニタースタンド(ﾎﾜｲﾄ)</t>
  </si>
  <si>
    <t>EA954HC-232</t>
  </si>
  <si>
    <t>590x240x 80mm モニタースタンド(ﾌﾞﾗｯｸ)</t>
  </si>
  <si>
    <t>EA954HC-602</t>
  </si>
  <si>
    <t>1500x 750x700mm ﾐｰﾃｨﾝｸﾞﾃｰﾌﾞﾙ(ﾎﾜｲﾄ)</t>
  </si>
  <si>
    <t>EA954HC-643</t>
  </si>
  <si>
    <t>1500x 750x720mm ﾐｰﾃｨﾝｸﾞﾃｰﾌﾞﾙ(ﾅﾁｭﾗﾙ)</t>
  </si>
  <si>
    <t>2030</t>
  </si>
  <si>
    <t>EA956XE-27</t>
  </si>
  <si>
    <t>430x478x735mm 折畳み椅子(ﾀﾞｰｸﾌﾞﾗｳﾝ)</t>
  </si>
  <si>
    <t>2031</t>
  </si>
  <si>
    <t>EA956XA-101</t>
  </si>
  <si>
    <t>ビジネスチェアー(ｼﾞｪｯﾄﾌﾞﾗｯｸ)</t>
  </si>
  <si>
    <t>2032</t>
  </si>
  <si>
    <t>EA956XC-105</t>
  </si>
  <si>
    <t>チェアー用クッション(ﾌﾞﾗｯｸ)</t>
  </si>
  <si>
    <t>2041</t>
  </si>
  <si>
    <t>EA954HC-346</t>
  </si>
  <si>
    <t>930x450x1114mm ﾉｰﾄﾊﾟｿｺﾝ保管庫(22台収納)</t>
  </si>
  <si>
    <t>EA954EA-502</t>
  </si>
  <si>
    <t>1000x32x1200mm ﾊﾟｰﾃｰｼｮﾝ(ﾒﾗﾐﾝ化粧板/ﾎﾜｲﾄ)</t>
  </si>
  <si>
    <t>EA954EA-513</t>
  </si>
  <si>
    <t>1200x32x1600mm ﾊﾟｰﾃｰｼｮﾝ(ﾒﾗﾐﾝ化粧板/ﾎﾜｲﾄ)</t>
  </si>
  <si>
    <t>EA954EA-150</t>
  </si>
  <si>
    <t>600x650mm 飛沫感染防止パーテーション</t>
  </si>
  <si>
    <t>EA927-199</t>
  </si>
  <si>
    <t>425x20x305mm マルチインナーケース</t>
  </si>
  <si>
    <t>EA927-83</t>
  </si>
  <si>
    <t>360x 80x275mm ビジネスバッグ(ﾈｲﾋﾞｰ)</t>
  </si>
  <si>
    <t>EA927AG-231</t>
  </si>
  <si>
    <t>350x250x150mm ｾｷｭﾘﾃｨﾊﾞｯｸﾞ(A4/ﾌﾞﾗｯｸ)</t>
  </si>
  <si>
    <t>EA939AG-64</t>
  </si>
  <si>
    <t>100ml スエード用栄養ミスト</t>
  </si>
  <si>
    <t>EA910ST-2</t>
  </si>
  <si>
    <t>[LL] サンダル(黒)</t>
  </si>
  <si>
    <t>2078</t>
  </si>
  <si>
    <t>EA997RH-62</t>
  </si>
  <si>
    <t>900x1500mm エコ･レインマット(緑)</t>
  </si>
  <si>
    <t>2081</t>
  </si>
  <si>
    <t>EA758RS-62</t>
  </si>
  <si>
    <t>[単4x2本] フラッシュライト/ＬＥＤ(黒)</t>
  </si>
  <si>
    <t>2083</t>
  </si>
  <si>
    <t>EA758RS-53</t>
  </si>
  <si>
    <t>[単3x3本] フラッシュライト/ＬＥＤ(黒)</t>
  </si>
  <si>
    <t>2084</t>
  </si>
  <si>
    <t>EA758M-29</t>
  </si>
  <si>
    <t>[単3x3本] コンパクトマルチライト/ＬＥＤ</t>
  </si>
  <si>
    <t>2091</t>
  </si>
  <si>
    <t>EA925MJ-5</t>
  </si>
  <si>
    <t>48x200mm ライトケース(牛革･OD色)</t>
  </si>
  <si>
    <t>EA758SE-36</t>
  </si>
  <si>
    <t>EA815LA-31</t>
  </si>
  <si>
    <t>AC100V/25W作業灯/LED(連結型/非常灯機能付</t>
  </si>
  <si>
    <t>EA758XA-44A</t>
  </si>
  <si>
    <t>AC100V/ 14W/E26 電球/ＬＥＤ(昼光色)</t>
  </si>
  <si>
    <t>2128</t>
  </si>
  <si>
    <t>EA763AL-2A</t>
  </si>
  <si>
    <t>AC100V/1300W オーブントースター</t>
  </si>
  <si>
    <t>2129</t>
  </si>
  <si>
    <t>EA763AK-2B</t>
  </si>
  <si>
    <t>AC100V/1300W 両面ホットプレート</t>
  </si>
  <si>
    <t>EA763AL-44A</t>
  </si>
  <si>
    <t>AC100V/1000W オーブントースター</t>
  </si>
  <si>
    <t>EA763AJ-66A</t>
  </si>
  <si>
    <t>3.0合 圧力ＩＨ炊飯ジャー(極め炊き)</t>
  </si>
  <si>
    <t>2133</t>
  </si>
  <si>
    <t>EA763AZ-232</t>
  </si>
  <si>
    <t>500ml クリアボトル</t>
  </si>
  <si>
    <t>EA763AZ-32S</t>
  </si>
  <si>
    <t>1.0L クールボトル(ｽﾃﾝﾚｽ製/ﾌﾞﾙｰﾌﾞﾗｯｸ)</t>
  </si>
  <si>
    <t>2136</t>
  </si>
  <si>
    <t>EA763YB-121A</t>
  </si>
  <si>
    <t>リフォームトイレ(両用型)</t>
  </si>
  <si>
    <t>EA540MD-2</t>
  </si>
  <si>
    <t>83mm はさみ(精密/曲刃)</t>
  </si>
  <si>
    <t>2142</t>
  </si>
  <si>
    <t>EA540AP-31</t>
  </si>
  <si>
    <t>180mm はさみ・革用</t>
  </si>
  <si>
    <t>EA540LD-1A</t>
  </si>
  <si>
    <t>150mm はさみ・万能(ﾊﾞﾈ付/ﾁﾀﾝ合金)</t>
  </si>
  <si>
    <t>EA576MP-12A</t>
  </si>
  <si>
    <t>12mm ハトメパンチセット</t>
  </si>
  <si>
    <t>EA944MB-16</t>
  </si>
  <si>
    <t>30x300mm マジックテープ(縫製用/白)</t>
  </si>
  <si>
    <t>2155</t>
  </si>
  <si>
    <t>EA979AB-72</t>
  </si>
  <si>
    <t>100x100x13mm フェルトパッド</t>
  </si>
  <si>
    <t>2158</t>
  </si>
  <si>
    <t>EA951FD-12</t>
  </si>
  <si>
    <t>2050-3000x510mm 物干し･ﾍﾞﾗﾝﾀﾞ用(ｽﾃﾝﾚｽ製)</t>
  </si>
  <si>
    <t>2160</t>
  </si>
  <si>
    <t>EA951FB-54</t>
  </si>
  <si>
    <t>φ29mm/2600-3800mm 物干し竿(伸縮型)</t>
  </si>
  <si>
    <t>EA951FD-18</t>
  </si>
  <si>
    <t>1500-2000mm 物干し竿(継ぎ足し伸縮型)</t>
  </si>
  <si>
    <t>2161</t>
  </si>
  <si>
    <t>EA928CY-3</t>
  </si>
  <si>
    <t>870x870x460mm タオル干しハンガー</t>
  </si>
  <si>
    <t>EA928CW-1</t>
  </si>
  <si>
    <t>φ350x1400mm コートハンガー</t>
  </si>
  <si>
    <t>2173</t>
  </si>
  <si>
    <t>EA913VS-41</t>
  </si>
  <si>
    <t>16･18cm なべ用ストレーナー</t>
  </si>
  <si>
    <t>EA995AD-600</t>
  </si>
  <si>
    <t>マグネットホルダー</t>
  </si>
  <si>
    <t>2176</t>
  </si>
  <si>
    <t>EA929HB-17</t>
  </si>
  <si>
    <t>600x1200mm/800匁 バスタオル(無漂白)</t>
  </si>
  <si>
    <t>EA929HC-31A</t>
  </si>
  <si>
    <t>400x1100mm/500匁 タオル(ｽﾎﾟｰﾂ/薄ﾋﾟﾝｸ)</t>
  </si>
  <si>
    <t>EA929HC-33B</t>
  </si>
  <si>
    <t>400x1100mm/500匁 タオル(ｽﾎﾟｰﾂ/薄ﾌﾞﾙｰ)</t>
  </si>
  <si>
    <t>EA995AD-334</t>
  </si>
  <si>
    <t>650x800mm/45L ポリ袋(半透明/薄口/10枚)</t>
  </si>
  <si>
    <t>EA995AD-321</t>
  </si>
  <si>
    <t>20L ポリ袋(半透明/取っ手付/50枚)</t>
  </si>
  <si>
    <t>EA922KA-51A</t>
  </si>
  <si>
    <t>750ml 食器用プレ洗剤(あとﾗｸﾐｽﾄ/詰替)</t>
  </si>
  <si>
    <t>EA922KB-15A</t>
  </si>
  <si>
    <t>4.0kg 衣類用洗剤(ｱﾀｯｸ消臭ｽﾄﾛﾝｸﾞ/1個)</t>
  </si>
  <si>
    <t>EA922AJ-9</t>
  </si>
  <si>
    <t>2.0kg  防カビ抗菌コート剤(高耐久)</t>
  </si>
  <si>
    <t>2201</t>
  </si>
  <si>
    <t>EA341WC-42A</t>
  </si>
  <si>
    <t>ﾌﾞﾙｰﾚｯﾄ さぼったﾘﾝｸﾞ大盛り泡(ﾄｲﾚ用/2包)</t>
  </si>
  <si>
    <t>2207</t>
  </si>
  <si>
    <t>EA864AG-11</t>
  </si>
  <si>
    <t>[EA864AG-1用] 補虫シート(3個入x2箱)</t>
  </si>
  <si>
    <t>EA864AG-12A</t>
  </si>
  <si>
    <t>[EA864AG-1用] 蛍光灯</t>
  </si>
  <si>
    <t>2208</t>
  </si>
  <si>
    <t>EA941E-6</t>
  </si>
  <si>
    <t>設置型虫よけ剤 (虫ｺﾅｰｽﾞPRO/200日)</t>
  </si>
  <si>
    <t>2210</t>
  </si>
  <si>
    <t>EA941C-17</t>
  </si>
  <si>
    <t>1.0L アリ・殺虫剤(ｱﾘ撃滅)</t>
  </si>
  <si>
    <t>EA941A-28</t>
  </si>
  <si>
    <t>衣類用防虫剤(衣装ｹｰｽ用/12個)</t>
  </si>
  <si>
    <t>EA800LA-22C</t>
  </si>
  <si>
    <t>セーフティーゴーグル(ｸﾘｱｰ)</t>
  </si>
  <si>
    <t>EA800MM-13</t>
  </si>
  <si>
    <t>EA800MJ-23</t>
  </si>
  <si>
    <t>[N 95] マスク(20枚)</t>
  </si>
  <si>
    <t>EA354GJ-67</t>
  </si>
  <si>
    <t>[Ｌ] 手袋(耐切創/ｽﾃﾝﾚｽ系･ﾎﾟﾘｴｽﾃﾙ･天然ｺﾞﾑ</t>
  </si>
  <si>
    <t>2251</t>
  </si>
  <si>
    <t>EA353BJ-77</t>
  </si>
  <si>
    <t>[Ｌ] 手袋(指先すべり止付･合成皮革/黒)</t>
  </si>
  <si>
    <t>EA353BT-252</t>
  </si>
  <si>
    <t>[Ｍ] メカニクスグローブ(合成革/灰)</t>
  </si>
  <si>
    <t>EA353JB-6.5</t>
  </si>
  <si>
    <t>[Ｓ] 手袋(合成皮革/OD)</t>
  </si>
  <si>
    <t>EA353BS-32A</t>
  </si>
  <si>
    <t>EA353BD-87</t>
  </si>
  <si>
    <t>[Ｌ] 手袋(豚革/当て付)</t>
  </si>
  <si>
    <t>EA926CE-32</t>
  </si>
  <si>
    <t>[ﾌﾘｰ] サポーター(MP関節左用)</t>
  </si>
  <si>
    <t>EA998VT-27</t>
  </si>
  <si>
    <t>27.0cm プロスニーカー(ﾊｲｶｯﾄ)</t>
  </si>
  <si>
    <t>EA998WA-28A</t>
  </si>
  <si>
    <t>28.0cm 安全靴(静電/紺色)</t>
  </si>
  <si>
    <t>EA996XB-44A</t>
  </si>
  <si>
    <t>[3L] 透湿型レインウェアー(ﾈｲﾋﾞｰ)</t>
  </si>
  <si>
    <t>EA996XN-32</t>
  </si>
  <si>
    <t>[Ｌ] レインロングパンツ</t>
  </si>
  <si>
    <t>2276</t>
  </si>
  <si>
    <t>EA355BC-13</t>
  </si>
  <si>
    <t>76x137cm エプロン(撥水加工)</t>
  </si>
  <si>
    <t>EA996AZ-63</t>
  </si>
  <si>
    <t>[LL] 使い捨て防護パンツ</t>
  </si>
  <si>
    <t>2279</t>
  </si>
  <si>
    <t>EA996AZ-93A</t>
  </si>
  <si>
    <t>[LL] 使い捨て防護服</t>
  </si>
  <si>
    <t>EA915G-92</t>
  </si>
  <si>
    <t>[LL] ワークグローブ(防寒)</t>
  </si>
  <si>
    <t>EA983R-113</t>
  </si>
  <si>
    <t>安全ベスト(多機能･紺/ｺﾞｰﾙﾄﾞ)</t>
  </si>
  <si>
    <t>EA983R-122</t>
  </si>
  <si>
    <t>安全ベスト(多機能･紺/白)</t>
  </si>
  <si>
    <t>2305</t>
  </si>
  <si>
    <t>EA983SP-161</t>
  </si>
  <si>
    <t>18kg セーフティーチョーク(固定紐無)</t>
  </si>
  <si>
    <t>EA983SP-163</t>
  </si>
  <si>
    <t>18kg セーフティーチョーク(固定紐2本付)</t>
  </si>
  <si>
    <t>EA983FT-842</t>
  </si>
  <si>
    <t>φ360x700mm 穴あきカラーコーン(ﾌﾞﾙｰ/5本)</t>
  </si>
  <si>
    <t>2317</t>
  </si>
  <si>
    <t>EA983DB-211</t>
  </si>
  <si>
    <t>60mm/5m コーン用標識テープ(手動巻取)</t>
  </si>
  <si>
    <t>EA952BL-4</t>
  </si>
  <si>
    <t>501-5141mm キャスターゲート(伸縮式/ｱﾙﾐ製</t>
  </si>
  <si>
    <t>EA983DH-2</t>
  </si>
  <si>
    <t>450x600mm 安全表示垂れ幕(作業中注意)</t>
  </si>
  <si>
    <t>EA983FW-51</t>
  </si>
  <si>
    <t>612x1685mm 立看板スタンド</t>
  </si>
  <si>
    <t>2326</t>
  </si>
  <si>
    <t>EA983BR-87</t>
  </si>
  <si>
    <t>900x1200mm 法令許可票用取付ベース</t>
  </si>
  <si>
    <t>2331</t>
  </si>
  <si>
    <t>EA766ZF-225</t>
  </si>
  <si>
    <t>140x170mm 交換用ボード(ｸﾞﾘｰﾝ)</t>
  </si>
  <si>
    <t>2351</t>
  </si>
  <si>
    <t>EA983FT-156</t>
  </si>
  <si>
    <t>360x887mm ガイドポール(赤)</t>
  </si>
  <si>
    <t>2354</t>
  </si>
  <si>
    <t>EA983FE-208</t>
  </si>
  <si>
    <t>200x8x1000mm トラクッション(白･緑ﾄﾗ)</t>
  </si>
  <si>
    <t>EA983FE-101</t>
  </si>
  <si>
    <t>93x93x1000mm ﾄﾗｸｯｼｮﾝｶﾞｰﾄﾞ(黄･白)</t>
  </si>
  <si>
    <t>EA983FE-478</t>
  </si>
  <si>
    <t>70x70x31mm コーナーガード(油面用/茶/2個)</t>
  </si>
  <si>
    <t>EA983FJ-237</t>
  </si>
  <si>
    <t>16x28x1000mm エッジガード(ﾚﾓﾝｲｴﾛｰ)</t>
  </si>
  <si>
    <t>EA983GF-45R</t>
  </si>
  <si>
    <t>45mmx30m 蛍光粘着テープ(ｵﾚﾝｼﾞ)</t>
  </si>
  <si>
    <t>2367</t>
  </si>
  <si>
    <t>EA983GB-122</t>
  </si>
  <si>
    <t>75㎜x 5m テープ用保護テープ(滑り止め付)</t>
  </si>
  <si>
    <t>2380</t>
  </si>
  <si>
    <t>EA864CE-28A</t>
  </si>
  <si>
    <t>防犯ブザー</t>
  </si>
  <si>
    <t>2381</t>
  </si>
  <si>
    <t>EA951BA-18</t>
  </si>
  <si>
    <t>345x125mm ポスト口ガード</t>
  </si>
  <si>
    <t>EA983TC-164</t>
  </si>
  <si>
    <t>45mm シリンダー錠(ｽﾃﾝﾚｽ製ﾂﾙ･吊長/同一ｷｰ)</t>
  </si>
  <si>
    <t>EA916ZC-10</t>
  </si>
  <si>
    <t>25x75mm キーリング</t>
  </si>
  <si>
    <t>EA475HL-1</t>
  </si>
  <si>
    <t>47x130mm 連番タグ(5色/500枚)</t>
  </si>
  <si>
    <t>EA916ZL-13</t>
  </si>
  <si>
    <t>2.5 x 130mm キーワイヤー(強力型/ﾌﾞﾙｰ)</t>
  </si>
  <si>
    <t>EA591HD-44A</t>
  </si>
  <si>
    <t>38x76mm ﾀｸﾞﾌﾞﾗﾝｸ(ｱﾙﾐ 長四角/ﾌﾞﾗｯｸ/5枚)</t>
  </si>
  <si>
    <t>2407</t>
  </si>
  <si>
    <t>EA979D-140</t>
  </si>
  <si>
    <t>40mmx2.5m 粘着固定テープ</t>
  </si>
  <si>
    <t>EA864CL-2</t>
  </si>
  <si>
    <t>[CR2032x2個] 水漏れ報知器(ﾎﾟｲﾝﾄｾﾝｻｰ付)</t>
  </si>
  <si>
    <t>EA929AD-210A</t>
  </si>
  <si>
    <t>トイレ処理セット(凝固材･汚物袋/5回分)</t>
  </si>
  <si>
    <t>2417</t>
  </si>
  <si>
    <t>EA724ZS-5</t>
  </si>
  <si>
    <t>150x180mm 凸面ミラー(角型･ｸﾘｯﾌﾟ付)</t>
  </si>
  <si>
    <t>2424</t>
  </si>
  <si>
    <t>EA928AG-701</t>
  </si>
  <si>
    <t>50x130x125mm/DC3.6V 電動ブラシ(充電式)</t>
  </si>
  <si>
    <t>2433</t>
  </si>
  <si>
    <t>EA928DE-23</t>
  </si>
  <si>
    <t>[EA928DE-13用] 460x150mm 替モップ(白)</t>
  </si>
  <si>
    <t>2440</t>
  </si>
  <si>
    <t>EA922B-213</t>
  </si>
  <si>
    <t>80mm 交換用ロール(ｳｴｱ用･ｸｯｼｮﾝﾀｲﾌﾟ/20巻)</t>
  </si>
  <si>
    <t>EA928AB-258</t>
  </si>
  <si>
    <t>[EA928AB-251用] ふわふわシート(3枚)</t>
  </si>
  <si>
    <t>2441</t>
  </si>
  <si>
    <t>EA928AD-9A</t>
  </si>
  <si>
    <t>960mm ほうき(ｱｸﾘﾙ/4本組)</t>
  </si>
  <si>
    <t>EA928AL-4</t>
  </si>
  <si>
    <t>420- 960mm 床ほうき(延長棒式)</t>
  </si>
  <si>
    <t>2444</t>
  </si>
  <si>
    <t>EA928AD-54</t>
  </si>
  <si>
    <t>210mm ほうき(PVC・5本組)</t>
  </si>
  <si>
    <t>EA928AD-54S</t>
  </si>
  <si>
    <t>210mm ほうき(PVC)</t>
  </si>
  <si>
    <t>EA928CC-31S</t>
  </si>
  <si>
    <t>145mmx1060mm デッキブラシ(木柄)</t>
  </si>
  <si>
    <t>EA928CC-32</t>
  </si>
  <si>
    <t>180x1130mm デッキブラシ(木柄/ｺｰﾅｰ用/2本)</t>
  </si>
  <si>
    <t>EA929DW-42</t>
  </si>
  <si>
    <t>330x610mm フランネルクロス(12枚)</t>
  </si>
  <si>
    <t>EA995AA-192A</t>
  </si>
  <si>
    <t>φ201x300mm/ 8.2L ﾀﾞｽﾄﾎﾞｯｸｽ(丸型/茶/2個)</t>
  </si>
  <si>
    <t>EA995A-121</t>
  </si>
  <si>
    <t>28L ダストボックス(ｽﾁｰﾙ製)</t>
  </si>
  <si>
    <t>2469</t>
  </si>
  <si>
    <t>EA995AA-27A</t>
  </si>
  <si>
    <t>433x630mm/65L ごみかご(黄)</t>
  </si>
  <si>
    <t>EA995AA-50</t>
  </si>
  <si>
    <t>445x710mm/103L ごみかご(緑)</t>
  </si>
  <si>
    <t>EA995AA-50A</t>
  </si>
  <si>
    <t>445x710mm/103L ごみかご(黄)</t>
  </si>
  <si>
    <t>EA899HF</t>
  </si>
  <si>
    <t>AC100V/1000W/14.0L 掃除機(乾湿両用)</t>
  </si>
  <si>
    <t>EA899CB-28</t>
  </si>
  <si>
    <t>[EA899CB-20用] ダストバッグ(4L)</t>
  </si>
  <si>
    <t>2493</t>
  </si>
  <si>
    <t>EA115KA-6A</t>
  </si>
  <si>
    <t>7.5m [家庭用]ﾊﾟｲﾌﾟｸﾘｰﾆﾝｸﾞﾎｰｽ(40-200mm用)</t>
  </si>
  <si>
    <t>2508</t>
  </si>
  <si>
    <t>EA917SA</t>
  </si>
  <si>
    <t>19Ｌ ソーラーシャワー</t>
  </si>
  <si>
    <t>2509</t>
  </si>
  <si>
    <t>EA913LE-6</t>
  </si>
  <si>
    <t>ミニ焚火台</t>
  </si>
  <si>
    <t>2517</t>
  </si>
  <si>
    <t>EA917AE-16</t>
  </si>
  <si>
    <t>465x191x191mm/8.5L 保冷バッグ</t>
  </si>
  <si>
    <t>2522</t>
  </si>
  <si>
    <t>EA944KF-13</t>
  </si>
  <si>
    <t>1650x5550mm 自動車用ハーフボディカバー</t>
  </si>
  <si>
    <t>2524</t>
  </si>
  <si>
    <t>EA986YB-12A</t>
  </si>
  <si>
    <t>16インチ 折り畳み式自転車</t>
  </si>
  <si>
    <t>2526</t>
  </si>
  <si>
    <t>EA912AL-3</t>
  </si>
  <si>
    <t>1070x460x460mm 自転車スタンド(3台用)</t>
  </si>
  <si>
    <t>2540</t>
  </si>
  <si>
    <t>EA650BB-45</t>
  </si>
  <si>
    <t>1473mm 土起こし用鍬</t>
  </si>
  <si>
    <t>2546</t>
  </si>
  <si>
    <t>EA898CJ-4</t>
  </si>
  <si>
    <t>300mm/DC36V チェンソー(充電式)</t>
  </si>
  <si>
    <t>EA898CA-25</t>
  </si>
  <si>
    <t>2558</t>
  </si>
  <si>
    <t>EA540BC-5</t>
  </si>
  <si>
    <t>195mm はさみ・剪定</t>
  </si>
  <si>
    <t>EA540BJ-24</t>
  </si>
  <si>
    <t>200mm はさみ・剪定</t>
  </si>
  <si>
    <t>EA650BA-96</t>
  </si>
  <si>
    <t>180mm/ 425mm 中厚鎌(左きき用)</t>
  </si>
  <si>
    <t>EA650BB-9</t>
  </si>
  <si>
    <t>220mm/1150mm 刈払鎌</t>
  </si>
  <si>
    <t>2568</t>
  </si>
  <si>
    <t>EA913AC-31</t>
  </si>
  <si>
    <t>1.0L  除草剤</t>
  </si>
  <si>
    <t>2576</t>
  </si>
  <si>
    <t>EA345K-1A</t>
  </si>
  <si>
    <t>7.0PS/100mm エンジンポンプ(4ｻｲｸﾙ)</t>
  </si>
  <si>
    <t>2580</t>
  </si>
  <si>
    <t>EA124KD-1</t>
  </si>
  <si>
    <t>12/16mmx13m 散水ホースリール(自動巻)</t>
  </si>
  <si>
    <t>EA952AD-657</t>
  </si>
  <si>
    <t>0.5x500m ポリエステル糸(鳥よけ用/黒)</t>
  </si>
  <si>
    <t>EA628ZZ-33</t>
  </si>
  <si>
    <t>φ 8x1200mm ネット用支柱(ｲﾎﾞ付/5本)</t>
  </si>
  <si>
    <t>*但し、下記商品は2025年5月現在 在庫数が0になり、供給不可能となった商品です。ご了承下さい。</t>
    <rPh sb="4" eb="6">
      <t>カキ</t>
    </rPh>
    <rPh sb="6" eb="8">
      <t>ショウヒン</t>
    </rPh>
    <rPh sb="13" eb="14">
      <t>ネン</t>
    </rPh>
    <rPh sb="15" eb="16">
      <t>ガツ</t>
    </rPh>
    <rPh sb="16" eb="18">
      <t>ゲンザイ</t>
    </rPh>
    <rPh sb="19" eb="21">
      <t>ザイコ</t>
    </rPh>
    <rPh sb="21" eb="22">
      <t>スウ</t>
    </rPh>
    <rPh sb="28" eb="30">
      <t>キョウキュウ</t>
    </rPh>
    <rPh sb="30" eb="33">
      <t>フカノウ</t>
    </rPh>
    <rPh sb="37" eb="39">
      <t>ショウヒン</t>
    </rPh>
    <rPh sb="42" eb="45">
      <t>ゴリョウショウ</t>
    </rPh>
    <rPh sb="45" eb="46">
      <t>クダ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</si>
</sst>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  <font>
      <u/>
      <sz val="11"/>
      <color theme="4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4">
    <xf numFmtId="0" fontId="0" fillId="0" borderId="0"/>
    <xf numFmtId="0" fontId="8" fillId="0" borderId="0" applyNumberFormat="0" applyFill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/>
    <xf numFmtId="0" fontId="2" fillId="0" borderId="0"/>
    <xf numFmtId="0" fontId="5" fillId="0" borderId="0"/>
  </cellStyleXfs>
  <cellXfs count="13">
    <xf numFmtId="0" fontId="0" fillId="0" borderId="0" xfId="0"/>
    <xf numFmtId="0" fontId="2" fillId="0" borderId="0" xfId="12"/>
    <xf numFmtId="55" fontId="2" fillId="0" borderId="0" xfId="12" applyNumberFormat="1"/>
    <xf numFmtId="0" fontId="2" fillId="0" borderId="0" xfId="12" applyAlignment="1">
      <alignment horizontal="right"/>
    </xf>
    <xf numFmtId="0" fontId="4" fillId="0" borderId="0" xfId="12" applyFont="1"/>
    <xf numFmtId="0" fontId="8" fillId="0" borderId="1" xfId="1" applyFill="1" applyBorder="1" applyAlignment="1" applyProtection="1">
      <alignment vertical="center"/>
    </xf>
    <xf numFmtId="0" fontId="0" fillId="0" borderId="1" xfId="0" applyBorder="1"/>
    <xf numFmtId="0" fontId="2" fillId="0" borderId="2" xfId="12" applyBorder="1" applyAlignment="1">
      <alignment horizontal="distributed"/>
    </xf>
    <xf numFmtId="0" fontId="6" fillId="2" borderId="1" xfId="13" applyFont="1" applyFill="1" applyBorder="1" applyAlignment="1">
      <alignment horizontal="center" vertical="center"/>
    </xf>
    <xf numFmtId="0" fontId="2" fillId="0" borderId="1" xfId="11" applyBorder="1" applyAlignment="1">
      <alignment horizontal="center" vertical="center"/>
    </xf>
    <xf numFmtId="0" fontId="6" fillId="2" borderId="1" xfId="13" applyFont="1" applyFill="1" applyBorder="1" applyAlignment="1">
      <alignment horizontal="center" wrapText="1"/>
    </xf>
    <xf numFmtId="0" fontId="6" fillId="2" borderId="1" xfId="13" applyFont="1" applyFill="1" applyBorder="1" applyAlignment="1">
      <alignment horizontal="center"/>
    </xf>
    <xf numFmtId="0" fontId="9" fillId="0" borderId="1" xfId="0" applyFont="1" applyBorder="1"/>
  </cellXfs>
  <cellStyles count="14">
    <cellStyle name="ハイパーリンク" xfId="1" builtinId="8"/>
    <cellStyle name="標準" xfId="0" builtinId="0"/>
    <cellStyle name="標準 10" xfId="2" xr:uid="{00000000-0005-0000-0000-000002000000}"/>
    <cellStyle name="標準 2" xfId="3" xr:uid="{00000000-0005-0000-0000-000003000000}"/>
    <cellStyle name="標準 3" xfId="4" xr:uid="{00000000-0005-0000-0000-000004000000}"/>
    <cellStyle name="標準 4" xfId="5" xr:uid="{00000000-0005-0000-0000-000005000000}"/>
    <cellStyle name="標準 5" xfId="6" xr:uid="{00000000-0005-0000-0000-000006000000}"/>
    <cellStyle name="標準 6" xfId="7" xr:uid="{00000000-0005-0000-0000-000007000000}"/>
    <cellStyle name="標準 7" xfId="8" xr:uid="{00000000-0005-0000-0000-000008000000}"/>
    <cellStyle name="標準 8" xfId="9" xr:uid="{00000000-0005-0000-0000-000009000000}"/>
    <cellStyle name="標準 9" xfId="10" xr:uid="{00000000-0005-0000-0000-00000A000000}"/>
    <cellStyle name="標準_③廃番商品抽出照合用クエリー" xfId="11" xr:uid="{00000000-0005-0000-0000-00000B000000}"/>
    <cellStyle name="標準_abolish_200906_40" xfId="12" xr:uid="{00000000-0005-0000-0000-00000C000000}"/>
    <cellStyle name="標準_Sheet1" xfId="13" xr:uid="{00000000-0005-0000-0000-00000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77"/>
  <sheetViews>
    <sheetView tabSelected="1" defaultGridColor="0" colorId="8" zoomScaleNormal="100" zoomScaleSheetLayoutView="100" workbookViewId="0">
      <selection sqref="A1:B1"/>
    </sheetView>
  </sheetViews>
  <sheetFormatPr defaultRowHeight="13.2" x14ac:dyDescent="0.2"/>
  <cols>
    <col min="1" max="1" width="2.33203125" customWidth="1"/>
    <col min="2" max="2" width="10.109375" customWidth="1"/>
    <col min="3" max="3" width="15.77734375" customWidth="1"/>
    <col min="4" max="4" width="45" customWidth="1"/>
    <col min="5" max="5" width="15.88671875" customWidth="1"/>
  </cols>
  <sheetData>
    <row r="1" spans="1:6" s="1" customFormat="1" ht="12" x14ac:dyDescent="0.15">
      <c r="A1" s="7" t="s">
        <v>3</v>
      </c>
      <c r="B1" s="7"/>
      <c r="E1" s="2">
        <v>45778</v>
      </c>
      <c r="F1" s="2"/>
    </row>
    <row r="2" spans="1:6" s="1" customFormat="1" ht="12" x14ac:dyDescent="0.15">
      <c r="E2" s="3" t="s">
        <v>4</v>
      </c>
      <c r="F2" s="3"/>
    </row>
    <row r="3" spans="1:6" s="1" customFormat="1" ht="12" x14ac:dyDescent="0.15"/>
    <row r="4" spans="1:6" s="1" customFormat="1" ht="12" x14ac:dyDescent="0.15">
      <c r="A4" s="1" t="s">
        <v>5</v>
      </c>
    </row>
    <row r="5" spans="1:6" s="1" customFormat="1" ht="12" x14ac:dyDescent="0.15">
      <c r="A5" s="1" t="s">
        <v>6</v>
      </c>
    </row>
    <row r="6" spans="1:6" s="1" customFormat="1" ht="12" x14ac:dyDescent="0.15">
      <c r="A6" s="1" t="s">
        <v>7</v>
      </c>
    </row>
    <row r="7" spans="1:6" s="1" customFormat="1" ht="12" x14ac:dyDescent="0.15">
      <c r="A7" s="1" t="s">
        <v>8</v>
      </c>
    </row>
    <row r="8" spans="1:6" s="1" customFormat="1" ht="12" x14ac:dyDescent="0.15">
      <c r="B8" s="4" t="s">
        <v>1953</v>
      </c>
    </row>
    <row r="9" spans="1:6" s="1" customFormat="1" ht="12" x14ac:dyDescent="0.15"/>
    <row r="10" spans="1:6" s="1" customFormat="1" ht="12" x14ac:dyDescent="0.15">
      <c r="B10" s="10" t="s">
        <v>38</v>
      </c>
      <c r="C10" s="8" t="s">
        <v>0</v>
      </c>
      <c r="D10" s="8" t="s">
        <v>1</v>
      </c>
      <c r="E10" s="8" t="s">
        <v>2</v>
      </c>
    </row>
    <row r="11" spans="1:6" s="1" customFormat="1" ht="12" x14ac:dyDescent="0.15">
      <c r="B11" s="11"/>
      <c r="C11" s="9"/>
      <c r="D11" s="9"/>
      <c r="E11" s="9"/>
    </row>
    <row r="12" spans="1:6" x14ac:dyDescent="0.2">
      <c r="B12" s="6"/>
      <c r="C12" s="6" t="s">
        <v>269</v>
      </c>
      <c r="D12" s="6" t="s">
        <v>270</v>
      </c>
      <c r="E12" s="12" t="str">
        <f>HYPERLINK("https://www.esco-net.com/wcs/escort/ec/detail?hHinCd=EA353BT-271B","EA353BT-271B")</f>
        <v>EA353BT-271B</v>
      </c>
    </row>
    <row r="13" spans="1:6" x14ac:dyDescent="0.2">
      <c r="B13" s="6"/>
      <c r="C13" s="6" t="s">
        <v>271</v>
      </c>
      <c r="D13" s="6" t="s">
        <v>272</v>
      </c>
      <c r="E13" s="12" t="str">
        <f>HYPERLINK("https://www.esco-net.com/wcs/escort/ec/detail?hHinCd=EA353BT-272B","EA353BT-272B")</f>
        <v>EA353BT-272B</v>
      </c>
    </row>
    <row r="14" spans="1:6" x14ac:dyDescent="0.2">
      <c r="B14" s="6"/>
      <c r="C14" s="6" t="s">
        <v>273</v>
      </c>
      <c r="D14" s="6" t="s">
        <v>274</v>
      </c>
      <c r="E14" s="12" t="str">
        <f>HYPERLINK("https://www.esco-net.com/wcs/escort/ec/detail?hHinCd=EA353BT-273B","EA353BT-273B")</f>
        <v>EA353BT-273B</v>
      </c>
    </row>
    <row r="15" spans="1:6" x14ac:dyDescent="0.2">
      <c r="B15" s="6"/>
      <c r="C15" s="6" t="s">
        <v>275</v>
      </c>
      <c r="D15" s="6" t="s">
        <v>276</v>
      </c>
      <c r="E15" s="12" t="str">
        <f>HYPERLINK("https://www.esco-net.com/wcs/escort/ec/detail?hHinCd=EA353BT-274B","EA353BT-274B")</f>
        <v>EA353BT-274B</v>
      </c>
    </row>
    <row r="16" spans="1:6" x14ac:dyDescent="0.2">
      <c r="B16" s="6"/>
      <c r="C16" s="6" t="s">
        <v>277</v>
      </c>
      <c r="D16" s="6" t="s">
        <v>278</v>
      </c>
      <c r="E16" s="12" t="str">
        <f>HYPERLINK("https://www.esco-net.com/wcs/escort/ec/detail?hHinCd=EA354BD-61A","EA354BD-61A")</f>
        <v>EA354BD-61A</v>
      </c>
    </row>
    <row r="17" spans="2:5" x14ac:dyDescent="0.2">
      <c r="B17" s="6"/>
      <c r="C17" s="6" t="s">
        <v>279</v>
      </c>
      <c r="D17" s="6" t="s">
        <v>280</v>
      </c>
      <c r="E17" s="12" t="str">
        <f>HYPERLINK("https://www.esco-net.com/wcs/escort/ec/detail?hHinCd=EA354BD-62A","EA354BD-62A")</f>
        <v>EA354BD-62A</v>
      </c>
    </row>
    <row r="18" spans="2:5" x14ac:dyDescent="0.2">
      <c r="B18" s="6"/>
      <c r="C18" s="6" t="s">
        <v>281</v>
      </c>
      <c r="D18" s="6" t="s">
        <v>282</v>
      </c>
      <c r="E18" s="12"/>
    </row>
    <row r="19" spans="2:5" x14ac:dyDescent="0.2">
      <c r="B19" s="6"/>
      <c r="C19" s="6" t="s">
        <v>283</v>
      </c>
      <c r="D19" s="6" t="s">
        <v>284</v>
      </c>
      <c r="E19" s="12"/>
    </row>
    <row r="20" spans="2:5" x14ac:dyDescent="0.2">
      <c r="B20" s="6"/>
      <c r="C20" s="6" t="s">
        <v>285</v>
      </c>
      <c r="D20" s="6" t="s">
        <v>286</v>
      </c>
      <c r="E20" s="12" t="str">
        <f>HYPERLINK("https://www.esco-net.com/wcs/escort/ec/detail?hHinCd=EA506AC-211","EA506AC-211")</f>
        <v>EA506AC-211</v>
      </c>
    </row>
    <row r="21" spans="2:5" x14ac:dyDescent="0.2">
      <c r="B21" s="6"/>
      <c r="C21" s="6" t="s">
        <v>287</v>
      </c>
      <c r="D21" s="6" t="s">
        <v>63</v>
      </c>
      <c r="E21" s="12" t="str">
        <f>HYPERLINK("https://www.esco-net.com/wcs/escort/ec/detail?hHinCd=EA521TV-250BS","EA521TV-250BS")</f>
        <v>EA521TV-250BS</v>
      </c>
    </row>
    <row r="22" spans="2:5" x14ac:dyDescent="0.2">
      <c r="B22" s="6"/>
      <c r="C22" s="6" t="s">
        <v>288</v>
      </c>
      <c r="D22" s="6" t="s">
        <v>289</v>
      </c>
      <c r="E22" s="12" t="str">
        <f>HYPERLINK("https://www.esco-net.com/wcs/escort/ec/detail?hHinCd=EA590BA-0","EA590BA-0")</f>
        <v>EA590BA-0</v>
      </c>
    </row>
    <row r="23" spans="2:5" x14ac:dyDescent="0.2">
      <c r="B23" s="6"/>
      <c r="C23" s="6" t="s">
        <v>290</v>
      </c>
      <c r="D23" s="6" t="s">
        <v>291</v>
      </c>
      <c r="E23" s="12"/>
    </row>
    <row r="24" spans="2:5" x14ac:dyDescent="0.2">
      <c r="B24" s="6"/>
      <c r="C24" s="6" t="s">
        <v>292</v>
      </c>
      <c r="D24" s="6" t="s">
        <v>293</v>
      </c>
      <c r="E24" s="12" t="str">
        <f>HYPERLINK("https://www.esco-net.com/wcs/escort/ec/detail?hHinCd=EA611P-110B","EA611P-110B")</f>
        <v>EA611P-110B</v>
      </c>
    </row>
    <row r="25" spans="2:5" x14ac:dyDescent="0.2">
      <c r="B25" s="6"/>
      <c r="C25" s="6" t="s">
        <v>294</v>
      </c>
      <c r="D25" s="6" t="s">
        <v>295</v>
      </c>
      <c r="E25" s="12"/>
    </row>
    <row r="26" spans="2:5" x14ac:dyDescent="0.2">
      <c r="B26" s="6"/>
      <c r="C26" s="6" t="s">
        <v>296</v>
      </c>
      <c r="D26" s="6" t="s">
        <v>297</v>
      </c>
      <c r="E26" s="12"/>
    </row>
    <row r="27" spans="2:5" x14ac:dyDescent="0.2">
      <c r="B27" s="6"/>
      <c r="C27" s="6" t="s">
        <v>298</v>
      </c>
      <c r="D27" s="6" t="s">
        <v>299</v>
      </c>
      <c r="E27" s="12"/>
    </row>
    <row r="28" spans="2:5" x14ac:dyDescent="0.2">
      <c r="B28" s="6"/>
      <c r="C28" s="6" t="s">
        <v>300</v>
      </c>
      <c r="D28" s="6" t="s">
        <v>301</v>
      </c>
      <c r="E28" s="12"/>
    </row>
    <row r="29" spans="2:5" x14ac:dyDescent="0.2">
      <c r="B29" s="6"/>
      <c r="C29" s="6" t="s">
        <v>302</v>
      </c>
      <c r="D29" s="6" t="s">
        <v>303</v>
      </c>
      <c r="E29" s="12"/>
    </row>
    <row r="30" spans="2:5" x14ac:dyDescent="0.2">
      <c r="B30" s="6"/>
      <c r="C30" s="6" t="s">
        <v>304</v>
      </c>
      <c r="D30" s="6" t="s">
        <v>305</v>
      </c>
      <c r="E30" s="12" t="str">
        <f>HYPERLINK("https://www.esco-net.com/wcs/escort/ec/detail?hHinCd=EA759GY-26C","EA759GY-26C")</f>
        <v>EA759GY-26C</v>
      </c>
    </row>
    <row r="31" spans="2:5" x14ac:dyDescent="0.2">
      <c r="B31" s="6"/>
      <c r="C31" s="6" t="s">
        <v>306</v>
      </c>
      <c r="D31" s="6" t="s">
        <v>307</v>
      </c>
      <c r="E31" s="12"/>
    </row>
    <row r="32" spans="2:5" x14ac:dyDescent="0.2">
      <c r="B32" s="6"/>
      <c r="C32" s="6" t="s">
        <v>308</v>
      </c>
      <c r="D32" s="6" t="s">
        <v>309</v>
      </c>
      <c r="E32" s="12"/>
    </row>
    <row r="33" spans="2:5" x14ac:dyDescent="0.2">
      <c r="B33" s="6"/>
      <c r="C33" s="6" t="s">
        <v>310</v>
      </c>
      <c r="D33" s="6" t="s">
        <v>311</v>
      </c>
      <c r="E33" s="12"/>
    </row>
    <row r="34" spans="2:5" x14ac:dyDescent="0.2">
      <c r="B34" s="6"/>
      <c r="C34" s="6" t="s">
        <v>312</v>
      </c>
      <c r="D34" s="6" t="s">
        <v>313</v>
      </c>
      <c r="E34" s="12" t="str">
        <f>HYPERLINK("https://www.esco-net.com/wcs/escort/ec/detail?hHinCd=EA815GL-187","EA815GL-187")</f>
        <v>EA815GL-187</v>
      </c>
    </row>
    <row r="35" spans="2:5" x14ac:dyDescent="0.2">
      <c r="B35" s="6"/>
      <c r="C35" s="6" t="s">
        <v>314</v>
      </c>
      <c r="D35" s="6" t="s">
        <v>315</v>
      </c>
      <c r="E35" s="12" t="str">
        <f>HYPERLINK("https://www.esco-net.com/wcs/escort/ec/detail?hHinCd=EA898CA-26A","EA898CA-26A")</f>
        <v>EA898CA-26A</v>
      </c>
    </row>
    <row r="36" spans="2:5" x14ac:dyDescent="0.2">
      <c r="B36" s="6"/>
      <c r="C36" s="6" t="s">
        <v>316</v>
      </c>
      <c r="D36" s="6" t="s">
        <v>317</v>
      </c>
      <c r="E36" s="12" t="str">
        <f>HYPERLINK("https://www.esco-net.com/wcs/escort/ec/detail?hHinCd=EA899AM-36S","EA899AM-36S")</f>
        <v>EA899AM-36S</v>
      </c>
    </row>
    <row r="37" spans="2:5" x14ac:dyDescent="0.2">
      <c r="B37" s="6"/>
      <c r="C37" s="6" t="s">
        <v>318</v>
      </c>
      <c r="D37" s="6" t="s">
        <v>319</v>
      </c>
      <c r="E37" s="12" t="str">
        <f>HYPERLINK("https://www.esco-net.com/wcs/escort/ec/detail?hHinCd=EA911BG-15A","EA911BG-15A")</f>
        <v>EA911BG-15A</v>
      </c>
    </row>
    <row r="38" spans="2:5" x14ac:dyDescent="0.2">
      <c r="B38" s="6"/>
      <c r="C38" s="6" t="s">
        <v>320</v>
      </c>
      <c r="D38" s="6" t="s">
        <v>321</v>
      </c>
      <c r="E38" s="12" t="str">
        <f>HYPERLINK("https://www.esco-net.com/wcs/escort/ec/detail?hHinCd=EA915EM-114","EA915EM-114")</f>
        <v>EA915EM-114</v>
      </c>
    </row>
    <row r="39" spans="2:5" x14ac:dyDescent="0.2">
      <c r="B39" s="6"/>
      <c r="C39" s="6" t="s">
        <v>322</v>
      </c>
      <c r="D39" s="6" t="s">
        <v>323</v>
      </c>
      <c r="E39" s="12" t="str">
        <f>HYPERLINK("https://www.esco-net.com/wcs/escort/ec/detail?hHinCd=EA929DH-84A","EA929DH-84A")</f>
        <v>EA929DH-84A</v>
      </c>
    </row>
    <row r="40" spans="2:5" x14ac:dyDescent="0.2">
      <c r="B40" s="6"/>
      <c r="C40" s="6" t="s">
        <v>324</v>
      </c>
      <c r="D40" s="6" t="s">
        <v>325</v>
      </c>
      <c r="E40" s="12" t="str">
        <f>HYPERLINK("https://www.esco-net.com/wcs/escort/ec/detail?hHinCd=EA983TT-52A","EA983TT-52A")</f>
        <v>EA983TT-52A</v>
      </c>
    </row>
    <row r="41" spans="2:5" x14ac:dyDescent="0.2">
      <c r="B41" s="6"/>
      <c r="C41" s="6" t="s">
        <v>326</v>
      </c>
      <c r="D41" s="6" t="s">
        <v>327</v>
      </c>
      <c r="E41" s="12"/>
    </row>
    <row r="42" spans="2:5" x14ac:dyDescent="0.2">
      <c r="B42" s="6"/>
      <c r="C42" s="6" t="s">
        <v>328</v>
      </c>
      <c r="D42" s="6" t="s">
        <v>329</v>
      </c>
      <c r="E42" s="12" t="str">
        <f>HYPERLINK("https://www.esco-net.com/wcs/escort/ec/detail?hHinCd=EA998WG-25.5","EA998WG-25.5")</f>
        <v>EA998WG-25.5</v>
      </c>
    </row>
    <row r="43" spans="2:5" x14ac:dyDescent="0.2">
      <c r="B43" s="6"/>
      <c r="C43" s="6" t="s">
        <v>330</v>
      </c>
      <c r="D43" s="6" t="s">
        <v>331</v>
      </c>
      <c r="E43" s="12" t="str">
        <f>HYPERLINK("https://www.esco-net.com/wcs/escort/ec/detail?hHinCd=EA353CS-2","EA353CS-2")</f>
        <v>EA353CS-2</v>
      </c>
    </row>
    <row r="44" spans="2:5" x14ac:dyDescent="0.2">
      <c r="B44" s="6"/>
      <c r="C44" s="6" t="s">
        <v>332</v>
      </c>
      <c r="D44" s="6" t="s">
        <v>333</v>
      </c>
      <c r="E44" s="12" t="str">
        <f>HYPERLINK("https://www.esco-net.com/wcs/escort/ec/detail?hHinCd=EA353CS-3","EA353CS-3")</f>
        <v>EA353CS-3</v>
      </c>
    </row>
    <row r="45" spans="2:5" x14ac:dyDescent="0.2">
      <c r="B45" s="6" t="s">
        <v>334</v>
      </c>
      <c r="C45" s="6" t="s">
        <v>335</v>
      </c>
      <c r="D45" s="6" t="s">
        <v>336</v>
      </c>
      <c r="E45" s="12" t="str">
        <f>HYPERLINK("https://www.esco-net.com/wcs/escort/ec/detail?hHinCd=EA207CS-1","EA207CS-1")</f>
        <v>EA207CS-1</v>
      </c>
    </row>
    <row r="46" spans="2:5" x14ac:dyDescent="0.2">
      <c r="B46" s="6" t="s">
        <v>337</v>
      </c>
      <c r="C46" s="6" t="s">
        <v>338</v>
      </c>
      <c r="D46" s="6" t="s">
        <v>339</v>
      </c>
      <c r="E46" s="12"/>
    </row>
    <row r="47" spans="2:5" x14ac:dyDescent="0.2">
      <c r="B47" s="6" t="s">
        <v>340</v>
      </c>
      <c r="C47" s="6" t="s">
        <v>341</v>
      </c>
      <c r="D47" s="6" t="s">
        <v>342</v>
      </c>
      <c r="E47" s="12" t="str">
        <f>HYPERLINK("https://www.esco-net.com/wcs/escort/ec/detail?hHinCd=EA215W","EA215W")</f>
        <v>EA215W</v>
      </c>
    </row>
    <row r="48" spans="2:5" x14ac:dyDescent="0.2">
      <c r="B48" s="6" t="s">
        <v>343</v>
      </c>
      <c r="C48" s="6" t="s">
        <v>344</v>
      </c>
      <c r="D48" s="6" t="s">
        <v>345</v>
      </c>
      <c r="E48" s="12" t="str">
        <f>HYPERLINK("https://www.esco-net.com/wcs/escort/ec/detail?hHinCd=EA723A-17B","EA723A-17B")</f>
        <v>EA723A-17B</v>
      </c>
    </row>
    <row r="49" spans="2:5" x14ac:dyDescent="0.2">
      <c r="B49" s="6" t="s">
        <v>346</v>
      </c>
      <c r="C49" s="6" t="s">
        <v>347</v>
      </c>
      <c r="D49" s="6" t="s">
        <v>348</v>
      </c>
      <c r="E49" s="12" t="str">
        <f>HYPERLINK("https://www.esco-net.com/wcs/escort/ec/detail?hHinCd=EA739AT-5","EA739AT-5")</f>
        <v>EA739AT-5</v>
      </c>
    </row>
    <row r="50" spans="2:5" x14ac:dyDescent="0.2">
      <c r="B50" s="6" t="s">
        <v>16</v>
      </c>
      <c r="C50" s="6" t="s">
        <v>349</v>
      </c>
      <c r="D50" s="6" t="s">
        <v>350</v>
      </c>
      <c r="E50" s="12"/>
    </row>
    <row r="51" spans="2:5" x14ac:dyDescent="0.2">
      <c r="B51" s="6" t="s">
        <v>351</v>
      </c>
      <c r="C51" s="6" t="s">
        <v>352</v>
      </c>
      <c r="D51" s="6" t="s">
        <v>353</v>
      </c>
      <c r="E51" s="12"/>
    </row>
    <row r="52" spans="2:5" x14ac:dyDescent="0.2">
      <c r="B52" s="6" t="s">
        <v>354</v>
      </c>
      <c r="C52" s="6" t="s">
        <v>355</v>
      </c>
      <c r="D52" s="6" t="s">
        <v>356</v>
      </c>
      <c r="E52" s="12" t="str">
        <f>HYPERLINK("https://www.esco-net.com/wcs/escort/ec/detail?hHinCd=EA922KF-32","EA922KF-32")</f>
        <v>EA922KF-32</v>
      </c>
    </row>
    <row r="53" spans="2:5" x14ac:dyDescent="0.2">
      <c r="B53" s="6" t="s">
        <v>357</v>
      </c>
      <c r="C53" s="6" t="s">
        <v>358</v>
      </c>
      <c r="D53" s="6" t="s">
        <v>359</v>
      </c>
      <c r="E53" s="12"/>
    </row>
    <row r="54" spans="2:5" x14ac:dyDescent="0.2">
      <c r="B54" s="6" t="s">
        <v>360</v>
      </c>
      <c r="C54" s="6" t="s">
        <v>361</v>
      </c>
      <c r="D54" s="6" t="s">
        <v>362</v>
      </c>
      <c r="E54" s="12"/>
    </row>
    <row r="55" spans="2:5" x14ac:dyDescent="0.2">
      <c r="B55" s="6" t="s">
        <v>363</v>
      </c>
      <c r="C55" s="6" t="s">
        <v>364</v>
      </c>
      <c r="D55" s="6" t="s">
        <v>365</v>
      </c>
      <c r="E55" s="12" t="str">
        <f>HYPERLINK("https://www.esco-net.com/wcs/escort/ec/detail?hHinCd=EA330B-2","EA330B-2")</f>
        <v>EA330B-2</v>
      </c>
    </row>
    <row r="56" spans="2:5" x14ac:dyDescent="0.2">
      <c r="B56" s="6" t="s">
        <v>116</v>
      </c>
      <c r="C56" s="6" t="s">
        <v>366</v>
      </c>
      <c r="D56" s="6" t="s">
        <v>367</v>
      </c>
      <c r="E56" s="12" t="str">
        <f>HYPERLINK("https://www.esco-net.com/wcs/escort/ec/detail?hHinCd=EA315SH-19","EA315SH-19")</f>
        <v>EA315SH-19</v>
      </c>
    </row>
    <row r="57" spans="2:5" x14ac:dyDescent="0.2">
      <c r="B57" s="6" t="s">
        <v>368</v>
      </c>
      <c r="C57" s="6" t="s">
        <v>369</v>
      </c>
      <c r="D57" s="6" t="s">
        <v>370</v>
      </c>
      <c r="E57" s="12" t="str">
        <f>HYPERLINK("https://www.esco-net.com/wcs/escort/ec/detail?hHinCd=EA315AS-20","EA315AS-20")</f>
        <v>EA315AS-20</v>
      </c>
    </row>
    <row r="58" spans="2:5" x14ac:dyDescent="0.2">
      <c r="B58" s="6" t="s">
        <v>371</v>
      </c>
      <c r="C58" s="6" t="s">
        <v>372</v>
      </c>
      <c r="D58" s="6" t="s">
        <v>373</v>
      </c>
      <c r="E58" s="12"/>
    </row>
    <row r="59" spans="2:5" x14ac:dyDescent="0.2">
      <c r="B59" s="6" t="s">
        <v>374</v>
      </c>
      <c r="C59" s="6" t="s">
        <v>375</v>
      </c>
      <c r="D59" s="6" t="s">
        <v>376</v>
      </c>
      <c r="E59" s="12" t="str">
        <f>HYPERLINK("https://www.esco-net.com/wcs/escort/ec/detail?hHinCd=EA353AT-108","EA353AT-108")</f>
        <v>EA353AT-108</v>
      </c>
    </row>
    <row r="60" spans="2:5" x14ac:dyDescent="0.2">
      <c r="B60" s="6" t="s">
        <v>53</v>
      </c>
      <c r="C60" s="6" t="s">
        <v>377</v>
      </c>
      <c r="D60" s="6" t="s">
        <v>378</v>
      </c>
      <c r="E60" s="12" t="str">
        <f>HYPERLINK("https://www.esco-net.com/wcs/escort/ec/detail?hHinCd=EA526SG-5","EA526SG-5")</f>
        <v>EA526SG-5</v>
      </c>
    </row>
    <row r="61" spans="2:5" x14ac:dyDescent="0.2">
      <c r="B61" s="6" t="s">
        <v>53</v>
      </c>
      <c r="C61" s="6" t="s">
        <v>379</v>
      </c>
      <c r="D61" s="6" t="s">
        <v>380</v>
      </c>
      <c r="E61" s="12" t="str">
        <f>HYPERLINK("https://www.esco-net.com/wcs/escort/ec/detail?hHinCd=EA526SL-150","EA526SL-150")</f>
        <v>EA526SL-150</v>
      </c>
    </row>
    <row r="62" spans="2:5" x14ac:dyDescent="0.2">
      <c r="B62" s="6" t="s">
        <v>54</v>
      </c>
      <c r="C62" s="6" t="s">
        <v>381</v>
      </c>
      <c r="D62" s="6" t="s">
        <v>382</v>
      </c>
      <c r="E62" s="12" t="str">
        <f>HYPERLINK("https://www.esco-net.com/wcs/escort/ec/detail?hHinCd=EA545BH-3","EA545BH-3")</f>
        <v>EA545BH-3</v>
      </c>
    </row>
    <row r="63" spans="2:5" x14ac:dyDescent="0.2">
      <c r="B63" s="6" t="s">
        <v>10</v>
      </c>
      <c r="C63" s="6" t="s">
        <v>383</v>
      </c>
      <c r="D63" s="6" t="s">
        <v>384</v>
      </c>
      <c r="E63" s="12" t="str">
        <f>HYPERLINK("https://www.esco-net.com/wcs/escort/ec/detail?hHinCd=EA575BS-14","EA575BS-14")</f>
        <v>EA575BS-14</v>
      </c>
    </row>
    <row r="64" spans="2:5" x14ac:dyDescent="0.2">
      <c r="B64" s="6" t="s">
        <v>10</v>
      </c>
      <c r="C64" s="6" t="s">
        <v>385</v>
      </c>
      <c r="D64" s="6" t="s">
        <v>386</v>
      </c>
      <c r="E64" s="12" t="str">
        <f>HYPERLINK("https://www.esco-net.com/wcs/escort/ec/detail?hHinCd=EA575WV-54","EA575WV-54")</f>
        <v>EA575WV-54</v>
      </c>
    </row>
    <row r="65" spans="2:5" x14ac:dyDescent="0.2">
      <c r="B65" s="6" t="s">
        <v>17</v>
      </c>
      <c r="C65" s="6" t="s">
        <v>387</v>
      </c>
      <c r="D65" s="6" t="s">
        <v>388</v>
      </c>
      <c r="E65" s="12" t="str">
        <f>HYPERLINK("https://www.esco-net.com/wcs/escort/ec/detail?hHinCd=EA575HE-8","EA575HE-8")</f>
        <v>EA575HE-8</v>
      </c>
    </row>
    <row r="66" spans="2:5" x14ac:dyDescent="0.2">
      <c r="B66" s="6" t="s">
        <v>17</v>
      </c>
      <c r="C66" s="6" t="s">
        <v>389</v>
      </c>
      <c r="D66" s="6" t="s">
        <v>390</v>
      </c>
      <c r="E66" s="12"/>
    </row>
    <row r="67" spans="2:5" x14ac:dyDescent="0.2">
      <c r="B67" s="6" t="s">
        <v>391</v>
      </c>
      <c r="C67" s="6" t="s">
        <v>392</v>
      </c>
      <c r="D67" s="6" t="s">
        <v>393</v>
      </c>
      <c r="E67" s="12" t="str">
        <f>HYPERLINK("https://www.esco-net.com/wcs/escort/ec/detail?hHinCd=EA519MD-21","EA519MD-21")</f>
        <v>EA519MD-21</v>
      </c>
    </row>
    <row r="68" spans="2:5" x14ac:dyDescent="0.2">
      <c r="B68" s="6" t="s">
        <v>394</v>
      </c>
      <c r="C68" s="6" t="s">
        <v>395</v>
      </c>
      <c r="D68" s="6" t="s">
        <v>396</v>
      </c>
      <c r="E68" s="12" t="str">
        <f>HYPERLINK("https://www.esco-net.com/wcs/escort/ec/detail?hHinCd=EA524AV-14","EA524AV-14")</f>
        <v>EA524AV-14</v>
      </c>
    </row>
    <row r="69" spans="2:5" x14ac:dyDescent="0.2">
      <c r="B69" s="6" t="s">
        <v>117</v>
      </c>
      <c r="C69" s="6" t="s">
        <v>397</v>
      </c>
      <c r="D69" s="6" t="s">
        <v>398</v>
      </c>
      <c r="E69" s="12" t="str">
        <f>HYPERLINK("https://www.esco-net.com/wcs/escort/ec/detail?hHinCd=EA524DA-6","EA524DA-6")</f>
        <v>EA524DA-6</v>
      </c>
    </row>
    <row r="70" spans="2:5" x14ac:dyDescent="0.2">
      <c r="B70" s="6" t="s">
        <v>118</v>
      </c>
      <c r="C70" s="6" t="s">
        <v>399</v>
      </c>
      <c r="D70" s="6" t="s">
        <v>400</v>
      </c>
      <c r="E70" s="12"/>
    </row>
    <row r="71" spans="2:5" x14ac:dyDescent="0.2">
      <c r="B71" s="6" t="s">
        <v>119</v>
      </c>
      <c r="C71" s="6" t="s">
        <v>401</v>
      </c>
      <c r="D71" s="6" t="s">
        <v>402</v>
      </c>
      <c r="E71" s="12" t="str">
        <f>HYPERLINK("https://www.esco-net.com/wcs/escort/ec/detail?hHinCd=EA522VA-2","EA522VA-2")</f>
        <v>EA522VA-2</v>
      </c>
    </row>
    <row r="72" spans="2:5" x14ac:dyDescent="0.2">
      <c r="B72" s="6" t="s">
        <v>403</v>
      </c>
      <c r="C72" s="6" t="s">
        <v>404</v>
      </c>
      <c r="D72" s="6" t="s">
        <v>405</v>
      </c>
      <c r="E72" s="12" t="str">
        <f>HYPERLINK("https://www.esco-net.com/wcs/escort/ec/detail?hHinCd=EA589XH-200A","EA589XH-200A")</f>
        <v>EA589XH-200A</v>
      </c>
    </row>
    <row r="73" spans="2:5" x14ac:dyDescent="0.2">
      <c r="B73" s="6" t="s">
        <v>55</v>
      </c>
      <c r="C73" s="6" t="s">
        <v>406</v>
      </c>
      <c r="D73" s="6" t="s">
        <v>407</v>
      </c>
      <c r="E73" s="12" t="str">
        <f>HYPERLINK("https://www.esco-net.com/wcs/escort/ec/detail?hHinCd=EA109MG-48","EA109MG-48")</f>
        <v>EA109MG-48</v>
      </c>
    </row>
    <row r="74" spans="2:5" x14ac:dyDescent="0.2">
      <c r="B74" s="6" t="s">
        <v>55</v>
      </c>
      <c r="C74" s="6" t="s">
        <v>408</v>
      </c>
      <c r="D74" s="6" t="s">
        <v>409</v>
      </c>
      <c r="E74" s="12" t="str">
        <f>HYPERLINK("https://www.esco-net.com/wcs/escort/ec/detail?hHinCd=EA109MK-51","EA109MK-51")</f>
        <v>EA109MK-51</v>
      </c>
    </row>
    <row r="75" spans="2:5" x14ac:dyDescent="0.2">
      <c r="B75" s="6" t="s">
        <v>56</v>
      </c>
      <c r="C75" s="6" t="s">
        <v>410</v>
      </c>
      <c r="D75" s="6" t="s">
        <v>411</v>
      </c>
      <c r="E75" s="12"/>
    </row>
    <row r="76" spans="2:5" x14ac:dyDescent="0.2">
      <c r="B76" s="6" t="s">
        <v>56</v>
      </c>
      <c r="C76" s="6" t="s">
        <v>412</v>
      </c>
      <c r="D76" s="6" t="s">
        <v>413</v>
      </c>
      <c r="E76" s="12"/>
    </row>
    <row r="77" spans="2:5" x14ac:dyDescent="0.2">
      <c r="B77" s="6" t="s">
        <v>56</v>
      </c>
      <c r="C77" s="6" t="s">
        <v>414</v>
      </c>
      <c r="D77" s="6" t="s">
        <v>415</v>
      </c>
      <c r="E77" s="12"/>
    </row>
    <row r="78" spans="2:5" x14ac:dyDescent="0.2">
      <c r="B78" s="6" t="s">
        <v>56</v>
      </c>
      <c r="C78" s="6" t="s">
        <v>416</v>
      </c>
      <c r="D78" s="6" t="s">
        <v>120</v>
      </c>
      <c r="E78" s="12"/>
    </row>
    <row r="79" spans="2:5" x14ac:dyDescent="0.2">
      <c r="B79" s="6" t="s">
        <v>57</v>
      </c>
      <c r="C79" s="6" t="s">
        <v>417</v>
      </c>
      <c r="D79" s="6" t="s">
        <v>418</v>
      </c>
      <c r="E79" s="12" t="str">
        <f>HYPERLINK("https://www.esco-net.com/wcs/escort/ec/detail?hHinCd=EA520W-47","EA520W-47")</f>
        <v>EA520W-47</v>
      </c>
    </row>
    <row r="80" spans="2:5" x14ac:dyDescent="0.2">
      <c r="B80" s="6" t="s">
        <v>419</v>
      </c>
      <c r="C80" s="6" t="s">
        <v>420</v>
      </c>
      <c r="D80" s="6" t="s">
        <v>421</v>
      </c>
      <c r="E80" s="12" t="str">
        <f>HYPERLINK("https://www.esco-net.com/wcs/escort/ec/detail?hHinCd=EA928BA-290","EA928BA-290")</f>
        <v>EA928BA-290</v>
      </c>
    </row>
    <row r="81" spans="2:5" x14ac:dyDescent="0.2">
      <c r="B81" s="6" t="s">
        <v>18</v>
      </c>
      <c r="C81" s="6" t="s">
        <v>422</v>
      </c>
      <c r="D81" s="6" t="s">
        <v>423</v>
      </c>
      <c r="E81" s="12" t="str">
        <f>HYPERLINK("https://www.esco-net.com/wcs/escort/ec/detail?hHinCd=EA643BL-22","EA643BL-22")</f>
        <v>EA643BL-22</v>
      </c>
    </row>
    <row r="82" spans="2:5" x14ac:dyDescent="0.2">
      <c r="B82" s="6" t="s">
        <v>58</v>
      </c>
      <c r="C82" s="6" t="s">
        <v>424</v>
      </c>
      <c r="D82" s="6" t="s">
        <v>425</v>
      </c>
      <c r="E82" s="12" t="str">
        <f>HYPERLINK("https://www.esco-net.com/wcs/escort/ec/detail?hHinCd=EA546YS","EA546YS")</f>
        <v>EA546YS</v>
      </c>
    </row>
    <row r="83" spans="2:5" x14ac:dyDescent="0.2">
      <c r="B83" s="6" t="s">
        <v>426</v>
      </c>
      <c r="C83" s="6" t="s">
        <v>427</v>
      </c>
      <c r="D83" s="6" t="s">
        <v>428</v>
      </c>
      <c r="E83" s="12"/>
    </row>
    <row r="84" spans="2:5" x14ac:dyDescent="0.2">
      <c r="B84" s="6" t="s">
        <v>429</v>
      </c>
      <c r="C84" s="6" t="s">
        <v>430</v>
      </c>
      <c r="D84" s="6" t="s">
        <v>431</v>
      </c>
      <c r="E84" s="12" t="str">
        <f>HYPERLINK("https://www.esco-net.com/wcs/escort/ec/detail?hHinCd=EA531E-250","EA531E-250")</f>
        <v>EA531E-250</v>
      </c>
    </row>
    <row r="85" spans="2:5" x14ac:dyDescent="0.2">
      <c r="B85" s="6" t="s">
        <v>432</v>
      </c>
      <c r="C85" s="6" t="s">
        <v>433</v>
      </c>
      <c r="D85" s="6" t="s">
        <v>434</v>
      </c>
      <c r="E85" s="12" t="str">
        <f>HYPERLINK("https://www.esco-net.com/wcs/escort/ec/detail?hHinCd=EA534KC-67","EA534KC-67")</f>
        <v>EA534KC-67</v>
      </c>
    </row>
    <row r="86" spans="2:5" x14ac:dyDescent="0.2">
      <c r="B86" s="6" t="s">
        <v>121</v>
      </c>
      <c r="C86" s="6" t="s">
        <v>435</v>
      </c>
      <c r="D86" s="6" t="s">
        <v>436</v>
      </c>
      <c r="E86" s="12" t="str">
        <f>HYPERLINK("https://www.esco-net.com/wcs/escort/ec/detail?hHinCd=EA536KG-2","EA536KG-2")</f>
        <v>EA536KG-2</v>
      </c>
    </row>
    <row r="87" spans="2:5" x14ac:dyDescent="0.2">
      <c r="B87" s="6" t="s">
        <v>122</v>
      </c>
      <c r="C87" s="6" t="s">
        <v>437</v>
      </c>
      <c r="D87" s="6" t="s">
        <v>438</v>
      </c>
      <c r="E87" s="12" t="str">
        <f>HYPERLINK("https://www.esco-net.com/wcs/escort/ec/detail?hHinCd=EA538KC-180","EA538KC-180")</f>
        <v>EA538KC-180</v>
      </c>
    </row>
    <row r="88" spans="2:5" x14ac:dyDescent="0.2">
      <c r="B88" s="6" t="s">
        <v>122</v>
      </c>
      <c r="C88" s="6" t="s">
        <v>439</v>
      </c>
      <c r="D88" s="6" t="s">
        <v>440</v>
      </c>
      <c r="E88" s="12" t="str">
        <f>HYPERLINK("https://www.esco-net.com/wcs/escort/ec/detail?hHinCd=EA640GA-2","EA640GA-2")</f>
        <v>EA640GA-2</v>
      </c>
    </row>
    <row r="89" spans="2:5" x14ac:dyDescent="0.2">
      <c r="B89" s="6" t="s">
        <v>441</v>
      </c>
      <c r="C89" s="6" t="s">
        <v>442</v>
      </c>
      <c r="D89" s="6" t="s">
        <v>443</v>
      </c>
      <c r="E89" s="12"/>
    </row>
    <row r="90" spans="2:5" x14ac:dyDescent="0.2">
      <c r="B90" s="6" t="s">
        <v>444</v>
      </c>
      <c r="C90" s="6" t="s">
        <v>445</v>
      </c>
      <c r="D90" s="6" t="s">
        <v>446</v>
      </c>
      <c r="E90" s="12" t="str">
        <f>HYPERLINK("https://www.esco-net.com/wcs/escort/ec/detail?hHinCd=EA552ET-20","EA552ET-20")</f>
        <v>EA552ET-20</v>
      </c>
    </row>
    <row r="91" spans="2:5" x14ac:dyDescent="0.2">
      <c r="B91" s="6" t="s">
        <v>123</v>
      </c>
      <c r="C91" s="6" t="s">
        <v>447</v>
      </c>
      <c r="D91" s="6" t="s">
        <v>448</v>
      </c>
      <c r="E91" s="12" t="str">
        <f>HYPERLINK("https://www.esco-net.com/wcs/escort/ec/detail?hHinCd=EA903SD-3A","EA903SD-3A")</f>
        <v>EA903SD-3A</v>
      </c>
    </row>
    <row r="92" spans="2:5" x14ac:dyDescent="0.2">
      <c r="B92" s="6" t="s">
        <v>449</v>
      </c>
      <c r="C92" s="6" t="s">
        <v>450</v>
      </c>
      <c r="D92" s="6" t="s">
        <v>451</v>
      </c>
      <c r="E92" s="12"/>
    </row>
    <row r="93" spans="2:5" x14ac:dyDescent="0.2">
      <c r="B93" s="6" t="s">
        <v>452</v>
      </c>
      <c r="C93" s="6" t="s">
        <v>453</v>
      </c>
      <c r="D93" s="6" t="s">
        <v>454</v>
      </c>
      <c r="E93" s="12" t="str">
        <f>HYPERLINK("https://www.esco-net.com/wcs/escort/ec/detail?hHinCd=EA527AC-1A","EA527AC-1A")</f>
        <v>EA527AC-1A</v>
      </c>
    </row>
    <row r="94" spans="2:5" x14ac:dyDescent="0.2">
      <c r="B94" s="6" t="s">
        <v>455</v>
      </c>
      <c r="C94" s="6" t="s">
        <v>456</v>
      </c>
      <c r="D94" s="6" t="s">
        <v>457</v>
      </c>
      <c r="E94" s="12" t="str">
        <f>HYPERLINK("https://www.esco-net.com/wcs/escort/ec/detail?hHinCd=EA597GS-2","EA597GS-2")</f>
        <v>EA597GS-2</v>
      </c>
    </row>
    <row r="95" spans="2:5" x14ac:dyDescent="0.2">
      <c r="B95" s="6" t="s">
        <v>455</v>
      </c>
      <c r="C95" s="6" t="s">
        <v>458</v>
      </c>
      <c r="D95" s="6" t="s">
        <v>459</v>
      </c>
      <c r="E95" s="12" t="str">
        <f>HYPERLINK("https://www.esco-net.com/wcs/escort/ec/detail?hHinCd=EA597GS-30A","EA597GS-30A")</f>
        <v>EA597GS-30A</v>
      </c>
    </row>
    <row r="96" spans="2:5" x14ac:dyDescent="0.2">
      <c r="B96" s="6" t="s">
        <v>124</v>
      </c>
      <c r="C96" s="6" t="s">
        <v>460</v>
      </c>
      <c r="D96" s="6" t="s">
        <v>461</v>
      </c>
      <c r="E96" s="12"/>
    </row>
    <row r="97" spans="2:5" x14ac:dyDescent="0.2">
      <c r="B97" s="6" t="s">
        <v>462</v>
      </c>
      <c r="C97" s="6" t="s">
        <v>463</v>
      </c>
      <c r="D97" s="6" t="s">
        <v>464</v>
      </c>
      <c r="E97" s="12" t="str">
        <f>HYPERLINK("https://www.esco-net.com/wcs/escort/ec/detail?hHinCd=EA682J-175","EA682J-175")</f>
        <v>EA682J-175</v>
      </c>
    </row>
    <row r="98" spans="2:5" x14ac:dyDescent="0.2">
      <c r="B98" s="6" t="s">
        <v>465</v>
      </c>
      <c r="C98" s="6" t="s">
        <v>466</v>
      </c>
      <c r="D98" s="6" t="s">
        <v>467</v>
      </c>
      <c r="E98" s="12"/>
    </row>
    <row r="99" spans="2:5" x14ac:dyDescent="0.2">
      <c r="B99" s="6" t="s">
        <v>468</v>
      </c>
      <c r="C99" s="6" t="s">
        <v>469</v>
      </c>
      <c r="D99" s="6" t="s">
        <v>470</v>
      </c>
      <c r="E99" s="12" t="str">
        <f>HYPERLINK("https://www.esco-net.com/wcs/escort/ec/detail?hHinCd=EA536HD-52","EA536HD-52")</f>
        <v>EA536HD-52</v>
      </c>
    </row>
    <row r="100" spans="2:5" x14ac:dyDescent="0.2">
      <c r="B100" s="6" t="s">
        <v>471</v>
      </c>
      <c r="C100" s="6" t="s">
        <v>472</v>
      </c>
      <c r="D100" s="6" t="s">
        <v>473</v>
      </c>
      <c r="E100" s="12" t="str">
        <f>HYPERLINK("https://www.esco-net.com/wcs/escort/ec/detail?hHinCd=EA536KF-200A","EA536KF-200A")</f>
        <v>EA536KF-200A</v>
      </c>
    </row>
    <row r="101" spans="2:5" x14ac:dyDescent="0.2">
      <c r="B101" s="6" t="s">
        <v>471</v>
      </c>
      <c r="C101" s="6" t="s">
        <v>474</v>
      </c>
      <c r="D101" s="6" t="s">
        <v>475</v>
      </c>
      <c r="E101" s="12"/>
    </row>
    <row r="102" spans="2:5" x14ac:dyDescent="0.2">
      <c r="B102" s="6" t="s">
        <v>125</v>
      </c>
      <c r="C102" s="6" t="s">
        <v>476</v>
      </c>
      <c r="D102" s="6" t="s">
        <v>477</v>
      </c>
      <c r="E102" s="12" t="str">
        <f>HYPERLINK("https://www.esco-net.com/wcs/escort/ec/detail?hHinCd=EA536KC-180","EA536KC-180")</f>
        <v>EA536KC-180</v>
      </c>
    </row>
    <row r="103" spans="2:5" x14ac:dyDescent="0.2">
      <c r="B103" s="6" t="s">
        <v>478</v>
      </c>
      <c r="C103" s="6" t="s">
        <v>479</v>
      </c>
      <c r="D103" s="6" t="s">
        <v>480</v>
      </c>
      <c r="E103" s="12" t="str">
        <f>HYPERLINK("https://www.esco-net.com/wcs/escort/ec/detail?hHinCd=EA535C-2","EA535C-2")</f>
        <v>EA535C-2</v>
      </c>
    </row>
    <row r="104" spans="2:5" x14ac:dyDescent="0.2">
      <c r="B104" s="6" t="s">
        <v>481</v>
      </c>
      <c r="C104" s="6" t="s">
        <v>482</v>
      </c>
      <c r="D104" s="6" t="s">
        <v>483</v>
      </c>
      <c r="E104" s="12" t="str">
        <f>HYPERLINK("https://www.esco-net.com/wcs/escort/ec/detail?hHinCd=EA536DJ-12","EA536DJ-12")</f>
        <v>EA536DJ-12</v>
      </c>
    </row>
    <row r="105" spans="2:5" x14ac:dyDescent="0.2">
      <c r="B105" s="6" t="s">
        <v>126</v>
      </c>
      <c r="C105" s="6" t="s">
        <v>484</v>
      </c>
      <c r="D105" s="6" t="s">
        <v>485</v>
      </c>
      <c r="E105" s="12" t="str">
        <f>HYPERLINK("https://www.esco-net.com/wcs/escort/ec/detail?hHinCd=EA535C-7","EA535C-7")</f>
        <v>EA535C-7</v>
      </c>
    </row>
    <row r="106" spans="2:5" x14ac:dyDescent="0.2">
      <c r="B106" s="6" t="s">
        <v>127</v>
      </c>
      <c r="C106" s="6" t="s">
        <v>486</v>
      </c>
      <c r="D106" s="6" t="s">
        <v>487</v>
      </c>
      <c r="E106" s="12" t="str">
        <f>HYPERLINK("https://www.esco-net.com/wcs/escort/ec/detail?hHinCd=EA682L-1","EA682L-1")</f>
        <v>EA682L-1</v>
      </c>
    </row>
    <row r="107" spans="2:5" x14ac:dyDescent="0.2">
      <c r="B107" s="6" t="s">
        <v>488</v>
      </c>
      <c r="C107" s="6" t="s">
        <v>489</v>
      </c>
      <c r="D107" s="6" t="s">
        <v>490</v>
      </c>
      <c r="E107" s="12" t="str">
        <f>HYPERLINK("https://www.esco-net.com/wcs/escort/ec/detail?hHinCd=EA682LA-15","EA682LA-15")</f>
        <v>EA682LA-15</v>
      </c>
    </row>
    <row r="108" spans="2:5" x14ac:dyDescent="0.2">
      <c r="B108" s="6" t="s">
        <v>491</v>
      </c>
      <c r="C108" s="6" t="s">
        <v>492</v>
      </c>
      <c r="D108" s="6" t="s">
        <v>493</v>
      </c>
      <c r="E108" s="12"/>
    </row>
    <row r="109" spans="2:5" x14ac:dyDescent="0.2">
      <c r="B109" s="6" t="s">
        <v>128</v>
      </c>
      <c r="C109" s="6" t="s">
        <v>494</v>
      </c>
      <c r="D109" s="6" t="s">
        <v>495</v>
      </c>
      <c r="E109" s="12" t="str">
        <f>HYPERLINK("https://www.esco-net.com/wcs/escort/ec/detail?hHinCd=EA763AA-128","EA763AA-128")</f>
        <v>EA763AA-128</v>
      </c>
    </row>
    <row r="110" spans="2:5" x14ac:dyDescent="0.2">
      <c r="B110" s="6" t="s">
        <v>496</v>
      </c>
      <c r="C110" s="6" t="s">
        <v>497</v>
      </c>
      <c r="D110" s="6" t="s">
        <v>498</v>
      </c>
      <c r="E110" s="12" t="str">
        <f>HYPERLINK("https://www.esco-net.com/wcs/escort/ec/detail?hHinCd=EA983FS-261","EA983FS-261")</f>
        <v>EA983FS-261</v>
      </c>
    </row>
    <row r="111" spans="2:5" x14ac:dyDescent="0.2">
      <c r="B111" s="6" t="s">
        <v>499</v>
      </c>
      <c r="C111" s="6" t="s">
        <v>500</v>
      </c>
      <c r="D111" s="6" t="s">
        <v>501</v>
      </c>
      <c r="E111" s="12"/>
    </row>
    <row r="112" spans="2:5" x14ac:dyDescent="0.2">
      <c r="B112" s="6" t="s">
        <v>502</v>
      </c>
      <c r="C112" s="6" t="s">
        <v>503</v>
      </c>
      <c r="D112" s="6" t="s">
        <v>504</v>
      </c>
      <c r="E112" s="12"/>
    </row>
    <row r="113" spans="2:5" x14ac:dyDescent="0.2">
      <c r="B113" s="6" t="s">
        <v>505</v>
      </c>
      <c r="C113" s="6" t="s">
        <v>506</v>
      </c>
      <c r="D113" s="6" t="s">
        <v>506</v>
      </c>
      <c r="E113" s="12"/>
    </row>
    <row r="114" spans="2:5" x14ac:dyDescent="0.2">
      <c r="B114" s="6" t="s">
        <v>507</v>
      </c>
      <c r="C114" s="6" t="s">
        <v>508</v>
      </c>
      <c r="D114" s="6" t="s">
        <v>509</v>
      </c>
      <c r="E114" s="12"/>
    </row>
    <row r="115" spans="2:5" x14ac:dyDescent="0.2">
      <c r="B115" s="6" t="s">
        <v>510</v>
      </c>
      <c r="C115" s="6" t="s">
        <v>511</v>
      </c>
      <c r="D115" s="6" t="s">
        <v>512</v>
      </c>
      <c r="E115" s="12" t="str">
        <f>HYPERLINK("https://www.esco-net.com/wcs/escort/ec/detail?hHinCd=EA618RK-516","EA618RK-516")</f>
        <v>EA618RK-516</v>
      </c>
    </row>
    <row r="116" spans="2:5" x14ac:dyDescent="0.2">
      <c r="B116" s="6" t="s">
        <v>513</v>
      </c>
      <c r="C116" s="6" t="s">
        <v>514</v>
      </c>
      <c r="D116" s="6" t="s">
        <v>515</v>
      </c>
      <c r="E116" s="12"/>
    </row>
    <row r="117" spans="2:5" x14ac:dyDescent="0.2">
      <c r="B117" s="6" t="s">
        <v>516</v>
      </c>
      <c r="C117" s="6" t="s">
        <v>517</v>
      </c>
      <c r="D117" s="6" t="s">
        <v>518</v>
      </c>
      <c r="E117" s="12"/>
    </row>
    <row r="118" spans="2:5" x14ac:dyDescent="0.2">
      <c r="B118" s="6" t="s">
        <v>516</v>
      </c>
      <c r="C118" s="6" t="s">
        <v>519</v>
      </c>
      <c r="D118" s="6" t="s">
        <v>520</v>
      </c>
      <c r="E118" s="12"/>
    </row>
    <row r="119" spans="2:5" x14ac:dyDescent="0.2">
      <c r="B119" s="6" t="s">
        <v>11</v>
      </c>
      <c r="C119" s="6" t="s">
        <v>521</v>
      </c>
      <c r="D119" s="6" t="s">
        <v>522</v>
      </c>
      <c r="E119" s="12" t="str">
        <f>HYPERLINK("https://www.esco-net.com/wcs/escort/ec/detail?hHinCd=EA510ZE-1A","EA510ZE-1A")</f>
        <v>EA510ZE-1A</v>
      </c>
    </row>
    <row r="120" spans="2:5" x14ac:dyDescent="0.2">
      <c r="B120" s="6" t="s">
        <v>523</v>
      </c>
      <c r="C120" s="6" t="s">
        <v>524</v>
      </c>
      <c r="D120" s="6" t="s">
        <v>525</v>
      </c>
      <c r="E120" s="12"/>
    </row>
    <row r="121" spans="2:5" x14ac:dyDescent="0.2">
      <c r="B121" s="6" t="s">
        <v>526</v>
      </c>
      <c r="C121" s="6" t="s">
        <v>527</v>
      </c>
      <c r="D121" s="6" t="s">
        <v>528</v>
      </c>
      <c r="E121" s="12" t="str">
        <f>HYPERLINK("https://www.esco-net.com/wcs/escort/ec/detail?hHinCd=EA590EF-1","EA590EF-1")</f>
        <v>EA590EF-1</v>
      </c>
    </row>
    <row r="122" spans="2:5" x14ac:dyDescent="0.2">
      <c r="B122" s="6" t="s">
        <v>529</v>
      </c>
      <c r="C122" s="6" t="s">
        <v>530</v>
      </c>
      <c r="D122" s="6" t="s">
        <v>531</v>
      </c>
      <c r="E122" s="12" t="str">
        <f>HYPERLINK("https://www.esco-net.com/wcs/escort/ec/detail?hHinCd=EA519AJ-3","EA519AJ-3")</f>
        <v>EA519AJ-3</v>
      </c>
    </row>
    <row r="123" spans="2:5" x14ac:dyDescent="0.2">
      <c r="B123" s="6" t="s">
        <v>529</v>
      </c>
      <c r="C123" s="6" t="s">
        <v>532</v>
      </c>
      <c r="D123" s="6" t="s">
        <v>533</v>
      </c>
      <c r="E123" s="12" t="str">
        <f>HYPERLINK("https://www.esco-net.com/wcs/escort/ec/detail?hHinCd=EA525ZZ-13","EA525ZZ-13")</f>
        <v>EA525ZZ-13</v>
      </c>
    </row>
    <row r="124" spans="2:5" x14ac:dyDescent="0.2">
      <c r="B124" s="6" t="s">
        <v>129</v>
      </c>
      <c r="C124" s="6" t="s">
        <v>534</v>
      </c>
      <c r="D124" s="6" t="s">
        <v>535</v>
      </c>
      <c r="E124" s="12" t="str">
        <f>HYPERLINK("https://www.esco-net.com/wcs/escort/ec/detail?hHinCd=EA604C-20","EA604C-20")</f>
        <v>EA604C-20</v>
      </c>
    </row>
    <row r="125" spans="2:5" x14ac:dyDescent="0.2">
      <c r="B125" s="6" t="s">
        <v>536</v>
      </c>
      <c r="C125" s="6" t="s">
        <v>537</v>
      </c>
      <c r="D125" s="6" t="s">
        <v>538</v>
      </c>
      <c r="E125" s="12"/>
    </row>
    <row r="126" spans="2:5" x14ac:dyDescent="0.2">
      <c r="B126" s="6" t="s">
        <v>130</v>
      </c>
      <c r="C126" s="6" t="s">
        <v>539</v>
      </c>
      <c r="D126" s="6" t="s">
        <v>540</v>
      </c>
      <c r="E126" s="12"/>
    </row>
    <row r="127" spans="2:5" x14ac:dyDescent="0.2">
      <c r="B127" s="6" t="s">
        <v>541</v>
      </c>
      <c r="C127" s="6" t="s">
        <v>542</v>
      </c>
      <c r="D127" s="6" t="s">
        <v>543</v>
      </c>
      <c r="E127" s="12" t="str">
        <f>HYPERLINK("https://www.esco-net.com/wcs/escort/ec/detail?hHinCd=EA829AN-13","EA829AN-13")</f>
        <v>EA829AN-13</v>
      </c>
    </row>
    <row r="128" spans="2:5" x14ac:dyDescent="0.2">
      <c r="B128" s="6" t="s">
        <v>131</v>
      </c>
      <c r="C128" s="6" t="s">
        <v>544</v>
      </c>
      <c r="D128" s="6" t="s">
        <v>545</v>
      </c>
      <c r="E128" s="12"/>
    </row>
    <row r="129" spans="2:5" x14ac:dyDescent="0.2">
      <c r="B129" s="6" t="s">
        <v>131</v>
      </c>
      <c r="C129" s="6" t="s">
        <v>546</v>
      </c>
      <c r="D129" s="6" t="s">
        <v>547</v>
      </c>
      <c r="E129" s="12"/>
    </row>
    <row r="130" spans="2:5" x14ac:dyDescent="0.2">
      <c r="B130" s="6" t="s">
        <v>131</v>
      </c>
      <c r="C130" s="6" t="s">
        <v>548</v>
      </c>
      <c r="D130" s="6" t="s">
        <v>549</v>
      </c>
      <c r="E130" s="12"/>
    </row>
    <row r="131" spans="2:5" x14ac:dyDescent="0.2">
      <c r="B131" s="6" t="s">
        <v>59</v>
      </c>
      <c r="C131" s="6" t="s">
        <v>550</v>
      </c>
      <c r="D131" s="6" t="s">
        <v>551</v>
      </c>
      <c r="E131" s="12" t="str">
        <f>HYPERLINK("https://www.esco-net.com/wcs/escort/ec/detail?hHinCd=EA949VC-6A","EA949VC-6A")</f>
        <v>EA949VC-6A</v>
      </c>
    </row>
    <row r="132" spans="2:5" x14ac:dyDescent="0.2">
      <c r="B132" s="6" t="s">
        <v>59</v>
      </c>
      <c r="C132" s="6" t="s">
        <v>552</v>
      </c>
      <c r="D132" s="6" t="s">
        <v>553</v>
      </c>
      <c r="E132" s="12" t="str">
        <f>HYPERLINK("https://www.esco-net.com/wcs/escort/ec/detail?hHinCd=EA949VS-110","EA949VS-110")</f>
        <v>EA949VS-110</v>
      </c>
    </row>
    <row r="133" spans="2:5" x14ac:dyDescent="0.2">
      <c r="B133" s="6" t="s">
        <v>59</v>
      </c>
      <c r="C133" s="6" t="s">
        <v>554</v>
      </c>
      <c r="D133" s="6" t="s">
        <v>555</v>
      </c>
      <c r="E133" s="12" t="str">
        <f>HYPERLINK("https://www.esco-net.com/wcs/escort/ec/detail?hHinCd=EA949VS-112","EA949VS-112")</f>
        <v>EA949VS-112</v>
      </c>
    </row>
    <row r="134" spans="2:5" x14ac:dyDescent="0.2">
      <c r="B134" s="6" t="s">
        <v>59</v>
      </c>
      <c r="C134" s="6" t="s">
        <v>556</v>
      </c>
      <c r="D134" s="6" t="s">
        <v>557</v>
      </c>
      <c r="E134" s="12" t="str">
        <f>HYPERLINK("https://www.esco-net.com/wcs/escort/ec/detail?hHinCd=EA949VS-103","EA949VS-103")</f>
        <v>EA949VS-103</v>
      </c>
    </row>
    <row r="135" spans="2:5" x14ac:dyDescent="0.2">
      <c r="B135" s="6" t="s">
        <v>59</v>
      </c>
      <c r="C135" s="6" t="s">
        <v>558</v>
      </c>
      <c r="D135" s="6" t="s">
        <v>559</v>
      </c>
      <c r="E135" s="12" t="str">
        <f>HYPERLINK("https://www.esco-net.com/wcs/escort/ec/detail?hHinCd=EA949VS-104","EA949VS-104")</f>
        <v>EA949VS-104</v>
      </c>
    </row>
    <row r="136" spans="2:5" x14ac:dyDescent="0.2">
      <c r="B136" s="6" t="s">
        <v>59</v>
      </c>
      <c r="C136" s="6" t="s">
        <v>560</v>
      </c>
      <c r="D136" s="6" t="s">
        <v>561</v>
      </c>
      <c r="E136" s="12" t="str">
        <f>HYPERLINK("https://www.esco-net.com/wcs/escort/ec/detail?hHinCd=EA949VS-105","EA949VS-105")</f>
        <v>EA949VS-105</v>
      </c>
    </row>
    <row r="137" spans="2:5" x14ac:dyDescent="0.2">
      <c r="B137" s="6" t="s">
        <v>59</v>
      </c>
      <c r="C137" s="6" t="s">
        <v>562</v>
      </c>
      <c r="D137" s="6" t="s">
        <v>563</v>
      </c>
      <c r="E137" s="12" t="str">
        <f>HYPERLINK("https://www.esco-net.com/wcs/escort/ec/detail?hHinCd=EA949VS-106","EA949VS-106")</f>
        <v>EA949VS-106</v>
      </c>
    </row>
    <row r="138" spans="2:5" x14ac:dyDescent="0.2">
      <c r="B138" s="6" t="s">
        <v>564</v>
      </c>
      <c r="C138" s="6" t="s">
        <v>565</v>
      </c>
      <c r="D138" s="6" t="s">
        <v>566</v>
      </c>
      <c r="E138" s="12" t="str">
        <f>HYPERLINK("https://www.esco-net.com/wcs/escort/ec/detail?hHinCd=EA922BM-27","EA922BM-27")</f>
        <v>EA922BM-27</v>
      </c>
    </row>
    <row r="139" spans="2:5" x14ac:dyDescent="0.2">
      <c r="B139" s="6" t="s">
        <v>132</v>
      </c>
      <c r="C139" s="6" t="s">
        <v>567</v>
      </c>
      <c r="D139" s="6" t="s">
        <v>568</v>
      </c>
      <c r="E139" s="12"/>
    </row>
    <row r="140" spans="2:5" x14ac:dyDescent="0.2">
      <c r="B140" s="6" t="s">
        <v>133</v>
      </c>
      <c r="C140" s="6" t="s">
        <v>569</v>
      </c>
      <c r="D140" s="6" t="s">
        <v>570</v>
      </c>
      <c r="E140" s="12" t="str">
        <f>HYPERLINK("https://www.esco-net.com/wcs/escort/ec/detail?hHinCd=EA613XE-3","EA613XE-3")</f>
        <v>EA613XE-3</v>
      </c>
    </row>
    <row r="141" spans="2:5" x14ac:dyDescent="0.2">
      <c r="B141" s="6" t="s">
        <v>133</v>
      </c>
      <c r="C141" s="6" t="s">
        <v>571</v>
      </c>
      <c r="D141" s="6" t="s">
        <v>572</v>
      </c>
      <c r="E141" s="12" t="str">
        <f>HYPERLINK("https://www.esco-net.com/wcs/escort/ec/detail?hHinCd=EA613XE-4","EA613XE-4")</f>
        <v>EA613XE-4</v>
      </c>
    </row>
    <row r="142" spans="2:5" x14ac:dyDescent="0.2">
      <c r="B142" s="6" t="s">
        <v>133</v>
      </c>
      <c r="C142" s="6" t="s">
        <v>573</v>
      </c>
      <c r="D142" s="6" t="s">
        <v>574</v>
      </c>
      <c r="E142" s="12" t="str">
        <f>HYPERLINK("https://www.esco-net.com/wcs/escort/ec/detail?hHinCd=EA615AP-1","EA615AP-1")</f>
        <v>EA615AP-1</v>
      </c>
    </row>
    <row r="143" spans="2:5" x14ac:dyDescent="0.2">
      <c r="B143" s="6" t="s">
        <v>575</v>
      </c>
      <c r="C143" s="6" t="s">
        <v>576</v>
      </c>
      <c r="D143" s="6" t="s">
        <v>577</v>
      </c>
      <c r="E143" s="12"/>
    </row>
    <row r="144" spans="2:5" x14ac:dyDescent="0.2">
      <c r="B144" s="6" t="s">
        <v>578</v>
      </c>
      <c r="C144" s="6" t="s">
        <v>579</v>
      </c>
      <c r="D144" s="6" t="s">
        <v>580</v>
      </c>
      <c r="E144" s="12"/>
    </row>
    <row r="145" spans="2:5" x14ac:dyDescent="0.2">
      <c r="B145" s="6" t="s">
        <v>581</v>
      </c>
      <c r="C145" s="6" t="s">
        <v>582</v>
      </c>
      <c r="D145" s="6" t="s">
        <v>583</v>
      </c>
      <c r="E145" s="12"/>
    </row>
    <row r="146" spans="2:5" x14ac:dyDescent="0.2">
      <c r="B146" s="6" t="s">
        <v>134</v>
      </c>
      <c r="C146" s="6" t="s">
        <v>584</v>
      </c>
      <c r="D146" s="6" t="s">
        <v>585</v>
      </c>
      <c r="E146" s="12"/>
    </row>
    <row r="147" spans="2:5" x14ac:dyDescent="0.2">
      <c r="B147" s="6" t="s">
        <v>39</v>
      </c>
      <c r="C147" s="6" t="s">
        <v>586</v>
      </c>
      <c r="D147" s="6" t="s">
        <v>587</v>
      </c>
      <c r="E147" s="12" t="str">
        <f>HYPERLINK("https://www.esco-net.com/wcs/escort/ec/detail?hHinCd=EA617GT-103B","EA617GT-103B")</f>
        <v>EA617GT-103B</v>
      </c>
    </row>
    <row r="148" spans="2:5" x14ac:dyDescent="0.2">
      <c r="B148" s="6" t="s">
        <v>588</v>
      </c>
      <c r="C148" s="6" t="s">
        <v>589</v>
      </c>
      <c r="D148" s="6" t="s">
        <v>590</v>
      </c>
      <c r="E148" s="12" t="str">
        <f>HYPERLINK("https://www.esco-net.com/wcs/escort/ec/detail?hHinCd=EA614B-130","EA614B-130")</f>
        <v>EA614B-130</v>
      </c>
    </row>
    <row r="149" spans="2:5" x14ac:dyDescent="0.2">
      <c r="B149" s="6" t="s">
        <v>591</v>
      </c>
      <c r="C149" s="6" t="s">
        <v>592</v>
      </c>
      <c r="D149" s="6" t="s">
        <v>593</v>
      </c>
      <c r="E149" s="12"/>
    </row>
    <row r="150" spans="2:5" x14ac:dyDescent="0.2">
      <c r="B150" s="6" t="s">
        <v>594</v>
      </c>
      <c r="C150" s="6" t="s">
        <v>595</v>
      </c>
      <c r="D150" s="6" t="s">
        <v>596</v>
      </c>
      <c r="E150" s="12" t="str">
        <f>HYPERLINK("https://www.esco-net.com/wcs/escort/ec/detail?hHinCd=EA618PX-109","EA618PX-109")</f>
        <v>EA618PX-109</v>
      </c>
    </row>
    <row r="151" spans="2:5" x14ac:dyDescent="0.2">
      <c r="B151" s="6" t="s">
        <v>135</v>
      </c>
      <c r="C151" s="6" t="s">
        <v>597</v>
      </c>
      <c r="D151" s="6" t="s">
        <v>598</v>
      </c>
      <c r="E151" s="12" t="str">
        <f>HYPERLINK("https://www.esco-net.com/wcs/escort/ec/detail?hHinCd=EA616B-68","EA616B-68")</f>
        <v>EA616B-68</v>
      </c>
    </row>
    <row r="152" spans="2:5" x14ac:dyDescent="0.2">
      <c r="B152" s="6" t="s">
        <v>599</v>
      </c>
      <c r="C152" s="6" t="s">
        <v>600</v>
      </c>
      <c r="D152" s="6" t="s">
        <v>601</v>
      </c>
      <c r="E152" s="12" t="str">
        <f>HYPERLINK("https://www.esco-net.com/wcs/escort/ec/detail?hHinCd=EA614B-112","EA614B-112")</f>
        <v>EA614B-112</v>
      </c>
    </row>
    <row r="153" spans="2:5" x14ac:dyDescent="0.2">
      <c r="B153" s="6" t="s">
        <v>599</v>
      </c>
      <c r="C153" s="6" t="s">
        <v>602</v>
      </c>
      <c r="D153" s="6" t="s">
        <v>603</v>
      </c>
      <c r="E153" s="12" t="str">
        <f>HYPERLINK("https://www.esco-net.com/wcs/escort/ec/detail?hHinCd=EA614B-129","EA614B-129")</f>
        <v>EA614B-129</v>
      </c>
    </row>
    <row r="154" spans="2:5" x14ac:dyDescent="0.2">
      <c r="B154" s="6" t="s">
        <v>136</v>
      </c>
      <c r="C154" s="6" t="s">
        <v>604</v>
      </c>
      <c r="D154" s="6" t="s">
        <v>605</v>
      </c>
      <c r="E154" s="12" t="str">
        <f>HYPERLINK("https://www.esco-net.com/wcs/escort/ec/detail?hHinCd=EA618HK-4","EA618HK-4")</f>
        <v>EA618HK-4</v>
      </c>
    </row>
    <row r="155" spans="2:5" x14ac:dyDescent="0.2">
      <c r="B155" s="6" t="s">
        <v>136</v>
      </c>
      <c r="C155" s="6" t="s">
        <v>606</v>
      </c>
      <c r="D155" s="6" t="s">
        <v>607</v>
      </c>
      <c r="E155" s="12" t="str">
        <f>HYPERLINK("https://www.esco-net.com/wcs/escort/ec/detail?hHinCd=EA687AS-108","EA687AS-108")</f>
        <v>EA687AS-108</v>
      </c>
    </row>
    <row r="156" spans="2:5" x14ac:dyDescent="0.2">
      <c r="B156" s="6" t="s">
        <v>136</v>
      </c>
      <c r="C156" s="6" t="s">
        <v>608</v>
      </c>
      <c r="D156" s="6" t="s">
        <v>609</v>
      </c>
      <c r="E156" s="12" t="str">
        <f>HYPERLINK("https://www.esco-net.com/wcs/escort/ec/detail?hHinCd=EA687AT-13","EA687AT-13")</f>
        <v>EA687AT-13</v>
      </c>
    </row>
    <row r="157" spans="2:5" x14ac:dyDescent="0.2">
      <c r="B157" s="6" t="s">
        <v>136</v>
      </c>
      <c r="C157" s="6" t="s">
        <v>610</v>
      </c>
      <c r="D157" s="6" t="s">
        <v>611</v>
      </c>
      <c r="E157" s="12"/>
    </row>
    <row r="158" spans="2:5" x14ac:dyDescent="0.2">
      <c r="B158" s="6" t="s">
        <v>612</v>
      </c>
      <c r="C158" s="6" t="s">
        <v>613</v>
      </c>
      <c r="D158" s="6" t="s">
        <v>614</v>
      </c>
      <c r="E158" s="12"/>
    </row>
    <row r="159" spans="2:5" x14ac:dyDescent="0.2">
      <c r="B159" s="6" t="s">
        <v>137</v>
      </c>
      <c r="C159" s="6" t="s">
        <v>615</v>
      </c>
      <c r="D159" s="6" t="s">
        <v>616</v>
      </c>
      <c r="E159" s="12" t="str">
        <f>HYPERLINK("https://www.esco-net.com/wcs/escort/ec/detail?hHinCd=EA618KN-24","EA618KN-24")</f>
        <v>EA618KN-24</v>
      </c>
    </row>
    <row r="160" spans="2:5" x14ac:dyDescent="0.2">
      <c r="B160" s="6" t="s">
        <v>137</v>
      </c>
      <c r="C160" s="6" t="s">
        <v>617</v>
      </c>
      <c r="D160" s="6" t="s">
        <v>618</v>
      </c>
      <c r="E160" s="12" t="str">
        <f>HYPERLINK("https://www.esco-net.com/wcs/escort/ec/detail?hHinCd=EA618KN-26","EA618KN-26")</f>
        <v>EA618KN-26</v>
      </c>
    </row>
    <row r="161" spans="2:5" x14ac:dyDescent="0.2">
      <c r="B161" s="6" t="s">
        <v>137</v>
      </c>
      <c r="C161" s="6" t="s">
        <v>619</v>
      </c>
      <c r="D161" s="6" t="s">
        <v>620</v>
      </c>
      <c r="E161" s="12" t="str">
        <f>HYPERLINK("https://www.esco-net.com/wcs/escort/ec/detail?hHinCd=EA618KN-30","EA618KN-30")</f>
        <v>EA618KN-30</v>
      </c>
    </row>
    <row r="162" spans="2:5" x14ac:dyDescent="0.2">
      <c r="B162" s="6" t="s">
        <v>621</v>
      </c>
      <c r="C162" s="6" t="s">
        <v>622</v>
      </c>
      <c r="D162" s="6" t="s">
        <v>623</v>
      </c>
      <c r="E162" s="12" t="str">
        <f>HYPERLINK("https://www.esco-net.com/wcs/escort/ec/detail?hHinCd=EA618KW-1","EA618KW-1")</f>
        <v>EA618KW-1</v>
      </c>
    </row>
    <row r="163" spans="2:5" x14ac:dyDescent="0.2">
      <c r="B163" s="6" t="s">
        <v>621</v>
      </c>
      <c r="C163" s="6" t="s">
        <v>624</v>
      </c>
      <c r="D163" s="6" t="s">
        <v>625</v>
      </c>
      <c r="E163" s="12" t="str">
        <f>HYPERLINK("https://www.esco-net.com/wcs/escort/ec/detail?hHinCd=EA618KW-30","EA618KW-30")</f>
        <v>EA618KW-30</v>
      </c>
    </row>
    <row r="164" spans="2:5" x14ac:dyDescent="0.2">
      <c r="B164" s="6" t="s">
        <v>138</v>
      </c>
      <c r="C164" s="6" t="s">
        <v>626</v>
      </c>
      <c r="D164" s="6" t="s">
        <v>627</v>
      </c>
      <c r="E164" s="12"/>
    </row>
    <row r="165" spans="2:5" x14ac:dyDescent="0.2">
      <c r="B165" s="6" t="s">
        <v>628</v>
      </c>
      <c r="C165" s="6" t="s">
        <v>629</v>
      </c>
      <c r="D165" s="6" t="s">
        <v>630</v>
      </c>
      <c r="E165" s="12"/>
    </row>
    <row r="166" spans="2:5" x14ac:dyDescent="0.2">
      <c r="B166" s="6" t="s">
        <v>60</v>
      </c>
      <c r="C166" s="6" t="s">
        <v>631</v>
      </c>
      <c r="D166" s="6" t="s">
        <v>632</v>
      </c>
      <c r="E166" s="12"/>
    </row>
    <row r="167" spans="2:5" x14ac:dyDescent="0.2">
      <c r="B167" s="6" t="s">
        <v>139</v>
      </c>
      <c r="C167" s="6" t="s">
        <v>633</v>
      </c>
      <c r="D167" s="6" t="s">
        <v>634</v>
      </c>
      <c r="E167" s="12"/>
    </row>
    <row r="168" spans="2:5" x14ac:dyDescent="0.2">
      <c r="B168" s="6" t="s">
        <v>139</v>
      </c>
      <c r="C168" s="6" t="s">
        <v>635</v>
      </c>
      <c r="D168" s="6" t="s">
        <v>636</v>
      </c>
      <c r="E168" s="12"/>
    </row>
    <row r="169" spans="2:5" x14ac:dyDescent="0.2">
      <c r="B169" s="6" t="s">
        <v>61</v>
      </c>
      <c r="C169" s="6" t="s">
        <v>637</v>
      </c>
      <c r="D169" s="6" t="s">
        <v>638</v>
      </c>
      <c r="E169" s="12"/>
    </row>
    <row r="170" spans="2:5" x14ac:dyDescent="0.2">
      <c r="B170" s="6" t="s">
        <v>61</v>
      </c>
      <c r="C170" s="6" t="s">
        <v>639</v>
      </c>
      <c r="D170" s="6" t="s">
        <v>640</v>
      </c>
      <c r="E170" s="12"/>
    </row>
    <row r="171" spans="2:5" x14ac:dyDescent="0.2">
      <c r="B171" s="6" t="s">
        <v>61</v>
      </c>
      <c r="C171" s="6" t="s">
        <v>641</v>
      </c>
      <c r="D171" s="6" t="s">
        <v>642</v>
      </c>
      <c r="E171" s="12"/>
    </row>
    <row r="172" spans="2:5" x14ac:dyDescent="0.2">
      <c r="B172" s="6" t="s">
        <v>140</v>
      </c>
      <c r="C172" s="6" t="s">
        <v>643</v>
      </c>
      <c r="D172" s="6" t="s">
        <v>644</v>
      </c>
      <c r="E172" s="12"/>
    </row>
    <row r="173" spans="2:5" x14ac:dyDescent="0.2">
      <c r="B173" s="6" t="s">
        <v>140</v>
      </c>
      <c r="C173" s="6" t="s">
        <v>645</v>
      </c>
      <c r="D173" s="6" t="s">
        <v>646</v>
      </c>
      <c r="E173" s="12"/>
    </row>
    <row r="174" spans="2:5" x14ac:dyDescent="0.2">
      <c r="B174" s="6" t="s">
        <v>62</v>
      </c>
      <c r="C174" s="6" t="s">
        <v>647</v>
      </c>
      <c r="D174" s="6" t="s">
        <v>648</v>
      </c>
      <c r="E174" s="12"/>
    </row>
    <row r="175" spans="2:5" x14ac:dyDescent="0.2">
      <c r="B175" s="6" t="s">
        <v>649</v>
      </c>
      <c r="C175" s="6" t="s">
        <v>650</v>
      </c>
      <c r="D175" s="6" t="s">
        <v>651</v>
      </c>
      <c r="E175" s="12" t="str">
        <f>HYPERLINK("https://www.esco-net.com/wcs/escort/ec/detail?hHinCd=EA723JG-57","EA723JG-57")</f>
        <v>EA723JG-57</v>
      </c>
    </row>
    <row r="176" spans="2:5" x14ac:dyDescent="0.2">
      <c r="B176" s="6" t="s">
        <v>649</v>
      </c>
      <c r="C176" s="6" t="s">
        <v>652</v>
      </c>
      <c r="D176" s="6" t="s">
        <v>653</v>
      </c>
      <c r="E176" s="12" t="str">
        <f>HYPERLINK("https://www.esco-net.com/wcs/escort/ec/detail?hHinCd=EA723JG-51","EA723JG-51")</f>
        <v>EA723JG-51</v>
      </c>
    </row>
    <row r="177" spans="2:5" x14ac:dyDescent="0.2">
      <c r="B177" s="6" t="s">
        <v>649</v>
      </c>
      <c r="C177" s="6" t="s">
        <v>654</v>
      </c>
      <c r="D177" s="6" t="s">
        <v>655</v>
      </c>
      <c r="E177" s="12"/>
    </row>
    <row r="178" spans="2:5" x14ac:dyDescent="0.2">
      <c r="B178" s="6" t="s">
        <v>141</v>
      </c>
      <c r="C178" s="6" t="s">
        <v>656</v>
      </c>
      <c r="D178" s="6" t="s">
        <v>657</v>
      </c>
      <c r="E178" s="12" t="str">
        <f>HYPERLINK("https://www.esco-net.com/wcs/escort/ec/detail?hHinCd=EA723MH-3","EA723MH-3")</f>
        <v>EA723MH-3</v>
      </c>
    </row>
    <row r="179" spans="2:5" x14ac:dyDescent="0.2">
      <c r="B179" s="6" t="s">
        <v>658</v>
      </c>
      <c r="C179" s="6" t="s">
        <v>659</v>
      </c>
      <c r="D179" s="6" t="s">
        <v>660</v>
      </c>
      <c r="E179" s="12" t="str">
        <f>HYPERLINK("https://www.esco-net.com/wcs/escort/ec/detail?hHinCd=EA550KA-13A","EA550KA-13A")</f>
        <v>EA550KA-13A</v>
      </c>
    </row>
    <row r="180" spans="2:5" x14ac:dyDescent="0.2">
      <c r="B180" s="6" t="s">
        <v>661</v>
      </c>
      <c r="C180" s="6" t="s">
        <v>662</v>
      </c>
      <c r="D180" s="6" t="s">
        <v>663</v>
      </c>
      <c r="E180" s="12" t="str">
        <f>HYPERLINK("https://www.esco-net.com/wcs/escort/ec/detail?hHinCd=EA557EB","EA557EB")</f>
        <v>EA557EB</v>
      </c>
    </row>
    <row r="181" spans="2:5" x14ac:dyDescent="0.2">
      <c r="B181" s="6" t="s">
        <v>661</v>
      </c>
      <c r="C181" s="6" t="s">
        <v>664</v>
      </c>
      <c r="D181" s="6" t="s">
        <v>665</v>
      </c>
      <c r="E181" s="12"/>
    </row>
    <row r="182" spans="2:5" x14ac:dyDescent="0.2">
      <c r="B182" s="6" t="s">
        <v>666</v>
      </c>
      <c r="C182" s="6" t="s">
        <v>667</v>
      </c>
      <c r="D182" s="6" t="s">
        <v>668</v>
      </c>
      <c r="E182" s="12"/>
    </row>
    <row r="183" spans="2:5" x14ac:dyDescent="0.2">
      <c r="B183" s="6" t="s">
        <v>669</v>
      </c>
      <c r="C183" s="6" t="s">
        <v>670</v>
      </c>
      <c r="D183" s="6" t="s">
        <v>671</v>
      </c>
      <c r="E183" s="12" t="str">
        <f>HYPERLINK("https://www.esco-net.com/wcs/escort/ec/detail?hHinCd=EA573GD-8","EA573GD-8")</f>
        <v>EA573GD-8</v>
      </c>
    </row>
    <row r="184" spans="2:5" x14ac:dyDescent="0.2">
      <c r="B184" s="6" t="s">
        <v>142</v>
      </c>
      <c r="C184" s="6" t="s">
        <v>672</v>
      </c>
      <c r="D184" s="6" t="s">
        <v>673</v>
      </c>
      <c r="E184" s="12" t="str">
        <f>HYPERLINK("https://www.esco-net.com/wcs/escort/ec/detail?hHinCd=EA573W-5","EA573W-5")</f>
        <v>EA573W-5</v>
      </c>
    </row>
    <row r="185" spans="2:5" x14ac:dyDescent="0.2">
      <c r="B185" s="6" t="s">
        <v>143</v>
      </c>
      <c r="C185" s="6" t="s">
        <v>674</v>
      </c>
      <c r="D185" s="6" t="s">
        <v>675</v>
      </c>
      <c r="E185" s="12"/>
    </row>
    <row r="186" spans="2:5" x14ac:dyDescent="0.2">
      <c r="B186" s="6" t="s">
        <v>676</v>
      </c>
      <c r="C186" s="6" t="s">
        <v>677</v>
      </c>
      <c r="D186" s="6" t="s">
        <v>678</v>
      </c>
      <c r="E186" s="12" t="str">
        <f>HYPERLINK("https://www.esco-net.com/wcs/escort/ec/detail?hHinCd=EA572BE-3","EA572BE-3")</f>
        <v>EA572BE-3</v>
      </c>
    </row>
    <row r="187" spans="2:5" x14ac:dyDescent="0.2">
      <c r="B187" s="6" t="s">
        <v>679</v>
      </c>
      <c r="C187" s="6" t="s">
        <v>680</v>
      </c>
      <c r="D187" s="6" t="s">
        <v>681</v>
      </c>
      <c r="E187" s="12"/>
    </row>
    <row r="188" spans="2:5" x14ac:dyDescent="0.2">
      <c r="B188" s="6" t="s">
        <v>679</v>
      </c>
      <c r="C188" s="6" t="s">
        <v>682</v>
      </c>
      <c r="D188" s="6" t="s">
        <v>683</v>
      </c>
      <c r="E188" s="12" t="str">
        <f>HYPERLINK("https://www.esco-net.com/wcs/escort/ec/detail?hHinCd=EA572MJ-26","EA572MJ-26")</f>
        <v>EA572MJ-26</v>
      </c>
    </row>
    <row r="189" spans="2:5" x14ac:dyDescent="0.2">
      <c r="B189" s="6" t="s">
        <v>684</v>
      </c>
      <c r="C189" s="6" t="s">
        <v>685</v>
      </c>
      <c r="D189" s="6" t="s">
        <v>686</v>
      </c>
      <c r="E189" s="12"/>
    </row>
    <row r="190" spans="2:5" x14ac:dyDescent="0.2">
      <c r="B190" s="6" t="s">
        <v>687</v>
      </c>
      <c r="C190" s="6" t="s">
        <v>688</v>
      </c>
      <c r="D190" s="6" t="s">
        <v>689</v>
      </c>
      <c r="E190" s="12"/>
    </row>
    <row r="191" spans="2:5" x14ac:dyDescent="0.2">
      <c r="B191" s="6" t="s">
        <v>687</v>
      </c>
      <c r="C191" s="6" t="s">
        <v>690</v>
      </c>
      <c r="D191" s="6" t="s">
        <v>691</v>
      </c>
      <c r="E191" s="12"/>
    </row>
    <row r="192" spans="2:5" x14ac:dyDescent="0.2">
      <c r="B192" s="6" t="s">
        <v>692</v>
      </c>
      <c r="C192" s="6" t="s">
        <v>693</v>
      </c>
      <c r="D192" s="6" t="s">
        <v>694</v>
      </c>
      <c r="E192" s="12"/>
    </row>
    <row r="193" spans="2:5" x14ac:dyDescent="0.2">
      <c r="B193" s="6" t="s">
        <v>695</v>
      </c>
      <c r="C193" s="6" t="s">
        <v>696</v>
      </c>
      <c r="D193" s="6" t="s">
        <v>697</v>
      </c>
      <c r="E193" s="12"/>
    </row>
    <row r="194" spans="2:5" x14ac:dyDescent="0.2">
      <c r="B194" s="6" t="s">
        <v>144</v>
      </c>
      <c r="C194" s="6" t="s">
        <v>698</v>
      </c>
      <c r="D194" s="6" t="s">
        <v>699</v>
      </c>
      <c r="E194" s="12" t="str">
        <f>HYPERLINK("https://www.esco-net.com/wcs/escort/ec/detail?hHinCd=EA109AH-56","EA109AH-56")</f>
        <v>EA109AH-56</v>
      </c>
    </row>
    <row r="195" spans="2:5" x14ac:dyDescent="0.2">
      <c r="B195" s="6" t="s">
        <v>145</v>
      </c>
      <c r="C195" s="6" t="s">
        <v>700</v>
      </c>
      <c r="D195" s="6" t="s">
        <v>701</v>
      </c>
      <c r="E195" s="12" t="str">
        <f>HYPERLINK("https://www.esco-net.com/wcs/escort/ec/detail?hHinCd=EA109AK-1","EA109AK-1")</f>
        <v>EA109AK-1</v>
      </c>
    </row>
    <row r="196" spans="2:5" x14ac:dyDescent="0.2">
      <c r="B196" s="6" t="s">
        <v>702</v>
      </c>
      <c r="C196" s="6" t="s">
        <v>703</v>
      </c>
      <c r="D196" s="6" t="s">
        <v>704</v>
      </c>
      <c r="E196" s="12"/>
    </row>
    <row r="197" spans="2:5" x14ac:dyDescent="0.2">
      <c r="B197" s="6" t="s">
        <v>146</v>
      </c>
      <c r="C197" s="6" t="s">
        <v>705</v>
      </c>
      <c r="D197" s="6" t="s">
        <v>706</v>
      </c>
      <c r="E197" s="12"/>
    </row>
    <row r="198" spans="2:5" x14ac:dyDescent="0.2">
      <c r="B198" s="6" t="s">
        <v>147</v>
      </c>
      <c r="C198" s="6" t="s">
        <v>707</v>
      </c>
      <c r="D198" s="6" t="s">
        <v>708</v>
      </c>
      <c r="E198" s="12" t="str">
        <f>HYPERLINK("https://www.esco-net.com/wcs/escort/ec/detail?hHinCd=EA992B-250","EA992B-250")</f>
        <v>EA992B-250</v>
      </c>
    </row>
    <row r="199" spans="2:5" x14ac:dyDescent="0.2">
      <c r="B199" s="6" t="s">
        <v>709</v>
      </c>
      <c r="C199" s="6" t="s">
        <v>710</v>
      </c>
      <c r="D199" s="6" t="s">
        <v>711</v>
      </c>
      <c r="E199" s="12" t="str">
        <f>HYPERLINK("https://www.esco-net.com/wcs/escort/ec/detail?hHinCd=EA991GC-11A","EA991GC-11A")</f>
        <v>EA991GC-11A</v>
      </c>
    </row>
    <row r="200" spans="2:5" x14ac:dyDescent="0.2">
      <c r="B200" s="6" t="s">
        <v>712</v>
      </c>
      <c r="C200" s="6" t="s">
        <v>713</v>
      </c>
      <c r="D200" s="6" t="s">
        <v>714</v>
      </c>
      <c r="E200" s="12" t="str">
        <f>HYPERLINK("https://www.esco-net.com/wcs/escort/ec/detail?hHinCd=EA991-23A","EA991-23A")</f>
        <v>EA991-23A</v>
      </c>
    </row>
    <row r="201" spans="2:5" x14ac:dyDescent="0.2">
      <c r="B201" s="6" t="s">
        <v>715</v>
      </c>
      <c r="C201" s="6" t="s">
        <v>716</v>
      </c>
      <c r="D201" s="6" t="s">
        <v>717</v>
      </c>
      <c r="E201" s="12" t="str">
        <f>HYPERLINK("https://www.esco-net.com/wcs/escort/ec/detail?hHinCd=EA991CX-101","EA991CX-101")</f>
        <v>EA991CX-101</v>
      </c>
    </row>
    <row r="202" spans="2:5" x14ac:dyDescent="0.2">
      <c r="B202" s="6" t="s">
        <v>148</v>
      </c>
      <c r="C202" s="6" t="s">
        <v>718</v>
      </c>
      <c r="D202" s="6" t="s">
        <v>719</v>
      </c>
      <c r="E202" s="12"/>
    </row>
    <row r="203" spans="2:5" x14ac:dyDescent="0.2">
      <c r="B203" s="6" t="s">
        <v>720</v>
      </c>
      <c r="C203" s="6" t="s">
        <v>721</v>
      </c>
      <c r="D203" s="6" t="s">
        <v>722</v>
      </c>
      <c r="E203" s="12"/>
    </row>
    <row r="204" spans="2:5" x14ac:dyDescent="0.2">
      <c r="B204" s="6" t="s">
        <v>723</v>
      </c>
      <c r="C204" s="6" t="s">
        <v>724</v>
      </c>
      <c r="D204" s="6" t="s">
        <v>725</v>
      </c>
      <c r="E204" s="12"/>
    </row>
    <row r="205" spans="2:5" x14ac:dyDescent="0.2">
      <c r="B205" s="6" t="s">
        <v>726</v>
      </c>
      <c r="C205" s="6" t="s">
        <v>727</v>
      </c>
      <c r="D205" s="6" t="s">
        <v>728</v>
      </c>
      <c r="E205" s="12"/>
    </row>
    <row r="206" spans="2:5" x14ac:dyDescent="0.2">
      <c r="B206" s="6" t="s">
        <v>19</v>
      </c>
      <c r="C206" s="6" t="s">
        <v>729</v>
      </c>
      <c r="D206" s="6" t="s">
        <v>730</v>
      </c>
      <c r="E206" s="12"/>
    </row>
    <row r="207" spans="2:5" x14ac:dyDescent="0.2">
      <c r="B207" s="6" t="s">
        <v>731</v>
      </c>
      <c r="C207" s="6" t="s">
        <v>732</v>
      </c>
      <c r="D207" s="6" t="s">
        <v>733</v>
      </c>
      <c r="E207" s="12" t="str">
        <f>HYPERLINK("https://www.esco-net.com/wcs/escort/ec/detail?hHinCd=EA595GK-1","EA595GK-1")</f>
        <v>EA595GK-1</v>
      </c>
    </row>
    <row r="208" spans="2:5" x14ac:dyDescent="0.2">
      <c r="B208" s="6" t="s">
        <v>149</v>
      </c>
      <c r="C208" s="6" t="s">
        <v>734</v>
      </c>
      <c r="D208" s="6" t="s">
        <v>150</v>
      </c>
      <c r="E208" s="12" t="str">
        <f>HYPERLINK("https://www.esco-net.com/wcs/escort/ec/detail?hHinCd=EA756TC-1B","EA756TC-1B")</f>
        <v>EA756TC-1B</v>
      </c>
    </row>
    <row r="209" spans="2:5" x14ac:dyDescent="0.2">
      <c r="B209" s="6" t="s">
        <v>735</v>
      </c>
      <c r="C209" s="6" t="s">
        <v>736</v>
      </c>
      <c r="D209" s="6" t="s">
        <v>737</v>
      </c>
      <c r="E209" s="12"/>
    </row>
    <row r="210" spans="2:5" x14ac:dyDescent="0.2">
      <c r="B210" s="6" t="s">
        <v>64</v>
      </c>
      <c r="C210" s="6" t="s">
        <v>738</v>
      </c>
      <c r="D210" s="6" t="s">
        <v>739</v>
      </c>
      <c r="E210" s="12" t="str">
        <f>HYPERLINK("https://www.esco-net.com/wcs/escort/ec/detail?hHinCd=EA756C-36","EA756C-36")</f>
        <v>EA756C-36</v>
      </c>
    </row>
    <row r="211" spans="2:5" x14ac:dyDescent="0.2">
      <c r="B211" s="6" t="s">
        <v>64</v>
      </c>
      <c r="C211" s="6" t="s">
        <v>740</v>
      </c>
      <c r="D211" s="6" t="s">
        <v>741</v>
      </c>
      <c r="E211" s="12" t="str">
        <f>HYPERLINK("https://www.esco-net.com/wcs/escort/ec/detail?hHinCd=EA756C-28","EA756C-28")</f>
        <v>EA756C-28</v>
      </c>
    </row>
    <row r="212" spans="2:5" x14ac:dyDescent="0.2">
      <c r="B212" s="6" t="s">
        <v>742</v>
      </c>
      <c r="C212" s="6" t="s">
        <v>743</v>
      </c>
      <c r="D212" s="6" t="s">
        <v>744</v>
      </c>
      <c r="E212" s="12"/>
    </row>
    <row r="213" spans="2:5" x14ac:dyDescent="0.2">
      <c r="B213" s="6" t="s">
        <v>65</v>
      </c>
      <c r="C213" s="6" t="s">
        <v>745</v>
      </c>
      <c r="D213" s="6" t="s">
        <v>746</v>
      </c>
      <c r="E213" s="12" t="str">
        <f>HYPERLINK("https://www.esco-net.com/wcs/escort/ec/detail?hHinCd=EA311CE-11","EA311CE-11")</f>
        <v>EA311CE-11</v>
      </c>
    </row>
    <row r="214" spans="2:5" x14ac:dyDescent="0.2">
      <c r="B214" s="6" t="s">
        <v>151</v>
      </c>
      <c r="C214" s="6" t="s">
        <v>747</v>
      </c>
      <c r="D214" s="6" t="s">
        <v>748</v>
      </c>
      <c r="E214" s="12" t="str">
        <f>HYPERLINK("https://www.esco-net.com/wcs/escort/ec/detail?hHinCd=EA321A-10B","EA321A-10B")</f>
        <v>EA321A-10B</v>
      </c>
    </row>
    <row r="215" spans="2:5" x14ac:dyDescent="0.2">
      <c r="B215" s="6" t="s">
        <v>749</v>
      </c>
      <c r="C215" s="6" t="s">
        <v>750</v>
      </c>
      <c r="D215" s="6" t="s">
        <v>751</v>
      </c>
      <c r="E215" s="12" t="str">
        <f>HYPERLINK("https://www.esco-net.com/wcs/escort/ec/detail?hHinCd=EA997RE-102A","EA997RE-102A")</f>
        <v>EA997RE-102A</v>
      </c>
    </row>
    <row r="216" spans="2:5" x14ac:dyDescent="0.2">
      <c r="B216" s="6" t="s">
        <v>749</v>
      </c>
      <c r="C216" s="6" t="s">
        <v>752</v>
      </c>
      <c r="D216" s="6" t="s">
        <v>753</v>
      </c>
      <c r="E216" s="12" t="str">
        <f>HYPERLINK("https://www.esco-net.com/wcs/escort/ec/detail?hHinCd=EA997RE-89A","EA997RE-89A")</f>
        <v>EA997RE-89A</v>
      </c>
    </row>
    <row r="217" spans="2:5" x14ac:dyDescent="0.2">
      <c r="B217" s="6" t="s">
        <v>152</v>
      </c>
      <c r="C217" s="6" t="s">
        <v>754</v>
      </c>
      <c r="D217" s="6" t="s">
        <v>755</v>
      </c>
      <c r="E217" s="12" t="str">
        <f>HYPERLINK("https://www.esco-net.com/wcs/escort/ec/detail?hHinCd=EA109DY-129","EA109DY-129")</f>
        <v>EA109DY-129</v>
      </c>
    </row>
    <row r="218" spans="2:5" x14ac:dyDescent="0.2">
      <c r="B218" s="6" t="s">
        <v>756</v>
      </c>
      <c r="C218" s="6" t="s">
        <v>757</v>
      </c>
      <c r="D218" s="6" t="s">
        <v>758</v>
      </c>
      <c r="E218" s="12" t="str">
        <f>HYPERLINK("https://www.esco-net.com/wcs/escort/ec/detail?hHinCd=EA721XM-2B","EA721XM-2B")</f>
        <v>EA721XM-2B</v>
      </c>
    </row>
    <row r="219" spans="2:5" x14ac:dyDescent="0.2">
      <c r="B219" s="6" t="s">
        <v>756</v>
      </c>
      <c r="C219" s="6" t="s">
        <v>759</v>
      </c>
      <c r="D219" s="6" t="s">
        <v>760</v>
      </c>
      <c r="E219" s="12" t="str">
        <f>HYPERLINK("https://www.esco-net.com/wcs/escort/ec/detail?hHinCd=EA721XF-1","EA721XF-1")</f>
        <v>EA721XF-1</v>
      </c>
    </row>
    <row r="220" spans="2:5" x14ac:dyDescent="0.2">
      <c r="B220" s="6" t="s">
        <v>153</v>
      </c>
      <c r="C220" s="6" t="s">
        <v>761</v>
      </c>
      <c r="D220" s="6" t="s">
        <v>762</v>
      </c>
      <c r="E220" s="12" t="str">
        <f>HYPERLINK("https://www.esco-net.com/wcs/escort/ec/detail?hHinCd=EA720ME-27","EA720ME-27")</f>
        <v>EA720ME-27</v>
      </c>
    </row>
    <row r="221" spans="2:5" x14ac:dyDescent="0.2">
      <c r="B221" s="6" t="s">
        <v>763</v>
      </c>
      <c r="C221" s="6" t="s">
        <v>764</v>
      </c>
      <c r="D221" s="6" t="s">
        <v>765</v>
      </c>
      <c r="E221" s="12" t="str">
        <f>HYPERLINK("https://www.esco-net.com/wcs/escort/ec/detail?hHinCd=EA757ZA-12G","EA757ZA-12G")</f>
        <v>EA757ZA-12G</v>
      </c>
    </row>
    <row r="222" spans="2:5" x14ac:dyDescent="0.2">
      <c r="B222" s="6" t="s">
        <v>766</v>
      </c>
      <c r="C222" s="6" t="s">
        <v>767</v>
      </c>
      <c r="D222" s="6" t="s">
        <v>768</v>
      </c>
      <c r="E222" s="12" t="str">
        <f>HYPERLINK("https://www.esco-net.com/wcs/escort/ec/detail?hHinCd=EA720LK-15","EA720LK-15")</f>
        <v>EA720LK-15</v>
      </c>
    </row>
    <row r="223" spans="2:5" x14ac:dyDescent="0.2">
      <c r="B223" s="6" t="s">
        <v>769</v>
      </c>
      <c r="C223" s="6" t="s">
        <v>770</v>
      </c>
      <c r="D223" s="6" t="s">
        <v>771</v>
      </c>
      <c r="E223" s="12" t="str">
        <f>HYPERLINK("https://www.esco-net.com/wcs/escort/ec/detail?hHinCd=EA720GL-3B","EA720GL-3B")</f>
        <v>EA720GL-3B</v>
      </c>
    </row>
    <row r="224" spans="2:5" x14ac:dyDescent="0.2">
      <c r="B224" s="6" t="s">
        <v>772</v>
      </c>
      <c r="C224" s="6" t="s">
        <v>773</v>
      </c>
      <c r="D224" s="6" t="s">
        <v>774</v>
      </c>
      <c r="E224" s="12" t="str">
        <f>HYPERLINK("https://www.esco-net.com/wcs/escort/ec/detail?hHinCd=EA720HL-5.5","EA720HL-5.5")</f>
        <v>EA720HL-5.5</v>
      </c>
    </row>
    <row r="225" spans="2:5" x14ac:dyDescent="0.2">
      <c r="B225" s="6" t="s">
        <v>40</v>
      </c>
      <c r="C225" s="6" t="s">
        <v>775</v>
      </c>
      <c r="D225" s="6" t="s">
        <v>776</v>
      </c>
      <c r="E225" s="12" t="str">
        <f>HYPERLINK("https://www.esco-net.com/wcs/escort/ec/detail?hHinCd=EA581CA-6","EA581CA-6")</f>
        <v>EA581CA-6</v>
      </c>
    </row>
    <row r="226" spans="2:5" x14ac:dyDescent="0.2">
      <c r="B226" s="6" t="s">
        <v>40</v>
      </c>
      <c r="C226" s="6" t="s">
        <v>777</v>
      </c>
      <c r="D226" s="6" t="s">
        <v>778</v>
      </c>
      <c r="E226" s="12" t="str">
        <f>HYPERLINK("https://www.esco-net.com/wcs/escort/ec/detail?hHinCd=EA581CA-4","EA581CA-4")</f>
        <v>EA581CA-4</v>
      </c>
    </row>
    <row r="227" spans="2:5" x14ac:dyDescent="0.2">
      <c r="B227" s="6" t="s">
        <v>779</v>
      </c>
      <c r="C227" s="6" t="s">
        <v>780</v>
      </c>
      <c r="D227" s="6" t="s">
        <v>781</v>
      </c>
      <c r="E227" s="12" t="str">
        <f>HYPERLINK("https://www.esco-net.com/wcs/escort/ec/detail?hHinCd=EA780K-2SA","EA780K-2SA")</f>
        <v>EA780K-2SA</v>
      </c>
    </row>
    <row r="228" spans="2:5" x14ac:dyDescent="0.2">
      <c r="B228" s="6" t="s">
        <v>12</v>
      </c>
      <c r="C228" s="6" t="s">
        <v>782</v>
      </c>
      <c r="D228" s="6" t="s">
        <v>783</v>
      </c>
      <c r="E228" s="12" t="str">
        <f>HYPERLINK("https://www.esco-net.com/wcs/escort/ec/detail?hHinCd=EA735CB","EA735CB")</f>
        <v>EA735CB</v>
      </c>
    </row>
    <row r="229" spans="2:5" x14ac:dyDescent="0.2">
      <c r="B229" s="6" t="s">
        <v>154</v>
      </c>
      <c r="C229" s="6" t="s">
        <v>784</v>
      </c>
      <c r="D229" s="6" t="s">
        <v>785</v>
      </c>
      <c r="E229" s="12"/>
    </row>
    <row r="230" spans="2:5" x14ac:dyDescent="0.2">
      <c r="B230" s="6" t="s">
        <v>66</v>
      </c>
      <c r="C230" s="6" t="s">
        <v>786</v>
      </c>
      <c r="D230" s="6" t="s">
        <v>787</v>
      </c>
      <c r="E230" s="12" t="str">
        <f>HYPERLINK("https://www.esco-net.com/wcs/escort/ec/detail?hHinCd=EA720YS-4","EA720YS-4")</f>
        <v>EA720YS-4</v>
      </c>
    </row>
    <row r="231" spans="2:5" x14ac:dyDescent="0.2">
      <c r="B231" s="6" t="s">
        <v>66</v>
      </c>
      <c r="C231" s="6" t="s">
        <v>788</v>
      </c>
      <c r="D231" s="6" t="s">
        <v>789</v>
      </c>
      <c r="E231" s="12" t="str">
        <f>HYPERLINK("https://www.esco-net.com/wcs/escort/ec/detail?hHinCd=EA720YS-6","EA720YS-6")</f>
        <v>EA720YS-6</v>
      </c>
    </row>
    <row r="232" spans="2:5" x14ac:dyDescent="0.2">
      <c r="B232" s="6" t="s">
        <v>66</v>
      </c>
      <c r="C232" s="6" t="s">
        <v>790</v>
      </c>
      <c r="D232" s="6" t="s">
        <v>791</v>
      </c>
      <c r="E232" s="12" t="str">
        <f>HYPERLINK("https://www.esco-net.com/wcs/escort/ec/detail?hHinCd=EA720YS-13","EA720YS-13")</f>
        <v>EA720YS-13</v>
      </c>
    </row>
    <row r="233" spans="2:5" x14ac:dyDescent="0.2">
      <c r="B233" s="6" t="s">
        <v>792</v>
      </c>
      <c r="C233" s="6" t="s">
        <v>793</v>
      </c>
      <c r="D233" s="6" t="s">
        <v>794</v>
      </c>
      <c r="E233" s="12" t="str">
        <f>HYPERLINK("https://www.esco-net.com/wcs/escort/ec/detail?hHinCd=EA720WS-12","EA720WS-12")</f>
        <v>EA720WS-12</v>
      </c>
    </row>
    <row r="234" spans="2:5" x14ac:dyDescent="0.2">
      <c r="B234" s="6" t="s">
        <v>795</v>
      </c>
      <c r="C234" s="6" t="s">
        <v>796</v>
      </c>
      <c r="D234" s="6" t="s">
        <v>797</v>
      </c>
      <c r="E234" s="12"/>
    </row>
    <row r="235" spans="2:5" x14ac:dyDescent="0.2">
      <c r="B235" s="6" t="s">
        <v>67</v>
      </c>
      <c r="C235" s="6" t="s">
        <v>798</v>
      </c>
      <c r="D235" s="6" t="s">
        <v>799</v>
      </c>
      <c r="E235" s="12" t="str">
        <f>HYPERLINK("https://www.esco-net.com/wcs/escort/ec/detail?hHinCd=EA725C-32","EA725C-32")</f>
        <v>EA725C-32</v>
      </c>
    </row>
    <row r="236" spans="2:5" x14ac:dyDescent="0.2">
      <c r="B236" s="6" t="s">
        <v>800</v>
      </c>
      <c r="C236" s="6" t="s">
        <v>801</v>
      </c>
      <c r="D236" s="6" t="s">
        <v>802</v>
      </c>
      <c r="E236" s="12" t="str">
        <f>HYPERLINK("https://www.esco-net.com/wcs/escort/ec/detail?hHinCd=EA725FD-32","EA725FD-32")</f>
        <v>EA725FD-32</v>
      </c>
    </row>
    <row r="237" spans="2:5" x14ac:dyDescent="0.2">
      <c r="B237" s="6" t="s">
        <v>803</v>
      </c>
      <c r="C237" s="6" t="s">
        <v>804</v>
      </c>
      <c r="D237" s="6" t="s">
        <v>805</v>
      </c>
      <c r="E237" s="12" t="str">
        <f>HYPERLINK("https://www.esco-net.com/wcs/escort/ec/detail?hHinCd=EA725KM-31","EA725KM-31")</f>
        <v>EA725KM-31</v>
      </c>
    </row>
    <row r="238" spans="2:5" x14ac:dyDescent="0.2">
      <c r="B238" s="6" t="s">
        <v>13</v>
      </c>
      <c r="C238" s="6" t="s">
        <v>806</v>
      </c>
      <c r="D238" s="6" t="s">
        <v>807</v>
      </c>
      <c r="E238" s="12" t="str">
        <f>HYPERLINK("https://www.esco-net.com/wcs/escort/ec/detail?hHinCd=EA725RB-52","EA725RB-52")</f>
        <v>EA725RB-52</v>
      </c>
    </row>
    <row r="239" spans="2:5" x14ac:dyDescent="0.2">
      <c r="B239" s="6" t="s">
        <v>808</v>
      </c>
      <c r="C239" s="6" t="s">
        <v>809</v>
      </c>
      <c r="D239" s="6" t="s">
        <v>810</v>
      </c>
      <c r="E239" s="12" t="str">
        <f>HYPERLINK("https://www.esco-net.com/wcs/escort/ec/detail?hHinCd=EA566P-6A","EA566P-6A")</f>
        <v>EA566P-6A</v>
      </c>
    </row>
    <row r="240" spans="2:5" x14ac:dyDescent="0.2">
      <c r="B240" s="6" t="s">
        <v>811</v>
      </c>
      <c r="C240" s="6" t="s">
        <v>812</v>
      </c>
      <c r="D240" s="6" t="s">
        <v>813</v>
      </c>
      <c r="E240" s="12"/>
    </row>
    <row r="241" spans="2:5" x14ac:dyDescent="0.2">
      <c r="B241" s="6" t="s">
        <v>814</v>
      </c>
      <c r="C241" s="6" t="s">
        <v>815</v>
      </c>
      <c r="D241" s="6" t="s">
        <v>816</v>
      </c>
      <c r="E241" s="12"/>
    </row>
    <row r="242" spans="2:5" x14ac:dyDescent="0.2">
      <c r="B242" s="6" t="s">
        <v>817</v>
      </c>
      <c r="C242" s="6" t="s">
        <v>818</v>
      </c>
      <c r="D242" s="6" t="s">
        <v>819</v>
      </c>
      <c r="E242" s="12" t="str">
        <f>HYPERLINK("https://www.esco-net.com/wcs/escort/ec/detail?hHinCd=EA707BB-1B","EA707BB-1B")</f>
        <v>EA707BB-1B</v>
      </c>
    </row>
    <row r="243" spans="2:5" x14ac:dyDescent="0.2">
      <c r="B243" s="6" t="s">
        <v>820</v>
      </c>
      <c r="C243" s="6" t="s">
        <v>821</v>
      </c>
      <c r="D243" s="6" t="s">
        <v>822</v>
      </c>
      <c r="E243" s="12" t="str">
        <f>HYPERLINK("https://www.esco-net.com/wcs/escort/ec/detail?hHinCd=EA708SC-1","EA708SC-1")</f>
        <v>EA708SC-1</v>
      </c>
    </row>
    <row r="244" spans="2:5" x14ac:dyDescent="0.2">
      <c r="B244" s="6" t="s">
        <v>823</v>
      </c>
      <c r="C244" s="6" t="s">
        <v>824</v>
      </c>
      <c r="D244" s="6" t="s">
        <v>825</v>
      </c>
      <c r="E244" s="12" t="str">
        <f>HYPERLINK("https://www.esco-net.com/wcs/escort/ec/detail?hHinCd=EA707NC-22","EA707NC-22")</f>
        <v>EA707NC-22</v>
      </c>
    </row>
    <row r="245" spans="2:5" x14ac:dyDescent="0.2">
      <c r="B245" s="6" t="s">
        <v>826</v>
      </c>
      <c r="C245" s="6" t="s">
        <v>827</v>
      </c>
      <c r="D245" s="6" t="s">
        <v>828</v>
      </c>
      <c r="E245" s="12"/>
    </row>
    <row r="246" spans="2:5" x14ac:dyDescent="0.2">
      <c r="B246" s="6" t="s">
        <v>829</v>
      </c>
      <c r="C246" s="6" t="s">
        <v>830</v>
      </c>
      <c r="D246" s="6" t="s">
        <v>831</v>
      </c>
      <c r="E246" s="12" t="str">
        <f>HYPERLINK("https://www.esco-net.com/wcs/escort/ec/detail?hHinCd=EA742T-2A","EA742T-2A")</f>
        <v>EA742T-2A</v>
      </c>
    </row>
    <row r="247" spans="2:5" x14ac:dyDescent="0.2">
      <c r="B247" s="6" t="s">
        <v>832</v>
      </c>
      <c r="C247" s="6" t="s">
        <v>833</v>
      </c>
      <c r="D247" s="6" t="s">
        <v>834</v>
      </c>
      <c r="E247" s="12" t="str">
        <f>HYPERLINK("https://www.esco-net.com/wcs/escort/ec/detail?hHinCd=EA742MK-102","EA742MK-102")</f>
        <v>EA742MK-102</v>
      </c>
    </row>
    <row r="248" spans="2:5" x14ac:dyDescent="0.2">
      <c r="B248" s="6" t="s">
        <v>155</v>
      </c>
      <c r="C248" s="6" t="s">
        <v>835</v>
      </c>
      <c r="D248" s="6" t="s">
        <v>836</v>
      </c>
      <c r="E248" s="12" t="str">
        <f>HYPERLINK("https://www.esco-net.com/wcs/escort/ec/detail?hHinCd=EA727AD-4","EA727AD-4")</f>
        <v>EA727AD-4</v>
      </c>
    </row>
    <row r="249" spans="2:5" x14ac:dyDescent="0.2">
      <c r="B249" s="6" t="s">
        <v>837</v>
      </c>
      <c r="C249" s="6" t="s">
        <v>838</v>
      </c>
      <c r="D249" s="6" t="s">
        <v>839</v>
      </c>
      <c r="E249" s="12" t="str">
        <f>HYPERLINK("https://www.esco-net.com/wcs/escort/ec/detail?hHinCd=EA809BX-12B","EA809BX-12B")</f>
        <v>EA809BX-12B</v>
      </c>
    </row>
    <row r="250" spans="2:5" x14ac:dyDescent="0.2">
      <c r="B250" s="6" t="s">
        <v>840</v>
      </c>
      <c r="C250" s="6" t="s">
        <v>841</v>
      </c>
      <c r="D250" s="6" t="s">
        <v>842</v>
      </c>
      <c r="E250" s="12" t="str">
        <f>HYPERLINK("https://www.esco-net.com/wcs/escort/ec/detail?hHinCd=EA813DN-7B","EA813DN-7B")</f>
        <v>EA813DN-7B</v>
      </c>
    </row>
    <row r="251" spans="2:5" x14ac:dyDescent="0.2">
      <c r="B251" s="6" t="s">
        <v>156</v>
      </c>
      <c r="C251" s="6" t="s">
        <v>843</v>
      </c>
      <c r="D251" s="6" t="s">
        <v>844</v>
      </c>
      <c r="E251" s="12" t="str">
        <f>HYPERLINK("https://www.esco-net.com/wcs/escort/ec/detail?hHinCd=EA809BE-3B","EA809BE-3B")</f>
        <v>EA809BE-3B</v>
      </c>
    </row>
    <row r="252" spans="2:5" x14ac:dyDescent="0.2">
      <c r="B252" s="6" t="s">
        <v>845</v>
      </c>
      <c r="C252" s="6" t="s">
        <v>846</v>
      </c>
      <c r="D252" s="6" t="s">
        <v>847</v>
      </c>
      <c r="E252" s="12"/>
    </row>
    <row r="253" spans="2:5" x14ac:dyDescent="0.2">
      <c r="B253" s="6" t="s">
        <v>848</v>
      </c>
      <c r="C253" s="6" t="s">
        <v>849</v>
      </c>
      <c r="D253" s="6" t="s">
        <v>850</v>
      </c>
      <c r="E253" s="12"/>
    </row>
    <row r="254" spans="2:5" x14ac:dyDescent="0.2">
      <c r="B254" s="6" t="s">
        <v>848</v>
      </c>
      <c r="C254" s="6" t="s">
        <v>851</v>
      </c>
      <c r="D254" s="6" t="s">
        <v>852</v>
      </c>
      <c r="E254" s="12"/>
    </row>
    <row r="255" spans="2:5" x14ac:dyDescent="0.2">
      <c r="B255" s="6" t="s">
        <v>853</v>
      </c>
      <c r="C255" s="6" t="s">
        <v>854</v>
      </c>
      <c r="D255" s="6" t="s">
        <v>855</v>
      </c>
      <c r="E255" s="12"/>
    </row>
    <row r="256" spans="2:5" x14ac:dyDescent="0.2">
      <c r="B256" s="6" t="s">
        <v>856</v>
      </c>
      <c r="C256" s="6" t="s">
        <v>857</v>
      </c>
      <c r="D256" s="6" t="s">
        <v>858</v>
      </c>
      <c r="E256" s="12" t="str">
        <f>HYPERLINK("https://www.esco-net.com/wcs/escort/ec/detail?hHinCd=EA758C-730A","EA758C-730A")</f>
        <v>EA758C-730A</v>
      </c>
    </row>
    <row r="257" spans="2:5" x14ac:dyDescent="0.2">
      <c r="B257" s="6" t="s">
        <v>859</v>
      </c>
      <c r="C257" s="6" t="s">
        <v>860</v>
      </c>
      <c r="D257" s="6" t="s">
        <v>861</v>
      </c>
      <c r="E257" s="12"/>
    </row>
    <row r="258" spans="2:5" x14ac:dyDescent="0.2">
      <c r="B258" s="6" t="s">
        <v>68</v>
      </c>
      <c r="C258" s="6" t="s">
        <v>862</v>
      </c>
      <c r="D258" s="6" t="s">
        <v>863</v>
      </c>
      <c r="E258" s="12"/>
    </row>
    <row r="259" spans="2:5" x14ac:dyDescent="0.2">
      <c r="B259" s="6" t="s">
        <v>864</v>
      </c>
      <c r="C259" s="6" t="s">
        <v>865</v>
      </c>
      <c r="D259" s="6" t="s">
        <v>866</v>
      </c>
      <c r="E259" s="12"/>
    </row>
    <row r="260" spans="2:5" x14ac:dyDescent="0.2">
      <c r="B260" s="6" t="s">
        <v>20</v>
      </c>
      <c r="C260" s="6" t="s">
        <v>867</v>
      </c>
      <c r="D260" s="6" t="s">
        <v>868</v>
      </c>
      <c r="E260" s="12"/>
    </row>
    <row r="261" spans="2:5" x14ac:dyDescent="0.2">
      <c r="B261" s="6" t="s">
        <v>20</v>
      </c>
      <c r="C261" s="6" t="s">
        <v>869</v>
      </c>
      <c r="D261" s="6" t="s">
        <v>870</v>
      </c>
      <c r="E261" s="12" t="str">
        <f>HYPERLINK("https://www.esco-net.com/wcs/escort/ec/detail?hHinCd=EA940MH-18A","EA940MH-18A")</f>
        <v>EA940MH-18A</v>
      </c>
    </row>
    <row r="262" spans="2:5" x14ac:dyDescent="0.2">
      <c r="B262" s="6" t="s">
        <v>20</v>
      </c>
      <c r="C262" s="6" t="s">
        <v>871</v>
      </c>
      <c r="D262" s="6" t="s">
        <v>872</v>
      </c>
      <c r="E262" s="12" t="str">
        <f>HYPERLINK("https://www.esco-net.com/wcs/escort/ec/detail?hHinCd=EA940MH-2B","EA940MH-2B")</f>
        <v>EA940MH-2B</v>
      </c>
    </row>
    <row r="263" spans="2:5" x14ac:dyDescent="0.2">
      <c r="B263" s="6" t="s">
        <v>873</v>
      </c>
      <c r="C263" s="6" t="s">
        <v>874</v>
      </c>
      <c r="D263" s="6" t="s">
        <v>875</v>
      </c>
      <c r="E263" s="12" t="str">
        <f>HYPERLINK("https://www.esco-net.com/wcs/escort/ec/detail?hHinCd=EA824AX-5.5","EA824AX-5.5")</f>
        <v>EA824AX-5.5</v>
      </c>
    </row>
    <row r="264" spans="2:5" x14ac:dyDescent="0.2">
      <c r="B264" s="6" t="s">
        <v>873</v>
      </c>
      <c r="C264" s="6" t="s">
        <v>876</v>
      </c>
      <c r="D264" s="6" t="s">
        <v>877</v>
      </c>
      <c r="E264" s="12" t="str">
        <f>HYPERLINK("https://www.esco-net.com/wcs/escort/ec/detail?hHinCd=EA824AX-8","EA824AX-8")</f>
        <v>EA824AX-8</v>
      </c>
    </row>
    <row r="265" spans="2:5" x14ac:dyDescent="0.2">
      <c r="B265" s="6" t="s">
        <v>878</v>
      </c>
      <c r="C265" s="6" t="s">
        <v>879</v>
      </c>
      <c r="D265" s="6" t="s">
        <v>880</v>
      </c>
      <c r="E265" s="12" t="str">
        <f>HYPERLINK("https://www.esco-net.com/wcs/escort/ec/detail?hHinCd=EA824NS-3.5","EA824NS-3.5")</f>
        <v>EA824NS-3.5</v>
      </c>
    </row>
    <row r="266" spans="2:5" x14ac:dyDescent="0.2">
      <c r="B266" s="6" t="s">
        <v>878</v>
      </c>
      <c r="C266" s="6" t="s">
        <v>881</v>
      </c>
      <c r="D266" s="6" t="s">
        <v>882</v>
      </c>
      <c r="E266" s="12"/>
    </row>
    <row r="267" spans="2:5" x14ac:dyDescent="0.2">
      <c r="B267" s="6" t="s">
        <v>157</v>
      </c>
      <c r="C267" s="6" t="s">
        <v>883</v>
      </c>
      <c r="D267" s="6" t="s">
        <v>884</v>
      </c>
      <c r="E267" s="12" t="str">
        <f>HYPERLINK("https://www.esco-net.com/wcs/escort/ec/detail?hHinCd=EA824NP-155","EA824NP-155")</f>
        <v>EA824NP-155</v>
      </c>
    </row>
    <row r="268" spans="2:5" x14ac:dyDescent="0.2">
      <c r="B268" s="6" t="s">
        <v>157</v>
      </c>
      <c r="C268" s="6" t="s">
        <v>885</v>
      </c>
      <c r="D268" s="6" t="s">
        <v>886</v>
      </c>
      <c r="E268" s="12"/>
    </row>
    <row r="269" spans="2:5" x14ac:dyDescent="0.2">
      <c r="B269" s="6" t="s">
        <v>69</v>
      </c>
      <c r="C269" s="6" t="s">
        <v>887</v>
      </c>
      <c r="D269" s="6" t="s">
        <v>888</v>
      </c>
      <c r="E269" s="12" t="str">
        <f>HYPERLINK("https://www.esco-net.com/wcs/escort/ec/detail?hHinCd=EA827FD-1A","EA827FD-1A")</f>
        <v>EA827FD-1A</v>
      </c>
    </row>
    <row r="270" spans="2:5" x14ac:dyDescent="0.2">
      <c r="B270" s="6" t="s">
        <v>889</v>
      </c>
      <c r="C270" s="6" t="s">
        <v>890</v>
      </c>
      <c r="D270" s="6" t="s">
        <v>891</v>
      </c>
      <c r="E270" s="12" t="str">
        <f>HYPERLINK("https://www.esco-net.com/wcs/escort/ec/detail?hHinCd=EA827HD-116","EA827HD-116")</f>
        <v>EA827HD-116</v>
      </c>
    </row>
    <row r="271" spans="2:5" x14ac:dyDescent="0.2">
      <c r="B271" s="6" t="s">
        <v>158</v>
      </c>
      <c r="C271" s="6" t="s">
        <v>892</v>
      </c>
      <c r="D271" s="6" t="s">
        <v>893</v>
      </c>
      <c r="E271" s="12" t="str">
        <f>HYPERLINK("https://www.esco-net.com/wcs/escort/ec/detail?hHinCd=EA827HB-1","EA827HB-1")</f>
        <v>EA827HB-1</v>
      </c>
    </row>
    <row r="272" spans="2:5" x14ac:dyDescent="0.2">
      <c r="B272" s="6" t="s">
        <v>70</v>
      </c>
      <c r="C272" s="6" t="s">
        <v>894</v>
      </c>
      <c r="D272" s="6" t="s">
        <v>895</v>
      </c>
      <c r="E272" s="12"/>
    </row>
    <row r="273" spans="2:5" x14ac:dyDescent="0.2">
      <c r="B273" s="6" t="s">
        <v>896</v>
      </c>
      <c r="C273" s="6" t="s">
        <v>897</v>
      </c>
      <c r="D273" s="6" t="s">
        <v>898</v>
      </c>
      <c r="E273" s="12" t="str">
        <f>HYPERLINK("https://www.esco-net.com/wcs/escort/ec/detail?hHinCd=EA824RF-10.0","EA824RF-10.0")</f>
        <v>EA824RF-10.0</v>
      </c>
    </row>
    <row r="274" spans="2:5" x14ac:dyDescent="0.2">
      <c r="B274" s="6" t="s">
        <v>899</v>
      </c>
      <c r="C274" s="6" t="s">
        <v>900</v>
      </c>
      <c r="D274" s="6" t="s">
        <v>901</v>
      </c>
      <c r="E274" s="12" t="str">
        <f>HYPERLINK("https://www.esco-net.com/wcs/escort/ec/detail?hHinCd=EA829JE-250","EA829JE-250")</f>
        <v>EA829JE-250</v>
      </c>
    </row>
    <row r="275" spans="2:5" x14ac:dyDescent="0.2">
      <c r="B275" s="6" t="s">
        <v>902</v>
      </c>
      <c r="C275" s="6" t="s">
        <v>903</v>
      </c>
      <c r="D275" s="6" t="s">
        <v>904</v>
      </c>
      <c r="E275" s="12" t="str">
        <f>HYPERLINK("https://www.esco-net.com/wcs/escort/ec/detail?hHinCd=EA829JF-140","EA829JF-140")</f>
        <v>EA829JF-140</v>
      </c>
    </row>
    <row r="276" spans="2:5" x14ac:dyDescent="0.2">
      <c r="B276" s="6" t="s">
        <v>905</v>
      </c>
      <c r="C276" s="6" t="s">
        <v>906</v>
      </c>
      <c r="D276" s="6" t="s">
        <v>907</v>
      </c>
      <c r="E276" s="12" t="str">
        <f>HYPERLINK("https://www.esco-net.com/wcs/escort/ec/detail?hHinCd=EA829CB-1","EA829CB-1")</f>
        <v>EA829CB-1</v>
      </c>
    </row>
    <row r="277" spans="2:5" x14ac:dyDescent="0.2">
      <c r="B277" s="6" t="s">
        <v>908</v>
      </c>
      <c r="C277" s="6" t="s">
        <v>909</v>
      </c>
      <c r="D277" s="6" t="s">
        <v>910</v>
      </c>
      <c r="E277" s="12" t="str">
        <f>HYPERLINK("https://www.esco-net.com/wcs/escort/ec/detail?hHinCd=EA829VX-4","EA829VX-4")</f>
        <v>EA829VX-4</v>
      </c>
    </row>
    <row r="278" spans="2:5" x14ac:dyDescent="0.2">
      <c r="B278" s="6" t="s">
        <v>911</v>
      </c>
      <c r="C278" s="6" t="s">
        <v>912</v>
      </c>
      <c r="D278" s="6" t="s">
        <v>913</v>
      </c>
      <c r="E278" s="12"/>
    </row>
    <row r="279" spans="2:5" x14ac:dyDescent="0.2">
      <c r="B279" s="6" t="s">
        <v>914</v>
      </c>
      <c r="C279" s="6" t="s">
        <v>915</v>
      </c>
      <c r="D279" s="6" t="s">
        <v>916</v>
      </c>
      <c r="E279" s="12" t="str">
        <f>HYPERLINK("https://www.esco-net.com/wcs/escort/ec/detail?hHinCd=EA825GK-3","EA825GK-3")</f>
        <v>EA825GK-3</v>
      </c>
    </row>
    <row r="280" spans="2:5" x14ac:dyDescent="0.2">
      <c r="B280" s="6" t="s">
        <v>917</v>
      </c>
      <c r="C280" s="6" t="s">
        <v>918</v>
      </c>
      <c r="D280" s="6" t="s">
        <v>919</v>
      </c>
      <c r="E280" s="12"/>
    </row>
    <row r="281" spans="2:5" x14ac:dyDescent="0.2">
      <c r="B281" s="6" t="s">
        <v>917</v>
      </c>
      <c r="C281" s="6" t="s">
        <v>920</v>
      </c>
      <c r="D281" s="6" t="s">
        <v>921</v>
      </c>
      <c r="E281" s="12"/>
    </row>
    <row r="282" spans="2:5" x14ac:dyDescent="0.2">
      <c r="B282" s="6" t="s">
        <v>922</v>
      </c>
      <c r="C282" s="6" t="s">
        <v>923</v>
      </c>
      <c r="D282" s="6" t="s">
        <v>924</v>
      </c>
      <c r="E282" s="12"/>
    </row>
    <row r="283" spans="2:5" x14ac:dyDescent="0.2">
      <c r="B283" s="6" t="s">
        <v>925</v>
      </c>
      <c r="C283" s="6" t="s">
        <v>926</v>
      </c>
      <c r="D283" s="6" t="s">
        <v>927</v>
      </c>
      <c r="E283" s="12" t="str">
        <f>HYPERLINK("https://www.esco-net.com/wcs/escort/ec/detail?hHinCd=EA865CA-70","EA865CA-70")</f>
        <v>EA865CA-70</v>
      </c>
    </row>
    <row r="284" spans="2:5" x14ac:dyDescent="0.2">
      <c r="B284" s="6" t="s">
        <v>159</v>
      </c>
      <c r="C284" s="6" t="s">
        <v>928</v>
      </c>
      <c r="D284" s="6" t="s">
        <v>929</v>
      </c>
      <c r="E284" s="12" t="str">
        <f>HYPERLINK("https://www.esco-net.com/wcs/escort/ec/detail?hHinCd=EA810XR-1","EA810XR-1")</f>
        <v>EA810XR-1</v>
      </c>
    </row>
    <row r="285" spans="2:5" x14ac:dyDescent="0.2">
      <c r="B285" s="6" t="s">
        <v>930</v>
      </c>
      <c r="C285" s="6" t="s">
        <v>931</v>
      </c>
      <c r="D285" s="6" t="s">
        <v>932</v>
      </c>
      <c r="E285" s="12"/>
    </row>
    <row r="286" spans="2:5" x14ac:dyDescent="0.2">
      <c r="B286" s="6" t="s">
        <v>930</v>
      </c>
      <c r="C286" s="6" t="s">
        <v>933</v>
      </c>
      <c r="D286" s="6" t="s">
        <v>934</v>
      </c>
      <c r="E286" s="12"/>
    </row>
    <row r="287" spans="2:5" x14ac:dyDescent="0.2">
      <c r="B287" s="6" t="s">
        <v>160</v>
      </c>
      <c r="C287" s="6" t="s">
        <v>935</v>
      </c>
      <c r="D287" s="6" t="s">
        <v>936</v>
      </c>
      <c r="E287" s="12" t="str">
        <f>HYPERLINK("https://www.esco-net.com/wcs/escort/ec/detail?hHinCd=EA854LH-61A","EA854LH-61A")</f>
        <v>EA854LH-61A</v>
      </c>
    </row>
    <row r="288" spans="2:5" x14ac:dyDescent="0.2">
      <c r="B288" s="6" t="s">
        <v>71</v>
      </c>
      <c r="C288" s="6" t="s">
        <v>937</v>
      </c>
      <c r="D288" s="6" t="s">
        <v>938</v>
      </c>
      <c r="E288" s="12"/>
    </row>
    <row r="289" spans="2:5" x14ac:dyDescent="0.2">
      <c r="B289" s="6" t="s">
        <v>939</v>
      </c>
      <c r="C289" s="6" t="s">
        <v>940</v>
      </c>
      <c r="D289" s="6" t="s">
        <v>941</v>
      </c>
      <c r="E289" s="12" t="str">
        <f>HYPERLINK("https://www.esco-net.com/wcs/escort/ec/detail?hHinCd=EA809ZK-36","EA809ZK-36")</f>
        <v>EA809ZK-36</v>
      </c>
    </row>
    <row r="290" spans="2:5" x14ac:dyDescent="0.2">
      <c r="B290" s="6" t="s">
        <v>942</v>
      </c>
      <c r="C290" s="6" t="s">
        <v>943</v>
      </c>
      <c r="D290" s="6" t="s">
        <v>944</v>
      </c>
      <c r="E290" s="12" t="str">
        <f>HYPERLINK("https://www.esco-net.com/wcs/escort/ec/detail?hHinCd=EA809ZB-36","EA809ZB-36")</f>
        <v>EA809ZB-36</v>
      </c>
    </row>
    <row r="291" spans="2:5" x14ac:dyDescent="0.2">
      <c r="B291" s="6" t="s">
        <v>161</v>
      </c>
      <c r="C291" s="6" t="s">
        <v>945</v>
      </c>
      <c r="D291" s="6" t="s">
        <v>946</v>
      </c>
      <c r="E291" s="12" t="str">
        <f>HYPERLINK("https://www.esco-net.com/wcs/escort/ec/detail?hHinCd=EA819BL-123","EA819BL-123")</f>
        <v>EA819BL-123</v>
      </c>
    </row>
    <row r="292" spans="2:5" x14ac:dyDescent="0.2">
      <c r="B292" s="6" t="s">
        <v>947</v>
      </c>
      <c r="C292" s="6" t="s">
        <v>948</v>
      </c>
      <c r="D292" s="6" t="s">
        <v>949</v>
      </c>
      <c r="E292" s="12" t="str">
        <f>HYPERLINK("https://www.esco-net.com/wcs/escort/ec/detail?hHinCd=EA813AF-42","EA813AF-42")</f>
        <v>EA813AF-42</v>
      </c>
    </row>
    <row r="293" spans="2:5" x14ac:dyDescent="0.2">
      <c r="B293" s="6" t="s">
        <v>950</v>
      </c>
      <c r="C293" s="6" t="s">
        <v>951</v>
      </c>
      <c r="D293" s="6" t="s">
        <v>952</v>
      </c>
      <c r="E293" s="12" t="str">
        <f>HYPERLINK("https://www.esco-net.com/wcs/escort/ec/detail?hHinCd=EA618AX-132","EA618AX-132")</f>
        <v>EA618AX-132</v>
      </c>
    </row>
    <row r="294" spans="2:5" x14ac:dyDescent="0.2">
      <c r="B294" s="6" t="s">
        <v>162</v>
      </c>
      <c r="C294" s="6" t="s">
        <v>953</v>
      </c>
      <c r="D294" s="6" t="s">
        <v>954</v>
      </c>
      <c r="E294" s="12" t="str">
        <f>HYPERLINK("https://www.esco-net.com/wcs/escort/ec/detail?hHinCd=EA158SH-1A","EA158SH-1A")</f>
        <v>EA158SH-1A</v>
      </c>
    </row>
    <row r="295" spans="2:5" x14ac:dyDescent="0.2">
      <c r="B295" s="6" t="s">
        <v>955</v>
      </c>
      <c r="C295" s="6" t="s">
        <v>956</v>
      </c>
      <c r="D295" s="6" t="s">
        <v>957</v>
      </c>
      <c r="E295" s="12" t="str">
        <f>HYPERLINK("https://www.esco-net.com/wcs/escort/ec/detail?hHinCd=EA162MB-1","EA162MB-1")</f>
        <v>EA162MB-1</v>
      </c>
    </row>
    <row r="296" spans="2:5" x14ac:dyDescent="0.2">
      <c r="B296" s="6" t="s">
        <v>958</v>
      </c>
      <c r="C296" s="6" t="s">
        <v>959</v>
      </c>
      <c r="D296" s="6" t="s">
        <v>960</v>
      </c>
      <c r="E296" s="12"/>
    </row>
    <row r="297" spans="2:5" x14ac:dyDescent="0.2">
      <c r="B297" s="6" t="s">
        <v>163</v>
      </c>
      <c r="C297" s="6" t="s">
        <v>961</v>
      </c>
      <c r="D297" s="6" t="s">
        <v>962</v>
      </c>
      <c r="E297" s="12" t="str">
        <f>HYPERLINK("https://www.esco-net.com/wcs/escort/ec/detail?hHinCd=EA123PR-30","EA123PR-30")</f>
        <v>EA123PR-30</v>
      </c>
    </row>
    <row r="298" spans="2:5" x14ac:dyDescent="0.2">
      <c r="B298" s="6" t="s">
        <v>21</v>
      </c>
      <c r="C298" s="6" t="s">
        <v>963</v>
      </c>
      <c r="D298" s="6" t="s">
        <v>964</v>
      </c>
      <c r="E298" s="12" t="str">
        <f>HYPERLINK("https://www.esco-net.com/wcs/escort/ec/detail?hHinCd=EA125S-20","EA125S-20")</f>
        <v>EA125S-20</v>
      </c>
    </row>
    <row r="299" spans="2:5" x14ac:dyDescent="0.2">
      <c r="B299" s="6" t="s">
        <v>22</v>
      </c>
      <c r="C299" s="6" t="s">
        <v>965</v>
      </c>
      <c r="D299" s="6" t="s">
        <v>966</v>
      </c>
      <c r="E299" s="12"/>
    </row>
    <row r="300" spans="2:5" x14ac:dyDescent="0.2">
      <c r="B300" s="6" t="s">
        <v>967</v>
      </c>
      <c r="C300" s="6" t="s">
        <v>968</v>
      </c>
      <c r="D300" s="6" t="s">
        <v>969</v>
      </c>
      <c r="E300" s="12"/>
    </row>
    <row r="301" spans="2:5" x14ac:dyDescent="0.2">
      <c r="B301" s="6" t="s">
        <v>967</v>
      </c>
      <c r="C301" s="6" t="s">
        <v>970</v>
      </c>
      <c r="D301" s="6" t="s">
        <v>971</v>
      </c>
      <c r="E301" s="12"/>
    </row>
    <row r="302" spans="2:5" x14ac:dyDescent="0.2">
      <c r="B302" s="6" t="s">
        <v>972</v>
      </c>
      <c r="C302" s="6" t="s">
        <v>973</v>
      </c>
      <c r="D302" s="6" t="s">
        <v>974</v>
      </c>
      <c r="E302" s="12" t="str">
        <f>HYPERLINK("https://www.esco-net.com/wcs/escort/ec/detail?hHinCd=EA153HA-20","EA153HA-20")</f>
        <v>EA153HA-20</v>
      </c>
    </row>
    <row r="303" spans="2:5" x14ac:dyDescent="0.2">
      <c r="B303" s="6" t="s">
        <v>164</v>
      </c>
      <c r="C303" s="6" t="s">
        <v>975</v>
      </c>
      <c r="D303" s="6" t="s">
        <v>976</v>
      </c>
      <c r="E303" s="12" t="str">
        <f>HYPERLINK("https://www.esco-net.com/wcs/escort/ec/detail?hHinCd=EA125DX-106A","EA125DX-106A")</f>
        <v>EA125DX-106A</v>
      </c>
    </row>
    <row r="304" spans="2:5" x14ac:dyDescent="0.2">
      <c r="B304" s="6" t="s">
        <v>164</v>
      </c>
      <c r="C304" s="6" t="s">
        <v>977</v>
      </c>
      <c r="D304" s="6" t="s">
        <v>978</v>
      </c>
      <c r="E304" s="12"/>
    </row>
    <row r="305" spans="2:5" x14ac:dyDescent="0.2">
      <c r="B305" s="6" t="s">
        <v>979</v>
      </c>
      <c r="C305" s="6" t="s">
        <v>980</v>
      </c>
      <c r="D305" s="6" t="s">
        <v>981</v>
      </c>
      <c r="E305" s="12"/>
    </row>
    <row r="306" spans="2:5" x14ac:dyDescent="0.2">
      <c r="B306" s="6" t="s">
        <v>982</v>
      </c>
      <c r="C306" s="6" t="s">
        <v>983</v>
      </c>
      <c r="D306" s="6" t="s">
        <v>984</v>
      </c>
      <c r="E306" s="12" t="str">
        <f>HYPERLINK("https://www.esco-net.com/wcs/escort/ec/detail?hHinCd=EA140DB-12","EA140DB-12")</f>
        <v>EA140DB-12</v>
      </c>
    </row>
    <row r="307" spans="2:5" x14ac:dyDescent="0.2">
      <c r="B307" s="6" t="s">
        <v>72</v>
      </c>
      <c r="C307" s="6" t="s">
        <v>985</v>
      </c>
      <c r="D307" s="6" t="s">
        <v>986</v>
      </c>
      <c r="E307" s="12" t="str">
        <f>HYPERLINK("https://www.esco-net.com/wcs/escort/ec/detail?hHinCd=EA140DJ-12","EA140DJ-12")</f>
        <v>EA140DJ-12</v>
      </c>
    </row>
    <row r="308" spans="2:5" x14ac:dyDescent="0.2">
      <c r="B308" s="6" t="s">
        <v>987</v>
      </c>
      <c r="C308" s="6" t="s">
        <v>988</v>
      </c>
      <c r="D308" s="6" t="s">
        <v>989</v>
      </c>
      <c r="E308" s="12"/>
    </row>
    <row r="309" spans="2:5" x14ac:dyDescent="0.2">
      <c r="B309" s="6" t="s">
        <v>990</v>
      </c>
      <c r="C309" s="6" t="s">
        <v>991</v>
      </c>
      <c r="D309" s="6" t="s">
        <v>992</v>
      </c>
      <c r="E309" s="12" t="str">
        <f>HYPERLINK("https://www.esco-net.com/wcs/escort/ec/detail?hHinCd=EA141A-616","EA141A-616")</f>
        <v>EA141A-616</v>
      </c>
    </row>
    <row r="310" spans="2:5" x14ac:dyDescent="0.2">
      <c r="B310" s="6" t="s">
        <v>993</v>
      </c>
      <c r="C310" s="6" t="s">
        <v>994</v>
      </c>
      <c r="D310" s="6" t="s">
        <v>995</v>
      </c>
      <c r="E310" s="12" t="str">
        <f>HYPERLINK("https://www.esco-net.com/wcs/escort/ec/detail?hHinCd=EA141AT-416","EA141AT-416")</f>
        <v>EA141AT-416</v>
      </c>
    </row>
    <row r="311" spans="2:5" x14ac:dyDescent="0.2">
      <c r="B311" s="6" t="s">
        <v>996</v>
      </c>
      <c r="C311" s="6" t="s">
        <v>997</v>
      </c>
      <c r="D311" s="6" t="s">
        <v>998</v>
      </c>
      <c r="E311" s="12" t="str">
        <f>HYPERLINK("https://www.esco-net.com/wcs/escort/ec/detail?hHinCd=EA426CB-11","EA426CB-11")</f>
        <v>EA426CB-11</v>
      </c>
    </row>
    <row r="312" spans="2:5" x14ac:dyDescent="0.2">
      <c r="B312" s="6" t="s">
        <v>999</v>
      </c>
      <c r="C312" s="6" t="s">
        <v>1000</v>
      </c>
      <c r="D312" s="6" t="s">
        <v>1001</v>
      </c>
      <c r="E312" s="12" t="str">
        <f>HYPERLINK("https://www.esco-net.com/wcs/escort/ec/detail?hHinCd=EA426CD-12","EA426CD-12")</f>
        <v>EA426CD-12</v>
      </c>
    </row>
    <row r="313" spans="2:5" x14ac:dyDescent="0.2">
      <c r="B313" s="6" t="s">
        <v>1002</v>
      </c>
      <c r="C313" s="6" t="s">
        <v>1003</v>
      </c>
      <c r="D313" s="6" t="s">
        <v>1004</v>
      </c>
      <c r="E313" s="12" t="str">
        <f>HYPERLINK("https://www.esco-net.com/wcs/escort/ec/detail?hHinCd=EA470AA-3","EA470AA-3")</f>
        <v>EA470AA-3</v>
      </c>
    </row>
    <row r="314" spans="2:5" x14ac:dyDescent="0.2">
      <c r="B314" s="6" t="s">
        <v>1005</v>
      </c>
      <c r="C314" s="6" t="s">
        <v>1006</v>
      </c>
      <c r="D314" s="6" t="s">
        <v>1007</v>
      </c>
      <c r="E314" s="12"/>
    </row>
    <row r="315" spans="2:5" x14ac:dyDescent="0.2">
      <c r="B315" s="6" t="s">
        <v>1005</v>
      </c>
      <c r="C315" s="6" t="s">
        <v>1008</v>
      </c>
      <c r="D315" s="6" t="s">
        <v>1009</v>
      </c>
      <c r="E315" s="12"/>
    </row>
    <row r="316" spans="2:5" x14ac:dyDescent="0.2">
      <c r="B316" s="6" t="s">
        <v>1005</v>
      </c>
      <c r="C316" s="6" t="s">
        <v>1010</v>
      </c>
      <c r="D316" s="6" t="s">
        <v>1011</v>
      </c>
      <c r="E316" s="12"/>
    </row>
    <row r="317" spans="2:5" x14ac:dyDescent="0.2">
      <c r="B317" s="6" t="s">
        <v>1012</v>
      </c>
      <c r="C317" s="6" t="s">
        <v>1013</v>
      </c>
      <c r="D317" s="6" t="s">
        <v>1014</v>
      </c>
      <c r="E317" s="12" t="str">
        <f>HYPERLINK("https://www.esco-net.com/wcs/escort/ec/detail?hHinCd=EA468BZ-63A","EA468BZ-63A")</f>
        <v>EA468BZ-63A</v>
      </c>
    </row>
    <row r="318" spans="2:5" x14ac:dyDescent="0.2">
      <c r="B318" s="6" t="s">
        <v>1015</v>
      </c>
      <c r="C318" s="6" t="s">
        <v>1016</v>
      </c>
      <c r="D318" s="6" t="s">
        <v>1017</v>
      </c>
      <c r="E318" s="12" t="str">
        <f>HYPERLINK("https://www.esco-net.com/wcs/escort/ec/detail?hHinCd=EA468BX-1C","EA468BX-1C")</f>
        <v>EA468BX-1C</v>
      </c>
    </row>
    <row r="319" spans="2:5" x14ac:dyDescent="0.2">
      <c r="B319" s="6" t="s">
        <v>165</v>
      </c>
      <c r="C319" s="6" t="s">
        <v>1018</v>
      </c>
      <c r="D319" s="6" t="s">
        <v>1019</v>
      </c>
      <c r="E319" s="12"/>
    </row>
    <row r="320" spans="2:5" x14ac:dyDescent="0.2">
      <c r="B320" s="6" t="s">
        <v>73</v>
      </c>
      <c r="C320" s="6" t="s">
        <v>1020</v>
      </c>
      <c r="D320" s="6" t="s">
        <v>1021</v>
      </c>
      <c r="E320" s="12"/>
    </row>
    <row r="321" spans="2:5" x14ac:dyDescent="0.2">
      <c r="B321" s="6" t="s">
        <v>166</v>
      </c>
      <c r="C321" s="6" t="s">
        <v>1022</v>
      </c>
      <c r="D321" s="6" t="s">
        <v>1023</v>
      </c>
      <c r="E321" s="12"/>
    </row>
    <row r="322" spans="2:5" x14ac:dyDescent="0.2">
      <c r="B322" s="6" t="s">
        <v>167</v>
      </c>
      <c r="C322" s="6" t="s">
        <v>1024</v>
      </c>
      <c r="D322" s="6" t="s">
        <v>1025</v>
      </c>
      <c r="E322" s="12" t="str">
        <f>HYPERLINK("https://www.esco-net.com/wcs/escort/ec/detail?hHinCd=EA463HB-100","EA463HB-100")</f>
        <v>EA463HB-100</v>
      </c>
    </row>
    <row r="323" spans="2:5" x14ac:dyDescent="0.2">
      <c r="B323" s="6" t="s">
        <v>168</v>
      </c>
      <c r="C323" s="6" t="s">
        <v>1026</v>
      </c>
      <c r="D323" s="6" t="s">
        <v>1027</v>
      </c>
      <c r="E323" s="12" t="str">
        <f>HYPERLINK("https://www.esco-net.com/wcs/escort/ec/detail?hHinCd=EA463CC-38","EA463CC-38")</f>
        <v>EA463CC-38</v>
      </c>
    </row>
    <row r="324" spans="2:5" x14ac:dyDescent="0.2">
      <c r="B324" s="6" t="s">
        <v>168</v>
      </c>
      <c r="C324" s="6" t="s">
        <v>1028</v>
      </c>
      <c r="D324" s="6" t="s">
        <v>1029</v>
      </c>
      <c r="E324" s="12" t="str">
        <f>HYPERLINK("https://www.esco-net.com/wcs/escort/ec/detail?hHinCd=EA463CC-70","EA463CC-70")</f>
        <v>EA463CC-70</v>
      </c>
    </row>
    <row r="325" spans="2:5" x14ac:dyDescent="0.2">
      <c r="B325" s="6" t="s">
        <v>1030</v>
      </c>
      <c r="C325" s="6" t="s">
        <v>1031</v>
      </c>
      <c r="D325" s="6" t="s">
        <v>1032</v>
      </c>
      <c r="E325" s="12" t="str">
        <f>HYPERLINK("https://www.esco-net.com/wcs/escort/ec/detail?hHinCd=EA463SC-128","EA463SC-128")</f>
        <v>EA463SC-128</v>
      </c>
    </row>
    <row r="326" spans="2:5" x14ac:dyDescent="0.2">
      <c r="B326" s="6" t="s">
        <v>169</v>
      </c>
      <c r="C326" s="6" t="s">
        <v>1033</v>
      </c>
      <c r="D326" s="6" t="s">
        <v>1034</v>
      </c>
      <c r="E326" s="12" t="str">
        <f>HYPERLINK("https://www.esco-net.com/wcs/escort/ec/detail?hHinCd=EA475B-100","EA475B-100")</f>
        <v>EA475B-100</v>
      </c>
    </row>
    <row r="327" spans="2:5" x14ac:dyDescent="0.2">
      <c r="B327" s="6" t="s">
        <v>169</v>
      </c>
      <c r="C327" s="6" t="s">
        <v>1035</v>
      </c>
      <c r="D327" s="6" t="s">
        <v>1036</v>
      </c>
      <c r="E327" s="12"/>
    </row>
    <row r="328" spans="2:5" x14ac:dyDescent="0.2">
      <c r="B328" s="6" t="s">
        <v>74</v>
      </c>
      <c r="C328" s="6" t="s">
        <v>1037</v>
      </c>
      <c r="D328" s="6" t="s">
        <v>1038</v>
      </c>
      <c r="E328" s="12" t="str">
        <f>HYPERLINK("https://www.esco-net.com/wcs/escort/ec/detail?hHinCd=EA475B-75","EA475B-75")</f>
        <v>EA475B-75</v>
      </c>
    </row>
    <row r="329" spans="2:5" x14ac:dyDescent="0.2">
      <c r="B329" s="6" t="s">
        <v>75</v>
      </c>
      <c r="C329" s="6" t="s">
        <v>1039</v>
      </c>
      <c r="D329" s="6" t="s">
        <v>1040</v>
      </c>
      <c r="E329" s="12" t="str">
        <f>HYPERLINK("https://www.esco-net.com/wcs/escort/ec/detail?hHinCd=EA475-150","EA475-150")</f>
        <v>EA475-150</v>
      </c>
    </row>
    <row r="330" spans="2:5" x14ac:dyDescent="0.2">
      <c r="B330" s="6" t="s">
        <v>75</v>
      </c>
      <c r="C330" s="6" t="s">
        <v>1041</v>
      </c>
      <c r="D330" s="6" t="s">
        <v>1042</v>
      </c>
      <c r="E330" s="12" t="str">
        <f>HYPERLINK("https://www.esco-net.com/wcs/escort/ec/detail?hHinCd=EA475B-380","EA475B-380")</f>
        <v>EA475B-380</v>
      </c>
    </row>
    <row r="331" spans="2:5" x14ac:dyDescent="0.2">
      <c r="B331" s="6" t="s">
        <v>75</v>
      </c>
      <c r="C331" s="6" t="s">
        <v>1043</v>
      </c>
      <c r="D331" s="6" t="s">
        <v>1044</v>
      </c>
      <c r="E331" s="12" t="str">
        <f>HYPERLINK("https://www.esco-net.com/wcs/escort/ec/detail?hHinCd=EA475AJ-55","EA475AJ-55")</f>
        <v>EA475AJ-55</v>
      </c>
    </row>
    <row r="332" spans="2:5" x14ac:dyDescent="0.2">
      <c r="B332" s="6" t="s">
        <v>23</v>
      </c>
      <c r="C332" s="6" t="s">
        <v>1045</v>
      </c>
      <c r="D332" s="6" t="s">
        <v>1046</v>
      </c>
      <c r="E332" s="12" t="str">
        <f>HYPERLINK("https://www.esco-net.com/wcs/escort/ec/detail?hHinCd=EA944MA-612","EA944MA-612")</f>
        <v>EA944MA-612</v>
      </c>
    </row>
    <row r="333" spans="2:5" x14ac:dyDescent="0.2">
      <c r="B333" s="6" t="s">
        <v>1047</v>
      </c>
      <c r="C333" s="6" t="s">
        <v>1048</v>
      </c>
      <c r="D333" s="6" t="s">
        <v>1049</v>
      </c>
      <c r="E333" s="12" t="str">
        <f>HYPERLINK("https://www.esco-net.com/wcs/escort/ec/detail?hHinCd=EA440AF-192A","EA440AF-192A")</f>
        <v>EA440AF-192A</v>
      </c>
    </row>
    <row r="334" spans="2:5" x14ac:dyDescent="0.2">
      <c r="B334" s="6" t="s">
        <v>1050</v>
      </c>
      <c r="C334" s="6" t="s">
        <v>1051</v>
      </c>
      <c r="D334" s="6" t="s">
        <v>1052</v>
      </c>
      <c r="E334" s="12" t="str">
        <f>HYPERLINK("https://www.esco-net.com/wcs/escort/ec/detail?hHinCd=EA947FA-107","EA947FA-107")</f>
        <v>EA947FA-107</v>
      </c>
    </row>
    <row r="335" spans="2:5" x14ac:dyDescent="0.2">
      <c r="B335" s="6" t="s">
        <v>1050</v>
      </c>
      <c r="C335" s="6" t="s">
        <v>1053</v>
      </c>
      <c r="D335" s="6" t="s">
        <v>1054</v>
      </c>
      <c r="E335" s="12"/>
    </row>
    <row r="336" spans="2:5" x14ac:dyDescent="0.2">
      <c r="B336" s="6" t="s">
        <v>76</v>
      </c>
      <c r="C336" s="6" t="s">
        <v>1055</v>
      </c>
      <c r="D336" s="6" t="s">
        <v>1056</v>
      </c>
      <c r="E336" s="12"/>
    </row>
    <row r="337" spans="2:5" x14ac:dyDescent="0.2">
      <c r="B337" s="6" t="s">
        <v>76</v>
      </c>
      <c r="C337" s="6" t="s">
        <v>1057</v>
      </c>
      <c r="D337" s="6" t="s">
        <v>1058</v>
      </c>
      <c r="E337" s="12"/>
    </row>
    <row r="338" spans="2:5" x14ac:dyDescent="0.2">
      <c r="B338" s="6" t="s">
        <v>1059</v>
      </c>
      <c r="C338" s="6" t="s">
        <v>1060</v>
      </c>
      <c r="D338" s="6" t="s">
        <v>1061</v>
      </c>
      <c r="E338" s="12"/>
    </row>
    <row r="339" spans="2:5" x14ac:dyDescent="0.2">
      <c r="B339" s="6" t="s">
        <v>1062</v>
      </c>
      <c r="C339" s="6" t="s">
        <v>1063</v>
      </c>
      <c r="D339" s="6" t="s">
        <v>1064</v>
      </c>
      <c r="E339" s="12" t="str">
        <f>HYPERLINK("https://www.esco-net.com/wcs/escort/ec/detail?hHinCd=EA940CE-113","EA940CE-113")</f>
        <v>EA940CE-113</v>
      </c>
    </row>
    <row r="340" spans="2:5" x14ac:dyDescent="0.2">
      <c r="B340" s="6" t="s">
        <v>77</v>
      </c>
      <c r="C340" s="6" t="s">
        <v>1065</v>
      </c>
      <c r="D340" s="6" t="s">
        <v>1066</v>
      </c>
      <c r="E340" s="12"/>
    </row>
    <row r="341" spans="2:5" x14ac:dyDescent="0.2">
      <c r="B341" s="6" t="s">
        <v>170</v>
      </c>
      <c r="C341" s="6" t="s">
        <v>1067</v>
      </c>
      <c r="D341" s="6" t="s">
        <v>1068</v>
      </c>
      <c r="E341" s="12" t="str">
        <f>HYPERLINK("https://www.esco-net.com/wcs/escort/ec/detail?hHinCd=EA940BA-2","EA940BA-2")</f>
        <v>EA940BA-2</v>
      </c>
    </row>
    <row r="342" spans="2:5" x14ac:dyDescent="0.2">
      <c r="B342" s="6" t="s">
        <v>78</v>
      </c>
      <c r="C342" s="6" t="s">
        <v>1069</v>
      </c>
      <c r="D342" s="6" t="s">
        <v>1070</v>
      </c>
      <c r="E342" s="12" t="str">
        <f>HYPERLINK("https://www.esco-net.com/wcs/escort/ec/detail?hHinCd=EA944BH-151","EA944BH-151")</f>
        <v>EA944BH-151</v>
      </c>
    </row>
    <row r="343" spans="2:5" x14ac:dyDescent="0.2">
      <c r="B343" s="6" t="s">
        <v>78</v>
      </c>
      <c r="C343" s="6" t="s">
        <v>1071</v>
      </c>
      <c r="D343" s="6" t="s">
        <v>1072</v>
      </c>
      <c r="E343" s="12" t="str">
        <f>HYPERLINK("https://www.esco-net.com/wcs/escort/ec/detail?hHinCd=EA944BH-161","EA944BH-161")</f>
        <v>EA944BH-161</v>
      </c>
    </row>
    <row r="344" spans="2:5" x14ac:dyDescent="0.2">
      <c r="B344" s="6" t="s">
        <v>1073</v>
      </c>
      <c r="C344" s="6" t="s">
        <v>1074</v>
      </c>
      <c r="D344" s="6" t="s">
        <v>1075</v>
      </c>
      <c r="E344" s="12"/>
    </row>
    <row r="345" spans="2:5" x14ac:dyDescent="0.2">
      <c r="B345" s="6" t="s">
        <v>79</v>
      </c>
      <c r="C345" s="6" t="s">
        <v>1076</v>
      </c>
      <c r="D345" s="6" t="s">
        <v>171</v>
      </c>
      <c r="E345" s="12" t="str">
        <f>HYPERLINK("https://www.esco-net.com/wcs/escort/ec/detail?hHinCd=EA940DA-156A","EA940DA-156A")</f>
        <v>EA940DA-156A</v>
      </c>
    </row>
    <row r="346" spans="2:5" x14ac:dyDescent="0.2">
      <c r="B346" s="6" t="s">
        <v>79</v>
      </c>
      <c r="C346" s="6" t="s">
        <v>1077</v>
      </c>
      <c r="D346" s="6" t="s">
        <v>1078</v>
      </c>
      <c r="E346" s="12"/>
    </row>
    <row r="347" spans="2:5" x14ac:dyDescent="0.2">
      <c r="B347" s="6" t="s">
        <v>1079</v>
      </c>
      <c r="C347" s="6" t="s">
        <v>1080</v>
      </c>
      <c r="D347" s="6" t="s">
        <v>1081</v>
      </c>
      <c r="E347" s="12" t="str">
        <f>HYPERLINK("https://www.esco-net.com/wcs/escort/ec/detail?hHinCd=EA940DH-106A","EA940DH-106A")</f>
        <v>EA940DH-106A</v>
      </c>
    </row>
    <row r="348" spans="2:5" x14ac:dyDescent="0.2">
      <c r="B348" s="6" t="s">
        <v>1082</v>
      </c>
      <c r="C348" s="6" t="s">
        <v>1083</v>
      </c>
      <c r="D348" s="6" t="s">
        <v>1084</v>
      </c>
      <c r="E348" s="12" t="str">
        <f>HYPERLINK("https://www.esco-net.com/wcs/escort/ec/detail?hHinCd=EA948AM-5","EA948AM-5")</f>
        <v>EA948AM-5</v>
      </c>
    </row>
    <row r="349" spans="2:5" x14ac:dyDescent="0.2">
      <c r="B349" s="6" t="s">
        <v>80</v>
      </c>
      <c r="C349" s="6" t="s">
        <v>1085</v>
      </c>
      <c r="D349" s="6" t="s">
        <v>1086</v>
      </c>
      <c r="E349" s="12"/>
    </row>
    <row r="350" spans="2:5" x14ac:dyDescent="0.2">
      <c r="B350" s="6" t="s">
        <v>81</v>
      </c>
      <c r="C350" s="6" t="s">
        <v>1087</v>
      </c>
      <c r="D350" s="6" t="s">
        <v>1088</v>
      </c>
      <c r="E350" s="12"/>
    </row>
    <row r="351" spans="2:5" x14ac:dyDescent="0.2">
      <c r="B351" s="6" t="s">
        <v>24</v>
      </c>
      <c r="C351" s="6" t="s">
        <v>1089</v>
      </c>
      <c r="D351" s="6" t="s">
        <v>1090</v>
      </c>
      <c r="E351" s="12" t="str">
        <f>HYPERLINK("https://www.esco-net.com/wcs/escort/ec/detail?hHinCd=EA948BY-52","EA948BY-52")</f>
        <v>EA948BY-52</v>
      </c>
    </row>
    <row r="352" spans="2:5" x14ac:dyDescent="0.2">
      <c r="B352" s="6" t="s">
        <v>172</v>
      </c>
      <c r="C352" s="6" t="s">
        <v>1091</v>
      </c>
      <c r="D352" s="6" t="s">
        <v>1092</v>
      </c>
      <c r="E352" s="12"/>
    </row>
    <row r="353" spans="2:5" x14ac:dyDescent="0.2">
      <c r="B353" s="6" t="s">
        <v>82</v>
      </c>
      <c r="C353" s="6" t="s">
        <v>1093</v>
      </c>
      <c r="D353" s="6" t="s">
        <v>1094</v>
      </c>
      <c r="E353" s="12"/>
    </row>
    <row r="354" spans="2:5" x14ac:dyDescent="0.2">
      <c r="B354" s="6" t="s">
        <v>82</v>
      </c>
      <c r="C354" s="6" t="s">
        <v>1095</v>
      </c>
      <c r="D354" s="6" t="s">
        <v>1096</v>
      </c>
      <c r="E354" s="12" t="str">
        <f>HYPERLINK("https://www.esco-net.com/wcs/escort/ec/detail?hHinCd=EA948CA-1","EA948CA-1")</f>
        <v>EA948CA-1</v>
      </c>
    </row>
    <row r="355" spans="2:5" x14ac:dyDescent="0.2">
      <c r="B355" s="6" t="s">
        <v>1097</v>
      </c>
      <c r="C355" s="6" t="s">
        <v>1098</v>
      </c>
      <c r="D355" s="6" t="s">
        <v>1099</v>
      </c>
      <c r="E355" s="12"/>
    </row>
    <row r="356" spans="2:5" x14ac:dyDescent="0.2">
      <c r="B356" s="6" t="s">
        <v>1100</v>
      </c>
      <c r="C356" s="6" t="s">
        <v>1101</v>
      </c>
      <c r="D356" s="6" t="s">
        <v>1102</v>
      </c>
      <c r="E356" s="12"/>
    </row>
    <row r="357" spans="2:5" x14ac:dyDescent="0.2">
      <c r="B357" s="6" t="s">
        <v>173</v>
      </c>
      <c r="C357" s="6" t="s">
        <v>1103</v>
      </c>
      <c r="D357" s="6" t="s">
        <v>1104</v>
      </c>
      <c r="E357" s="12" t="str">
        <f>HYPERLINK("https://www.esco-net.com/wcs/escort/ec/detail?hHinCd=EA966EA-206","EA966EA-206")</f>
        <v>EA966EA-206</v>
      </c>
    </row>
    <row r="358" spans="2:5" x14ac:dyDescent="0.2">
      <c r="B358" s="6" t="s">
        <v>173</v>
      </c>
      <c r="C358" s="6" t="s">
        <v>1105</v>
      </c>
      <c r="D358" s="6" t="s">
        <v>1106</v>
      </c>
      <c r="E358" s="12" t="str">
        <f>HYPERLINK("https://www.esco-net.com/wcs/escort/ec/detail?hHinCd=EA966ED-201","EA966ED-201")</f>
        <v>EA966ED-201</v>
      </c>
    </row>
    <row r="359" spans="2:5" x14ac:dyDescent="0.2">
      <c r="B359" s="6" t="s">
        <v>173</v>
      </c>
      <c r="C359" s="6" t="s">
        <v>1107</v>
      </c>
      <c r="D359" s="6" t="s">
        <v>1108</v>
      </c>
      <c r="E359" s="12" t="str">
        <f>HYPERLINK("https://www.esco-net.com/wcs/escort/ec/detail?hHinCd=EA966ED-4","EA966ED-4")</f>
        <v>EA966ED-4</v>
      </c>
    </row>
    <row r="360" spans="2:5" x14ac:dyDescent="0.2">
      <c r="B360" s="6" t="s">
        <v>173</v>
      </c>
      <c r="C360" s="6" t="s">
        <v>1109</v>
      </c>
      <c r="D360" s="6" t="s">
        <v>1110</v>
      </c>
      <c r="E360" s="12" t="str">
        <f>HYPERLINK("https://www.esco-net.com/wcs/escort/ec/detail?hHinCd=EA966ED-5","EA966ED-5")</f>
        <v>EA966ED-5</v>
      </c>
    </row>
    <row r="361" spans="2:5" x14ac:dyDescent="0.2">
      <c r="B361" s="6" t="s">
        <v>174</v>
      </c>
      <c r="C361" s="6" t="s">
        <v>1111</v>
      </c>
      <c r="D361" s="6" t="s">
        <v>1112</v>
      </c>
      <c r="E361" s="12" t="str">
        <f>HYPERLINK("https://www.esco-net.com/wcs/escort/ec/detail?hHinCd=EA966EH-203","EA966EH-203")</f>
        <v>EA966EH-203</v>
      </c>
    </row>
    <row r="362" spans="2:5" x14ac:dyDescent="0.2">
      <c r="B362" s="6" t="s">
        <v>174</v>
      </c>
      <c r="C362" s="6" t="s">
        <v>1113</v>
      </c>
      <c r="D362" s="6" t="s">
        <v>1114</v>
      </c>
      <c r="E362" s="12" t="str">
        <f>HYPERLINK("https://www.esco-net.com/wcs/escort/ec/detail?hHinCd=EA966EH-204","EA966EH-204")</f>
        <v>EA966EH-204</v>
      </c>
    </row>
    <row r="363" spans="2:5" x14ac:dyDescent="0.2">
      <c r="B363" s="6" t="s">
        <v>174</v>
      </c>
      <c r="C363" s="6" t="s">
        <v>1115</v>
      </c>
      <c r="D363" s="6" t="s">
        <v>1116</v>
      </c>
      <c r="E363" s="12" t="str">
        <f>HYPERLINK("https://www.esco-net.com/wcs/escort/ec/detail?hHinCd=EA966EH-205","EA966EH-205")</f>
        <v>EA966EH-205</v>
      </c>
    </row>
    <row r="364" spans="2:5" x14ac:dyDescent="0.2">
      <c r="B364" s="6" t="s">
        <v>83</v>
      </c>
      <c r="C364" s="6" t="s">
        <v>1117</v>
      </c>
      <c r="D364" s="6" t="s">
        <v>1118</v>
      </c>
      <c r="E364" s="12" t="str">
        <f>HYPERLINK("https://www.esco-net.com/wcs/escort/ec/detail?hHinCd=EA527BS-20A","EA527BS-20A")</f>
        <v>EA527BS-20A</v>
      </c>
    </row>
    <row r="365" spans="2:5" x14ac:dyDescent="0.2">
      <c r="B365" s="6" t="s">
        <v>175</v>
      </c>
      <c r="C365" s="6" t="s">
        <v>1119</v>
      </c>
      <c r="D365" s="6" t="s">
        <v>1120</v>
      </c>
      <c r="E365" s="12" t="str">
        <f>HYPERLINK("https://www.esco-net.com/wcs/escort/ec/detail?hHinCd=EA947AH-6","EA947AH-6")</f>
        <v>EA947AH-6</v>
      </c>
    </row>
    <row r="366" spans="2:5" x14ac:dyDescent="0.2">
      <c r="B366" s="6" t="s">
        <v>1121</v>
      </c>
      <c r="C366" s="6" t="s">
        <v>1122</v>
      </c>
      <c r="D366" s="6" t="s">
        <v>1123</v>
      </c>
      <c r="E366" s="12" t="str">
        <f>HYPERLINK("https://www.esco-net.com/wcs/escort/ec/detail?hHinCd=EA949TF-1","EA949TF-1")</f>
        <v>EA949TF-1</v>
      </c>
    </row>
    <row r="367" spans="2:5" x14ac:dyDescent="0.2">
      <c r="B367" s="6" t="s">
        <v>1124</v>
      </c>
      <c r="C367" s="6" t="s">
        <v>1125</v>
      </c>
      <c r="D367" s="6" t="s">
        <v>1126</v>
      </c>
      <c r="E367" s="12"/>
    </row>
    <row r="368" spans="2:5" x14ac:dyDescent="0.2">
      <c r="B368" s="6" t="s">
        <v>1127</v>
      </c>
      <c r="C368" s="6" t="s">
        <v>1128</v>
      </c>
      <c r="D368" s="6" t="s">
        <v>1129</v>
      </c>
      <c r="E368" s="12" t="str">
        <f>HYPERLINK("https://www.esco-net.com/wcs/escort/ec/detail?hHinCd=EA538LH-12","EA538LH-12")</f>
        <v>EA538LH-12</v>
      </c>
    </row>
    <row r="369" spans="2:5" x14ac:dyDescent="0.2">
      <c r="B369" s="6" t="s">
        <v>176</v>
      </c>
      <c r="C369" s="6" t="s">
        <v>1130</v>
      </c>
      <c r="D369" s="6" t="s">
        <v>1131</v>
      </c>
      <c r="E369" s="12" t="str">
        <f>HYPERLINK("https://www.esco-net.com/wcs/escort/ec/detail?hHinCd=EA423RF-32A","EA423RF-32A")</f>
        <v>EA423RF-32A</v>
      </c>
    </row>
    <row r="370" spans="2:5" x14ac:dyDescent="0.2">
      <c r="B370" s="6" t="s">
        <v>177</v>
      </c>
      <c r="C370" s="6" t="s">
        <v>1132</v>
      </c>
      <c r="D370" s="6" t="s">
        <v>1133</v>
      </c>
      <c r="E370" s="12" t="str">
        <f>HYPERLINK("https://www.esco-net.com/wcs/escort/ec/detail?hHinCd=EA781BS-51","EA781BS-51")</f>
        <v>EA781BS-51</v>
      </c>
    </row>
    <row r="371" spans="2:5" x14ac:dyDescent="0.2">
      <c r="B371" s="6" t="s">
        <v>177</v>
      </c>
      <c r="C371" s="6" t="s">
        <v>1134</v>
      </c>
      <c r="D371" s="6" t="s">
        <v>1135</v>
      </c>
      <c r="E371" s="12" t="str">
        <f>HYPERLINK("https://www.esco-net.com/wcs/escort/ec/detail?hHinCd=EA781BS-51","EA781BS-51")</f>
        <v>EA781BS-51</v>
      </c>
    </row>
    <row r="372" spans="2:5" x14ac:dyDescent="0.2">
      <c r="B372" s="6" t="s">
        <v>177</v>
      </c>
      <c r="C372" s="6" t="s">
        <v>1136</v>
      </c>
      <c r="D372" s="6" t="s">
        <v>1137</v>
      </c>
      <c r="E372" s="12" t="str">
        <f>HYPERLINK("https://www.esco-net.com/wcs/escort/ec/detail?hHinCd=EA781BS-51","EA781BS-51")</f>
        <v>EA781BS-51</v>
      </c>
    </row>
    <row r="373" spans="2:5" x14ac:dyDescent="0.2">
      <c r="B373" s="6" t="s">
        <v>84</v>
      </c>
      <c r="C373" s="6" t="s">
        <v>1138</v>
      </c>
      <c r="D373" s="6" t="s">
        <v>1139</v>
      </c>
      <c r="E373" s="12" t="str">
        <f>HYPERLINK("https://www.esco-net.com/wcs/escort/ec/detail?hHinCd=EA781ET-70A","EA781ET-70A")</f>
        <v>EA781ET-70A</v>
      </c>
    </row>
    <row r="374" spans="2:5" x14ac:dyDescent="0.2">
      <c r="B374" s="6" t="s">
        <v>84</v>
      </c>
      <c r="C374" s="6" t="s">
        <v>1140</v>
      </c>
      <c r="D374" s="6" t="s">
        <v>1141</v>
      </c>
      <c r="E374" s="12" t="str">
        <f>HYPERLINK("https://www.esco-net.com/wcs/escort/ec/detail?hHinCd=EA781GB-8","EA781GB-8")</f>
        <v>EA781GB-8</v>
      </c>
    </row>
    <row r="375" spans="2:5" x14ac:dyDescent="0.2">
      <c r="B375" s="6" t="s">
        <v>1142</v>
      </c>
      <c r="C375" s="6" t="s">
        <v>1143</v>
      </c>
      <c r="D375" s="6" t="s">
        <v>1144</v>
      </c>
      <c r="E375" s="12" t="str">
        <f>HYPERLINK("https://www.esco-net.com/wcs/escort/ec/detail?hHinCd=EA951LD-14A","EA951LD-14A")</f>
        <v>EA951LD-14A</v>
      </c>
    </row>
    <row r="376" spans="2:5" x14ac:dyDescent="0.2">
      <c r="B376" s="6" t="s">
        <v>178</v>
      </c>
      <c r="C376" s="6" t="s">
        <v>1145</v>
      </c>
      <c r="D376" s="6" t="s">
        <v>1146</v>
      </c>
      <c r="E376" s="12" t="str">
        <f>HYPERLINK("https://www.esco-net.com/wcs/escort/ec/detail?hHinCd=EA951LG-64","EA951LG-64")</f>
        <v>EA951LG-64</v>
      </c>
    </row>
    <row r="377" spans="2:5" x14ac:dyDescent="0.2">
      <c r="B377" s="6" t="s">
        <v>1147</v>
      </c>
      <c r="C377" s="6" t="s">
        <v>1148</v>
      </c>
      <c r="D377" s="6" t="s">
        <v>1149</v>
      </c>
      <c r="E377" s="12" t="str">
        <f>HYPERLINK("https://www.esco-net.com/wcs/escort/ec/detail?hHinCd=EA951FA-12","EA951FA-12")</f>
        <v>EA951FA-12</v>
      </c>
    </row>
    <row r="378" spans="2:5" x14ac:dyDescent="0.2">
      <c r="B378" s="6" t="s">
        <v>85</v>
      </c>
      <c r="C378" s="6" t="s">
        <v>1150</v>
      </c>
      <c r="D378" s="6" t="s">
        <v>1151</v>
      </c>
      <c r="E378" s="12" t="str">
        <f>HYPERLINK("https://www.esco-net.com/wcs/escort/ec/detail?hHinCd=EA951BQ-600","EA951BQ-600")</f>
        <v>EA951BQ-600</v>
      </c>
    </row>
    <row r="379" spans="2:5" x14ac:dyDescent="0.2">
      <c r="B379" s="6" t="s">
        <v>179</v>
      </c>
      <c r="C379" s="6" t="s">
        <v>1152</v>
      </c>
      <c r="D379" s="6" t="s">
        <v>1153</v>
      </c>
      <c r="E379" s="12"/>
    </row>
    <row r="380" spans="2:5" x14ac:dyDescent="0.2">
      <c r="B380" s="6" t="s">
        <v>1154</v>
      </c>
      <c r="C380" s="6" t="s">
        <v>1155</v>
      </c>
      <c r="D380" s="6" t="s">
        <v>1156</v>
      </c>
      <c r="E380" s="12"/>
    </row>
    <row r="381" spans="2:5" x14ac:dyDescent="0.2">
      <c r="B381" s="6" t="s">
        <v>1157</v>
      </c>
      <c r="C381" s="6" t="s">
        <v>1158</v>
      </c>
      <c r="D381" s="6" t="s">
        <v>1159</v>
      </c>
      <c r="E381" s="12"/>
    </row>
    <row r="382" spans="2:5" x14ac:dyDescent="0.2">
      <c r="B382" s="6" t="s">
        <v>1157</v>
      </c>
      <c r="C382" s="6" t="s">
        <v>1160</v>
      </c>
      <c r="D382" s="6" t="s">
        <v>1161</v>
      </c>
      <c r="E382" s="12"/>
    </row>
    <row r="383" spans="2:5" x14ac:dyDescent="0.2">
      <c r="B383" s="6" t="s">
        <v>1162</v>
      </c>
      <c r="C383" s="6" t="s">
        <v>1163</v>
      </c>
      <c r="D383" s="6" t="s">
        <v>1164</v>
      </c>
      <c r="E383" s="12" t="str">
        <f>HYPERLINK("https://www.esco-net.com/wcs/escort/ec/detail?hHinCd=EA951EW-126","EA951EW-126")</f>
        <v>EA951EW-126</v>
      </c>
    </row>
    <row r="384" spans="2:5" x14ac:dyDescent="0.2">
      <c r="B384" s="6" t="s">
        <v>25</v>
      </c>
      <c r="C384" s="6" t="s">
        <v>1165</v>
      </c>
      <c r="D384" s="6" t="s">
        <v>1166</v>
      </c>
      <c r="E384" s="12"/>
    </row>
    <row r="385" spans="2:5" x14ac:dyDescent="0.2">
      <c r="B385" s="6" t="s">
        <v>25</v>
      </c>
      <c r="C385" s="6" t="s">
        <v>1167</v>
      </c>
      <c r="D385" s="6" t="s">
        <v>1168</v>
      </c>
      <c r="E385" s="12"/>
    </row>
    <row r="386" spans="2:5" x14ac:dyDescent="0.2">
      <c r="B386" s="6" t="s">
        <v>180</v>
      </c>
      <c r="C386" s="6" t="s">
        <v>1169</v>
      </c>
      <c r="D386" s="6" t="s">
        <v>1170</v>
      </c>
      <c r="E386" s="12" t="str">
        <f>HYPERLINK("https://www.esco-net.com/wcs/escort/ec/detail?hHinCd=EA638DW-95","EA638DW-95")</f>
        <v>EA638DW-95</v>
      </c>
    </row>
    <row r="387" spans="2:5" x14ac:dyDescent="0.2">
      <c r="B387" s="6" t="s">
        <v>181</v>
      </c>
      <c r="C387" s="6" t="s">
        <v>1171</v>
      </c>
      <c r="D387" s="6" t="s">
        <v>1172</v>
      </c>
      <c r="E387" s="12"/>
    </row>
    <row r="388" spans="2:5" x14ac:dyDescent="0.2">
      <c r="B388" s="6" t="s">
        <v>181</v>
      </c>
      <c r="C388" s="6" t="s">
        <v>1173</v>
      </c>
      <c r="D388" s="6" t="s">
        <v>1174</v>
      </c>
      <c r="E388" s="12"/>
    </row>
    <row r="389" spans="2:5" x14ac:dyDescent="0.2">
      <c r="B389" s="6" t="s">
        <v>1175</v>
      </c>
      <c r="C389" s="6" t="s">
        <v>1176</v>
      </c>
      <c r="D389" s="6" t="s">
        <v>1177</v>
      </c>
      <c r="E389" s="12"/>
    </row>
    <row r="390" spans="2:5" x14ac:dyDescent="0.2">
      <c r="B390" s="6" t="s">
        <v>1178</v>
      </c>
      <c r="C390" s="6" t="s">
        <v>1179</v>
      </c>
      <c r="D390" s="6" t="s">
        <v>1180</v>
      </c>
      <c r="E390" s="12"/>
    </row>
    <row r="391" spans="2:5" x14ac:dyDescent="0.2">
      <c r="B391" s="6" t="s">
        <v>1181</v>
      </c>
      <c r="C391" s="6" t="s">
        <v>1182</v>
      </c>
      <c r="D391" s="6" t="s">
        <v>1183</v>
      </c>
      <c r="E391" s="12" t="str">
        <f>HYPERLINK("https://www.esco-net.com/wcs/escort/ec/detail?hHinCd=EA638RZ-10","EA638RZ-10")</f>
        <v>EA638RZ-10</v>
      </c>
    </row>
    <row r="392" spans="2:5" x14ac:dyDescent="0.2">
      <c r="B392" s="6" t="s">
        <v>1184</v>
      </c>
      <c r="C392" s="6" t="s">
        <v>1185</v>
      </c>
      <c r="D392" s="6" t="s">
        <v>1186</v>
      </c>
      <c r="E392" s="12" t="str">
        <f>HYPERLINK("https://www.esco-net.com/wcs/escort/ec/detail?hHinCd=EA628SJ-0.8","EA628SJ-0.8")</f>
        <v>EA628SJ-0.8</v>
      </c>
    </row>
    <row r="393" spans="2:5" x14ac:dyDescent="0.2">
      <c r="B393" s="6" t="s">
        <v>182</v>
      </c>
      <c r="C393" s="6" t="s">
        <v>1187</v>
      </c>
      <c r="D393" s="6" t="s">
        <v>1188</v>
      </c>
      <c r="E393" s="12" t="str">
        <f>HYPERLINK("https://www.esco-net.com/wcs/escort/ec/detail?hHinCd=EA980SB-23","EA980SB-23")</f>
        <v>EA980SB-23</v>
      </c>
    </row>
    <row r="394" spans="2:5" x14ac:dyDescent="0.2">
      <c r="B394" s="6" t="s">
        <v>1189</v>
      </c>
      <c r="C394" s="6" t="s">
        <v>1190</v>
      </c>
      <c r="D394" s="6" t="s">
        <v>1191</v>
      </c>
      <c r="E394" s="12" t="str">
        <f>HYPERLINK("https://www.esco-net.com/wcs/escort/ec/detail?hHinCd=EA638DY-211","EA638DY-211")</f>
        <v>EA638DY-211</v>
      </c>
    </row>
    <row r="395" spans="2:5" x14ac:dyDescent="0.2">
      <c r="B395" s="6" t="s">
        <v>183</v>
      </c>
      <c r="C395" s="6" t="s">
        <v>1192</v>
      </c>
      <c r="D395" s="6" t="s">
        <v>1193</v>
      </c>
      <c r="E395" s="12" t="str">
        <f>HYPERLINK("https://www.esco-net.com/wcs/escort/ec/detail?hHinCd=EA638FP-33","EA638FP-33")</f>
        <v>EA638FP-33</v>
      </c>
    </row>
    <row r="396" spans="2:5" x14ac:dyDescent="0.2">
      <c r="B396" s="6" t="s">
        <v>86</v>
      </c>
      <c r="C396" s="6" t="s">
        <v>1194</v>
      </c>
      <c r="D396" s="6" t="s">
        <v>1195</v>
      </c>
      <c r="E396" s="12"/>
    </row>
    <row r="397" spans="2:5" x14ac:dyDescent="0.2">
      <c r="B397" s="6" t="s">
        <v>1196</v>
      </c>
      <c r="C397" s="6" t="s">
        <v>1197</v>
      </c>
      <c r="D397" s="6" t="s">
        <v>1198</v>
      </c>
      <c r="E397" s="12" t="str">
        <f>HYPERLINK("https://www.esco-net.com/wcs/escort/ec/detail?hHinCd=EA638CV-11","EA638CV-11")</f>
        <v>EA638CV-11</v>
      </c>
    </row>
    <row r="398" spans="2:5" x14ac:dyDescent="0.2">
      <c r="B398" s="6" t="s">
        <v>184</v>
      </c>
      <c r="C398" s="6" t="s">
        <v>1199</v>
      </c>
      <c r="D398" s="6" t="s">
        <v>1200</v>
      </c>
      <c r="E398" s="12" t="str">
        <f>HYPERLINK("https://www.esco-net.com/wcs/escort/ec/detail?hHinCd=EA638JM-26","EA638JM-26")</f>
        <v>EA638JM-26</v>
      </c>
    </row>
    <row r="399" spans="2:5" x14ac:dyDescent="0.2">
      <c r="B399" s="6" t="s">
        <v>87</v>
      </c>
      <c r="C399" s="6" t="s">
        <v>1201</v>
      </c>
      <c r="D399" s="6" t="s">
        <v>1202</v>
      </c>
      <c r="E399" s="12" t="str">
        <f>HYPERLINK("https://www.esco-net.com/wcs/escort/ec/detail?hHinCd=EA638AD-303","EA638AD-303")</f>
        <v>EA638AD-303</v>
      </c>
    </row>
    <row r="400" spans="2:5" x14ac:dyDescent="0.2">
      <c r="B400" s="6" t="s">
        <v>87</v>
      </c>
      <c r="C400" s="6" t="s">
        <v>1203</v>
      </c>
      <c r="D400" s="6" t="s">
        <v>1204</v>
      </c>
      <c r="E400" s="12" t="str">
        <f>HYPERLINK("https://www.esco-net.com/wcs/escort/ec/detail?hHinCd=EA638AD-302","EA638AD-302")</f>
        <v>EA638AD-302</v>
      </c>
    </row>
    <row r="401" spans="2:5" x14ac:dyDescent="0.2">
      <c r="B401" s="6" t="s">
        <v>87</v>
      </c>
      <c r="C401" s="6" t="s">
        <v>1205</v>
      </c>
      <c r="D401" s="6" t="s">
        <v>1206</v>
      </c>
      <c r="E401" s="12"/>
    </row>
    <row r="402" spans="2:5" x14ac:dyDescent="0.2">
      <c r="B402" s="6" t="s">
        <v>87</v>
      </c>
      <c r="C402" s="6" t="s">
        <v>1207</v>
      </c>
      <c r="D402" s="6" t="s">
        <v>1208</v>
      </c>
      <c r="E402" s="12"/>
    </row>
    <row r="403" spans="2:5" x14ac:dyDescent="0.2">
      <c r="B403" s="6" t="s">
        <v>185</v>
      </c>
      <c r="C403" s="6" t="s">
        <v>1209</v>
      </c>
      <c r="D403" s="6" t="s">
        <v>1210</v>
      </c>
      <c r="E403" s="12"/>
    </row>
    <row r="404" spans="2:5" x14ac:dyDescent="0.2">
      <c r="B404" s="6" t="s">
        <v>185</v>
      </c>
      <c r="C404" s="6" t="s">
        <v>1211</v>
      </c>
      <c r="D404" s="6" t="s">
        <v>1212</v>
      </c>
      <c r="E404" s="12"/>
    </row>
    <row r="405" spans="2:5" x14ac:dyDescent="0.2">
      <c r="B405" s="6" t="s">
        <v>1213</v>
      </c>
      <c r="C405" s="6" t="s">
        <v>1214</v>
      </c>
      <c r="D405" s="6" t="s">
        <v>1215</v>
      </c>
      <c r="E405" s="12"/>
    </row>
    <row r="406" spans="2:5" x14ac:dyDescent="0.2">
      <c r="B406" s="6" t="s">
        <v>186</v>
      </c>
      <c r="C406" s="6" t="s">
        <v>1216</v>
      </c>
      <c r="D406" s="6" t="s">
        <v>1217</v>
      </c>
      <c r="E406" s="12" t="str">
        <f>HYPERLINK("https://www.esco-net.com/wcs/escort/ec/detail?hHinCd=EA125HA-6B","EA125HA-6B")</f>
        <v>EA125HA-6B</v>
      </c>
    </row>
    <row r="407" spans="2:5" x14ac:dyDescent="0.2">
      <c r="B407" s="6" t="s">
        <v>187</v>
      </c>
      <c r="C407" s="6" t="s">
        <v>1218</v>
      </c>
      <c r="D407" s="6" t="s">
        <v>1219</v>
      </c>
      <c r="E407" s="12" t="str">
        <f>HYPERLINK("https://www.esco-net.com/wcs/escort/ec/detail?hHinCd=EA124DJ-20A","EA124DJ-20A")</f>
        <v>EA124DJ-20A</v>
      </c>
    </row>
    <row r="408" spans="2:5" x14ac:dyDescent="0.2">
      <c r="B408" s="6" t="s">
        <v>26</v>
      </c>
      <c r="C408" s="6" t="s">
        <v>1220</v>
      </c>
      <c r="D408" s="6" t="s">
        <v>1221</v>
      </c>
      <c r="E408" s="12" t="str">
        <f>HYPERLINK("https://www.esco-net.com/wcs/escort/ec/detail?hHinCd=EA441BA-28","EA441BA-28")</f>
        <v>EA441BA-28</v>
      </c>
    </row>
    <row r="409" spans="2:5" x14ac:dyDescent="0.2">
      <c r="B409" s="6" t="s">
        <v>188</v>
      </c>
      <c r="C409" s="6" t="s">
        <v>1222</v>
      </c>
      <c r="D409" s="6" t="s">
        <v>1223</v>
      </c>
      <c r="E409" s="12" t="str">
        <f>HYPERLINK("https://www.esco-net.com/wcs/escort/ec/detail?hHinCd=EA983FN-60G","EA983FN-60G")</f>
        <v>EA983FN-60G</v>
      </c>
    </row>
    <row r="410" spans="2:5" x14ac:dyDescent="0.2">
      <c r="B410" s="6" t="s">
        <v>189</v>
      </c>
      <c r="C410" s="6" t="s">
        <v>1224</v>
      </c>
      <c r="D410" s="6" t="s">
        <v>1225</v>
      </c>
      <c r="E410" s="12" t="str">
        <f>HYPERLINK("https://www.esco-net.com/wcs/escort/ec/detail?hHinCd=EA440HA-114","EA440HA-114")</f>
        <v>EA440HA-114</v>
      </c>
    </row>
    <row r="411" spans="2:5" x14ac:dyDescent="0.2">
      <c r="B411" s="6" t="s">
        <v>189</v>
      </c>
      <c r="C411" s="6" t="s">
        <v>1226</v>
      </c>
      <c r="D411" s="6" t="s">
        <v>1227</v>
      </c>
      <c r="E411" s="12" t="str">
        <f>HYPERLINK("https://www.esco-net.com/wcs/escort/ec/detail?hHinCd=EA440HA-113","EA440HA-113")</f>
        <v>EA440HA-113</v>
      </c>
    </row>
    <row r="412" spans="2:5" x14ac:dyDescent="0.2">
      <c r="B412" s="6" t="s">
        <v>190</v>
      </c>
      <c r="C412" s="6" t="s">
        <v>1228</v>
      </c>
      <c r="D412" s="6" t="s">
        <v>1229</v>
      </c>
      <c r="E412" s="12" t="str">
        <f>HYPERLINK("https://www.esco-net.com/wcs/escort/ec/detail?hHinCd=EA440D-31","EA440D-31")</f>
        <v>EA440D-31</v>
      </c>
    </row>
    <row r="413" spans="2:5" x14ac:dyDescent="0.2">
      <c r="B413" s="6" t="s">
        <v>190</v>
      </c>
      <c r="C413" s="6" t="s">
        <v>1230</v>
      </c>
      <c r="D413" s="6" t="s">
        <v>1231</v>
      </c>
      <c r="E413" s="12"/>
    </row>
    <row r="414" spans="2:5" x14ac:dyDescent="0.2">
      <c r="B414" s="6" t="s">
        <v>9</v>
      </c>
      <c r="C414" s="6" t="s">
        <v>1232</v>
      </c>
      <c r="D414" s="6" t="s">
        <v>1233</v>
      </c>
      <c r="E414" s="12" t="str">
        <f>HYPERLINK("https://www.esco-net.com/wcs/escort/ec/detail?hHinCd=EA997XC-59","EA997XC-59")</f>
        <v>EA997XC-59</v>
      </c>
    </row>
    <row r="415" spans="2:5" x14ac:dyDescent="0.2">
      <c r="B415" s="6" t="s">
        <v>1234</v>
      </c>
      <c r="C415" s="6" t="s">
        <v>1235</v>
      </c>
      <c r="D415" s="6" t="s">
        <v>1236</v>
      </c>
      <c r="E415" s="12" t="str">
        <f>HYPERLINK("https://www.esco-net.com/wcs/escort/ec/detail?hHinCd=EA997XJ-52","EA997XJ-52")</f>
        <v>EA997XJ-52</v>
      </c>
    </row>
    <row r="416" spans="2:5" x14ac:dyDescent="0.2">
      <c r="B416" s="6" t="s">
        <v>27</v>
      </c>
      <c r="C416" s="6" t="s">
        <v>1237</v>
      </c>
      <c r="D416" s="6" t="s">
        <v>1238</v>
      </c>
      <c r="E416" s="12" t="str">
        <f>HYPERLINK("https://www.esco-net.com/wcs/escort/ec/detail?hHinCd=EA997XD-103","EA997XD-103")</f>
        <v>EA997XD-103</v>
      </c>
    </row>
    <row r="417" spans="2:5" x14ac:dyDescent="0.2">
      <c r="B417" s="6" t="s">
        <v>27</v>
      </c>
      <c r="C417" s="6" t="s">
        <v>1239</v>
      </c>
      <c r="D417" s="6" t="s">
        <v>1240</v>
      </c>
      <c r="E417" s="12" t="str">
        <f>HYPERLINK("https://www.esco-net.com/wcs/escort/ec/detail?hHinCd=EA997XK-203","EA997XK-203")</f>
        <v>EA997XK-203</v>
      </c>
    </row>
    <row r="418" spans="2:5" x14ac:dyDescent="0.2">
      <c r="B418" s="6" t="s">
        <v>1241</v>
      </c>
      <c r="C418" s="6" t="s">
        <v>1242</v>
      </c>
      <c r="D418" s="6" t="s">
        <v>1243</v>
      </c>
      <c r="E418" s="12" t="str">
        <f>HYPERLINK("https://www.esco-net.com/wcs/escort/ec/detail?hHinCd=EA997VA-21","EA997VA-21")</f>
        <v>EA997VA-21</v>
      </c>
    </row>
    <row r="419" spans="2:5" x14ac:dyDescent="0.2">
      <c r="B419" s="6" t="s">
        <v>1241</v>
      </c>
      <c r="C419" s="6" t="s">
        <v>1244</v>
      </c>
      <c r="D419" s="6" t="s">
        <v>1245</v>
      </c>
      <c r="E419" s="12" t="str">
        <f>HYPERLINK("https://www.esco-net.com/wcs/escort/ec/detail?hHinCd=EA997VA-21","EA997VA-21")</f>
        <v>EA997VA-21</v>
      </c>
    </row>
    <row r="420" spans="2:5" x14ac:dyDescent="0.2">
      <c r="B420" s="6" t="s">
        <v>191</v>
      </c>
      <c r="C420" s="6" t="s">
        <v>1246</v>
      </c>
      <c r="D420" s="6" t="s">
        <v>1247</v>
      </c>
      <c r="E420" s="12"/>
    </row>
    <row r="421" spans="2:5" x14ac:dyDescent="0.2">
      <c r="B421" s="6" t="s">
        <v>88</v>
      </c>
      <c r="C421" s="6" t="s">
        <v>1248</v>
      </c>
      <c r="D421" s="6" t="s">
        <v>1249</v>
      </c>
      <c r="E421" s="12" t="str">
        <f>HYPERLINK("https://www.esco-net.com/wcs/escort/ec/detail?hHinCd=EA952CA-171","EA952CA-171")</f>
        <v>EA952CA-171</v>
      </c>
    </row>
    <row r="422" spans="2:5" x14ac:dyDescent="0.2">
      <c r="B422" s="6" t="s">
        <v>88</v>
      </c>
      <c r="C422" s="6" t="s">
        <v>1250</v>
      </c>
      <c r="D422" s="6" t="s">
        <v>1251</v>
      </c>
      <c r="E422" s="12" t="str">
        <f>HYPERLINK("https://www.esco-net.com/wcs/escort/ec/detail?hHinCd=EA952CA-171B","EA952CA-171B")</f>
        <v>EA952CA-171B</v>
      </c>
    </row>
    <row r="423" spans="2:5" x14ac:dyDescent="0.2">
      <c r="B423" s="6" t="s">
        <v>1252</v>
      </c>
      <c r="C423" s="6" t="s">
        <v>1253</v>
      </c>
      <c r="D423" s="6" t="s">
        <v>1254</v>
      </c>
      <c r="E423" s="12" t="str">
        <f>HYPERLINK("https://www.esco-net.com/wcs/escort/ec/detail?hHinCd=EA952AD-53A","EA952AD-53A")</f>
        <v>EA952AD-53A</v>
      </c>
    </row>
    <row r="424" spans="2:5" x14ac:dyDescent="0.2">
      <c r="B424" s="6" t="s">
        <v>1255</v>
      </c>
      <c r="C424" s="6" t="s">
        <v>1256</v>
      </c>
      <c r="D424" s="6" t="s">
        <v>1257</v>
      </c>
      <c r="E424" s="12" t="str">
        <f>HYPERLINK("https://www.esco-net.com/wcs/escort/ec/detail?hHinCd=EA944MF-215","EA944MF-215")</f>
        <v>EA944MF-215</v>
      </c>
    </row>
    <row r="425" spans="2:5" x14ac:dyDescent="0.2">
      <c r="B425" s="6" t="s">
        <v>1255</v>
      </c>
      <c r="C425" s="6" t="s">
        <v>1258</v>
      </c>
      <c r="D425" s="6" t="s">
        <v>1259</v>
      </c>
      <c r="E425" s="12"/>
    </row>
    <row r="426" spans="2:5" x14ac:dyDescent="0.2">
      <c r="B426" s="6" t="s">
        <v>1260</v>
      </c>
      <c r="C426" s="6" t="s">
        <v>1261</v>
      </c>
      <c r="D426" s="6" t="s">
        <v>1262</v>
      </c>
      <c r="E426" s="12"/>
    </row>
    <row r="427" spans="2:5" x14ac:dyDescent="0.2">
      <c r="B427" s="6" t="s">
        <v>192</v>
      </c>
      <c r="C427" s="6" t="s">
        <v>1263</v>
      </c>
      <c r="D427" s="6" t="s">
        <v>1264</v>
      </c>
      <c r="E427" s="12" t="str">
        <f>HYPERLINK("https://www.esco-net.com/wcs/escort/ec/detail?hHinCd=EA943VK-4B","EA943VK-4B")</f>
        <v>EA943VK-4B</v>
      </c>
    </row>
    <row r="428" spans="2:5" x14ac:dyDescent="0.2">
      <c r="B428" s="6" t="s">
        <v>193</v>
      </c>
      <c r="C428" s="6" t="s">
        <v>1265</v>
      </c>
      <c r="D428" s="6" t="s">
        <v>1266</v>
      </c>
      <c r="E428" s="12" t="str">
        <f>HYPERLINK("https://www.esco-net.com/wcs/escort/ec/detail?hHinCd=EA943VJ-1A","EA943VJ-1A")</f>
        <v>EA943VJ-1A</v>
      </c>
    </row>
    <row r="429" spans="2:5" x14ac:dyDescent="0.2">
      <c r="B429" s="6" t="s">
        <v>194</v>
      </c>
      <c r="C429" s="6" t="s">
        <v>1267</v>
      </c>
      <c r="D429" s="6" t="s">
        <v>1268</v>
      </c>
      <c r="E429" s="12" t="str">
        <f>HYPERLINK("https://www.esco-net.com/wcs/escort/ec/detail?hHinCd=EA944MG-62A","EA944MG-62A")</f>
        <v>EA944MG-62A</v>
      </c>
    </row>
    <row r="430" spans="2:5" x14ac:dyDescent="0.2">
      <c r="B430" s="6" t="s">
        <v>195</v>
      </c>
      <c r="C430" s="6" t="s">
        <v>1269</v>
      </c>
      <c r="D430" s="6" t="s">
        <v>1270</v>
      </c>
      <c r="E430" s="12" t="str">
        <f>HYPERLINK("https://www.esco-net.com/wcs/escort/ec/detail?hHinCd=EA944KD-52A","EA944KD-52A")</f>
        <v>EA944KD-52A</v>
      </c>
    </row>
    <row r="431" spans="2:5" x14ac:dyDescent="0.2">
      <c r="B431" s="6" t="s">
        <v>1271</v>
      </c>
      <c r="C431" s="6" t="s">
        <v>1272</v>
      </c>
      <c r="D431" s="6" t="s">
        <v>1273</v>
      </c>
      <c r="E431" s="12" t="str">
        <f>HYPERLINK("https://www.esco-net.com/wcs/escort/ec/detail?hHinCd=EA979K-23","EA979K-23")</f>
        <v>EA979K-23</v>
      </c>
    </row>
    <row r="432" spans="2:5" x14ac:dyDescent="0.2">
      <c r="B432" s="6" t="s">
        <v>196</v>
      </c>
      <c r="C432" s="6" t="s">
        <v>1274</v>
      </c>
      <c r="D432" s="6" t="s">
        <v>1275</v>
      </c>
      <c r="E432" s="12" t="str">
        <f>HYPERLINK("https://www.esco-net.com/wcs/escort/ec/detail?hHinCd=EA944WA-1A","EA944WA-1A")</f>
        <v>EA944WA-1A</v>
      </c>
    </row>
    <row r="433" spans="2:5" x14ac:dyDescent="0.2">
      <c r="B433" s="6" t="s">
        <v>196</v>
      </c>
      <c r="C433" s="6" t="s">
        <v>1276</v>
      </c>
      <c r="D433" s="6" t="s">
        <v>1277</v>
      </c>
      <c r="E433" s="12"/>
    </row>
    <row r="434" spans="2:5" x14ac:dyDescent="0.2">
      <c r="B434" s="6" t="s">
        <v>41</v>
      </c>
      <c r="C434" s="6" t="s">
        <v>1278</v>
      </c>
      <c r="D434" s="6" t="s">
        <v>1279</v>
      </c>
      <c r="E434" s="12" t="str">
        <f>HYPERLINK("https://www.esco-net.com/wcs/escort/ec/detail?hHinCd=EA351CM-150","EA351CM-150")</f>
        <v>EA351CM-150</v>
      </c>
    </row>
    <row r="435" spans="2:5" x14ac:dyDescent="0.2">
      <c r="B435" s="6" t="s">
        <v>89</v>
      </c>
      <c r="C435" s="6" t="s">
        <v>1280</v>
      </c>
      <c r="D435" s="6" t="s">
        <v>1281</v>
      </c>
      <c r="E435" s="12" t="str">
        <f>HYPERLINK("https://www.esco-net.com/wcs/escort/ec/detail?hHinCd=EA351GK-15","EA351GK-15")</f>
        <v>EA351GK-15</v>
      </c>
    </row>
    <row r="436" spans="2:5" x14ac:dyDescent="0.2">
      <c r="B436" s="6" t="s">
        <v>89</v>
      </c>
      <c r="C436" s="6" t="s">
        <v>1282</v>
      </c>
      <c r="D436" s="6" t="s">
        <v>1283</v>
      </c>
      <c r="E436" s="12" t="str">
        <f>HYPERLINK("https://www.esco-net.com/wcs/escort/ec/detail?hHinCd=EA351GK-20","EA351GK-20")</f>
        <v>EA351GK-20</v>
      </c>
    </row>
    <row r="437" spans="2:5" x14ac:dyDescent="0.2">
      <c r="B437" s="6" t="s">
        <v>42</v>
      </c>
      <c r="C437" s="6" t="s">
        <v>1284</v>
      </c>
      <c r="D437" s="6" t="s">
        <v>1285</v>
      </c>
      <c r="E437" s="12" t="str">
        <f>HYPERLINK("https://www.esco-net.com/wcs/escort/ec/detail?hHinCd=EA351FZ-150","EA351FZ-150")</f>
        <v>EA351FZ-150</v>
      </c>
    </row>
    <row r="438" spans="2:5" x14ac:dyDescent="0.2">
      <c r="B438" s="6" t="s">
        <v>42</v>
      </c>
      <c r="C438" s="6" t="s">
        <v>1286</v>
      </c>
      <c r="D438" s="6" t="s">
        <v>1287</v>
      </c>
      <c r="E438" s="12" t="str">
        <f>HYPERLINK("https://www.esco-net.com/wcs/escort/ec/detail?hHinCd=EA351GV-125","EA351GV-125")</f>
        <v>EA351GV-125</v>
      </c>
    </row>
    <row r="439" spans="2:5" x14ac:dyDescent="0.2">
      <c r="B439" s="6" t="s">
        <v>1288</v>
      </c>
      <c r="C439" s="6" t="s">
        <v>1289</v>
      </c>
      <c r="D439" s="6" t="s">
        <v>1290</v>
      </c>
      <c r="E439" s="12" t="str">
        <f>HYPERLINK("https://www.esco-net.com/wcs/escort/ec/detail?hHinCd=EA934HA-27","EA934HA-27")</f>
        <v>EA934HA-27</v>
      </c>
    </row>
    <row r="440" spans="2:5" x14ac:dyDescent="0.2">
      <c r="B440" s="6" t="s">
        <v>197</v>
      </c>
      <c r="C440" s="6" t="s">
        <v>1291</v>
      </c>
      <c r="D440" s="6" t="s">
        <v>1292</v>
      </c>
      <c r="E440" s="12"/>
    </row>
    <row r="441" spans="2:5" x14ac:dyDescent="0.2">
      <c r="B441" s="6" t="s">
        <v>1293</v>
      </c>
      <c r="C441" s="6" t="s">
        <v>1294</v>
      </c>
      <c r="D441" s="6" t="s">
        <v>1295</v>
      </c>
      <c r="E441" s="12" t="str">
        <f>HYPERLINK("https://www.esco-net.com/wcs/escort/ec/detail?hHinCd=EA942ED-71","EA942ED-71")</f>
        <v>EA942ED-71</v>
      </c>
    </row>
    <row r="442" spans="2:5" x14ac:dyDescent="0.2">
      <c r="B442" s="6" t="s">
        <v>1296</v>
      </c>
      <c r="C442" s="6" t="s">
        <v>1297</v>
      </c>
      <c r="D442" s="6" t="s">
        <v>1298</v>
      </c>
      <c r="E442" s="12"/>
    </row>
    <row r="443" spans="2:5" x14ac:dyDescent="0.2">
      <c r="B443" s="6" t="s">
        <v>1299</v>
      </c>
      <c r="C443" s="6" t="s">
        <v>1300</v>
      </c>
      <c r="D443" s="6" t="s">
        <v>1301</v>
      </c>
      <c r="E443" s="12" t="str">
        <f>HYPERLINK("https://www.esco-net.com/wcs/escort/ec/detail?hHinCd=EA591BX-1","EA591BX-1")</f>
        <v>EA591BX-1</v>
      </c>
    </row>
    <row r="444" spans="2:5" x14ac:dyDescent="0.2">
      <c r="B444" s="6" t="s">
        <v>198</v>
      </c>
      <c r="C444" s="6" t="s">
        <v>1302</v>
      </c>
      <c r="D444" s="6" t="s">
        <v>1303</v>
      </c>
      <c r="E444" s="12"/>
    </row>
    <row r="445" spans="2:5" x14ac:dyDescent="0.2">
      <c r="B445" s="6" t="s">
        <v>1304</v>
      </c>
      <c r="C445" s="6" t="s">
        <v>1305</v>
      </c>
      <c r="D445" s="6" t="s">
        <v>1306</v>
      </c>
      <c r="E445" s="12"/>
    </row>
    <row r="446" spans="2:5" x14ac:dyDescent="0.2">
      <c r="B446" s="6" t="s">
        <v>1307</v>
      </c>
      <c r="C446" s="6" t="s">
        <v>1308</v>
      </c>
      <c r="D446" s="6" t="s">
        <v>1309</v>
      </c>
      <c r="E446" s="12"/>
    </row>
    <row r="447" spans="2:5" x14ac:dyDescent="0.2">
      <c r="B447" s="6" t="s">
        <v>90</v>
      </c>
      <c r="C447" s="6" t="s">
        <v>1310</v>
      </c>
      <c r="D447" s="6" t="s">
        <v>1311</v>
      </c>
      <c r="E447" s="12" t="str">
        <f>HYPERLINK("https://www.esco-net.com/wcs/escort/ec/detail?hHinCd=EA927CE-35","EA927CE-35")</f>
        <v>EA927CE-35</v>
      </c>
    </row>
    <row r="448" spans="2:5" x14ac:dyDescent="0.2">
      <c r="B448" s="6" t="s">
        <v>91</v>
      </c>
      <c r="C448" s="6" t="s">
        <v>1312</v>
      </c>
      <c r="D448" s="6" t="s">
        <v>1313</v>
      </c>
      <c r="E448" s="12" t="str">
        <f>HYPERLINK("https://www.esco-net.com/wcs/escort/ec/detail?hHinCd=EA762CF-269","EA762CF-269")</f>
        <v>EA762CF-269</v>
      </c>
    </row>
    <row r="449" spans="2:5" x14ac:dyDescent="0.2">
      <c r="B449" s="6" t="s">
        <v>199</v>
      </c>
      <c r="C449" s="6" t="s">
        <v>1314</v>
      </c>
      <c r="D449" s="6" t="s">
        <v>1315</v>
      </c>
      <c r="E449" s="12" t="str">
        <f>HYPERLINK("https://www.esco-net.com/wcs/escort/ec/detail?hHinCd=EA944CH-200","EA944CH-200")</f>
        <v>EA944CH-200</v>
      </c>
    </row>
    <row r="450" spans="2:5" x14ac:dyDescent="0.2">
      <c r="B450" s="6" t="s">
        <v>199</v>
      </c>
      <c r="C450" s="6" t="s">
        <v>1316</v>
      </c>
      <c r="D450" s="6" t="s">
        <v>1317</v>
      </c>
      <c r="E450" s="12" t="str">
        <f>HYPERLINK("https://www.esco-net.com/wcs/escort/ec/detail?hHinCd=EA944CP-22B","EA944CP-22B")</f>
        <v>EA944CP-22B</v>
      </c>
    </row>
    <row r="451" spans="2:5" x14ac:dyDescent="0.2">
      <c r="B451" s="6" t="s">
        <v>1318</v>
      </c>
      <c r="C451" s="6" t="s">
        <v>1319</v>
      </c>
      <c r="D451" s="6" t="s">
        <v>1320</v>
      </c>
      <c r="E451" s="12" t="str">
        <f>HYPERLINK("https://www.esco-net.com/wcs/escort/ec/detail?hHinCd=EA762FB-190","EA762FB-190")</f>
        <v>EA762FB-190</v>
      </c>
    </row>
    <row r="452" spans="2:5" x14ac:dyDescent="0.2">
      <c r="B452" s="6" t="s">
        <v>1318</v>
      </c>
      <c r="C452" s="6" t="s">
        <v>1321</v>
      </c>
      <c r="D452" s="6" t="s">
        <v>1322</v>
      </c>
      <c r="E452" s="12" t="str">
        <f>HYPERLINK("https://www.esco-net.com/wcs/escort/ec/detail?hHinCd=EA944CB-170","EA944CB-170")</f>
        <v>EA944CB-170</v>
      </c>
    </row>
    <row r="453" spans="2:5" x14ac:dyDescent="0.2">
      <c r="B453" s="6" t="s">
        <v>1318</v>
      </c>
      <c r="C453" s="6" t="s">
        <v>1323</v>
      </c>
      <c r="D453" s="6" t="s">
        <v>1324</v>
      </c>
      <c r="E453" s="12" t="str">
        <f>HYPERLINK("https://www.esco-net.com/wcs/escort/ec/detail?hHinCd=EA944CB-200","EA944CB-200")</f>
        <v>EA944CB-200</v>
      </c>
    </row>
    <row r="454" spans="2:5" x14ac:dyDescent="0.2">
      <c r="B454" s="6" t="s">
        <v>28</v>
      </c>
      <c r="C454" s="6" t="s">
        <v>1325</v>
      </c>
      <c r="D454" s="6" t="s">
        <v>1326</v>
      </c>
      <c r="E454" s="12" t="str">
        <f>HYPERLINK("https://www.esco-net.com/wcs/escort/ec/detail?hHinCd=EA508TM-25","EA508TM-25")</f>
        <v>EA508TM-25</v>
      </c>
    </row>
    <row r="455" spans="2:5" x14ac:dyDescent="0.2">
      <c r="B455" s="6" t="s">
        <v>28</v>
      </c>
      <c r="C455" s="6" t="s">
        <v>1327</v>
      </c>
      <c r="D455" s="6" t="s">
        <v>1328</v>
      </c>
      <c r="E455" s="12" t="str">
        <f>HYPERLINK("https://www.esco-net.com/wcs/escort/ec/detail?hHinCd=EA508TM-42","EA508TM-42")</f>
        <v>EA508TM-42</v>
      </c>
    </row>
    <row r="456" spans="2:5" x14ac:dyDescent="0.2">
      <c r="B456" s="6" t="s">
        <v>28</v>
      </c>
      <c r="C456" s="6" t="s">
        <v>1329</v>
      </c>
      <c r="D456" s="6" t="s">
        <v>1330</v>
      </c>
      <c r="E456" s="12" t="str">
        <f>HYPERLINK("https://www.esco-net.com/wcs/escort/ec/detail?hHinCd=EA508TM-43","EA508TM-43")</f>
        <v>EA508TM-43</v>
      </c>
    </row>
    <row r="457" spans="2:5" x14ac:dyDescent="0.2">
      <c r="B457" s="6" t="s">
        <v>28</v>
      </c>
      <c r="C457" s="6" t="s">
        <v>1331</v>
      </c>
      <c r="D457" s="6" t="s">
        <v>1332</v>
      </c>
      <c r="E457" s="12" t="str">
        <f>HYPERLINK("https://www.esco-net.com/wcs/escort/ec/detail?hHinCd=EA508TM-61","EA508TM-61")</f>
        <v>EA508TM-61</v>
      </c>
    </row>
    <row r="458" spans="2:5" x14ac:dyDescent="0.2">
      <c r="B458" s="6" t="s">
        <v>1333</v>
      </c>
      <c r="C458" s="6" t="s">
        <v>1334</v>
      </c>
      <c r="D458" s="6" t="s">
        <v>1335</v>
      </c>
      <c r="E458" s="12"/>
    </row>
    <row r="459" spans="2:5" x14ac:dyDescent="0.2">
      <c r="B459" s="6" t="s">
        <v>1336</v>
      </c>
      <c r="C459" s="6" t="s">
        <v>1337</v>
      </c>
      <c r="D459" s="6" t="s">
        <v>1338</v>
      </c>
      <c r="E459" s="12" t="str">
        <f>HYPERLINK("https://www.esco-net.com/wcs/escort/ec/detail?hHinCd=EA661AC-113","EA661AC-113")</f>
        <v>EA661AC-113</v>
      </c>
    </row>
    <row r="460" spans="2:5" x14ac:dyDescent="0.2">
      <c r="B460" s="6" t="s">
        <v>1336</v>
      </c>
      <c r="C460" s="6" t="s">
        <v>1339</v>
      </c>
      <c r="D460" s="6" t="s">
        <v>1340</v>
      </c>
      <c r="E460" s="12" t="str">
        <f>HYPERLINK("https://www.esco-net.com/wcs/escort/ec/detail?hHinCd=EA661AC-113","EA661AC-113")</f>
        <v>EA661AC-113</v>
      </c>
    </row>
    <row r="461" spans="2:5" x14ac:dyDescent="0.2">
      <c r="B461" s="6" t="s">
        <v>200</v>
      </c>
      <c r="C461" s="6" t="s">
        <v>1341</v>
      </c>
      <c r="D461" s="6" t="s">
        <v>1342</v>
      </c>
      <c r="E461" s="12" t="str">
        <f>HYPERLINK("https://www.esco-net.com/wcs/escort/ec/detail?hHinCd=EA504AC-21","EA504AC-21")</f>
        <v>EA504AC-21</v>
      </c>
    </row>
    <row r="462" spans="2:5" x14ac:dyDescent="0.2">
      <c r="B462" s="6" t="s">
        <v>201</v>
      </c>
      <c r="C462" s="6" t="s">
        <v>1343</v>
      </c>
      <c r="D462" s="6" t="s">
        <v>1344</v>
      </c>
      <c r="E462" s="12" t="str">
        <f>HYPERLINK("https://www.esco-net.com/wcs/escort/ec/detail?hHinCd=EA657-3A","EA657-3A")</f>
        <v>EA657-3A</v>
      </c>
    </row>
    <row r="463" spans="2:5" x14ac:dyDescent="0.2">
      <c r="B463" s="6" t="s">
        <v>202</v>
      </c>
      <c r="C463" s="6" t="s">
        <v>1345</v>
      </c>
      <c r="D463" s="6" t="s">
        <v>1346</v>
      </c>
      <c r="E463" s="12" t="str">
        <f>HYPERLINK("https://www.esco-net.com/wcs/escort/ec/detail?hHinCd=EA505-13","EA505-13")</f>
        <v>EA505-13</v>
      </c>
    </row>
    <row r="464" spans="2:5" x14ac:dyDescent="0.2">
      <c r="B464" s="6" t="s">
        <v>203</v>
      </c>
      <c r="C464" s="6" t="s">
        <v>1347</v>
      </c>
      <c r="D464" s="6" t="s">
        <v>1348</v>
      </c>
      <c r="E464" s="12" t="str">
        <f>HYPERLINK("https://www.esco-net.com/wcs/escort/ec/detail?hHinCd=EA506AA-37","EA506AA-37")</f>
        <v>EA506AA-37</v>
      </c>
    </row>
    <row r="465" spans="2:5" x14ac:dyDescent="0.2">
      <c r="B465" s="6" t="s">
        <v>29</v>
      </c>
      <c r="C465" s="6" t="s">
        <v>1349</v>
      </c>
      <c r="D465" s="6" t="s">
        <v>1350</v>
      </c>
      <c r="E465" s="12" t="str">
        <f>HYPERLINK("https://www.esco-net.com/wcs/escort/ec/detail?hHinCd=EA506AA-49","EA506AA-49")</f>
        <v>EA506AA-49</v>
      </c>
    </row>
    <row r="466" spans="2:5" x14ac:dyDescent="0.2">
      <c r="B466" s="6" t="s">
        <v>29</v>
      </c>
      <c r="C466" s="6" t="s">
        <v>1351</v>
      </c>
      <c r="D466" s="6" t="s">
        <v>1352</v>
      </c>
      <c r="E466" s="12" t="str">
        <f>HYPERLINK("https://www.esco-net.com/wcs/escort/ec/detail?hHinCd=EA506LD-1A","EA506LD-1A")</f>
        <v>EA506LD-1A</v>
      </c>
    </row>
    <row r="467" spans="2:5" x14ac:dyDescent="0.2">
      <c r="B467" s="6" t="s">
        <v>29</v>
      </c>
      <c r="C467" s="6" t="s">
        <v>1353</v>
      </c>
      <c r="D467" s="6" t="s">
        <v>1354</v>
      </c>
      <c r="E467" s="12" t="str">
        <f>HYPERLINK("https://www.esco-net.com/wcs/escort/ec/detail?hHinCd=EA506LD-2A","EA506LD-2A")</f>
        <v>EA506LD-2A</v>
      </c>
    </row>
    <row r="468" spans="2:5" x14ac:dyDescent="0.2">
      <c r="B468" s="6" t="s">
        <v>29</v>
      </c>
      <c r="C468" s="6" t="s">
        <v>1355</v>
      </c>
      <c r="D468" s="6" t="s">
        <v>1356</v>
      </c>
      <c r="E468" s="12" t="str">
        <f>HYPERLINK("https://www.esco-net.com/wcs/escort/ec/detail?hHinCd=EA506LD-24A","EA506LD-24A")</f>
        <v>EA506LD-24A</v>
      </c>
    </row>
    <row r="469" spans="2:5" x14ac:dyDescent="0.2">
      <c r="B469" s="6" t="s">
        <v>204</v>
      </c>
      <c r="C469" s="6" t="s">
        <v>1357</v>
      </c>
      <c r="D469" s="6" t="s">
        <v>1358</v>
      </c>
      <c r="E469" s="12" t="str">
        <f>HYPERLINK("https://www.esco-net.com/wcs/escort/ec/detail?hHinCd=EA661CS-1A","EA661CS-1A")</f>
        <v>EA661CS-1A</v>
      </c>
    </row>
    <row r="470" spans="2:5" x14ac:dyDescent="0.2">
      <c r="B470" s="6" t="s">
        <v>204</v>
      </c>
      <c r="C470" s="6" t="s">
        <v>1359</v>
      </c>
      <c r="D470" s="6" t="s">
        <v>1360</v>
      </c>
      <c r="E470" s="12" t="str">
        <f>HYPERLINK("https://www.esco-net.com/wcs/escort/ec/detail?hHinCd=EA661CS-3A","EA661CS-3A")</f>
        <v>EA661CS-3A</v>
      </c>
    </row>
    <row r="471" spans="2:5" x14ac:dyDescent="0.2">
      <c r="B471" s="6" t="s">
        <v>1361</v>
      </c>
      <c r="C471" s="6" t="s">
        <v>1362</v>
      </c>
      <c r="D471" s="6" t="s">
        <v>1363</v>
      </c>
      <c r="E471" s="12"/>
    </row>
    <row r="472" spans="2:5" x14ac:dyDescent="0.2">
      <c r="B472" s="6" t="s">
        <v>1364</v>
      </c>
      <c r="C472" s="6" t="s">
        <v>1365</v>
      </c>
      <c r="D472" s="6" t="s">
        <v>1366</v>
      </c>
      <c r="E472" s="12" t="str">
        <f>HYPERLINK("https://www.esco-net.com/wcs/escort/ec/detail?hHinCd=EA957HC-2","EA957HC-2")</f>
        <v>EA957HC-2</v>
      </c>
    </row>
    <row r="473" spans="2:5" x14ac:dyDescent="0.2">
      <c r="B473" s="6" t="s">
        <v>30</v>
      </c>
      <c r="C473" s="6" t="s">
        <v>1367</v>
      </c>
      <c r="D473" s="6" t="s">
        <v>1368</v>
      </c>
      <c r="E473" s="12" t="str">
        <f>HYPERLINK("https://www.esco-net.com/wcs/escort/ec/detail?hHinCd=EA976AG-120B","EA976AG-120B")</f>
        <v>EA976AG-120B</v>
      </c>
    </row>
    <row r="474" spans="2:5" x14ac:dyDescent="0.2">
      <c r="B474" s="6" t="s">
        <v>30</v>
      </c>
      <c r="C474" s="6" t="s">
        <v>1369</v>
      </c>
      <c r="D474" s="6" t="s">
        <v>1370</v>
      </c>
      <c r="E474" s="12" t="str">
        <f>HYPERLINK("https://www.esco-net.com/wcs/escort/ec/detail?hHinCd=EA976DN-150B","EA976DN-150B")</f>
        <v>EA976DN-150B</v>
      </c>
    </row>
    <row r="475" spans="2:5" x14ac:dyDescent="0.2">
      <c r="B475" s="6" t="s">
        <v>1371</v>
      </c>
      <c r="C475" s="6" t="s">
        <v>1372</v>
      </c>
      <c r="D475" s="6" t="s">
        <v>1373</v>
      </c>
      <c r="E475" s="12" t="str">
        <f>HYPERLINK("https://www.esco-net.com/wcs/escort/ec/detail?hHinCd=EA911BF-4A","EA911BF-4A")</f>
        <v>EA911BF-4A</v>
      </c>
    </row>
    <row r="476" spans="2:5" x14ac:dyDescent="0.2">
      <c r="B476" s="6" t="s">
        <v>205</v>
      </c>
      <c r="C476" s="6" t="s">
        <v>1374</v>
      </c>
      <c r="D476" s="6" t="s">
        <v>1375</v>
      </c>
      <c r="E476" s="12"/>
    </row>
    <row r="477" spans="2:5" x14ac:dyDescent="0.2">
      <c r="B477" s="6" t="s">
        <v>1376</v>
      </c>
      <c r="C477" s="6" t="s">
        <v>1377</v>
      </c>
      <c r="D477" s="6" t="s">
        <v>1378</v>
      </c>
      <c r="E477" s="12"/>
    </row>
    <row r="478" spans="2:5" x14ac:dyDescent="0.2">
      <c r="B478" s="6" t="s">
        <v>1376</v>
      </c>
      <c r="C478" s="6" t="s">
        <v>1379</v>
      </c>
      <c r="D478" s="6" t="s">
        <v>1380</v>
      </c>
      <c r="E478" s="12"/>
    </row>
    <row r="479" spans="2:5" x14ac:dyDescent="0.2">
      <c r="B479" s="6" t="s">
        <v>1376</v>
      </c>
      <c r="C479" s="6" t="s">
        <v>1381</v>
      </c>
      <c r="D479" s="6" t="s">
        <v>1382</v>
      </c>
      <c r="E479" s="12"/>
    </row>
    <row r="480" spans="2:5" x14ac:dyDescent="0.2">
      <c r="B480" s="6" t="s">
        <v>1376</v>
      </c>
      <c r="C480" s="6" t="s">
        <v>1383</v>
      </c>
      <c r="D480" s="6" t="s">
        <v>1384</v>
      </c>
      <c r="E480" s="12"/>
    </row>
    <row r="481" spans="2:5" x14ac:dyDescent="0.2">
      <c r="B481" s="6" t="s">
        <v>1385</v>
      </c>
      <c r="C481" s="6" t="s">
        <v>1386</v>
      </c>
      <c r="D481" s="6" t="s">
        <v>1387</v>
      </c>
      <c r="E481" s="12"/>
    </row>
    <row r="482" spans="2:5" x14ac:dyDescent="0.2">
      <c r="B482" s="6" t="s">
        <v>43</v>
      </c>
      <c r="C482" s="6" t="s">
        <v>1388</v>
      </c>
      <c r="D482" s="6" t="s">
        <v>1389</v>
      </c>
      <c r="E482" s="12"/>
    </row>
    <row r="483" spans="2:5" x14ac:dyDescent="0.2">
      <c r="B483" s="6" t="s">
        <v>206</v>
      </c>
      <c r="C483" s="6" t="s">
        <v>1390</v>
      </c>
      <c r="D483" s="6" t="s">
        <v>1391</v>
      </c>
      <c r="E483" s="12"/>
    </row>
    <row r="484" spans="2:5" x14ac:dyDescent="0.2">
      <c r="B484" s="6" t="s">
        <v>206</v>
      </c>
      <c r="C484" s="6" t="s">
        <v>1392</v>
      </c>
      <c r="D484" s="6" t="s">
        <v>1393</v>
      </c>
      <c r="E484" s="12" t="str">
        <f>HYPERLINK("https://www.esco-net.com/wcs/escort/ec/detail?hHinCd=EA986LM-75","EA986LM-75")</f>
        <v>EA986LM-75</v>
      </c>
    </row>
    <row r="485" spans="2:5" x14ac:dyDescent="0.2">
      <c r="B485" s="6" t="s">
        <v>1394</v>
      </c>
      <c r="C485" s="6" t="s">
        <v>1395</v>
      </c>
      <c r="D485" s="6" t="s">
        <v>1396</v>
      </c>
      <c r="E485" s="12"/>
    </row>
    <row r="486" spans="2:5" x14ac:dyDescent="0.2">
      <c r="B486" s="6" t="s">
        <v>1397</v>
      </c>
      <c r="C486" s="6" t="s">
        <v>1398</v>
      </c>
      <c r="D486" s="6" t="s">
        <v>1399</v>
      </c>
      <c r="E486" s="12"/>
    </row>
    <row r="487" spans="2:5" x14ac:dyDescent="0.2">
      <c r="B487" s="6" t="s">
        <v>1400</v>
      </c>
      <c r="C487" s="6" t="s">
        <v>1401</v>
      </c>
      <c r="D487" s="6" t="s">
        <v>1402</v>
      </c>
      <c r="E487" s="12"/>
    </row>
    <row r="488" spans="2:5" x14ac:dyDescent="0.2">
      <c r="B488" s="6" t="s">
        <v>1403</v>
      </c>
      <c r="C488" s="6" t="s">
        <v>1404</v>
      </c>
      <c r="D488" s="6" t="s">
        <v>1405</v>
      </c>
      <c r="E488" s="12"/>
    </row>
    <row r="489" spans="2:5" x14ac:dyDescent="0.2">
      <c r="B489" s="6" t="s">
        <v>44</v>
      </c>
      <c r="C489" s="6" t="s">
        <v>1406</v>
      </c>
      <c r="D489" s="6" t="s">
        <v>1407</v>
      </c>
      <c r="E489" s="12" t="str">
        <f>HYPERLINK("https://www.esco-net.com/wcs/escort/ec/detail?hHinCd=EA982SB-25A","EA982SB-25A")</f>
        <v>EA982SB-25A</v>
      </c>
    </row>
    <row r="490" spans="2:5" x14ac:dyDescent="0.2">
      <c r="B490" s="6" t="s">
        <v>44</v>
      </c>
      <c r="C490" s="6" t="s">
        <v>1408</v>
      </c>
      <c r="D490" s="6" t="s">
        <v>1409</v>
      </c>
      <c r="E490" s="12" t="str">
        <f>HYPERLINK("https://www.esco-net.com/wcs/escort/ec/detail?hHinCd=EA982SE-6A","EA982SE-6A")</f>
        <v>EA982SE-6A</v>
      </c>
    </row>
    <row r="491" spans="2:5" x14ac:dyDescent="0.2">
      <c r="B491" s="6" t="s">
        <v>207</v>
      </c>
      <c r="C491" s="6" t="s">
        <v>1410</v>
      </c>
      <c r="D491" s="6" t="s">
        <v>1411</v>
      </c>
      <c r="E491" s="12" t="str">
        <f>HYPERLINK("https://www.esco-net.com/wcs/escort/ec/detail?hHinCd=EA944M-135","EA944M-135")</f>
        <v>EA944M-135</v>
      </c>
    </row>
    <row r="492" spans="2:5" x14ac:dyDescent="0.2">
      <c r="B492" s="6" t="s">
        <v>92</v>
      </c>
      <c r="C492" s="6" t="s">
        <v>1412</v>
      </c>
      <c r="D492" s="6" t="s">
        <v>1413</v>
      </c>
      <c r="E492" s="12" t="str">
        <f>HYPERLINK("https://www.esco-net.com/wcs/escort/ec/detail?hHinCd=EA628WH-63","EA628WH-63")</f>
        <v>EA628WH-63</v>
      </c>
    </row>
    <row r="493" spans="2:5" x14ac:dyDescent="0.2">
      <c r="B493" s="6" t="s">
        <v>1414</v>
      </c>
      <c r="C493" s="6" t="s">
        <v>1415</v>
      </c>
      <c r="D493" s="6" t="s">
        <v>1416</v>
      </c>
      <c r="E493" s="12" t="str">
        <f>HYPERLINK("https://www.esco-net.com/wcs/escort/ec/detail?hHinCd=EA628AD-51","EA628AD-51")</f>
        <v>EA628AD-51</v>
      </c>
    </row>
    <row r="494" spans="2:5" x14ac:dyDescent="0.2">
      <c r="B494" s="6" t="s">
        <v>208</v>
      </c>
      <c r="C494" s="6" t="s">
        <v>1417</v>
      </c>
      <c r="D494" s="6" t="s">
        <v>1418</v>
      </c>
      <c r="E494" s="12"/>
    </row>
    <row r="495" spans="2:5" x14ac:dyDescent="0.2">
      <c r="B495" s="6" t="s">
        <v>209</v>
      </c>
      <c r="C495" s="6" t="s">
        <v>1419</v>
      </c>
      <c r="D495" s="6" t="s">
        <v>1420</v>
      </c>
      <c r="E495" s="12"/>
    </row>
    <row r="496" spans="2:5" x14ac:dyDescent="0.2">
      <c r="B496" s="6" t="s">
        <v>1421</v>
      </c>
      <c r="C496" s="6" t="s">
        <v>1422</v>
      </c>
      <c r="D496" s="6" t="s">
        <v>1423</v>
      </c>
      <c r="E496" s="12" t="str">
        <f>HYPERLINK("https://www.esco-net.com/wcs/escort/ec/detail?hHinCd=EA987AA-20A","EA987AA-20A")</f>
        <v>EA987AA-20A</v>
      </c>
    </row>
    <row r="497" spans="2:5" x14ac:dyDescent="0.2">
      <c r="B497" s="6" t="s">
        <v>1421</v>
      </c>
      <c r="C497" s="6" t="s">
        <v>1424</v>
      </c>
      <c r="D497" s="6" t="s">
        <v>1425</v>
      </c>
      <c r="E497" s="12"/>
    </row>
    <row r="498" spans="2:5" x14ac:dyDescent="0.2">
      <c r="B498" s="6" t="s">
        <v>1426</v>
      </c>
      <c r="C498" s="6" t="s">
        <v>1427</v>
      </c>
      <c r="D498" s="6" t="s">
        <v>1428</v>
      </c>
      <c r="E498" s="12"/>
    </row>
    <row r="499" spans="2:5" x14ac:dyDescent="0.2">
      <c r="B499" s="6" t="s">
        <v>210</v>
      </c>
      <c r="C499" s="6" t="s">
        <v>1429</v>
      </c>
      <c r="D499" s="6" t="s">
        <v>1430</v>
      </c>
      <c r="E499" s="12"/>
    </row>
    <row r="500" spans="2:5" x14ac:dyDescent="0.2">
      <c r="B500" s="6" t="s">
        <v>31</v>
      </c>
      <c r="C500" s="6" t="s">
        <v>1431</v>
      </c>
      <c r="D500" s="6" t="s">
        <v>1432</v>
      </c>
      <c r="E500" s="12"/>
    </row>
    <row r="501" spans="2:5" x14ac:dyDescent="0.2">
      <c r="B501" s="6" t="s">
        <v>211</v>
      </c>
      <c r="C501" s="6" t="s">
        <v>1433</v>
      </c>
      <c r="D501" s="6" t="s">
        <v>1434</v>
      </c>
      <c r="E501" s="12" t="str">
        <f>HYPERLINK("https://www.esco-net.com/wcs/escort/ec/detail?hHinCd=EA638SS-32","EA638SS-32")</f>
        <v>EA638SS-32</v>
      </c>
    </row>
    <row r="502" spans="2:5" x14ac:dyDescent="0.2">
      <c r="B502" s="6" t="s">
        <v>32</v>
      </c>
      <c r="C502" s="6" t="s">
        <v>1435</v>
      </c>
      <c r="D502" s="6" t="s">
        <v>1436</v>
      </c>
      <c r="E502" s="12"/>
    </row>
    <row r="503" spans="2:5" x14ac:dyDescent="0.2">
      <c r="B503" s="6" t="s">
        <v>1437</v>
      </c>
      <c r="C503" s="6" t="s">
        <v>1438</v>
      </c>
      <c r="D503" s="6" t="s">
        <v>1439</v>
      </c>
      <c r="E503" s="12"/>
    </row>
    <row r="504" spans="2:5" x14ac:dyDescent="0.2">
      <c r="B504" s="6" t="s">
        <v>1440</v>
      </c>
      <c r="C504" s="6" t="s">
        <v>1441</v>
      </c>
      <c r="D504" s="6" t="s">
        <v>1442</v>
      </c>
      <c r="E504" s="12" t="str">
        <f>HYPERLINK("https://www.esco-net.com/wcs/escort/ec/detail?hHinCd=EA765MH-35B","EA765MH-35B")</f>
        <v>EA765MH-35B</v>
      </c>
    </row>
    <row r="505" spans="2:5" x14ac:dyDescent="0.2">
      <c r="B505" s="6" t="s">
        <v>1443</v>
      </c>
      <c r="C505" s="6" t="s">
        <v>1444</v>
      </c>
      <c r="D505" s="6" t="s">
        <v>1445</v>
      </c>
      <c r="E505" s="12"/>
    </row>
    <row r="506" spans="2:5" x14ac:dyDescent="0.2">
      <c r="B506" s="6" t="s">
        <v>33</v>
      </c>
      <c r="C506" s="6" t="s">
        <v>1446</v>
      </c>
      <c r="D506" s="6" t="s">
        <v>1447</v>
      </c>
      <c r="E506" s="12"/>
    </row>
    <row r="507" spans="2:5" x14ac:dyDescent="0.2">
      <c r="B507" s="6" t="s">
        <v>33</v>
      </c>
      <c r="C507" s="6" t="s">
        <v>1448</v>
      </c>
      <c r="D507" s="6" t="s">
        <v>1449</v>
      </c>
      <c r="E507" s="12" t="str">
        <f>HYPERLINK("https://www.esco-net.com/wcs/escort/ec/detail?hHinCd=EA762AD-10","EA762AD-10")</f>
        <v>EA762AD-10</v>
      </c>
    </row>
    <row r="508" spans="2:5" x14ac:dyDescent="0.2">
      <c r="B508" s="6" t="s">
        <v>33</v>
      </c>
      <c r="C508" s="6" t="s">
        <v>1450</v>
      </c>
      <c r="D508" s="6" t="s">
        <v>1451</v>
      </c>
      <c r="E508" s="12" t="str">
        <f>HYPERLINK("https://www.esco-net.com/wcs/escort/ec/detail?hHinCd=EA762EC-107","EA762EC-107")</f>
        <v>EA762EC-107</v>
      </c>
    </row>
    <row r="509" spans="2:5" x14ac:dyDescent="0.2">
      <c r="B509" s="6" t="s">
        <v>1452</v>
      </c>
      <c r="C509" s="6" t="s">
        <v>1453</v>
      </c>
      <c r="D509" s="6" t="s">
        <v>1454</v>
      </c>
      <c r="E509" s="12"/>
    </row>
    <row r="510" spans="2:5" x14ac:dyDescent="0.2">
      <c r="B510" s="6" t="s">
        <v>1455</v>
      </c>
      <c r="C510" s="6" t="s">
        <v>1456</v>
      </c>
      <c r="D510" s="6" t="s">
        <v>1457</v>
      </c>
      <c r="E510" s="12" t="str">
        <f>HYPERLINK("https://www.esco-net.com/wcs/escort/ec/detail?hHinCd=EA589AT-41","EA589AT-41")</f>
        <v>EA589AT-41</v>
      </c>
    </row>
    <row r="511" spans="2:5" x14ac:dyDescent="0.2">
      <c r="B511" s="6" t="s">
        <v>1455</v>
      </c>
      <c r="C511" s="6" t="s">
        <v>1458</v>
      </c>
      <c r="D511" s="6" t="s">
        <v>1459</v>
      </c>
      <c r="E511" s="12"/>
    </row>
    <row r="512" spans="2:5" x14ac:dyDescent="0.2">
      <c r="B512" s="6" t="s">
        <v>1460</v>
      </c>
      <c r="C512" s="6" t="s">
        <v>1461</v>
      </c>
      <c r="D512" s="6" t="s">
        <v>1462</v>
      </c>
      <c r="E512" s="12" t="str">
        <f>HYPERLINK("https://www.esco-net.com/wcs/escort/ec/detail?hHinCd=EA589BC-2","EA589BC-2")</f>
        <v>EA589BC-2</v>
      </c>
    </row>
    <row r="513" spans="2:5" x14ac:dyDescent="0.2">
      <c r="B513" s="6" t="s">
        <v>1463</v>
      </c>
      <c r="C513" s="6" t="s">
        <v>1464</v>
      </c>
      <c r="D513" s="6" t="s">
        <v>1465</v>
      </c>
      <c r="E513" s="12" t="str">
        <f>HYPERLINK("https://www.esco-net.com/wcs/escort/ec/detail?hHinCd=EA589CY-10","EA589CY-10")</f>
        <v>EA589CY-10</v>
      </c>
    </row>
    <row r="514" spans="2:5" x14ac:dyDescent="0.2">
      <c r="B514" s="6" t="s">
        <v>1463</v>
      </c>
      <c r="C514" s="6" t="s">
        <v>1466</v>
      </c>
      <c r="D514" s="6" t="s">
        <v>1467</v>
      </c>
      <c r="E514" s="12" t="str">
        <f>HYPERLINK("https://www.esco-net.com/wcs/escort/ec/detail?hHinCd=EA589AT-41","EA589AT-41")</f>
        <v>EA589AT-41</v>
      </c>
    </row>
    <row r="515" spans="2:5" x14ac:dyDescent="0.2">
      <c r="B515" s="6" t="s">
        <v>212</v>
      </c>
      <c r="C515" s="6" t="s">
        <v>1468</v>
      </c>
      <c r="D515" s="6" t="s">
        <v>1469</v>
      </c>
      <c r="E515" s="12"/>
    </row>
    <row r="516" spans="2:5" x14ac:dyDescent="0.2">
      <c r="B516" s="6" t="s">
        <v>212</v>
      </c>
      <c r="C516" s="6" t="s">
        <v>1470</v>
      </c>
      <c r="D516" s="6" t="s">
        <v>1471</v>
      </c>
      <c r="E516" s="12"/>
    </row>
    <row r="517" spans="2:5" x14ac:dyDescent="0.2">
      <c r="B517" s="6" t="s">
        <v>213</v>
      </c>
      <c r="C517" s="6" t="s">
        <v>1472</v>
      </c>
      <c r="D517" s="6" t="s">
        <v>1473</v>
      </c>
      <c r="E517" s="12" t="str">
        <f>HYPERLINK("https://www.esco-net.com/wcs/escort/ec/detail?hHinCd=EA762HC-28","EA762HC-28")</f>
        <v>EA762HC-28</v>
      </c>
    </row>
    <row r="518" spans="2:5" x14ac:dyDescent="0.2">
      <c r="B518" s="6" t="s">
        <v>213</v>
      </c>
      <c r="C518" s="6" t="s">
        <v>1474</v>
      </c>
      <c r="D518" s="6" t="s">
        <v>1475</v>
      </c>
      <c r="E518" s="12" t="str">
        <f>HYPERLINK("https://www.esco-net.com/wcs/escort/ec/detail?hHinCd=EA762HC-29","EA762HC-29")</f>
        <v>EA762HC-29</v>
      </c>
    </row>
    <row r="519" spans="2:5" x14ac:dyDescent="0.2">
      <c r="B519" s="6" t="s">
        <v>213</v>
      </c>
      <c r="C519" s="6" t="s">
        <v>1476</v>
      </c>
      <c r="D519" s="6" t="s">
        <v>1477</v>
      </c>
      <c r="E519" s="12" t="str">
        <f>HYPERLINK("https://www.esco-net.com/wcs/escort/ec/detail?hHinCd=EA762HC-30","EA762HC-30")</f>
        <v>EA762HC-30</v>
      </c>
    </row>
    <row r="520" spans="2:5" x14ac:dyDescent="0.2">
      <c r="B520" s="6" t="s">
        <v>34</v>
      </c>
      <c r="C520" s="6" t="s">
        <v>1478</v>
      </c>
      <c r="D520" s="6" t="s">
        <v>1479</v>
      </c>
      <c r="E520" s="12" t="str">
        <f>HYPERLINK("https://www.esco-net.com/wcs/escort/ec/detail?hHinCd=EA762FA-3","EA762FA-3")</f>
        <v>EA762FA-3</v>
      </c>
    </row>
    <row r="521" spans="2:5" x14ac:dyDescent="0.2">
      <c r="B521" s="6" t="s">
        <v>214</v>
      </c>
      <c r="C521" s="6" t="s">
        <v>1480</v>
      </c>
      <c r="D521" s="6" t="s">
        <v>1481</v>
      </c>
      <c r="E521" s="12" t="str">
        <f>HYPERLINK("https://www.esco-net.com/wcs/escort/ec/detail?hHinCd=EA762FG-183","EA762FG-183")</f>
        <v>EA762FG-183</v>
      </c>
    </row>
    <row r="522" spans="2:5" x14ac:dyDescent="0.2">
      <c r="B522" s="6" t="s">
        <v>1482</v>
      </c>
      <c r="C522" s="6" t="s">
        <v>1483</v>
      </c>
      <c r="D522" s="6" t="s">
        <v>1484</v>
      </c>
      <c r="E522" s="12" t="str">
        <f>HYPERLINK("https://www.esco-net.com/wcs/escort/ec/detail?hHinCd=EA638LA-18C","EA638LA-18C")</f>
        <v>EA638LA-18C</v>
      </c>
    </row>
    <row r="523" spans="2:5" x14ac:dyDescent="0.2">
      <c r="B523" s="6" t="s">
        <v>93</v>
      </c>
      <c r="C523" s="6" t="s">
        <v>1485</v>
      </c>
      <c r="D523" s="6" t="s">
        <v>1486</v>
      </c>
      <c r="E523" s="12" t="str">
        <f>HYPERLINK("https://www.esco-net.com/wcs/escort/ec/detail?hHinCd=EA762DA-136","EA762DA-136")</f>
        <v>EA762DA-136</v>
      </c>
    </row>
    <row r="524" spans="2:5" x14ac:dyDescent="0.2">
      <c r="B524" s="6" t="s">
        <v>215</v>
      </c>
      <c r="C524" s="6" t="s">
        <v>1487</v>
      </c>
      <c r="D524" s="6" t="s">
        <v>1488</v>
      </c>
      <c r="E524" s="12" t="str">
        <f>HYPERLINK("https://www.esco-net.com/wcs/escort/ec/detail?hHinCd=EA762CF-51","EA762CF-51")</f>
        <v>EA762CF-51</v>
      </c>
    </row>
    <row r="525" spans="2:5" x14ac:dyDescent="0.2">
      <c r="B525" s="6" t="s">
        <v>1489</v>
      </c>
      <c r="C525" s="6" t="s">
        <v>1490</v>
      </c>
      <c r="D525" s="6" t="s">
        <v>1491</v>
      </c>
      <c r="E525" s="12" t="str">
        <f>HYPERLINK("https://www.esco-net.com/wcs/escort/ec/detail?hHinCd=EA762CL-79","EA762CL-79")</f>
        <v>EA762CL-79</v>
      </c>
    </row>
    <row r="526" spans="2:5" x14ac:dyDescent="0.2">
      <c r="B526" s="6" t="s">
        <v>1489</v>
      </c>
      <c r="C526" s="6" t="s">
        <v>1492</v>
      </c>
      <c r="D526" s="6" t="s">
        <v>1493</v>
      </c>
      <c r="E526" s="12" t="str">
        <f>HYPERLINK("https://www.esco-net.com/wcs/escort/ec/detail?hHinCd=EA762CL-201","EA762CL-201")</f>
        <v>EA762CL-201</v>
      </c>
    </row>
    <row r="527" spans="2:5" x14ac:dyDescent="0.2">
      <c r="B527" s="6" t="s">
        <v>1489</v>
      </c>
      <c r="C527" s="6" t="s">
        <v>1494</v>
      </c>
      <c r="D527" s="6" t="s">
        <v>1495</v>
      </c>
      <c r="E527" s="12" t="str">
        <f>HYPERLINK("https://www.esco-net.com/wcs/escort/ec/detail?hHinCd=EA762CL-201","EA762CL-201")</f>
        <v>EA762CL-201</v>
      </c>
    </row>
    <row r="528" spans="2:5" x14ac:dyDescent="0.2">
      <c r="B528" s="6" t="s">
        <v>1496</v>
      </c>
      <c r="C528" s="6" t="s">
        <v>1497</v>
      </c>
      <c r="D528" s="6" t="s">
        <v>1498</v>
      </c>
      <c r="E528" s="12" t="str">
        <f>HYPERLINK("https://www.esco-net.com/wcs/escort/ec/detail?hHinCd=EA762CB-151","EA762CB-151")</f>
        <v>EA762CB-151</v>
      </c>
    </row>
    <row r="529" spans="2:5" x14ac:dyDescent="0.2">
      <c r="B529" s="6" t="s">
        <v>1496</v>
      </c>
      <c r="C529" s="6" t="s">
        <v>1499</v>
      </c>
      <c r="D529" s="6" t="s">
        <v>1500</v>
      </c>
      <c r="E529" s="12"/>
    </row>
    <row r="530" spans="2:5" x14ac:dyDescent="0.2">
      <c r="B530" s="6" t="s">
        <v>94</v>
      </c>
      <c r="C530" s="6" t="s">
        <v>1501</v>
      </c>
      <c r="D530" s="6" t="s">
        <v>1502</v>
      </c>
      <c r="E530" s="12"/>
    </row>
    <row r="531" spans="2:5" x14ac:dyDescent="0.2">
      <c r="B531" s="6" t="s">
        <v>216</v>
      </c>
      <c r="C531" s="6" t="s">
        <v>1503</v>
      </c>
      <c r="D531" s="6" t="s">
        <v>1504</v>
      </c>
      <c r="E531" s="12" t="str">
        <f>HYPERLINK("https://www.esco-net.com/wcs/escort/ec/detail?hHinCd=EA762GA-182","EA762GA-182")</f>
        <v>EA762GA-182</v>
      </c>
    </row>
    <row r="532" spans="2:5" x14ac:dyDescent="0.2">
      <c r="B532" s="6" t="s">
        <v>95</v>
      </c>
      <c r="C532" s="6" t="s">
        <v>1505</v>
      </c>
      <c r="D532" s="6" t="s">
        <v>1506</v>
      </c>
      <c r="E532" s="12"/>
    </row>
    <row r="533" spans="2:5" x14ac:dyDescent="0.2">
      <c r="B533" s="6" t="s">
        <v>217</v>
      </c>
      <c r="C533" s="6" t="s">
        <v>1507</v>
      </c>
      <c r="D533" s="6" t="s">
        <v>1508</v>
      </c>
      <c r="E533" s="12" t="str">
        <f>HYPERLINK("https://www.esco-net.com/wcs/escort/ec/detail?hHinCd=EA506AJ-21","EA506AJ-21")</f>
        <v>EA506AJ-21</v>
      </c>
    </row>
    <row r="534" spans="2:5" x14ac:dyDescent="0.2">
      <c r="B534" s="6" t="s">
        <v>217</v>
      </c>
      <c r="C534" s="6" t="s">
        <v>1509</v>
      </c>
      <c r="D534" s="6" t="s">
        <v>1510</v>
      </c>
      <c r="E534" s="12" t="str">
        <f>HYPERLINK("https://www.esco-net.com/wcs/escort/ec/detail?hHinCd=EA506AJ-24","EA506AJ-24")</f>
        <v>EA506AJ-24</v>
      </c>
    </row>
    <row r="535" spans="2:5" x14ac:dyDescent="0.2">
      <c r="B535" s="6" t="s">
        <v>217</v>
      </c>
      <c r="C535" s="6" t="s">
        <v>1511</v>
      </c>
      <c r="D535" s="6" t="s">
        <v>1512</v>
      </c>
      <c r="E535" s="12" t="str">
        <f>HYPERLINK("https://www.esco-net.com/wcs/escort/ec/detail?hHinCd=EA506AX-11","EA506AX-11")</f>
        <v>EA506AX-11</v>
      </c>
    </row>
    <row r="536" spans="2:5" x14ac:dyDescent="0.2">
      <c r="B536" s="6" t="s">
        <v>218</v>
      </c>
      <c r="C536" s="6" t="s">
        <v>1513</v>
      </c>
      <c r="D536" s="6" t="s">
        <v>1514</v>
      </c>
      <c r="E536" s="12" t="str">
        <f>HYPERLINK("https://www.esco-net.com/wcs/escort/ec/detail?hHinCd=EA995BB-31B","EA995BB-31B")</f>
        <v>EA995BB-31B</v>
      </c>
    </row>
    <row r="537" spans="2:5" x14ac:dyDescent="0.2">
      <c r="B537" s="6" t="s">
        <v>219</v>
      </c>
      <c r="C537" s="6" t="s">
        <v>1515</v>
      </c>
      <c r="D537" s="6" t="s">
        <v>1516</v>
      </c>
      <c r="E537" s="12"/>
    </row>
    <row r="538" spans="2:5" x14ac:dyDescent="0.2">
      <c r="B538" s="6" t="s">
        <v>96</v>
      </c>
      <c r="C538" s="6" t="s">
        <v>1517</v>
      </c>
      <c r="D538" s="6" t="s">
        <v>1518</v>
      </c>
      <c r="E538" s="12"/>
    </row>
    <row r="539" spans="2:5" x14ac:dyDescent="0.2">
      <c r="B539" s="6" t="s">
        <v>220</v>
      </c>
      <c r="C539" s="6" t="s">
        <v>1519</v>
      </c>
      <c r="D539" s="6" t="s">
        <v>1520</v>
      </c>
      <c r="E539" s="12" t="str">
        <f>HYPERLINK("https://www.esco-net.com/wcs/escort/ec/detail?hHinCd=EA954HC-405A","EA954HC-405A")</f>
        <v>EA954HC-405A</v>
      </c>
    </row>
    <row r="540" spans="2:5" x14ac:dyDescent="0.2">
      <c r="B540" s="6" t="s">
        <v>1521</v>
      </c>
      <c r="C540" s="6" t="s">
        <v>1522</v>
      </c>
      <c r="D540" s="6" t="s">
        <v>1523</v>
      </c>
      <c r="E540" s="12"/>
    </row>
    <row r="541" spans="2:5" x14ac:dyDescent="0.2">
      <c r="B541" s="6" t="s">
        <v>45</v>
      </c>
      <c r="C541" s="6" t="s">
        <v>1524</v>
      </c>
      <c r="D541" s="6" t="s">
        <v>1525</v>
      </c>
      <c r="E541" s="12" t="str">
        <f>HYPERLINK("https://www.esco-net.com/wcs/escort/ec/detail?hHinCd=EA764AW-7","EA764AW-7")</f>
        <v>EA764AW-7</v>
      </c>
    </row>
    <row r="542" spans="2:5" x14ac:dyDescent="0.2">
      <c r="B542" s="6" t="s">
        <v>97</v>
      </c>
      <c r="C542" s="6" t="s">
        <v>1526</v>
      </c>
      <c r="D542" s="6" t="s">
        <v>1527</v>
      </c>
      <c r="E542" s="12" t="str">
        <f>HYPERLINK("https://www.esco-net.com/wcs/escort/ec/detail?hHinCd=EA764AG-155B","EA764AG-155B")</f>
        <v>EA764AG-155B</v>
      </c>
    </row>
    <row r="543" spans="2:5" x14ac:dyDescent="0.2">
      <c r="B543" s="6" t="s">
        <v>221</v>
      </c>
      <c r="C543" s="6" t="s">
        <v>1528</v>
      </c>
      <c r="D543" s="6" t="s">
        <v>1529</v>
      </c>
      <c r="E543" s="12" t="str">
        <f>HYPERLINK("https://www.esco-net.com/wcs/escort/ec/detail?hHinCd=EA764AA-217A","EA764AA-217A")</f>
        <v>EA764AA-217A</v>
      </c>
    </row>
    <row r="544" spans="2:5" x14ac:dyDescent="0.2">
      <c r="B544" s="6" t="s">
        <v>221</v>
      </c>
      <c r="C544" s="6" t="s">
        <v>1530</v>
      </c>
      <c r="D544" s="6" t="s">
        <v>1531</v>
      </c>
      <c r="E544" s="12" t="str">
        <f>HYPERLINK("https://www.esco-net.com/wcs/escort/ec/detail?hHinCd=EA764AA-217A","EA764AA-217A")</f>
        <v>EA764AA-217A</v>
      </c>
    </row>
    <row r="545" spans="2:5" x14ac:dyDescent="0.2">
      <c r="B545" s="6" t="s">
        <v>1532</v>
      </c>
      <c r="C545" s="6" t="s">
        <v>1533</v>
      </c>
      <c r="D545" s="6" t="s">
        <v>1534</v>
      </c>
      <c r="E545" s="12" t="str">
        <f>HYPERLINK("https://www.esco-net.com/wcs/escort/ec/detail?hHinCd=EA764-56","EA764-56")</f>
        <v>EA764-56</v>
      </c>
    </row>
    <row r="546" spans="2:5" x14ac:dyDescent="0.2">
      <c r="B546" s="6" t="s">
        <v>1535</v>
      </c>
      <c r="C546" s="6" t="s">
        <v>1536</v>
      </c>
      <c r="D546" s="6" t="s">
        <v>1537</v>
      </c>
      <c r="E546" s="12" t="str">
        <f>HYPERLINK("https://www.esco-net.com/wcs/escort/ec/detail?hHinCd=EA764AC-73A","EA764AC-73A")</f>
        <v>EA764AC-73A</v>
      </c>
    </row>
    <row r="547" spans="2:5" x14ac:dyDescent="0.2">
      <c r="B547" s="6" t="s">
        <v>1538</v>
      </c>
      <c r="C547" s="6" t="s">
        <v>1539</v>
      </c>
      <c r="D547" s="6" t="s">
        <v>1540</v>
      </c>
      <c r="E547" s="12" t="str">
        <f>HYPERLINK("https://www.esco-net.com/wcs/escort/ec/detail?hHinCd=EA764AD-53","EA764AD-53")</f>
        <v>EA764AD-53</v>
      </c>
    </row>
    <row r="548" spans="2:5" x14ac:dyDescent="0.2">
      <c r="B548" s="6" t="s">
        <v>98</v>
      </c>
      <c r="C548" s="6" t="s">
        <v>1541</v>
      </c>
      <c r="D548" s="6" t="s">
        <v>1542</v>
      </c>
      <c r="E548" s="12" t="str">
        <f>HYPERLINK("https://www.esco-net.com/wcs/escort/ec/detail?hHinCd=EA764AJ-182A","EA764AJ-182A")</f>
        <v>EA764AJ-182A</v>
      </c>
    </row>
    <row r="549" spans="2:5" x14ac:dyDescent="0.2">
      <c r="B549" s="6" t="s">
        <v>1543</v>
      </c>
      <c r="C549" s="6" t="s">
        <v>1544</v>
      </c>
      <c r="D549" s="6" t="s">
        <v>1545</v>
      </c>
      <c r="E549" s="12" t="str">
        <f>HYPERLINK("https://www.esco-net.com/wcs/escort/ec/detail?hHinCd=EA759GW-35","EA759GW-35")</f>
        <v>EA759GW-35</v>
      </c>
    </row>
    <row r="550" spans="2:5" x14ac:dyDescent="0.2">
      <c r="B550" s="6" t="s">
        <v>1543</v>
      </c>
      <c r="C550" s="6" t="s">
        <v>1546</v>
      </c>
      <c r="D550" s="6" t="s">
        <v>1547</v>
      </c>
      <c r="E550" s="12" t="str">
        <f>HYPERLINK("https://www.esco-net.com/wcs/escort/ec/detail?hHinCd=EA759GW-35","EA759GW-35")</f>
        <v>EA759GW-35</v>
      </c>
    </row>
    <row r="551" spans="2:5" x14ac:dyDescent="0.2">
      <c r="B551" s="6" t="s">
        <v>1543</v>
      </c>
      <c r="C551" s="6" t="s">
        <v>1548</v>
      </c>
      <c r="D551" s="6" t="s">
        <v>1549</v>
      </c>
      <c r="E551" s="12" t="str">
        <f>HYPERLINK("https://www.esco-net.com/wcs/escort/ec/detail?hHinCd=EA759GW-35","EA759GW-35")</f>
        <v>EA759GW-35</v>
      </c>
    </row>
    <row r="552" spans="2:5" x14ac:dyDescent="0.2">
      <c r="B552" s="6" t="s">
        <v>1543</v>
      </c>
      <c r="C552" s="6" t="s">
        <v>1550</v>
      </c>
      <c r="D552" s="6" t="s">
        <v>1551</v>
      </c>
      <c r="E552" s="12" t="str">
        <f>HYPERLINK("https://www.esco-net.com/wcs/escort/ec/detail?hHinCd=EA759GW-35","EA759GW-35")</f>
        <v>EA759GW-35</v>
      </c>
    </row>
    <row r="553" spans="2:5" x14ac:dyDescent="0.2">
      <c r="B553" s="6" t="s">
        <v>1543</v>
      </c>
      <c r="C553" s="6" t="s">
        <v>1552</v>
      </c>
      <c r="D553" s="6" t="s">
        <v>1553</v>
      </c>
      <c r="E553" s="12" t="str">
        <f>HYPERLINK("https://www.esco-net.com/wcs/escort/ec/detail?hHinCd=EA759GW-46B","EA759GW-46B")</f>
        <v>EA759GW-46B</v>
      </c>
    </row>
    <row r="554" spans="2:5" x14ac:dyDescent="0.2">
      <c r="B554" s="6" t="s">
        <v>1543</v>
      </c>
      <c r="C554" s="6" t="s">
        <v>1554</v>
      </c>
      <c r="D554" s="6" t="s">
        <v>1555</v>
      </c>
      <c r="E554" s="12" t="str">
        <f>HYPERLINK("https://www.esco-net.com/wcs/escort/ec/detail?hHinCd=EA759GW-62","EA759GW-62")</f>
        <v>EA759GW-62</v>
      </c>
    </row>
    <row r="555" spans="2:5" x14ac:dyDescent="0.2">
      <c r="B555" s="6" t="s">
        <v>1556</v>
      </c>
      <c r="C555" s="6" t="s">
        <v>1557</v>
      </c>
      <c r="D555" s="6" t="s">
        <v>1558</v>
      </c>
      <c r="E555" s="12"/>
    </row>
    <row r="556" spans="2:5" x14ac:dyDescent="0.2">
      <c r="B556" s="6" t="s">
        <v>222</v>
      </c>
      <c r="C556" s="6" t="s">
        <v>1559</v>
      </c>
      <c r="D556" s="6" t="s">
        <v>1560</v>
      </c>
      <c r="E556" s="12" t="str">
        <f>HYPERLINK("https://www.esco-net.com/wcs/escort/ec/detail?hHinCd=EA940PM-2B","EA940PM-2B")</f>
        <v>EA940PM-2B</v>
      </c>
    </row>
    <row r="557" spans="2:5" x14ac:dyDescent="0.2">
      <c r="B557" s="6" t="s">
        <v>223</v>
      </c>
      <c r="C557" s="6" t="s">
        <v>1561</v>
      </c>
      <c r="D557" s="6" t="s">
        <v>1562</v>
      </c>
      <c r="E557" s="12" t="str">
        <f>HYPERLINK("https://www.esco-net.com/wcs/escort/ec/detail?hHinCd=EA764B-320","EA764B-320")</f>
        <v>EA764B-320</v>
      </c>
    </row>
    <row r="558" spans="2:5" x14ac:dyDescent="0.2">
      <c r="B558" s="6" t="s">
        <v>223</v>
      </c>
      <c r="C558" s="6" t="s">
        <v>1563</v>
      </c>
      <c r="D558" s="6" t="s">
        <v>1564</v>
      </c>
      <c r="E558" s="12" t="str">
        <f>HYPERLINK("https://www.esco-net.com/wcs/escort/ec/detail?hHinCd=EA764B-115","EA764B-115")</f>
        <v>EA764B-115</v>
      </c>
    </row>
    <row r="559" spans="2:5" x14ac:dyDescent="0.2">
      <c r="B559" s="6" t="s">
        <v>224</v>
      </c>
      <c r="C559" s="6" t="s">
        <v>1565</v>
      </c>
      <c r="D559" s="6" t="s">
        <v>1566</v>
      </c>
      <c r="E559" s="12" t="str">
        <f>HYPERLINK("https://www.esco-net.com/wcs/escort/ec/detail?hHinCd=EA764BB-151","EA764BB-151")</f>
        <v>EA764BB-151</v>
      </c>
    </row>
    <row r="560" spans="2:5" x14ac:dyDescent="0.2">
      <c r="B560" s="6" t="s">
        <v>224</v>
      </c>
      <c r="C560" s="6" t="s">
        <v>1567</v>
      </c>
      <c r="D560" s="6" t="s">
        <v>1568</v>
      </c>
      <c r="E560" s="12" t="str">
        <f>HYPERLINK("https://www.esco-net.com/wcs/escort/ec/detail?hHinCd=EA764BB-153","EA764BB-153")</f>
        <v>EA764BB-153</v>
      </c>
    </row>
    <row r="561" spans="2:5" x14ac:dyDescent="0.2">
      <c r="B561" s="6" t="s">
        <v>225</v>
      </c>
      <c r="C561" s="6" t="s">
        <v>1569</v>
      </c>
      <c r="D561" s="6" t="s">
        <v>1570</v>
      </c>
      <c r="E561" s="12"/>
    </row>
    <row r="562" spans="2:5" x14ac:dyDescent="0.2">
      <c r="B562" s="6" t="s">
        <v>225</v>
      </c>
      <c r="C562" s="6" t="s">
        <v>1571</v>
      </c>
      <c r="D562" s="6" t="s">
        <v>1572</v>
      </c>
      <c r="E562" s="12"/>
    </row>
    <row r="563" spans="2:5" x14ac:dyDescent="0.2">
      <c r="B563" s="6" t="s">
        <v>225</v>
      </c>
      <c r="C563" s="6" t="s">
        <v>1573</v>
      </c>
      <c r="D563" s="6" t="s">
        <v>1574</v>
      </c>
      <c r="E563" s="12"/>
    </row>
    <row r="564" spans="2:5" x14ac:dyDescent="0.2">
      <c r="B564" s="6" t="s">
        <v>225</v>
      </c>
      <c r="C564" s="6" t="s">
        <v>1575</v>
      </c>
      <c r="D564" s="6" t="s">
        <v>1576</v>
      </c>
      <c r="E564" s="12"/>
    </row>
    <row r="565" spans="2:5" x14ac:dyDescent="0.2">
      <c r="B565" s="6" t="s">
        <v>1577</v>
      </c>
      <c r="C565" s="6" t="s">
        <v>1578</v>
      </c>
      <c r="D565" s="6" t="s">
        <v>1579</v>
      </c>
      <c r="E565" s="12" t="str">
        <f>HYPERLINK("https://www.esco-net.com/wcs/escort/ec/detail?hHinCd=EA922HB-14B","EA922HB-14B")</f>
        <v>EA922HB-14B</v>
      </c>
    </row>
    <row r="566" spans="2:5" x14ac:dyDescent="0.2">
      <c r="B566" s="6" t="s">
        <v>99</v>
      </c>
      <c r="C566" s="6" t="s">
        <v>1580</v>
      </c>
      <c r="D566" s="6" t="s">
        <v>1581</v>
      </c>
      <c r="E566" s="12" t="str">
        <f>HYPERLINK("https://www.esco-net.com/wcs/escort/ec/detail?hHinCd=EA922HB-26A","EA922HB-26A")</f>
        <v>EA922HB-26A</v>
      </c>
    </row>
    <row r="567" spans="2:5" x14ac:dyDescent="0.2">
      <c r="B567" s="6" t="s">
        <v>226</v>
      </c>
      <c r="C567" s="6" t="s">
        <v>1582</v>
      </c>
      <c r="D567" s="6" t="s">
        <v>1583</v>
      </c>
      <c r="E567" s="12"/>
    </row>
    <row r="568" spans="2:5" x14ac:dyDescent="0.2">
      <c r="B568" s="6" t="s">
        <v>226</v>
      </c>
      <c r="C568" s="6" t="s">
        <v>1584</v>
      </c>
      <c r="D568" s="6" t="s">
        <v>1585</v>
      </c>
      <c r="E568" s="12"/>
    </row>
    <row r="569" spans="2:5" x14ac:dyDescent="0.2">
      <c r="B569" s="6" t="s">
        <v>227</v>
      </c>
      <c r="C569" s="6" t="s">
        <v>1586</v>
      </c>
      <c r="D569" s="6" t="s">
        <v>1587</v>
      </c>
      <c r="E569" s="12"/>
    </row>
    <row r="570" spans="2:5" x14ac:dyDescent="0.2">
      <c r="B570" s="6" t="s">
        <v>227</v>
      </c>
      <c r="C570" s="6" t="s">
        <v>1588</v>
      </c>
      <c r="D570" s="6" t="s">
        <v>1589</v>
      </c>
      <c r="E570" s="12"/>
    </row>
    <row r="571" spans="2:5" x14ac:dyDescent="0.2">
      <c r="B571" s="6" t="s">
        <v>228</v>
      </c>
      <c r="C571" s="6" t="s">
        <v>1590</v>
      </c>
      <c r="D571" s="6" t="s">
        <v>1591</v>
      </c>
      <c r="E571" s="12" t="str">
        <f>HYPERLINK("https://www.esco-net.com/wcs/escort/ec/detail?hHinCd=EA759XB-36","EA759XB-36")</f>
        <v>EA759XB-36</v>
      </c>
    </row>
    <row r="572" spans="2:5" x14ac:dyDescent="0.2">
      <c r="B572" s="6" t="s">
        <v>1592</v>
      </c>
      <c r="C572" s="6" t="s">
        <v>1593</v>
      </c>
      <c r="D572" s="6" t="s">
        <v>1594</v>
      </c>
      <c r="E572" s="12"/>
    </row>
    <row r="573" spans="2:5" x14ac:dyDescent="0.2">
      <c r="B573" s="6" t="s">
        <v>1595</v>
      </c>
      <c r="C573" s="6" t="s">
        <v>1596</v>
      </c>
      <c r="D573" s="6" t="s">
        <v>1597</v>
      </c>
      <c r="E573" s="12" t="str">
        <f>HYPERLINK("https://www.esco-net.com/wcs/escort/ec/detail?hHinCd=EA764A-192","EA764A-192")</f>
        <v>EA764A-192</v>
      </c>
    </row>
    <row r="574" spans="2:5" x14ac:dyDescent="0.2">
      <c r="B574" s="6" t="s">
        <v>100</v>
      </c>
      <c r="C574" s="6" t="s">
        <v>1598</v>
      </c>
      <c r="D574" s="6" t="s">
        <v>1599</v>
      </c>
      <c r="E574" s="12"/>
    </row>
    <row r="575" spans="2:5" x14ac:dyDescent="0.2">
      <c r="B575" s="6" t="s">
        <v>1600</v>
      </c>
      <c r="C575" s="6" t="s">
        <v>1601</v>
      </c>
      <c r="D575" s="6" t="s">
        <v>1602</v>
      </c>
      <c r="E575" s="12" t="str">
        <f>HYPERLINK("https://www.esco-net.com/wcs/escort/ec/detail?hHinCd=EA759Z-21","EA759Z-21")</f>
        <v>EA759Z-21</v>
      </c>
    </row>
    <row r="576" spans="2:5" x14ac:dyDescent="0.2">
      <c r="B576" s="6" t="s">
        <v>229</v>
      </c>
      <c r="C576" s="6" t="s">
        <v>1603</v>
      </c>
      <c r="D576" s="6" t="s">
        <v>1604</v>
      </c>
      <c r="E576" s="12"/>
    </row>
    <row r="577" spans="2:5" x14ac:dyDescent="0.2">
      <c r="B577" s="6" t="s">
        <v>1605</v>
      </c>
      <c r="C577" s="6" t="s">
        <v>1606</v>
      </c>
      <c r="D577" s="6" t="s">
        <v>1607</v>
      </c>
      <c r="E577" s="12" t="str">
        <f>HYPERLINK("https://www.esco-net.com/wcs/escort/ec/detail?hHinCd=EA763ZD-6","EA763ZD-6")</f>
        <v>EA763ZD-6</v>
      </c>
    </row>
    <row r="578" spans="2:5" x14ac:dyDescent="0.2">
      <c r="B578" s="6" t="s">
        <v>1608</v>
      </c>
      <c r="C578" s="6" t="s">
        <v>1609</v>
      </c>
      <c r="D578" s="6" t="s">
        <v>1610</v>
      </c>
      <c r="E578" s="12" t="str">
        <f>HYPERLINK("https://www.esco-net.com/wcs/escort/ec/detail?hHinCd=EA759GA-142P","EA759GA-142P")</f>
        <v>EA759GA-142P</v>
      </c>
    </row>
    <row r="579" spans="2:5" x14ac:dyDescent="0.2">
      <c r="B579" s="6" t="s">
        <v>1611</v>
      </c>
      <c r="C579" s="6" t="s">
        <v>1612</v>
      </c>
      <c r="D579" s="6" t="s">
        <v>1613</v>
      </c>
      <c r="E579" s="12" t="str">
        <f>HYPERLINK("https://www.esco-net.com/wcs/escort/ec/detail?hHinCd=EA995AA-433","EA995AA-433")</f>
        <v>EA995AA-433</v>
      </c>
    </row>
    <row r="580" spans="2:5" x14ac:dyDescent="0.2">
      <c r="B580" s="6" t="s">
        <v>230</v>
      </c>
      <c r="C580" s="6" t="s">
        <v>1614</v>
      </c>
      <c r="D580" s="6" t="s">
        <v>1615</v>
      </c>
      <c r="E580" s="12"/>
    </row>
    <row r="581" spans="2:5" x14ac:dyDescent="0.2">
      <c r="B581" s="6" t="s">
        <v>231</v>
      </c>
      <c r="C581" s="6" t="s">
        <v>1616</v>
      </c>
      <c r="D581" s="6" t="s">
        <v>1617</v>
      </c>
      <c r="E581" s="12" t="str">
        <f>HYPERLINK("https://www.esco-net.com/wcs/escort/ec/detail?hHinCd=EA954HC-322B","EA954HC-322B")</f>
        <v>EA954HC-322B</v>
      </c>
    </row>
    <row r="582" spans="2:5" x14ac:dyDescent="0.2">
      <c r="B582" s="6" t="s">
        <v>231</v>
      </c>
      <c r="C582" s="6" t="s">
        <v>1618</v>
      </c>
      <c r="D582" s="6" t="s">
        <v>1619</v>
      </c>
      <c r="E582" s="12" t="str">
        <f>HYPERLINK("https://www.esco-net.com/wcs/escort/ec/detail?hHinCd=EA954HC-322B","EA954HC-322B")</f>
        <v>EA954HC-322B</v>
      </c>
    </row>
    <row r="583" spans="2:5" x14ac:dyDescent="0.2">
      <c r="B583" s="6" t="s">
        <v>232</v>
      </c>
      <c r="C583" s="6" t="s">
        <v>1620</v>
      </c>
      <c r="D583" s="6" t="s">
        <v>1621</v>
      </c>
      <c r="E583" s="12"/>
    </row>
    <row r="584" spans="2:5" x14ac:dyDescent="0.2">
      <c r="B584" s="6" t="s">
        <v>232</v>
      </c>
      <c r="C584" s="6" t="s">
        <v>1622</v>
      </c>
      <c r="D584" s="6" t="s">
        <v>1623</v>
      </c>
      <c r="E584" s="12" t="str">
        <f>HYPERLINK("https://www.esco-net.com/wcs/escort/ec/detail?hHinCd=EA954HC-653","EA954HC-653")</f>
        <v>EA954HC-653</v>
      </c>
    </row>
    <row r="585" spans="2:5" x14ac:dyDescent="0.2">
      <c r="B585" s="6" t="s">
        <v>1624</v>
      </c>
      <c r="C585" s="6" t="s">
        <v>1625</v>
      </c>
      <c r="D585" s="6" t="s">
        <v>1626</v>
      </c>
      <c r="E585" s="12" t="str">
        <f>HYPERLINK("https://www.esco-net.com/wcs/escort/ec/detail?hHinCd=EA956XA-144","EA956XA-144")</f>
        <v>EA956XA-144</v>
      </c>
    </row>
    <row r="586" spans="2:5" x14ac:dyDescent="0.2">
      <c r="B586" s="6" t="s">
        <v>1627</v>
      </c>
      <c r="C586" s="6" t="s">
        <v>1628</v>
      </c>
      <c r="D586" s="6" t="s">
        <v>1629</v>
      </c>
      <c r="E586" s="12"/>
    </row>
    <row r="587" spans="2:5" x14ac:dyDescent="0.2">
      <c r="B587" s="6" t="s">
        <v>1630</v>
      </c>
      <c r="C587" s="6" t="s">
        <v>1631</v>
      </c>
      <c r="D587" s="6" t="s">
        <v>1632</v>
      </c>
      <c r="E587" s="12"/>
    </row>
    <row r="588" spans="2:5" x14ac:dyDescent="0.2">
      <c r="B588" s="6" t="s">
        <v>1633</v>
      </c>
      <c r="C588" s="6" t="s">
        <v>1634</v>
      </c>
      <c r="D588" s="6" t="s">
        <v>1635</v>
      </c>
      <c r="E588" s="12"/>
    </row>
    <row r="589" spans="2:5" x14ac:dyDescent="0.2">
      <c r="B589" s="6" t="s">
        <v>46</v>
      </c>
      <c r="C589" s="6" t="s">
        <v>1636</v>
      </c>
      <c r="D589" s="6" t="s">
        <v>1637</v>
      </c>
      <c r="E589" s="12"/>
    </row>
    <row r="590" spans="2:5" x14ac:dyDescent="0.2">
      <c r="B590" s="6" t="s">
        <v>46</v>
      </c>
      <c r="C590" s="6" t="s">
        <v>1638</v>
      </c>
      <c r="D590" s="6" t="s">
        <v>1639</v>
      </c>
      <c r="E590" s="12"/>
    </row>
    <row r="591" spans="2:5" x14ac:dyDescent="0.2">
      <c r="B591" s="6" t="s">
        <v>233</v>
      </c>
      <c r="C591" s="6" t="s">
        <v>1640</v>
      </c>
      <c r="D591" s="6" t="s">
        <v>1641</v>
      </c>
      <c r="E591" s="12" t="str">
        <f>HYPERLINK("https://www.esco-net.com/wcs/escort/ec/detail?hHinCd=EA954EA-148","EA954EA-148")</f>
        <v>EA954EA-148</v>
      </c>
    </row>
    <row r="592" spans="2:5" x14ac:dyDescent="0.2">
      <c r="B592" s="6" t="s">
        <v>234</v>
      </c>
      <c r="C592" s="6" t="s">
        <v>1642</v>
      </c>
      <c r="D592" s="6" t="s">
        <v>1643</v>
      </c>
      <c r="E592" s="12"/>
    </row>
    <row r="593" spans="2:5" x14ac:dyDescent="0.2">
      <c r="B593" s="6" t="s">
        <v>101</v>
      </c>
      <c r="C593" s="6" t="s">
        <v>1644</v>
      </c>
      <c r="D593" s="6" t="s">
        <v>1645</v>
      </c>
      <c r="E593" s="12"/>
    </row>
    <row r="594" spans="2:5" x14ac:dyDescent="0.2">
      <c r="B594" s="6" t="s">
        <v>101</v>
      </c>
      <c r="C594" s="6" t="s">
        <v>1646</v>
      </c>
      <c r="D594" s="6" t="s">
        <v>1647</v>
      </c>
      <c r="E594" s="12" t="str">
        <f>HYPERLINK("https://www.esco-net.com/wcs/escort/ec/detail?hHinCd=EA927AG-212","EA927AG-212")</f>
        <v>EA927AG-212</v>
      </c>
    </row>
    <row r="595" spans="2:5" x14ac:dyDescent="0.2">
      <c r="B595" s="6" t="s">
        <v>102</v>
      </c>
      <c r="C595" s="6" t="s">
        <v>1648</v>
      </c>
      <c r="D595" s="6" t="s">
        <v>1649</v>
      </c>
      <c r="E595" s="12"/>
    </row>
    <row r="596" spans="2:5" x14ac:dyDescent="0.2">
      <c r="B596" s="6" t="s">
        <v>103</v>
      </c>
      <c r="C596" s="6" t="s">
        <v>1650</v>
      </c>
      <c r="D596" s="6" t="s">
        <v>1651</v>
      </c>
      <c r="E596" s="12" t="str">
        <f>HYPERLINK("https://www.esco-net.com/wcs/escort/ec/detail?hHinCd=EA910SV-21","EA910SV-21")</f>
        <v>EA910SV-21</v>
      </c>
    </row>
    <row r="597" spans="2:5" x14ac:dyDescent="0.2">
      <c r="B597" s="6" t="s">
        <v>1652</v>
      </c>
      <c r="C597" s="6" t="s">
        <v>1653</v>
      </c>
      <c r="D597" s="6" t="s">
        <v>1654</v>
      </c>
      <c r="E597" s="12" t="str">
        <f>HYPERLINK("https://www.esco-net.com/wcs/escort/ec/detail?hHinCd=EA997RH-72","EA997RH-72")</f>
        <v>EA997RH-72</v>
      </c>
    </row>
    <row r="598" spans="2:5" x14ac:dyDescent="0.2">
      <c r="B598" s="6" t="s">
        <v>1655</v>
      </c>
      <c r="C598" s="6" t="s">
        <v>1656</v>
      </c>
      <c r="D598" s="6" t="s">
        <v>1657</v>
      </c>
      <c r="E598" s="12" t="str">
        <f>HYPERLINK("https://www.esco-net.com/wcs/escort/ec/detail?hHinCd=EA758RS-101","EA758RS-101")</f>
        <v>EA758RS-101</v>
      </c>
    </row>
    <row r="599" spans="2:5" x14ac:dyDescent="0.2">
      <c r="B599" s="6" t="s">
        <v>1658</v>
      </c>
      <c r="C599" s="6" t="s">
        <v>1659</v>
      </c>
      <c r="D599" s="6" t="s">
        <v>1660</v>
      </c>
      <c r="E599" s="12" t="str">
        <f>HYPERLINK("https://www.esco-net.com/wcs/escort/ec/detail?hHinCd=EA758RK-91","EA758RK-91")</f>
        <v>EA758RK-91</v>
      </c>
    </row>
    <row r="600" spans="2:5" x14ac:dyDescent="0.2">
      <c r="B600" s="6" t="s">
        <v>1661</v>
      </c>
      <c r="C600" s="6" t="s">
        <v>1662</v>
      </c>
      <c r="D600" s="6" t="s">
        <v>1663</v>
      </c>
      <c r="E600" s="12"/>
    </row>
    <row r="601" spans="2:5" x14ac:dyDescent="0.2">
      <c r="B601" s="6" t="s">
        <v>1664</v>
      </c>
      <c r="C601" s="6" t="s">
        <v>1665</v>
      </c>
      <c r="D601" s="6" t="s">
        <v>1666</v>
      </c>
      <c r="E601" s="12" t="str">
        <f>HYPERLINK("https://www.esco-net.com/wcs/escort/ec/detail?hHinCd=EA925MJ-3B","EA925MJ-3B")</f>
        <v>EA925MJ-3B</v>
      </c>
    </row>
    <row r="602" spans="2:5" x14ac:dyDescent="0.2">
      <c r="B602" s="6" t="s">
        <v>236</v>
      </c>
      <c r="C602" s="6" t="s">
        <v>1667</v>
      </c>
      <c r="D602" s="6" t="s">
        <v>235</v>
      </c>
      <c r="E602" s="12" t="str">
        <f>HYPERLINK("https://www.esco-net.com/wcs/escort/ec/detail?hHinCd=EA758FH-2C","EA758FH-2C")</f>
        <v>EA758FH-2C</v>
      </c>
    </row>
    <row r="603" spans="2:5" x14ac:dyDescent="0.2">
      <c r="B603" s="6" t="s">
        <v>237</v>
      </c>
      <c r="C603" s="6" t="s">
        <v>1668</v>
      </c>
      <c r="D603" s="6" t="s">
        <v>1669</v>
      </c>
      <c r="E603" s="12" t="str">
        <f>HYPERLINK("https://www.esco-net.com/wcs/escort/ec/detail?hHinCd=EA815LA-21","EA815LA-21")</f>
        <v>EA815LA-21</v>
      </c>
    </row>
    <row r="604" spans="2:5" x14ac:dyDescent="0.2">
      <c r="B604" s="6" t="s">
        <v>238</v>
      </c>
      <c r="C604" s="6" t="s">
        <v>1670</v>
      </c>
      <c r="D604" s="6" t="s">
        <v>1671</v>
      </c>
      <c r="E604" s="12"/>
    </row>
    <row r="605" spans="2:5" x14ac:dyDescent="0.2">
      <c r="B605" s="6" t="s">
        <v>1672</v>
      </c>
      <c r="C605" s="6" t="s">
        <v>1673</v>
      </c>
      <c r="D605" s="6" t="s">
        <v>1674</v>
      </c>
      <c r="E605" s="12" t="str">
        <f>HYPERLINK("https://www.esco-net.com/wcs/escort/ec/detail?hHinCd=EA763AL-21A","EA763AL-21A")</f>
        <v>EA763AL-21A</v>
      </c>
    </row>
    <row r="606" spans="2:5" x14ac:dyDescent="0.2">
      <c r="B606" s="6" t="s">
        <v>1675</v>
      </c>
      <c r="C606" s="6" t="s">
        <v>1676</v>
      </c>
      <c r="D606" s="6" t="s">
        <v>1677</v>
      </c>
      <c r="E606" s="12" t="str">
        <f>HYPERLINK("https://www.esco-net.com/wcs/escort/ec/detail?hHinCd=EA763AK-4D","EA763AK-4D")</f>
        <v>EA763AK-4D</v>
      </c>
    </row>
    <row r="607" spans="2:5" x14ac:dyDescent="0.2">
      <c r="B607" s="6" t="s">
        <v>1675</v>
      </c>
      <c r="C607" s="6" t="s">
        <v>1678</v>
      </c>
      <c r="D607" s="6" t="s">
        <v>1679</v>
      </c>
      <c r="E607" s="12" t="str">
        <f>HYPERLINK("https://www.esco-net.com/wcs/escort/ec/detail?hHinCd=EA763AL-44B","EA763AL-44B")</f>
        <v>EA763AL-44B</v>
      </c>
    </row>
    <row r="608" spans="2:5" x14ac:dyDescent="0.2">
      <c r="B608" s="6" t="s">
        <v>47</v>
      </c>
      <c r="C608" s="6" t="s">
        <v>1680</v>
      </c>
      <c r="D608" s="6" t="s">
        <v>1681</v>
      </c>
      <c r="E608" s="12"/>
    </row>
    <row r="609" spans="2:5" x14ac:dyDescent="0.2">
      <c r="B609" s="6" t="s">
        <v>1682</v>
      </c>
      <c r="C609" s="6" t="s">
        <v>1683</v>
      </c>
      <c r="D609" s="6" t="s">
        <v>1684</v>
      </c>
      <c r="E609" s="12" t="str">
        <f>HYPERLINK("https://www.esco-net.com/wcs/escort/ec/detail?hHinCd=EA763AZ-231","EA763AZ-231")</f>
        <v>EA763AZ-231</v>
      </c>
    </row>
    <row r="610" spans="2:5" x14ac:dyDescent="0.2">
      <c r="B610" s="6" t="s">
        <v>239</v>
      </c>
      <c r="C610" s="6" t="s">
        <v>1685</v>
      </c>
      <c r="D610" s="6" t="s">
        <v>1686</v>
      </c>
      <c r="E610" s="12" t="str">
        <f>HYPERLINK("https://www.esco-net.com/wcs/escort/ec/detail?hHinCd=EA763AZ-52T","EA763AZ-52T")</f>
        <v>EA763AZ-52T</v>
      </c>
    </row>
    <row r="611" spans="2:5" x14ac:dyDescent="0.2">
      <c r="B611" s="6" t="s">
        <v>1687</v>
      </c>
      <c r="C611" s="6" t="s">
        <v>1688</v>
      </c>
      <c r="D611" s="6" t="s">
        <v>1689</v>
      </c>
      <c r="E611" s="12"/>
    </row>
    <row r="612" spans="2:5" x14ac:dyDescent="0.2">
      <c r="B612" s="6" t="s">
        <v>240</v>
      </c>
      <c r="C612" s="6" t="s">
        <v>1690</v>
      </c>
      <c r="D612" s="6" t="s">
        <v>1691</v>
      </c>
      <c r="E612" s="12" t="str">
        <f>HYPERLINK("https://www.esco-net.com/wcs/escort/ec/detail?hHinCd=EA540ME-16","EA540ME-16")</f>
        <v>EA540ME-16</v>
      </c>
    </row>
    <row r="613" spans="2:5" x14ac:dyDescent="0.2">
      <c r="B613" s="6" t="s">
        <v>1692</v>
      </c>
      <c r="C613" s="6" t="s">
        <v>1693</v>
      </c>
      <c r="D613" s="6" t="s">
        <v>1694</v>
      </c>
      <c r="E613" s="12"/>
    </row>
    <row r="614" spans="2:5" x14ac:dyDescent="0.2">
      <c r="B614" s="6" t="s">
        <v>241</v>
      </c>
      <c r="C614" s="6" t="s">
        <v>1695</v>
      </c>
      <c r="D614" s="6" t="s">
        <v>1696</v>
      </c>
      <c r="E614" s="12" t="str">
        <f>HYPERLINK("https://www.esco-net.com/wcs/escort/ec/detail?hHinCd=EA540LD-11A","EA540LD-11A")</f>
        <v>EA540LD-11A</v>
      </c>
    </row>
    <row r="615" spans="2:5" x14ac:dyDescent="0.2">
      <c r="B615" s="6" t="s">
        <v>104</v>
      </c>
      <c r="C615" s="6" t="s">
        <v>1697</v>
      </c>
      <c r="D615" s="6" t="s">
        <v>1698</v>
      </c>
      <c r="E615" s="12" t="str">
        <f>HYPERLINK("https://www.esco-net.com/wcs/escort/ec/detail?hHinCd=EA576MP-15A","EA576MP-15A")</f>
        <v>EA576MP-15A</v>
      </c>
    </row>
    <row r="616" spans="2:5" x14ac:dyDescent="0.2">
      <c r="B616" s="6" t="s">
        <v>35</v>
      </c>
      <c r="C616" s="6" t="s">
        <v>1699</v>
      </c>
      <c r="D616" s="6" t="s">
        <v>1700</v>
      </c>
      <c r="E616" s="12" t="str">
        <f>HYPERLINK("https://www.esco-net.com/wcs/escort/ec/detail?hHinCd=EA944MA-251","EA944MA-251")</f>
        <v>EA944MA-251</v>
      </c>
    </row>
    <row r="617" spans="2:5" x14ac:dyDescent="0.2">
      <c r="B617" s="6" t="s">
        <v>1701</v>
      </c>
      <c r="C617" s="6" t="s">
        <v>1702</v>
      </c>
      <c r="D617" s="6" t="s">
        <v>1703</v>
      </c>
      <c r="E617" s="12"/>
    </row>
    <row r="618" spans="2:5" x14ac:dyDescent="0.2">
      <c r="B618" s="6" t="s">
        <v>1704</v>
      </c>
      <c r="C618" s="6" t="s">
        <v>1705</v>
      </c>
      <c r="D618" s="6" t="s">
        <v>1706</v>
      </c>
      <c r="E618" s="12"/>
    </row>
    <row r="619" spans="2:5" x14ac:dyDescent="0.2">
      <c r="B619" s="6" t="s">
        <v>1707</v>
      </c>
      <c r="C619" s="6" t="s">
        <v>1708</v>
      </c>
      <c r="D619" s="6" t="s">
        <v>1709</v>
      </c>
      <c r="E619" s="12" t="str">
        <f>HYPERLINK("https://www.esco-net.com/wcs/escort/ec/detail?hHinCd=EA951FB-54A","EA951FB-54A")</f>
        <v>EA951FB-54A</v>
      </c>
    </row>
    <row r="620" spans="2:5" x14ac:dyDescent="0.2">
      <c r="B620" s="6" t="s">
        <v>1707</v>
      </c>
      <c r="C620" s="6" t="s">
        <v>1710</v>
      </c>
      <c r="D620" s="6" t="s">
        <v>1711</v>
      </c>
      <c r="E620" s="12" t="str">
        <f>HYPERLINK("https://www.esco-net.com/wcs/escort/ec/detail?hHinCd=EA951FB-53A","EA951FB-53A")</f>
        <v>EA951FB-53A</v>
      </c>
    </row>
    <row r="621" spans="2:5" x14ac:dyDescent="0.2">
      <c r="B621" s="6" t="s">
        <v>1712</v>
      </c>
      <c r="C621" s="6" t="s">
        <v>1713</v>
      </c>
      <c r="D621" s="6" t="s">
        <v>1714</v>
      </c>
      <c r="E621" s="12" t="str">
        <f>HYPERLINK("https://www.esco-net.com/wcs/escort/ec/detail?hHinCd=EA928CY-23","EA928CY-23")</f>
        <v>EA928CY-23</v>
      </c>
    </row>
    <row r="622" spans="2:5" x14ac:dyDescent="0.2">
      <c r="B622" s="6" t="s">
        <v>105</v>
      </c>
      <c r="C622" s="6" t="s">
        <v>1715</v>
      </c>
      <c r="D622" s="6" t="s">
        <v>1716</v>
      </c>
      <c r="E622" s="12" t="str">
        <f>HYPERLINK("https://www.esco-net.com/wcs/escort/ec/detail?hHinCd=EA928CX-104","EA928CX-104")</f>
        <v>EA928CX-104</v>
      </c>
    </row>
    <row r="623" spans="2:5" x14ac:dyDescent="0.2">
      <c r="B623" s="6" t="s">
        <v>1717</v>
      </c>
      <c r="C623" s="6" t="s">
        <v>1718</v>
      </c>
      <c r="D623" s="6" t="s">
        <v>1719</v>
      </c>
      <c r="E623" s="12"/>
    </row>
    <row r="624" spans="2:5" x14ac:dyDescent="0.2">
      <c r="B624" s="6" t="s">
        <v>14</v>
      </c>
      <c r="C624" s="6" t="s">
        <v>1720</v>
      </c>
      <c r="D624" s="6" t="s">
        <v>1721</v>
      </c>
      <c r="E624" s="12"/>
    </row>
    <row r="625" spans="2:5" x14ac:dyDescent="0.2">
      <c r="B625" s="6" t="s">
        <v>1722</v>
      </c>
      <c r="C625" s="6" t="s">
        <v>1723</v>
      </c>
      <c r="D625" s="6" t="s">
        <v>1724</v>
      </c>
      <c r="E625" s="12" t="str">
        <f>HYPERLINK("https://www.esco-net.com/wcs/escort/ec/detail?hHinCd=EA929HB-13","EA929HB-13")</f>
        <v>EA929HB-13</v>
      </c>
    </row>
    <row r="626" spans="2:5" x14ac:dyDescent="0.2">
      <c r="B626" s="6" t="s">
        <v>1722</v>
      </c>
      <c r="C626" s="6" t="s">
        <v>1725</v>
      </c>
      <c r="D626" s="6" t="s">
        <v>1726</v>
      </c>
      <c r="E626" s="12" t="str">
        <f>HYPERLINK("https://www.esco-net.com/wcs/escort/ec/detail?hHinCd=EA929HC-32A","EA929HC-32A")</f>
        <v>EA929HC-32A</v>
      </c>
    </row>
    <row r="627" spans="2:5" x14ac:dyDescent="0.2">
      <c r="B627" s="6" t="s">
        <v>1722</v>
      </c>
      <c r="C627" s="6" t="s">
        <v>1727</v>
      </c>
      <c r="D627" s="6" t="s">
        <v>1728</v>
      </c>
      <c r="E627" s="12" t="str">
        <f>HYPERLINK("https://www.esco-net.com/wcs/escort/ec/detail?hHinCd=EA929HC-32A","EA929HC-32A")</f>
        <v>EA929HC-32A</v>
      </c>
    </row>
    <row r="628" spans="2:5" x14ac:dyDescent="0.2">
      <c r="B628" s="6" t="s">
        <v>242</v>
      </c>
      <c r="C628" s="6" t="s">
        <v>1729</v>
      </c>
      <c r="D628" s="6" t="s">
        <v>1730</v>
      </c>
      <c r="E628" s="12" t="str">
        <f>HYPERLINK("https://www.esco-net.com/wcs/escort/ec/detail?hHinCd=EA995AD-316","EA995AD-316")</f>
        <v>EA995AD-316</v>
      </c>
    </row>
    <row r="629" spans="2:5" x14ac:dyDescent="0.2">
      <c r="B629" s="6" t="s">
        <v>106</v>
      </c>
      <c r="C629" s="6" t="s">
        <v>1731</v>
      </c>
      <c r="D629" s="6" t="s">
        <v>1732</v>
      </c>
      <c r="E629" s="12" t="str">
        <f>HYPERLINK("https://www.esco-net.com/wcs/escort/ec/detail?hHinCd=EA995AD-321A","EA995AD-321A")</f>
        <v>EA995AD-321A</v>
      </c>
    </row>
    <row r="630" spans="2:5" x14ac:dyDescent="0.2">
      <c r="B630" s="6" t="s">
        <v>243</v>
      </c>
      <c r="C630" s="6" t="s">
        <v>1733</v>
      </c>
      <c r="D630" s="6" t="s">
        <v>1734</v>
      </c>
      <c r="E630" s="12" t="str">
        <f>HYPERLINK("https://www.esco-net.com/wcs/escort/ec/detail?hHinCd=EA922KA-53","EA922KA-53")</f>
        <v>EA922KA-53</v>
      </c>
    </row>
    <row r="631" spans="2:5" x14ac:dyDescent="0.2">
      <c r="B631" s="6" t="s">
        <v>244</v>
      </c>
      <c r="C631" s="6" t="s">
        <v>1735</v>
      </c>
      <c r="D631" s="6" t="s">
        <v>1736</v>
      </c>
      <c r="E631" s="12" t="str">
        <f>HYPERLINK("https://www.esco-net.com/wcs/escort/ec/detail?hHinCd=EA922KB-15AA","EA922KB-15AA")</f>
        <v>EA922KB-15AA</v>
      </c>
    </row>
    <row r="632" spans="2:5" x14ac:dyDescent="0.2">
      <c r="B632" s="6" t="s">
        <v>15</v>
      </c>
      <c r="C632" s="6" t="s">
        <v>1737</v>
      </c>
      <c r="D632" s="6" t="s">
        <v>1738</v>
      </c>
      <c r="E632" s="12"/>
    </row>
    <row r="633" spans="2:5" x14ac:dyDescent="0.2">
      <c r="B633" s="6" t="s">
        <v>1739</v>
      </c>
      <c r="C633" s="6" t="s">
        <v>1740</v>
      </c>
      <c r="D633" s="6" t="s">
        <v>1741</v>
      </c>
      <c r="E633" s="12" t="str">
        <f>HYPERLINK("https://www.esco-net.com/wcs/escort/ec/detail?hHinCd=EA341WC-41A","EA341WC-41A")</f>
        <v>EA341WC-41A</v>
      </c>
    </row>
    <row r="634" spans="2:5" x14ac:dyDescent="0.2">
      <c r="B634" s="6" t="s">
        <v>1742</v>
      </c>
      <c r="C634" s="6" t="s">
        <v>1743</v>
      </c>
      <c r="D634" s="6" t="s">
        <v>1744</v>
      </c>
      <c r="E634" s="12"/>
    </row>
    <row r="635" spans="2:5" x14ac:dyDescent="0.2">
      <c r="B635" s="6" t="s">
        <v>1742</v>
      </c>
      <c r="C635" s="6" t="s">
        <v>1745</v>
      </c>
      <c r="D635" s="6" t="s">
        <v>1746</v>
      </c>
      <c r="E635" s="12"/>
    </row>
    <row r="636" spans="2:5" x14ac:dyDescent="0.2">
      <c r="B636" s="6" t="s">
        <v>1747</v>
      </c>
      <c r="C636" s="6" t="s">
        <v>1748</v>
      </c>
      <c r="D636" s="6" t="s">
        <v>1749</v>
      </c>
      <c r="E636" s="12" t="str">
        <f>HYPERLINK("https://www.esco-net.com/wcs/escort/ec/detail?hHinCd=EA941E-6A","EA941E-6A")</f>
        <v>EA941E-6A</v>
      </c>
    </row>
    <row r="637" spans="2:5" x14ac:dyDescent="0.2">
      <c r="B637" s="6" t="s">
        <v>1750</v>
      </c>
      <c r="C637" s="6" t="s">
        <v>1751</v>
      </c>
      <c r="D637" s="6" t="s">
        <v>1752</v>
      </c>
      <c r="E637" s="12" t="str">
        <f>HYPERLINK("https://www.esco-net.com/wcs/escort/ec/detail?hHinCd=EA941C-41","EA941C-41")</f>
        <v>EA941C-41</v>
      </c>
    </row>
    <row r="638" spans="2:5" x14ac:dyDescent="0.2">
      <c r="B638" s="6" t="s">
        <v>245</v>
      </c>
      <c r="C638" s="6" t="s">
        <v>1753</v>
      </c>
      <c r="D638" s="6" t="s">
        <v>1754</v>
      </c>
      <c r="E638" s="12"/>
    </row>
    <row r="639" spans="2:5" x14ac:dyDescent="0.2">
      <c r="B639" s="6" t="s">
        <v>107</v>
      </c>
      <c r="C639" s="6" t="s">
        <v>1755</v>
      </c>
      <c r="D639" s="6" t="s">
        <v>1756</v>
      </c>
      <c r="E639" s="12" t="str">
        <f>HYPERLINK("https://www.esco-net.com/wcs/escort/ec/detail?hHinCd=EA800LA-24","EA800LA-24")</f>
        <v>EA800LA-24</v>
      </c>
    </row>
    <row r="640" spans="2:5" x14ac:dyDescent="0.2">
      <c r="B640" s="6" t="s">
        <v>246</v>
      </c>
      <c r="C640" s="6" t="s">
        <v>1757</v>
      </c>
      <c r="D640" s="6" t="s">
        <v>247</v>
      </c>
      <c r="E640" s="12" t="str">
        <f>HYPERLINK("https://www.esco-net.com/wcs/escort/ec/detail?hHinCd=EA800NB-7","EA800NB-7")</f>
        <v>EA800NB-7</v>
      </c>
    </row>
    <row r="641" spans="2:5" x14ac:dyDescent="0.2">
      <c r="B641" s="6" t="s">
        <v>48</v>
      </c>
      <c r="C641" s="6" t="s">
        <v>1758</v>
      </c>
      <c r="D641" s="6" t="s">
        <v>1759</v>
      </c>
      <c r="E641" s="12" t="str">
        <f>HYPERLINK("https://www.esco-net.com/wcs/escort/ec/detail?hHinCd=EA800MJ-22","EA800MJ-22")</f>
        <v>EA800MJ-22</v>
      </c>
    </row>
    <row r="642" spans="2:5" x14ac:dyDescent="0.2">
      <c r="B642" s="6" t="s">
        <v>248</v>
      </c>
      <c r="C642" s="6" t="s">
        <v>1760</v>
      </c>
      <c r="D642" s="6" t="s">
        <v>1761</v>
      </c>
      <c r="E642" s="12" t="str">
        <f>HYPERLINK("https://www.esco-net.com/wcs/escort/ec/detail?hHinCd=EA354HA-13","EA354HA-13")</f>
        <v>EA354HA-13</v>
      </c>
    </row>
    <row r="643" spans="2:5" x14ac:dyDescent="0.2">
      <c r="B643" s="6" t="s">
        <v>1762</v>
      </c>
      <c r="C643" s="6" t="s">
        <v>1763</v>
      </c>
      <c r="D643" s="6" t="s">
        <v>1764</v>
      </c>
      <c r="E643" s="12" t="str">
        <f>HYPERLINK("https://www.esco-net.com/wcs/escort/ec/detail?hHinCd=EA353BJ-72","EA353BJ-72")</f>
        <v>EA353BJ-72</v>
      </c>
    </row>
    <row r="644" spans="2:5" x14ac:dyDescent="0.2">
      <c r="B644" s="6" t="s">
        <v>1762</v>
      </c>
      <c r="C644" s="6" t="s">
        <v>1765</v>
      </c>
      <c r="D644" s="6" t="s">
        <v>1766</v>
      </c>
      <c r="E644" s="12" t="str">
        <f>HYPERLINK("https://www.esco-net.com/wcs/escort/ec/detail?hHinCd=EA353BT-167","EA353BT-167")</f>
        <v>EA353BT-167</v>
      </c>
    </row>
    <row r="645" spans="2:5" x14ac:dyDescent="0.2">
      <c r="B645" s="6" t="s">
        <v>1762</v>
      </c>
      <c r="C645" s="6" t="s">
        <v>1767</v>
      </c>
      <c r="D645" s="6" t="s">
        <v>1768</v>
      </c>
      <c r="E645" s="12" t="str">
        <f>HYPERLINK("https://www.esco-net.com/wcs/escort/ec/detail?hHinCd=EA353BJ-81","EA353BJ-81")</f>
        <v>EA353BJ-81</v>
      </c>
    </row>
    <row r="646" spans="2:5" x14ac:dyDescent="0.2">
      <c r="B646" s="6" t="s">
        <v>49</v>
      </c>
      <c r="C646" s="6" t="s">
        <v>1769</v>
      </c>
      <c r="D646" s="6" t="s">
        <v>249</v>
      </c>
      <c r="E646" s="12" t="str">
        <f>HYPERLINK("https://www.esco-net.com/wcs/escort/ec/detail?hHinCd=EA353BS-112","EA353BS-112")</f>
        <v>EA353BS-112</v>
      </c>
    </row>
    <row r="647" spans="2:5" x14ac:dyDescent="0.2">
      <c r="B647" s="6" t="s">
        <v>250</v>
      </c>
      <c r="C647" s="6" t="s">
        <v>1770</v>
      </c>
      <c r="D647" s="6" t="s">
        <v>1771</v>
      </c>
      <c r="E647" s="12" t="str">
        <f>HYPERLINK("https://www.esco-net.com/wcs/escort/ec/detail?hHinCd=EA353BD-82","EA353BD-82")</f>
        <v>EA353BD-82</v>
      </c>
    </row>
    <row r="648" spans="2:5" x14ac:dyDescent="0.2">
      <c r="B648" s="6" t="s">
        <v>251</v>
      </c>
      <c r="C648" s="6" t="s">
        <v>1772</v>
      </c>
      <c r="D648" s="6" t="s">
        <v>1773</v>
      </c>
      <c r="E648" s="12"/>
    </row>
    <row r="649" spans="2:5" x14ac:dyDescent="0.2">
      <c r="B649" s="6" t="s">
        <v>36</v>
      </c>
      <c r="C649" s="6" t="s">
        <v>1774</v>
      </c>
      <c r="D649" s="6" t="s">
        <v>1775</v>
      </c>
      <c r="E649" s="12" t="str">
        <f>HYPERLINK("https://www.esco-net.com/wcs/escort/ec/detail?hHinCd=EA998VT-27A","EA998VT-27A")</f>
        <v>EA998VT-27A</v>
      </c>
    </row>
    <row r="650" spans="2:5" x14ac:dyDescent="0.2">
      <c r="B650" s="6" t="s">
        <v>108</v>
      </c>
      <c r="C650" s="6" t="s">
        <v>1776</v>
      </c>
      <c r="D650" s="6" t="s">
        <v>1777</v>
      </c>
      <c r="E650" s="12" t="str">
        <f>HYPERLINK("https://www.esco-net.com/wcs/escort/ec/detail?hHinCd=EA998VJ-280","EA998VJ-280")</f>
        <v>EA998VJ-280</v>
      </c>
    </row>
    <row r="651" spans="2:5" x14ac:dyDescent="0.2">
      <c r="B651" s="6" t="s">
        <v>37</v>
      </c>
      <c r="C651" s="6" t="s">
        <v>1778</v>
      </c>
      <c r="D651" s="6" t="s">
        <v>1779</v>
      </c>
      <c r="E651" s="12" t="str">
        <f>HYPERLINK("https://www.esco-net.com/wcs/escort/ec/detail?hHinCd=EA996XB-73","EA996XB-73")</f>
        <v>EA996XB-73</v>
      </c>
    </row>
    <row r="652" spans="2:5" x14ac:dyDescent="0.2">
      <c r="B652" s="6" t="s">
        <v>37</v>
      </c>
      <c r="C652" s="6" t="s">
        <v>1780</v>
      </c>
      <c r="D652" s="6" t="s">
        <v>1781</v>
      </c>
      <c r="E652" s="12" t="str">
        <f>HYPERLINK("https://www.esco-net.com/wcs/escort/ec/detail?hHinCd=EA996XM-83","EA996XM-83")</f>
        <v>EA996XM-83</v>
      </c>
    </row>
    <row r="653" spans="2:5" x14ac:dyDescent="0.2">
      <c r="B653" s="6" t="s">
        <v>1782</v>
      </c>
      <c r="C653" s="6" t="s">
        <v>1783</v>
      </c>
      <c r="D653" s="6" t="s">
        <v>1784</v>
      </c>
      <c r="E653" s="12" t="str">
        <f>HYPERLINK("https://www.esco-net.com/wcs/escort/ec/detail?hHinCd=EA355BC-13A","EA355BC-13A")</f>
        <v>EA355BC-13A</v>
      </c>
    </row>
    <row r="654" spans="2:5" x14ac:dyDescent="0.2">
      <c r="B654" s="6" t="s">
        <v>252</v>
      </c>
      <c r="C654" s="6" t="s">
        <v>1785</v>
      </c>
      <c r="D654" s="6" t="s">
        <v>1786</v>
      </c>
      <c r="E654" s="12" t="str">
        <f>HYPERLINK("https://www.esco-net.com/wcs/escort/ec/detail?hHinCd=EA996AX-48","EA996AX-48")</f>
        <v>EA996AX-48</v>
      </c>
    </row>
    <row r="655" spans="2:5" x14ac:dyDescent="0.2">
      <c r="B655" s="6" t="s">
        <v>1787</v>
      </c>
      <c r="C655" s="6" t="s">
        <v>1788</v>
      </c>
      <c r="D655" s="6" t="s">
        <v>1789</v>
      </c>
      <c r="E655" s="12" t="str">
        <f>HYPERLINK("https://www.esco-net.com/wcs/escort/ec/detail?hHinCd=EA996BA-23","EA996BA-23")</f>
        <v>EA996BA-23</v>
      </c>
    </row>
    <row r="656" spans="2:5" x14ac:dyDescent="0.2">
      <c r="B656" s="6" t="s">
        <v>109</v>
      </c>
      <c r="C656" s="6" t="s">
        <v>1790</v>
      </c>
      <c r="D656" s="6" t="s">
        <v>1791</v>
      </c>
      <c r="E656" s="12" t="str">
        <f>HYPERLINK("https://www.esco-net.com/wcs/escort/ec/detail?hHinCd=EA915G-123","EA915G-123")</f>
        <v>EA915G-123</v>
      </c>
    </row>
    <row r="657" spans="2:5" x14ac:dyDescent="0.2">
      <c r="B657" s="6" t="s">
        <v>50</v>
      </c>
      <c r="C657" s="6" t="s">
        <v>1792</v>
      </c>
      <c r="D657" s="6" t="s">
        <v>1793</v>
      </c>
      <c r="E657" s="12" t="str">
        <f>HYPERLINK("https://www.esco-net.com/wcs/escort/ec/detail?hHinCd=EA983R-111","EA983R-111")</f>
        <v>EA983R-111</v>
      </c>
    </row>
    <row r="658" spans="2:5" x14ac:dyDescent="0.2">
      <c r="B658" s="6" t="s">
        <v>50</v>
      </c>
      <c r="C658" s="6" t="s">
        <v>1794</v>
      </c>
      <c r="D658" s="6" t="s">
        <v>1795</v>
      </c>
      <c r="E658" s="12" t="str">
        <f>HYPERLINK("https://www.esco-net.com/wcs/escort/ec/detail?hHinCd=EA983R-112","EA983R-112")</f>
        <v>EA983R-112</v>
      </c>
    </row>
    <row r="659" spans="2:5" x14ac:dyDescent="0.2">
      <c r="B659" s="6" t="s">
        <v>1796</v>
      </c>
      <c r="C659" s="6" t="s">
        <v>1797</v>
      </c>
      <c r="D659" s="6" t="s">
        <v>1798</v>
      </c>
      <c r="E659" s="12" t="str">
        <f>HYPERLINK("https://www.esco-net.com/wcs/escort/ec/detail?hHinCd=EA983SP-162","EA983SP-162")</f>
        <v>EA983SP-162</v>
      </c>
    </row>
    <row r="660" spans="2:5" x14ac:dyDescent="0.2">
      <c r="B660" s="6" t="s">
        <v>1796</v>
      </c>
      <c r="C660" s="6" t="s">
        <v>1799</v>
      </c>
      <c r="D660" s="6" t="s">
        <v>1800</v>
      </c>
      <c r="E660" s="12"/>
    </row>
    <row r="661" spans="2:5" x14ac:dyDescent="0.2">
      <c r="B661" s="6" t="s">
        <v>253</v>
      </c>
      <c r="C661" s="6" t="s">
        <v>1801</v>
      </c>
      <c r="D661" s="6" t="s">
        <v>1802</v>
      </c>
      <c r="E661" s="12" t="str">
        <f>HYPERLINK("https://www.esco-net.com/wcs/escort/ec/detail?hHinCd=EA983FT-842A","EA983FT-842A")</f>
        <v>EA983FT-842A</v>
      </c>
    </row>
    <row r="662" spans="2:5" x14ac:dyDescent="0.2">
      <c r="B662" s="6" t="s">
        <v>1803</v>
      </c>
      <c r="C662" s="6" t="s">
        <v>1804</v>
      </c>
      <c r="D662" s="6" t="s">
        <v>1805</v>
      </c>
      <c r="E662" s="12" t="str">
        <f>HYPERLINK("https://www.esco-net.com/wcs/escort/ec/detail?hHinCd=EA983DB-211A","EA983DB-211A")</f>
        <v>EA983DB-211A</v>
      </c>
    </row>
    <row r="663" spans="2:5" x14ac:dyDescent="0.2">
      <c r="B663" s="6" t="s">
        <v>254</v>
      </c>
      <c r="C663" s="6" t="s">
        <v>1806</v>
      </c>
      <c r="D663" s="6" t="s">
        <v>1807</v>
      </c>
      <c r="E663" s="12"/>
    </row>
    <row r="664" spans="2:5" x14ac:dyDescent="0.2">
      <c r="B664" s="6" t="s">
        <v>110</v>
      </c>
      <c r="C664" s="6" t="s">
        <v>1808</v>
      </c>
      <c r="D664" s="6" t="s">
        <v>1809</v>
      </c>
      <c r="E664" s="12"/>
    </row>
    <row r="665" spans="2:5" x14ac:dyDescent="0.2">
      <c r="B665" s="6" t="s">
        <v>255</v>
      </c>
      <c r="C665" s="6" t="s">
        <v>1810</v>
      </c>
      <c r="D665" s="6" t="s">
        <v>1811</v>
      </c>
      <c r="E665" s="12" t="str">
        <f>HYPERLINK("https://www.esco-net.com/wcs/escort/ec/detail?hHinCd=EA983FW-41","EA983FW-41")</f>
        <v>EA983FW-41</v>
      </c>
    </row>
    <row r="666" spans="2:5" x14ac:dyDescent="0.2">
      <c r="B666" s="6" t="s">
        <v>1812</v>
      </c>
      <c r="C666" s="6" t="s">
        <v>1813</v>
      </c>
      <c r="D666" s="6" t="s">
        <v>1814</v>
      </c>
      <c r="E666" s="12"/>
    </row>
    <row r="667" spans="2:5" x14ac:dyDescent="0.2">
      <c r="B667" s="6" t="s">
        <v>1815</v>
      </c>
      <c r="C667" s="6" t="s">
        <v>1816</v>
      </c>
      <c r="D667" s="6" t="s">
        <v>1817</v>
      </c>
      <c r="E667" s="12"/>
    </row>
    <row r="668" spans="2:5" x14ac:dyDescent="0.2">
      <c r="B668" s="6" t="s">
        <v>1818</v>
      </c>
      <c r="C668" s="6" t="s">
        <v>1819</v>
      </c>
      <c r="D668" s="6" t="s">
        <v>1820</v>
      </c>
      <c r="E668" s="12" t="str">
        <f>HYPERLINK("https://www.esco-net.com/wcs/escort/ec/detail?hHinCd=EA983FT-901","EA983FT-901")</f>
        <v>EA983FT-901</v>
      </c>
    </row>
    <row r="669" spans="2:5" x14ac:dyDescent="0.2">
      <c r="B669" s="6" t="s">
        <v>1821</v>
      </c>
      <c r="C669" s="6" t="s">
        <v>1822</v>
      </c>
      <c r="D669" s="6" t="s">
        <v>1823</v>
      </c>
      <c r="E669" s="12" t="str">
        <f>HYPERLINK("https://www.esco-net.com/wcs/escort/ec/detail?hHinCd=EA983FH-208","EA983FH-208")</f>
        <v>EA983FH-208</v>
      </c>
    </row>
    <row r="670" spans="2:5" x14ac:dyDescent="0.2">
      <c r="B670" s="6" t="s">
        <v>256</v>
      </c>
      <c r="C670" s="6" t="s">
        <v>1824</v>
      </c>
      <c r="D670" s="6" t="s">
        <v>1825</v>
      </c>
      <c r="E670" s="12" t="str">
        <f>HYPERLINK("https://www.esco-net.com/wcs/escort/ec/detail?hHinCd=EA983FJ-211","EA983FJ-211")</f>
        <v>EA983FJ-211</v>
      </c>
    </row>
    <row r="671" spans="2:5" x14ac:dyDescent="0.2">
      <c r="B671" s="6" t="s">
        <v>257</v>
      </c>
      <c r="C671" s="6" t="s">
        <v>1826</v>
      </c>
      <c r="D671" s="6" t="s">
        <v>1827</v>
      </c>
      <c r="E671" s="12" t="str">
        <f>HYPERLINK("https://www.esco-net.com/wcs/escort/ec/detail?hHinCd=EA983FE-303","EA983FE-303")</f>
        <v>EA983FE-303</v>
      </c>
    </row>
    <row r="672" spans="2:5" x14ac:dyDescent="0.2">
      <c r="B672" s="6" t="s">
        <v>257</v>
      </c>
      <c r="C672" s="6" t="s">
        <v>1828</v>
      </c>
      <c r="D672" s="6" t="s">
        <v>1829</v>
      </c>
      <c r="E672" s="12"/>
    </row>
    <row r="673" spans="2:5" x14ac:dyDescent="0.2">
      <c r="B673" s="6" t="s">
        <v>111</v>
      </c>
      <c r="C673" s="6" t="s">
        <v>1830</v>
      </c>
      <c r="D673" s="6" t="s">
        <v>1831</v>
      </c>
      <c r="E673" s="12" t="str">
        <f>HYPERLINK("https://www.esco-net.com/wcs/escort/ec/detail?hHinCd=EA983GF-20R","EA983GF-20R")</f>
        <v>EA983GF-20R</v>
      </c>
    </row>
    <row r="674" spans="2:5" x14ac:dyDescent="0.2">
      <c r="B674" s="6" t="s">
        <v>1832</v>
      </c>
      <c r="C674" s="6" t="s">
        <v>1833</v>
      </c>
      <c r="D674" s="6" t="s">
        <v>1834</v>
      </c>
      <c r="E674" s="12" t="str">
        <f>HYPERLINK("https://www.esco-net.com/wcs/escort/ec/detail?hHinCd=EA944SG-121","EA944SG-121")</f>
        <v>EA944SG-121</v>
      </c>
    </row>
    <row r="675" spans="2:5" x14ac:dyDescent="0.2">
      <c r="B675" s="6" t="s">
        <v>1835</v>
      </c>
      <c r="C675" s="6" t="s">
        <v>1836</v>
      </c>
      <c r="D675" s="6" t="s">
        <v>1837</v>
      </c>
      <c r="E675" s="12" t="str">
        <f>HYPERLINK("https://www.esco-net.com/wcs/escort/ec/detail?hHinCd=EA864CE-28B","EA864CE-28B")</f>
        <v>EA864CE-28B</v>
      </c>
    </row>
    <row r="676" spans="2:5" x14ac:dyDescent="0.2">
      <c r="B676" s="6" t="s">
        <v>1838</v>
      </c>
      <c r="C676" s="6" t="s">
        <v>1839</v>
      </c>
      <c r="D676" s="6" t="s">
        <v>1840</v>
      </c>
      <c r="E676" s="12"/>
    </row>
    <row r="677" spans="2:5" x14ac:dyDescent="0.2">
      <c r="B677" s="6" t="s">
        <v>258</v>
      </c>
      <c r="C677" s="6" t="s">
        <v>1841</v>
      </c>
      <c r="D677" s="6" t="s">
        <v>1842</v>
      </c>
      <c r="E677" s="12" t="str">
        <f>HYPERLINK("https://www.esco-net.com/wcs/escort/ec/detail?hHinCd=EA983TC-77","EA983TC-77")</f>
        <v>EA983TC-77</v>
      </c>
    </row>
    <row r="678" spans="2:5" x14ac:dyDescent="0.2">
      <c r="B678" s="6" t="s">
        <v>259</v>
      </c>
      <c r="C678" s="6" t="s">
        <v>1843</v>
      </c>
      <c r="D678" s="6" t="s">
        <v>1844</v>
      </c>
      <c r="E678" s="12" t="str">
        <f>HYPERLINK("https://www.esco-net.com/wcs/escort/ec/detail?hHinCd=EA916ZL-61","EA916ZL-61")</f>
        <v>EA916ZL-61</v>
      </c>
    </row>
    <row r="679" spans="2:5" x14ac:dyDescent="0.2">
      <c r="B679" s="6" t="s">
        <v>51</v>
      </c>
      <c r="C679" s="6" t="s">
        <v>1845</v>
      </c>
      <c r="D679" s="6" t="s">
        <v>1846</v>
      </c>
      <c r="E679" s="12"/>
    </row>
    <row r="680" spans="2:5" x14ac:dyDescent="0.2">
      <c r="B680" s="6" t="s">
        <v>51</v>
      </c>
      <c r="C680" s="6" t="s">
        <v>1847</v>
      </c>
      <c r="D680" s="6" t="s">
        <v>1848</v>
      </c>
      <c r="E680" s="12" t="str">
        <f>HYPERLINK("https://www.esco-net.com/wcs/escort/ec/detail?hHinCd=EA916ZL-11","EA916ZL-11")</f>
        <v>EA916ZL-11</v>
      </c>
    </row>
    <row r="681" spans="2:5" x14ac:dyDescent="0.2">
      <c r="B681" s="6" t="s">
        <v>112</v>
      </c>
      <c r="C681" s="6" t="s">
        <v>1849</v>
      </c>
      <c r="D681" s="6" t="s">
        <v>1850</v>
      </c>
      <c r="E681" s="12"/>
    </row>
    <row r="682" spans="2:5" x14ac:dyDescent="0.2">
      <c r="B682" s="6" t="s">
        <v>1851</v>
      </c>
      <c r="C682" s="6" t="s">
        <v>1852</v>
      </c>
      <c r="D682" s="6" t="s">
        <v>1853</v>
      </c>
      <c r="E682" s="12"/>
    </row>
    <row r="683" spans="2:5" x14ac:dyDescent="0.2">
      <c r="B683" s="6" t="s">
        <v>113</v>
      </c>
      <c r="C683" s="6" t="s">
        <v>1854</v>
      </c>
      <c r="D683" s="6" t="s">
        <v>1855</v>
      </c>
      <c r="E683" s="12" t="str">
        <f>HYPERLINK("https://www.esco-net.com/wcs/escort/ec/detail?hHinCd=EA864CL-2A","EA864CL-2A")</f>
        <v>EA864CL-2A</v>
      </c>
    </row>
    <row r="684" spans="2:5" x14ac:dyDescent="0.2">
      <c r="B684" s="6" t="s">
        <v>260</v>
      </c>
      <c r="C684" s="6" t="s">
        <v>1856</v>
      </c>
      <c r="D684" s="6" t="s">
        <v>1857</v>
      </c>
      <c r="E684" s="12" t="str">
        <f>HYPERLINK("https://www.esco-net.com/wcs/escort/ec/detail?hHinCd=EA929AD-210B","EA929AD-210B")</f>
        <v>EA929AD-210B</v>
      </c>
    </row>
    <row r="685" spans="2:5" x14ac:dyDescent="0.2">
      <c r="B685" s="6" t="s">
        <v>1858</v>
      </c>
      <c r="C685" s="6" t="s">
        <v>1859</v>
      </c>
      <c r="D685" s="6" t="s">
        <v>1860</v>
      </c>
      <c r="E685" s="12" t="str">
        <f>HYPERLINK("https://www.esco-net.com/wcs/escort/ec/detail?hHinCd=EA724ZS-54","EA724ZS-54")</f>
        <v>EA724ZS-54</v>
      </c>
    </row>
    <row r="686" spans="2:5" x14ac:dyDescent="0.2">
      <c r="B686" s="6" t="s">
        <v>1861</v>
      </c>
      <c r="C686" s="6" t="s">
        <v>1862</v>
      </c>
      <c r="D686" s="6" t="s">
        <v>1863</v>
      </c>
      <c r="E686" s="12" t="str">
        <f>HYPERLINK("https://www.esco-net.com/wcs/escort/ec/detail?hHinCd=EA928AG-191","EA928AG-191")</f>
        <v>EA928AG-191</v>
      </c>
    </row>
    <row r="687" spans="2:5" x14ac:dyDescent="0.2">
      <c r="B687" s="6" t="s">
        <v>1864</v>
      </c>
      <c r="C687" s="6" t="s">
        <v>1865</v>
      </c>
      <c r="D687" s="6" t="s">
        <v>1866</v>
      </c>
      <c r="E687" s="12" t="str">
        <f>HYPERLINK("https://www.esco-net.com/wcs/escort/ec/detail?hHinCd=EA928DE-21","EA928DE-21")</f>
        <v>EA928DE-21</v>
      </c>
    </row>
    <row r="688" spans="2:5" x14ac:dyDescent="0.2">
      <c r="B688" s="6" t="s">
        <v>1867</v>
      </c>
      <c r="C688" s="6" t="s">
        <v>1868</v>
      </c>
      <c r="D688" s="6" t="s">
        <v>1869</v>
      </c>
      <c r="E688" s="12" t="str">
        <f>HYPERLINK("https://www.esco-net.com/wcs/escort/ec/detail?hHinCd=EA922B-203","EA922B-203")</f>
        <v>EA922B-203</v>
      </c>
    </row>
    <row r="689" spans="2:5" x14ac:dyDescent="0.2">
      <c r="B689" s="6" t="s">
        <v>1867</v>
      </c>
      <c r="C689" s="6" t="s">
        <v>1870</v>
      </c>
      <c r="D689" s="6" t="s">
        <v>1871</v>
      </c>
      <c r="E689" s="12"/>
    </row>
    <row r="690" spans="2:5" x14ac:dyDescent="0.2">
      <c r="B690" s="6" t="s">
        <v>1872</v>
      </c>
      <c r="C690" s="6" t="s">
        <v>1873</v>
      </c>
      <c r="D690" s="6" t="s">
        <v>1874</v>
      </c>
      <c r="E690" s="12" t="str">
        <f>HYPERLINK("https://www.esco-net.com/wcs/escort/ec/detail?hHinCd=EA928AD-9S","EA928AD-9S")</f>
        <v>EA928AD-9S</v>
      </c>
    </row>
    <row r="691" spans="2:5" x14ac:dyDescent="0.2">
      <c r="B691" s="6" t="s">
        <v>1872</v>
      </c>
      <c r="C691" s="6" t="s">
        <v>1875</v>
      </c>
      <c r="D691" s="6" t="s">
        <v>1876</v>
      </c>
      <c r="E691" s="12" t="str">
        <f>HYPERLINK("https://www.esco-net.com/wcs/escort/ec/detail?hHinCd=EA928AD-9S","EA928AD-9S")</f>
        <v>EA928AD-9S</v>
      </c>
    </row>
    <row r="692" spans="2:5" x14ac:dyDescent="0.2">
      <c r="B692" s="6" t="s">
        <v>1877</v>
      </c>
      <c r="C692" s="6" t="s">
        <v>1878</v>
      </c>
      <c r="D692" s="6" t="s">
        <v>1879</v>
      </c>
      <c r="E692" s="12" t="str">
        <f>HYPERLINK("https://www.esco-net.com/wcs/escort/ec/detail?hHinCd=EA928AD-54A","EA928AD-54A")</f>
        <v>EA928AD-54A</v>
      </c>
    </row>
    <row r="693" spans="2:5" x14ac:dyDescent="0.2">
      <c r="B693" s="6" t="s">
        <v>1877</v>
      </c>
      <c r="C693" s="6" t="s">
        <v>1880</v>
      </c>
      <c r="D693" s="6" t="s">
        <v>1881</v>
      </c>
      <c r="E693" s="12" t="str">
        <f>HYPERLINK("https://www.esco-net.com/wcs/escort/ec/detail?hHinCd=EA928AD-54A","EA928AD-54A")</f>
        <v>EA928AD-54A</v>
      </c>
    </row>
    <row r="694" spans="2:5" x14ac:dyDescent="0.2">
      <c r="B694" s="6" t="s">
        <v>114</v>
      </c>
      <c r="C694" s="6" t="s">
        <v>1882</v>
      </c>
      <c r="D694" s="6" t="s">
        <v>1883</v>
      </c>
      <c r="E694" s="12" t="str">
        <f>HYPERLINK("https://www.esco-net.com/wcs/escort/ec/detail?hHinCd=EA928CC-18S","EA928CC-18S")</f>
        <v>EA928CC-18S</v>
      </c>
    </row>
    <row r="695" spans="2:5" x14ac:dyDescent="0.2">
      <c r="B695" s="6" t="s">
        <v>114</v>
      </c>
      <c r="C695" s="6" t="s">
        <v>1884</v>
      </c>
      <c r="D695" s="6" t="s">
        <v>1885</v>
      </c>
      <c r="E695" s="12" t="str">
        <f>HYPERLINK("https://www.esco-net.com/wcs/escort/ec/detail?hHinCd=EA928CC-18S","EA928CC-18S")</f>
        <v>EA928CC-18S</v>
      </c>
    </row>
    <row r="696" spans="2:5" x14ac:dyDescent="0.2">
      <c r="B696" s="6" t="s">
        <v>52</v>
      </c>
      <c r="C696" s="6" t="s">
        <v>1886</v>
      </c>
      <c r="D696" s="6" t="s">
        <v>1887</v>
      </c>
      <c r="E696" s="12" t="str">
        <f>HYPERLINK("https://www.esco-net.com/wcs/escort/ec/detail?hHinCd=EA929DY-11","EA929DY-11")</f>
        <v>EA929DY-11</v>
      </c>
    </row>
    <row r="697" spans="2:5" x14ac:dyDescent="0.2">
      <c r="B697" s="6" t="s">
        <v>261</v>
      </c>
      <c r="C697" s="6" t="s">
        <v>1888</v>
      </c>
      <c r="D697" s="6" t="s">
        <v>1889</v>
      </c>
      <c r="E697" s="12" t="str">
        <f>HYPERLINK("https://www.esco-net.com/wcs/escort/ec/detail?hHinCd=EA995AA-604","EA995AA-604")</f>
        <v>EA995AA-604</v>
      </c>
    </row>
    <row r="698" spans="2:5" x14ac:dyDescent="0.2">
      <c r="B698" s="6" t="s">
        <v>262</v>
      </c>
      <c r="C698" s="6" t="s">
        <v>1890</v>
      </c>
      <c r="D698" s="6" t="s">
        <v>1891</v>
      </c>
      <c r="E698" s="12" t="str">
        <f>HYPERLINK("https://www.esco-net.com/wcs/escort/ec/detail?hHinCd=EA995A-502","EA995A-502")</f>
        <v>EA995A-502</v>
      </c>
    </row>
    <row r="699" spans="2:5" x14ac:dyDescent="0.2">
      <c r="B699" s="6" t="s">
        <v>1892</v>
      </c>
      <c r="C699" s="6" t="s">
        <v>1893</v>
      </c>
      <c r="D699" s="6" t="s">
        <v>1894</v>
      </c>
      <c r="E699" s="12" t="str">
        <f>HYPERLINK("https://www.esco-net.com/wcs/escort/ec/detail?hHinCd=EA995AA-27B","EA995AA-27B")</f>
        <v>EA995AA-27B</v>
      </c>
    </row>
    <row r="700" spans="2:5" x14ac:dyDescent="0.2">
      <c r="B700" s="6" t="s">
        <v>1892</v>
      </c>
      <c r="C700" s="6" t="s">
        <v>1895</v>
      </c>
      <c r="D700" s="6" t="s">
        <v>1896</v>
      </c>
      <c r="E700" s="12" t="str">
        <f>HYPERLINK("https://www.esco-net.com/wcs/escort/ec/detail?hHinCd=EA995AA-50C","EA995AA-50C")</f>
        <v>EA995AA-50C</v>
      </c>
    </row>
    <row r="701" spans="2:5" x14ac:dyDescent="0.2">
      <c r="B701" s="6" t="s">
        <v>1892</v>
      </c>
      <c r="C701" s="6" t="s">
        <v>1897</v>
      </c>
      <c r="D701" s="6" t="s">
        <v>1898</v>
      </c>
      <c r="E701" s="12" t="str">
        <f>HYPERLINK("https://www.esco-net.com/wcs/escort/ec/detail?hHinCd=EA995AA-50B","EA995AA-50B")</f>
        <v>EA995AA-50B</v>
      </c>
    </row>
    <row r="702" spans="2:5" x14ac:dyDescent="0.2">
      <c r="B702" s="6" t="s">
        <v>263</v>
      </c>
      <c r="C702" s="6" t="s">
        <v>1899</v>
      </c>
      <c r="D702" s="6" t="s">
        <v>1900</v>
      </c>
      <c r="E702" s="12" t="str">
        <f>HYPERLINK("https://www.esco-net.com/wcs/escort/ec/detail?hHinCd=EA899HF-6","EA899HF-6")</f>
        <v>EA899HF-6</v>
      </c>
    </row>
    <row r="703" spans="2:5" x14ac:dyDescent="0.2">
      <c r="B703" s="6" t="s">
        <v>264</v>
      </c>
      <c r="C703" s="6" t="s">
        <v>1901</v>
      </c>
      <c r="D703" s="6" t="s">
        <v>1902</v>
      </c>
      <c r="E703" s="12" t="str">
        <f>HYPERLINK("https://www.esco-net.com/wcs/escort/ec/detail?hHinCd=EA899CB-27","EA899CB-27")</f>
        <v>EA899CB-27</v>
      </c>
    </row>
    <row r="704" spans="2:5" x14ac:dyDescent="0.2">
      <c r="B704" s="6" t="s">
        <v>1903</v>
      </c>
      <c r="C704" s="6" t="s">
        <v>1904</v>
      </c>
      <c r="D704" s="6" t="s">
        <v>1905</v>
      </c>
      <c r="E704" s="12" t="str">
        <f>HYPERLINK("https://www.esco-net.com/wcs/escort/ec/detail?hHinCd=EA115KA-6B","EA115KA-6B")</f>
        <v>EA115KA-6B</v>
      </c>
    </row>
    <row r="705" spans="2:5" x14ac:dyDescent="0.2">
      <c r="B705" s="6" t="s">
        <v>1906</v>
      </c>
      <c r="C705" s="6" t="s">
        <v>1907</v>
      </c>
      <c r="D705" s="6" t="s">
        <v>1908</v>
      </c>
      <c r="E705" s="12"/>
    </row>
    <row r="706" spans="2:5" x14ac:dyDescent="0.2">
      <c r="B706" s="6" t="s">
        <v>1909</v>
      </c>
      <c r="C706" s="6" t="s">
        <v>1910</v>
      </c>
      <c r="D706" s="6" t="s">
        <v>1911</v>
      </c>
      <c r="E706" s="12"/>
    </row>
    <row r="707" spans="2:5" x14ac:dyDescent="0.2">
      <c r="B707" s="6" t="s">
        <v>1912</v>
      </c>
      <c r="C707" s="6" t="s">
        <v>1913</v>
      </c>
      <c r="D707" s="6" t="s">
        <v>1914</v>
      </c>
      <c r="E707" s="12" t="str">
        <f>HYPERLINK("https://www.esco-net.com/wcs/escort/ec/detail?hHinCd=EA917AH-8","EA917AH-8")</f>
        <v>EA917AH-8</v>
      </c>
    </row>
    <row r="708" spans="2:5" x14ac:dyDescent="0.2">
      <c r="B708" s="6" t="s">
        <v>1915</v>
      </c>
      <c r="C708" s="6" t="s">
        <v>1916</v>
      </c>
      <c r="D708" s="6" t="s">
        <v>1917</v>
      </c>
      <c r="E708" s="12"/>
    </row>
    <row r="709" spans="2:5" x14ac:dyDescent="0.2">
      <c r="B709" s="6" t="s">
        <v>1918</v>
      </c>
      <c r="C709" s="6" t="s">
        <v>1919</v>
      </c>
      <c r="D709" s="6" t="s">
        <v>1920</v>
      </c>
      <c r="E709" s="12" t="str">
        <f>HYPERLINK("https://www.esco-net.com/wcs/escort/ec/detail?hHinCd=EA986YB-13","EA986YB-13")</f>
        <v>EA986YB-13</v>
      </c>
    </row>
    <row r="710" spans="2:5" x14ac:dyDescent="0.2">
      <c r="B710" s="6" t="s">
        <v>1921</v>
      </c>
      <c r="C710" s="6" t="s">
        <v>1922</v>
      </c>
      <c r="D710" s="6" t="s">
        <v>1923</v>
      </c>
      <c r="E710" s="12"/>
    </row>
    <row r="711" spans="2:5" x14ac:dyDescent="0.2">
      <c r="B711" s="6" t="s">
        <v>1924</v>
      </c>
      <c r="C711" s="6" t="s">
        <v>1925</v>
      </c>
      <c r="D711" s="6" t="s">
        <v>1926</v>
      </c>
      <c r="E711" s="12" t="str">
        <f>HYPERLINK("https://www.esco-net.com/wcs/escort/ec/detail?hHinCd=EA650BG-10","EA650BG-10")</f>
        <v>EA650BG-10</v>
      </c>
    </row>
    <row r="712" spans="2:5" x14ac:dyDescent="0.2">
      <c r="B712" s="6" t="s">
        <v>1927</v>
      </c>
      <c r="C712" s="6" t="s">
        <v>1928</v>
      </c>
      <c r="D712" s="6" t="s">
        <v>1929</v>
      </c>
      <c r="E712" s="12" t="str">
        <f>HYPERLINK("https://www.esco-net.com/wcs/escort/ec/detail?hHinCd=EA898CJ-6A","EA898CJ-6A")</f>
        <v>EA898CJ-6A</v>
      </c>
    </row>
    <row r="713" spans="2:5" x14ac:dyDescent="0.2">
      <c r="B713" s="6" t="s">
        <v>265</v>
      </c>
      <c r="C713" s="6" t="s">
        <v>1930</v>
      </c>
      <c r="D713" s="6" t="s">
        <v>315</v>
      </c>
      <c r="E713" s="12"/>
    </row>
    <row r="714" spans="2:5" x14ac:dyDescent="0.2">
      <c r="B714" s="6" t="s">
        <v>1931</v>
      </c>
      <c r="C714" s="6" t="s">
        <v>1932</v>
      </c>
      <c r="D714" s="6" t="s">
        <v>1933</v>
      </c>
      <c r="E714" s="12" t="str">
        <f>HYPERLINK("https://www.esco-net.com/wcs/escort/ec/detail?hHinCd=EA540BC-4","EA540BC-4")</f>
        <v>EA540BC-4</v>
      </c>
    </row>
    <row r="715" spans="2:5" x14ac:dyDescent="0.2">
      <c r="B715" s="6" t="s">
        <v>1931</v>
      </c>
      <c r="C715" s="6" t="s">
        <v>1934</v>
      </c>
      <c r="D715" s="6" t="s">
        <v>1935</v>
      </c>
      <c r="E715" s="12" t="str">
        <f>HYPERLINK("https://www.esco-net.com/wcs/escort/ec/detail?hHinCd=EA540BC-14","EA540BC-14")</f>
        <v>EA540BC-14</v>
      </c>
    </row>
    <row r="716" spans="2:5" x14ac:dyDescent="0.2">
      <c r="B716" s="6" t="s">
        <v>266</v>
      </c>
      <c r="C716" s="6" t="s">
        <v>1936</v>
      </c>
      <c r="D716" s="6" t="s">
        <v>1937</v>
      </c>
      <c r="E716" s="12"/>
    </row>
    <row r="717" spans="2:5" x14ac:dyDescent="0.2">
      <c r="B717" s="6" t="s">
        <v>267</v>
      </c>
      <c r="C717" s="6" t="s">
        <v>1938</v>
      </c>
      <c r="D717" s="6" t="s">
        <v>1939</v>
      </c>
      <c r="E717" s="12"/>
    </row>
    <row r="718" spans="2:5" x14ac:dyDescent="0.2">
      <c r="B718" s="6" t="s">
        <v>1940</v>
      </c>
      <c r="C718" s="6" t="s">
        <v>1941</v>
      </c>
      <c r="D718" s="6" t="s">
        <v>1942</v>
      </c>
      <c r="E718" s="12" t="str">
        <f>HYPERLINK("https://www.esco-net.com/wcs/escort/ec/detail?hHinCd=EA913AE-2","EA913AE-2")</f>
        <v>EA913AE-2</v>
      </c>
    </row>
    <row r="719" spans="2:5" x14ac:dyDescent="0.2">
      <c r="B719" s="6" t="s">
        <v>1943</v>
      </c>
      <c r="C719" s="6" t="s">
        <v>1944</v>
      </c>
      <c r="D719" s="6" t="s">
        <v>1945</v>
      </c>
      <c r="E719" s="12"/>
    </row>
    <row r="720" spans="2:5" x14ac:dyDescent="0.2">
      <c r="B720" s="6" t="s">
        <v>1946</v>
      </c>
      <c r="C720" s="6" t="s">
        <v>1947</v>
      </c>
      <c r="D720" s="6" t="s">
        <v>1948</v>
      </c>
      <c r="E720" s="12" t="str">
        <f>HYPERLINK("https://www.esco-net.com/wcs/escort/ec/detail?hHinCd=EA124HB-2","EA124HB-2")</f>
        <v>EA124HB-2</v>
      </c>
    </row>
    <row r="721" spans="2:5" x14ac:dyDescent="0.2">
      <c r="B721" s="6" t="s">
        <v>268</v>
      </c>
      <c r="C721" s="6" t="s">
        <v>1949</v>
      </c>
      <c r="D721" s="6" t="s">
        <v>1950</v>
      </c>
      <c r="E721" s="12" t="str">
        <f>HYPERLINK("https://www.esco-net.com/wcs/escort/ec/detail?hHinCd=EA952AD-261A","EA952AD-261A")</f>
        <v>EA952AD-261A</v>
      </c>
    </row>
    <row r="722" spans="2:5" x14ac:dyDescent="0.2">
      <c r="B722" s="6" t="s">
        <v>115</v>
      </c>
      <c r="C722" s="6" t="s">
        <v>1951</v>
      </c>
      <c r="D722" s="6" t="s">
        <v>1952</v>
      </c>
      <c r="E722" s="12"/>
    </row>
    <row r="723" spans="2:5" x14ac:dyDescent="0.2">
      <c r="B723" s="6"/>
      <c r="C723" s="6"/>
      <c r="D723" s="6"/>
      <c r="E723" s="5"/>
    </row>
    <row r="724" spans="2:5" x14ac:dyDescent="0.2">
      <c r="B724" s="6"/>
      <c r="C724" s="6"/>
      <c r="D724" s="6"/>
      <c r="E724" s="5"/>
    </row>
    <row r="725" spans="2:5" x14ac:dyDescent="0.2">
      <c r="B725" s="6"/>
      <c r="C725" s="6"/>
      <c r="D725" s="6"/>
      <c r="E725" s="5"/>
    </row>
    <row r="726" spans="2:5" x14ac:dyDescent="0.2">
      <c r="B726" s="6"/>
      <c r="C726" s="6"/>
      <c r="D726" s="6"/>
      <c r="E726" s="5"/>
    </row>
    <row r="727" spans="2:5" x14ac:dyDescent="0.2">
      <c r="B727" s="6"/>
      <c r="C727" s="6"/>
      <c r="D727" s="6"/>
      <c r="E727" s="5"/>
    </row>
    <row r="728" spans="2:5" x14ac:dyDescent="0.2">
      <c r="B728" s="6"/>
      <c r="C728" s="6"/>
      <c r="D728" s="6"/>
      <c r="E728" s="5"/>
    </row>
    <row r="729" spans="2:5" x14ac:dyDescent="0.2">
      <c r="B729" s="6"/>
      <c r="C729" s="6"/>
      <c r="D729" s="6"/>
      <c r="E729" s="5"/>
    </row>
    <row r="730" spans="2:5" x14ac:dyDescent="0.2">
      <c r="B730" s="6"/>
      <c r="C730" s="6"/>
      <c r="D730" s="6"/>
      <c r="E730" s="5"/>
    </row>
    <row r="731" spans="2:5" x14ac:dyDescent="0.2">
      <c r="B731" s="6"/>
      <c r="C731" s="6"/>
      <c r="D731" s="6"/>
      <c r="E731" s="5"/>
    </row>
    <row r="732" spans="2:5" x14ac:dyDescent="0.2">
      <c r="B732" s="6"/>
      <c r="C732" s="6"/>
      <c r="D732" s="6"/>
      <c r="E732" s="5"/>
    </row>
    <row r="733" spans="2:5" x14ac:dyDescent="0.2">
      <c r="B733" s="6"/>
      <c r="C733" s="6"/>
      <c r="D733" s="6"/>
      <c r="E733" s="5"/>
    </row>
    <row r="734" spans="2:5" x14ac:dyDescent="0.2">
      <c r="B734" s="6"/>
      <c r="C734" s="6"/>
      <c r="D734" s="6"/>
      <c r="E734" s="5"/>
    </row>
    <row r="735" spans="2:5" x14ac:dyDescent="0.2">
      <c r="B735" s="6"/>
      <c r="C735" s="6"/>
      <c r="D735" s="6"/>
      <c r="E735" s="5"/>
    </row>
    <row r="736" spans="2:5" x14ac:dyDescent="0.2">
      <c r="B736" s="6"/>
      <c r="C736" s="6"/>
      <c r="D736" s="6"/>
      <c r="E736" s="5"/>
    </row>
    <row r="737" spans="2:5" x14ac:dyDescent="0.2">
      <c r="B737" s="6"/>
      <c r="C737" s="6"/>
      <c r="D737" s="6"/>
      <c r="E737" s="5"/>
    </row>
    <row r="738" spans="2:5" x14ac:dyDescent="0.2">
      <c r="B738" s="6"/>
      <c r="C738" s="6"/>
      <c r="D738" s="6"/>
      <c r="E738" s="5"/>
    </row>
    <row r="739" spans="2:5" x14ac:dyDescent="0.2">
      <c r="B739" s="6"/>
      <c r="C739" s="6"/>
      <c r="D739" s="6"/>
      <c r="E739" s="5"/>
    </row>
    <row r="740" spans="2:5" x14ac:dyDescent="0.2">
      <c r="B740" s="6"/>
      <c r="C740" s="6"/>
      <c r="D740" s="6"/>
      <c r="E740" s="5"/>
    </row>
    <row r="741" spans="2:5" x14ac:dyDescent="0.2">
      <c r="B741" s="6"/>
      <c r="C741" s="6"/>
      <c r="D741" s="6"/>
      <c r="E741" s="5"/>
    </row>
    <row r="742" spans="2:5" x14ac:dyDescent="0.2">
      <c r="B742" s="6"/>
      <c r="C742" s="6"/>
      <c r="D742" s="6"/>
      <c r="E742" s="5"/>
    </row>
    <row r="743" spans="2:5" x14ac:dyDescent="0.2">
      <c r="B743" s="6"/>
      <c r="C743" s="6"/>
      <c r="D743" s="6"/>
      <c r="E743" s="5"/>
    </row>
    <row r="744" spans="2:5" x14ac:dyDescent="0.2">
      <c r="B744" s="6"/>
      <c r="C744" s="6"/>
      <c r="D744" s="6"/>
      <c r="E744" s="5"/>
    </row>
    <row r="745" spans="2:5" x14ac:dyDescent="0.2">
      <c r="B745" s="6"/>
      <c r="C745" s="6"/>
      <c r="D745" s="6"/>
      <c r="E745" s="5"/>
    </row>
    <row r="746" spans="2:5" x14ac:dyDescent="0.2">
      <c r="B746" s="6"/>
      <c r="C746" s="6"/>
      <c r="D746" s="6"/>
      <c r="E746" s="5"/>
    </row>
    <row r="747" spans="2:5" x14ac:dyDescent="0.2">
      <c r="B747" s="6"/>
      <c r="C747" s="6"/>
      <c r="D747" s="6"/>
      <c r="E747" s="5"/>
    </row>
    <row r="748" spans="2:5" x14ac:dyDescent="0.2">
      <c r="B748" s="6"/>
      <c r="C748" s="6"/>
      <c r="D748" s="6"/>
      <c r="E748" s="5"/>
    </row>
    <row r="749" spans="2:5" x14ac:dyDescent="0.2">
      <c r="B749" s="6"/>
      <c r="C749" s="6"/>
      <c r="D749" s="6"/>
      <c r="E749" s="5"/>
    </row>
    <row r="750" spans="2:5" x14ac:dyDescent="0.2">
      <c r="B750" s="6"/>
      <c r="C750" s="6"/>
      <c r="D750" s="6"/>
      <c r="E750" s="5"/>
    </row>
    <row r="751" spans="2:5" x14ac:dyDescent="0.2">
      <c r="B751" s="6"/>
      <c r="C751" s="6"/>
      <c r="D751" s="6"/>
      <c r="E751" s="5"/>
    </row>
    <row r="752" spans="2:5" x14ac:dyDescent="0.2">
      <c r="B752" s="6"/>
      <c r="C752" s="6"/>
      <c r="D752" s="6"/>
      <c r="E752" s="5"/>
    </row>
    <row r="753" spans="2:5" x14ac:dyDescent="0.2">
      <c r="B753" s="6"/>
      <c r="C753" s="6"/>
      <c r="D753" s="6"/>
      <c r="E753" s="5"/>
    </row>
    <row r="754" spans="2:5" x14ac:dyDescent="0.2">
      <c r="B754" s="6"/>
      <c r="C754" s="6"/>
      <c r="D754" s="6"/>
      <c r="E754" s="5"/>
    </row>
    <row r="755" spans="2:5" x14ac:dyDescent="0.2">
      <c r="B755" s="6"/>
      <c r="C755" s="6"/>
      <c r="D755" s="6"/>
      <c r="E755" s="5"/>
    </row>
    <row r="756" spans="2:5" x14ac:dyDescent="0.2">
      <c r="B756" s="6"/>
      <c r="C756" s="6"/>
      <c r="D756" s="6"/>
      <c r="E756" s="5"/>
    </row>
    <row r="757" spans="2:5" x14ac:dyDescent="0.2">
      <c r="B757" s="6"/>
      <c r="C757" s="6"/>
      <c r="D757" s="6"/>
      <c r="E757" s="5"/>
    </row>
    <row r="758" spans="2:5" x14ac:dyDescent="0.2">
      <c r="B758" s="6"/>
      <c r="C758" s="6"/>
      <c r="D758" s="6"/>
      <c r="E758" s="5"/>
    </row>
    <row r="759" spans="2:5" x14ac:dyDescent="0.2">
      <c r="B759" s="6"/>
      <c r="C759" s="6"/>
      <c r="D759" s="6"/>
      <c r="E759" s="5"/>
    </row>
    <row r="760" spans="2:5" x14ac:dyDescent="0.2">
      <c r="B760" s="6"/>
      <c r="C760" s="6"/>
      <c r="D760" s="6"/>
      <c r="E760" s="5"/>
    </row>
    <row r="761" spans="2:5" x14ac:dyDescent="0.2">
      <c r="B761" s="6"/>
      <c r="C761" s="6"/>
      <c r="D761" s="6"/>
      <c r="E761" s="5"/>
    </row>
    <row r="762" spans="2:5" x14ac:dyDescent="0.2">
      <c r="B762" s="6"/>
      <c r="C762" s="6"/>
      <c r="D762" s="6"/>
      <c r="E762" s="5"/>
    </row>
    <row r="763" spans="2:5" x14ac:dyDescent="0.2">
      <c r="B763" s="6"/>
      <c r="C763" s="6"/>
      <c r="D763" s="6"/>
      <c r="E763" s="5"/>
    </row>
    <row r="764" spans="2:5" x14ac:dyDescent="0.2">
      <c r="B764" s="6"/>
      <c r="C764" s="6"/>
      <c r="D764" s="6"/>
      <c r="E764" s="5"/>
    </row>
    <row r="765" spans="2:5" x14ac:dyDescent="0.2">
      <c r="B765" s="6"/>
      <c r="C765" s="6"/>
      <c r="D765" s="6"/>
      <c r="E765" s="5"/>
    </row>
    <row r="766" spans="2:5" x14ac:dyDescent="0.2">
      <c r="B766" s="6"/>
      <c r="C766" s="6"/>
      <c r="D766" s="6"/>
      <c r="E766" s="5"/>
    </row>
    <row r="767" spans="2:5" x14ac:dyDescent="0.2">
      <c r="B767" s="6"/>
      <c r="C767" s="6"/>
      <c r="D767" s="6"/>
      <c r="E767" s="5"/>
    </row>
    <row r="768" spans="2:5" x14ac:dyDescent="0.2">
      <c r="B768" s="6"/>
      <c r="C768" s="6"/>
      <c r="D768" s="6"/>
      <c r="E768" s="5"/>
    </row>
    <row r="769" spans="2:5" x14ac:dyDescent="0.2">
      <c r="B769" s="6"/>
      <c r="C769" s="6"/>
      <c r="D769" s="6"/>
      <c r="E769" s="5"/>
    </row>
    <row r="770" spans="2:5" x14ac:dyDescent="0.2">
      <c r="B770" s="6"/>
      <c r="C770" s="6"/>
      <c r="D770" s="6"/>
      <c r="E770" s="5"/>
    </row>
    <row r="771" spans="2:5" x14ac:dyDescent="0.2">
      <c r="B771" s="6"/>
      <c r="C771" s="6"/>
      <c r="D771" s="6"/>
      <c r="E771" s="5"/>
    </row>
    <row r="772" spans="2:5" x14ac:dyDescent="0.2">
      <c r="B772" s="6"/>
      <c r="C772" s="6"/>
      <c r="D772" s="6"/>
      <c r="E772" s="5"/>
    </row>
    <row r="773" spans="2:5" x14ac:dyDescent="0.2">
      <c r="B773" s="6"/>
      <c r="C773" s="6"/>
      <c r="D773" s="6"/>
      <c r="E773" s="5"/>
    </row>
    <row r="774" spans="2:5" x14ac:dyDescent="0.2">
      <c r="B774" s="6"/>
      <c r="C774" s="6"/>
      <c r="D774" s="6"/>
      <c r="E774" s="5"/>
    </row>
    <row r="775" spans="2:5" x14ac:dyDescent="0.2">
      <c r="B775" s="6"/>
      <c r="C775" s="6"/>
      <c r="D775" s="6"/>
      <c r="E775" s="5"/>
    </row>
    <row r="776" spans="2:5" x14ac:dyDescent="0.2">
      <c r="B776" s="6"/>
      <c r="C776" s="6"/>
      <c r="D776" s="6"/>
      <c r="E776" s="5"/>
    </row>
    <row r="777" spans="2:5" x14ac:dyDescent="0.2">
      <c r="B777" s="6"/>
      <c r="C777" s="6"/>
      <c r="D777" s="6"/>
      <c r="E777" s="5"/>
    </row>
    <row r="778" spans="2:5" x14ac:dyDescent="0.2">
      <c r="B778" s="6"/>
      <c r="C778" s="6"/>
      <c r="D778" s="6"/>
      <c r="E778" s="5"/>
    </row>
    <row r="779" spans="2:5" x14ac:dyDescent="0.2">
      <c r="B779" s="6"/>
      <c r="C779" s="6"/>
      <c r="D779" s="6"/>
      <c r="E779" s="5"/>
    </row>
    <row r="780" spans="2:5" x14ac:dyDescent="0.2">
      <c r="B780" s="6"/>
      <c r="C780" s="6"/>
      <c r="D780" s="6"/>
      <c r="E780" s="5"/>
    </row>
    <row r="781" spans="2:5" x14ac:dyDescent="0.2">
      <c r="B781" s="6"/>
      <c r="C781" s="6"/>
      <c r="D781" s="6"/>
      <c r="E781" s="5"/>
    </row>
    <row r="782" spans="2:5" x14ac:dyDescent="0.2">
      <c r="B782" s="6"/>
      <c r="C782" s="6"/>
      <c r="D782" s="6"/>
      <c r="E782" s="5"/>
    </row>
    <row r="783" spans="2:5" x14ac:dyDescent="0.2">
      <c r="B783" s="6"/>
      <c r="C783" s="6"/>
      <c r="D783" s="6"/>
      <c r="E783" s="5"/>
    </row>
    <row r="784" spans="2:5" x14ac:dyDescent="0.2">
      <c r="B784" s="6"/>
      <c r="C784" s="6"/>
      <c r="D784" s="6"/>
      <c r="E784" s="5"/>
    </row>
    <row r="785" spans="2:5" x14ac:dyDescent="0.2">
      <c r="B785" s="6"/>
      <c r="C785" s="6"/>
      <c r="D785" s="6"/>
      <c r="E785" s="5"/>
    </row>
    <row r="786" spans="2:5" x14ac:dyDescent="0.2">
      <c r="B786" s="6"/>
      <c r="C786" s="6"/>
      <c r="D786" s="6"/>
      <c r="E786" s="5"/>
    </row>
    <row r="787" spans="2:5" x14ac:dyDescent="0.2">
      <c r="B787" s="6"/>
      <c r="C787" s="6"/>
      <c r="D787" s="6"/>
      <c r="E787" s="5"/>
    </row>
    <row r="788" spans="2:5" x14ac:dyDescent="0.2">
      <c r="B788" s="6"/>
      <c r="C788" s="6"/>
      <c r="D788" s="6"/>
      <c r="E788" s="5"/>
    </row>
    <row r="789" spans="2:5" x14ac:dyDescent="0.2">
      <c r="B789" s="6"/>
      <c r="C789" s="6"/>
      <c r="D789" s="6"/>
      <c r="E789" s="5"/>
    </row>
    <row r="790" spans="2:5" x14ac:dyDescent="0.2">
      <c r="B790" s="6"/>
      <c r="C790" s="6"/>
      <c r="D790" s="6"/>
      <c r="E790" s="5"/>
    </row>
    <row r="791" spans="2:5" x14ac:dyDescent="0.2">
      <c r="B791" s="6"/>
      <c r="C791" s="6"/>
      <c r="D791" s="6"/>
      <c r="E791" s="5"/>
    </row>
    <row r="792" spans="2:5" x14ac:dyDescent="0.2">
      <c r="B792" s="6"/>
      <c r="C792" s="6"/>
      <c r="D792" s="6"/>
      <c r="E792" s="5"/>
    </row>
    <row r="793" spans="2:5" x14ac:dyDescent="0.2">
      <c r="B793" s="6"/>
      <c r="C793" s="6"/>
      <c r="D793" s="6"/>
      <c r="E793" s="5"/>
    </row>
    <row r="794" spans="2:5" x14ac:dyDescent="0.2">
      <c r="B794" s="6"/>
      <c r="C794" s="6"/>
      <c r="D794" s="6"/>
      <c r="E794" s="5"/>
    </row>
    <row r="795" spans="2:5" x14ac:dyDescent="0.2">
      <c r="B795" s="6"/>
      <c r="C795" s="6"/>
      <c r="D795" s="6"/>
      <c r="E795" s="5"/>
    </row>
    <row r="796" spans="2:5" x14ac:dyDescent="0.2">
      <c r="B796" s="6"/>
      <c r="C796" s="6"/>
      <c r="D796" s="6"/>
      <c r="E796" s="5"/>
    </row>
    <row r="797" spans="2:5" x14ac:dyDescent="0.2">
      <c r="B797" s="6"/>
      <c r="C797" s="6"/>
      <c r="D797" s="6"/>
      <c r="E797" s="5"/>
    </row>
    <row r="798" spans="2:5" x14ac:dyDescent="0.2">
      <c r="B798" s="6"/>
      <c r="C798" s="6"/>
      <c r="D798" s="6"/>
      <c r="E798" s="5"/>
    </row>
    <row r="799" spans="2:5" x14ac:dyDescent="0.2">
      <c r="B799" s="6"/>
      <c r="C799" s="6"/>
      <c r="D799" s="6"/>
      <c r="E799" s="5"/>
    </row>
    <row r="800" spans="2:5" x14ac:dyDescent="0.2">
      <c r="B800" s="6"/>
      <c r="C800" s="6"/>
      <c r="D800" s="6"/>
      <c r="E800" s="5"/>
    </row>
    <row r="801" spans="2:5" x14ac:dyDescent="0.2">
      <c r="B801" s="6"/>
      <c r="C801" s="6"/>
      <c r="D801" s="6"/>
      <c r="E801" s="5"/>
    </row>
    <row r="802" spans="2:5" x14ac:dyDescent="0.2">
      <c r="B802" s="6"/>
      <c r="C802" s="6"/>
      <c r="D802" s="6"/>
      <c r="E802" s="5"/>
    </row>
    <row r="803" spans="2:5" x14ac:dyDescent="0.2">
      <c r="B803" s="6"/>
      <c r="C803" s="6"/>
      <c r="D803" s="6"/>
      <c r="E803" s="5"/>
    </row>
    <row r="804" spans="2:5" x14ac:dyDescent="0.2">
      <c r="B804" s="6"/>
      <c r="C804" s="6"/>
      <c r="D804" s="6"/>
      <c r="E804" s="5"/>
    </row>
    <row r="805" spans="2:5" x14ac:dyDescent="0.2">
      <c r="B805" s="6"/>
      <c r="C805" s="6"/>
      <c r="D805" s="6"/>
      <c r="E805" s="5"/>
    </row>
    <row r="806" spans="2:5" x14ac:dyDescent="0.2">
      <c r="B806" s="6"/>
      <c r="C806" s="6"/>
      <c r="D806" s="6"/>
      <c r="E806" s="5"/>
    </row>
    <row r="807" spans="2:5" x14ac:dyDescent="0.2">
      <c r="B807" s="6"/>
      <c r="C807" s="6"/>
      <c r="D807" s="6"/>
      <c r="E807" s="5"/>
    </row>
    <row r="808" spans="2:5" x14ac:dyDescent="0.2">
      <c r="B808" s="6"/>
      <c r="C808" s="6"/>
      <c r="D808" s="6"/>
      <c r="E808" s="5"/>
    </row>
    <row r="809" spans="2:5" x14ac:dyDescent="0.2">
      <c r="B809" s="6"/>
      <c r="C809" s="6"/>
      <c r="D809" s="6"/>
      <c r="E809" s="5"/>
    </row>
    <row r="810" spans="2:5" x14ac:dyDescent="0.2">
      <c r="B810" s="6"/>
      <c r="C810" s="6"/>
      <c r="D810" s="6"/>
      <c r="E810" s="5"/>
    </row>
    <row r="811" spans="2:5" x14ac:dyDescent="0.2">
      <c r="B811" s="6"/>
      <c r="C811" s="6"/>
      <c r="D811" s="6"/>
      <c r="E811" s="5"/>
    </row>
    <row r="812" spans="2:5" x14ac:dyDescent="0.2">
      <c r="B812" s="6"/>
      <c r="C812" s="6"/>
      <c r="D812" s="6"/>
      <c r="E812" s="5"/>
    </row>
    <row r="813" spans="2:5" x14ac:dyDescent="0.2">
      <c r="B813" s="6"/>
      <c r="C813" s="6"/>
      <c r="D813" s="6"/>
      <c r="E813" s="5"/>
    </row>
    <row r="814" spans="2:5" x14ac:dyDescent="0.2">
      <c r="B814" s="6"/>
      <c r="C814" s="6"/>
      <c r="D814" s="6"/>
      <c r="E814" s="5"/>
    </row>
    <row r="815" spans="2:5" x14ac:dyDescent="0.2">
      <c r="B815" s="6"/>
      <c r="C815" s="6"/>
      <c r="D815" s="6"/>
      <c r="E815" s="5"/>
    </row>
    <row r="816" spans="2:5" x14ac:dyDescent="0.2">
      <c r="B816" s="6"/>
      <c r="C816" s="6"/>
      <c r="D816" s="6"/>
      <c r="E816" s="5"/>
    </row>
    <row r="817" spans="2:5" x14ac:dyDescent="0.2">
      <c r="B817" s="6"/>
      <c r="C817" s="6"/>
      <c r="D817" s="6"/>
      <c r="E817" s="5"/>
    </row>
    <row r="818" spans="2:5" x14ac:dyDescent="0.2">
      <c r="B818" s="6"/>
      <c r="C818" s="6"/>
      <c r="D818" s="6"/>
      <c r="E818" s="5"/>
    </row>
    <row r="819" spans="2:5" x14ac:dyDescent="0.2">
      <c r="B819" s="6"/>
      <c r="C819" s="6"/>
      <c r="D819" s="6"/>
      <c r="E819" s="5"/>
    </row>
    <row r="820" spans="2:5" x14ac:dyDescent="0.2">
      <c r="B820" s="6"/>
      <c r="C820" s="6"/>
      <c r="D820" s="6"/>
      <c r="E820" s="5"/>
    </row>
    <row r="821" spans="2:5" x14ac:dyDescent="0.2">
      <c r="B821" s="6"/>
      <c r="C821" s="6"/>
      <c r="D821" s="6"/>
      <c r="E821" s="5"/>
    </row>
    <row r="822" spans="2:5" x14ac:dyDescent="0.2">
      <c r="B822" s="6"/>
      <c r="C822" s="6"/>
      <c r="D822" s="6"/>
      <c r="E822" s="5"/>
    </row>
    <row r="823" spans="2:5" x14ac:dyDescent="0.2">
      <c r="B823" s="6"/>
      <c r="C823" s="6"/>
      <c r="D823" s="6"/>
      <c r="E823" s="5"/>
    </row>
    <row r="824" spans="2:5" x14ac:dyDescent="0.2">
      <c r="B824" s="6"/>
      <c r="C824" s="6"/>
      <c r="D824" s="6"/>
      <c r="E824" s="5"/>
    </row>
    <row r="825" spans="2:5" x14ac:dyDescent="0.2">
      <c r="B825" s="6"/>
      <c r="C825" s="6"/>
      <c r="D825" s="6"/>
      <c r="E825" s="5"/>
    </row>
    <row r="826" spans="2:5" x14ac:dyDescent="0.2">
      <c r="B826" s="6"/>
      <c r="C826" s="6"/>
      <c r="D826" s="6"/>
      <c r="E826" s="5"/>
    </row>
    <row r="827" spans="2:5" x14ac:dyDescent="0.2">
      <c r="B827" s="6"/>
      <c r="C827" s="6"/>
      <c r="D827" s="6"/>
      <c r="E827" s="5"/>
    </row>
    <row r="828" spans="2:5" x14ac:dyDescent="0.2">
      <c r="B828" s="6"/>
      <c r="C828" s="6"/>
      <c r="D828" s="6"/>
      <c r="E828" s="5"/>
    </row>
    <row r="829" spans="2:5" x14ac:dyDescent="0.2">
      <c r="B829" s="6"/>
      <c r="C829" s="6"/>
      <c r="D829" s="6"/>
      <c r="E829" s="5"/>
    </row>
    <row r="830" spans="2:5" x14ac:dyDescent="0.2">
      <c r="B830" s="6"/>
      <c r="C830" s="6"/>
      <c r="D830" s="6"/>
      <c r="E830" s="5"/>
    </row>
    <row r="831" spans="2:5" x14ac:dyDescent="0.2">
      <c r="B831" s="6"/>
      <c r="C831" s="6"/>
      <c r="D831" s="6"/>
      <c r="E831" s="5"/>
    </row>
    <row r="832" spans="2:5" x14ac:dyDescent="0.2">
      <c r="B832" s="6"/>
      <c r="C832" s="6"/>
      <c r="D832" s="6"/>
      <c r="E832" s="5"/>
    </row>
    <row r="833" spans="2:5" x14ac:dyDescent="0.2">
      <c r="B833" s="6"/>
      <c r="C833" s="6"/>
      <c r="D833" s="6"/>
      <c r="E833" s="5"/>
    </row>
    <row r="834" spans="2:5" x14ac:dyDescent="0.2">
      <c r="B834" s="6"/>
      <c r="C834" s="6"/>
      <c r="D834" s="6"/>
      <c r="E834" s="5"/>
    </row>
    <row r="835" spans="2:5" x14ac:dyDescent="0.2">
      <c r="B835" s="6"/>
      <c r="C835" s="6"/>
      <c r="D835" s="6"/>
      <c r="E835" s="5"/>
    </row>
    <row r="836" spans="2:5" x14ac:dyDescent="0.2">
      <c r="B836" s="6"/>
      <c r="C836" s="6"/>
      <c r="D836" s="6"/>
      <c r="E836" s="5"/>
    </row>
    <row r="837" spans="2:5" x14ac:dyDescent="0.2">
      <c r="B837" s="6"/>
      <c r="C837" s="6"/>
      <c r="D837" s="6"/>
      <c r="E837" s="5"/>
    </row>
    <row r="838" spans="2:5" x14ac:dyDescent="0.2">
      <c r="B838" s="6"/>
      <c r="C838" s="6"/>
      <c r="D838" s="6"/>
      <c r="E838" s="5"/>
    </row>
    <row r="839" spans="2:5" x14ac:dyDescent="0.2">
      <c r="B839" s="6"/>
      <c r="C839" s="6"/>
      <c r="D839" s="6"/>
      <c r="E839" s="5"/>
    </row>
    <row r="840" spans="2:5" x14ac:dyDescent="0.2">
      <c r="B840" s="6"/>
      <c r="C840" s="6"/>
      <c r="D840" s="6"/>
      <c r="E840" s="5"/>
    </row>
    <row r="841" spans="2:5" x14ac:dyDescent="0.2">
      <c r="B841" s="6"/>
      <c r="C841" s="6"/>
      <c r="D841" s="6"/>
      <c r="E841" s="5"/>
    </row>
    <row r="842" spans="2:5" x14ac:dyDescent="0.2">
      <c r="B842" s="6"/>
      <c r="C842" s="6"/>
      <c r="D842" s="6"/>
      <c r="E842" s="5"/>
    </row>
    <row r="843" spans="2:5" x14ac:dyDescent="0.2">
      <c r="B843" s="6"/>
      <c r="C843" s="6"/>
      <c r="D843" s="6"/>
      <c r="E843" s="5"/>
    </row>
    <row r="844" spans="2:5" x14ac:dyDescent="0.2">
      <c r="B844" s="6"/>
      <c r="C844" s="6"/>
      <c r="D844" s="6"/>
      <c r="E844" s="5"/>
    </row>
    <row r="845" spans="2:5" x14ac:dyDescent="0.2">
      <c r="B845" s="6"/>
      <c r="C845" s="6"/>
      <c r="D845" s="6"/>
      <c r="E845" s="5"/>
    </row>
    <row r="846" spans="2:5" x14ac:dyDescent="0.2">
      <c r="B846" s="6"/>
      <c r="C846" s="6"/>
      <c r="D846" s="6"/>
      <c r="E846" s="5"/>
    </row>
    <row r="847" spans="2:5" x14ac:dyDescent="0.2">
      <c r="B847" s="6"/>
      <c r="C847" s="6"/>
      <c r="D847" s="6"/>
      <c r="E847" s="5"/>
    </row>
    <row r="848" spans="2:5" x14ac:dyDescent="0.2">
      <c r="B848" s="6"/>
      <c r="C848" s="6"/>
      <c r="D848" s="6"/>
      <c r="E848" s="5"/>
    </row>
    <row r="849" spans="2:5" x14ac:dyDescent="0.2">
      <c r="B849" s="6"/>
      <c r="C849" s="6"/>
      <c r="D849" s="6"/>
      <c r="E849" s="5"/>
    </row>
    <row r="850" spans="2:5" x14ac:dyDescent="0.2">
      <c r="B850" s="6"/>
      <c r="C850" s="6"/>
      <c r="D850" s="6"/>
      <c r="E850" s="5"/>
    </row>
    <row r="851" spans="2:5" x14ac:dyDescent="0.2">
      <c r="B851" s="6"/>
      <c r="C851" s="6"/>
      <c r="D851" s="6"/>
      <c r="E851" s="5"/>
    </row>
    <row r="852" spans="2:5" x14ac:dyDescent="0.2">
      <c r="B852" s="6"/>
      <c r="C852" s="6"/>
      <c r="D852" s="6"/>
      <c r="E852" s="5"/>
    </row>
    <row r="853" spans="2:5" x14ac:dyDescent="0.2">
      <c r="B853" s="6"/>
      <c r="C853" s="6"/>
      <c r="D853" s="6"/>
      <c r="E853" s="5"/>
    </row>
    <row r="854" spans="2:5" x14ac:dyDescent="0.2">
      <c r="B854" s="6"/>
      <c r="C854" s="6"/>
      <c r="D854" s="6"/>
      <c r="E854" s="5"/>
    </row>
    <row r="855" spans="2:5" x14ac:dyDescent="0.2">
      <c r="B855" s="6"/>
      <c r="C855" s="6"/>
      <c r="D855" s="6"/>
      <c r="E855" s="5"/>
    </row>
    <row r="856" spans="2:5" x14ac:dyDescent="0.2">
      <c r="B856" s="6"/>
      <c r="C856" s="6"/>
      <c r="D856" s="6"/>
      <c r="E856" s="5"/>
    </row>
    <row r="857" spans="2:5" x14ac:dyDescent="0.2">
      <c r="B857" s="6"/>
      <c r="C857" s="6"/>
      <c r="D857" s="6"/>
      <c r="E857" s="5"/>
    </row>
    <row r="858" spans="2:5" x14ac:dyDescent="0.2">
      <c r="B858" s="6"/>
      <c r="C858" s="6"/>
      <c r="D858" s="6"/>
      <c r="E858" s="5"/>
    </row>
    <row r="859" spans="2:5" x14ac:dyDescent="0.2">
      <c r="B859" s="6"/>
      <c r="C859" s="6"/>
      <c r="D859" s="6"/>
      <c r="E859" s="5"/>
    </row>
    <row r="860" spans="2:5" x14ac:dyDescent="0.2">
      <c r="B860" s="6"/>
      <c r="C860" s="6"/>
      <c r="D860" s="6"/>
      <c r="E860" s="5"/>
    </row>
    <row r="861" spans="2:5" x14ac:dyDescent="0.2">
      <c r="B861" s="6"/>
      <c r="C861" s="6"/>
      <c r="D861" s="6"/>
      <c r="E861" s="5"/>
    </row>
    <row r="862" spans="2:5" x14ac:dyDescent="0.2">
      <c r="B862" s="6"/>
      <c r="C862" s="6"/>
      <c r="D862" s="6"/>
      <c r="E862" s="5"/>
    </row>
    <row r="863" spans="2:5" x14ac:dyDescent="0.2">
      <c r="B863" s="6"/>
      <c r="C863" s="6"/>
      <c r="D863" s="6"/>
      <c r="E863" s="5"/>
    </row>
    <row r="864" spans="2:5" x14ac:dyDescent="0.2">
      <c r="B864" s="6"/>
      <c r="C864" s="6"/>
      <c r="D864" s="6"/>
      <c r="E864" s="5"/>
    </row>
    <row r="865" spans="2:5" x14ac:dyDescent="0.2">
      <c r="B865" s="6"/>
      <c r="C865" s="6"/>
      <c r="D865" s="6"/>
      <c r="E865" s="5"/>
    </row>
    <row r="866" spans="2:5" x14ac:dyDescent="0.2">
      <c r="B866" s="6"/>
      <c r="C866" s="6"/>
      <c r="D866" s="6"/>
      <c r="E866" s="5"/>
    </row>
    <row r="867" spans="2:5" x14ac:dyDescent="0.2">
      <c r="B867" s="6"/>
      <c r="C867" s="6"/>
      <c r="D867" s="6"/>
      <c r="E867" s="5"/>
    </row>
    <row r="868" spans="2:5" x14ac:dyDescent="0.2">
      <c r="B868" s="6"/>
      <c r="C868" s="6"/>
      <c r="D868" s="6"/>
      <c r="E868" s="5"/>
    </row>
    <row r="869" spans="2:5" x14ac:dyDescent="0.2">
      <c r="B869" s="6"/>
      <c r="C869" s="6"/>
      <c r="D869" s="6"/>
      <c r="E869" s="5"/>
    </row>
    <row r="870" spans="2:5" x14ac:dyDescent="0.2">
      <c r="B870" s="6"/>
      <c r="C870" s="6"/>
      <c r="D870" s="6"/>
      <c r="E870" s="5"/>
    </row>
    <row r="871" spans="2:5" x14ac:dyDescent="0.2">
      <c r="B871" s="6"/>
      <c r="C871" s="6"/>
      <c r="D871" s="6"/>
      <c r="E871" s="5"/>
    </row>
    <row r="872" spans="2:5" x14ac:dyDescent="0.2">
      <c r="B872" s="6"/>
      <c r="C872" s="6"/>
      <c r="D872" s="6"/>
      <c r="E872" s="5"/>
    </row>
    <row r="873" spans="2:5" x14ac:dyDescent="0.2">
      <c r="B873" s="6"/>
      <c r="C873" s="6"/>
      <c r="D873" s="6"/>
      <c r="E873" s="5"/>
    </row>
    <row r="874" spans="2:5" x14ac:dyDescent="0.2">
      <c r="B874" s="6"/>
      <c r="C874" s="6"/>
      <c r="D874" s="6"/>
      <c r="E874" s="5"/>
    </row>
    <row r="875" spans="2:5" x14ac:dyDescent="0.2">
      <c r="B875" s="6"/>
      <c r="C875" s="6"/>
      <c r="D875" s="6"/>
      <c r="E875" s="5"/>
    </row>
    <row r="876" spans="2:5" x14ac:dyDescent="0.2">
      <c r="B876" s="6"/>
      <c r="C876" s="6"/>
      <c r="D876" s="6"/>
      <c r="E876" s="5"/>
    </row>
    <row r="877" spans="2:5" x14ac:dyDescent="0.2">
      <c r="B877" s="6"/>
      <c r="C877" s="6"/>
      <c r="D877" s="6"/>
      <c r="E877" s="5"/>
    </row>
    <row r="878" spans="2:5" x14ac:dyDescent="0.2">
      <c r="B878" s="6"/>
      <c r="C878" s="6"/>
      <c r="D878" s="6"/>
      <c r="E878" s="5"/>
    </row>
    <row r="879" spans="2:5" x14ac:dyDescent="0.2">
      <c r="B879" s="6"/>
      <c r="C879" s="6"/>
      <c r="D879" s="6"/>
      <c r="E879" s="5"/>
    </row>
    <row r="880" spans="2:5" x14ac:dyDescent="0.2">
      <c r="B880" s="6"/>
      <c r="C880" s="6"/>
      <c r="D880" s="6"/>
      <c r="E880" s="5"/>
    </row>
    <row r="881" spans="2:5" x14ac:dyDescent="0.2">
      <c r="B881" s="6"/>
      <c r="C881" s="6"/>
      <c r="D881" s="6"/>
      <c r="E881" s="5"/>
    </row>
    <row r="882" spans="2:5" x14ac:dyDescent="0.2">
      <c r="B882" s="6"/>
      <c r="C882" s="6"/>
      <c r="D882" s="6"/>
      <c r="E882" s="5"/>
    </row>
    <row r="883" spans="2:5" x14ac:dyDescent="0.2">
      <c r="B883" s="6"/>
      <c r="C883" s="6"/>
      <c r="D883" s="6"/>
      <c r="E883" s="5"/>
    </row>
    <row r="884" spans="2:5" x14ac:dyDescent="0.2">
      <c r="B884" s="6"/>
      <c r="C884" s="6"/>
      <c r="D884" s="6"/>
      <c r="E884" s="5"/>
    </row>
    <row r="885" spans="2:5" x14ac:dyDescent="0.2">
      <c r="B885" s="6"/>
      <c r="C885" s="6"/>
      <c r="D885" s="6"/>
      <c r="E885" s="5"/>
    </row>
    <row r="886" spans="2:5" x14ac:dyDescent="0.2">
      <c r="B886" s="6"/>
      <c r="C886" s="6"/>
      <c r="D886" s="6"/>
      <c r="E886" s="5"/>
    </row>
    <row r="887" spans="2:5" x14ac:dyDescent="0.2">
      <c r="B887" s="6"/>
      <c r="C887" s="6"/>
      <c r="D887" s="6"/>
      <c r="E887" s="5"/>
    </row>
    <row r="888" spans="2:5" x14ac:dyDescent="0.2">
      <c r="B888" s="6"/>
      <c r="C888" s="6"/>
      <c r="D888" s="6"/>
      <c r="E888" s="5"/>
    </row>
    <row r="889" spans="2:5" x14ac:dyDescent="0.2">
      <c r="B889" s="6"/>
      <c r="C889" s="6"/>
      <c r="D889" s="6"/>
      <c r="E889" s="5"/>
    </row>
    <row r="890" spans="2:5" x14ac:dyDescent="0.2">
      <c r="B890" s="6"/>
      <c r="C890" s="6"/>
      <c r="D890" s="6"/>
      <c r="E890" s="5"/>
    </row>
    <row r="891" spans="2:5" x14ac:dyDescent="0.2">
      <c r="B891" s="6"/>
      <c r="C891" s="6"/>
      <c r="D891" s="6"/>
      <c r="E891" s="5"/>
    </row>
    <row r="892" spans="2:5" x14ac:dyDescent="0.2">
      <c r="B892" s="6"/>
      <c r="C892" s="6"/>
      <c r="D892" s="6"/>
      <c r="E892" s="5"/>
    </row>
    <row r="893" spans="2:5" x14ac:dyDescent="0.2">
      <c r="B893" s="6"/>
      <c r="C893" s="6"/>
      <c r="D893" s="6"/>
      <c r="E893" s="5"/>
    </row>
    <row r="894" spans="2:5" x14ac:dyDescent="0.2">
      <c r="B894" s="6"/>
      <c r="C894" s="6"/>
      <c r="D894" s="6"/>
      <c r="E894" s="5"/>
    </row>
    <row r="895" spans="2:5" x14ac:dyDescent="0.2">
      <c r="B895" s="6"/>
      <c r="C895" s="6"/>
      <c r="D895" s="6"/>
      <c r="E895" s="5"/>
    </row>
    <row r="896" spans="2:5" x14ac:dyDescent="0.2">
      <c r="B896" s="6"/>
      <c r="C896" s="6"/>
      <c r="D896" s="6"/>
      <c r="E896" s="5"/>
    </row>
    <row r="897" spans="2:5" x14ac:dyDescent="0.2">
      <c r="B897" s="6"/>
      <c r="C897" s="6"/>
      <c r="D897" s="6"/>
      <c r="E897" s="5"/>
    </row>
    <row r="898" spans="2:5" x14ac:dyDescent="0.2">
      <c r="B898" s="6"/>
      <c r="C898" s="6"/>
      <c r="D898" s="6"/>
      <c r="E898" s="5"/>
    </row>
    <row r="899" spans="2:5" x14ac:dyDescent="0.2">
      <c r="B899" s="6"/>
      <c r="C899" s="6"/>
      <c r="D899" s="6"/>
      <c r="E899" s="5"/>
    </row>
    <row r="900" spans="2:5" x14ac:dyDescent="0.2">
      <c r="B900" s="6"/>
      <c r="C900" s="6"/>
      <c r="D900" s="6"/>
      <c r="E900" s="5"/>
    </row>
    <row r="901" spans="2:5" x14ac:dyDescent="0.2">
      <c r="B901" s="6"/>
      <c r="C901" s="6"/>
      <c r="D901" s="6"/>
      <c r="E901" s="5"/>
    </row>
    <row r="902" spans="2:5" x14ac:dyDescent="0.2">
      <c r="B902" s="6"/>
      <c r="C902" s="6"/>
      <c r="D902" s="6"/>
      <c r="E902" s="5"/>
    </row>
    <row r="903" spans="2:5" x14ac:dyDescent="0.2">
      <c r="B903" s="6"/>
      <c r="C903" s="6"/>
      <c r="D903" s="6"/>
      <c r="E903" s="5"/>
    </row>
    <row r="904" spans="2:5" x14ac:dyDescent="0.2">
      <c r="B904" s="6"/>
      <c r="C904" s="6"/>
      <c r="D904" s="6"/>
      <c r="E904" s="5"/>
    </row>
    <row r="905" spans="2:5" x14ac:dyDescent="0.2">
      <c r="B905" s="6"/>
      <c r="C905" s="6"/>
      <c r="D905" s="6"/>
      <c r="E905" s="5"/>
    </row>
    <row r="906" spans="2:5" x14ac:dyDescent="0.2">
      <c r="B906" s="6"/>
      <c r="C906" s="6"/>
      <c r="D906" s="6"/>
      <c r="E906" s="5"/>
    </row>
    <row r="907" spans="2:5" x14ac:dyDescent="0.2">
      <c r="B907" s="6"/>
      <c r="C907" s="6"/>
      <c r="D907" s="6"/>
      <c r="E907" s="5"/>
    </row>
    <row r="908" spans="2:5" x14ac:dyDescent="0.2">
      <c r="B908" s="6"/>
      <c r="C908" s="6"/>
      <c r="D908" s="6"/>
      <c r="E908" s="5"/>
    </row>
    <row r="909" spans="2:5" x14ac:dyDescent="0.2">
      <c r="B909" s="6"/>
      <c r="C909" s="6"/>
      <c r="D909" s="6"/>
      <c r="E909" s="5"/>
    </row>
    <row r="910" spans="2:5" x14ac:dyDescent="0.2">
      <c r="B910" s="6"/>
      <c r="C910" s="6"/>
      <c r="D910" s="6"/>
      <c r="E910" s="5"/>
    </row>
    <row r="911" spans="2:5" x14ac:dyDescent="0.2">
      <c r="B911" s="6"/>
      <c r="C911" s="6"/>
      <c r="D911" s="6"/>
      <c r="E911" s="5"/>
    </row>
    <row r="912" spans="2:5" x14ac:dyDescent="0.2">
      <c r="B912" s="6"/>
      <c r="C912" s="6"/>
      <c r="D912" s="6"/>
      <c r="E912" s="5"/>
    </row>
    <row r="913" spans="2:5" x14ac:dyDescent="0.2">
      <c r="B913" s="6"/>
      <c r="C913" s="6"/>
      <c r="D913" s="6"/>
      <c r="E913" s="5"/>
    </row>
    <row r="914" spans="2:5" x14ac:dyDescent="0.2">
      <c r="B914" s="6"/>
      <c r="C914" s="6"/>
      <c r="D914" s="6"/>
      <c r="E914" s="5"/>
    </row>
    <row r="915" spans="2:5" x14ac:dyDescent="0.2">
      <c r="B915" s="6"/>
      <c r="C915" s="6"/>
      <c r="D915" s="6"/>
      <c r="E915" s="5"/>
    </row>
    <row r="916" spans="2:5" x14ac:dyDescent="0.2">
      <c r="B916" s="6"/>
      <c r="C916" s="6"/>
      <c r="D916" s="6"/>
      <c r="E916" s="5"/>
    </row>
    <row r="917" spans="2:5" x14ac:dyDescent="0.2">
      <c r="B917" s="6"/>
      <c r="C917" s="6"/>
      <c r="D917" s="6"/>
      <c r="E917" s="5"/>
    </row>
    <row r="918" spans="2:5" x14ac:dyDescent="0.2">
      <c r="B918" s="6"/>
      <c r="C918" s="6"/>
      <c r="D918" s="6"/>
      <c r="E918" s="5"/>
    </row>
    <row r="919" spans="2:5" x14ac:dyDescent="0.2">
      <c r="B919" s="6"/>
      <c r="C919" s="6"/>
      <c r="D919" s="6"/>
      <c r="E919" s="5"/>
    </row>
    <row r="920" spans="2:5" x14ac:dyDescent="0.2">
      <c r="B920" s="6"/>
      <c r="C920" s="6"/>
      <c r="D920" s="6"/>
      <c r="E920" s="5"/>
    </row>
    <row r="921" spans="2:5" x14ac:dyDescent="0.2">
      <c r="B921" s="6"/>
      <c r="C921" s="6"/>
      <c r="D921" s="6"/>
      <c r="E921" s="5"/>
    </row>
    <row r="922" spans="2:5" x14ac:dyDescent="0.2">
      <c r="B922" s="6"/>
      <c r="C922" s="6"/>
      <c r="D922" s="6"/>
      <c r="E922" s="5"/>
    </row>
    <row r="923" spans="2:5" x14ac:dyDescent="0.2">
      <c r="B923" s="6"/>
      <c r="C923" s="6"/>
      <c r="D923" s="6"/>
      <c r="E923" s="5"/>
    </row>
    <row r="924" spans="2:5" x14ac:dyDescent="0.2">
      <c r="B924" s="6"/>
      <c r="C924" s="6"/>
      <c r="D924" s="6"/>
      <c r="E924" s="5"/>
    </row>
    <row r="925" spans="2:5" x14ac:dyDescent="0.2">
      <c r="B925" s="6"/>
      <c r="C925" s="6"/>
      <c r="D925" s="6"/>
      <c r="E925" s="5"/>
    </row>
    <row r="926" spans="2:5" x14ac:dyDescent="0.2">
      <c r="B926" s="6"/>
      <c r="C926" s="6"/>
      <c r="D926" s="6"/>
      <c r="E926" s="5"/>
    </row>
    <row r="927" spans="2:5" x14ac:dyDescent="0.2">
      <c r="B927" s="6"/>
      <c r="C927" s="6"/>
      <c r="D927" s="6"/>
      <c r="E927" s="5"/>
    </row>
    <row r="928" spans="2:5" x14ac:dyDescent="0.2">
      <c r="B928" s="6"/>
      <c r="C928" s="6"/>
      <c r="D928" s="6"/>
      <c r="E928" s="5"/>
    </row>
    <row r="929" spans="2:5" x14ac:dyDescent="0.2">
      <c r="B929" s="6"/>
      <c r="C929" s="6"/>
      <c r="D929" s="6"/>
      <c r="E929" s="5"/>
    </row>
    <row r="930" spans="2:5" x14ac:dyDescent="0.2">
      <c r="B930" s="6"/>
      <c r="C930" s="6"/>
      <c r="D930" s="6"/>
      <c r="E930" s="5"/>
    </row>
    <row r="931" spans="2:5" x14ac:dyDescent="0.2">
      <c r="B931" s="6"/>
      <c r="C931" s="6"/>
      <c r="D931" s="6"/>
      <c r="E931" s="5"/>
    </row>
    <row r="932" spans="2:5" x14ac:dyDescent="0.2">
      <c r="B932" s="6"/>
      <c r="C932" s="6"/>
      <c r="D932" s="6"/>
      <c r="E932" s="5"/>
    </row>
    <row r="933" spans="2:5" x14ac:dyDescent="0.2">
      <c r="B933" s="6"/>
      <c r="C933" s="6"/>
      <c r="D933" s="6"/>
      <c r="E933" s="5"/>
    </row>
    <row r="934" spans="2:5" x14ac:dyDescent="0.2">
      <c r="B934" s="6"/>
      <c r="C934" s="6"/>
      <c r="D934" s="6"/>
      <c r="E934" s="5"/>
    </row>
    <row r="935" spans="2:5" x14ac:dyDescent="0.2">
      <c r="B935" s="6"/>
      <c r="C935" s="6"/>
      <c r="D935" s="6"/>
      <c r="E935" s="5"/>
    </row>
    <row r="936" spans="2:5" x14ac:dyDescent="0.2">
      <c r="B936" s="6"/>
      <c r="C936" s="6"/>
      <c r="D936" s="6"/>
      <c r="E936" s="5"/>
    </row>
    <row r="937" spans="2:5" x14ac:dyDescent="0.2">
      <c r="B937" s="6"/>
      <c r="C937" s="6"/>
      <c r="D937" s="6"/>
      <c r="E937" s="5"/>
    </row>
    <row r="938" spans="2:5" x14ac:dyDescent="0.2">
      <c r="B938" s="6"/>
      <c r="C938" s="6"/>
      <c r="D938" s="6"/>
      <c r="E938" s="5"/>
    </row>
    <row r="939" spans="2:5" x14ac:dyDescent="0.2">
      <c r="B939" s="6"/>
      <c r="C939" s="6"/>
      <c r="D939" s="6"/>
      <c r="E939" s="5"/>
    </row>
    <row r="940" spans="2:5" x14ac:dyDescent="0.2">
      <c r="B940" s="6"/>
      <c r="C940" s="6"/>
      <c r="D940" s="6"/>
      <c r="E940" s="5"/>
    </row>
    <row r="941" spans="2:5" x14ac:dyDescent="0.2">
      <c r="B941" s="6"/>
      <c r="C941" s="6"/>
      <c r="D941" s="6"/>
      <c r="E941" s="5"/>
    </row>
    <row r="942" spans="2:5" x14ac:dyDescent="0.2">
      <c r="B942" s="6"/>
      <c r="C942" s="6"/>
      <c r="D942" s="6"/>
      <c r="E942" s="5"/>
    </row>
    <row r="943" spans="2:5" x14ac:dyDescent="0.2">
      <c r="B943" s="6"/>
      <c r="C943" s="6"/>
      <c r="D943" s="6"/>
      <c r="E943" s="5"/>
    </row>
    <row r="944" spans="2:5" x14ac:dyDescent="0.2">
      <c r="B944" s="6"/>
      <c r="C944" s="6"/>
      <c r="D944" s="6"/>
      <c r="E944" s="5"/>
    </row>
    <row r="945" spans="2:5" x14ac:dyDescent="0.2">
      <c r="B945" s="6"/>
      <c r="C945" s="6"/>
      <c r="D945" s="6"/>
      <c r="E945" s="5"/>
    </row>
    <row r="946" spans="2:5" x14ac:dyDescent="0.2">
      <c r="B946" s="6"/>
      <c r="C946" s="6"/>
      <c r="D946" s="6"/>
      <c r="E946" s="5"/>
    </row>
    <row r="947" spans="2:5" x14ac:dyDescent="0.2">
      <c r="B947" s="6"/>
      <c r="C947" s="6"/>
      <c r="D947" s="6"/>
      <c r="E947" s="5"/>
    </row>
    <row r="948" spans="2:5" x14ac:dyDescent="0.2">
      <c r="B948" s="6"/>
      <c r="C948" s="6"/>
      <c r="D948" s="6"/>
      <c r="E948" s="5"/>
    </row>
    <row r="949" spans="2:5" x14ac:dyDescent="0.2">
      <c r="B949" s="6"/>
      <c r="C949" s="6"/>
      <c r="D949" s="6"/>
      <c r="E949" s="5"/>
    </row>
    <row r="950" spans="2:5" x14ac:dyDescent="0.2">
      <c r="B950" s="6"/>
      <c r="C950" s="6"/>
      <c r="D950" s="6"/>
      <c r="E950" s="5"/>
    </row>
    <row r="951" spans="2:5" x14ac:dyDescent="0.2">
      <c r="B951" s="6"/>
      <c r="C951" s="6"/>
      <c r="D951" s="6"/>
      <c r="E951" s="5"/>
    </row>
    <row r="952" spans="2:5" x14ac:dyDescent="0.2">
      <c r="B952" s="6"/>
      <c r="C952" s="6"/>
      <c r="D952" s="6"/>
      <c r="E952" s="5"/>
    </row>
    <row r="953" spans="2:5" x14ac:dyDescent="0.2">
      <c r="B953" s="6"/>
      <c r="C953" s="6"/>
      <c r="D953" s="6"/>
      <c r="E953" s="5"/>
    </row>
    <row r="954" spans="2:5" x14ac:dyDescent="0.2">
      <c r="B954" s="6"/>
      <c r="C954" s="6"/>
      <c r="D954" s="6"/>
      <c r="E954" s="5"/>
    </row>
    <row r="955" spans="2:5" x14ac:dyDescent="0.2">
      <c r="B955" s="6"/>
      <c r="C955" s="6"/>
      <c r="D955" s="6"/>
      <c r="E955" s="5"/>
    </row>
    <row r="956" spans="2:5" x14ac:dyDescent="0.2">
      <c r="B956" s="6"/>
      <c r="C956" s="6"/>
      <c r="D956" s="6"/>
      <c r="E956" s="5"/>
    </row>
    <row r="957" spans="2:5" x14ac:dyDescent="0.2">
      <c r="B957" s="6"/>
      <c r="C957" s="6"/>
      <c r="D957" s="6"/>
      <c r="E957" s="5"/>
    </row>
    <row r="958" spans="2:5" x14ac:dyDescent="0.2">
      <c r="B958" s="6"/>
      <c r="C958" s="6"/>
      <c r="D958" s="6"/>
      <c r="E958" s="5"/>
    </row>
    <row r="959" spans="2:5" x14ac:dyDescent="0.2">
      <c r="B959" s="6"/>
      <c r="C959" s="6"/>
      <c r="D959" s="6"/>
      <c r="E959" s="5"/>
    </row>
    <row r="960" spans="2:5" x14ac:dyDescent="0.2">
      <c r="B960" s="6"/>
      <c r="C960" s="6"/>
      <c r="D960" s="6"/>
      <c r="E960" s="5"/>
    </row>
    <row r="961" spans="2:5" x14ac:dyDescent="0.2">
      <c r="B961" s="6"/>
      <c r="C961" s="6"/>
      <c r="D961" s="6"/>
      <c r="E961" s="5"/>
    </row>
    <row r="962" spans="2:5" x14ac:dyDescent="0.2">
      <c r="B962" s="6"/>
      <c r="C962" s="6"/>
      <c r="D962" s="6"/>
      <c r="E962" s="5"/>
    </row>
    <row r="963" spans="2:5" x14ac:dyDescent="0.2">
      <c r="B963" s="6"/>
      <c r="C963" s="6"/>
      <c r="D963" s="6"/>
      <c r="E963" s="5"/>
    </row>
    <row r="964" spans="2:5" x14ac:dyDescent="0.2">
      <c r="B964" s="6"/>
      <c r="C964" s="6"/>
      <c r="D964" s="6"/>
      <c r="E964" s="5"/>
    </row>
    <row r="965" spans="2:5" x14ac:dyDescent="0.2">
      <c r="B965" s="6"/>
      <c r="C965" s="6"/>
      <c r="D965" s="6"/>
      <c r="E965" s="5"/>
    </row>
    <row r="966" spans="2:5" x14ac:dyDescent="0.2">
      <c r="B966" s="6"/>
      <c r="C966" s="6"/>
      <c r="D966" s="6"/>
      <c r="E966" s="5"/>
    </row>
    <row r="967" spans="2:5" x14ac:dyDescent="0.2">
      <c r="B967" s="6"/>
      <c r="C967" s="6"/>
      <c r="D967" s="6"/>
      <c r="E967" s="5"/>
    </row>
    <row r="968" spans="2:5" x14ac:dyDescent="0.2">
      <c r="B968" s="6"/>
      <c r="C968" s="6"/>
      <c r="D968" s="6"/>
      <c r="E968" s="5"/>
    </row>
    <row r="969" spans="2:5" x14ac:dyDescent="0.2">
      <c r="B969" s="6"/>
      <c r="C969" s="6"/>
      <c r="D969" s="6"/>
      <c r="E969" s="5"/>
    </row>
    <row r="970" spans="2:5" x14ac:dyDescent="0.2">
      <c r="B970" s="6"/>
      <c r="C970" s="6"/>
      <c r="D970" s="6"/>
      <c r="E970" s="5"/>
    </row>
    <row r="971" spans="2:5" x14ac:dyDescent="0.2">
      <c r="B971" s="6"/>
      <c r="C971" s="6"/>
      <c r="D971" s="6"/>
      <c r="E971" s="5"/>
    </row>
    <row r="972" spans="2:5" x14ac:dyDescent="0.2">
      <c r="B972" s="6"/>
      <c r="C972" s="6"/>
      <c r="D972" s="6"/>
      <c r="E972" s="5"/>
    </row>
    <row r="973" spans="2:5" x14ac:dyDescent="0.2">
      <c r="B973" s="6"/>
      <c r="C973" s="6"/>
      <c r="D973" s="6"/>
      <c r="E973" s="5"/>
    </row>
    <row r="974" spans="2:5" x14ac:dyDescent="0.2">
      <c r="B974" s="6"/>
      <c r="C974" s="6"/>
      <c r="D974" s="6"/>
      <c r="E974" s="5"/>
    </row>
    <row r="975" spans="2:5" x14ac:dyDescent="0.2">
      <c r="B975" s="6"/>
      <c r="C975" s="6"/>
      <c r="D975" s="6"/>
      <c r="E975" s="5"/>
    </row>
    <row r="976" spans="2:5" x14ac:dyDescent="0.2">
      <c r="B976" s="6"/>
      <c r="C976" s="6"/>
      <c r="D976" s="6"/>
      <c r="E976" s="5"/>
    </row>
    <row r="977" spans="2:5" x14ac:dyDescent="0.2">
      <c r="B977" s="6"/>
      <c r="C977" s="6"/>
      <c r="D977" s="6"/>
      <c r="E977" s="5"/>
    </row>
    <row r="978" spans="2:5" x14ac:dyDescent="0.2">
      <c r="B978" s="6"/>
      <c r="C978" s="6"/>
      <c r="D978" s="6"/>
      <c r="E978" s="5"/>
    </row>
    <row r="979" spans="2:5" x14ac:dyDescent="0.2">
      <c r="B979" s="6"/>
      <c r="C979" s="6"/>
      <c r="D979" s="6"/>
      <c r="E979" s="5"/>
    </row>
    <row r="980" spans="2:5" x14ac:dyDescent="0.2">
      <c r="B980" s="6"/>
      <c r="C980" s="6"/>
      <c r="D980" s="6"/>
      <c r="E980" s="5"/>
    </row>
    <row r="981" spans="2:5" x14ac:dyDescent="0.2">
      <c r="B981" s="6"/>
      <c r="C981" s="6"/>
      <c r="D981" s="6"/>
      <c r="E981" s="5"/>
    </row>
    <row r="982" spans="2:5" x14ac:dyDescent="0.2">
      <c r="B982" s="6"/>
      <c r="C982" s="6"/>
      <c r="D982" s="6"/>
      <c r="E982" s="5"/>
    </row>
    <row r="983" spans="2:5" x14ac:dyDescent="0.2">
      <c r="B983" s="6"/>
      <c r="C983" s="6"/>
      <c r="D983" s="6"/>
      <c r="E983" s="5"/>
    </row>
    <row r="984" spans="2:5" x14ac:dyDescent="0.2">
      <c r="B984" s="6"/>
      <c r="C984" s="6"/>
      <c r="D984" s="6"/>
      <c r="E984" s="5"/>
    </row>
    <row r="985" spans="2:5" x14ac:dyDescent="0.2">
      <c r="B985" s="6"/>
      <c r="C985" s="6"/>
      <c r="D985" s="6"/>
      <c r="E985" s="5"/>
    </row>
    <row r="986" spans="2:5" x14ac:dyDescent="0.2">
      <c r="B986" s="6"/>
      <c r="C986" s="6"/>
      <c r="D986" s="6"/>
      <c r="E986" s="5"/>
    </row>
    <row r="987" spans="2:5" x14ac:dyDescent="0.2">
      <c r="B987" s="6"/>
      <c r="C987" s="6"/>
      <c r="D987" s="6"/>
      <c r="E987" s="5"/>
    </row>
    <row r="988" spans="2:5" x14ac:dyDescent="0.2">
      <c r="B988" s="6"/>
      <c r="C988" s="6"/>
      <c r="D988" s="6"/>
      <c r="E988" s="5"/>
    </row>
    <row r="989" spans="2:5" x14ac:dyDescent="0.2">
      <c r="B989" s="6"/>
      <c r="C989" s="6"/>
      <c r="D989" s="6"/>
      <c r="E989" s="5"/>
    </row>
    <row r="990" spans="2:5" x14ac:dyDescent="0.2">
      <c r="B990" s="6"/>
      <c r="C990" s="6"/>
      <c r="D990" s="6"/>
      <c r="E990" s="5"/>
    </row>
    <row r="991" spans="2:5" x14ac:dyDescent="0.2">
      <c r="B991" s="6"/>
      <c r="C991" s="6"/>
      <c r="D991" s="6"/>
      <c r="E991" s="5"/>
    </row>
    <row r="992" spans="2:5" x14ac:dyDescent="0.2">
      <c r="B992" s="6"/>
      <c r="C992" s="6"/>
      <c r="D992" s="6"/>
      <c r="E992" s="5"/>
    </row>
    <row r="993" spans="2:5" x14ac:dyDescent="0.2">
      <c r="B993" s="6"/>
      <c r="C993" s="6"/>
      <c r="D993" s="6"/>
      <c r="E993" s="5"/>
    </row>
    <row r="994" spans="2:5" x14ac:dyDescent="0.2">
      <c r="B994" s="6"/>
      <c r="C994" s="6"/>
      <c r="D994" s="6"/>
      <c r="E994" s="5"/>
    </row>
    <row r="995" spans="2:5" x14ac:dyDescent="0.2">
      <c r="B995" s="6"/>
      <c r="C995" s="6"/>
      <c r="D995" s="6"/>
      <c r="E995" s="5"/>
    </row>
    <row r="996" spans="2:5" x14ac:dyDescent="0.2">
      <c r="B996" s="6"/>
      <c r="C996" s="6"/>
      <c r="D996" s="6"/>
      <c r="E996" s="5"/>
    </row>
    <row r="997" spans="2:5" x14ac:dyDescent="0.2">
      <c r="B997" s="6"/>
      <c r="C997" s="6"/>
      <c r="D997" s="6"/>
      <c r="E997" s="5"/>
    </row>
    <row r="998" spans="2:5" x14ac:dyDescent="0.2">
      <c r="B998" s="6"/>
      <c r="C998" s="6"/>
      <c r="D998" s="6"/>
      <c r="E998" s="5"/>
    </row>
    <row r="999" spans="2:5" x14ac:dyDescent="0.2">
      <c r="B999" s="6"/>
      <c r="C999" s="6"/>
      <c r="D999" s="6"/>
      <c r="E999" s="5"/>
    </row>
    <row r="1000" spans="2:5" x14ac:dyDescent="0.2">
      <c r="B1000" s="6"/>
      <c r="C1000" s="6"/>
      <c r="D1000" s="6"/>
      <c r="E1000" s="5"/>
    </row>
    <row r="1001" spans="2:5" x14ac:dyDescent="0.2">
      <c r="B1001" s="6"/>
      <c r="C1001" s="6"/>
      <c r="D1001" s="6"/>
      <c r="E1001" s="5"/>
    </row>
    <row r="1002" spans="2:5" x14ac:dyDescent="0.2">
      <c r="B1002" s="6"/>
      <c r="C1002" s="6"/>
      <c r="D1002" s="6"/>
      <c r="E1002" s="5"/>
    </row>
    <row r="1003" spans="2:5" x14ac:dyDescent="0.2">
      <c r="B1003" s="6"/>
      <c r="C1003" s="6"/>
      <c r="D1003" s="6"/>
      <c r="E1003" s="5"/>
    </row>
    <row r="1004" spans="2:5" x14ac:dyDescent="0.2">
      <c r="B1004" s="6"/>
      <c r="C1004" s="6"/>
      <c r="D1004" s="6"/>
      <c r="E1004" s="5"/>
    </row>
    <row r="1005" spans="2:5" x14ac:dyDescent="0.2">
      <c r="B1005" s="6"/>
      <c r="C1005" s="6"/>
      <c r="D1005" s="6"/>
      <c r="E1005" s="5"/>
    </row>
    <row r="1006" spans="2:5" x14ac:dyDescent="0.2">
      <c r="B1006" s="6"/>
      <c r="C1006" s="6"/>
      <c r="D1006" s="6"/>
      <c r="E1006" s="5"/>
    </row>
    <row r="1007" spans="2:5" x14ac:dyDescent="0.2">
      <c r="B1007" s="6"/>
      <c r="C1007" s="6"/>
      <c r="D1007" s="6"/>
      <c r="E1007" s="5"/>
    </row>
    <row r="1008" spans="2:5" x14ac:dyDescent="0.2">
      <c r="B1008" s="6"/>
      <c r="C1008" s="6"/>
      <c r="D1008" s="6"/>
      <c r="E1008" s="5"/>
    </row>
    <row r="1009" spans="2:5" x14ac:dyDescent="0.2">
      <c r="B1009" s="6"/>
      <c r="C1009" s="6"/>
      <c r="D1009" s="6"/>
      <c r="E1009" s="5"/>
    </row>
    <row r="1010" spans="2:5" x14ac:dyDescent="0.2">
      <c r="B1010" s="6"/>
      <c r="C1010" s="6"/>
      <c r="D1010" s="6"/>
      <c r="E1010" s="5"/>
    </row>
    <row r="1011" spans="2:5" x14ac:dyDescent="0.2">
      <c r="B1011" s="6"/>
      <c r="C1011" s="6"/>
      <c r="D1011" s="6"/>
      <c r="E1011" s="5"/>
    </row>
    <row r="1012" spans="2:5" x14ac:dyDescent="0.2">
      <c r="B1012" s="6"/>
      <c r="C1012" s="6"/>
      <c r="D1012" s="6"/>
      <c r="E1012" s="5"/>
    </row>
    <row r="1013" spans="2:5" x14ac:dyDescent="0.2">
      <c r="B1013" s="6"/>
      <c r="C1013" s="6"/>
      <c r="D1013" s="6"/>
      <c r="E1013" s="5"/>
    </row>
    <row r="1014" spans="2:5" x14ac:dyDescent="0.2">
      <c r="B1014" s="6"/>
      <c r="C1014" s="6"/>
      <c r="D1014" s="6"/>
      <c r="E1014" s="5"/>
    </row>
    <row r="1015" spans="2:5" x14ac:dyDescent="0.2">
      <c r="B1015" s="6"/>
      <c r="C1015" s="6"/>
      <c r="D1015" s="6"/>
      <c r="E1015" s="5"/>
    </row>
    <row r="1016" spans="2:5" x14ac:dyDescent="0.2">
      <c r="B1016" s="6"/>
      <c r="C1016" s="6"/>
      <c r="D1016" s="6"/>
      <c r="E1016" s="5"/>
    </row>
    <row r="1017" spans="2:5" x14ac:dyDescent="0.2">
      <c r="B1017" s="6"/>
      <c r="C1017" s="6"/>
      <c r="D1017" s="6"/>
      <c r="E1017" s="5"/>
    </row>
    <row r="1018" spans="2:5" x14ac:dyDescent="0.2">
      <c r="B1018" s="6"/>
      <c r="C1018" s="6"/>
      <c r="D1018" s="6"/>
      <c r="E1018" s="5"/>
    </row>
    <row r="1019" spans="2:5" x14ac:dyDescent="0.2">
      <c r="B1019" s="6"/>
      <c r="C1019" s="6"/>
      <c r="D1019" s="6"/>
      <c r="E1019" s="5"/>
    </row>
    <row r="1020" spans="2:5" x14ac:dyDescent="0.2">
      <c r="B1020" s="6"/>
      <c r="C1020" s="6"/>
      <c r="D1020" s="6"/>
      <c r="E1020" s="5"/>
    </row>
    <row r="1021" spans="2:5" x14ac:dyDescent="0.2">
      <c r="B1021" s="6"/>
      <c r="C1021" s="6"/>
      <c r="D1021" s="6"/>
      <c r="E1021" s="5"/>
    </row>
    <row r="1022" spans="2:5" x14ac:dyDescent="0.2">
      <c r="B1022" s="6"/>
      <c r="C1022" s="6"/>
      <c r="D1022" s="6"/>
      <c r="E1022" s="5"/>
    </row>
    <row r="1023" spans="2:5" x14ac:dyDescent="0.2">
      <c r="B1023" s="6"/>
      <c r="C1023" s="6"/>
      <c r="D1023" s="6"/>
      <c r="E1023" s="5"/>
    </row>
    <row r="1024" spans="2:5" x14ac:dyDescent="0.2">
      <c r="B1024" s="6"/>
      <c r="C1024" s="6"/>
      <c r="D1024" s="6"/>
      <c r="E1024" s="5"/>
    </row>
    <row r="1025" spans="2:5" x14ac:dyDescent="0.2">
      <c r="B1025" s="6"/>
      <c r="C1025" s="6"/>
      <c r="D1025" s="6"/>
      <c r="E1025" s="5"/>
    </row>
    <row r="1026" spans="2:5" x14ac:dyDescent="0.2">
      <c r="B1026" s="6"/>
      <c r="C1026" s="6"/>
      <c r="D1026" s="6"/>
      <c r="E1026" s="5"/>
    </row>
    <row r="1027" spans="2:5" x14ac:dyDescent="0.2">
      <c r="B1027" s="6"/>
      <c r="C1027" s="6"/>
      <c r="D1027" s="6"/>
      <c r="E1027" s="5"/>
    </row>
    <row r="1028" spans="2:5" x14ac:dyDescent="0.2">
      <c r="B1028" s="6"/>
      <c r="C1028" s="6"/>
      <c r="D1028" s="6"/>
      <c r="E1028" s="5"/>
    </row>
    <row r="1029" spans="2:5" x14ac:dyDescent="0.2">
      <c r="B1029" s="6"/>
      <c r="C1029" s="6"/>
      <c r="D1029" s="6"/>
      <c r="E1029" s="5"/>
    </row>
    <row r="1030" spans="2:5" x14ac:dyDescent="0.2">
      <c r="B1030" s="6"/>
      <c r="C1030" s="6"/>
      <c r="D1030" s="6"/>
      <c r="E1030" s="5"/>
    </row>
    <row r="1031" spans="2:5" x14ac:dyDescent="0.2">
      <c r="B1031" s="6"/>
      <c r="C1031" s="6"/>
      <c r="D1031" s="6"/>
      <c r="E1031" s="5"/>
    </row>
    <row r="1032" spans="2:5" x14ac:dyDescent="0.2">
      <c r="B1032" s="6"/>
      <c r="C1032" s="6"/>
      <c r="D1032" s="6"/>
      <c r="E1032" s="5"/>
    </row>
    <row r="1033" spans="2:5" x14ac:dyDescent="0.2">
      <c r="B1033" s="6"/>
      <c r="C1033" s="6"/>
      <c r="D1033" s="6"/>
      <c r="E1033" s="5"/>
    </row>
    <row r="1034" spans="2:5" x14ac:dyDescent="0.2">
      <c r="B1034" s="6"/>
      <c r="C1034" s="6"/>
      <c r="D1034" s="6"/>
      <c r="E1034" s="5"/>
    </row>
    <row r="1035" spans="2:5" x14ac:dyDescent="0.2">
      <c r="B1035" s="6"/>
      <c r="C1035" s="6"/>
      <c r="D1035" s="6"/>
      <c r="E1035" s="5"/>
    </row>
    <row r="1036" spans="2:5" x14ac:dyDescent="0.2">
      <c r="B1036" s="6"/>
      <c r="C1036" s="6"/>
      <c r="D1036" s="6"/>
      <c r="E1036" s="5"/>
    </row>
    <row r="1037" spans="2:5" x14ac:dyDescent="0.2">
      <c r="B1037" s="6"/>
      <c r="C1037" s="6"/>
      <c r="D1037" s="6"/>
      <c r="E1037" s="5"/>
    </row>
    <row r="1038" spans="2:5" x14ac:dyDescent="0.2">
      <c r="B1038" s="6"/>
      <c r="C1038" s="6"/>
      <c r="D1038" s="6"/>
      <c r="E1038" s="5"/>
    </row>
    <row r="1039" spans="2:5" x14ac:dyDescent="0.2">
      <c r="B1039" s="6"/>
      <c r="C1039" s="6"/>
      <c r="D1039" s="6"/>
      <c r="E1039" s="5"/>
    </row>
    <row r="1040" spans="2:5" x14ac:dyDescent="0.2">
      <c r="B1040" s="6"/>
      <c r="C1040" s="6"/>
      <c r="D1040" s="6"/>
      <c r="E1040" s="5"/>
    </row>
    <row r="1041" spans="2:5" x14ac:dyDescent="0.2">
      <c r="B1041" s="6"/>
      <c r="C1041" s="6"/>
      <c r="D1041" s="6"/>
      <c r="E1041" s="5"/>
    </row>
    <row r="1042" spans="2:5" x14ac:dyDescent="0.2">
      <c r="B1042" s="6"/>
      <c r="C1042" s="6"/>
      <c r="D1042" s="6"/>
      <c r="E1042" s="5"/>
    </row>
    <row r="1043" spans="2:5" x14ac:dyDescent="0.2">
      <c r="B1043" s="6"/>
      <c r="C1043" s="6"/>
      <c r="D1043" s="6"/>
      <c r="E1043" s="5"/>
    </row>
    <row r="1044" spans="2:5" x14ac:dyDescent="0.2">
      <c r="B1044" s="6"/>
      <c r="C1044" s="6"/>
      <c r="D1044" s="6"/>
      <c r="E1044" s="5"/>
    </row>
    <row r="1045" spans="2:5" x14ac:dyDescent="0.2">
      <c r="B1045" s="6"/>
      <c r="C1045" s="6"/>
      <c r="D1045" s="6"/>
      <c r="E1045" s="5"/>
    </row>
    <row r="1046" spans="2:5" x14ac:dyDescent="0.2">
      <c r="B1046" s="6"/>
      <c r="C1046" s="6"/>
      <c r="D1046" s="6"/>
      <c r="E1046" s="5"/>
    </row>
    <row r="1047" spans="2:5" x14ac:dyDescent="0.2">
      <c r="B1047" s="6"/>
      <c r="C1047" s="6"/>
      <c r="D1047" s="6"/>
      <c r="E1047" s="5"/>
    </row>
    <row r="1048" spans="2:5" x14ac:dyDescent="0.2">
      <c r="B1048" s="6"/>
      <c r="C1048" s="6"/>
      <c r="D1048" s="6"/>
      <c r="E1048" s="5"/>
    </row>
    <row r="1049" spans="2:5" x14ac:dyDescent="0.2">
      <c r="B1049" s="6"/>
      <c r="C1049" s="6"/>
      <c r="D1049" s="6"/>
      <c r="E1049" s="5"/>
    </row>
    <row r="1050" spans="2:5" x14ac:dyDescent="0.2">
      <c r="B1050" s="6"/>
      <c r="C1050" s="6"/>
      <c r="D1050" s="6"/>
      <c r="E1050" s="5"/>
    </row>
    <row r="1051" spans="2:5" x14ac:dyDescent="0.2">
      <c r="B1051" s="6"/>
      <c r="C1051" s="6"/>
      <c r="D1051" s="6"/>
      <c r="E1051" s="5"/>
    </row>
    <row r="1052" spans="2:5" x14ac:dyDescent="0.2">
      <c r="B1052" s="6"/>
      <c r="C1052" s="6"/>
      <c r="D1052" s="6"/>
      <c r="E1052" s="5"/>
    </row>
    <row r="1053" spans="2:5" x14ac:dyDescent="0.2">
      <c r="B1053" s="6"/>
      <c r="C1053" s="6"/>
      <c r="D1053" s="6"/>
      <c r="E1053" s="5"/>
    </row>
    <row r="1054" spans="2:5" x14ac:dyDescent="0.2">
      <c r="B1054" s="6"/>
      <c r="C1054" s="6"/>
      <c r="D1054" s="6"/>
      <c r="E1054" s="5"/>
    </row>
    <row r="1055" spans="2:5" x14ac:dyDescent="0.2">
      <c r="B1055" s="6"/>
      <c r="C1055" s="6"/>
      <c r="D1055" s="6"/>
      <c r="E1055" s="5"/>
    </row>
    <row r="1056" spans="2:5" x14ac:dyDescent="0.2">
      <c r="B1056" s="6"/>
      <c r="C1056" s="6"/>
      <c r="D1056" s="6"/>
      <c r="E1056" s="5"/>
    </row>
    <row r="1057" spans="2:5" x14ac:dyDescent="0.2">
      <c r="B1057" s="6"/>
      <c r="C1057" s="6"/>
      <c r="D1057" s="6"/>
      <c r="E1057" s="5"/>
    </row>
    <row r="1058" spans="2:5" x14ac:dyDescent="0.2">
      <c r="B1058" s="6"/>
      <c r="C1058" s="6"/>
      <c r="D1058" s="6"/>
      <c r="E1058" s="5"/>
    </row>
    <row r="1059" spans="2:5" x14ac:dyDescent="0.2">
      <c r="B1059" s="6"/>
      <c r="C1059" s="6"/>
      <c r="D1059" s="6"/>
      <c r="E1059" s="5"/>
    </row>
    <row r="1060" spans="2:5" x14ac:dyDescent="0.2">
      <c r="B1060" s="6"/>
      <c r="C1060" s="6"/>
      <c r="D1060" s="6"/>
      <c r="E1060" s="5"/>
    </row>
    <row r="1061" spans="2:5" x14ac:dyDescent="0.2">
      <c r="B1061" s="6"/>
      <c r="C1061" s="6"/>
      <c r="D1061" s="6"/>
      <c r="E1061" s="5"/>
    </row>
    <row r="1062" spans="2:5" x14ac:dyDescent="0.2">
      <c r="B1062" s="6"/>
      <c r="C1062" s="6"/>
      <c r="D1062" s="6"/>
      <c r="E1062" s="5"/>
    </row>
    <row r="1063" spans="2:5" x14ac:dyDescent="0.2">
      <c r="B1063" s="6"/>
      <c r="C1063" s="6"/>
      <c r="D1063" s="6"/>
      <c r="E1063" s="5"/>
    </row>
    <row r="1064" spans="2:5" x14ac:dyDescent="0.2">
      <c r="B1064" s="6"/>
      <c r="C1064" s="6"/>
      <c r="D1064" s="6"/>
      <c r="E1064" s="5"/>
    </row>
    <row r="1065" spans="2:5" x14ac:dyDescent="0.2">
      <c r="B1065" s="6"/>
      <c r="C1065" s="6"/>
      <c r="D1065" s="6"/>
      <c r="E1065" s="5"/>
    </row>
    <row r="1066" spans="2:5" x14ac:dyDescent="0.2">
      <c r="B1066" s="6"/>
      <c r="C1066" s="6"/>
      <c r="D1066" s="6"/>
      <c r="E1066" s="5"/>
    </row>
    <row r="1067" spans="2:5" x14ac:dyDescent="0.2">
      <c r="B1067" s="6"/>
      <c r="C1067" s="6"/>
      <c r="D1067" s="6"/>
      <c r="E1067" s="5"/>
    </row>
    <row r="1068" spans="2:5" x14ac:dyDescent="0.2">
      <c r="B1068" s="6"/>
      <c r="C1068" s="6"/>
      <c r="D1068" s="6"/>
      <c r="E1068" s="5"/>
    </row>
    <row r="1069" spans="2:5" x14ac:dyDescent="0.2">
      <c r="B1069" s="6"/>
      <c r="C1069" s="6"/>
      <c r="D1069" s="6"/>
      <c r="E1069" s="5"/>
    </row>
    <row r="1070" spans="2:5" x14ac:dyDescent="0.2">
      <c r="B1070" s="6"/>
      <c r="C1070" s="6"/>
      <c r="D1070" s="6"/>
      <c r="E1070" s="5"/>
    </row>
    <row r="1071" spans="2:5" x14ac:dyDescent="0.2">
      <c r="B1071" s="6"/>
      <c r="C1071" s="6"/>
      <c r="D1071" s="6"/>
      <c r="E1071" s="5"/>
    </row>
    <row r="1072" spans="2:5" x14ac:dyDescent="0.2">
      <c r="B1072" s="6"/>
      <c r="C1072" s="6"/>
      <c r="D1072" s="6"/>
      <c r="E1072" s="5"/>
    </row>
    <row r="1073" spans="2:5" x14ac:dyDescent="0.2">
      <c r="B1073" s="6"/>
      <c r="C1073" s="6"/>
      <c r="D1073" s="6"/>
      <c r="E1073" s="5"/>
    </row>
    <row r="1074" spans="2:5" x14ac:dyDescent="0.2">
      <c r="B1074" s="6"/>
      <c r="C1074" s="6"/>
      <c r="D1074" s="6"/>
      <c r="E1074" s="5"/>
    </row>
    <row r="1075" spans="2:5" x14ac:dyDescent="0.2">
      <c r="B1075" s="6"/>
      <c r="C1075" s="6"/>
      <c r="D1075" s="6"/>
      <c r="E1075" s="5"/>
    </row>
    <row r="1076" spans="2:5" x14ac:dyDescent="0.2">
      <c r="B1076" s="6"/>
      <c r="C1076" s="6"/>
      <c r="D1076" s="6"/>
      <c r="E1076" s="5"/>
    </row>
    <row r="1077" spans="2:5" x14ac:dyDescent="0.2">
      <c r="B1077" s="6"/>
      <c r="C1077" s="6"/>
      <c r="D1077" s="6"/>
      <c r="E1077" s="5"/>
    </row>
    <row r="1078" spans="2:5" x14ac:dyDescent="0.2">
      <c r="B1078" s="6"/>
      <c r="C1078" s="6"/>
      <c r="D1078" s="6"/>
      <c r="E1078" s="5"/>
    </row>
    <row r="1079" spans="2:5" x14ac:dyDescent="0.2">
      <c r="B1079" s="6"/>
      <c r="C1079" s="6"/>
      <c r="D1079" s="6"/>
      <c r="E1079" s="5"/>
    </row>
    <row r="1080" spans="2:5" x14ac:dyDescent="0.2">
      <c r="B1080" s="6"/>
      <c r="C1080" s="6"/>
      <c r="D1080" s="6"/>
      <c r="E1080" s="5"/>
    </row>
    <row r="1081" spans="2:5" x14ac:dyDescent="0.2">
      <c r="B1081" s="6"/>
      <c r="C1081" s="6"/>
      <c r="D1081" s="6"/>
      <c r="E1081" s="5"/>
    </row>
    <row r="1082" spans="2:5" x14ac:dyDescent="0.2">
      <c r="B1082" s="6"/>
      <c r="C1082" s="6"/>
      <c r="D1082" s="6"/>
      <c r="E1082" s="5"/>
    </row>
    <row r="1083" spans="2:5" x14ac:dyDescent="0.2">
      <c r="B1083" s="6"/>
      <c r="C1083" s="6"/>
      <c r="D1083" s="6"/>
      <c r="E1083" s="5"/>
    </row>
    <row r="1084" spans="2:5" x14ac:dyDescent="0.2">
      <c r="B1084" s="6"/>
      <c r="C1084" s="6"/>
      <c r="D1084" s="6"/>
      <c r="E1084" s="5"/>
    </row>
    <row r="1085" spans="2:5" x14ac:dyDescent="0.2">
      <c r="B1085" s="6"/>
      <c r="C1085" s="6"/>
      <c r="D1085" s="6"/>
      <c r="E1085" s="5"/>
    </row>
    <row r="1086" spans="2:5" x14ac:dyDescent="0.2">
      <c r="B1086" s="6"/>
      <c r="C1086" s="6"/>
      <c r="D1086" s="6"/>
      <c r="E1086" s="5"/>
    </row>
    <row r="1087" spans="2:5" x14ac:dyDescent="0.2">
      <c r="B1087" s="6"/>
      <c r="C1087" s="6"/>
      <c r="D1087" s="6"/>
      <c r="E1087" s="5"/>
    </row>
    <row r="1088" spans="2:5" x14ac:dyDescent="0.2">
      <c r="B1088" s="6"/>
      <c r="C1088" s="6"/>
      <c r="D1088" s="6"/>
      <c r="E1088" s="5"/>
    </row>
    <row r="1089" spans="2:5" x14ac:dyDescent="0.2">
      <c r="B1089" s="6"/>
      <c r="C1089" s="6"/>
      <c r="D1089" s="6"/>
      <c r="E1089" s="5"/>
    </row>
    <row r="1090" spans="2:5" x14ac:dyDescent="0.2">
      <c r="B1090" s="6"/>
      <c r="C1090" s="6"/>
      <c r="D1090" s="6"/>
      <c r="E1090" s="5"/>
    </row>
    <row r="1091" spans="2:5" x14ac:dyDescent="0.2">
      <c r="B1091" s="6"/>
      <c r="C1091" s="6"/>
      <c r="D1091" s="6"/>
      <c r="E1091" s="5"/>
    </row>
    <row r="1092" spans="2:5" x14ac:dyDescent="0.2">
      <c r="B1092" s="6"/>
      <c r="C1092" s="6"/>
      <c r="D1092" s="6"/>
      <c r="E1092" s="5"/>
    </row>
    <row r="1093" spans="2:5" x14ac:dyDescent="0.2">
      <c r="B1093" s="6"/>
      <c r="C1093" s="6"/>
      <c r="D1093" s="6"/>
      <c r="E1093" s="5"/>
    </row>
    <row r="1094" spans="2:5" x14ac:dyDescent="0.2">
      <c r="B1094" s="6"/>
      <c r="C1094" s="6"/>
      <c r="D1094" s="6"/>
      <c r="E1094" s="5"/>
    </row>
    <row r="1095" spans="2:5" x14ac:dyDescent="0.2">
      <c r="B1095" s="6"/>
      <c r="C1095" s="6"/>
      <c r="D1095" s="6"/>
      <c r="E1095" s="5"/>
    </row>
    <row r="1096" spans="2:5" x14ac:dyDescent="0.2">
      <c r="B1096" s="6"/>
      <c r="C1096" s="6"/>
      <c r="D1096" s="6"/>
      <c r="E1096" s="5"/>
    </row>
    <row r="1097" spans="2:5" x14ac:dyDescent="0.2">
      <c r="B1097" s="6"/>
      <c r="C1097" s="6"/>
      <c r="D1097" s="6"/>
      <c r="E1097" s="5"/>
    </row>
    <row r="1098" spans="2:5" x14ac:dyDescent="0.2">
      <c r="B1098" s="6"/>
      <c r="C1098" s="6"/>
      <c r="D1098" s="6"/>
      <c r="E1098" s="5"/>
    </row>
    <row r="1099" spans="2:5" x14ac:dyDescent="0.2">
      <c r="B1099" s="6"/>
      <c r="C1099" s="6"/>
      <c r="D1099" s="6"/>
      <c r="E1099" s="5"/>
    </row>
    <row r="1100" spans="2:5" x14ac:dyDescent="0.2">
      <c r="B1100" s="6"/>
      <c r="C1100" s="6"/>
      <c r="D1100" s="6"/>
      <c r="E1100" s="5"/>
    </row>
    <row r="1101" spans="2:5" x14ac:dyDescent="0.2">
      <c r="B1101" s="6"/>
      <c r="C1101" s="6"/>
      <c r="D1101" s="6"/>
      <c r="E1101" s="5"/>
    </row>
    <row r="1102" spans="2:5" x14ac:dyDescent="0.2">
      <c r="B1102" s="6"/>
      <c r="C1102" s="6"/>
      <c r="D1102" s="6"/>
      <c r="E1102" s="5"/>
    </row>
    <row r="1103" spans="2:5" x14ac:dyDescent="0.2">
      <c r="B1103" s="6"/>
      <c r="C1103" s="6"/>
      <c r="D1103" s="6"/>
      <c r="E1103" s="5"/>
    </row>
    <row r="1104" spans="2:5" x14ac:dyDescent="0.2">
      <c r="B1104" s="6"/>
      <c r="C1104" s="6"/>
      <c r="D1104" s="6"/>
      <c r="E1104" s="5"/>
    </row>
    <row r="1105" spans="2:5" x14ac:dyDescent="0.2">
      <c r="B1105" s="6"/>
      <c r="C1105" s="6"/>
      <c r="D1105" s="6"/>
      <c r="E1105" s="5"/>
    </row>
    <row r="1106" spans="2:5" x14ac:dyDescent="0.2">
      <c r="B1106" s="6"/>
      <c r="C1106" s="6"/>
      <c r="D1106" s="6"/>
      <c r="E1106" s="5"/>
    </row>
    <row r="1107" spans="2:5" x14ac:dyDescent="0.2">
      <c r="B1107" s="6"/>
      <c r="C1107" s="6"/>
      <c r="D1107" s="6"/>
      <c r="E1107" s="5"/>
    </row>
    <row r="1108" spans="2:5" x14ac:dyDescent="0.2">
      <c r="B1108" s="6"/>
      <c r="C1108" s="6"/>
      <c r="D1108" s="6"/>
      <c r="E1108" s="5"/>
    </row>
    <row r="1109" spans="2:5" x14ac:dyDescent="0.2">
      <c r="B1109" s="6"/>
      <c r="C1109" s="6"/>
      <c r="D1109" s="6"/>
      <c r="E1109" s="5"/>
    </row>
    <row r="1110" spans="2:5" x14ac:dyDescent="0.2">
      <c r="B1110" s="6"/>
      <c r="C1110" s="6"/>
      <c r="D1110" s="6"/>
      <c r="E1110" s="5"/>
    </row>
    <row r="1111" spans="2:5" x14ac:dyDescent="0.2">
      <c r="B1111" s="6"/>
      <c r="C1111" s="6"/>
      <c r="D1111" s="6"/>
      <c r="E1111" s="5"/>
    </row>
    <row r="1112" spans="2:5" x14ac:dyDescent="0.2">
      <c r="B1112" s="6"/>
      <c r="C1112" s="6"/>
      <c r="D1112" s="6"/>
      <c r="E1112" s="5"/>
    </row>
    <row r="1113" spans="2:5" x14ac:dyDescent="0.2">
      <c r="B1113" s="6"/>
      <c r="C1113" s="6"/>
      <c r="D1113" s="6"/>
      <c r="E1113" s="5"/>
    </row>
    <row r="1114" spans="2:5" x14ac:dyDescent="0.2">
      <c r="B1114" s="6"/>
      <c r="C1114" s="6"/>
      <c r="D1114" s="6"/>
      <c r="E1114" s="5"/>
    </row>
    <row r="1115" spans="2:5" x14ac:dyDescent="0.2">
      <c r="B1115" s="6"/>
      <c r="C1115" s="6"/>
      <c r="D1115" s="6"/>
      <c r="E1115" s="5"/>
    </row>
    <row r="1116" spans="2:5" x14ac:dyDescent="0.2">
      <c r="B1116" s="6"/>
      <c r="C1116" s="6"/>
      <c r="D1116" s="6"/>
      <c r="E1116" s="5"/>
    </row>
    <row r="1117" spans="2:5" x14ac:dyDescent="0.2">
      <c r="B1117" s="6"/>
      <c r="C1117" s="6"/>
      <c r="D1117" s="6"/>
      <c r="E1117" s="5"/>
    </row>
    <row r="1118" spans="2:5" x14ac:dyDescent="0.2">
      <c r="B1118" s="6"/>
      <c r="C1118" s="6"/>
      <c r="D1118" s="6"/>
      <c r="E1118" s="5"/>
    </row>
    <row r="1119" spans="2:5" x14ac:dyDescent="0.2">
      <c r="B1119" s="6"/>
      <c r="C1119" s="6"/>
      <c r="D1119" s="6"/>
      <c r="E1119" s="5"/>
    </row>
    <row r="1120" spans="2:5" x14ac:dyDescent="0.2">
      <c r="B1120" s="6"/>
      <c r="C1120" s="6"/>
      <c r="D1120" s="6"/>
      <c r="E1120" s="5"/>
    </row>
    <row r="1121" spans="2:5" x14ac:dyDescent="0.2">
      <c r="B1121" s="6"/>
      <c r="C1121" s="6"/>
      <c r="D1121" s="6"/>
      <c r="E1121" s="5"/>
    </row>
    <row r="1122" spans="2:5" x14ac:dyDescent="0.2">
      <c r="B1122" s="6"/>
      <c r="C1122" s="6"/>
      <c r="D1122" s="6"/>
      <c r="E1122" s="5"/>
    </row>
    <row r="1123" spans="2:5" x14ac:dyDescent="0.2">
      <c r="B1123" s="6"/>
      <c r="C1123" s="6"/>
      <c r="D1123" s="6"/>
      <c r="E1123" s="5"/>
    </row>
    <row r="1124" spans="2:5" x14ac:dyDescent="0.2">
      <c r="B1124" s="6"/>
      <c r="C1124" s="6"/>
      <c r="D1124" s="6"/>
      <c r="E1124" s="5"/>
    </row>
    <row r="1125" spans="2:5" x14ac:dyDescent="0.2">
      <c r="B1125" s="6"/>
      <c r="C1125" s="6"/>
      <c r="D1125" s="6"/>
      <c r="E1125" s="5"/>
    </row>
    <row r="1126" spans="2:5" x14ac:dyDescent="0.2">
      <c r="B1126" s="6"/>
      <c r="C1126" s="6"/>
      <c r="D1126" s="6"/>
      <c r="E1126" s="5"/>
    </row>
    <row r="1127" spans="2:5" x14ac:dyDescent="0.2">
      <c r="B1127" s="6"/>
      <c r="C1127" s="6"/>
      <c r="D1127" s="6"/>
      <c r="E1127" s="5"/>
    </row>
    <row r="1128" spans="2:5" x14ac:dyDescent="0.2">
      <c r="B1128" s="6"/>
      <c r="C1128" s="6"/>
      <c r="D1128" s="6"/>
      <c r="E1128" s="5"/>
    </row>
    <row r="1129" spans="2:5" x14ac:dyDescent="0.2">
      <c r="B1129" s="6"/>
      <c r="C1129" s="6"/>
      <c r="D1129" s="6"/>
      <c r="E1129" s="5"/>
    </row>
    <row r="1130" spans="2:5" x14ac:dyDescent="0.2">
      <c r="B1130" s="6"/>
      <c r="C1130" s="6"/>
      <c r="D1130" s="6"/>
      <c r="E1130" s="5"/>
    </row>
    <row r="1131" spans="2:5" x14ac:dyDescent="0.2">
      <c r="B1131" s="6"/>
      <c r="C1131" s="6"/>
      <c r="D1131" s="6"/>
      <c r="E1131" s="5"/>
    </row>
    <row r="1132" spans="2:5" x14ac:dyDescent="0.2">
      <c r="B1132" s="6"/>
      <c r="C1132" s="6"/>
      <c r="D1132" s="6"/>
      <c r="E1132" s="5"/>
    </row>
    <row r="1133" spans="2:5" x14ac:dyDescent="0.2">
      <c r="B1133" s="6"/>
      <c r="C1133" s="6"/>
      <c r="D1133" s="6"/>
      <c r="E1133" s="5"/>
    </row>
    <row r="1134" spans="2:5" x14ac:dyDescent="0.2">
      <c r="B1134" s="6"/>
      <c r="C1134" s="6"/>
      <c r="D1134" s="6"/>
      <c r="E1134" s="5"/>
    </row>
    <row r="1135" spans="2:5" x14ac:dyDescent="0.2">
      <c r="B1135" s="6"/>
      <c r="C1135" s="6"/>
      <c r="D1135" s="6"/>
      <c r="E1135" s="5"/>
    </row>
    <row r="1136" spans="2:5" x14ac:dyDescent="0.2">
      <c r="B1136" s="6"/>
      <c r="C1136" s="6"/>
      <c r="D1136" s="6"/>
      <c r="E1136" s="5"/>
    </row>
    <row r="1137" spans="2:5" x14ac:dyDescent="0.2">
      <c r="B1137" s="6"/>
      <c r="C1137" s="6"/>
      <c r="D1137" s="6"/>
      <c r="E1137" s="5"/>
    </row>
    <row r="1138" spans="2:5" x14ac:dyDescent="0.2">
      <c r="B1138" s="6"/>
      <c r="C1138" s="6"/>
      <c r="D1138" s="6"/>
      <c r="E1138" s="5"/>
    </row>
    <row r="1139" spans="2:5" x14ac:dyDescent="0.2">
      <c r="B1139" s="6"/>
      <c r="C1139" s="6"/>
      <c r="D1139" s="6"/>
      <c r="E1139" s="5"/>
    </row>
    <row r="1140" spans="2:5" x14ac:dyDescent="0.2">
      <c r="B1140" s="6"/>
      <c r="C1140" s="6"/>
      <c r="D1140" s="6"/>
      <c r="E1140" s="5"/>
    </row>
    <row r="1141" spans="2:5" x14ac:dyDescent="0.2">
      <c r="B1141" s="6"/>
      <c r="C1141" s="6"/>
      <c r="D1141" s="6"/>
      <c r="E1141" s="5"/>
    </row>
    <row r="1142" spans="2:5" x14ac:dyDescent="0.2">
      <c r="B1142" s="6"/>
      <c r="C1142" s="6"/>
      <c r="D1142" s="6"/>
      <c r="E1142" s="5"/>
    </row>
    <row r="1143" spans="2:5" x14ac:dyDescent="0.2">
      <c r="B1143" s="6"/>
      <c r="C1143" s="6"/>
      <c r="D1143" s="6"/>
      <c r="E1143" s="5"/>
    </row>
    <row r="1144" spans="2:5" x14ac:dyDescent="0.2">
      <c r="B1144" s="6"/>
      <c r="C1144" s="6"/>
      <c r="D1144" s="6"/>
      <c r="E1144" s="5"/>
    </row>
    <row r="1145" spans="2:5" x14ac:dyDescent="0.2">
      <c r="B1145" s="6"/>
      <c r="C1145" s="6"/>
      <c r="D1145" s="6"/>
      <c r="E1145" s="5"/>
    </row>
    <row r="1146" spans="2:5" x14ac:dyDescent="0.2">
      <c r="B1146" s="6"/>
      <c r="C1146" s="6"/>
      <c r="D1146" s="6"/>
      <c r="E1146" s="5"/>
    </row>
    <row r="1147" spans="2:5" x14ac:dyDescent="0.2">
      <c r="B1147" s="6"/>
      <c r="C1147" s="6"/>
      <c r="D1147" s="6"/>
      <c r="E1147" s="5"/>
    </row>
    <row r="1148" spans="2:5" x14ac:dyDescent="0.2">
      <c r="B1148" s="6"/>
      <c r="C1148" s="6"/>
      <c r="D1148" s="6"/>
      <c r="E1148" s="5"/>
    </row>
    <row r="1149" spans="2:5" x14ac:dyDescent="0.2">
      <c r="B1149" s="6"/>
      <c r="C1149" s="6"/>
      <c r="D1149" s="6"/>
      <c r="E1149" s="5"/>
    </row>
    <row r="1150" spans="2:5" x14ac:dyDescent="0.2">
      <c r="B1150" s="6"/>
      <c r="C1150" s="6"/>
      <c r="D1150" s="6"/>
      <c r="E1150" s="5"/>
    </row>
    <row r="1151" spans="2:5" x14ac:dyDescent="0.2">
      <c r="B1151" s="6"/>
      <c r="C1151" s="6"/>
      <c r="D1151" s="6"/>
      <c r="E1151" s="5"/>
    </row>
    <row r="1152" spans="2:5" x14ac:dyDescent="0.2">
      <c r="B1152" s="6"/>
      <c r="C1152" s="6"/>
      <c r="D1152" s="6"/>
      <c r="E1152" s="5"/>
    </row>
    <row r="1153" spans="2:5" x14ac:dyDescent="0.2">
      <c r="B1153" s="6"/>
      <c r="C1153" s="6"/>
      <c r="D1153" s="6"/>
      <c r="E1153" s="5"/>
    </row>
    <row r="1154" spans="2:5" x14ac:dyDescent="0.2">
      <c r="B1154" s="6"/>
      <c r="C1154" s="6"/>
      <c r="D1154" s="6"/>
      <c r="E1154" s="5"/>
    </row>
    <row r="1155" spans="2:5" x14ac:dyDescent="0.2">
      <c r="B1155" s="6"/>
      <c r="C1155" s="6"/>
      <c r="D1155" s="6"/>
      <c r="E1155" s="5"/>
    </row>
    <row r="1156" spans="2:5" x14ac:dyDescent="0.2">
      <c r="B1156" s="6"/>
      <c r="C1156" s="6"/>
      <c r="D1156" s="6"/>
      <c r="E1156" s="5"/>
    </row>
    <row r="1157" spans="2:5" x14ac:dyDescent="0.2">
      <c r="B1157" s="6"/>
      <c r="C1157" s="6"/>
      <c r="D1157" s="6"/>
      <c r="E1157" s="5"/>
    </row>
    <row r="1158" spans="2:5" x14ac:dyDescent="0.2">
      <c r="B1158" s="6"/>
      <c r="C1158" s="6"/>
      <c r="D1158" s="6"/>
      <c r="E1158" s="5"/>
    </row>
    <row r="1159" spans="2:5" x14ac:dyDescent="0.2">
      <c r="B1159" s="6"/>
      <c r="C1159" s="6"/>
      <c r="D1159" s="6"/>
      <c r="E1159" s="5"/>
    </row>
    <row r="1160" spans="2:5" x14ac:dyDescent="0.2">
      <c r="B1160" s="6"/>
      <c r="C1160" s="6"/>
      <c r="D1160" s="6"/>
      <c r="E1160" s="5"/>
    </row>
    <row r="1161" spans="2:5" x14ac:dyDescent="0.2">
      <c r="B1161" s="6"/>
      <c r="C1161" s="6"/>
      <c r="D1161" s="6"/>
      <c r="E1161" s="5"/>
    </row>
    <row r="1162" spans="2:5" x14ac:dyDescent="0.2">
      <c r="B1162" s="6"/>
      <c r="C1162" s="6"/>
      <c r="D1162" s="6"/>
      <c r="E1162" s="5"/>
    </row>
    <row r="1163" spans="2:5" x14ac:dyDescent="0.2">
      <c r="B1163" s="6"/>
      <c r="C1163" s="6"/>
      <c r="D1163" s="6"/>
      <c r="E1163" s="5"/>
    </row>
    <row r="1164" spans="2:5" x14ac:dyDescent="0.2">
      <c r="B1164" s="6"/>
      <c r="C1164" s="6"/>
      <c r="D1164" s="6"/>
      <c r="E1164" s="5"/>
    </row>
    <row r="1165" spans="2:5" x14ac:dyDescent="0.2">
      <c r="B1165" s="6"/>
      <c r="C1165" s="6"/>
      <c r="D1165" s="6"/>
      <c r="E1165" s="5"/>
    </row>
    <row r="1166" spans="2:5" x14ac:dyDescent="0.2">
      <c r="B1166" s="6"/>
      <c r="C1166" s="6"/>
      <c r="D1166" s="6"/>
      <c r="E1166" s="5"/>
    </row>
    <row r="1167" spans="2:5" x14ac:dyDescent="0.2">
      <c r="B1167" s="6"/>
      <c r="C1167" s="6"/>
      <c r="D1167" s="6"/>
      <c r="E1167" s="5"/>
    </row>
    <row r="1168" spans="2:5" x14ac:dyDescent="0.2">
      <c r="B1168" s="6"/>
      <c r="C1168" s="6"/>
      <c r="D1168" s="6"/>
      <c r="E1168" s="5"/>
    </row>
    <row r="1169" spans="2:5" x14ac:dyDescent="0.2">
      <c r="B1169" s="6"/>
      <c r="C1169" s="6"/>
      <c r="D1169" s="6"/>
      <c r="E1169" s="5"/>
    </row>
    <row r="1170" spans="2:5" x14ac:dyDescent="0.2">
      <c r="B1170" s="6"/>
      <c r="C1170" s="6"/>
      <c r="D1170" s="6"/>
      <c r="E1170" s="5"/>
    </row>
    <row r="1171" spans="2:5" x14ac:dyDescent="0.2">
      <c r="B1171" s="6"/>
      <c r="C1171" s="6"/>
      <c r="D1171" s="6"/>
      <c r="E1171" s="5"/>
    </row>
    <row r="1172" spans="2:5" x14ac:dyDescent="0.2">
      <c r="B1172" s="6"/>
      <c r="C1172" s="6"/>
      <c r="D1172" s="6"/>
      <c r="E1172" s="5"/>
    </row>
    <row r="1173" spans="2:5" x14ac:dyDescent="0.2">
      <c r="B1173" s="6"/>
      <c r="C1173" s="6"/>
      <c r="D1173" s="6"/>
      <c r="E1173" s="5"/>
    </row>
    <row r="1174" spans="2:5" x14ac:dyDescent="0.2">
      <c r="B1174" s="6"/>
      <c r="C1174" s="6"/>
      <c r="D1174" s="6"/>
      <c r="E1174" s="5"/>
    </row>
    <row r="1175" spans="2:5" x14ac:dyDescent="0.2">
      <c r="B1175" s="6"/>
      <c r="C1175" s="6"/>
      <c r="D1175" s="6"/>
      <c r="E1175" s="5"/>
    </row>
    <row r="1176" spans="2:5" x14ac:dyDescent="0.2">
      <c r="B1176" s="6"/>
      <c r="C1176" s="6"/>
      <c r="D1176" s="6"/>
      <c r="E1176" s="5"/>
    </row>
    <row r="1177" spans="2:5" x14ac:dyDescent="0.2">
      <c r="B1177" s="6"/>
      <c r="C1177" s="6"/>
      <c r="D1177" s="6"/>
      <c r="E1177" s="5"/>
    </row>
    <row r="1178" spans="2:5" x14ac:dyDescent="0.2">
      <c r="B1178" s="6"/>
      <c r="C1178" s="6"/>
      <c r="D1178" s="6"/>
      <c r="E1178" s="5"/>
    </row>
    <row r="1179" spans="2:5" x14ac:dyDescent="0.2">
      <c r="B1179" s="6"/>
      <c r="C1179" s="6"/>
      <c r="D1179" s="6"/>
      <c r="E1179" s="5"/>
    </row>
    <row r="1180" spans="2:5" x14ac:dyDescent="0.2">
      <c r="B1180" s="6"/>
      <c r="C1180" s="6"/>
      <c r="D1180" s="6"/>
      <c r="E1180" s="5"/>
    </row>
    <row r="1181" spans="2:5" x14ac:dyDescent="0.2">
      <c r="B1181" s="6"/>
      <c r="C1181" s="6"/>
      <c r="D1181" s="6"/>
      <c r="E1181" s="5"/>
    </row>
    <row r="1182" spans="2:5" x14ac:dyDescent="0.2">
      <c r="B1182" s="6"/>
      <c r="C1182" s="6"/>
      <c r="D1182" s="6"/>
      <c r="E1182" s="5"/>
    </row>
    <row r="1183" spans="2:5" x14ac:dyDescent="0.2">
      <c r="B1183" s="6"/>
      <c r="C1183" s="6"/>
      <c r="D1183" s="6"/>
      <c r="E1183" s="5"/>
    </row>
    <row r="1184" spans="2:5" x14ac:dyDescent="0.2">
      <c r="B1184" s="6"/>
      <c r="C1184" s="6"/>
      <c r="D1184" s="6"/>
      <c r="E1184" s="5"/>
    </row>
    <row r="1185" spans="2:5" x14ac:dyDescent="0.2">
      <c r="B1185" s="6"/>
      <c r="C1185" s="6"/>
      <c r="D1185" s="6"/>
      <c r="E1185" s="5"/>
    </row>
    <row r="1186" spans="2:5" x14ac:dyDescent="0.2">
      <c r="B1186" s="6"/>
      <c r="C1186" s="6"/>
      <c r="D1186" s="6"/>
      <c r="E1186" s="5"/>
    </row>
    <row r="1187" spans="2:5" x14ac:dyDescent="0.2">
      <c r="B1187" s="6"/>
      <c r="C1187" s="6"/>
      <c r="D1187" s="6"/>
      <c r="E1187" s="5"/>
    </row>
    <row r="1188" spans="2:5" x14ac:dyDescent="0.2">
      <c r="B1188" s="6"/>
      <c r="C1188" s="6"/>
      <c r="D1188" s="6"/>
      <c r="E1188" s="5"/>
    </row>
    <row r="1189" spans="2:5" x14ac:dyDescent="0.2">
      <c r="B1189" s="6"/>
      <c r="C1189" s="6"/>
      <c r="D1189" s="6"/>
      <c r="E1189" s="5"/>
    </row>
    <row r="1190" spans="2:5" x14ac:dyDescent="0.2">
      <c r="B1190" s="6"/>
      <c r="C1190" s="6"/>
      <c r="D1190" s="6"/>
      <c r="E1190" s="5"/>
    </row>
    <row r="1191" spans="2:5" x14ac:dyDescent="0.2">
      <c r="B1191" s="6"/>
      <c r="C1191" s="6"/>
      <c r="D1191" s="6"/>
      <c r="E1191" s="5"/>
    </row>
    <row r="1192" spans="2:5" x14ac:dyDescent="0.2">
      <c r="B1192" s="6"/>
      <c r="C1192" s="6"/>
      <c r="D1192" s="6"/>
      <c r="E1192" s="5"/>
    </row>
    <row r="1193" spans="2:5" x14ac:dyDescent="0.2">
      <c r="B1193" s="6"/>
      <c r="C1193" s="6"/>
      <c r="D1193" s="6"/>
      <c r="E1193" s="5"/>
    </row>
    <row r="1194" spans="2:5" x14ac:dyDescent="0.2">
      <c r="B1194" s="6"/>
      <c r="C1194" s="6"/>
      <c r="D1194" s="6"/>
      <c r="E1194" s="5"/>
    </row>
    <row r="1195" spans="2:5" x14ac:dyDescent="0.2">
      <c r="B1195" s="6"/>
      <c r="C1195" s="6"/>
      <c r="D1195" s="6"/>
      <c r="E1195" s="5"/>
    </row>
    <row r="1196" spans="2:5" x14ac:dyDescent="0.2">
      <c r="B1196" s="6"/>
      <c r="C1196" s="6"/>
      <c r="D1196" s="6"/>
      <c r="E1196" s="5"/>
    </row>
    <row r="1197" spans="2:5" x14ac:dyDescent="0.2">
      <c r="B1197" s="6"/>
      <c r="C1197" s="6"/>
      <c r="D1197" s="6"/>
      <c r="E1197" s="5"/>
    </row>
    <row r="1198" spans="2:5" x14ac:dyDescent="0.2">
      <c r="B1198" s="6"/>
      <c r="C1198" s="6"/>
      <c r="D1198" s="6"/>
      <c r="E1198" s="5"/>
    </row>
    <row r="1199" spans="2:5" x14ac:dyDescent="0.2">
      <c r="B1199" s="6"/>
      <c r="C1199" s="6"/>
      <c r="D1199" s="6"/>
      <c r="E1199" s="5"/>
    </row>
    <row r="1200" spans="2:5" x14ac:dyDescent="0.2">
      <c r="B1200" s="6"/>
      <c r="C1200" s="6"/>
      <c r="D1200" s="6"/>
      <c r="E1200" s="5"/>
    </row>
    <row r="1201" spans="2:5" x14ac:dyDescent="0.2">
      <c r="B1201" s="6"/>
      <c r="C1201" s="6"/>
      <c r="D1201" s="6"/>
      <c r="E1201" s="5"/>
    </row>
    <row r="1202" spans="2:5" x14ac:dyDescent="0.2">
      <c r="B1202" s="6"/>
      <c r="C1202" s="6"/>
      <c r="D1202" s="6"/>
      <c r="E1202" s="5"/>
    </row>
    <row r="1203" spans="2:5" x14ac:dyDescent="0.2">
      <c r="B1203" s="6"/>
      <c r="C1203" s="6"/>
      <c r="D1203" s="6"/>
      <c r="E1203" s="5"/>
    </row>
    <row r="1204" spans="2:5" x14ac:dyDescent="0.2">
      <c r="B1204" s="6"/>
      <c r="C1204" s="6"/>
      <c r="D1204" s="6"/>
      <c r="E1204" s="5"/>
    </row>
    <row r="1205" spans="2:5" x14ac:dyDescent="0.2">
      <c r="B1205" s="6"/>
      <c r="C1205" s="6"/>
      <c r="D1205" s="6"/>
      <c r="E1205" s="5"/>
    </row>
    <row r="1206" spans="2:5" x14ac:dyDescent="0.2">
      <c r="B1206" s="6"/>
      <c r="C1206" s="6"/>
      <c r="D1206" s="6"/>
      <c r="E1206" s="5"/>
    </row>
    <row r="1207" spans="2:5" x14ac:dyDescent="0.2">
      <c r="B1207" s="6"/>
      <c r="C1207" s="6"/>
      <c r="D1207" s="6"/>
      <c r="E1207" s="5"/>
    </row>
    <row r="1208" spans="2:5" x14ac:dyDescent="0.2">
      <c r="B1208" s="6"/>
      <c r="C1208" s="6"/>
      <c r="D1208" s="6"/>
      <c r="E1208" s="5"/>
    </row>
    <row r="1209" spans="2:5" x14ac:dyDescent="0.2">
      <c r="B1209" s="6"/>
      <c r="C1209" s="6"/>
      <c r="D1209" s="6"/>
      <c r="E1209" s="5"/>
    </row>
    <row r="1210" spans="2:5" x14ac:dyDescent="0.2">
      <c r="B1210" s="6"/>
      <c r="C1210" s="6"/>
      <c r="D1210" s="6"/>
      <c r="E1210" s="5"/>
    </row>
    <row r="1211" spans="2:5" x14ac:dyDescent="0.2">
      <c r="B1211" s="6"/>
      <c r="C1211" s="6"/>
      <c r="D1211" s="6"/>
      <c r="E1211" s="5"/>
    </row>
    <row r="1212" spans="2:5" x14ac:dyDescent="0.2">
      <c r="B1212" s="6"/>
      <c r="C1212" s="6"/>
      <c r="D1212" s="6"/>
      <c r="E1212" s="5"/>
    </row>
    <row r="1213" spans="2:5" x14ac:dyDescent="0.2">
      <c r="B1213" s="6"/>
      <c r="C1213" s="6"/>
      <c r="D1213" s="6"/>
      <c r="E1213" s="5"/>
    </row>
    <row r="1214" spans="2:5" x14ac:dyDescent="0.2">
      <c r="B1214" s="6"/>
      <c r="C1214" s="6"/>
      <c r="D1214" s="6"/>
      <c r="E1214" s="5"/>
    </row>
    <row r="1215" spans="2:5" x14ac:dyDescent="0.2">
      <c r="B1215" s="6"/>
      <c r="C1215" s="6"/>
      <c r="D1215" s="6"/>
      <c r="E1215" s="5"/>
    </row>
    <row r="1216" spans="2:5" x14ac:dyDescent="0.2">
      <c r="B1216" s="6"/>
      <c r="C1216" s="6"/>
      <c r="D1216" s="6"/>
      <c r="E1216" s="5"/>
    </row>
    <row r="1217" spans="2:5" x14ac:dyDescent="0.2">
      <c r="B1217" s="6"/>
      <c r="C1217" s="6"/>
      <c r="D1217" s="6"/>
      <c r="E1217" s="5"/>
    </row>
    <row r="1218" spans="2:5" x14ac:dyDescent="0.2">
      <c r="B1218" s="6"/>
      <c r="C1218" s="6"/>
      <c r="D1218" s="6"/>
      <c r="E1218" s="5"/>
    </row>
    <row r="1219" spans="2:5" x14ac:dyDescent="0.2">
      <c r="B1219" s="6"/>
      <c r="C1219" s="6"/>
      <c r="D1219" s="6"/>
      <c r="E1219" s="5"/>
    </row>
    <row r="1220" spans="2:5" x14ac:dyDescent="0.2">
      <c r="B1220" s="6"/>
      <c r="C1220" s="6"/>
      <c r="D1220" s="6"/>
      <c r="E1220" s="5"/>
    </row>
    <row r="1221" spans="2:5" x14ac:dyDescent="0.2">
      <c r="B1221" s="6"/>
      <c r="C1221" s="6"/>
      <c r="D1221" s="6"/>
      <c r="E1221" s="5"/>
    </row>
    <row r="1222" spans="2:5" x14ac:dyDescent="0.2">
      <c r="B1222" s="6"/>
      <c r="C1222" s="6"/>
      <c r="D1222" s="6"/>
      <c r="E1222" s="5"/>
    </row>
    <row r="1223" spans="2:5" x14ac:dyDescent="0.2">
      <c r="B1223" s="6"/>
      <c r="C1223" s="6"/>
      <c r="D1223" s="6"/>
      <c r="E1223" s="5"/>
    </row>
    <row r="1224" spans="2:5" x14ac:dyDescent="0.2">
      <c r="B1224" s="6"/>
      <c r="C1224" s="6"/>
      <c r="D1224" s="6"/>
      <c r="E1224" s="5"/>
    </row>
    <row r="1225" spans="2:5" x14ac:dyDescent="0.2">
      <c r="B1225" s="6"/>
      <c r="C1225" s="6"/>
      <c r="D1225" s="6"/>
      <c r="E1225" s="5"/>
    </row>
    <row r="1226" spans="2:5" x14ac:dyDescent="0.2">
      <c r="B1226" s="6"/>
      <c r="C1226" s="6"/>
      <c r="D1226" s="6"/>
      <c r="E1226" s="5"/>
    </row>
    <row r="1227" spans="2:5" x14ac:dyDescent="0.2">
      <c r="B1227" s="6"/>
      <c r="C1227" s="6"/>
      <c r="D1227" s="6"/>
      <c r="E1227" s="5"/>
    </row>
    <row r="1228" spans="2:5" x14ac:dyDescent="0.2">
      <c r="B1228" s="6"/>
      <c r="C1228" s="6"/>
      <c r="D1228" s="6"/>
      <c r="E1228" s="5"/>
    </row>
    <row r="1229" spans="2:5" x14ac:dyDescent="0.2">
      <c r="B1229" s="6"/>
      <c r="C1229" s="6"/>
      <c r="D1229" s="6"/>
      <c r="E1229" s="5"/>
    </row>
    <row r="1230" spans="2:5" x14ac:dyDescent="0.2">
      <c r="B1230" s="6"/>
      <c r="C1230" s="6"/>
      <c r="D1230" s="6"/>
      <c r="E1230" s="5"/>
    </row>
    <row r="1231" spans="2:5" x14ac:dyDescent="0.2">
      <c r="B1231" s="6"/>
      <c r="C1231" s="6"/>
      <c r="D1231" s="6"/>
      <c r="E1231" s="5"/>
    </row>
    <row r="1232" spans="2:5" x14ac:dyDescent="0.2">
      <c r="B1232" s="6"/>
      <c r="C1232" s="6"/>
      <c r="D1232" s="6"/>
      <c r="E1232" s="5"/>
    </row>
    <row r="1233" spans="2:5" x14ac:dyDescent="0.2">
      <c r="B1233" s="6"/>
      <c r="C1233" s="6"/>
      <c r="D1233" s="6"/>
      <c r="E1233" s="5"/>
    </row>
    <row r="1234" spans="2:5" x14ac:dyDescent="0.2">
      <c r="B1234" s="6"/>
      <c r="C1234" s="6"/>
      <c r="D1234" s="6"/>
      <c r="E1234" s="5"/>
    </row>
    <row r="1235" spans="2:5" x14ac:dyDescent="0.2">
      <c r="B1235" s="6"/>
      <c r="C1235" s="6"/>
      <c r="D1235" s="6"/>
      <c r="E1235" s="5"/>
    </row>
    <row r="1236" spans="2:5" x14ac:dyDescent="0.2">
      <c r="B1236" s="6"/>
      <c r="C1236" s="6"/>
      <c r="D1236" s="6"/>
      <c r="E1236" s="5"/>
    </row>
    <row r="1237" spans="2:5" x14ac:dyDescent="0.2">
      <c r="B1237" s="6"/>
      <c r="C1237" s="6"/>
      <c r="D1237" s="6"/>
      <c r="E1237" s="5"/>
    </row>
    <row r="1238" spans="2:5" x14ac:dyDescent="0.2">
      <c r="B1238" s="6"/>
      <c r="C1238" s="6"/>
      <c r="D1238" s="6"/>
      <c r="E1238" s="5"/>
    </row>
    <row r="1239" spans="2:5" x14ac:dyDescent="0.2">
      <c r="B1239" s="6"/>
      <c r="C1239" s="6"/>
      <c r="D1239" s="6"/>
      <c r="E1239" s="5"/>
    </row>
    <row r="1240" spans="2:5" x14ac:dyDescent="0.2">
      <c r="B1240" s="6"/>
      <c r="C1240" s="6"/>
      <c r="D1240" s="6"/>
      <c r="E1240" s="5"/>
    </row>
    <row r="1241" spans="2:5" x14ac:dyDescent="0.2">
      <c r="B1241" s="6"/>
      <c r="C1241" s="6"/>
      <c r="D1241" s="6"/>
      <c r="E1241" s="5"/>
    </row>
    <row r="1242" spans="2:5" x14ac:dyDescent="0.2">
      <c r="B1242" s="6"/>
      <c r="C1242" s="6"/>
      <c r="D1242" s="6"/>
      <c r="E1242" s="5"/>
    </row>
    <row r="1243" spans="2:5" x14ac:dyDescent="0.2">
      <c r="B1243" s="6"/>
      <c r="C1243" s="6"/>
      <c r="D1243" s="6"/>
      <c r="E1243" s="5"/>
    </row>
    <row r="1244" spans="2:5" x14ac:dyDescent="0.2">
      <c r="B1244" s="6"/>
      <c r="C1244" s="6"/>
      <c r="D1244" s="6"/>
      <c r="E1244" s="5"/>
    </row>
    <row r="1245" spans="2:5" x14ac:dyDescent="0.2">
      <c r="B1245" s="6"/>
      <c r="C1245" s="6"/>
      <c r="D1245" s="6"/>
      <c r="E1245" s="5"/>
    </row>
    <row r="1246" spans="2:5" x14ac:dyDescent="0.2">
      <c r="B1246" s="6"/>
      <c r="C1246" s="6"/>
      <c r="D1246" s="6"/>
      <c r="E1246" s="5"/>
    </row>
    <row r="1247" spans="2:5" x14ac:dyDescent="0.2">
      <c r="B1247" s="6"/>
      <c r="C1247" s="6"/>
      <c r="D1247" s="6"/>
      <c r="E1247" s="5"/>
    </row>
    <row r="1248" spans="2:5" x14ac:dyDescent="0.2">
      <c r="B1248" s="6"/>
      <c r="C1248" s="6"/>
      <c r="D1248" s="6"/>
      <c r="E1248" s="5"/>
    </row>
    <row r="1249" spans="2:5" x14ac:dyDescent="0.2">
      <c r="B1249" s="6"/>
      <c r="C1249" s="6"/>
      <c r="D1249" s="6"/>
      <c r="E1249" s="5"/>
    </row>
    <row r="1250" spans="2:5" x14ac:dyDescent="0.2">
      <c r="B1250" s="6"/>
      <c r="C1250" s="6"/>
      <c r="D1250" s="6"/>
      <c r="E1250" s="5"/>
    </row>
    <row r="1251" spans="2:5" x14ac:dyDescent="0.2">
      <c r="B1251" s="6"/>
      <c r="C1251" s="6"/>
      <c r="D1251" s="6"/>
      <c r="E1251" s="5"/>
    </row>
    <row r="1252" spans="2:5" x14ac:dyDescent="0.2">
      <c r="B1252" s="6"/>
      <c r="C1252" s="6"/>
      <c r="D1252" s="6"/>
      <c r="E1252" s="5"/>
    </row>
    <row r="1253" spans="2:5" x14ac:dyDescent="0.2">
      <c r="B1253" s="6"/>
      <c r="C1253" s="6"/>
      <c r="D1253" s="6"/>
      <c r="E1253" s="5"/>
    </row>
    <row r="1254" spans="2:5" x14ac:dyDescent="0.2">
      <c r="B1254" s="6"/>
      <c r="C1254" s="6"/>
      <c r="D1254" s="6"/>
      <c r="E1254" s="5"/>
    </row>
    <row r="1255" spans="2:5" x14ac:dyDescent="0.2">
      <c r="B1255" s="6"/>
      <c r="C1255" s="6"/>
      <c r="D1255" s="6"/>
      <c r="E1255" s="5"/>
    </row>
    <row r="1256" spans="2:5" x14ac:dyDescent="0.2">
      <c r="B1256" s="6"/>
      <c r="C1256" s="6"/>
      <c r="D1256" s="6"/>
      <c r="E1256" s="5"/>
    </row>
    <row r="1257" spans="2:5" x14ac:dyDescent="0.2">
      <c r="B1257" s="6"/>
      <c r="C1257" s="6"/>
      <c r="D1257" s="6"/>
      <c r="E1257" s="5"/>
    </row>
    <row r="1258" spans="2:5" x14ac:dyDescent="0.2">
      <c r="B1258" s="6"/>
      <c r="C1258" s="6"/>
      <c r="D1258" s="6"/>
      <c r="E1258" s="5"/>
    </row>
    <row r="1259" spans="2:5" x14ac:dyDescent="0.2">
      <c r="B1259" s="6"/>
      <c r="C1259" s="6"/>
      <c r="D1259" s="6"/>
      <c r="E1259" s="5"/>
    </row>
    <row r="1260" spans="2:5" x14ac:dyDescent="0.2">
      <c r="B1260" s="6"/>
      <c r="C1260" s="6"/>
      <c r="D1260" s="6"/>
      <c r="E1260" s="5"/>
    </row>
    <row r="1261" spans="2:5" x14ac:dyDescent="0.2">
      <c r="B1261" s="6"/>
      <c r="C1261" s="6"/>
      <c r="D1261" s="6"/>
      <c r="E1261" s="5"/>
    </row>
    <row r="1262" spans="2:5" x14ac:dyDescent="0.2">
      <c r="B1262" s="6"/>
      <c r="C1262" s="6"/>
      <c r="D1262" s="6"/>
      <c r="E1262" s="5"/>
    </row>
    <row r="1263" spans="2:5" x14ac:dyDescent="0.2">
      <c r="B1263" s="6"/>
      <c r="C1263" s="6"/>
      <c r="D1263" s="6"/>
      <c r="E1263" s="5"/>
    </row>
    <row r="1264" spans="2:5" x14ac:dyDescent="0.2">
      <c r="B1264" s="6"/>
      <c r="C1264" s="6"/>
      <c r="D1264" s="6"/>
      <c r="E1264" s="5"/>
    </row>
    <row r="1265" spans="2:5" x14ac:dyDescent="0.2">
      <c r="B1265" s="6"/>
      <c r="C1265" s="6"/>
      <c r="D1265" s="6"/>
      <c r="E1265" s="5"/>
    </row>
    <row r="1266" spans="2:5" x14ac:dyDescent="0.2">
      <c r="B1266" s="6"/>
      <c r="C1266" s="6"/>
      <c r="D1266" s="6"/>
      <c r="E1266" s="5"/>
    </row>
    <row r="1267" spans="2:5" x14ac:dyDescent="0.2">
      <c r="B1267" s="6"/>
      <c r="C1267" s="6"/>
      <c r="D1267" s="6"/>
      <c r="E1267" s="5"/>
    </row>
    <row r="1268" spans="2:5" x14ac:dyDescent="0.2">
      <c r="B1268" s="6"/>
      <c r="C1268" s="6"/>
      <c r="D1268" s="6"/>
      <c r="E1268" s="5"/>
    </row>
    <row r="1269" spans="2:5" x14ac:dyDescent="0.2">
      <c r="B1269" s="6"/>
      <c r="C1269" s="6"/>
      <c r="D1269" s="6"/>
      <c r="E1269" s="5"/>
    </row>
    <row r="1270" spans="2:5" x14ac:dyDescent="0.2">
      <c r="B1270" s="6"/>
      <c r="C1270" s="6"/>
      <c r="D1270" s="6"/>
      <c r="E1270" s="5"/>
    </row>
    <row r="1271" spans="2:5" x14ac:dyDescent="0.2">
      <c r="B1271" s="6"/>
      <c r="C1271" s="6"/>
      <c r="D1271" s="6"/>
      <c r="E1271" s="5"/>
    </row>
    <row r="1272" spans="2:5" x14ac:dyDescent="0.2">
      <c r="B1272" s="6"/>
      <c r="C1272" s="6"/>
      <c r="D1272" s="6"/>
      <c r="E1272" s="5"/>
    </row>
    <row r="1273" spans="2:5" x14ac:dyDescent="0.2">
      <c r="B1273" s="6"/>
      <c r="C1273" s="6"/>
      <c r="D1273" s="6"/>
      <c r="E1273" s="5"/>
    </row>
    <row r="1274" spans="2:5" x14ac:dyDescent="0.2">
      <c r="B1274" s="6"/>
      <c r="C1274" s="6"/>
      <c r="D1274" s="6"/>
      <c r="E1274" s="5"/>
    </row>
    <row r="1275" spans="2:5" x14ac:dyDescent="0.2">
      <c r="B1275" s="6"/>
      <c r="C1275" s="6"/>
      <c r="D1275" s="6"/>
      <c r="E1275" s="5"/>
    </row>
    <row r="1276" spans="2:5" x14ac:dyDescent="0.2">
      <c r="B1276" s="6"/>
      <c r="C1276" s="6"/>
      <c r="D1276" s="6"/>
      <c r="E1276" s="5"/>
    </row>
    <row r="1277" spans="2:5" x14ac:dyDescent="0.2">
      <c r="B1277" s="6"/>
      <c r="C1277" s="6"/>
      <c r="D1277" s="6"/>
      <c r="E1277" s="5"/>
    </row>
    <row r="1278" spans="2:5" x14ac:dyDescent="0.2">
      <c r="B1278" s="6"/>
      <c r="C1278" s="6"/>
      <c r="D1278" s="6"/>
      <c r="E1278" s="5"/>
    </row>
    <row r="1279" spans="2:5" x14ac:dyDescent="0.2">
      <c r="B1279" s="6"/>
      <c r="C1279" s="6"/>
      <c r="D1279" s="6"/>
      <c r="E1279" s="5"/>
    </row>
    <row r="1280" spans="2:5" x14ac:dyDescent="0.2">
      <c r="B1280" s="6"/>
      <c r="C1280" s="6"/>
      <c r="D1280" s="6"/>
      <c r="E1280" s="5"/>
    </row>
    <row r="1281" spans="2:5" x14ac:dyDescent="0.2">
      <c r="B1281" s="6"/>
      <c r="C1281" s="6"/>
      <c r="D1281" s="6"/>
      <c r="E1281" s="5"/>
    </row>
    <row r="1282" spans="2:5" x14ac:dyDescent="0.2">
      <c r="B1282" s="6"/>
      <c r="C1282" s="6"/>
      <c r="D1282" s="6"/>
      <c r="E1282" s="5"/>
    </row>
    <row r="1283" spans="2:5" x14ac:dyDescent="0.2">
      <c r="B1283" s="6"/>
      <c r="C1283" s="6"/>
      <c r="D1283" s="6"/>
      <c r="E1283" s="5"/>
    </row>
    <row r="1284" spans="2:5" x14ac:dyDescent="0.2">
      <c r="B1284" s="6"/>
      <c r="C1284" s="6"/>
      <c r="D1284" s="6"/>
      <c r="E1284" s="5"/>
    </row>
    <row r="1285" spans="2:5" x14ac:dyDescent="0.2">
      <c r="B1285" s="6"/>
      <c r="C1285" s="6"/>
      <c r="D1285" s="6"/>
      <c r="E1285" s="5"/>
    </row>
    <row r="1286" spans="2:5" x14ac:dyDescent="0.2">
      <c r="B1286" s="6"/>
      <c r="C1286" s="6"/>
      <c r="D1286" s="6"/>
      <c r="E1286" s="5"/>
    </row>
    <row r="1287" spans="2:5" x14ac:dyDescent="0.2">
      <c r="B1287" s="6"/>
      <c r="C1287" s="6"/>
      <c r="D1287" s="6"/>
      <c r="E1287" s="5"/>
    </row>
    <row r="1288" spans="2:5" x14ac:dyDescent="0.2">
      <c r="B1288" s="6"/>
      <c r="C1288" s="6"/>
      <c r="D1288" s="6"/>
      <c r="E1288" s="5"/>
    </row>
    <row r="1289" spans="2:5" x14ac:dyDescent="0.2">
      <c r="B1289" s="6"/>
      <c r="C1289" s="6"/>
      <c r="D1289" s="6"/>
      <c r="E1289" s="5"/>
    </row>
    <row r="1290" spans="2:5" x14ac:dyDescent="0.2">
      <c r="B1290" s="6"/>
      <c r="C1290" s="6"/>
      <c r="D1290" s="6"/>
      <c r="E1290" s="5"/>
    </row>
    <row r="1291" spans="2:5" x14ac:dyDescent="0.2">
      <c r="B1291" s="6"/>
      <c r="C1291" s="6"/>
      <c r="D1291" s="6"/>
      <c r="E1291" s="5"/>
    </row>
    <row r="1292" spans="2:5" x14ac:dyDescent="0.2">
      <c r="B1292" s="6"/>
      <c r="C1292" s="6"/>
      <c r="D1292" s="6"/>
      <c r="E1292" s="5"/>
    </row>
    <row r="1293" spans="2:5" x14ac:dyDescent="0.2">
      <c r="B1293" s="6"/>
      <c r="C1293" s="6"/>
      <c r="D1293" s="6"/>
      <c r="E1293" s="5"/>
    </row>
    <row r="1294" spans="2:5" x14ac:dyDescent="0.2">
      <c r="B1294" s="6"/>
      <c r="C1294" s="6"/>
      <c r="D1294" s="6"/>
      <c r="E1294" s="5"/>
    </row>
    <row r="1295" spans="2:5" x14ac:dyDescent="0.2">
      <c r="B1295" s="6"/>
      <c r="C1295" s="6"/>
      <c r="D1295" s="6"/>
      <c r="E1295" s="5"/>
    </row>
    <row r="1296" spans="2:5" x14ac:dyDescent="0.2">
      <c r="B1296" s="6"/>
      <c r="C1296" s="6"/>
      <c r="D1296" s="6"/>
      <c r="E1296" s="5"/>
    </row>
    <row r="1297" spans="2:5" x14ac:dyDescent="0.2">
      <c r="B1297" s="6"/>
      <c r="C1297" s="6"/>
      <c r="D1297" s="6"/>
      <c r="E1297" s="5"/>
    </row>
    <row r="1298" spans="2:5" x14ac:dyDescent="0.2">
      <c r="B1298" s="6"/>
      <c r="C1298" s="6"/>
      <c r="D1298" s="6"/>
      <c r="E1298" s="5"/>
    </row>
    <row r="1299" spans="2:5" x14ac:dyDescent="0.2">
      <c r="B1299" s="6"/>
      <c r="C1299" s="6"/>
      <c r="D1299" s="6"/>
      <c r="E1299" s="5"/>
    </row>
    <row r="1300" spans="2:5" x14ac:dyDescent="0.2">
      <c r="B1300" s="6"/>
      <c r="C1300" s="6"/>
      <c r="D1300" s="6"/>
      <c r="E1300" s="5"/>
    </row>
    <row r="1301" spans="2:5" x14ac:dyDescent="0.2">
      <c r="B1301" s="6"/>
      <c r="C1301" s="6"/>
      <c r="D1301" s="6"/>
      <c r="E1301" s="5"/>
    </row>
    <row r="1302" spans="2:5" x14ac:dyDescent="0.2">
      <c r="B1302" s="6"/>
      <c r="C1302" s="6"/>
      <c r="D1302" s="6"/>
      <c r="E1302" s="5"/>
    </row>
    <row r="1303" spans="2:5" x14ac:dyDescent="0.2">
      <c r="B1303" s="6"/>
      <c r="C1303" s="6"/>
      <c r="D1303" s="6"/>
      <c r="E1303" s="5"/>
    </row>
    <row r="1304" spans="2:5" x14ac:dyDescent="0.2">
      <c r="B1304" s="6"/>
      <c r="C1304" s="6"/>
      <c r="D1304" s="6"/>
      <c r="E1304" s="5"/>
    </row>
    <row r="1305" spans="2:5" x14ac:dyDescent="0.2">
      <c r="B1305" s="6"/>
      <c r="C1305" s="6"/>
      <c r="D1305" s="6"/>
      <c r="E1305" s="5"/>
    </row>
    <row r="1306" spans="2:5" x14ac:dyDescent="0.2">
      <c r="B1306" s="6"/>
      <c r="C1306" s="6"/>
      <c r="D1306" s="6"/>
      <c r="E1306" s="5"/>
    </row>
    <row r="1307" spans="2:5" x14ac:dyDescent="0.2">
      <c r="B1307" s="6"/>
      <c r="C1307" s="6"/>
      <c r="D1307" s="6"/>
      <c r="E1307" s="5"/>
    </row>
    <row r="1308" spans="2:5" x14ac:dyDescent="0.2">
      <c r="B1308" s="6"/>
      <c r="C1308" s="6"/>
      <c r="D1308" s="6"/>
      <c r="E1308" s="5"/>
    </row>
    <row r="1309" spans="2:5" x14ac:dyDescent="0.2">
      <c r="B1309" s="6"/>
      <c r="C1309" s="6"/>
      <c r="D1309" s="6"/>
      <c r="E1309" s="5"/>
    </row>
    <row r="1310" spans="2:5" x14ac:dyDescent="0.2">
      <c r="B1310" s="6"/>
      <c r="C1310" s="6"/>
      <c r="D1310" s="6"/>
      <c r="E1310" s="5"/>
    </row>
    <row r="1311" spans="2:5" x14ac:dyDescent="0.2">
      <c r="B1311" s="6"/>
      <c r="C1311" s="6"/>
      <c r="D1311" s="6"/>
      <c r="E1311" s="5"/>
    </row>
    <row r="1312" spans="2:5" x14ac:dyDescent="0.2">
      <c r="B1312" s="6"/>
      <c r="C1312" s="6"/>
      <c r="D1312" s="6"/>
      <c r="E1312" s="5"/>
    </row>
    <row r="1313" spans="2:5" x14ac:dyDescent="0.2">
      <c r="B1313" s="6"/>
      <c r="C1313" s="6"/>
      <c r="D1313" s="6"/>
      <c r="E1313" s="5"/>
    </row>
    <row r="1314" spans="2:5" x14ac:dyDescent="0.2">
      <c r="B1314" s="6"/>
      <c r="C1314" s="6"/>
      <c r="D1314" s="6"/>
      <c r="E1314" s="5"/>
    </row>
    <row r="1315" spans="2:5" x14ac:dyDescent="0.2">
      <c r="B1315" s="6"/>
      <c r="C1315" s="6"/>
      <c r="D1315" s="6"/>
      <c r="E1315" s="5"/>
    </row>
    <row r="1316" spans="2:5" x14ac:dyDescent="0.2">
      <c r="B1316" s="6"/>
      <c r="C1316" s="6"/>
      <c r="D1316" s="6"/>
      <c r="E1316" s="5"/>
    </row>
    <row r="1317" spans="2:5" x14ac:dyDescent="0.2">
      <c r="B1317" s="6"/>
      <c r="C1317" s="6"/>
      <c r="D1317" s="6"/>
      <c r="E1317" s="5"/>
    </row>
    <row r="1318" spans="2:5" x14ac:dyDescent="0.2">
      <c r="B1318" s="6"/>
      <c r="C1318" s="6"/>
      <c r="D1318" s="6"/>
      <c r="E1318" s="5"/>
    </row>
    <row r="1319" spans="2:5" x14ac:dyDescent="0.2">
      <c r="B1319" s="6"/>
      <c r="C1319" s="6"/>
      <c r="D1319" s="6"/>
      <c r="E1319" s="5"/>
    </row>
    <row r="1320" spans="2:5" x14ac:dyDescent="0.2">
      <c r="B1320" s="6"/>
      <c r="C1320" s="6"/>
      <c r="D1320" s="6"/>
      <c r="E1320" s="5"/>
    </row>
    <row r="1321" spans="2:5" x14ac:dyDescent="0.2">
      <c r="B1321" s="6"/>
      <c r="C1321" s="6"/>
      <c r="D1321" s="6"/>
      <c r="E1321" s="5"/>
    </row>
    <row r="1322" spans="2:5" x14ac:dyDescent="0.2">
      <c r="B1322" s="6"/>
      <c r="C1322" s="6"/>
      <c r="D1322" s="6"/>
      <c r="E1322" s="5"/>
    </row>
    <row r="1323" spans="2:5" x14ac:dyDescent="0.2">
      <c r="B1323" s="6"/>
      <c r="C1323" s="6"/>
      <c r="D1323" s="6"/>
      <c r="E1323" s="5"/>
    </row>
    <row r="1324" spans="2:5" x14ac:dyDescent="0.2">
      <c r="B1324" s="6"/>
      <c r="C1324" s="6"/>
      <c r="D1324" s="6"/>
      <c r="E1324" s="5"/>
    </row>
    <row r="1325" spans="2:5" x14ac:dyDescent="0.2">
      <c r="B1325" s="6"/>
      <c r="C1325" s="6"/>
      <c r="D1325" s="6"/>
      <c r="E1325" s="5"/>
    </row>
    <row r="1326" spans="2:5" x14ac:dyDescent="0.2">
      <c r="B1326" s="6"/>
      <c r="C1326" s="6"/>
      <c r="D1326" s="6"/>
      <c r="E1326" s="5"/>
    </row>
    <row r="1327" spans="2:5" x14ac:dyDescent="0.2">
      <c r="B1327" s="6"/>
      <c r="C1327" s="6"/>
      <c r="D1327" s="6"/>
      <c r="E1327" s="5"/>
    </row>
    <row r="1328" spans="2:5" x14ac:dyDescent="0.2">
      <c r="B1328" s="6"/>
      <c r="C1328" s="6"/>
      <c r="D1328" s="6"/>
      <c r="E1328" s="5"/>
    </row>
    <row r="1329" spans="2:5" x14ac:dyDescent="0.2">
      <c r="B1329" s="6"/>
      <c r="C1329" s="6"/>
      <c r="D1329" s="6"/>
      <c r="E1329" s="5"/>
    </row>
    <row r="1330" spans="2:5" x14ac:dyDescent="0.2">
      <c r="B1330" s="6"/>
      <c r="C1330" s="6"/>
      <c r="D1330" s="6"/>
      <c r="E1330" s="5"/>
    </row>
    <row r="1331" spans="2:5" x14ac:dyDescent="0.2">
      <c r="B1331" s="6"/>
      <c r="C1331" s="6"/>
      <c r="D1331" s="6"/>
      <c r="E1331" s="5"/>
    </row>
    <row r="1332" spans="2:5" x14ac:dyDescent="0.2">
      <c r="B1332" s="6"/>
      <c r="C1332" s="6"/>
      <c r="D1332" s="6"/>
      <c r="E1332" s="5"/>
    </row>
    <row r="1333" spans="2:5" x14ac:dyDescent="0.2">
      <c r="B1333" s="6"/>
      <c r="C1333" s="6"/>
      <c r="D1333" s="6"/>
      <c r="E1333" s="5"/>
    </row>
    <row r="1334" spans="2:5" x14ac:dyDescent="0.2">
      <c r="B1334" s="6"/>
      <c r="C1334" s="6"/>
      <c r="D1334" s="6"/>
      <c r="E1334" s="5"/>
    </row>
    <row r="1335" spans="2:5" x14ac:dyDescent="0.2">
      <c r="B1335" s="6"/>
      <c r="C1335" s="6"/>
      <c r="D1335" s="6"/>
      <c r="E1335" s="5"/>
    </row>
    <row r="1336" spans="2:5" x14ac:dyDescent="0.2">
      <c r="B1336" s="6"/>
      <c r="C1336" s="6"/>
      <c r="D1336" s="6"/>
      <c r="E1336" s="5"/>
    </row>
    <row r="1337" spans="2:5" x14ac:dyDescent="0.2">
      <c r="B1337" s="6"/>
      <c r="C1337" s="6"/>
      <c r="D1337" s="6"/>
      <c r="E1337" s="5"/>
    </row>
    <row r="1338" spans="2:5" x14ac:dyDescent="0.2">
      <c r="B1338" s="6"/>
      <c r="C1338" s="6"/>
      <c r="D1338" s="6"/>
      <c r="E1338" s="5"/>
    </row>
    <row r="1339" spans="2:5" x14ac:dyDescent="0.2">
      <c r="B1339" s="6"/>
      <c r="C1339" s="6"/>
      <c r="D1339" s="6"/>
      <c r="E1339" s="5"/>
    </row>
    <row r="1340" spans="2:5" x14ac:dyDescent="0.2">
      <c r="B1340" s="6"/>
      <c r="C1340" s="6"/>
      <c r="D1340" s="6"/>
      <c r="E1340" s="5"/>
    </row>
    <row r="1341" spans="2:5" x14ac:dyDescent="0.2">
      <c r="B1341" s="6"/>
      <c r="C1341" s="6"/>
      <c r="D1341" s="6"/>
      <c r="E1341" s="5"/>
    </row>
    <row r="1342" spans="2:5" x14ac:dyDescent="0.2">
      <c r="B1342" s="6"/>
      <c r="C1342" s="6"/>
      <c r="D1342" s="6"/>
      <c r="E1342" s="5"/>
    </row>
    <row r="1343" spans="2:5" x14ac:dyDescent="0.2">
      <c r="B1343" s="6"/>
      <c r="C1343" s="6"/>
      <c r="D1343" s="6"/>
      <c r="E1343" s="5"/>
    </row>
    <row r="1344" spans="2:5" x14ac:dyDescent="0.2">
      <c r="B1344" s="6"/>
      <c r="C1344" s="6"/>
      <c r="D1344" s="6"/>
      <c r="E1344" s="5"/>
    </row>
    <row r="1345" spans="2:5" x14ac:dyDescent="0.2">
      <c r="B1345" s="6"/>
      <c r="C1345" s="6"/>
      <c r="D1345" s="6"/>
      <c r="E1345" s="5"/>
    </row>
    <row r="1346" spans="2:5" x14ac:dyDescent="0.2">
      <c r="B1346" s="6"/>
      <c r="C1346" s="6"/>
      <c r="D1346" s="6"/>
      <c r="E1346" s="5"/>
    </row>
    <row r="1347" spans="2:5" x14ac:dyDescent="0.2">
      <c r="B1347" s="6"/>
      <c r="C1347" s="6"/>
      <c r="D1347" s="6"/>
      <c r="E1347" s="5"/>
    </row>
    <row r="1348" spans="2:5" x14ac:dyDescent="0.2">
      <c r="B1348" s="6"/>
      <c r="C1348" s="6"/>
      <c r="D1348" s="6"/>
      <c r="E1348" s="5"/>
    </row>
    <row r="1349" spans="2:5" x14ac:dyDescent="0.2">
      <c r="B1349" s="6"/>
      <c r="C1349" s="6"/>
      <c r="D1349" s="6"/>
      <c r="E1349" s="5"/>
    </row>
    <row r="1350" spans="2:5" x14ac:dyDescent="0.2">
      <c r="B1350" s="6"/>
      <c r="C1350" s="6"/>
      <c r="D1350" s="6"/>
      <c r="E1350" s="5"/>
    </row>
    <row r="1351" spans="2:5" x14ac:dyDescent="0.2">
      <c r="B1351" s="6"/>
      <c r="C1351" s="6"/>
      <c r="D1351" s="6"/>
      <c r="E1351" s="5"/>
    </row>
    <row r="1352" spans="2:5" x14ac:dyDescent="0.2">
      <c r="B1352" s="6"/>
      <c r="C1352" s="6"/>
      <c r="D1352" s="6"/>
      <c r="E1352" s="5"/>
    </row>
    <row r="1353" spans="2:5" x14ac:dyDescent="0.2">
      <c r="B1353" s="6"/>
      <c r="C1353" s="6"/>
      <c r="D1353" s="6"/>
      <c r="E1353" s="5"/>
    </row>
    <row r="1354" spans="2:5" x14ac:dyDescent="0.2">
      <c r="B1354" s="6"/>
      <c r="C1354" s="6"/>
      <c r="D1354" s="6"/>
      <c r="E1354" s="5"/>
    </row>
    <row r="1355" spans="2:5" x14ac:dyDescent="0.2">
      <c r="B1355" s="6"/>
      <c r="C1355" s="6"/>
      <c r="D1355" s="6"/>
      <c r="E1355" s="5"/>
    </row>
    <row r="1356" spans="2:5" x14ac:dyDescent="0.2">
      <c r="B1356" s="6"/>
      <c r="C1356" s="6"/>
      <c r="D1356" s="6"/>
      <c r="E1356" s="5"/>
    </row>
    <row r="1357" spans="2:5" x14ac:dyDescent="0.2">
      <c r="B1357" s="6"/>
      <c r="C1357" s="6"/>
      <c r="D1357" s="6"/>
      <c r="E1357" s="5"/>
    </row>
    <row r="1358" spans="2:5" x14ac:dyDescent="0.2">
      <c r="B1358" s="6"/>
      <c r="C1358" s="6"/>
      <c r="D1358" s="6"/>
      <c r="E1358" s="5"/>
    </row>
    <row r="1359" spans="2:5" x14ac:dyDescent="0.2">
      <c r="B1359" s="6"/>
      <c r="C1359" s="6"/>
      <c r="D1359" s="6"/>
      <c r="E1359" s="5"/>
    </row>
    <row r="1360" spans="2:5" x14ac:dyDescent="0.2">
      <c r="B1360" s="6"/>
      <c r="C1360" s="6"/>
      <c r="D1360" s="6"/>
      <c r="E1360" s="5"/>
    </row>
    <row r="1361" spans="2:5" x14ac:dyDescent="0.2">
      <c r="B1361" s="6"/>
      <c r="C1361" s="6"/>
      <c r="D1361" s="6"/>
      <c r="E1361" s="5"/>
    </row>
    <row r="1362" spans="2:5" x14ac:dyDescent="0.2">
      <c r="B1362" s="6"/>
      <c r="C1362" s="6"/>
      <c r="D1362" s="6"/>
      <c r="E1362" s="5"/>
    </row>
    <row r="1363" spans="2:5" x14ac:dyDescent="0.2">
      <c r="B1363" s="6"/>
      <c r="C1363" s="6"/>
      <c r="D1363" s="6"/>
      <c r="E1363" s="5"/>
    </row>
    <row r="1364" spans="2:5" x14ac:dyDescent="0.2">
      <c r="B1364" s="6"/>
      <c r="C1364" s="6"/>
      <c r="D1364" s="6"/>
      <c r="E1364" s="5"/>
    </row>
    <row r="1365" spans="2:5" x14ac:dyDescent="0.2">
      <c r="B1365" s="6"/>
      <c r="C1365" s="6"/>
      <c r="D1365" s="6"/>
      <c r="E1365" s="5"/>
    </row>
    <row r="1366" spans="2:5" x14ac:dyDescent="0.2">
      <c r="B1366" s="6"/>
      <c r="C1366" s="6"/>
      <c r="D1366" s="6"/>
      <c r="E1366" s="5"/>
    </row>
    <row r="1367" spans="2:5" x14ac:dyDescent="0.2">
      <c r="B1367" s="6"/>
      <c r="C1367" s="6"/>
      <c r="D1367" s="6"/>
      <c r="E1367" s="5"/>
    </row>
    <row r="1368" spans="2:5" x14ac:dyDescent="0.2">
      <c r="B1368" s="6"/>
      <c r="C1368" s="6"/>
      <c r="D1368" s="6"/>
      <c r="E1368" s="5"/>
    </row>
    <row r="1369" spans="2:5" x14ac:dyDescent="0.2">
      <c r="B1369" s="6"/>
      <c r="C1369" s="6"/>
      <c r="D1369" s="6"/>
      <c r="E1369" s="5"/>
    </row>
    <row r="1370" spans="2:5" x14ac:dyDescent="0.2">
      <c r="B1370" s="6"/>
      <c r="C1370" s="6"/>
      <c r="D1370" s="6"/>
      <c r="E1370" s="5"/>
    </row>
    <row r="1371" spans="2:5" x14ac:dyDescent="0.2">
      <c r="B1371" s="6"/>
      <c r="C1371" s="6"/>
      <c r="D1371" s="6"/>
      <c r="E1371" s="5"/>
    </row>
    <row r="1372" spans="2:5" x14ac:dyDescent="0.2">
      <c r="B1372" s="6"/>
      <c r="C1372" s="6"/>
      <c r="D1372" s="6"/>
      <c r="E1372" s="5"/>
    </row>
    <row r="1373" spans="2:5" x14ac:dyDescent="0.2">
      <c r="B1373" s="6"/>
      <c r="C1373" s="6"/>
      <c r="D1373" s="6"/>
      <c r="E1373" s="5"/>
    </row>
    <row r="1374" spans="2:5" x14ac:dyDescent="0.2">
      <c r="B1374" s="6"/>
      <c r="C1374" s="6"/>
      <c r="D1374" s="6"/>
      <c r="E1374" s="5"/>
    </row>
    <row r="1375" spans="2:5" x14ac:dyDescent="0.2">
      <c r="B1375" s="6"/>
      <c r="C1375" s="6"/>
      <c r="D1375" s="6"/>
      <c r="E1375" s="5"/>
    </row>
    <row r="1376" spans="2:5" x14ac:dyDescent="0.2">
      <c r="B1376" s="6"/>
      <c r="C1376" s="6"/>
      <c r="D1376" s="6"/>
      <c r="E1376" s="5"/>
    </row>
    <row r="1377" spans="2:5" x14ac:dyDescent="0.2">
      <c r="B1377" s="6"/>
      <c r="C1377" s="6"/>
      <c r="D1377" s="6"/>
      <c r="E1377" s="5"/>
    </row>
    <row r="1378" spans="2:5" x14ac:dyDescent="0.2">
      <c r="B1378" s="6"/>
      <c r="C1378" s="6"/>
      <c r="D1378" s="6"/>
      <c r="E1378" s="5"/>
    </row>
    <row r="1379" spans="2:5" x14ac:dyDescent="0.2">
      <c r="B1379" s="6"/>
      <c r="C1379" s="6"/>
      <c r="D1379" s="6"/>
      <c r="E1379" s="5"/>
    </row>
    <row r="1380" spans="2:5" x14ac:dyDescent="0.2">
      <c r="B1380" s="6"/>
      <c r="C1380" s="6"/>
      <c r="D1380" s="6"/>
      <c r="E1380" s="5"/>
    </row>
    <row r="1381" spans="2:5" x14ac:dyDescent="0.2">
      <c r="B1381" s="6"/>
      <c r="C1381" s="6"/>
      <c r="D1381" s="6"/>
      <c r="E1381" s="5"/>
    </row>
    <row r="1382" spans="2:5" x14ac:dyDescent="0.2">
      <c r="B1382" s="6"/>
      <c r="C1382" s="6"/>
      <c r="D1382" s="6"/>
      <c r="E1382" s="5"/>
    </row>
    <row r="1383" spans="2:5" x14ac:dyDescent="0.2">
      <c r="B1383" s="6"/>
      <c r="C1383" s="6"/>
      <c r="D1383" s="6"/>
      <c r="E1383" s="5"/>
    </row>
    <row r="1384" spans="2:5" x14ac:dyDescent="0.2">
      <c r="B1384" s="6"/>
      <c r="C1384" s="6"/>
      <c r="D1384" s="6"/>
      <c r="E1384" s="5"/>
    </row>
    <row r="1385" spans="2:5" x14ac:dyDescent="0.2">
      <c r="B1385" s="6"/>
      <c r="C1385" s="6"/>
      <c r="D1385" s="6"/>
      <c r="E1385" s="5"/>
    </row>
    <row r="1386" spans="2:5" x14ac:dyDescent="0.2">
      <c r="B1386" s="6"/>
      <c r="C1386" s="6"/>
      <c r="D1386" s="6"/>
      <c r="E1386" s="5"/>
    </row>
    <row r="1387" spans="2:5" x14ac:dyDescent="0.2">
      <c r="B1387" s="6"/>
      <c r="C1387" s="6"/>
      <c r="D1387" s="6"/>
      <c r="E1387" s="5"/>
    </row>
    <row r="1388" spans="2:5" x14ac:dyDescent="0.2">
      <c r="B1388" s="6"/>
      <c r="C1388" s="6"/>
      <c r="D1388" s="6"/>
      <c r="E1388" s="5"/>
    </row>
    <row r="1389" spans="2:5" x14ac:dyDescent="0.2">
      <c r="B1389" s="6"/>
      <c r="C1389" s="6"/>
      <c r="D1389" s="6"/>
      <c r="E1389" s="5"/>
    </row>
    <row r="1390" spans="2:5" x14ac:dyDescent="0.2">
      <c r="B1390" s="6"/>
      <c r="C1390" s="6"/>
      <c r="D1390" s="6"/>
      <c r="E1390" s="5"/>
    </row>
    <row r="1391" spans="2:5" x14ac:dyDescent="0.2">
      <c r="B1391" s="6"/>
      <c r="C1391" s="6"/>
      <c r="D1391" s="6"/>
      <c r="E1391" s="5"/>
    </row>
    <row r="1392" spans="2:5" x14ac:dyDescent="0.2">
      <c r="B1392" s="6"/>
      <c r="C1392" s="6"/>
      <c r="D1392" s="6"/>
      <c r="E1392" s="5"/>
    </row>
    <row r="1393" spans="2:5" x14ac:dyDescent="0.2">
      <c r="B1393" s="6"/>
      <c r="C1393" s="6"/>
      <c r="D1393" s="6"/>
      <c r="E1393" s="5"/>
    </row>
    <row r="1394" spans="2:5" x14ac:dyDescent="0.2">
      <c r="B1394" s="6"/>
      <c r="C1394" s="6"/>
      <c r="D1394" s="6"/>
      <c r="E1394" s="5"/>
    </row>
    <row r="1395" spans="2:5" x14ac:dyDescent="0.2">
      <c r="B1395" s="6"/>
      <c r="C1395" s="6"/>
      <c r="D1395" s="6"/>
      <c r="E1395" s="5"/>
    </row>
    <row r="1396" spans="2:5" x14ac:dyDescent="0.2">
      <c r="B1396" s="6"/>
      <c r="C1396" s="6"/>
      <c r="D1396" s="6"/>
      <c r="E1396" s="5"/>
    </row>
    <row r="1397" spans="2:5" x14ac:dyDescent="0.2">
      <c r="B1397" s="6"/>
      <c r="C1397" s="6"/>
      <c r="D1397" s="6"/>
      <c r="E1397" s="5"/>
    </row>
    <row r="1398" spans="2:5" x14ac:dyDescent="0.2">
      <c r="B1398" s="6"/>
      <c r="C1398" s="6"/>
      <c r="D1398" s="6"/>
      <c r="E1398" s="5"/>
    </row>
    <row r="1399" spans="2:5" x14ac:dyDescent="0.2">
      <c r="B1399" s="6"/>
      <c r="C1399" s="6"/>
      <c r="D1399" s="6"/>
      <c r="E1399" s="5"/>
    </row>
    <row r="1400" spans="2:5" x14ac:dyDescent="0.2">
      <c r="B1400" s="6"/>
      <c r="C1400" s="6"/>
      <c r="D1400" s="6"/>
      <c r="E1400" s="5"/>
    </row>
    <row r="1401" spans="2:5" x14ac:dyDescent="0.2">
      <c r="B1401" s="6"/>
      <c r="C1401" s="6"/>
      <c r="D1401" s="6"/>
      <c r="E1401" s="5"/>
    </row>
    <row r="1402" spans="2:5" x14ac:dyDescent="0.2">
      <c r="B1402" s="6"/>
      <c r="C1402" s="6"/>
      <c r="D1402" s="6"/>
      <c r="E1402" s="5"/>
    </row>
    <row r="1403" spans="2:5" x14ac:dyDescent="0.2">
      <c r="B1403" s="6"/>
      <c r="C1403" s="6"/>
      <c r="D1403" s="6"/>
      <c r="E1403" s="5"/>
    </row>
    <row r="1404" spans="2:5" x14ac:dyDescent="0.2">
      <c r="B1404" s="6"/>
      <c r="C1404" s="6"/>
      <c r="D1404" s="6"/>
      <c r="E1404" s="5"/>
    </row>
    <row r="1405" spans="2:5" x14ac:dyDescent="0.2">
      <c r="B1405" s="6"/>
      <c r="C1405" s="6"/>
      <c r="D1405" s="6"/>
      <c r="E1405" s="5"/>
    </row>
    <row r="1406" spans="2:5" x14ac:dyDescent="0.2">
      <c r="B1406" s="6"/>
      <c r="C1406" s="6"/>
      <c r="D1406" s="6"/>
      <c r="E1406" s="5"/>
    </row>
    <row r="1407" spans="2:5" x14ac:dyDescent="0.2">
      <c r="B1407" s="6"/>
      <c r="C1407" s="6"/>
      <c r="D1407" s="6"/>
      <c r="E1407" s="5"/>
    </row>
    <row r="1408" spans="2:5" x14ac:dyDescent="0.2">
      <c r="B1408" s="6"/>
      <c r="C1408" s="6"/>
      <c r="D1408" s="6"/>
      <c r="E1408" s="5"/>
    </row>
    <row r="1409" spans="2:5" x14ac:dyDescent="0.2">
      <c r="B1409" s="6"/>
      <c r="C1409" s="6"/>
      <c r="D1409" s="6"/>
      <c r="E1409" s="5"/>
    </row>
    <row r="1410" spans="2:5" x14ac:dyDescent="0.2">
      <c r="B1410" s="6"/>
      <c r="C1410" s="6"/>
      <c r="D1410" s="6"/>
      <c r="E1410" s="5"/>
    </row>
    <row r="1411" spans="2:5" x14ac:dyDescent="0.2">
      <c r="B1411" s="6"/>
      <c r="C1411" s="6"/>
      <c r="D1411" s="6"/>
      <c r="E1411" s="5"/>
    </row>
    <row r="1412" spans="2:5" x14ac:dyDescent="0.2">
      <c r="B1412" s="6"/>
      <c r="C1412" s="6"/>
      <c r="D1412" s="6"/>
      <c r="E1412" s="5"/>
    </row>
    <row r="1413" spans="2:5" x14ac:dyDescent="0.2">
      <c r="B1413" s="6"/>
      <c r="C1413" s="6"/>
      <c r="D1413" s="6"/>
      <c r="E1413" s="5"/>
    </row>
    <row r="1414" spans="2:5" x14ac:dyDescent="0.2">
      <c r="B1414" s="6"/>
      <c r="C1414" s="6"/>
      <c r="D1414" s="6"/>
      <c r="E1414" s="5"/>
    </row>
    <row r="1415" spans="2:5" x14ac:dyDescent="0.2">
      <c r="B1415" s="6"/>
      <c r="C1415" s="6"/>
      <c r="D1415" s="6"/>
      <c r="E1415" s="5"/>
    </row>
    <row r="1416" spans="2:5" x14ac:dyDescent="0.2">
      <c r="B1416" s="6"/>
      <c r="C1416" s="6"/>
      <c r="D1416" s="6"/>
      <c r="E1416" s="5"/>
    </row>
    <row r="1417" spans="2:5" x14ac:dyDescent="0.2">
      <c r="B1417" s="6"/>
      <c r="C1417" s="6"/>
      <c r="D1417" s="6"/>
      <c r="E1417" s="5"/>
    </row>
    <row r="1418" spans="2:5" x14ac:dyDescent="0.2">
      <c r="B1418" s="6"/>
      <c r="C1418" s="6"/>
      <c r="D1418" s="6"/>
      <c r="E1418" s="5"/>
    </row>
    <row r="1419" spans="2:5" x14ac:dyDescent="0.2">
      <c r="B1419" s="6"/>
      <c r="C1419" s="6"/>
      <c r="D1419" s="6"/>
      <c r="E1419" s="5"/>
    </row>
    <row r="1420" spans="2:5" x14ac:dyDescent="0.2">
      <c r="B1420" s="6"/>
      <c r="C1420" s="6"/>
      <c r="D1420" s="6"/>
      <c r="E1420" s="5"/>
    </row>
    <row r="1421" spans="2:5" x14ac:dyDescent="0.2">
      <c r="B1421" s="6"/>
      <c r="C1421" s="6"/>
      <c r="D1421" s="6"/>
      <c r="E1421" s="5"/>
    </row>
    <row r="1422" spans="2:5" x14ac:dyDescent="0.2">
      <c r="B1422" s="6"/>
      <c r="C1422" s="6"/>
      <c r="D1422" s="6"/>
      <c r="E1422" s="5"/>
    </row>
    <row r="1423" spans="2:5" x14ac:dyDescent="0.2">
      <c r="B1423" s="6"/>
      <c r="C1423" s="6"/>
      <c r="D1423" s="6"/>
      <c r="E1423" s="5"/>
    </row>
    <row r="1424" spans="2:5" x14ac:dyDescent="0.2">
      <c r="B1424" s="6"/>
      <c r="C1424" s="6"/>
      <c r="D1424" s="6"/>
      <c r="E1424" s="5"/>
    </row>
    <row r="1425" spans="2:5" x14ac:dyDescent="0.2">
      <c r="B1425" s="6"/>
      <c r="C1425" s="6"/>
      <c r="D1425" s="6"/>
      <c r="E1425" s="5"/>
    </row>
    <row r="1426" spans="2:5" x14ac:dyDescent="0.2">
      <c r="B1426" s="6"/>
      <c r="C1426" s="6"/>
      <c r="D1426" s="6"/>
      <c r="E1426" s="5"/>
    </row>
    <row r="1427" spans="2:5" x14ac:dyDescent="0.2">
      <c r="B1427" s="6"/>
      <c r="C1427" s="6"/>
      <c r="D1427" s="6"/>
      <c r="E1427" s="5"/>
    </row>
    <row r="1428" spans="2:5" x14ac:dyDescent="0.2">
      <c r="B1428" s="6"/>
      <c r="C1428" s="6"/>
      <c r="D1428" s="6"/>
      <c r="E1428" s="5"/>
    </row>
    <row r="1429" spans="2:5" x14ac:dyDescent="0.2">
      <c r="B1429" s="6"/>
      <c r="C1429" s="6"/>
      <c r="D1429" s="6"/>
      <c r="E1429" s="5"/>
    </row>
    <row r="1430" spans="2:5" x14ac:dyDescent="0.2">
      <c r="B1430" s="6"/>
      <c r="C1430" s="6"/>
      <c r="D1430" s="6"/>
      <c r="E1430" s="5"/>
    </row>
    <row r="1431" spans="2:5" x14ac:dyDescent="0.2">
      <c r="B1431" s="6"/>
      <c r="C1431" s="6"/>
      <c r="D1431" s="6"/>
      <c r="E1431" s="5"/>
    </row>
    <row r="1432" spans="2:5" x14ac:dyDescent="0.2">
      <c r="B1432" s="6"/>
      <c r="C1432" s="6"/>
      <c r="D1432" s="6"/>
      <c r="E1432" s="5"/>
    </row>
    <row r="1433" spans="2:5" x14ac:dyDescent="0.2">
      <c r="B1433" s="6"/>
      <c r="C1433" s="6"/>
      <c r="D1433" s="6"/>
      <c r="E1433" s="5"/>
    </row>
    <row r="1434" spans="2:5" x14ac:dyDescent="0.2">
      <c r="B1434" s="6"/>
      <c r="C1434" s="6"/>
      <c r="D1434" s="6"/>
      <c r="E1434" s="5"/>
    </row>
    <row r="1435" spans="2:5" x14ac:dyDescent="0.2">
      <c r="B1435" s="6"/>
      <c r="C1435" s="6"/>
      <c r="D1435" s="6"/>
      <c r="E1435" s="5"/>
    </row>
    <row r="1436" spans="2:5" x14ac:dyDescent="0.2">
      <c r="B1436" s="6"/>
      <c r="C1436" s="6"/>
      <c r="D1436" s="6"/>
      <c r="E1436" s="5"/>
    </row>
    <row r="1437" spans="2:5" x14ac:dyDescent="0.2">
      <c r="B1437" s="6"/>
      <c r="C1437" s="6"/>
      <c r="D1437" s="6"/>
      <c r="E1437" s="5"/>
    </row>
    <row r="1438" spans="2:5" x14ac:dyDescent="0.2">
      <c r="B1438" s="6"/>
      <c r="C1438" s="6"/>
      <c r="D1438" s="6"/>
      <c r="E1438" s="5"/>
    </row>
    <row r="1439" spans="2:5" x14ac:dyDescent="0.2">
      <c r="B1439" s="6"/>
      <c r="C1439" s="6"/>
      <c r="D1439" s="6"/>
      <c r="E1439" s="5"/>
    </row>
    <row r="1440" spans="2:5" x14ac:dyDescent="0.2">
      <c r="B1440" s="6"/>
      <c r="C1440" s="6"/>
      <c r="D1440" s="6"/>
      <c r="E1440" s="5"/>
    </row>
    <row r="1441" spans="2:5" x14ac:dyDescent="0.2">
      <c r="B1441" s="6"/>
      <c r="C1441" s="6"/>
      <c r="D1441" s="6"/>
      <c r="E1441" s="5"/>
    </row>
    <row r="1442" spans="2:5" x14ac:dyDescent="0.2">
      <c r="B1442" s="6"/>
      <c r="C1442" s="6"/>
      <c r="D1442" s="6"/>
      <c r="E1442" s="5"/>
    </row>
    <row r="1443" spans="2:5" x14ac:dyDescent="0.2">
      <c r="B1443" s="6"/>
      <c r="C1443" s="6"/>
      <c r="D1443" s="6"/>
      <c r="E1443" s="5"/>
    </row>
    <row r="1444" spans="2:5" x14ac:dyDescent="0.2">
      <c r="B1444" s="6"/>
      <c r="C1444" s="6"/>
      <c r="D1444" s="6"/>
      <c r="E1444" s="5"/>
    </row>
    <row r="1445" spans="2:5" x14ac:dyDescent="0.2">
      <c r="B1445" s="6"/>
      <c r="C1445" s="6"/>
      <c r="D1445" s="6"/>
      <c r="E1445" s="5"/>
    </row>
    <row r="1446" spans="2:5" x14ac:dyDescent="0.2">
      <c r="B1446" s="6"/>
      <c r="C1446" s="6"/>
      <c r="D1446" s="6"/>
      <c r="E1446" s="5"/>
    </row>
    <row r="1447" spans="2:5" x14ac:dyDescent="0.2">
      <c r="B1447" s="6"/>
      <c r="C1447" s="6"/>
      <c r="D1447" s="6"/>
      <c r="E1447" s="5"/>
    </row>
    <row r="1448" spans="2:5" x14ac:dyDescent="0.2">
      <c r="B1448" s="6"/>
      <c r="C1448" s="6"/>
      <c r="D1448" s="6"/>
      <c r="E1448" s="5"/>
    </row>
    <row r="1449" spans="2:5" x14ac:dyDescent="0.2">
      <c r="B1449" s="6"/>
      <c r="C1449" s="6"/>
      <c r="D1449" s="6"/>
      <c r="E1449" s="5"/>
    </row>
    <row r="1450" spans="2:5" x14ac:dyDescent="0.2">
      <c r="B1450" s="6"/>
      <c r="C1450" s="6"/>
      <c r="D1450" s="6"/>
      <c r="E1450" s="5"/>
    </row>
    <row r="1451" spans="2:5" x14ac:dyDescent="0.2">
      <c r="B1451" s="6"/>
      <c r="C1451" s="6"/>
      <c r="D1451" s="6"/>
      <c r="E1451" s="5"/>
    </row>
    <row r="1452" spans="2:5" x14ac:dyDescent="0.2">
      <c r="B1452" s="6"/>
      <c r="C1452" s="6"/>
      <c r="D1452" s="6"/>
      <c r="E1452" s="5"/>
    </row>
    <row r="1453" spans="2:5" x14ac:dyDescent="0.2">
      <c r="B1453" s="6"/>
      <c r="C1453" s="6"/>
      <c r="D1453" s="6"/>
      <c r="E1453" s="5"/>
    </row>
    <row r="1454" spans="2:5" x14ac:dyDescent="0.2">
      <c r="B1454" s="6"/>
      <c r="C1454" s="6"/>
      <c r="D1454" s="6"/>
      <c r="E1454" s="5"/>
    </row>
    <row r="1455" spans="2:5" x14ac:dyDescent="0.2">
      <c r="B1455" s="6"/>
      <c r="C1455" s="6"/>
      <c r="D1455" s="6"/>
      <c r="E1455" s="5"/>
    </row>
    <row r="1456" spans="2:5" x14ac:dyDescent="0.2">
      <c r="B1456" s="6"/>
      <c r="C1456" s="6"/>
      <c r="D1456" s="6"/>
      <c r="E1456" s="5"/>
    </row>
    <row r="1457" spans="2:5" x14ac:dyDescent="0.2">
      <c r="B1457" s="6"/>
      <c r="C1457" s="6"/>
      <c r="D1457" s="6"/>
      <c r="E1457" s="5"/>
    </row>
    <row r="1458" spans="2:5" x14ac:dyDescent="0.2">
      <c r="B1458" s="6"/>
      <c r="C1458" s="6"/>
      <c r="D1458" s="6"/>
      <c r="E1458" s="5"/>
    </row>
    <row r="1459" spans="2:5" x14ac:dyDescent="0.2">
      <c r="B1459" s="6"/>
      <c r="C1459" s="6"/>
      <c r="D1459" s="6"/>
      <c r="E1459" s="5"/>
    </row>
    <row r="1460" spans="2:5" x14ac:dyDescent="0.2">
      <c r="B1460" s="6"/>
      <c r="C1460" s="6"/>
      <c r="D1460" s="6"/>
      <c r="E1460" s="5"/>
    </row>
    <row r="1461" spans="2:5" x14ac:dyDescent="0.2">
      <c r="B1461" s="6"/>
      <c r="C1461" s="6"/>
      <c r="D1461" s="6"/>
      <c r="E1461" s="5"/>
    </row>
    <row r="1462" spans="2:5" x14ac:dyDescent="0.2">
      <c r="B1462" s="6"/>
      <c r="C1462" s="6"/>
      <c r="D1462" s="6"/>
      <c r="E1462" s="5"/>
    </row>
    <row r="1463" spans="2:5" x14ac:dyDescent="0.2">
      <c r="B1463" s="6"/>
      <c r="C1463" s="6"/>
      <c r="D1463" s="6"/>
      <c r="E1463" s="5"/>
    </row>
    <row r="1464" spans="2:5" x14ac:dyDescent="0.2">
      <c r="B1464" s="6"/>
      <c r="C1464" s="6"/>
      <c r="D1464" s="6"/>
      <c r="E1464" s="5"/>
    </row>
    <row r="1465" spans="2:5" x14ac:dyDescent="0.2">
      <c r="B1465" s="6"/>
      <c r="C1465" s="6"/>
      <c r="D1465" s="6"/>
      <c r="E1465" s="5"/>
    </row>
    <row r="1466" spans="2:5" x14ac:dyDescent="0.2">
      <c r="B1466" s="6"/>
      <c r="C1466" s="6"/>
      <c r="D1466" s="6"/>
      <c r="E1466" s="5"/>
    </row>
    <row r="1467" spans="2:5" x14ac:dyDescent="0.2">
      <c r="B1467" s="6"/>
      <c r="C1467" s="6"/>
      <c r="D1467" s="6"/>
      <c r="E1467" s="5"/>
    </row>
    <row r="1468" spans="2:5" x14ac:dyDescent="0.2">
      <c r="B1468" s="6"/>
      <c r="C1468" s="6"/>
      <c r="D1468" s="6"/>
      <c r="E1468" s="5"/>
    </row>
    <row r="1469" spans="2:5" x14ac:dyDescent="0.2">
      <c r="B1469" s="6"/>
      <c r="C1469" s="6"/>
      <c r="D1469" s="6"/>
      <c r="E1469" s="5"/>
    </row>
    <row r="1470" spans="2:5" x14ac:dyDescent="0.2">
      <c r="B1470" s="6"/>
      <c r="C1470" s="6"/>
      <c r="D1470" s="6"/>
      <c r="E1470" s="5"/>
    </row>
    <row r="1471" spans="2:5" x14ac:dyDescent="0.2">
      <c r="B1471" s="6"/>
      <c r="C1471" s="6"/>
      <c r="D1471" s="6"/>
      <c r="E1471" s="5"/>
    </row>
    <row r="1472" spans="2:5" x14ac:dyDescent="0.2">
      <c r="B1472" s="6"/>
      <c r="C1472" s="6"/>
      <c r="D1472" s="6"/>
      <c r="E1472" s="5"/>
    </row>
    <row r="1473" spans="2:5" x14ac:dyDescent="0.2">
      <c r="B1473" s="6"/>
      <c r="C1473" s="6"/>
      <c r="D1473" s="6"/>
      <c r="E1473" s="5"/>
    </row>
    <row r="1474" spans="2:5" x14ac:dyDescent="0.2">
      <c r="B1474" s="6"/>
      <c r="C1474" s="6"/>
      <c r="D1474" s="6"/>
      <c r="E1474" s="5"/>
    </row>
    <row r="1475" spans="2:5" x14ac:dyDescent="0.2">
      <c r="B1475" s="6"/>
      <c r="C1475" s="6"/>
      <c r="D1475" s="6"/>
      <c r="E1475" s="5"/>
    </row>
    <row r="1476" spans="2:5" x14ac:dyDescent="0.2">
      <c r="B1476" s="6"/>
      <c r="C1476" s="6"/>
      <c r="D1476" s="6"/>
      <c r="E1476" s="5"/>
    </row>
    <row r="1477" spans="2:5" x14ac:dyDescent="0.2">
      <c r="B1477" s="6"/>
      <c r="C1477" s="6"/>
      <c r="D1477" s="6"/>
      <c r="E1477" s="5"/>
    </row>
    <row r="1478" spans="2:5" x14ac:dyDescent="0.2">
      <c r="B1478" s="6"/>
      <c r="C1478" s="6"/>
      <c r="D1478" s="6"/>
      <c r="E1478" s="5"/>
    </row>
    <row r="1479" spans="2:5" x14ac:dyDescent="0.2">
      <c r="B1479" s="6"/>
      <c r="C1479" s="6"/>
      <c r="D1479" s="6"/>
      <c r="E1479" s="5"/>
    </row>
    <row r="1480" spans="2:5" x14ac:dyDescent="0.2">
      <c r="B1480" s="6"/>
      <c r="C1480" s="6"/>
      <c r="D1480" s="6"/>
      <c r="E1480" s="5"/>
    </row>
    <row r="1481" spans="2:5" x14ac:dyDescent="0.2">
      <c r="B1481" s="6"/>
      <c r="C1481" s="6"/>
      <c r="D1481" s="6"/>
      <c r="E1481" s="5"/>
    </row>
    <row r="1482" spans="2:5" x14ac:dyDescent="0.2">
      <c r="B1482" s="6"/>
      <c r="C1482" s="6"/>
      <c r="D1482" s="6"/>
      <c r="E1482" s="5"/>
    </row>
    <row r="1483" spans="2:5" x14ac:dyDescent="0.2">
      <c r="B1483" s="6"/>
      <c r="C1483" s="6"/>
      <c r="D1483" s="6"/>
      <c r="E1483" s="5"/>
    </row>
    <row r="1484" spans="2:5" x14ac:dyDescent="0.2">
      <c r="B1484" s="6"/>
      <c r="C1484" s="6"/>
      <c r="D1484" s="6"/>
      <c r="E1484" s="5"/>
    </row>
    <row r="1485" spans="2:5" x14ac:dyDescent="0.2">
      <c r="B1485" s="6"/>
      <c r="C1485" s="6"/>
      <c r="D1485" s="6"/>
      <c r="E1485" s="5"/>
    </row>
    <row r="1486" spans="2:5" x14ac:dyDescent="0.2">
      <c r="B1486" s="6"/>
      <c r="C1486" s="6"/>
      <c r="D1486" s="6"/>
      <c r="E1486" s="5"/>
    </row>
    <row r="1487" spans="2:5" x14ac:dyDescent="0.2">
      <c r="B1487" s="6"/>
      <c r="C1487" s="6"/>
      <c r="D1487" s="6"/>
      <c r="E1487" s="5"/>
    </row>
    <row r="1488" spans="2:5" x14ac:dyDescent="0.2">
      <c r="B1488" s="6"/>
      <c r="C1488" s="6"/>
      <c r="D1488" s="6"/>
      <c r="E1488" s="5"/>
    </row>
    <row r="1489" spans="2:5" x14ac:dyDescent="0.2">
      <c r="B1489" s="6"/>
      <c r="C1489" s="6"/>
      <c r="D1489" s="6"/>
      <c r="E1489" s="5"/>
    </row>
    <row r="1490" spans="2:5" x14ac:dyDescent="0.2">
      <c r="B1490" s="6"/>
      <c r="C1490" s="6"/>
      <c r="D1490" s="6"/>
      <c r="E1490" s="5"/>
    </row>
    <row r="1491" spans="2:5" x14ac:dyDescent="0.2">
      <c r="B1491" s="6"/>
      <c r="C1491" s="6"/>
      <c r="D1491" s="6"/>
      <c r="E1491" s="5"/>
    </row>
    <row r="1492" spans="2:5" x14ac:dyDescent="0.2">
      <c r="B1492" s="6"/>
      <c r="C1492" s="6"/>
      <c r="D1492" s="6"/>
      <c r="E1492" s="5"/>
    </row>
    <row r="1493" spans="2:5" x14ac:dyDescent="0.2">
      <c r="B1493" s="6"/>
      <c r="C1493" s="6"/>
      <c r="D1493" s="6"/>
      <c r="E1493" s="5"/>
    </row>
    <row r="1494" spans="2:5" x14ac:dyDescent="0.2">
      <c r="B1494" s="6"/>
      <c r="C1494" s="6"/>
      <c r="D1494" s="6"/>
      <c r="E1494" s="5"/>
    </row>
    <row r="1495" spans="2:5" x14ac:dyDescent="0.2">
      <c r="B1495" s="6"/>
      <c r="C1495" s="6"/>
      <c r="D1495" s="6"/>
      <c r="E1495" s="5"/>
    </row>
    <row r="1496" spans="2:5" x14ac:dyDescent="0.2">
      <c r="B1496" s="6"/>
      <c r="C1496" s="6"/>
      <c r="D1496" s="6"/>
      <c r="E1496" s="5"/>
    </row>
    <row r="1497" spans="2:5" x14ac:dyDescent="0.2">
      <c r="B1497" s="6"/>
      <c r="C1497" s="6"/>
      <c r="D1497" s="6"/>
      <c r="E1497" s="5"/>
    </row>
    <row r="1498" spans="2:5" x14ac:dyDescent="0.2">
      <c r="B1498" s="6"/>
      <c r="C1498" s="6"/>
      <c r="D1498" s="6"/>
      <c r="E1498" s="5"/>
    </row>
    <row r="1499" spans="2:5" x14ac:dyDescent="0.2">
      <c r="B1499" s="6"/>
      <c r="C1499" s="6"/>
      <c r="D1499" s="6"/>
      <c r="E1499" s="5"/>
    </row>
    <row r="1500" spans="2:5" x14ac:dyDescent="0.2">
      <c r="B1500" s="6"/>
      <c r="C1500" s="6"/>
      <c r="D1500" s="6"/>
      <c r="E1500" s="5"/>
    </row>
    <row r="1501" spans="2:5" x14ac:dyDescent="0.2">
      <c r="B1501" s="6"/>
      <c r="C1501" s="6"/>
      <c r="D1501" s="6"/>
      <c r="E1501" s="5"/>
    </row>
    <row r="1502" spans="2:5" x14ac:dyDescent="0.2">
      <c r="B1502" s="6"/>
      <c r="C1502" s="6"/>
      <c r="D1502" s="6"/>
      <c r="E1502" s="5"/>
    </row>
    <row r="1503" spans="2:5" x14ac:dyDescent="0.2">
      <c r="B1503" s="6"/>
      <c r="C1503" s="6"/>
      <c r="D1503" s="6"/>
      <c r="E1503" s="5"/>
    </row>
    <row r="1504" spans="2:5" x14ac:dyDescent="0.2">
      <c r="B1504" s="6"/>
      <c r="C1504" s="6"/>
      <c r="D1504" s="6"/>
      <c r="E1504" s="5"/>
    </row>
    <row r="1505" spans="2:5" x14ac:dyDescent="0.2">
      <c r="B1505" s="6"/>
      <c r="C1505" s="6"/>
      <c r="D1505" s="6"/>
      <c r="E1505" s="5"/>
    </row>
    <row r="1506" spans="2:5" x14ac:dyDescent="0.2">
      <c r="B1506" s="6"/>
      <c r="C1506" s="6"/>
      <c r="D1506" s="6"/>
      <c r="E1506" s="5"/>
    </row>
    <row r="1507" spans="2:5" x14ac:dyDescent="0.2">
      <c r="B1507" s="6"/>
      <c r="C1507" s="6"/>
      <c r="D1507" s="6"/>
      <c r="E1507" s="5"/>
    </row>
    <row r="1508" spans="2:5" x14ac:dyDescent="0.2">
      <c r="B1508" s="6"/>
      <c r="C1508" s="6"/>
      <c r="D1508" s="6"/>
      <c r="E1508" s="5"/>
    </row>
    <row r="1509" spans="2:5" x14ac:dyDescent="0.2">
      <c r="B1509" s="6"/>
      <c r="C1509" s="6"/>
      <c r="D1509" s="6"/>
      <c r="E1509" s="5"/>
    </row>
    <row r="1510" spans="2:5" x14ac:dyDescent="0.2">
      <c r="B1510" s="6"/>
      <c r="C1510" s="6"/>
      <c r="D1510" s="6"/>
      <c r="E1510" s="5"/>
    </row>
    <row r="1511" spans="2:5" x14ac:dyDescent="0.2">
      <c r="B1511" s="6"/>
      <c r="C1511" s="6"/>
      <c r="D1511" s="6"/>
      <c r="E1511" s="5"/>
    </row>
    <row r="1512" spans="2:5" x14ac:dyDescent="0.2">
      <c r="B1512" s="6"/>
      <c r="C1512" s="6"/>
      <c r="D1512" s="6"/>
      <c r="E1512" s="5"/>
    </row>
    <row r="1513" spans="2:5" x14ac:dyDescent="0.2">
      <c r="B1513" s="6"/>
      <c r="C1513" s="6"/>
      <c r="D1513" s="6"/>
      <c r="E1513" s="5"/>
    </row>
    <row r="1514" spans="2:5" x14ac:dyDescent="0.2">
      <c r="B1514" s="6"/>
      <c r="C1514" s="6"/>
      <c r="D1514" s="6"/>
      <c r="E1514" s="5"/>
    </row>
    <row r="1515" spans="2:5" x14ac:dyDescent="0.2">
      <c r="B1515" s="6"/>
      <c r="C1515" s="6"/>
      <c r="D1515" s="6"/>
      <c r="E1515" s="5"/>
    </row>
    <row r="1516" spans="2:5" x14ac:dyDescent="0.2">
      <c r="B1516" s="6"/>
      <c r="C1516" s="6"/>
      <c r="D1516" s="6"/>
      <c r="E1516" s="5"/>
    </row>
    <row r="1517" spans="2:5" x14ac:dyDescent="0.2">
      <c r="B1517" s="6"/>
      <c r="C1517" s="6"/>
      <c r="D1517" s="6"/>
      <c r="E1517" s="5"/>
    </row>
    <row r="1518" spans="2:5" x14ac:dyDescent="0.2">
      <c r="B1518" s="6"/>
      <c r="C1518" s="6"/>
      <c r="D1518" s="6"/>
      <c r="E1518" s="5"/>
    </row>
    <row r="1519" spans="2:5" x14ac:dyDescent="0.2">
      <c r="B1519" s="6"/>
      <c r="C1519" s="6"/>
      <c r="D1519" s="6"/>
      <c r="E1519" s="5"/>
    </row>
    <row r="1520" spans="2:5" x14ac:dyDescent="0.2">
      <c r="B1520" s="6"/>
      <c r="C1520" s="6"/>
      <c r="D1520" s="6"/>
      <c r="E1520" s="5"/>
    </row>
    <row r="1521" spans="2:5" x14ac:dyDescent="0.2">
      <c r="B1521" s="6"/>
      <c r="C1521" s="6"/>
      <c r="D1521" s="6"/>
      <c r="E1521" s="5"/>
    </row>
    <row r="1522" spans="2:5" x14ac:dyDescent="0.2">
      <c r="B1522" s="6"/>
      <c r="C1522" s="6"/>
      <c r="D1522" s="6"/>
      <c r="E1522" s="5"/>
    </row>
    <row r="1523" spans="2:5" x14ac:dyDescent="0.2">
      <c r="B1523" s="6"/>
      <c r="C1523" s="6"/>
      <c r="D1523" s="6"/>
      <c r="E1523" s="5"/>
    </row>
    <row r="1524" spans="2:5" x14ac:dyDescent="0.2">
      <c r="B1524" s="6"/>
      <c r="C1524" s="6"/>
      <c r="D1524" s="6"/>
      <c r="E1524" s="5"/>
    </row>
    <row r="1525" spans="2:5" x14ac:dyDescent="0.2">
      <c r="B1525" s="6"/>
      <c r="C1525" s="6"/>
      <c r="D1525" s="6"/>
      <c r="E1525" s="5"/>
    </row>
    <row r="1526" spans="2:5" x14ac:dyDescent="0.2">
      <c r="B1526" s="6"/>
      <c r="C1526" s="6"/>
      <c r="D1526" s="6"/>
      <c r="E1526" s="5"/>
    </row>
    <row r="1527" spans="2:5" x14ac:dyDescent="0.2">
      <c r="B1527" s="6"/>
      <c r="C1527" s="6"/>
      <c r="D1527" s="6"/>
      <c r="E1527" s="5"/>
    </row>
    <row r="1528" spans="2:5" x14ac:dyDescent="0.2">
      <c r="B1528" s="6"/>
      <c r="C1528" s="6"/>
      <c r="D1528" s="6"/>
      <c r="E1528" s="5"/>
    </row>
    <row r="1529" spans="2:5" x14ac:dyDescent="0.2">
      <c r="B1529" s="6"/>
      <c r="C1529" s="6"/>
      <c r="D1529" s="6"/>
      <c r="E1529" s="5"/>
    </row>
    <row r="1530" spans="2:5" x14ac:dyDescent="0.2">
      <c r="B1530" s="6"/>
      <c r="C1530" s="6"/>
      <c r="D1530" s="6"/>
      <c r="E1530" s="5"/>
    </row>
    <row r="1531" spans="2:5" x14ac:dyDescent="0.2">
      <c r="B1531" s="6"/>
      <c r="C1531" s="6"/>
      <c r="D1531" s="6"/>
      <c r="E1531" s="5"/>
    </row>
    <row r="1532" spans="2:5" x14ac:dyDescent="0.2">
      <c r="B1532" s="6"/>
      <c r="C1532" s="6"/>
      <c r="D1532" s="6"/>
      <c r="E1532" s="5"/>
    </row>
    <row r="1533" spans="2:5" x14ac:dyDescent="0.2">
      <c r="B1533" s="6"/>
      <c r="C1533" s="6"/>
      <c r="D1533" s="6"/>
      <c r="E1533" s="5"/>
    </row>
    <row r="1534" spans="2:5" x14ac:dyDescent="0.2">
      <c r="B1534" s="6"/>
      <c r="C1534" s="6"/>
      <c r="D1534" s="6"/>
      <c r="E1534" s="5"/>
    </row>
    <row r="1535" spans="2:5" x14ac:dyDescent="0.2">
      <c r="B1535" s="6"/>
      <c r="C1535" s="6"/>
      <c r="D1535" s="6"/>
      <c r="E1535" s="5"/>
    </row>
    <row r="1536" spans="2:5" x14ac:dyDescent="0.2">
      <c r="B1536" s="6"/>
      <c r="C1536" s="6"/>
      <c r="D1536" s="6"/>
      <c r="E1536" s="5"/>
    </row>
    <row r="1537" spans="2:5" x14ac:dyDescent="0.2">
      <c r="B1537" s="6"/>
      <c r="C1537" s="6"/>
      <c r="D1537" s="6"/>
      <c r="E1537" s="5"/>
    </row>
    <row r="1538" spans="2:5" x14ac:dyDescent="0.2">
      <c r="B1538" s="6"/>
      <c r="C1538" s="6"/>
      <c r="D1538" s="6"/>
      <c r="E1538" s="5"/>
    </row>
    <row r="1539" spans="2:5" x14ac:dyDescent="0.2">
      <c r="B1539" s="6"/>
      <c r="C1539" s="6"/>
      <c r="D1539" s="6"/>
      <c r="E1539" s="5"/>
    </row>
    <row r="1540" spans="2:5" x14ac:dyDescent="0.2">
      <c r="B1540" s="6"/>
      <c r="C1540" s="6"/>
      <c r="D1540" s="6"/>
      <c r="E1540" s="5"/>
    </row>
    <row r="1541" spans="2:5" x14ac:dyDescent="0.2">
      <c r="B1541" s="6"/>
      <c r="C1541" s="6"/>
      <c r="D1541" s="6"/>
      <c r="E1541" s="5"/>
    </row>
    <row r="1542" spans="2:5" x14ac:dyDescent="0.2">
      <c r="B1542" s="6"/>
      <c r="C1542" s="6"/>
      <c r="D1542" s="6"/>
      <c r="E1542" s="5"/>
    </row>
    <row r="1543" spans="2:5" x14ac:dyDescent="0.2">
      <c r="B1543" s="6"/>
      <c r="C1543" s="6"/>
      <c r="D1543" s="6"/>
      <c r="E1543" s="5"/>
    </row>
    <row r="1544" spans="2:5" x14ac:dyDescent="0.2">
      <c r="B1544" s="6"/>
      <c r="C1544" s="6"/>
      <c r="D1544" s="6"/>
      <c r="E1544" s="5"/>
    </row>
    <row r="1545" spans="2:5" x14ac:dyDescent="0.2">
      <c r="B1545" s="6"/>
      <c r="C1545" s="6"/>
      <c r="D1545" s="6"/>
      <c r="E1545" s="5"/>
    </row>
    <row r="1546" spans="2:5" x14ac:dyDescent="0.2">
      <c r="B1546" s="6"/>
      <c r="C1546" s="6"/>
      <c r="D1546" s="6"/>
      <c r="E1546" s="5"/>
    </row>
    <row r="1547" spans="2:5" x14ac:dyDescent="0.2">
      <c r="B1547" s="6"/>
      <c r="C1547" s="6"/>
      <c r="D1547" s="6"/>
      <c r="E1547" s="5"/>
    </row>
    <row r="1548" spans="2:5" x14ac:dyDescent="0.2">
      <c r="B1548" s="6"/>
      <c r="C1548" s="6"/>
      <c r="D1548" s="6"/>
      <c r="E1548" s="5"/>
    </row>
    <row r="1549" spans="2:5" x14ac:dyDescent="0.2">
      <c r="B1549" s="6"/>
      <c r="C1549" s="6"/>
      <c r="D1549" s="6"/>
      <c r="E1549" s="5"/>
    </row>
    <row r="1550" spans="2:5" x14ac:dyDescent="0.2">
      <c r="B1550" s="6"/>
      <c r="C1550" s="6"/>
      <c r="D1550" s="6"/>
      <c r="E1550" s="5"/>
    </row>
    <row r="1551" spans="2:5" x14ac:dyDescent="0.2">
      <c r="B1551" s="6"/>
      <c r="C1551" s="6"/>
      <c r="D1551" s="6"/>
      <c r="E1551" s="5"/>
    </row>
    <row r="1552" spans="2:5" x14ac:dyDescent="0.2">
      <c r="B1552" s="6"/>
      <c r="C1552" s="6"/>
      <c r="D1552" s="6"/>
      <c r="E1552" s="5"/>
    </row>
    <row r="1553" spans="2:5" x14ac:dyDescent="0.2">
      <c r="B1553" s="6"/>
      <c r="C1553" s="6"/>
      <c r="D1553" s="6"/>
      <c r="E1553" s="5"/>
    </row>
    <row r="1554" spans="2:5" x14ac:dyDescent="0.2">
      <c r="B1554" s="6"/>
      <c r="C1554" s="6"/>
      <c r="D1554" s="6"/>
      <c r="E1554" s="5"/>
    </row>
    <row r="1555" spans="2:5" x14ac:dyDescent="0.2">
      <c r="B1555" s="6"/>
      <c r="C1555" s="6"/>
      <c r="D1555" s="6"/>
      <c r="E1555" s="5"/>
    </row>
    <row r="1556" spans="2:5" x14ac:dyDescent="0.2">
      <c r="B1556" s="6"/>
      <c r="C1556" s="6"/>
      <c r="D1556" s="6"/>
      <c r="E1556" s="5"/>
    </row>
    <row r="1557" spans="2:5" x14ac:dyDescent="0.2">
      <c r="B1557" s="6"/>
      <c r="C1557" s="6"/>
      <c r="D1557" s="6"/>
      <c r="E1557" s="5"/>
    </row>
    <row r="1558" spans="2:5" x14ac:dyDescent="0.2">
      <c r="B1558" s="6"/>
      <c r="C1558" s="6"/>
      <c r="D1558" s="6"/>
      <c r="E1558" s="5"/>
    </row>
    <row r="1559" spans="2:5" x14ac:dyDescent="0.2">
      <c r="B1559" s="6"/>
      <c r="C1559" s="6"/>
      <c r="D1559" s="6"/>
      <c r="E1559" s="5"/>
    </row>
    <row r="1560" spans="2:5" x14ac:dyDescent="0.2">
      <c r="B1560" s="6"/>
      <c r="C1560" s="6"/>
      <c r="D1560" s="6"/>
      <c r="E1560" s="5"/>
    </row>
    <row r="1561" spans="2:5" x14ac:dyDescent="0.2">
      <c r="B1561" s="6"/>
      <c r="C1561" s="6"/>
      <c r="D1561" s="6"/>
      <c r="E1561" s="5"/>
    </row>
    <row r="1562" spans="2:5" x14ac:dyDescent="0.2">
      <c r="B1562" s="6"/>
      <c r="C1562" s="6"/>
      <c r="D1562" s="6"/>
      <c r="E1562" s="5"/>
    </row>
    <row r="1563" spans="2:5" x14ac:dyDescent="0.2">
      <c r="B1563" s="6"/>
      <c r="C1563" s="6"/>
      <c r="D1563" s="6"/>
      <c r="E1563" s="5"/>
    </row>
    <row r="1564" spans="2:5" x14ac:dyDescent="0.2">
      <c r="B1564" s="6"/>
      <c r="C1564" s="6"/>
      <c r="D1564" s="6"/>
      <c r="E1564" s="5"/>
    </row>
    <row r="1565" spans="2:5" x14ac:dyDescent="0.2">
      <c r="B1565" s="6"/>
      <c r="C1565" s="6"/>
      <c r="D1565" s="6"/>
      <c r="E1565" s="5"/>
    </row>
    <row r="1566" spans="2:5" x14ac:dyDescent="0.2">
      <c r="B1566" s="6"/>
      <c r="C1566" s="6"/>
      <c r="D1566" s="6"/>
      <c r="E1566" s="5"/>
    </row>
    <row r="1567" spans="2:5" x14ac:dyDescent="0.2">
      <c r="B1567" s="6"/>
      <c r="C1567" s="6"/>
      <c r="D1567" s="6"/>
      <c r="E1567" s="5"/>
    </row>
    <row r="1568" spans="2:5" x14ac:dyDescent="0.2">
      <c r="B1568" s="6"/>
      <c r="C1568" s="6"/>
      <c r="D1568" s="6"/>
      <c r="E1568" s="5"/>
    </row>
    <row r="1569" spans="2:5" x14ac:dyDescent="0.2">
      <c r="B1569" s="6"/>
      <c r="C1569" s="6"/>
      <c r="D1569" s="6"/>
      <c r="E1569" s="5"/>
    </row>
    <row r="1570" spans="2:5" x14ac:dyDescent="0.2">
      <c r="B1570" s="6"/>
      <c r="C1570" s="6"/>
      <c r="D1570" s="6"/>
      <c r="E1570" s="5"/>
    </row>
    <row r="1571" spans="2:5" x14ac:dyDescent="0.2">
      <c r="B1571" s="6"/>
      <c r="C1571" s="6"/>
      <c r="D1571" s="6"/>
      <c r="E1571" s="5"/>
    </row>
    <row r="1572" spans="2:5" x14ac:dyDescent="0.2">
      <c r="B1572" s="6"/>
      <c r="C1572" s="6"/>
      <c r="D1572" s="6"/>
      <c r="E1572" s="5"/>
    </row>
    <row r="1573" spans="2:5" x14ac:dyDescent="0.2">
      <c r="B1573" s="6"/>
      <c r="C1573" s="6"/>
      <c r="D1573" s="6"/>
      <c r="E1573" s="5"/>
    </row>
    <row r="1574" spans="2:5" x14ac:dyDescent="0.2">
      <c r="B1574" s="6"/>
      <c r="C1574" s="6"/>
      <c r="D1574" s="6"/>
      <c r="E1574" s="5"/>
    </row>
    <row r="1575" spans="2:5" x14ac:dyDescent="0.2">
      <c r="B1575" s="6"/>
      <c r="C1575" s="6"/>
      <c r="D1575" s="6"/>
      <c r="E1575" s="5"/>
    </row>
    <row r="1576" spans="2:5" x14ac:dyDescent="0.2">
      <c r="B1576" s="6"/>
      <c r="C1576" s="6"/>
      <c r="D1576" s="6"/>
      <c r="E1576" s="5"/>
    </row>
    <row r="1577" spans="2:5" x14ac:dyDescent="0.2">
      <c r="B1577" s="6"/>
      <c r="C1577" s="6"/>
      <c r="D1577" s="6"/>
      <c r="E1577" s="5"/>
    </row>
  </sheetData>
  <autoFilter ref="B10:E1577" xr:uid="{00000000-0001-0000-0000-000000000000}"/>
  <sortState xmlns:xlrd2="http://schemas.microsoft.com/office/spreadsheetml/2017/richdata2" ref="A46:F297">
    <sortCondition ref="B46:B297"/>
    <sortCondition ref="C46:C297"/>
  </sortState>
  <mergeCells count="5">
    <mergeCell ref="A1:B1"/>
    <mergeCell ref="C10:C11"/>
    <mergeCell ref="D10:D11"/>
    <mergeCell ref="E10:E11"/>
    <mergeCell ref="B10:B11"/>
  </mergeCells>
  <phoneticPr fontId="1"/>
  <pageMargins left="0.70866141732283472" right="0.70866141732283472" top="0.74803149606299213" bottom="0.74803149606299213" header="0.31496062992125984" footer="0.31496062992125984"/>
  <pageSetup paperSize="9" scale="9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ESCO 076</cp:lastModifiedBy>
  <cp:lastPrinted>2025-04-07T00:58:25Z</cp:lastPrinted>
  <dcterms:created xsi:type="dcterms:W3CDTF">2015-03-02T01:12:59Z</dcterms:created>
  <dcterms:modified xsi:type="dcterms:W3CDTF">2025-05-07T07:01:59Z</dcterms:modified>
</cp:coreProperties>
</file>