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毎月タスク\廃番リスト更新\過去分\"/>
    </mc:Choice>
  </mc:AlternateContent>
  <xr:revisionPtr revIDLastSave="0" documentId="13_ncr:1_{599C2197-5D43-4C0D-9221-774E065AE8D8}" xr6:coauthVersionLast="47" xr6:coauthVersionMax="47" xr10:uidLastSave="{00000000-0000-0000-0000-000000000000}"/>
  <bookViews>
    <workbookView xWindow="7140" yWindow="0" windowWidth="21765" windowHeight="15585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Sheet1!$A$1:$E$810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22" i="1"/>
  <c r="E23" i="1"/>
  <c r="E24" i="1"/>
  <c r="E25" i="1"/>
  <c r="E26" i="1"/>
  <c r="E27" i="1"/>
  <c r="E30" i="1"/>
  <c r="E39" i="1"/>
  <c r="E40" i="1"/>
  <c r="E41" i="1"/>
  <c r="E42" i="1"/>
  <c r="E44" i="1"/>
  <c r="E45" i="1"/>
  <c r="E46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6" i="1"/>
  <c r="E67" i="1"/>
  <c r="E68" i="1"/>
  <c r="E69" i="1"/>
  <c r="E71" i="1"/>
  <c r="E73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4" i="1"/>
  <c r="E95" i="1"/>
  <c r="E97" i="1"/>
  <c r="E98" i="1"/>
  <c r="E99" i="1"/>
  <c r="E100" i="1"/>
  <c r="E101" i="1"/>
  <c r="E102" i="1"/>
  <c r="E103" i="1"/>
  <c r="E105" i="1"/>
  <c r="E109" i="1"/>
  <c r="E111" i="1"/>
  <c r="E112" i="1"/>
  <c r="E113" i="1"/>
  <c r="E114" i="1"/>
  <c r="E115" i="1"/>
  <c r="E117" i="1"/>
  <c r="E118" i="1"/>
  <c r="E119" i="1"/>
  <c r="E121" i="1"/>
  <c r="E122" i="1"/>
  <c r="E123" i="1"/>
  <c r="E124" i="1"/>
  <c r="E125" i="1"/>
  <c r="E126" i="1"/>
  <c r="E127" i="1"/>
  <c r="E131" i="1"/>
  <c r="E133" i="1"/>
  <c r="E135" i="1"/>
  <c r="E136" i="1"/>
  <c r="E138" i="1"/>
  <c r="E141" i="1"/>
  <c r="E142" i="1"/>
  <c r="E143" i="1"/>
  <c r="E144" i="1"/>
  <c r="E145" i="1"/>
  <c r="E146" i="1"/>
  <c r="E147" i="1"/>
  <c r="E149" i="1"/>
  <c r="E151" i="1"/>
  <c r="E152" i="1"/>
  <c r="E155" i="1"/>
  <c r="E157" i="1"/>
  <c r="E158" i="1"/>
  <c r="E160" i="1"/>
  <c r="E166" i="1"/>
  <c r="E167" i="1"/>
  <c r="E171" i="1"/>
  <c r="E172" i="1"/>
  <c r="E173" i="1"/>
  <c r="E174" i="1"/>
  <c r="E175" i="1"/>
  <c r="E176" i="1"/>
  <c r="E178" i="1"/>
  <c r="E179" i="1"/>
  <c r="E180" i="1"/>
  <c r="E181" i="1"/>
  <c r="E182" i="1"/>
  <c r="E184" i="1"/>
  <c r="E185" i="1"/>
  <c r="E186" i="1"/>
  <c r="E187" i="1"/>
  <c r="E188" i="1"/>
  <c r="E189" i="1"/>
  <c r="E190" i="1"/>
  <c r="E191" i="1"/>
  <c r="E192" i="1"/>
  <c r="E194" i="1"/>
  <c r="E195" i="1"/>
  <c r="E196" i="1"/>
  <c r="E197" i="1"/>
  <c r="E198" i="1"/>
  <c r="E199" i="1"/>
  <c r="E200" i="1"/>
  <c r="E201" i="1"/>
  <c r="E202" i="1"/>
  <c r="E203" i="1"/>
  <c r="E205" i="1"/>
  <c r="E206" i="1"/>
  <c r="E207" i="1"/>
  <c r="E208" i="1"/>
  <c r="E209" i="1"/>
  <c r="E210" i="1"/>
  <c r="E213" i="1"/>
  <c r="E214" i="1"/>
  <c r="E215" i="1"/>
  <c r="E216" i="1"/>
  <c r="E218" i="1"/>
  <c r="E219" i="1"/>
  <c r="E223" i="1"/>
  <c r="E224" i="1"/>
  <c r="E225" i="1"/>
  <c r="E227" i="1"/>
  <c r="E228" i="1"/>
  <c r="E231" i="1"/>
  <c r="E232" i="1"/>
  <c r="E234" i="1"/>
  <c r="E235" i="1"/>
  <c r="E236" i="1"/>
  <c r="E238" i="1"/>
  <c r="E240" i="1"/>
  <c r="E241" i="1"/>
  <c r="E242" i="1"/>
  <c r="E243" i="1"/>
  <c r="E244" i="1"/>
  <c r="E245" i="1"/>
  <c r="E246" i="1"/>
  <c r="E247" i="1"/>
  <c r="E259" i="1"/>
  <c r="E261" i="1"/>
  <c r="E262" i="1"/>
  <c r="E264" i="1"/>
  <c r="E265" i="1"/>
  <c r="E267" i="1"/>
  <c r="E269" i="1"/>
  <c r="E275" i="1"/>
  <c r="E277" i="1"/>
  <c r="E283" i="1"/>
  <c r="E285" i="1"/>
  <c r="E286" i="1"/>
  <c r="E287" i="1"/>
  <c r="E288" i="1"/>
  <c r="E289" i="1"/>
  <c r="E291" i="1"/>
  <c r="E292" i="1"/>
  <c r="E293" i="1"/>
  <c r="E295" i="1"/>
  <c r="E296" i="1"/>
  <c r="E297" i="1"/>
  <c r="E303" i="1"/>
  <c r="E304" i="1"/>
  <c r="E305" i="1"/>
  <c r="E309" i="1"/>
  <c r="E310" i="1"/>
  <c r="E311" i="1"/>
  <c r="E317" i="1"/>
  <c r="E318" i="1"/>
  <c r="E319" i="1"/>
  <c r="E321" i="1"/>
  <c r="E322" i="1"/>
  <c r="E323" i="1"/>
  <c r="E324" i="1"/>
  <c r="E325" i="1"/>
  <c r="E332" i="1"/>
  <c r="E333" i="1"/>
  <c r="E335" i="1"/>
  <c r="E338" i="1"/>
  <c r="E342" i="1"/>
  <c r="E343" i="1"/>
  <c r="E344" i="1"/>
  <c r="E345" i="1"/>
  <c r="E346" i="1"/>
  <c r="E347" i="1"/>
  <c r="E349" i="1"/>
  <c r="E350" i="1"/>
  <c r="E351" i="1"/>
  <c r="E353" i="1"/>
  <c r="E354" i="1"/>
  <c r="E355" i="1"/>
  <c r="E356" i="1"/>
  <c r="E357" i="1"/>
  <c r="E358" i="1"/>
  <c r="E364" i="1"/>
  <c r="E365" i="1"/>
  <c r="E366" i="1"/>
  <c r="E367" i="1"/>
  <c r="E368" i="1"/>
  <c r="E370" i="1"/>
  <c r="E373" i="1"/>
  <c r="E374" i="1"/>
  <c r="E380" i="1"/>
  <c r="E408" i="1"/>
  <c r="E411" i="1"/>
  <c r="E412" i="1"/>
  <c r="E421" i="1"/>
  <c r="E422" i="1"/>
  <c r="E423" i="1"/>
  <c r="E424" i="1"/>
  <c r="E425" i="1"/>
  <c r="E426" i="1"/>
  <c r="E427" i="1"/>
  <c r="E428" i="1"/>
  <c r="E429" i="1"/>
  <c r="E430" i="1"/>
  <c r="E431" i="1"/>
  <c r="E437" i="1"/>
  <c r="E445" i="1"/>
  <c r="E446" i="1"/>
  <c r="E447" i="1"/>
  <c r="E448" i="1"/>
  <c r="E449" i="1"/>
  <c r="E450" i="1"/>
  <c r="E451" i="1"/>
  <c r="E452" i="1"/>
  <c r="E453" i="1"/>
  <c r="E454" i="1"/>
  <c r="E458" i="1"/>
  <c r="E460" i="1"/>
  <c r="E461" i="1"/>
  <c r="E462" i="1"/>
  <c r="E464" i="1"/>
  <c r="E465" i="1"/>
  <c r="E466" i="1"/>
  <c r="E467" i="1"/>
  <c r="E469" i="1"/>
  <c r="E470" i="1"/>
  <c r="E473" i="1"/>
  <c r="E474" i="1"/>
  <c r="E475" i="1"/>
  <c r="E476" i="1"/>
  <c r="E477" i="1"/>
  <c r="E478" i="1"/>
  <c r="E479" i="1"/>
  <c r="E480" i="1"/>
  <c r="E481" i="1"/>
  <c r="E482" i="1"/>
  <c r="E485" i="1"/>
  <c r="E486" i="1"/>
  <c r="E487" i="1"/>
  <c r="E488" i="1"/>
  <c r="E489" i="1"/>
  <c r="E492" i="1"/>
  <c r="E493" i="1"/>
  <c r="E494" i="1"/>
  <c r="E495" i="1"/>
  <c r="E496" i="1"/>
  <c r="E498" i="1"/>
  <c r="E502" i="1"/>
  <c r="E503" i="1"/>
  <c r="E504" i="1"/>
  <c r="E505" i="1"/>
  <c r="E508" i="1"/>
  <c r="E509" i="1"/>
  <c r="E510" i="1"/>
  <c r="E511" i="1"/>
  <c r="E512" i="1"/>
  <c r="E513" i="1"/>
  <c r="E515" i="1"/>
  <c r="E516" i="1"/>
  <c r="E519" i="1"/>
  <c r="E522" i="1"/>
  <c r="E524" i="1"/>
  <c r="E528" i="1"/>
  <c r="E530" i="1"/>
  <c r="E533" i="1"/>
  <c r="E538" i="1"/>
  <c r="E539" i="1"/>
  <c r="E540" i="1"/>
  <c r="E541" i="1"/>
  <c r="E542" i="1"/>
  <c r="E543" i="1"/>
  <c r="E544" i="1"/>
  <c r="E552" i="1"/>
  <c r="E553" i="1"/>
  <c r="E556" i="1"/>
  <c r="E557" i="1"/>
  <c r="E559" i="1"/>
  <c r="E560" i="1"/>
  <c r="E561" i="1"/>
  <c r="E564" i="1"/>
  <c r="E565" i="1"/>
  <c r="E566" i="1"/>
  <c r="E568" i="1"/>
  <c r="E570" i="1"/>
  <c r="E571" i="1"/>
  <c r="E572" i="1"/>
  <c r="E573" i="1"/>
  <c r="E575" i="1"/>
  <c r="E576" i="1"/>
  <c r="E577" i="1"/>
  <c r="E578" i="1"/>
  <c r="E581" i="1"/>
  <c r="E585" i="1"/>
  <c r="E587" i="1"/>
  <c r="E588" i="1"/>
  <c r="E589" i="1"/>
  <c r="E590" i="1"/>
  <c r="E591" i="1"/>
  <c r="E592" i="1"/>
  <c r="E594" i="1"/>
  <c r="E595" i="1"/>
  <c r="E596" i="1"/>
  <c r="E597" i="1"/>
  <c r="E598" i="1"/>
  <c r="E599" i="1"/>
  <c r="E600" i="1"/>
  <c r="E601" i="1"/>
  <c r="E606" i="1"/>
  <c r="E607" i="1"/>
  <c r="E608" i="1"/>
  <c r="E609" i="1"/>
  <c r="E610" i="1"/>
  <c r="E611" i="1"/>
  <c r="E612" i="1"/>
  <c r="E613" i="1"/>
  <c r="E615" i="1"/>
  <c r="E617" i="1"/>
  <c r="E619" i="1"/>
  <c r="E620" i="1"/>
  <c r="E622" i="1"/>
  <c r="E623" i="1"/>
  <c r="E624" i="1"/>
  <c r="E625" i="1"/>
  <c r="E626" i="1"/>
  <c r="E627" i="1"/>
  <c r="E629" i="1"/>
  <c r="E630" i="1"/>
  <c r="E633" i="1"/>
  <c r="E634" i="1"/>
  <c r="E636" i="1"/>
  <c r="E637" i="1"/>
  <c r="E638" i="1"/>
  <c r="E639" i="1"/>
  <c r="E642" i="1"/>
  <c r="E643" i="1"/>
  <c r="E644" i="1"/>
  <c r="E645" i="1"/>
  <c r="E649" i="1"/>
  <c r="E650" i="1"/>
  <c r="E654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5" i="1"/>
  <c r="E677" i="1"/>
  <c r="E678" i="1"/>
  <c r="E679" i="1"/>
  <c r="E680" i="1"/>
  <c r="E681" i="1"/>
  <c r="E682" i="1"/>
  <c r="E683" i="1"/>
  <c r="E684" i="1"/>
  <c r="E686" i="1"/>
  <c r="E688" i="1"/>
  <c r="E689" i="1"/>
  <c r="E691" i="1"/>
  <c r="E692" i="1"/>
  <c r="E693" i="1"/>
  <c r="E694" i="1"/>
  <c r="E695" i="1"/>
  <c r="E696" i="1"/>
  <c r="E697" i="1"/>
  <c r="E698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5" i="1"/>
  <c r="E717" i="1"/>
  <c r="E718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9" i="1"/>
  <c r="E740" i="1"/>
  <c r="E741" i="1"/>
  <c r="E742" i="1"/>
  <c r="E743" i="1"/>
  <c r="E745" i="1"/>
  <c r="E746" i="1"/>
  <c r="E747" i="1"/>
  <c r="E748" i="1"/>
  <c r="E749" i="1"/>
  <c r="E750" i="1"/>
  <c r="E751" i="1"/>
  <c r="E753" i="1"/>
  <c r="E755" i="1"/>
  <c r="E756" i="1"/>
  <c r="E758" i="1"/>
  <c r="E759" i="1"/>
  <c r="E760" i="1"/>
  <c r="E762" i="1"/>
  <c r="E764" i="1"/>
  <c r="E765" i="1"/>
  <c r="E768" i="1"/>
  <c r="E769" i="1"/>
  <c r="E770" i="1"/>
  <c r="E771" i="1"/>
  <c r="E774" i="1"/>
  <c r="E775" i="1"/>
  <c r="E776" i="1"/>
  <c r="E777" i="1"/>
  <c r="E778" i="1"/>
  <c r="E779" i="1"/>
  <c r="E781" i="1"/>
  <c r="E782" i="1"/>
  <c r="E783" i="1"/>
  <c r="E785" i="1"/>
  <c r="E787" i="1"/>
  <c r="E790" i="1"/>
  <c r="E792" i="1"/>
  <c r="E793" i="1"/>
  <c r="E795" i="1"/>
  <c r="E797" i="1"/>
  <c r="E798" i="1"/>
  <c r="E801" i="1"/>
  <c r="E802" i="1"/>
  <c r="E805" i="1"/>
  <c r="E806" i="1"/>
  <c r="E807" i="1"/>
  <c r="E808" i="1"/>
</calcChain>
</file>

<file path=xl/sharedStrings.xml><?xml version="1.0" encoding="utf-8"?>
<sst xmlns="http://schemas.openxmlformats.org/spreadsheetml/2006/main" count="2381" uniqueCount="2141">
  <si>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</si>
  <si>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</si>
  <si>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</si>
  <si>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</si>
  <si>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</si>
  <si>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</si>
  <si>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</si>
  <si>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</si>
  <si>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</si>
  <si>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1463</t>
  </si>
  <si>
    <t>1767</t>
  </si>
  <si>
    <t>0697</t>
  </si>
  <si>
    <t>1422</t>
  </si>
  <si>
    <t>0028</t>
  </si>
  <si>
    <t>0115</t>
  </si>
  <si>
    <t>0147</t>
  </si>
  <si>
    <t>0441</t>
  </si>
  <si>
    <t>0685</t>
  </si>
  <si>
    <t>1057</t>
  </si>
  <si>
    <t>1114</t>
  </si>
  <si>
    <t>1162</t>
  </si>
  <si>
    <t>1256</t>
  </si>
  <si>
    <t>1438</t>
  </si>
  <si>
    <t>1590</t>
  </si>
  <si>
    <t>1679</t>
  </si>
  <si>
    <t>1736</t>
  </si>
  <si>
    <t>1843</t>
  </si>
  <si>
    <t>2147</t>
  </si>
  <si>
    <t>2150</t>
  </si>
  <si>
    <t>2275</t>
  </si>
  <si>
    <t>NO56
ｶﾀﾛｸﾞﾍﾟｰｼﾞ</t>
    <phoneticPr fontId="3"/>
  </si>
  <si>
    <t>0100</t>
  </si>
  <si>
    <t>0132</t>
  </si>
  <si>
    <t>0789</t>
  </si>
  <si>
    <t>0996</t>
  </si>
  <si>
    <t>1018</t>
  </si>
  <si>
    <t>1512</t>
  </si>
  <si>
    <t>1737</t>
  </si>
  <si>
    <t>1769</t>
  </si>
  <si>
    <t>1909</t>
  </si>
  <si>
    <t>1971</t>
  </si>
  <si>
    <t>2005</t>
  </si>
  <si>
    <t>2011</t>
  </si>
  <si>
    <t>2130</t>
  </si>
  <si>
    <t>2166</t>
  </si>
  <si>
    <t>2200</t>
  </si>
  <si>
    <t>2252</t>
  </si>
  <si>
    <t>2290</t>
  </si>
  <si>
    <t>2378</t>
  </si>
  <si>
    <t>2393</t>
  </si>
  <si>
    <t>0093</t>
  </si>
  <si>
    <t>0101</t>
  </si>
  <si>
    <t>0105</t>
  </si>
  <si>
    <t>0113</t>
  </si>
  <si>
    <t>0145</t>
  </si>
  <si>
    <t>0159</t>
  </si>
  <si>
    <t>0193</t>
  </si>
  <si>
    <t>0280</t>
  </si>
  <si>
    <t>0373</t>
  </si>
  <si>
    <t>0433</t>
  </si>
  <si>
    <t>0474</t>
  </si>
  <si>
    <t>0486</t>
  </si>
  <si>
    <t>0489</t>
  </si>
  <si>
    <t>0496</t>
  </si>
  <si>
    <t>0537</t>
  </si>
  <si>
    <t>0587</t>
  </si>
  <si>
    <t>0598</t>
  </si>
  <si>
    <t>0608</t>
  </si>
  <si>
    <t>0704</t>
  </si>
  <si>
    <t>0729</t>
  </si>
  <si>
    <t>0746</t>
  </si>
  <si>
    <t>0891</t>
  </si>
  <si>
    <t>0926</t>
  </si>
  <si>
    <t>0935</t>
  </si>
  <si>
    <t>1011</t>
  </si>
  <si>
    <t>1027</t>
  </si>
  <si>
    <t>1078</t>
  </si>
  <si>
    <t>1108</t>
  </si>
  <si>
    <t>1159</t>
  </si>
  <si>
    <t>1160</t>
  </si>
  <si>
    <t>1186</t>
  </si>
  <si>
    <t>1203</t>
  </si>
  <si>
    <t>1254</t>
  </si>
  <si>
    <t>1259</t>
  </si>
  <si>
    <t>1418</t>
  </si>
  <si>
    <t>1426</t>
  </si>
  <si>
    <t>1428</t>
  </si>
  <si>
    <t>1432</t>
  </si>
  <si>
    <t>1534</t>
  </si>
  <si>
    <t>1617</t>
  </si>
  <si>
    <t>1741</t>
  </si>
  <si>
    <t>1766</t>
  </si>
  <si>
    <t>1797</t>
  </si>
  <si>
    <t>1872</t>
  </si>
  <si>
    <t>1884</t>
  </si>
  <si>
    <t>1887</t>
  </si>
  <si>
    <t>1898</t>
  </si>
  <si>
    <t>1972</t>
  </si>
  <si>
    <t>2046</t>
  </si>
  <si>
    <t>2072</t>
  </si>
  <si>
    <t>2073</t>
  </si>
  <si>
    <t>2099</t>
  </si>
  <si>
    <t>2145</t>
  </si>
  <si>
    <t>2154</t>
  </si>
  <si>
    <t>2175</t>
  </si>
  <si>
    <t>2184</t>
  </si>
  <si>
    <t>2223</t>
  </si>
  <si>
    <t>2271</t>
  </si>
  <si>
    <t>2273</t>
  </si>
  <si>
    <t>2291</t>
  </si>
  <si>
    <t>2330</t>
  </si>
  <si>
    <t>2355</t>
  </si>
  <si>
    <t>2398</t>
  </si>
  <si>
    <t>2541</t>
  </si>
  <si>
    <t>2590</t>
  </si>
  <si>
    <t>128GB microSDHCカード(車載用)</t>
  </si>
  <si>
    <t>0038</t>
  </si>
  <si>
    <t>0070</t>
  </si>
  <si>
    <t>0109</t>
  </si>
  <si>
    <t>0166</t>
  </si>
  <si>
    <t>1/8"-2･1/2" チェーンパイプバイス</t>
  </si>
  <si>
    <t>0224</t>
  </si>
  <si>
    <t>0260</t>
  </si>
  <si>
    <t>0269</t>
  </si>
  <si>
    <t>0274</t>
  </si>
  <si>
    <t>0288</t>
  </si>
  <si>
    <t>0304</t>
  </si>
  <si>
    <t>0309</t>
  </si>
  <si>
    <t>0316</t>
  </si>
  <si>
    <t>0367</t>
  </si>
  <si>
    <t>0372</t>
  </si>
  <si>
    <t>3/8"DR ソケットレンチセット</t>
  </si>
  <si>
    <t>替クリップセット(10個)</t>
  </si>
  <si>
    <t>0450</t>
  </si>
  <si>
    <t>0453</t>
  </si>
  <si>
    <t>0455</t>
  </si>
  <si>
    <t>0459</t>
  </si>
  <si>
    <t>0463</t>
  </si>
  <si>
    <t>0469</t>
  </si>
  <si>
    <t>0471</t>
  </si>
  <si>
    <t>0482</t>
  </si>
  <si>
    <t>0511</t>
  </si>
  <si>
    <t>0546</t>
  </si>
  <si>
    <t>0606</t>
  </si>
  <si>
    <t>0607</t>
  </si>
  <si>
    <t>0624</t>
  </si>
  <si>
    <t>0696</t>
  </si>
  <si>
    <t>0703</t>
  </si>
  <si>
    <t>0737</t>
  </si>
  <si>
    <t>0742</t>
  </si>
  <si>
    <t>0773</t>
  </si>
  <si>
    <t>0824</t>
  </si>
  <si>
    <t>0829</t>
  </si>
  <si>
    <t>0845</t>
  </si>
  <si>
    <t>0862</t>
  </si>
  <si>
    <t>0888</t>
  </si>
  <si>
    <t>0890</t>
  </si>
  <si>
    <t>0921</t>
  </si>
  <si>
    <t>0925</t>
  </si>
  <si>
    <t>0928</t>
  </si>
  <si>
    <t>0999</t>
  </si>
  <si>
    <t>1010</t>
  </si>
  <si>
    <t>1019</t>
  </si>
  <si>
    <t>1026</t>
  </si>
  <si>
    <t>1041</t>
  </si>
  <si>
    <t>1061</t>
  </si>
  <si>
    <t>1064</t>
  </si>
  <si>
    <t>1076</t>
  </si>
  <si>
    <t>1101</t>
  </si>
  <si>
    <t>1143</t>
  </si>
  <si>
    <t>1145</t>
  </si>
  <si>
    <t>1152</t>
  </si>
  <si>
    <t>1158</t>
  </si>
  <si>
    <t>1181</t>
  </si>
  <si>
    <t>1200</t>
  </si>
  <si>
    <t>1278</t>
  </si>
  <si>
    <t>1279</t>
  </si>
  <si>
    <t>1282</t>
  </si>
  <si>
    <t>1304</t>
  </si>
  <si>
    <t>1351</t>
  </si>
  <si>
    <t>1375</t>
  </si>
  <si>
    <t>1379</t>
  </si>
  <si>
    <t>1387</t>
  </si>
  <si>
    <t>1400</t>
  </si>
  <si>
    <t>1407</t>
  </si>
  <si>
    <t>1433</t>
  </si>
  <si>
    <t>1442</t>
  </si>
  <si>
    <t>1451</t>
  </si>
  <si>
    <t>1459</t>
  </si>
  <si>
    <t>1460</t>
  </si>
  <si>
    <t>1461</t>
  </si>
  <si>
    <t>1465</t>
  </si>
  <si>
    <t>1502</t>
  </si>
  <si>
    <t>1541</t>
  </si>
  <si>
    <t>1569</t>
  </si>
  <si>
    <t>1588</t>
  </si>
  <si>
    <t>1607</t>
  </si>
  <si>
    <t>1688</t>
  </si>
  <si>
    <t>1706</t>
  </si>
  <si>
    <t>75mm キャスター(自在金具)</t>
  </si>
  <si>
    <t>1743</t>
  </si>
  <si>
    <t>1750</t>
  </si>
  <si>
    <t>1764</t>
  </si>
  <si>
    <t>1771</t>
  </si>
  <si>
    <t>1781</t>
  </si>
  <si>
    <t>1805</t>
  </si>
  <si>
    <t>1862</t>
  </si>
  <si>
    <t>1882</t>
  </si>
  <si>
    <t>1883</t>
  </si>
  <si>
    <t>1888</t>
  </si>
  <si>
    <t>1897</t>
  </si>
  <si>
    <t>1906</t>
  </si>
  <si>
    <t>1916</t>
  </si>
  <si>
    <t>1918</t>
  </si>
  <si>
    <t>1942</t>
  </si>
  <si>
    <t>1944</t>
  </si>
  <si>
    <t>1966</t>
  </si>
  <si>
    <t>1967</t>
  </si>
  <si>
    <t>1968</t>
  </si>
  <si>
    <t>1977</t>
  </si>
  <si>
    <t>1997</t>
  </si>
  <si>
    <t>2001</t>
  </si>
  <si>
    <t>2012</t>
  </si>
  <si>
    <t>2026</t>
  </si>
  <si>
    <t>ビジネスチェアー(ｸﾞﾚｰ)</t>
  </si>
  <si>
    <t>2131</t>
  </si>
  <si>
    <t>2138</t>
  </si>
  <si>
    <t>250mm はさみ・裁ち</t>
  </si>
  <si>
    <t>2168</t>
  </si>
  <si>
    <t>2177</t>
  </si>
  <si>
    <t>2191</t>
  </si>
  <si>
    <t>2198</t>
  </si>
  <si>
    <t>2202</t>
  </si>
  <si>
    <t>2221</t>
  </si>
  <si>
    <t>2230</t>
  </si>
  <si>
    <t>2247</t>
  </si>
  <si>
    <t>[Ｌ] メカニクスグローブ(合成革/黒)</t>
  </si>
  <si>
    <t>2270</t>
  </si>
  <si>
    <t>2274</t>
  </si>
  <si>
    <t>2283</t>
  </si>
  <si>
    <t>2311</t>
  </si>
  <si>
    <t>2316</t>
  </si>
  <si>
    <t>2340</t>
  </si>
  <si>
    <t>2356</t>
  </si>
  <si>
    <t>2371</t>
  </si>
  <si>
    <t>2486</t>
  </si>
  <si>
    <t>2561</t>
  </si>
  <si>
    <t>2566</t>
  </si>
  <si>
    <t>2575</t>
  </si>
  <si>
    <t>2587</t>
  </si>
  <si>
    <t>EA941-92</t>
  </si>
  <si>
    <t>420mlカラスガード</t>
  </si>
  <si>
    <t>*但し、下記商品は2025年6月現在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</si>
  <si>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EA115KN-21</t>
  </si>
  <si>
    <t>DC18V [家庭用]高圧洗浄機(充電式)</t>
  </si>
  <si>
    <t>EA159RE-1</t>
  </si>
  <si>
    <t>[EA159RE,SF,SF-5用] 3.0x180mm 替刃(28本)</t>
  </si>
  <si>
    <t>EA164A-75A</t>
  </si>
  <si>
    <t>1" DR/φ75mm Ｏリング(ｲﾝﾊﾟｸﾄｿｹｯﾄ用/5個)</t>
  </si>
  <si>
    <t>EA463HE-140A</t>
  </si>
  <si>
    <t>120-140mm ホースクランプ(SUS316)</t>
  </si>
  <si>
    <t>EA612SB-11A</t>
  </si>
  <si>
    <t>[51個組] 工具セット</t>
  </si>
  <si>
    <t>EA638SN-204</t>
  </si>
  <si>
    <t>M14x27mm/1.5 アイボルト(細目/SS400)</t>
  </si>
  <si>
    <t>EA638SN-206</t>
  </si>
  <si>
    <t>M18x30mm/1.5 アイボルト(細目/SS400)</t>
  </si>
  <si>
    <t>EA640ZD-16B</t>
  </si>
  <si>
    <t>[Ｓ]低圧用絶縁ｳﾚﾀﾝ手袋(直流/交流300V)</t>
  </si>
  <si>
    <t>EA759GR-4</t>
  </si>
  <si>
    <t>往復90分/片道45分 カセットテープ(5本)</t>
  </si>
  <si>
    <t>EA763AE-47P</t>
  </si>
  <si>
    <t>[充電式] リニアシェーバー</t>
  </si>
  <si>
    <t>EA809BG-2</t>
  </si>
  <si>
    <t>100mm/ 720W ディスクグラインダー</t>
  </si>
  <si>
    <t>EA812JD-11B</t>
  </si>
  <si>
    <t>DC12V→AC100V/1800W 正弦波インバーター</t>
  </si>
  <si>
    <t>EA898CA-27A</t>
  </si>
  <si>
    <t>DC18V/350mm チェーンソー(充電式/本体)</t>
  </si>
  <si>
    <t>EA915EM-71A</t>
  </si>
  <si>
    <t>[ﾌﾘｰ] アイスベスト(反射ﾃｰﾌﾟ付)</t>
  </si>
  <si>
    <t>EA929DH-84A</t>
  </si>
  <si>
    <t>緊急油吸着・洗浄キット(車載用)</t>
  </si>
  <si>
    <t>EA935B-100</t>
  </si>
  <si>
    <t>170ml 冷媒管保温材接着剤</t>
  </si>
  <si>
    <t>EA951EW-201A</t>
  </si>
  <si>
    <t>25mm パイプジョイントエルボ(ｽﾃﾝﾚｽ製)</t>
  </si>
  <si>
    <t>EA951EW-242A</t>
  </si>
  <si>
    <t>32mm パイプジョイント引張り(ｽﾃﾝﾚｽ製)</t>
  </si>
  <si>
    <t>EA982SD-24</t>
  </si>
  <si>
    <t>50mmx 4.0m/ 764kg ﾍﾞﾙﾄ荷締機(両端ｱｲ/SUS)</t>
  </si>
  <si>
    <t>EA987-7A</t>
  </si>
  <si>
    <t>150kgx7.0m チェーンブロック</t>
  </si>
  <si>
    <t>EA987AD-2.5A</t>
  </si>
  <si>
    <t>1.5tonx2.5m チェーンブロック</t>
  </si>
  <si>
    <t>EA987AD-5A</t>
  </si>
  <si>
    <t>1.5tonx5.0m チェーンブロック</t>
  </si>
  <si>
    <t>EA987AD-23A</t>
  </si>
  <si>
    <t>2.0tonx3.0m チェーンブロック</t>
  </si>
  <si>
    <t>EA987AD-25A</t>
  </si>
  <si>
    <t>2.0tonx5.0m チェーンブロック</t>
  </si>
  <si>
    <t>EA987AD-28A</t>
  </si>
  <si>
    <t>2.0tonx8.0m チェーンブロック</t>
  </si>
  <si>
    <t>EB276G-204</t>
  </si>
  <si>
    <t>[EA276G-28･GE-7]用 ベアリング</t>
  </si>
  <si>
    <t>EB707A-12</t>
  </si>
  <si>
    <t>携帯用ケース</t>
  </si>
  <si>
    <t>0010</t>
  </si>
  <si>
    <t>フレアー配管工具セット</t>
  </si>
  <si>
    <t>0013</t>
  </si>
  <si>
    <t>EA200M</t>
  </si>
  <si>
    <t>4-16mm フレアーリングツール(ﾐﾘｻｲｽﾞ)</t>
  </si>
  <si>
    <t>0023</t>
  </si>
  <si>
    <t>EA101TS-1</t>
  </si>
  <si>
    <t>[R32･R410A]ﾎﾞｰﾙﾊﾞﾙﾌﾞ式ﾃﾞｼﾞﾀﾙｹﾞｰｼﾞﾏﾆﾎｰﾙﾄﾞ</t>
  </si>
  <si>
    <t>EA101TS-2</t>
  </si>
  <si>
    <t>[R32･R410A]ﾎﾞｰﾙﾊﾞﾙﾌﾞ式ﾃﾞｼﾞﾀﾙﾏﾆﾎｰﾙﾄﾞｷｯﾄ</t>
  </si>
  <si>
    <t>EA432BA-14A</t>
  </si>
  <si>
    <t>38.10mm 銅管ソケット(1個)</t>
  </si>
  <si>
    <t>0032</t>
  </si>
  <si>
    <t>EA100CA-400B</t>
  </si>
  <si>
    <t>冷媒ガス回収機</t>
  </si>
  <si>
    <t>0034</t>
  </si>
  <si>
    <t>EA944NR-1</t>
  </si>
  <si>
    <t>50mmx18m コーテープ・非粘着(白/6巻)</t>
  </si>
  <si>
    <t>0037</t>
  </si>
  <si>
    <t>EA455A-11</t>
  </si>
  <si>
    <t>ルームエアコン用エアーカットバルブ</t>
  </si>
  <si>
    <t>EA949HS-331</t>
  </si>
  <si>
    <t>500x500x10mm 防振パット(EPDM/のりなし)</t>
  </si>
  <si>
    <t>0063</t>
  </si>
  <si>
    <t>EA897ES-25</t>
  </si>
  <si>
    <t>AC100V/ 25W/φ25cm 換気扇(低騒音型)</t>
  </si>
  <si>
    <t>EA897ES-40</t>
  </si>
  <si>
    <t>AC100V/200W/φ40cm 換気扇(低騒音型)</t>
  </si>
  <si>
    <t>0065</t>
  </si>
  <si>
    <t>EA897CW-41D</t>
  </si>
  <si>
    <t>AC100V/1200W ｺﾝﾊﾟｸﾄｾﾗﾐｯｸﾌｧﾝﾋｰﾀｰ</t>
  </si>
  <si>
    <t>EA897CW-72</t>
  </si>
  <si>
    <t>AC100V/1200W ｾﾗﾐｯｸﾌｧﾝﾋｰﾀｰ</t>
  </si>
  <si>
    <t>EA109D-22</t>
  </si>
  <si>
    <t>φ0.6･φ1.4mm/95mm クリーニングニードル</t>
  </si>
  <si>
    <t>0075</t>
  </si>
  <si>
    <t>EA307B-5</t>
  </si>
  <si>
    <t>5/8"(15.88mm)/250g ソルダーリング</t>
  </si>
  <si>
    <t>0079</t>
  </si>
  <si>
    <t>EA315SS-50</t>
  </si>
  <si>
    <t>AC100V/750W 溶接ヒュームコレクター(50Hz)</t>
  </si>
  <si>
    <t>EA315SS-60</t>
  </si>
  <si>
    <t>AC100V/870W 溶接ヒュームコレクター(60Hz)</t>
  </si>
  <si>
    <t>0090</t>
  </si>
  <si>
    <t>EA353J</t>
  </si>
  <si>
    <t>[Ｌ] 手袋(牛革/10双)</t>
  </si>
  <si>
    <t>EA526TV-8</t>
  </si>
  <si>
    <t>0-200mm/100mm シャコ万力</t>
  </si>
  <si>
    <t>0098</t>
  </si>
  <si>
    <t>EA544RC-68</t>
  </si>
  <si>
    <t>220mm はさみ・金切(ﾌﾟﾛ用/立ｴｸﾞﾘ)</t>
  </si>
  <si>
    <t>EA545KS-11</t>
  </si>
  <si>
    <t>200mm ミニクリッパー(ｵﾌｾｯﾄ)</t>
  </si>
  <si>
    <t>EA545BN-4</t>
  </si>
  <si>
    <t>9mm/600mm ボルトカッター</t>
  </si>
  <si>
    <t>EA545BN-6</t>
  </si>
  <si>
    <t>15mm/900mm ボルトカッター</t>
  </si>
  <si>
    <t>0104</t>
  </si>
  <si>
    <t>EA572KB-4</t>
  </si>
  <si>
    <t>26mm/180mm/130mm セリ矢</t>
  </si>
  <si>
    <t>EA572CS-9</t>
  </si>
  <si>
    <t>25.4x203mm 平たがね</t>
  </si>
  <si>
    <t>EA575BE-3</t>
  </si>
  <si>
    <t>1350g/33x355mm 両頭ハンマー</t>
  </si>
  <si>
    <t>EA575WZ-11</t>
  </si>
  <si>
    <t>25mm 交換ヘッド(EA575WZ-1用)</t>
  </si>
  <si>
    <t>EA575HE-7</t>
  </si>
  <si>
    <t>1.0kg/50mm 無反動ハンマー</t>
  </si>
  <si>
    <t>EA575HE-27</t>
  </si>
  <si>
    <t>1.8kg/60mm 無反動ハンマー</t>
  </si>
  <si>
    <t>0123</t>
  </si>
  <si>
    <t>EA579BH-231</t>
  </si>
  <si>
    <t>292mm パテベラ(ｽﾃﾝﾚｽ製)</t>
  </si>
  <si>
    <t>0130</t>
  </si>
  <si>
    <t>EA524AM-3A</t>
  </si>
  <si>
    <t>25x350mm スクレーパー(貫通柄)</t>
  </si>
  <si>
    <t>EA526B-42</t>
  </si>
  <si>
    <t>0- 500mm/175mm Ｌ型クランプ[超強力型]</t>
  </si>
  <si>
    <t>0138</t>
  </si>
  <si>
    <t>EA589XJ</t>
  </si>
  <si>
    <t>６本組 のみセット</t>
  </si>
  <si>
    <t>0144</t>
  </si>
  <si>
    <t>EA109MF-22</t>
  </si>
  <si>
    <t>305x19㎜ なで刷毛(ﾎﾟﾘﾌﾟﾛﾋﾟﾚﾝ)</t>
  </si>
  <si>
    <t>EA366HA-1</t>
  </si>
  <si>
    <t>ダストフリーサンダー(ｼｬﾌﾄ取付型)</t>
  </si>
  <si>
    <t>EA523MD-16</t>
  </si>
  <si>
    <t>φ35x40mm [超高分子量ﾎﾟﾘｴﾁﾚﾝ製]ローラー</t>
  </si>
  <si>
    <t>EA523MD-17</t>
  </si>
  <si>
    <t>φ35x60mm [超高分子量ﾎﾟﾘｴﾁﾚﾝ製]ローラー</t>
  </si>
  <si>
    <t>EA523MD-18</t>
  </si>
  <si>
    <t>φ35x75mm [超高分子量ﾎﾟﾘｴﾁﾚﾝ製]ローラー</t>
  </si>
  <si>
    <t>EA109MG-76</t>
  </si>
  <si>
    <t>６号 丸筆(ﾗｸﾀﾞ毛)</t>
  </si>
  <si>
    <t>EA109LS-12</t>
  </si>
  <si>
    <t>50mm 万能刷毛 （ポリエステル毛）</t>
  </si>
  <si>
    <t>EA109ME-13</t>
  </si>
  <si>
    <t>84mm 万能刷毛</t>
  </si>
  <si>
    <t>0157</t>
  </si>
  <si>
    <t>EA109NF-30A</t>
  </si>
  <si>
    <t>140x188x130㎜ ペイントカップ</t>
  </si>
  <si>
    <t>EA944MC-43</t>
  </si>
  <si>
    <t>1800mmx25m マスキングシート(内装用)</t>
  </si>
  <si>
    <t>0160</t>
  </si>
  <si>
    <t>EA944NW-30</t>
  </si>
  <si>
    <t>30mmx18m マスキングテープ(建築塗装用/4巻</t>
  </si>
  <si>
    <t>EA950C-1</t>
  </si>
  <si>
    <t>120kg サクションリフター(ﾎﾟﾝﾌﾟ付)</t>
  </si>
  <si>
    <t>0171</t>
  </si>
  <si>
    <t>EA758WR-12B</t>
  </si>
  <si>
    <t>[単3x4本] ﾌﾗｯｼｭﾗｲﾄ/ＬＥＤ(防爆構造･黒)</t>
  </si>
  <si>
    <t>0178</t>
  </si>
  <si>
    <t>EA642KM-25</t>
  </si>
  <si>
    <t>3630g/915mm ﾋﾟｯｸ付ハチェット(ﾉﾝｽﾊﾟｰｷﾝｸﾞ)</t>
  </si>
  <si>
    <t>0188</t>
  </si>
  <si>
    <t>EA582EB</t>
  </si>
  <si>
    <t>150mmx32T ハクソーフレーム(金属用)</t>
  </si>
  <si>
    <t>0192</t>
  </si>
  <si>
    <t>EA348RF-1</t>
  </si>
  <si>
    <t>780-1130mm/150㎏ ﾛｰﾗ-ﾊﾟｲﾌﾟｽﾀﾝﾄﾞ(ｷｬｽﾀｰ付</t>
  </si>
  <si>
    <t>EA348BG-1</t>
  </si>
  <si>
    <t>EA628CA-11</t>
  </si>
  <si>
    <t>φ5mmx20m グラスファイバーロープ</t>
  </si>
  <si>
    <t>0227</t>
  </si>
  <si>
    <t>EA547A-4</t>
  </si>
  <si>
    <t>1/2"-3/4" コンジットベンダー</t>
  </si>
  <si>
    <t>EA547A-6</t>
  </si>
  <si>
    <t>1"-1･1/4" コンジットベンダー</t>
  </si>
  <si>
    <t>0228</t>
  </si>
  <si>
    <t>EA547AH-4</t>
  </si>
  <si>
    <t>1/2"-3/4" コンジットベンダー(ﾊﾝﾄﾞﾙ付)</t>
  </si>
  <si>
    <t>0231</t>
  </si>
  <si>
    <t>EA620GD-5</t>
  </si>
  <si>
    <t>24x  24mm 角パンチユニット</t>
  </si>
  <si>
    <t>0235</t>
  </si>
  <si>
    <t>EA626GK-51</t>
  </si>
  <si>
    <t>38- 51mm ケーブルグリップ(強力型)</t>
  </si>
  <si>
    <t>0243</t>
  </si>
  <si>
    <t>EA585GM-1</t>
  </si>
  <si>
    <t>190mm ケーブルカッター</t>
  </si>
  <si>
    <t>0249</t>
  </si>
  <si>
    <t>EA304HY</t>
  </si>
  <si>
    <t>AC100V ワイヤーストリッパー(熱式)</t>
  </si>
  <si>
    <t>0250</t>
  </si>
  <si>
    <t>EA538CM-3</t>
  </si>
  <si>
    <t>22-100m㎡ 強力圧着ペンチ(裸端子用)</t>
  </si>
  <si>
    <t>0257</t>
  </si>
  <si>
    <t>EA536KA-180</t>
  </si>
  <si>
    <t>180mm 電工ニッパー(ｸﾞﾘｯﾌﾟ付)</t>
  </si>
  <si>
    <t>EA534FB-20</t>
  </si>
  <si>
    <t>200mm 電工ペンチ(砲金構造)</t>
  </si>
  <si>
    <t>EA534FD-200</t>
  </si>
  <si>
    <t>200mm 電工ペンチ(砲金構造/蓄光ﾊﾝﾄﾞﾙ)</t>
  </si>
  <si>
    <t>EA537T-51</t>
  </si>
  <si>
    <t>126mm/60°精密プライヤー(ESD/半丸/ﾍﾞﾝﾄ)</t>
  </si>
  <si>
    <t>0273</t>
  </si>
  <si>
    <t>EA759GN-268</t>
  </si>
  <si>
    <t>EA763AA-206</t>
  </si>
  <si>
    <t>DC12･24V ﾄﾞﾗｲﾌﾞﾚｺｰﾀﾞｰ(2ｶﾒﾗ/ﾌﾛﾝﾄ･車内)</t>
  </si>
  <si>
    <t>EA763AA-511</t>
  </si>
  <si>
    <t>[5V型ﾜｲﾄﾞ] ナビゲーション(ﾎﾟｰﾀﾌﾞﾙ)</t>
  </si>
  <si>
    <t>EA812JY-72B</t>
  </si>
  <si>
    <t>0.85m㎡ x100m [黒]自動車用コード</t>
  </si>
  <si>
    <t>EA812JY-203</t>
  </si>
  <si>
    <t>0.3m㎡x25m  [CAVS/青]自動車用コード</t>
  </si>
  <si>
    <t>EA812JY-204</t>
  </si>
  <si>
    <t>0.3m㎡x25m  [CAVS/黄]自動車用コード</t>
  </si>
  <si>
    <t>EA812JY-272</t>
  </si>
  <si>
    <t>1.25m㎡x25m [VFF/白/青]自動車用コード</t>
  </si>
  <si>
    <t>0283</t>
  </si>
  <si>
    <t>EA538KR-41</t>
  </si>
  <si>
    <t>0.1- 2.5m㎡ 圧着ペンチ(ｵｰﾌﾟﾝﾊﾞﾚﾙ端子用)</t>
  </si>
  <si>
    <t>EA940DT-143</t>
  </si>
  <si>
    <t>プローブキット</t>
  </si>
  <si>
    <t>0293</t>
  </si>
  <si>
    <t>EA993LB-3E</t>
  </si>
  <si>
    <t>3.0ton/140-430mm トロリージャッキ</t>
  </si>
  <si>
    <t>EA993BG-1A</t>
  </si>
  <si>
    <t>1000kg アームジャッキ(油圧式)</t>
  </si>
  <si>
    <t>EA514AL-2</t>
  </si>
  <si>
    <t>φ41mm ピンチオフプライヤー</t>
  </si>
  <si>
    <t>0315</t>
  </si>
  <si>
    <t>EA604AB-12</t>
  </si>
  <si>
    <t>87- 95mm/3/8"DR オイルフィルターレンチ</t>
  </si>
  <si>
    <t>EA604AH-86</t>
  </si>
  <si>
    <t>73-105mm オイルフィルターレンチ</t>
  </si>
  <si>
    <t>0320</t>
  </si>
  <si>
    <t>EA514BW-6</t>
  </si>
  <si>
    <t>48-53mm ディスクシリンダーポリッシャー</t>
  </si>
  <si>
    <t>0323</t>
  </si>
  <si>
    <t>EA500DA-2</t>
  </si>
  <si>
    <t>コイルスプリングコンプレッサー</t>
  </si>
  <si>
    <t>0333</t>
  </si>
  <si>
    <t>EA590SG-5</t>
  </si>
  <si>
    <t>85-140mm 軸用スナップリングプライヤー</t>
  </si>
  <si>
    <t>0336</t>
  </si>
  <si>
    <t>EA590AR-21</t>
  </si>
  <si>
    <t>78-159mm 穴用スナｯプリングプライヤー/90ﾟ</t>
  </si>
  <si>
    <t>EA590AR-145</t>
  </si>
  <si>
    <t>[EA590AR-11,BR-11用] 交換用ｸﾛｰｾｯﾄ(1組)</t>
  </si>
  <si>
    <t>0341</t>
  </si>
  <si>
    <t>EA525W-200</t>
  </si>
  <si>
    <t>200mm/0-210mm メカニックバイス(回転台付)</t>
  </si>
  <si>
    <t>EA922AB-46</t>
  </si>
  <si>
    <t>350ml 虫とりクリーナー</t>
  </si>
  <si>
    <t>EA922JJ-2</t>
  </si>
  <si>
    <t>350x300mm ワックスウェットシート(10枚)</t>
  </si>
  <si>
    <t>EA922JN-3</t>
  </si>
  <si>
    <t>150ml タイヤコーティング剤</t>
  </si>
  <si>
    <t>EA613XE-57</t>
  </si>
  <si>
    <t>68- 75mm フックレンチ(ｽﾃﾝﾚｽ製)</t>
  </si>
  <si>
    <t>EA613XE-61</t>
  </si>
  <si>
    <t>120-130mm フックレンチ(ｽﾃﾝﾚｽ製)</t>
  </si>
  <si>
    <t>EA614SN-12A</t>
  </si>
  <si>
    <t>12mm 片目片口スパナ(ｽﾃﾝﾚｽ製)</t>
  </si>
  <si>
    <t>0377</t>
  </si>
  <si>
    <t>EA611AJ-23</t>
  </si>
  <si>
    <t>T8-T40/８本組 [Torx]ﾄﾞﾗｲﾊﾞｰﾋﾞｯﾄ(ｽﾃﾝﾚｽ製)</t>
  </si>
  <si>
    <t>0379</t>
  </si>
  <si>
    <t>EA612TA-47</t>
  </si>
  <si>
    <t>５個組 カッターセット</t>
  </si>
  <si>
    <t>0409</t>
  </si>
  <si>
    <t>EA617AA-12</t>
  </si>
  <si>
    <t>3/8"DR/# 4 ソケット(ﾊｲﾄﾙｸｽｸﾘｭｰ)</t>
  </si>
  <si>
    <t>0423</t>
  </si>
  <si>
    <t>EA687CM-400A</t>
  </si>
  <si>
    <t>1/2"DR/T20-T60/100mm [TORX]ﾋﾞｯﾄｿｹｯﾄｾｯﾄ</t>
  </si>
  <si>
    <t>EA602KB-7B</t>
  </si>
  <si>
    <t>17x19mm ラチェットメガネレンチ(ｵﾌｾｯﾄ型)</t>
  </si>
  <si>
    <t>0440</t>
  </si>
  <si>
    <t>EA618NR-16</t>
  </si>
  <si>
    <t>1/4"DR/10個 ソケットホルダー</t>
  </si>
  <si>
    <t>EA618NR-18</t>
  </si>
  <si>
    <t>EA618P-3</t>
  </si>
  <si>
    <t>EA615GB-109</t>
  </si>
  <si>
    <t>15/16"x  1  " 両口スパナ</t>
  </si>
  <si>
    <t>0451</t>
  </si>
  <si>
    <t>EA614HS-40</t>
  </si>
  <si>
    <t>４本組 ラチェットメガネレンチ(首振型)</t>
  </si>
  <si>
    <t>EA618HL-10</t>
  </si>
  <si>
    <t>1/4"DRx10mm ディープソケット</t>
  </si>
  <si>
    <t>EA618JB-200</t>
  </si>
  <si>
    <t>3/8"DRx200mm (ﾌﾚｷｼﾌﾞﾙ)ｴｸｽﾃﾝｼｮﾝﾊﾞｰ</t>
  </si>
  <si>
    <t>EA618JL-121</t>
  </si>
  <si>
    <t>3/8"DRx 1/4"  ディープソケット(六角)</t>
  </si>
  <si>
    <t>0456</t>
  </si>
  <si>
    <t>EA618JF-10</t>
  </si>
  <si>
    <t>3/8"DRx10mm ディープソケット</t>
  </si>
  <si>
    <t>EA618JF-12</t>
  </si>
  <si>
    <t>3/8"DRx12mm ディープソケット</t>
  </si>
  <si>
    <t>EA618JF-13</t>
  </si>
  <si>
    <t>3/8"DRx13mm ディープソケット</t>
  </si>
  <si>
    <t>EA618JF-14</t>
  </si>
  <si>
    <t>3/8"DRx14mm ディープソケット</t>
  </si>
  <si>
    <t>EA164MZ-6</t>
  </si>
  <si>
    <t>1/2"DRx150mm ｿｹｯﾄﾎﾙﾀﾞｰ(ｲﾝﾊﾟｸﾄｿｹｯﾄ対応)</t>
  </si>
  <si>
    <t>0460</t>
  </si>
  <si>
    <t>EA618KW-330</t>
  </si>
  <si>
    <t>1/2"DR/T30 [Torx]ﾋﾞｯﾄｿｹｯﾄ(ｲｼﾞﾘ止付)</t>
  </si>
  <si>
    <t>EA618AC-50</t>
  </si>
  <si>
    <t>1/4"DRx 50mm エクステンションバー</t>
  </si>
  <si>
    <t>0464</t>
  </si>
  <si>
    <t>EA618AS-203</t>
  </si>
  <si>
    <t>1/4"DRx#3 [Pozidriv]ビットソケット</t>
  </si>
  <si>
    <t>EA618CA-1</t>
  </si>
  <si>
    <t>1/2"DRx110mm ラチェットハンドル(ﾛｯｷﾝｸﾞ)</t>
  </si>
  <si>
    <t>EA618CF-8</t>
  </si>
  <si>
    <t>1/2"DRx 8mm ディープソケット</t>
  </si>
  <si>
    <t>EA618CF-24</t>
  </si>
  <si>
    <t>1/2"DRx24mm ディープソケット</t>
  </si>
  <si>
    <t>EA618CF-26</t>
  </si>
  <si>
    <t>1/2"DRx26mm ディープソケット</t>
  </si>
  <si>
    <t>EA618CN-10</t>
  </si>
  <si>
    <t>1/2"DRx10mm ディープソケット</t>
  </si>
  <si>
    <t>0472</t>
  </si>
  <si>
    <t>EA618DF-101</t>
  </si>
  <si>
    <t>3/4"DRx 5/8"  ソケット(ｲﾝﾁ)</t>
  </si>
  <si>
    <t>EA618DF-103</t>
  </si>
  <si>
    <t>3/4"DRx 3/4"  ソケット(ｲﾝﾁ)</t>
  </si>
  <si>
    <t>EA618DJ-85</t>
  </si>
  <si>
    <t>3/4"DR/85mm ソケット</t>
  </si>
  <si>
    <t>EA614AB-30</t>
  </si>
  <si>
    <t>30mm 片目片口スパナ</t>
  </si>
  <si>
    <t>EA687HG-16</t>
  </si>
  <si>
    <t>1/2"DRx16mm ﾃﾞｨｰﾌﾟｲﾝﾊﾟｸﾄｿｹｯﾄ(薄肉)</t>
  </si>
  <si>
    <t>0485</t>
  </si>
  <si>
    <t>EA164MC-114</t>
  </si>
  <si>
    <t>1/2"DR/14mm ﾃﾞｨｰﾌﾟｲﾝﾊﾟｸﾄｿｹｯﾄ(12角)</t>
  </si>
  <si>
    <t>EA164GT-301</t>
  </si>
  <si>
    <t>1/2"DR ﾎｲｰﾙﾅｯﾄ用薄型ﾛﾝｸﾞｲﾝﾊﾟｸﾄｿｹｯﾄｾｯﾄ</t>
  </si>
  <si>
    <t>EA164MN-45</t>
  </si>
  <si>
    <t>1/2"DR/T45 [Torx]ｲﾝﾊﾟｸﾄビットソケット</t>
  </si>
  <si>
    <t>0487</t>
  </si>
  <si>
    <t>EA164GV-119</t>
  </si>
  <si>
    <t>3/4"DR/19mm ﾍｯﾄﾞﾎﾞﾙﾄｿｹｯﾄ(ｼﾘﾝﾀﾞｰ/ﾌﾗｲﾎｲﾙ用</t>
  </si>
  <si>
    <t>EA164NR-60</t>
  </si>
  <si>
    <t>1･1/2"DR/ 60mm インパクトソケット</t>
  </si>
  <si>
    <t>0491</t>
  </si>
  <si>
    <t>EA164EC-31</t>
  </si>
  <si>
    <t>3/4"DRx 3/4"  ｲﾝﾊﾟｸﾄｿｹｯﾄ(ｲﾝﾁ/十二角)</t>
  </si>
  <si>
    <t>EA164EC-37</t>
  </si>
  <si>
    <t>3/4"DRx1･ 1/8"  ｲﾝﾊﾟｸﾄｿｹｯﾄ(ｲﾝﾁ/十二角)</t>
  </si>
  <si>
    <t>0493</t>
  </si>
  <si>
    <t>EA164AA-6AA</t>
  </si>
  <si>
    <t>1" DR /5.0x45mm   ｲﾝﾊﾟｸﾄｿｹｯﾄ用ﾋﾟﾝ(5個)</t>
  </si>
  <si>
    <t>EA602AG-17</t>
  </si>
  <si>
    <t>17x21mm/312mm 両口ラチェットレンチ(ﾛﾝｸﾞ)</t>
  </si>
  <si>
    <t>0503</t>
  </si>
  <si>
    <t>EA534X-305</t>
  </si>
  <si>
    <t>311mm ｾｰﾌﾃｨｰ･ﾜｲﾔｰﾂｲｽﾀｰ(右･左切替ｵｰﾄﾘﾀｰﾝ)</t>
  </si>
  <si>
    <t>0506</t>
  </si>
  <si>
    <t>EA723HW-5</t>
  </si>
  <si>
    <t>5mm  スパナヘッド (EA723HV-1.-2用)</t>
  </si>
  <si>
    <t>EA723HK-4</t>
  </si>
  <si>
    <t>2.5-13.5Nm トルクドライバー(ﾌﾟﾘｾｯﾄ型)</t>
  </si>
  <si>
    <t>0517</t>
  </si>
  <si>
    <t>EA552EX-13</t>
  </si>
  <si>
    <t>-0.9/-1.8mm [-]両頭ドライバー(ｾﾗﾐｯｸ)</t>
  </si>
  <si>
    <t>0522</t>
  </si>
  <si>
    <t>EA560LA-2</t>
  </si>
  <si>
    <t>#2 x100mm [+]ドライバー</t>
  </si>
  <si>
    <t>EA560LA-3</t>
  </si>
  <si>
    <t>#3 x150mm [+]ドライバー</t>
  </si>
  <si>
    <t>EA560LA-150</t>
  </si>
  <si>
    <t>8.0x1.2x150mm [-]ドライバー</t>
  </si>
  <si>
    <t>0527</t>
  </si>
  <si>
    <t>EA573KR-3</t>
  </si>
  <si>
    <t>3.0x100mm [Ball Hexagon]ドライバー</t>
  </si>
  <si>
    <t>EA565AB-10A</t>
  </si>
  <si>
    <t>10.0x250mm [Nut]ドライバー</t>
  </si>
  <si>
    <t>0540</t>
  </si>
  <si>
    <t>EA564AH-101</t>
  </si>
  <si>
    <t>#1x#2 [+]ﾄﾞﾗｲﾊﾞｰ(ﾗﾁｪｯﾄ式･電工型)</t>
  </si>
  <si>
    <t>EA611BK-4</t>
  </si>
  <si>
    <t>4.0x25mm [Ball Hexagon]ドライバービット</t>
  </si>
  <si>
    <t>0559</t>
  </si>
  <si>
    <t>EA611P-110</t>
  </si>
  <si>
    <t>10本用 (1/4"Hex)ビットケース</t>
  </si>
  <si>
    <t>0561</t>
  </si>
  <si>
    <t>EA824LM-3</t>
  </si>
  <si>
    <t>3mm   木ねじ下穴きり</t>
  </si>
  <si>
    <t>0563</t>
  </si>
  <si>
    <t>EA573GN-160</t>
  </si>
  <si>
    <t>6.0x180mm ロング六角棒レンチ</t>
  </si>
  <si>
    <t>0579</t>
  </si>
  <si>
    <t>EA652AE-2</t>
  </si>
  <si>
    <t>125mm 超硬ポイントけがき針</t>
  </si>
  <si>
    <t>0581</t>
  </si>
  <si>
    <t>EA572MJ-24</t>
  </si>
  <si>
    <t>3.0x100mm ピンポンチ(ﾛｰﾙﾋﾟﾝ用/真鍮製)</t>
  </si>
  <si>
    <t>EA521VX-3C</t>
  </si>
  <si>
    <t>180mm 精密やすり(平/油目)</t>
  </si>
  <si>
    <t>EA522AK-11</t>
  </si>
  <si>
    <t>76x25x9.5mm 油砥石(長三角/中目)</t>
  </si>
  <si>
    <t>0599</t>
  </si>
  <si>
    <t>EA522G-54</t>
  </si>
  <si>
    <t>205x73x23mm/#8000 超仕上砥石(純白)</t>
  </si>
  <si>
    <t>EA922AJ-112</t>
  </si>
  <si>
    <t>500g 金属磨き液(ﾋﾟｶｰﾙ液)</t>
  </si>
  <si>
    <t>EA109AR-5</t>
  </si>
  <si>
    <t>6.4x32mm 耐静電ブラシ(馬毛)</t>
  </si>
  <si>
    <t>EA109DZ-10</t>
  </si>
  <si>
    <t>9x23mm パーツブラシ(10本)</t>
  </si>
  <si>
    <t>0616</t>
  </si>
  <si>
    <t>EA115HD-2A</t>
  </si>
  <si>
    <t>2.6L 超音波洗浄機</t>
  </si>
  <si>
    <t>EA508SG-103A</t>
  </si>
  <si>
    <t>φ155x179mm/ 3.0L ポット(ｽﾃﾝﾚｽ製)</t>
  </si>
  <si>
    <t>0650</t>
  </si>
  <si>
    <t>EA992B-35</t>
  </si>
  <si>
    <t>φ350mm じょうご(ﾌｨﾙﾀｰﾅｼ)</t>
  </si>
  <si>
    <t>0670</t>
  </si>
  <si>
    <t>EA637GX-20</t>
  </si>
  <si>
    <t>M20 ツインナット</t>
  </si>
  <si>
    <t>0678</t>
  </si>
  <si>
    <t>EA550SR-1.2</t>
  </si>
  <si>
    <t>1.2x85mm (-)精密ドライバー(ｱﾙﾐﾎﾞﾃﾞｨｰ)</t>
  </si>
  <si>
    <t>0680</t>
  </si>
  <si>
    <t>EA537HD-1</t>
  </si>
  <si>
    <t>160mm 精密プライヤー(ｱﾙﾐ製)</t>
  </si>
  <si>
    <t>EA537HD-2</t>
  </si>
  <si>
    <t>125mm 精密プライヤー(ｽﾁｰﾙ製)</t>
  </si>
  <si>
    <t>EA595ER-2</t>
  </si>
  <si>
    <t>125mm 精密用ピンセット</t>
  </si>
  <si>
    <t>EA595GM-13</t>
  </si>
  <si>
    <t>0.17x0.10x120mm 精密用ﾋﾟﾝｾｯﾄ(非磁性合金</t>
  </si>
  <si>
    <t>0687</t>
  </si>
  <si>
    <t>EA595AP-2</t>
  </si>
  <si>
    <t>110mm 精密用ピンセット(ﾃﾞﾙﾘﾝ/ｽﾃﾝﾚｽ製)</t>
  </si>
  <si>
    <t>EA756D-21</t>
  </si>
  <si>
    <t>x 8.0/16.3mm リネンテスター</t>
  </si>
  <si>
    <t>EA756FB-11</t>
  </si>
  <si>
    <t>x10.0/28mm ハンドルーペ</t>
  </si>
  <si>
    <t>EA756B-8A</t>
  </si>
  <si>
    <t>x3.0/34mm ハンドルーペ [ﾌﾞﾗｯｸ]</t>
  </si>
  <si>
    <t>EA756FG-6</t>
  </si>
  <si>
    <t>x 5.0/30mm デスクトップルーペ</t>
  </si>
  <si>
    <t>EA311A-1</t>
  </si>
  <si>
    <t>70ml フラックス(半田用)</t>
  </si>
  <si>
    <t>EA311CC-24</t>
  </si>
  <si>
    <t>2.0mm/1Kg  巻はんだ</t>
  </si>
  <si>
    <t>0707</t>
  </si>
  <si>
    <t>EA997RE-87</t>
  </si>
  <si>
    <t>1200x60mm 粘着ﾏｯﾄ用ｱﾙﾐｽﾛｰﾌﾟ</t>
  </si>
  <si>
    <t>0723</t>
  </si>
  <si>
    <t>EA720MB-3A</t>
  </si>
  <si>
    <t>0.24-3m スーパーメジャー</t>
  </si>
  <si>
    <t>EA720CS-7N</t>
  </si>
  <si>
    <t>25mmx7.5m メジャー(ﾅｲﾛﾝｺｰﾄ)</t>
  </si>
  <si>
    <t>EA720HP-5.5</t>
  </si>
  <si>
    <t>25mmx5.5m メジャー(ｽﾄｯﾊﾟｰ付)</t>
  </si>
  <si>
    <t>EA720HP-155B</t>
  </si>
  <si>
    <t>25mmx5.5m メジャー(ﾏｸﾞﾈｯﾄ爪/ﾎﾙﾀﾞｰ付)</t>
  </si>
  <si>
    <t>EA780KA-1</t>
  </si>
  <si>
    <t>レーザーライン (ﾚｯﾄﾞﾚｰｻﾞｰ)</t>
  </si>
  <si>
    <t>EA721SA-25</t>
  </si>
  <si>
    <t>0-360° レベルポインﾄ</t>
  </si>
  <si>
    <t>EA720YC-30</t>
  </si>
  <si>
    <t>300x30mm/12" 直尺(ｽﾃﾝﾚｽ製)</t>
  </si>
  <si>
    <t>EA720YN-27</t>
  </si>
  <si>
    <t>600mm 鋼製ｽﾄﾚｰﾄｴｯｼﾞ(普通型A級)</t>
  </si>
  <si>
    <t>EA720YN-42</t>
  </si>
  <si>
    <t>200mm 鋼製ｽﾄﾚｰﾄｴｯｼﾞ(ﾍﾞﾍﾞﾙ型A級)</t>
  </si>
  <si>
    <t>0759</t>
  </si>
  <si>
    <t>EA725KM-23</t>
  </si>
  <si>
    <t>200mm ディバイダー</t>
  </si>
  <si>
    <t>0770</t>
  </si>
  <si>
    <t>EA716B-16</t>
  </si>
  <si>
    <t>0.6-  5N ダイヤルテンションゲージ</t>
  </si>
  <si>
    <t>EA715CH-26</t>
  </si>
  <si>
    <t>30.0kg(20g) 防水･防塵デジタルはかり</t>
  </si>
  <si>
    <t>0774</t>
  </si>
  <si>
    <t>EA725VA-22</t>
  </si>
  <si>
    <t>0.1-10.0mm クラックスケール</t>
  </si>
  <si>
    <t>EA725VA-26</t>
  </si>
  <si>
    <t>-5～5.7mm/-5～20mm ｸﾗｯｸｹﾞｰｼﾞ(接着型)</t>
  </si>
  <si>
    <t>0776</t>
  </si>
  <si>
    <t>EA776AE-1A</t>
  </si>
  <si>
    <t>ポータブル導電率計/ペーハー計</t>
  </si>
  <si>
    <t>0778</t>
  </si>
  <si>
    <t>EA776DC-11</t>
  </si>
  <si>
    <t>[EA776DC-1用] 校正標準液</t>
  </si>
  <si>
    <t>EA707A-92</t>
  </si>
  <si>
    <t>デジタルマルチメータ</t>
  </si>
  <si>
    <t>EA707A-111</t>
  </si>
  <si>
    <t>デジタルマルチメーター(携帯用ｹｰｽ付)</t>
  </si>
  <si>
    <t>0793</t>
  </si>
  <si>
    <t>EA708S-7</t>
  </si>
  <si>
    <t>クランプメーター(ﾃﾞｼﾞﾀﾙ)</t>
  </si>
  <si>
    <t>0797</t>
  </si>
  <si>
    <t>EA707NC-13</t>
  </si>
  <si>
    <t>テストリード(ﾋｭｰｽﾞ付)</t>
  </si>
  <si>
    <t>0801</t>
  </si>
  <si>
    <t>EA798C-69</t>
  </si>
  <si>
    <t>消費電力測定器(ﾜｯﾄﾓﾆﾀｰ)</t>
  </si>
  <si>
    <t>0804</t>
  </si>
  <si>
    <t>EA712A-27</t>
  </si>
  <si>
    <t>デジタル照度計</t>
  </si>
  <si>
    <t>0816</t>
  </si>
  <si>
    <t>EA742HL-1</t>
  </si>
  <si>
    <t>カビ指数計(ﾜｲﾔﾚｽ)</t>
  </si>
  <si>
    <t>EA728EB-57</t>
  </si>
  <si>
    <t>103x200x27mm デジタル温度･湿度計</t>
  </si>
  <si>
    <t>0825</t>
  </si>
  <si>
    <t>EA728</t>
  </si>
  <si>
    <t>φ135mm 最高･最低温度計</t>
  </si>
  <si>
    <t>EA728GH-52</t>
  </si>
  <si>
    <t>-30℃～50℃/140mm 温度計(ﾎﾟｹｯﾄ型)</t>
  </si>
  <si>
    <t>0828</t>
  </si>
  <si>
    <t>EA728AC-76</t>
  </si>
  <si>
    <t>102x 46mm 最高･最低温度計(ﾃﾞｼﾞﾀﾙ)</t>
  </si>
  <si>
    <t>EA728EB-81</t>
  </si>
  <si>
    <t>120mm 温度･湿度計</t>
  </si>
  <si>
    <t>EA722CA-15B</t>
  </si>
  <si>
    <t>-50～300℃/265mm 防水ペン型温度計</t>
  </si>
  <si>
    <t>EA722CA-29B</t>
  </si>
  <si>
    <t>-50ﾟC～300ﾟC/275mm 防水ペン型温度計</t>
  </si>
  <si>
    <t>EA858HD-9</t>
  </si>
  <si>
    <t>[EA858HD,HE用] φ10.0mm 丸穴用ポンチ</t>
  </si>
  <si>
    <t>0846</t>
  </si>
  <si>
    <t>EA809PD-2</t>
  </si>
  <si>
    <t>125mm 電子ポリッシャー</t>
  </si>
  <si>
    <t>0857</t>
  </si>
  <si>
    <t>EA818MY-1AA</t>
  </si>
  <si>
    <t>AC100V/125W/180mm 刃物研磨機</t>
  </si>
  <si>
    <t>0860</t>
  </si>
  <si>
    <t>EA851K-6</t>
  </si>
  <si>
    <t>φ165mm/AC100V 電子丸鋸(深切型)</t>
  </si>
  <si>
    <t>EA851K-7</t>
  </si>
  <si>
    <t>φ190mm/AC100V 電子丸鋸(深切型)</t>
  </si>
  <si>
    <t>EA813RK-5C</t>
  </si>
  <si>
    <t>DC12.0V インパクトドライバー(充電式)</t>
  </si>
  <si>
    <t>0864</t>
  </si>
  <si>
    <t>EA813PB-3.6</t>
  </si>
  <si>
    <t>DC 3.6V/1.5Ah 交換用ﾊﾞｯﾃﾘｰ(ﾘﾁｳﾑｲｵﾝ電池)</t>
  </si>
  <si>
    <t>EA813PE-1</t>
  </si>
  <si>
    <t>DC 3.6V ドライバードリル(充電式)</t>
  </si>
  <si>
    <t>EA813PE-101</t>
  </si>
  <si>
    <t>DC 3.6V ドライバードリルセット(充電式)</t>
  </si>
  <si>
    <t>0865</t>
  </si>
  <si>
    <t>EA813PB-36</t>
  </si>
  <si>
    <t>DC18.0V/5.0Ah ﾄﾞﾗｲﾊﾞｰﾄﾞﾘﾙ(黒/充電式)</t>
  </si>
  <si>
    <t>0866</t>
  </si>
  <si>
    <t>EA813PB-61</t>
  </si>
  <si>
    <t>DC18.0V ドライバードリル(黒/充電式)</t>
  </si>
  <si>
    <t>0872</t>
  </si>
  <si>
    <t>EA813WD-11</t>
  </si>
  <si>
    <t>DC10.8V/1.5Ah ドライバードリル(充電式)</t>
  </si>
  <si>
    <t>0873</t>
  </si>
  <si>
    <t>EA851SB-3</t>
  </si>
  <si>
    <t>[EA851SB-10用] 153mm ジグソー刃(鉄工用)</t>
  </si>
  <si>
    <t>0875</t>
  </si>
  <si>
    <t>EA858HR-208</t>
  </si>
  <si>
    <t>11x15mm パンチ(EA858HR-1A/長穴･厚板用)</t>
  </si>
  <si>
    <t>EA858HR-301</t>
  </si>
  <si>
    <t>10mm パンチ(EA858HR-1A/丸穴･ｽﾃﾝﾚｽ用)</t>
  </si>
  <si>
    <t>EA858HR-303</t>
  </si>
  <si>
    <t>12mm パンチ(EA858HR-1A/丸穴･ｽﾃﾝﾚｽ用)</t>
  </si>
  <si>
    <t>EA858HR-401</t>
  </si>
  <si>
    <t>8.5x13mm パンチ(EA858HR-1A/長穴･ｽﾃﾝﾚｽ用)</t>
  </si>
  <si>
    <t>EA858HR-402</t>
  </si>
  <si>
    <t>10x15mm パンチ(EA858HR-1A/長穴･ｽﾃﾝﾚｽ用)</t>
  </si>
  <si>
    <t>0876</t>
  </si>
  <si>
    <t>EA858HR-601</t>
  </si>
  <si>
    <t>6.5x10mm 長穴用替刃(厚板用)</t>
  </si>
  <si>
    <t>EA858HR-602</t>
  </si>
  <si>
    <t>8.5x13mm 長穴用替刃(厚板用)</t>
  </si>
  <si>
    <t>EA858HR-603</t>
  </si>
  <si>
    <t>10 x15mm 長穴用替刃(厚板用)</t>
  </si>
  <si>
    <t>EA858HR-604</t>
  </si>
  <si>
    <t>11 x15mm 長穴用替刃(厚板用)</t>
  </si>
  <si>
    <t>0877</t>
  </si>
  <si>
    <t>EA818PR-12S</t>
  </si>
  <si>
    <t>5000-18000rpm マイクログラインダーセット</t>
  </si>
  <si>
    <t>0884</t>
  </si>
  <si>
    <t>EA854YG-1</t>
  </si>
  <si>
    <t>[EA854YG用] 鋸刃(木材/樹脂兼用/5枚)</t>
  </si>
  <si>
    <t>EA860B-1A</t>
  </si>
  <si>
    <t>AC100V/ 9A(DC12V/ 8A) 発電機</t>
  </si>
  <si>
    <t>EA812A-31</t>
  </si>
  <si>
    <t>AC125V/15A/0.9m ｽﾋﾟｰﾄﾞｺﾝﾄﾛｰﾗｰ(防雨型)</t>
  </si>
  <si>
    <t>EA815SS-23</t>
  </si>
  <si>
    <t>AC250V/15A/ 13m 自動巻リール</t>
  </si>
  <si>
    <t>0894</t>
  </si>
  <si>
    <t>EA815BF-45</t>
  </si>
  <si>
    <t>AC125V/15A/30m ｺｰﾄﾞﾘｰﾙ(防雨･漏電遮断器付</t>
  </si>
  <si>
    <t>0898</t>
  </si>
  <si>
    <t>EA815GC-32</t>
  </si>
  <si>
    <t>AC125V/15A/1.2m延長ｺｰﾄﾞ(3口/漏電遮断器付</t>
  </si>
  <si>
    <t>0907</t>
  </si>
  <si>
    <t>EA940CD-241</t>
  </si>
  <si>
    <t>AC250V/13A [BFﾀｲﾌﾟ] 海外用変換プラグ</t>
  </si>
  <si>
    <t>0915</t>
  </si>
  <si>
    <t>EA824AB-13.0</t>
  </si>
  <si>
    <t>13.0x151mm ストレートドリル(HSS)</t>
  </si>
  <si>
    <t>0920</t>
  </si>
  <si>
    <t>EA824NS-6.7S</t>
  </si>
  <si>
    <t>6.7x 75mm ｽﾃﾝﾚｽ用ｼｮｰﾄﾄﾞﾘﾙ(AG coat HSS)</t>
  </si>
  <si>
    <t>EA824PC-6B</t>
  </si>
  <si>
    <t>6.0x 66mm/120ﾟ ﾄﾞﾘﾙ(TiAlN coat･Co-HSS)</t>
  </si>
  <si>
    <t>EA824PA-2.9</t>
  </si>
  <si>
    <t>2.9x 45mm 超硬ドリル(TiAlN coat)</t>
  </si>
  <si>
    <t>EA824PA-3.1</t>
  </si>
  <si>
    <t>3.1x 54mm 超硬ドリル(TiAlN coat)</t>
  </si>
  <si>
    <t>EA824PA-3.9</t>
  </si>
  <si>
    <t>3.9x 54mm 超硬ドリル(TiAlN coat)</t>
  </si>
  <si>
    <t>EA824PA-4.9</t>
  </si>
  <si>
    <t>4.9x 61mm 超硬ドリル(TiAlN coat)</t>
  </si>
  <si>
    <t>0922</t>
  </si>
  <si>
    <t>EA824CH</t>
  </si>
  <si>
    <t>0.1-3.2mm 精密ﾄﾞﾘﾙﾁｬｯｸｾｯﾄ(六角軸)</t>
  </si>
  <si>
    <t>EA824BL-4.8</t>
  </si>
  <si>
    <t>4.8x114mm ドリルビット(六角軸/CO-HSS)</t>
  </si>
  <si>
    <t>EA824ME-8</t>
  </si>
  <si>
    <t>8.2x 69mm 沈めフライス(六角穴付ﾎﾞｰﾙﾄ用)</t>
  </si>
  <si>
    <t>EA827JS-8</t>
  </si>
  <si>
    <t>8.0mm カウンターシンク(1/4"六角軸･HSS)</t>
  </si>
  <si>
    <t>0934</t>
  </si>
  <si>
    <t>EA829FF-4A</t>
  </si>
  <si>
    <t>M 4x 0.7/4P 溝無タップ(非鉄合金用)</t>
  </si>
  <si>
    <t>EA829FF-5A</t>
  </si>
  <si>
    <t>M 5x 0.8/4P 溝無タップ(非鉄合金用)</t>
  </si>
  <si>
    <t>EA829FF-6A</t>
  </si>
  <si>
    <t>M 6x 1.0/4P 溝無タップ(非鉄合金用)</t>
  </si>
  <si>
    <t>EA829FF-10E</t>
  </si>
  <si>
    <t>M10x 1.0/4P 溝無タップ(非鉄合金用)</t>
  </si>
  <si>
    <t>EA829FF-12G</t>
  </si>
  <si>
    <t>M12x 1.0/4P 溝無タップ(非鉄合金用)</t>
  </si>
  <si>
    <t>EA829HA-18N</t>
  </si>
  <si>
    <t>M18x 1.0/  9P ハンドタップ(HSS)</t>
  </si>
  <si>
    <t>0941</t>
  </si>
  <si>
    <t>EA829TA-415</t>
  </si>
  <si>
    <t>1･1/2"x11 パイプタップ(ｽﾃﾝﾚｽ用/PT(Rc))</t>
  </si>
  <si>
    <t>0946</t>
  </si>
  <si>
    <t>EA829VK-4</t>
  </si>
  <si>
    <t>タップダイスセット(MM,NC,NPT)</t>
  </si>
  <si>
    <t>0955</t>
  </si>
  <si>
    <t>EA819DG-52</t>
  </si>
  <si>
    <t>φ1.8mm/44.5mm ダイヤモンドバ-(丸/3mm軸)</t>
  </si>
  <si>
    <t>0963</t>
  </si>
  <si>
    <t>EA819AJ-131</t>
  </si>
  <si>
    <t>19mm/3mm軸 軸付ブラシ(ｽﾃﾝﾚｽ製)</t>
  </si>
  <si>
    <t>0985</t>
  </si>
  <si>
    <t>EA823MC-34</t>
  </si>
  <si>
    <t>34mm 超硬付パイプ用ホールソー</t>
  </si>
  <si>
    <t>0995</t>
  </si>
  <si>
    <t>EA824LN-118</t>
  </si>
  <si>
    <t>18.0x320mm オーガビット(六角軸)</t>
  </si>
  <si>
    <t>EA828AC-7</t>
  </si>
  <si>
    <t>6x29.5mm ﾙｰﾀｰﾋﾞｯﾄ(3分用・9R/ﾎﾞｰｽﾞ面)</t>
  </si>
  <si>
    <t>0998</t>
  </si>
  <si>
    <t>EA851CB-26</t>
  </si>
  <si>
    <t>φ305x2.4x25.4mm/60T 超硬チップソー</t>
  </si>
  <si>
    <t>EA851CB-27</t>
  </si>
  <si>
    <t>φ355x2.6x25.4mm/70T 超硬チップソー</t>
  </si>
  <si>
    <t>EA854LG-63</t>
  </si>
  <si>
    <t>83mmx  18T  ｼﾞｸﾞｿｰﾌﾞﾚｰﾄﾞ(鉄･ｽﾃﾝﾚｽ用/5枚</t>
  </si>
  <si>
    <t>1002</t>
  </si>
  <si>
    <t>EA857HZ-1</t>
  </si>
  <si>
    <t>レシプロソーブレード用ハンドル</t>
  </si>
  <si>
    <t>EA809CD-54</t>
  </si>
  <si>
    <t>100x15mm/#100 ディスクホイール (三面)</t>
  </si>
  <si>
    <t>EA809CM-5</t>
  </si>
  <si>
    <t>#120/100mm/M10x1.5 ねじ付ディスク(5枚)</t>
  </si>
  <si>
    <t>EA809YH-11</t>
  </si>
  <si>
    <t>70mm/M10 ワイヤーブラシ(ｶｯﾌﾟ型/ｽﾃﾝﾚｽ製)</t>
  </si>
  <si>
    <t>1016</t>
  </si>
  <si>
    <t>EA818-200</t>
  </si>
  <si>
    <t>125mm/12.7mm ワイヤーホイール(粗目ｽﾁｰﾙ)</t>
  </si>
  <si>
    <t>EA818AY-31</t>
  </si>
  <si>
    <t>255x25x19.05mm/WA #60K 平砥石</t>
  </si>
  <si>
    <t>EA819AX-11</t>
  </si>
  <si>
    <t>100mm/M10 サイザルバフ</t>
  </si>
  <si>
    <t>EA819AX-12</t>
  </si>
  <si>
    <t>100mm/M10 コットンバフ</t>
  </si>
  <si>
    <t>EA819BJ-71</t>
  </si>
  <si>
    <t>6x40mm/6mm軸 軸付ワイヤブラシ</t>
  </si>
  <si>
    <t>EA618AX-401</t>
  </si>
  <si>
    <t>1/4"DRx1/4"HEX ソケットアダプター</t>
  </si>
  <si>
    <t>EA612AC-24</t>
  </si>
  <si>
    <t>24mm 電ドルソケット(ｻｰﾌｪｲｽ)</t>
  </si>
  <si>
    <t>1028</t>
  </si>
  <si>
    <t>EA612AX-113</t>
  </si>
  <si>
    <t>13.0 x 65mm ナットセッター</t>
  </si>
  <si>
    <t>1029</t>
  </si>
  <si>
    <t>EA612AG-1</t>
  </si>
  <si>
    <t>7-14mm ６本組ナットセッター</t>
  </si>
  <si>
    <t>1032</t>
  </si>
  <si>
    <t>EA157HA-10</t>
  </si>
  <si>
    <t>コンパクトエアーツール３機種セット</t>
  </si>
  <si>
    <t>EA127BL-25</t>
  </si>
  <si>
    <t>#100/2kg ｻﾝﾄﾞﾌﾞﾗｽﾄ用研磨材(ｶﾞﾗｽﾋﾞｰｽﾞ)</t>
  </si>
  <si>
    <t>1055</t>
  </si>
  <si>
    <t>EA125CZ-28</t>
  </si>
  <si>
    <t>6.5/ 10mm x 8m ｳﾚﾀﾝｴｱｰﾎｰｽ(ｽｲﾍﾞﾙ雄ねじ付)</t>
  </si>
  <si>
    <t>EA153AF-13</t>
  </si>
  <si>
    <t>Rc 3/8" エアーレギュレーター付フィルター</t>
  </si>
  <si>
    <t>EA153AF-16</t>
  </si>
  <si>
    <t>Rc 3/4" エアーレギュレーター付フィルター</t>
  </si>
  <si>
    <t>1058</t>
  </si>
  <si>
    <t>EA153SR-12C</t>
  </si>
  <si>
    <t>Rc 1/4" エアーレギュレーター(ﾌﾞﾗｹｯﾄ付)</t>
  </si>
  <si>
    <t>EA153SR-14A</t>
  </si>
  <si>
    <t>Rc 1/2" エアーレギュレーター(ﾌﾞﾗｹｯﾄ付)</t>
  </si>
  <si>
    <t>EA153EC-11</t>
  </si>
  <si>
    <t>Rc 1/4" 足踏スイッチ(3方向/常時閉)</t>
  </si>
  <si>
    <t>EA153EC-21</t>
  </si>
  <si>
    <t>Rc 1/4" 足踏スイッチ(ｶﾊﾞｰ付/3方向/常時閉</t>
  </si>
  <si>
    <t>EA125FZ-3</t>
  </si>
  <si>
    <t>6/ 8mm 積層チューブ用継手</t>
  </si>
  <si>
    <t>1075</t>
  </si>
  <si>
    <t>EA140EL-4</t>
  </si>
  <si>
    <t>R 1/2" 雄ねじプラグ(ｴｱｰﾎｰｽ用/2個)</t>
  </si>
  <si>
    <t>EA140EP-4</t>
  </si>
  <si>
    <t>R 1/2" 雄ねじカップリング(ｴｱｰﾎｰｽ用)</t>
  </si>
  <si>
    <t>1077</t>
  </si>
  <si>
    <t>EA140TD-3</t>
  </si>
  <si>
    <t>8.5mm エアーカップリングソケット(ﾎﾞﾀﾝ式)</t>
  </si>
  <si>
    <t>EA140GE-3</t>
  </si>
  <si>
    <t>G 3/8" 雌ねじプラグ(ｽﾁｰﾙ製)</t>
  </si>
  <si>
    <t>1088</t>
  </si>
  <si>
    <t>EA426CB-3</t>
  </si>
  <si>
    <t>R 1/4"x 8mm ﾆｰﾄﾞﾙﾊﾞﾙﾌﾞ(樹脂ﾊﾝﾄﾞﾙ/ﾎｰｽﾆｯﾌﾟ</t>
  </si>
  <si>
    <t>EA469FK-24A</t>
  </si>
  <si>
    <t>2･1/2"/ 5K 溶接閉止フランジ(ｽﾃﾝﾚｽ製)</t>
  </si>
  <si>
    <t>1105</t>
  </si>
  <si>
    <t>EA470BF-10</t>
  </si>
  <si>
    <t>Rc  1" ﾎﾞｰﾙﾊﾞﾙﾌﾞ(ROHS指令対応/真鍮製)</t>
  </si>
  <si>
    <t>EA470BH-102</t>
  </si>
  <si>
    <t>Rc 1/4" 電動式三方ﾎﾞｰﾙﾊﾞﾙﾌﾞ(AC100V/ｽﾃﾝﾚｽ</t>
  </si>
  <si>
    <t>EA470BH-103</t>
  </si>
  <si>
    <t>Rc 3/8" 電動式三方ﾎﾞｰﾙﾊﾞﾙﾌﾞ(AC100V/ｽﾃﾝﾚｽ</t>
  </si>
  <si>
    <t>EA466B-4A</t>
  </si>
  <si>
    <t>G 1/2"/ 2 L ｳｫｰﾀｰﾊﾝﾏｰ ｼｮｯｸｱﾌﾞｿｰﾊﾞｰ</t>
  </si>
  <si>
    <t>EA466B-6A</t>
  </si>
  <si>
    <t>G 3/4"/ 8 L ｳｫｰﾀｰﾊﾝﾏｰ ｼｮｯｸｱﾌﾞｿｰﾊﾞｰ</t>
  </si>
  <si>
    <t>EA466B-7A</t>
  </si>
  <si>
    <t>G 3/4"/12 L ｳｫｰﾀｰﾊﾝﾏｰ ｼｮｯｸｱﾌﾞｿｰﾊﾞｰ</t>
  </si>
  <si>
    <t>1116</t>
  </si>
  <si>
    <t>EA467BE-3A</t>
  </si>
  <si>
    <t>9.5x3.0m ｿﾌﾄｶﾞｽﾎｰｽ(都市ｶﾞｽ用･ﾊﾞﾝﾄﾞ2個)</t>
  </si>
  <si>
    <t>EA467BF-1A</t>
  </si>
  <si>
    <t>13mmx1.0m ｿﾌﾄｶﾞｽﾎｰｽ(都市ｶﾞｽ用･ﾊﾞﾝﾄﾞ2個)</t>
  </si>
  <si>
    <t>EA467BF-2A</t>
  </si>
  <si>
    <t>13mmx2.0m ｿﾌﾄｶﾞｽﾎｰｽ(都市ｶﾞｽ用･ﾊﾞﾝﾄﾞ2個)</t>
  </si>
  <si>
    <t>1130</t>
  </si>
  <si>
    <t>EA468HA-25</t>
  </si>
  <si>
    <t>PJ1/2" 胴長横水栓</t>
  </si>
  <si>
    <t>EA468HA-28</t>
  </si>
  <si>
    <t>共用万能ホーム水栓</t>
  </si>
  <si>
    <t>1133</t>
  </si>
  <si>
    <t>EA468CJ-193</t>
  </si>
  <si>
    <t>930x750x 82mm 洗濯機用防水パン</t>
  </si>
  <si>
    <t>EA468CJ-194</t>
  </si>
  <si>
    <t>640x640x120mm 洗濯機用防水パン</t>
  </si>
  <si>
    <t>1136</t>
  </si>
  <si>
    <t>EA468BJ-3A</t>
  </si>
  <si>
    <t>PJ 1/2" 泡沫立形自在水栓</t>
  </si>
  <si>
    <t>1139</t>
  </si>
  <si>
    <t>EA124MA-11A</t>
  </si>
  <si>
    <t>15.0mm/13用 吸気コマ</t>
  </si>
  <si>
    <t>EA124MC-6</t>
  </si>
  <si>
    <t>19mm用 自在ﾊﾟｲﾌﾟ取付ﾊﾟｯｷﾝｾｯﾄ</t>
  </si>
  <si>
    <t>1140</t>
  </si>
  <si>
    <t>EA468BN-21A</t>
  </si>
  <si>
    <t>PJ1/2" 分岐ソケット</t>
  </si>
  <si>
    <t>EA468CF-42</t>
  </si>
  <si>
    <t>W26-20T 洗濯機用分岐栓</t>
  </si>
  <si>
    <t>EA956NA-114</t>
  </si>
  <si>
    <t>187mm 高さ調整脚(ﾎﾞｰﾙ型/ｽﾃﾝﾚｽ製)</t>
  </si>
  <si>
    <t>1146</t>
  </si>
  <si>
    <t>EA468D-35</t>
  </si>
  <si>
    <t>G1.1/2" 防臭排水トラップ</t>
  </si>
  <si>
    <t>EA468D-71</t>
  </si>
  <si>
    <t>G 2" 防臭排水ﾄﾗｯﾌﾟ(ｵｰﾊﾞｰﾌﾛｰ付/樹脂製)</t>
  </si>
  <si>
    <t>EA463A-120B</t>
  </si>
  <si>
    <t>100-120mm ホースクランプ(1個)</t>
  </si>
  <si>
    <t>EA463A-160B</t>
  </si>
  <si>
    <t>140-160mm ホースクランプ(1個)</t>
  </si>
  <si>
    <t>1153</t>
  </si>
  <si>
    <t>EA463AP-164</t>
  </si>
  <si>
    <t>54- 64mm 手締めﾎｰｽｸﾗﾝﾌﾟ(ﾀﾞﾌﾞﾙﾜｲﾔｰ/10個)</t>
  </si>
  <si>
    <t>1155</t>
  </si>
  <si>
    <t>EA463BL-79</t>
  </si>
  <si>
    <t>73- 79mm T-BOLT クランプ(430ｽﾃﾝﾚｽ製)</t>
  </si>
  <si>
    <t>EA475AW-610</t>
  </si>
  <si>
    <t>610x 9.0mm 結束バンド(ﾀﾞﾌﾞﾙﾛｯｷﾝｸﾞ/100本)</t>
  </si>
  <si>
    <t>EA475B-61</t>
  </si>
  <si>
    <t>610mm x  9.0mm 結束バンド (耐候性/10本)</t>
  </si>
  <si>
    <t>EA475B-120</t>
  </si>
  <si>
    <t>120x 3.2mm 結束バンド(耐候性/100本)</t>
  </si>
  <si>
    <t>EA475FX-115</t>
  </si>
  <si>
    <t>153x3.5mm 結束ﾊﾞﾝﾄﾞ(金属･X線検出用/100本</t>
  </si>
  <si>
    <t>EA475HB-6A</t>
  </si>
  <si>
    <t>370x4.8mm/13x54.5mmマーカーバンド(100本)</t>
  </si>
  <si>
    <t>EA944MA-615</t>
  </si>
  <si>
    <t>240x16mm ケーブルストラップ(赤/20本)</t>
  </si>
  <si>
    <t>1164</t>
  </si>
  <si>
    <t>EA944BS-20T</t>
  </si>
  <si>
    <t>20mm用 装着工具</t>
  </si>
  <si>
    <t>EA944BS-25BA</t>
  </si>
  <si>
    <t>25mmx 20m スリットチューブ(黒)</t>
  </si>
  <si>
    <t>EA940AG-515</t>
  </si>
  <si>
    <t>3.5 m㎡x15m/2芯 ﾋﾞﾆｰﾙｷｬﾌﾞﾀｲﾔｹｰﾌﾞﾙ</t>
  </si>
  <si>
    <t>EA940AG-583</t>
  </si>
  <si>
    <t>8  m㎡x15m/4芯 ﾋﾞﾆｰﾙｷｬﾌﾞﾀｲﾔｹｰﾌﾞﾙ</t>
  </si>
  <si>
    <t>EA944BV-122</t>
  </si>
  <si>
    <t>22.0mmx20m コルゲートチューブ(黒)</t>
  </si>
  <si>
    <t>EA948GB-1.2</t>
  </si>
  <si>
    <t>1.0-1.2mm/10m グロメット</t>
  </si>
  <si>
    <t>EA940CE-15</t>
  </si>
  <si>
    <t>110V/ 3A 一時点灯スイッチ</t>
  </si>
  <si>
    <t>EA940CF-219</t>
  </si>
  <si>
    <t>100V/500W ライトコントロール(白熱灯用)</t>
  </si>
  <si>
    <t>EA940CE-217D</t>
  </si>
  <si>
    <t>プレート(5個/3列)</t>
  </si>
  <si>
    <t>1215</t>
  </si>
  <si>
    <t>EA538NH-22</t>
  </si>
  <si>
    <t>圧着端子セット(圧着ﾍﾟﾝﾁ付)</t>
  </si>
  <si>
    <t>1224</t>
  </si>
  <si>
    <t>EA940DP-321</t>
  </si>
  <si>
    <t>4mm セーフティプラグ(黒)</t>
  </si>
  <si>
    <t>1232</t>
  </si>
  <si>
    <t>EA940DG-120</t>
  </si>
  <si>
    <t>[TH-1用]DINﾚｰﾙｶｯﾀｰ(電動/手動切替式）</t>
  </si>
  <si>
    <t>EA940DG-130</t>
  </si>
  <si>
    <t>[TH-2用]DINﾚｰﾙｶｯﾀｰ(電動/手動切替式）</t>
  </si>
  <si>
    <t>EA940DG-161</t>
  </si>
  <si>
    <t>[EA940DG-160用] 替刃セット</t>
  </si>
  <si>
    <t>EA940DG-171</t>
  </si>
  <si>
    <t>[EA940DG-170用] 替刃セット</t>
  </si>
  <si>
    <t>1236</t>
  </si>
  <si>
    <t>EA940LJ-12</t>
  </si>
  <si>
    <t>DC12-24V   トータルカンウンター(ﾗｲﾄｸﾞﾚｰ)</t>
  </si>
  <si>
    <t>1238</t>
  </si>
  <si>
    <t>EA940LN-32</t>
  </si>
  <si>
    <t>M18/直流3線 近接センサー(10mm･非ｼｰﾙﾄﾞ)</t>
  </si>
  <si>
    <t>1247</t>
  </si>
  <si>
    <t>EA815ZX-2</t>
  </si>
  <si>
    <t>100VA 電源トランス</t>
  </si>
  <si>
    <t>1249</t>
  </si>
  <si>
    <t>EA940CE-157</t>
  </si>
  <si>
    <t>テレビターミナル(高ｼｰﾙﾄﾞ設計)</t>
  </si>
  <si>
    <t>1252</t>
  </si>
  <si>
    <t>EA948AM-3</t>
  </si>
  <si>
    <t>M6x25mm 雌ねじプラスチックボール(ﾌﾞﾗｯｸ)</t>
  </si>
  <si>
    <t>EA948BJ-13</t>
  </si>
  <si>
    <t>M6/130mm 雌ねじ取手(ｽﾃﾝﾚｽ製)</t>
  </si>
  <si>
    <t>EA948BJ-43</t>
  </si>
  <si>
    <t>M 4 / 80mm 雄ねじ取手(ｽﾃﾝﾚｽ製)</t>
  </si>
  <si>
    <t>EA948BJ-44</t>
  </si>
  <si>
    <t>M 5 / 68mm 雄ねじ取手(ｽﾃﾝﾚｽ製)</t>
  </si>
  <si>
    <t>EA948AA-116</t>
  </si>
  <si>
    <t>M6x25mm/2N･m 雄ねじトルクノブ</t>
  </si>
  <si>
    <t>EA948BY-27</t>
  </si>
  <si>
    <t>24x M6x15mm [ｽﾃﾝﾚｽ製]雄ねじノブ</t>
  </si>
  <si>
    <t>EA948CA-95</t>
  </si>
  <si>
    <t>M12x40mm [ｽﾁｰﾙ製 ]雄ねじﾃﾝｼｮﾝﾚﾊﾞｰ</t>
  </si>
  <si>
    <t>1263</t>
  </si>
  <si>
    <t>EA948JD-31</t>
  </si>
  <si>
    <t>50mm [右方向/下目盛] スケール(ｽﾃﾝﾚｽ)</t>
  </si>
  <si>
    <t>1265</t>
  </si>
  <si>
    <t>EA968CJ-6</t>
  </si>
  <si>
    <t>AC100V･ 6W ﾚﾊﾞｰｼﾌﾞﾙﾓｰﾀｰ(ﾘｰﾄﾞ線ﾀｲﾌﾟ)</t>
  </si>
  <si>
    <t>EA968CJ-15</t>
  </si>
  <si>
    <t>AC100V･15W ﾚﾊﾞｰｼﾌﾞﾙﾓｰﾀｰ(ﾘｰﾄﾞ線ﾀｲﾌﾟ)</t>
  </si>
  <si>
    <t>EA968CJ-25</t>
  </si>
  <si>
    <t>AC100V･25W ﾚﾊﾞｰｼﾌﾞﾙﾓｰﾀｰ(ﾘｰﾄﾞ線ﾀｲﾌﾟ)</t>
  </si>
  <si>
    <t>EA968CJ-40</t>
  </si>
  <si>
    <t>AC100V･40W ﾚﾊﾞｰｼﾌﾞﾙﾓｰﾀｰ(ﾘｰﾄﾞ線ﾀｲﾌﾟ)</t>
  </si>
  <si>
    <t>EA968CJ-60</t>
  </si>
  <si>
    <t>AC100V･60W ﾚﾊﾞｰｼﾌﾞﾙﾓｰﾀｰ(ﾘｰﾄﾞ線ﾀｲﾌﾟ)</t>
  </si>
  <si>
    <t>EA968CJ-90</t>
  </si>
  <si>
    <t>AC100V･90W ﾚﾊﾞｰｼﾌﾞﾙﾓｰﾀｰ(ﾘｰﾄﾞ線ﾀｲﾌﾟ)</t>
  </si>
  <si>
    <t>EA968CK-6</t>
  </si>
  <si>
    <t>AC200V･ 6W ﾚﾊﾞｰｼﾌﾞﾙﾓｰﾀｰ(ﾘｰﾄﾞ線ﾀｲﾌﾟ)</t>
  </si>
  <si>
    <t>EA968CK-15</t>
  </si>
  <si>
    <t>AC200V･15W ﾚﾊﾞｰｼﾌﾞﾙﾓｰﾀｰ(ﾘｰﾄﾞ線ﾀｲﾌﾟ)</t>
  </si>
  <si>
    <t>EA968CK-25</t>
  </si>
  <si>
    <t>AC200V･25W ﾚﾊﾞｰｼﾌﾞﾙﾓｰﾀｰ(ﾘｰﾄﾞ線ﾀｲﾌﾟ)</t>
  </si>
  <si>
    <t>EA968CK-40</t>
  </si>
  <si>
    <t>AC200V･40W ﾚﾊﾞｰｼﾌﾞﾙﾓｰﾀｰ(ﾘｰﾄﾞ線ﾀｲﾌﾟ)</t>
  </si>
  <si>
    <t>EA968CK-60</t>
  </si>
  <si>
    <t>AC200V･60W ﾚﾊﾞｰｼﾌﾞﾙﾓｰﾀｰ(ﾘｰﾄﾞ線ﾀｲﾌﾟ)</t>
  </si>
  <si>
    <t>EA968CK-90</t>
  </si>
  <si>
    <t>AC200V･90W ﾚﾊﾞｰｼﾌﾞﾙﾓｰﾀｰ(ﾘｰﾄﾞ線ﾀｲﾌﾟ)</t>
  </si>
  <si>
    <t>EA968CL-6</t>
  </si>
  <si>
    <t>AC100V･ 6W ﾚﾊﾞｰｼﾌﾞﾙﾓｰﾀｰ(端子箱付ﾀｲﾌﾟ)</t>
  </si>
  <si>
    <t>EA968CL-15</t>
  </si>
  <si>
    <t>AC100V･15W ﾚﾊﾞｰｼﾌﾞﾙﾓｰﾀｰ(端子箱付ﾀｲﾌﾟ)</t>
  </si>
  <si>
    <t>EA968CL-25</t>
  </si>
  <si>
    <t>AC100V･25W ﾚﾊﾞｰｼﾌﾞﾙﾓｰﾀｰ(端子箱付ﾀｲﾌﾟ)</t>
  </si>
  <si>
    <t>EA968CL-40</t>
  </si>
  <si>
    <t>AC100V･40W ﾚﾊﾞｰｼﾌﾞﾙﾓｰﾀｰ(端子箱付ﾀｲﾌﾟ)</t>
  </si>
  <si>
    <t>EA968CL-60</t>
  </si>
  <si>
    <t>AC100V･60W ﾚﾊﾞｰｼﾌﾞﾙﾓｰﾀｰ(端子箱付ﾀｲﾌﾟ)</t>
  </si>
  <si>
    <t>EA968CL-90</t>
  </si>
  <si>
    <t>AC100V･90W ﾚﾊﾞｰｼﾌﾞﾙﾓｰﾀｰ(端子箱付ﾀｲﾌﾟ)</t>
  </si>
  <si>
    <t>EA968CM-6</t>
  </si>
  <si>
    <t>AC200V･ 6W ﾚﾊﾞｰｼﾌﾞﾙﾓｰﾀｰ(端子箱付ﾀｲﾌﾟ)</t>
  </si>
  <si>
    <t>EA968CM-15</t>
  </si>
  <si>
    <t>AC200V･15W ﾚﾊﾞｰｼﾌﾞﾙﾓｰﾀｰ(端子箱付ﾀｲﾌﾟ)</t>
  </si>
  <si>
    <t>EA968CM-25</t>
  </si>
  <si>
    <t>AC200V･25W ﾚﾊﾞｰｼﾌﾞﾙﾓｰﾀｰ(端子箱付ﾀｲﾌﾟ)</t>
  </si>
  <si>
    <t>EA968CM-40</t>
  </si>
  <si>
    <t>AC200V･40W ﾚﾊﾞｰｼﾌﾞﾙﾓｰﾀｰ(端子箱付ﾀｲﾌﾟ)</t>
  </si>
  <si>
    <t>EA968CM-60</t>
  </si>
  <si>
    <t>AC200V･60W ﾚﾊﾞｰｼﾌﾞﾙﾓｰﾀｰ(端子箱付ﾀｲﾌﾟ)</t>
  </si>
  <si>
    <t>EA968CM-90</t>
  </si>
  <si>
    <t>AC200V･90W ﾚﾊﾞｰｼﾌﾞﾙﾓｰﾀｰ(端子箱付ﾀｲﾌﾟ)</t>
  </si>
  <si>
    <t>1266</t>
  </si>
  <si>
    <t>EA968CN-6</t>
  </si>
  <si>
    <t>AC100V･ 6W 電磁ﾌﾞﾚｰｷ付ﾓｰﾀｰ(ﾘｰﾄﾞ線ﾀｲﾌﾟ)</t>
  </si>
  <si>
    <t>EA968CN-15</t>
  </si>
  <si>
    <t>AC100V･15W 電磁ﾌﾞﾚｰｷ付ﾓｰﾀｰ(ﾘｰﾄﾞ線ﾀｲﾌﾟ)</t>
  </si>
  <si>
    <t>EA968CN-25</t>
  </si>
  <si>
    <t>AC100V･25W 電磁ﾌﾞﾚｰｷ付ﾓｰﾀｰ(ﾘｰﾄﾞ線ﾀｲﾌﾟ)</t>
  </si>
  <si>
    <t>1275</t>
  </si>
  <si>
    <t>EA501C-5</t>
  </si>
  <si>
    <t>3/8"-5/8"用 チェーンカッター</t>
  </si>
  <si>
    <t>EA967EA-11</t>
  </si>
  <si>
    <t>#40-BS スナップアイドル</t>
  </si>
  <si>
    <t>EA967EA-13</t>
  </si>
  <si>
    <t>#60-BS スナップアイドル</t>
  </si>
  <si>
    <t>EA966A-30</t>
  </si>
  <si>
    <t>[6210ZZE] 密封型ベアリング</t>
  </si>
  <si>
    <t>EA966AA-21</t>
  </si>
  <si>
    <t>[6201 2NSE] ゴムシール型ベアリング</t>
  </si>
  <si>
    <t>EA966KB-222</t>
  </si>
  <si>
    <t>[22222RZW33]自動調心ころ軸受</t>
  </si>
  <si>
    <t>EA966KB-224</t>
  </si>
  <si>
    <t>[22224RZW33]自動調心ころ軸受</t>
  </si>
  <si>
    <t>EA966KB-228</t>
  </si>
  <si>
    <t>[22228RZW33]自動調心ころ軸受</t>
  </si>
  <si>
    <t>EA966KB-230</t>
  </si>
  <si>
    <t>[22230RZW33]自動調心ころ軸受</t>
  </si>
  <si>
    <t>EA966KC-213</t>
  </si>
  <si>
    <t>[22213RZKW33]自動調心ころ軸受</t>
  </si>
  <si>
    <t>1296</t>
  </si>
  <si>
    <t>EA949LL-2A</t>
  </si>
  <si>
    <t>M10･M12 ゆるみ止六角頭ボルト･ナットｾｯﾄ</t>
  </si>
  <si>
    <t>1298</t>
  </si>
  <si>
    <t>EA949DT-1008</t>
  </si>
  <si>
    <t>M10x 75mm強力六角ﾎﾞﾙﾄ(SUS/ﾅｯﾄﾜｯｼｬ付半ﾈｼﾞ</t>
  </si>
  <si>
    <t>EA949DT-1203</t>
  </si>
  <si>
    <t>M12x 55mm強力六角ﾎﾞﾙﾄ(SUS/ﾅｯﾄﾜｯｼｬ付半ﾈｼﾞ</t>
  </si>
  <si>
    <t>EA949GN-5</t>
  </si>
  <si>
    <t>M5 [ゆるみ止]ﾅｲﾛﾝﾅｯﾄ(ﾕﾆｸﾛﾒｯｷ/400個)</t>
  </si>
  <si>
    <t>EA949GN-8</t>
  </si>
  <si>
    <t>M8 [ゆるみ止]ﾅｲﾛﾝﾅｯﾄ(ﾕﾆｸﾛﾒｯｷ/100個)</t>
  </si>
  <si>
    <t>EA949GN-10</t>
  </si>
  <si>
    <t>M10 [ゆるみ止]ﾅｲﾛﾝﾅｯﾄ(ﾕﾆｸﾛﾒｯｷ/50個)</t>
  </si>
  <si>
    <t>1324</t>
  </si>
  <si>
    <t>EA949AE-263</t>
  </si>
  <si>
    <t>M6x12mm 皿頭小ねじ(ｽﾃﾝﾚｽ/有磁性/20本)</t>
  </si>
  <si>
    <t>1329</t>
  </si>
  <si>
    <t>EA949ZB-31</t>
  </si>
  <si>
    <t>M3/3.2x7.0x0.5mm 平ﾜｯｼｬｰ(TPR製/黒/10枚)</t>
  </si>
  <si>
    <t>1337</t>
  </si>
  <si>
    <t>EA949FV-90</t>
  </si>
  <si>
    <t>5.8x90mm 木工用ビス(極太・53本)</t>
  </si>
  <si>
    <t>1340</t>
  </si>
  <si>
    <t>EA527CP-7</t>
  </si>
  <si>
    <t>プッシュリベットクリップセット(７種)</t>
  </si>
  <si>
    <t>EA423R-16A</t>
  </si>
  <si>
    <t>P-16 オーリング (ﾌｯ素ｺﾞﾑ/2個)</t>
  </si>
  <si>
    <t>1371</t>
  </si>
  <si>
    <t>EA951LE-15</t>
  </si>
  <si>
    <t>260.0mm アームストッパー(ｽﾁｰﾙ製)</t>
  </si>
  <si>
    <t>EA951LG-82</t>
  </si>
  <si>
    <t>120mm  戸当り</t>
  </si>
  <si>
    <t>EA951BD-295</t>
  </si>
  <si>
    <t>95mm 掛金(ｽﾁｰﾙ製･ﾂﾔ消し黒)</t>
  </si>
  <si>
    <t>1380</t>
  </si>
  <si>
    <t>EA951FA-50</t>
  </si>
  <si>
    <t>2mx500mm 簡易網戸(2組)</t>
  </si>
  <si>
    <t>1381</t>
  </si>
  <si>
    <t>EA951EA-21A</t>
  </si>
  <si>
    <t>25x25x16mm 金折(ｽﾁｰﾙ製/2個)</t>
  </si>
  <si>
    <t>1382</t>
  </si>
  <si>
    <t>EA951EB-801</t>
  </si>
  <si>
    <t>65x30x30mm 接合金具(5個)</t>
  </si>
  <si>
    <t>EA951EB-822</t>
  </si>
  <si>
    <t>60x300mm 補強金具(5個)</t>
  </si>
  <si>
    <t>1385</t>
  </si>
  <si>
    <t>EA951EA-297A</t>
  </si>
  <si>
    <t>19x102mm Ω型連結金具(ｽﾃﾝﾚｽ製)</t>
  </si>
  <si>
    <t>EA951EL-154</t>
  </si>
  <si>
    <t>46x400mm スチールバー(黒塗料)</t>
  </si>
  <si>
    <t>1390</t>
  </si>
  <si>
    <t>EA951CX-303</t>
  </si>
  <si>
    <t>38 x175 mm ヒンジ(ｽﾃﾝﾚｽ製/2個)</t>
  </si>
  <si>
    <t>EA440DZ-37</t>
  </si>
  <si>
    <t>15x100x2000mm ﾌﾞﾗｹｯﾄ用ﾍﾞｰｽ材(ﾐﾃﾞｨｱﾑｵｰｸ)</t>
  </si>
  <si>
    <t>EA951EW-222A</t>
  </si>
  <si>
    <t>32mm パイプジョイントクロス(ｽﾃﾝﾚｽ製)</t>
  </si>
  <si>
    <t>EA928AJ-321</t>
  </si>
  <si>
    <t>φ 9-15mm用 モップハンガー(5個)</t>
  </si>
  <si>
    <t>EA951FX-4</t>
  </si>
  <si>
    <t>426x312x38mm 棚受ウォールハンガー</t>
  </si>
  <si>
    <t>1411</t>
  </si>
  <si>
    <t>EA638DF-4</t>
  </si>
  <si>
    <t>12x36mm/φ30mm パッドアイ丸カン(ｽﾃﾝﾚｽ製)</t>
  </si>
  <si>
    <t>1414</t>
  </si>
  <si>
    <t>EA638SB-16</t>
  </si>
  <si>
    <t>M16x 40mm 全ねじｱｲﾎﾞﾙﾄ(右ねじ/ｽﾃﾝﾚｽ製)</t>
  </si>
  <si>
    <t>1416</t>
  </si>
  <si>
    <t>EA638KG-3</t>
  </si>
  <si>
    <t>7.9mm ﾀｰﾝﾊﾞｯｸﾙ(Eye &amp; Eye/ｽﾃﾝﾚｽ製)</t>
  </si>
  <si>
    <t>EA638SG-216</t>
  </si>
  <si>
    <t>16.0mm ターンバックル(ｽﾃﾝﾚｽ製/ｱｲ &amp; ｱｲ )</t>
  </si>
  <si>
    <t>EA628SD-130</t>
  </si>
  <si>
    <t>3.0mm ワイヤーロープスリーブ(ｱﾙﾐ/10個)</t>
  </si>
  <si>
    <t>EA980ST-410Y</t>
  </si>
  <si>
    <t>4.0mmx10m ﾘﾝｸﾁｪｰﾝ(ｽﾃﾝﾚｽ製/ﾋﾞﾆｰﾙｶﾊﾞｰ黄)</t>
  </si>
  <si>
    <t>EA980TD-2</t>
  </si>
  <si>
    <t>1.2mmx10m ビクターチェーン(ｽﾁｰﾙ/ﾕﾆｸﾛﾒｯｷ)</t>
  </si>
  <si>
    <t>1425</t>
  </si>
  <si>
    <t>EA638FH-62</t>
  </si>
  <si>
    <t>31.7x108.9mm ｱｲ&amp;ｱｲ スイベル(ｽﾃﾝﾚｽ製)</t>
  </si>
  <si>
    <t>EA638JH-3</t>
  </si>
  <si>
    <t>3.0x 29mm ピン止めリングキャッチ(ｽﾃﾝﾚｽ)</t>
  </si>
  <si>
    <t>EA638JH-5</t>
  </si>
  <si>
    <t>5.0x 42mm ピン止めリングキャッチ(ｽﾃﾝﾚｽ)</t>
  </si>
  <si>
    <t>EA638JH-6</t>
  </si>
  <si>
    <t>6.0x 49mm ピン止めリングキャッチ(ｽﾃﾝﾚｽ)</t>
  </si>
  <si>
    <t>EA638HC-4</t>
  </si>
  <si>
    <t>39.5x13.0x 5.0mm クイックリング(真鍮製)</t>
  </si>
  <si>
    <t>EA970CC-12</t>
  </si>
  <si>
    <t>２号レール用 取付金具(横継ぎ受け)</t>
  </si>
  <si>
    <t>EA970CD-2</t>
  </si>
  <si>
    <t>２号レール用 取付金具(天井受け)</t>
  </si>
  <si>
    <t>EA970CA-4</t>
  </si>
  <si>
    <t>100x38-60x127mm/4号ﾚｰﾙ用 吊り車連結ｴﾌﾟﾛﾝ</t>
  </si>
  <si>
    <t>1436</t>
  </si>
  <si>
    <t>EA911AF-162</t>
  </si>
  <si>
    <t>2030x0.3mmx10m 間仕切シート(抗菌･防炎)</t>
  </si>
  <si>
    <t>EA911CA-41</t>
  </si>
  <si>
    <t>1760x1120mm 天津かけず</t>
  </si>
  <si>
    <t>EA951CB-2</t>
  </si>
  <si>
    <t>すだれハンガー(ﾌﾞﾛﾝｽﾞ)</t>
  </si>
  <si>
    <t>1439</t>
  </si>
  <si>
    <t>EA979J-1A</t>
  </si>
  <si>
    <t>20mmx1.0m シールブラシ(ｺﾊﾟｲﾊﾞｵｲﾙ)</t>
  </si>
  <si>
    <t>EA983FV-50</t>
  </si>
  <si>
    <t>単管用 反射板(10個)</t>
  </si>
  <si>
    <t>1446</t>
  </si>
  <si>
    <t>EA948TG-11</t>
  </si>
  <si>
    <t>φ31.8xφ31.8mm ﾊﾟｲﾌﾟｼﾞｮｲﾝﾄ扉用ﾋﾝｼﾞ</t>
  </si>
  <si>
    <t>EA124DJ-6</t>
  </si>
  <si>
    <t>6/ 8mm x 5m 食品用ホース(軟性ﾀｲﾌﾟ)</t>
  </si>
  <si>
    <t>EA124DJ-18A</t>
  </si>
  <si>
    <t>8/13.5mm x10m 食品用ホース(糸入り)</t>
  </si>
  <si>
    <t>EA124DJ-25</t>
  </si>
  <si>
    <t>15/22.0mm x 5m 食品用ホース(糸入り)</t>
  </si>
  <si>
    <t>EA124DL-1</t>
  </si>
  <si>
    <t>15/20mm x 50m ウォーターホース</t>
  </si>
  <si>
    <t>EA440HA-161</t>
  </si>
  <si>
    <t>910x1820x3.0mm ﾊﾟﾝﾁﾝｸﾞｱﾙﾐ複合板(ﾌﾞﾛﾝｽﾞ)</t>
  </si>
  <si>
    <t>EA441WA-23</t>
  </si>
  <si>
    <t>150x300x 0.4mm ステンレス板</t>
  </si>
  <si>
    <t>EA441PE-12</t>
  </si>
  <si>
    <t>500x500x 5mm ポリカーボネイト板 (透明)</t>
  </si>
  <si>
    <t>EA440DZ-11A</t>
  </si>
  <si>
    <t>300x 300x18mm 棚板(ﾊﾟｲﾝ集成材)</t>
  </si>
  <si>
    <t>EA440DZ-71</t>
  </si>
  <si>
    <t>430x 290x10mm 棚板(ｳﾚﾀﾝ樹脂塗装)</t>
  </si>
  <si>
    <t>EA440DY-161</t>
  </si>
  <si>
    <t>200x300x3.0mm 低発泡塩ビ板(黄/5枚)</t>
  </si>
  <si>
    <t>EA440DY-262</t>
  </si>
  <si>
    <t>300x600x0.5mm 硬質塩ビ板(黒/10枚)</t>
  </si>
  <si>
    <t>EA440DY-274</t>
  </si>
  <si>
    <t>300x300x1.0mm 硬質塩ビ板(白/1枚)</t>
  </si>
  <si>
    <t>EA997XH-127</t>
  </si>
  <si>
    <t>1000x1000x2mm [粘着付]ゴム板(NBR)</t>
  </si>
  <si>
    <t>1468</t>
  </si>
  <si>
    <t>EA997VA-14</t>
  </si>
  <si>
    <t>455x605x5mm 発泡スチレンボード(ｲｴﾛｰ)</t>
  </si>
  <si>
    <t>EA997VA-16</t>
  </si>
  <si>
    <t>455x605x5mm 発泡スチレンボード(蛍光ｸﾞﾘｰﾝ</t>
  </si>
  <si>
    <t>1471</t>
  </si>
  <si>
    <t>EA944MR-63</t>
  </si>
  <si>
    <t>200mmx100m 表面保護シート(透明)</t>
  </si>
  <si>
    <t>1478</t>
  </si>
  <si>
    <t>EA997PS-145</t>
  </si>
  <si>
    <t>[EA997PS-145S用] 替ﾌｨﾙﾀｰ(600mm用/厚手)</t>
  </si>
  <si>
    <t>1479</t>
  </si>
  <si>
    <t>EA952AE-34</t>
  </si>
  <si>
    <t>0.92x25.0m ナイロンメッシュ(緑)</t>
  </si>
  <si>
    <t>EA952AF-12</t>
  </si>
  <si>
    <t>0.95x10.0m ナイロンメッシュ(白)</t>
  </si>
  <si>
    <t>1483</t>
  </si>
  <si>
    <t>EA952AD-231</t>
  </si>
  <si>
    <t>φ 2mmx20m ネット補修ロープ</t>
  </si>
  <si>
    <t>1486</t>
  </si>
  <si>
    <t>EA944MR-7A</t>
  </si>
  <si>
    <t>100mmx50m 表面保護シート(強粘着/SVPﾃｰﾌﾟ)</t>
  </si>
  <si>
    <t>EA944PA-2</t>
  </si>
  <si>
    <t>18mmx30m 缶シール用テープ(ｺﾞｰﾙﾄﾞ)</t>
  </si>
  <si>
    <t>1493</t>
  </si>
  <si>
    <t>EA944NX-129</t>
  </si>
  <si>
    <t>50mmx20m ビニールテープ(灰)</t>
  </si>
  <si>
    <t>1495</t>
  </si>
  <si>
    <t>EA944RV-2</t>
  </si>
  <si>
    <t>48mmx11m 超強力ﾀﾞｸﾄﾃｰﾌﾟ(手切れ/黒)</t>
  </si>
  <si>
    <t>EA944RV-3</t>
  </si>
  <si>
    <t>48mmx11m 超強力ﾀﾞｸﾄﾃｰﾌﾟ(手切れ/白)</t>
  </si>
  <si>
    <t>1496</t>
  </si>
  <si>
    <t>EA944MH-15B</t>
  </si>
  <si>
    <t>75mmx20m 建築用防水テープ(ﾌﾞﾁﾙｺﾞﾑ)</t>
  </si>
  <si>
    <t>1497</t>
  </si>
  <si>
    <t>EA944MT-57</t>
  </si>
  <si>
    <t>23mmx1.8m バス用補修粘着テープ</t>
  </si>
  <si>
    <t>1500</t>
  </si>
  <si>
    <t>EA979K-33</t>
  </si>
  <si>
    <t>44.5x910mm ドアシール(ｸﾘｱ/2本)[DUCK]</t>
  </si>
  <si>
    <t>EA944SK-2</t>
  </si>
  <si>
    <t>75x900mm ﾌﾛｰﾘﾝｸﾞ補修ﾃｰﾌﾟ(ﾐﾃﾞｨｱﾑﾌﾞﾗｳﾝ)</t>
  </si>
  <si>
    <t>EA944SK-3</t>
  </si>
  <si>
    <t>75x900mm ﾌﾛｰﾘﾝｸﾞ補修ﾃｰﾌﾟ(ﾗｲﾄﾌﾞﾗｳﾝ)</t>
  </si>
  <si>
    <t>EA351GS-100</t>
  </si>
  <si>
    <t>100A/3.0mm 全面ﾌﾗﾝｼﾞﾊﾟｯｷﾝ(高温用/5K)</t>
  </si>
  <si>
    <t>1517</t>
  </si>
  <si>
    <t>EA934DM-7</t>
  </si>
  <si>
    <t>33.0g エポキシ接着剤(高耐久ﾀｲﾌﾟ)</t>
  </si>
  <si>
    <t>EA934DM-11</t>
  </si>
  <si>
    <t>50ml エポキシ接着剤(仮止め用)</t>
  </si>
  <si>
    <t>EA934WH-1</t>
  </si>
  <si>
    <t>50ml アクリル接着剤(8分型)</t>
  </si>
  <si>
    <t>1529</t>
  </si>
  <si>
    <t>EA934KB-98</t>
  </si>
  <si>
    <t>500g ｺﾝｸﾘｰﾄひび割れ補修材(ﾎﾜｲﾄ)</t>
  </si>
  <si>
    <t>EA934HB-1</t>
  </si>
  <si>
    <t>100g 補修ジェル(UV硬化/ｿﾌﾄ)</t>
  </si>
  <si>
    <t>1536</t>
  </si>
  <si>
    <t>EA942CR-9</t>
  </si>
  <si>
    <t>420ml 油性錆止めスプレー(低光沢亜鉛ﾒｯｷ)</t>
  </si>
  <si>
    <t>EA942CL-13</t>
  </si>
  <si>
    <t>5kg [水性]エポキシ強力防水塗料(ﾀﾞｰｸｸﾞﾘｰﾝ</t>
  </si>
  <si>
    <t>1568</t>
  </si>
  <si>
    <t>EA925MK-5A</t>
  </si>
  <si>
    <t>180x210x130mm 腰袋</t>
  </si>
  <si>
    <t>EA925MK-11A</t>
  </si>
  <si>
    <t>250x 95mm ペンチ差し</t>
  </si>
  <si>
    <t>EA924BB-12</t>
  </si>
  <si>
    <t>45mm 作業用ベルト(OD色/Sｻｲｽﾞ)</t>
  </si>
  <si>
    <t>EA924BD-2</t>
  </si>
  <si>
    <t>38x1370mm 作業用ベルト(ﾀﾝ)</t>
  </si>
  <si>
    <t>1570</t>
  </si>
  <si>
    <t>EA638CG-14A</t>
  </si>
  <si>
    <t>51x 81x110mm ツールホルダー</t>
  </si>
  <si>
    <t>EA925TC-6</t>
  </si>
  <si>
    <t>80x 78x 96mm 着脱式ﾂｰﾙﾎﾙﾀﾞｰ(ｶﾗﾋﾞﾅﾀﾞﾌﾞﾙ)</t>
  </si>
  <si>
    <t>1579</t>
  </si>
  <si>
    <t>EA927CJ-37</t>
  </si>
  <si>
    <t>762x356x 356mm/90.0L ﾎﾞｽﾄﾝﾊﾞｯｸﾞ(ﾌﾞﾗｯｸ)</t>
  </si>
  <si>
    <t>EA944C-603</t>
  </si>
  <si>
    <t>70x100mm  ポリ袋(ﾁｬｯｸ付/青/200枚)</t>
  </si>
  <si>
    <t>EA944CP-21</t>
  </si>
  <si>
    <t>180x120mm スライドジッパー付保存袋(12枚)</t>
  </si>
  <si>
    <t>1589</t>
  </si>
  <si>
    <t>EA944CS-86</t>
  </si>
  <si>
    <t>240x170mm ポリ袋(ﾁｬｯｸ付/横型/100枚)</t>
  </si>
  <si>
    <t>EA508TM-124</t>
  </si>
  <si>
    <t>200cc トックリ缶(ｽﾁｰﾙ製)</t>
  </si>
  <si>
    <t>1591</t>
  </si>
  <si>
    <t>EA508AF-42B</t>
  </si>
  <si>
    <t>φ90.0x 120mm/ 500ml ポリ容器(ｸﾘｱｰ/10個)</t>
  </si>
  <si>
    <t>1593</t>
  </si>
  <si>
    <t>EA508TC-98</t>
  </si>
  <si>
    <t>140x124mmx 58mm/  400ml保存容器(4個)</t>
  </si>
  <si>
    <t>1599</t>
  </si>
  <si>
    <t>EA508KG-16</t>
  </si>
  <si>
    <t>101x163x89mm 連結ケース(2個)</t>
  </si>
  <si>
    <t>EA505TB-6</t>
  </si>
  <si>
    <t>442x357x151mm ツールボックス</t>
  </si>
  <si>
    <t>EA505TB-10</t>
  </si>
  <si>
    <t>607x395x179mm ツールボックス</t>
  </si>
  <si>
    <t>EA505TB-12</t>
  </si>
  <si>
    <t>442x362x287mm ツールバスケット</t>
  </si>
  <si>
    <t>EA960AB-21</t>
  </si>
  <si>
    <t>450x400x155mm 車載ケース(樹脂製)</t>
  </si>
  <si>
    <t>1620</t>
  </si>
  <si>
    <t>EA506MA-45BA</t>
  </si>
  <si>
    <t>350x400x300mm  引出し式収納ケース(4個)</t>
  </si>
  <si>
    <t>EA976DM-90B</t>
  </si>
  <si>
    <t>890x450x1500mm/150kg/4段 スチール棚</t>
  </si>
  <si>
    <t>EA628PE-21</t>
  </si>
  <si>
    <t>10m クラフトバンド(茶)</t>
  </si>
  <si>
    <t>EA986CE-160</t>
  </si>
  <si>
    <t>160mm キャスター(自在/TPEﾀｲﾔ/ESD/ﾌﾞﾚｰｷ付</t>
  </si>
  <si>
    <t>1710</t>
  </si>
  <si>
    <t>EA997RE-84</t>
  </si>
  <si>
    <t>900x600x 6mm 靴底･台車用粘着マット(ｳﾚﾀﾝ</t>
  </si>
  <si>
    <t>1727</t>
  </si>
  <si>
    <t>EA986PF-40</t>
  </si>
  <si>
    <t>50mm キャスター(自在金具･ﾌﾞﾚｰｷ付･微音)</t>
  </si>
  <si>
    <t>EA986PT-852</t>
  </si>
  <si>
    <t>75mm キャスター(自在金具・ﾊﾟｲﾌﾟ用)</t>
  </si>
  <si>
    <t>EA986GV-12</t>
  </si>
  <si>
    <t>EA986GV-22</t>
  </si>
  <si>
    <t>75mm キャスター(自在金具/ﾌﾞﾚｰｷ付)</t>
  </si>
  <si>
    <t>EA986HW-75</t>
  </si>
  <si>
    <t>EA986HE-51</t>
  </si>
  <si>
    <t>100mm キャスター(固定金具)</t>
  </si>
  <si>
    <t>1738</t>
  </si>
  <si>
    <t>EA986GA-100</t>
  </si>
  <si>
    <t>EA986KW-3</t>
  </si>
  <si>
    <t>200mm キャスター(自在金具・前輪ﾌﾞﾚｰｷ付)</t>
  </si>
  <si>
    <t>EA986KW-200</t>
  </si>
  <si>
    <t>200mm キャスター(自在金具・ﾅｲﾛﾝ車輪)</t>
  </si>
  <si>
    <t>EA986KM-200</t>
  </si>
  <si>
    <t>200mm キャスター(自在金具・ｽﾌﾟﾘﾝｸﾞ付)</t>
  </si>
  <si>
    <t>EA986RA-309</t>
  </si>
  <si>
    <t>90mm 戸車(重量用・Ｖ型･コ型兼用)</t>
  </si>
  <si>
    <t>EA986VA-305</t>
  </si>
  <si>
    <t>105mm 戸車車輪(Ｖ型・重量用)</t>
  </si>
  <si>
    <t>1752</t>
  </si>
  <si>
    <t>EA986RE-2</t>
  </si>
  <si>
    <t>36mm 戸車(丸溝･ｽﾃﾝﾚｽ製/2個)</t>
  </si>
  <si>
    <t>EA988MB-3</t>
  </si>
  <si>
    <t>2ton/3.6m ストラッププーラー</t>
  </si>
  <si>
    <t>EA982BB-131</t>
  </si>
  <si>
    <t>680kg/50mmx3.0m ベルト荷締機(ｽﾃﾝﾚｽ製/青)</t>
  </si>
  <si>
    <t>EA982ST-5</t>
  </si>
  <si>
    <t>25mmx 5.0m/ 254kg ﾍﾞﾙﾄ荷締機(両端ﾌｯｸ型)</t>
  </si>
  <si>
    <t>EA982SB-13</t>
  </si>
  <si>
    <t>25mmx 3.0m/ 509kg ベルト荷締機(ｴﾝﾄﾞﾚｽ)</t>
  </si>
  <si>
    <t>EA982SB-23</t>
  </si>
  <si>
    <t>35mmx 3.0m/1010kg ベルト荷締機(ｴﾝﾄﾞﾚｽ)</t>
  </si>
  <si>
    <t>EA982SB-34</t>
  </si>
  <si>
    <t>50mmx 4.0m/1520kg ベルト荷締機(ｴﾝﾄﾞﾚｽ)</t>
  </si>
  <si>
    <t>EA628PT-653</t>
  </si>
  <si>
    <t>25x1.8mm/30m 荷締機用ベルト(PE製･橙)</t>
  </si>
  <si>
    <t>1780</t>
  </si>
  <si>
    <t>EA628AD-61</t>
  </si>
  <si>
    <t>6.4mmx15m ナイロンロープ</t>
  </si>
  <si>
    <t>EA628AJ-42</t>
  </si>
  <si>
    <t>4mmx15m 安全反射ロープ(ｲｴﾛｰ)</t>
  </si>
  <si>
    <t>EA628AJ-61</t>
  </si>
  <si>
    <t>6mmx15m 安全反射ロープ(ｵﾚﾝｼﾞ)</t>
  </si>
  <si>
    <t>1785</t>
  </si>
  <si>
    <t>EA987HH-175A</t>
  </si>
  <si>
    <t>175mm 強力型滑車(1車・ｵｰﾌ)</t>
  </si>
  <si>
    <t>1790</t>
  </si>
  <si>
    <t>EA987EF-2</t>
  </si>
  <si>
    <t>2.0ton ｷﾞﾔｰﾄﾞﾄﾛﾘｰ式ﾁｪｰﾝﾌﾞﾛｯｸ</t>
  </si>
  <si>
    <t>EA987EF-3</t>
  </si>
  <si>
    <t>3.15ton ｷﾞﾔｰﾄﾞﾄﾛﾘｰ式ﾁｪｰﾝﾌﾞﾛｯｸ</t>
  </si>
  <si>
    <t>EA981VA-52</t>
  </si>
  <si>
    <t>1.5tonx1.5m ｱｼﾞｬｽﾀﾌﾞﾙﾘﾝｸﾞﾁｪｰﾝ(1本懸)</t>
  </si>
  <si>
    <t>1798</t>
  </si>
  <si>
    <t>EA981VZ-1</t>
  </si>
  <si>
    <t>2.0tx 1 m ｽﾘﾝｸﾞﾁｪｰﾝ(1本懸/特大ﾏｽﾀｰﾘﾝｸ付)</t>
  </si>
  <si>
    <t>EA987FA-3.5</t>
  </si>
  <si>
    <t>0.35ton スイベルフック</t>
  </si>
  <si>
    <t>1811</t>
  </si>
  <si>
    <t>EA638B-6</t>
  </si>
  <si>
    <t>M6x14 スイベルアイボールト(ｽﾃﾝﾚｽ製)</t>
  </si>
  <si>
    <t>1817</t>
  </si>
  <si>
    <t>EA903AR-120</t>
  </si>
  <si>
    <t>1.15m [園芸用] 脚立(ｱﾙﾐ製)</t>
  </si>
  <si>
    <t>1842</t>
  </si>
  <si>
    <t>EA762AE-16</t>
  </si>
  <si>
    <t>139x124x20.8mm スタンプ台[ｲﾝｸ無し]</t>
  </si>
  <si>
    <t>EA762EC-6</t>
  </si>
  <si>
    <t>715x1045mm デスクマット</t>
  </si>
  <si>
    <t>1846</t>
  </si>
  <si>
    <t>EA589AA-52</t>
  </si>
  <si>
    <t>8.5x0.5mm ﾅｲﾌ替刃(EA589AA-50用/10枚/丸)</t>
  </si>
  <si>
    <t>EA589DS-12</t>
  </si>
  <si>
    <t>アートナイフ(ｾﾗﾐｯｸ製)</t>
  </si>
  <si>
    <t>EA589DS-13A</t>
  </si>
  <si>
    <t>1847</t>
  </si>
  <si>
    <t>EA589DA-2</t>
  </si>
  <si>
    <t>125mm ワンタッチカッター(ｾﾗﾐｯｸ製)</t>
  </si>
  <si>
    <t>1857</t>
  </si>
  <si>
    <t>EA762HE-2</t>
  </si>
  <si>
    <t>[縦･横]ホッチクル(ﾋﾟﾝｸ)</t>
  </si>
  <si>
    <t>EA956VA-232</t>
  </si>
  <si>
    <t>108x85x5mm マルチカードケース(ﾚｯﾄﾞ)</t>
  </si>
  <si>
    <t>1865</t>
  </si>
  <si>
    <t>EA762FB-213</t>
  </si>
  <si>
    <t>40mm [青]  プラスチッククリップ(5個入)</t>
  </si>
  <si>
    <t>EA762FC-51</t>
  </si>
  <si>
    <t>[白] カラーピン(ﾛﾝｸﾞ/20本)</t>
  </si>
  <si>
    <t>1869</t>
  </si>
  <si>
    <t>EA638LA-15</t>
  </si>
  <si>
    <t>φ66mm 吸盤フック(ﾒﾀﾙ)</t>
  </si>
  <si>
    <t>1871</t>
  </si>
  <si>
    <t>EA762FG-522</t>
  </si>
  <si>
    <t>500x120x120mm マグネット付収納ラック</t>
  </si>
  <si>
    <t>EA762DA-56</t>
  </si>
  <si>
    <t>Ａ４/Ｅ型 マグネットクリップホルダー</t>
  </si>
  <si>
    <t>1874</t>
  </si>
  <si>
    <t>EA762CL-23</t>
  </si>
  <si>
    <t>Ａ５/Ｅ型 両開きパイプ式ファイル(300枚)</t>
  </si>
  <si>
    <t>EA762CL-79</t>
  </si>
  <si>
    <t>Ａ４/Ｅ型 パイプ式ファイル(600枚)</t>
  </si>
  <si>
    <t>EA956VC-2</t>
  </si>
  <si>
    <t>φ 8mm /1050片 カラーラベルシール</t>
  </si>
  <si>
    <t>EA956VC-82</t>
  </si>
  <si>
    <t>φ 9mm/ 832片 カラーラベルシール(銀/8枚)</t>
  </si>
  <si>
    <t>EA762GA-141</t>
  </si>
  <si>
    <t>75x75mm 強粘着メモ(28枚x1個/ｲｴﾛｰ)</t>
  </si>
  <si>
    <t>EA762GC-176</t>
  </si>
  <si>
    <t>無地Ａ６ノート(50ﾍﾟｰｼﾞ/5冊)</t>
  </si>
  <si>
    <t>EA954TL-57</t>
  </si>
  <si>
    <t>336x329x237mm ﾌｧｲﾙ収納ボックス(ﾎﾜｲﾄ)</t>
  </si>
  <si>
    <t>EA506AJ-3</t>
  </si>
  <si>
    <t>350x250x170mm/11.8L 折畳コンテナ(黄)</t>
  </si>
  <si>
    <t>1895</t>
  </si>
  <si>
    <t>EA761GC-33R</t>
  </si>
  <si>
    <t>148x106.5x19.2mm 電子辞書</t>
  </si>
  <si>
    <t>EA761DE-96</t>
  </si>
  <si>
    <t>9mm テープカセット(強粘着/ﾋﾟﾝｸ)</t>
  </si>
  <si>
    <t>EA761DX-236</t>
  </si>
  <si>
    <t>36mm テープカートリッジ(銀に黒文字)</t>
  </si>
  <si>
    <t>EA762GD-12</t>
  </si>
  <si>
    <t>12mm メモプリンターテープ(黄/2巻)</t>
  </si>
  <si>
    <t>1903</t>
  </si>
  <si>
    <t>EA761LE-150</t>
  </si>
  <si>
    <t>1500x900mm ホワイトボード(ｽﾀﾝﾄﾞ付)</t>
  </si>
  <si>
    <t>EA764AF-131</t>
  </si>
  <si>
    <t>1360x 890mm ディスプレイ用カバー</t>
  </si>
  <si>
    <t>1907</t>
  </si>
  <si>
    <t>EA759EA-17</t>
  </si>
  <si>
    <t>ﾜｲﾔﾚｽﾌﾟﾚｾﾞﾝﾃｰｼｮﾝ機器(送信機のみ)</t>
  </si>
  <si>
    <t>EA764AF-134</t>
  </si>
  <si>
    <t>1500x1600mm ディスプレイ用カバー</t>
  </si>
  <si>
    <t>EA764AG-191</t>
  </si>
  <si>
    <t>115x 72x320mm [VESAﾏｳﾝﾄ]HDDホルダー</t>
  </si>
  <si>
    <t>EA764AW-13</t>
  </si>
  <si>
    <t>800万画素 書画カメラ</t>
  </si>
  <si>
    <t>1913</t>
  </si>
  <si>
    <t>EA764A-231</t>
  </si>
  <si>
    <t>Bluetoothﾍｯﾄﾞｾｯﾄ(外付けﾏｲｸ付/ﾍｯﾄﾞﾊﾞﾝﾄﾞ)</t>
  </si>
  <si>
    <t>EA763BC-114</t>
  </si>
  <si>
    <t>1.8m/USBヘッドセット(耳栓ﾀｲﾌﾟ/両耳)</t>
  </si>
  <si>
    <t>EA764AA-251</t>
  </si>
  <si>
    <t>[充電式] ワイヤレスマウス</t>
  </si>
  <si>
    <t>1920</t>
  </si>
  <si>
    <t>EA764-62</t>
  </si>
  <si>
    <t>155x100x30mm リストレスト(低反発/抗菌)</t>
  </si>
  <si>
    <t>1925</t>
  </si>
  <si>
    <t>EA764DA-7</t>
  </si>
  <si>
    <t>２次元バーコードリーダー(Bluetooth対応)</t>
  </si>
  <si>
    <t>1931</t>
  </si>
  <si>
    <t>EA764AC-64</t>
  </si>
  <si>
    <t>1.0m ＵＳＢケーブル(C-A/2.0対応)</t>
  </si>
  <si>
    <t>1934</t>
  </si>
  <si>
    <t>EA764AC-128</t>
  </si>
  <si>
    <t>USBｵｰﾃﾞｨｵ変換ｱﾀﾞﾌﾟﾀｰ(TypeC-3.5mmﾐﾆｼﾞｬｯｸ)</t>
  </si>
  <si>
    <t>1937</t>
  </si>
  <si>
    <t>EA759GW-35</t>
  </si>
  <si>
    <t>4TB ハードディスク(外付け用)</t>
  </si>
  <si>
    <t>EA940P-105</t>
  </si>
  <si>
    <t>HDMIマトリックス切替器(6入力2出力)</t>
  </si>
  <si>
    <t>EA940PG-22</t>
  </si>
  <si>
    <t>1.8m ビデオケーブル(S端子)</t>
  </si>
  <si>
    <t>EA940PM-1A</t>
  </si>
  <si>
    <t>1.0m ＨＤＭＩケーブル</t>
  </si>
  <si>
    <t>EA940PM-92</t>
  </si>
  <si>
    <t>1.5m ＨＤＭＩケーブル(ﾌﾟﾚﾐｱﾑ/ｽﾘﾑﾀｲﾌﾟ)</t>
  </si>
  <si>
    <t>1950</t>
  </si>
  <si>
    <t>EA764B-546</t>
  </si>
  <si>
    <t>15m ＬＡＮケーブル(CAT6/ｸﾛｽ結線/ｸﾞﾚｰ)</t>
  </si>
  <si>
    <t>1961</t>
  </si>
  <si>
    <t>EA764C-10</t>
  </si>
  <si>
    <t>10m モジュラーコード(6極2芯)</t>
  </si>
  <si>
    <t>1962</t>
  </si>
  <si>
    <t>EA929DB-328</t>
  </si>
  <si>
    <t>88x10x140mm 液晶用ｸﾘｰﾆﾝｸﾞｸﾛｽ(ﾊﾟｯﾄﾞ型)</t>
  </si>
  <si>
    <t>EA759XD-13</t>
  </si>
  <si>
    <t>A4判/10面 86.4x50.8mm ﾌﾟﾘﾝﾀｰﾗﾍﾞﾙ(100枚)</t>
  </si>
  <si>
    <t>EA759XB-5</t>
  </si>
  <si>
    <t>B5/100枚 コピー偽造防止用紙(個人情報保護</t>
  </si>
  <si>
    <t>EA759XD-35</t>
  </si>
  <si>
    <t>A4判/24面 ﾌﾟﾘﾝﾀｰﾗﾍﾞﾙ(油面対応/10枚)</t>
  </si>
  <si>
    <t>EA759XE-181</t>
  </si>
  <si>
    <t>名刺･ｶｰﾄﾞ用 ｲﾝｸｼﾞｪｯﾄ用紙(10枚)</t>
  </si>
  <si>
    <t>1969</t>
  </si>
  <si>
    <t>EA764A-40B</t>
  </si>
  <si>
    <t>高速メモリリーダライタ(USB3.0)</t>
  </si>
  <si>
    <t>EA759GV-109</t>
  </si>
  <si>
    <t>32GB ＵＳＢメモリー</t>
  </si>
  <si>
    <t>EA759GV-115</t>
  </si>
  <si>
    <t>64GB ＵＳＢメモリー</t>
  </si>
  <si>
    <t>EA759GS-73B</t>
  </si>
  <si>
    <t>25GB ＢＤ-ＲＥ(ﾋﾞﾃﾞｵ用 2倍速/20枚)</t>
  </si>
  <si>
    <t>1973</t>
  </si>
  <si>
    <t>EA759Z-121A</t>
  </si>
  <si>
    <t>SD/micro SDｶｰﾄﾞｹｰｽ（6枚/静電気防止/ﾌﾞﾗｯｸ</t>
  </si>
  <si>
    <t>EA761HE-111</t>
  </si>
  <si>
    <t>154x216mm/A5 ラミネートフィルム(25枚)</t>
  </si>
  <si>
    <t>1982</t>
  </si>
  <si>
    <t>EA798CC-84</t>
  </si>
  <si>
    <t>465x337x 99mm [電波]からくり掛時計</t>
  </si>
  <si>
    <t>1988</t>
  </si>
  <si>
    <t>EA798CS-100</t>
  </si>
  <si>
    <t>92x 66x 14mm [電波]置時計</t>
  </si>
  <si>
    <t>1990</t>
  </si>
  <si>
    <t>EA798C-10A</t>
  </si>
  <si>
    <t>ストップウォッチ(ｽﾌﾟﾘｯﾄﾀｲﾑ計付)</t>
  </si>
  <si>
    <t>EA763CS-2</t>
  </si>
  <si>
    <t>15W スピーカー</t>
  </si>
  <si>
    <t>1999</t>
  </si>
  <si>
    <t>EA759GB-22</t>
  </si>
  <si>
    <t>ﾃﾞｼﾞﾀﾙｶﾒﾗ用バッテリー(LI-50B/ｵﾘﾝﾊﾟｽ)</t>
  </si>
  <si>
    <t>EA759EX-166</t>
  </si>
  <si>
    <t>580-1530mm カメラ三脚</t>
  </si>
  <si>
    <t>EA757Z-6</t>
  </si>
  <si>
    <t>５倍 ゴルフスコープ(ﾃﾞｼﾞﾀﾙ)</t>
  </si>
  <si>
    <t>2008</t>
  </si>
  <si>
    <t>EA995AA-135</t>
  </si>
  <si>
    <t>530mm 折りたたみ傘(ﾊﾝｶﾞｰｸﾞﾘｯﾌﾟ付)</t>
  </si>
  <si>
    <t>EA954HG-35</t>
  </si>
  <si>
    <t>610x732x864-1168mm ﾊﾟｿｺﾝﾃﾞｽｸ(立ち作業用)</t>
  </si>
  <si>
    <t>EA954HC-296</t>
  </si>
  <si>
    <t>670x644x1071mm パソコンデスク</t>
  </si>
  <si>
    <t>2014</t>
  </si>
  <si>
    <t>EA954HC-163</t>
  </si>
  <si>
    <t>600x600x700mm プリンタースタンド</t>
  </si>
  <si>
    <t>EA956XB-36</t>
  </si>
  <si>
    <t>2027</t>
  </si>
  <si>
    <t>EA956XA-201</t>
  </si>
  <si>
    <t>ビジネスチェアー(ﾌﾞﾙｰ)</t>
  </si>
  <si>
    <t>2030</t>
  </si>
  <si>
    <t>EA956XE-102</t>
  </si>
  <si>
    <t>320x270x460mm ﾎﾟｰﾀﾌﾞﾙﾁｪｱｰ(OD/樹脂座面)</t>
  </si>
  <si>
    <t>EA956NA-51</t>
  </si>
  <si>
    <t>750x450x800mm/100kg ワゴン(三段/ｽﾃﾝﾚｽ製)</t>
  </si>
  <si>
    <t>EA956NA-91</t>
  </si>
  <si>
    <t>600x450x800mm/100kg ワゴン(三段/ｽﾃﾝﾚｽ製)</t>
  </si>
  <si>
    <t>2056</t>
  </si>
  <si>
    <t>EA927SG-22</t>
  </si>
  <si>
    <t>225x 90x105mm 小物ポーチ(ﾌﾞﾗｳﾝ)</t>
  </si>
  <si>
    <t>EA927SG-23</t>
  </si>
  <si>
    <t>225x 90x105mm 小物ポーチ(ｸﾞﾘｰﾝ)</t>
  </si>
  <si>
    <t>2057</t>
  </si>
  <si>
    <t>EA927-115</t>
  </si>
  <si>
    <t>8 型 タブレットケース(防塵･防水)</t>
  </si>
  <si>
    <t>2058</t>
  </si>
  <si>
    <t>EA927BR-3A</t>
  </si>
  <si>
    <t>115x 95x 20mm  二つ折り財布(黒)</t>
  </si>
  <si>
    <t>EA927BS-23</t>
  </si>
  <si>
    <t>110x 20x 95mm 二つ折り財布(ﾌﾞﾗｯｸ)</t>
  </si>
  <si>
    <t>2063</t>
  </si>
  <si>
    <t>EA927BB-121</t>
  </si>
  <si>
    <t>400x280x110mm ﾋﾞｼﾞﾈｽﾊﾞｯｸ(ｽﾏﾎ充電機能付)</t>
  </si>
  <si>
    <t>2066</t>
  </si>
  <si>
    <t>EA927BH-41</t>
  </si>
  <si>
    <t>280x 80x360mm/ 8L バックパック</t>
  </si>
  <si>
    <t>2067</t>
  </si>
  <si>
    <t>EA927BB-167</t>
  </si>
  <si>
    <t>265x370x145mm リュックサック</t>
  </si>
  <si>
    <t>2068</t>
  </si>
  <si>
    <t>EA927BH-15</t>
  </si>
  <si>
    <t>230x140x 10mm ショルダーバッグ</t>
  </si>
  <si>
    <t>2069</t>
  </si>
  <si>
    <t>EA927CH-52</t>
  </si>
  <si>
    <t>419x178x356mm トートバック(ﾌﾞﾗｯｸ)</t>
  </si>
  <si>
    <t>2071</t>
  </si>
  <si>
    <t>EA928AJ-134</t>
  </si>
  <si>
    <t>170x50x40mm 靴用ブラシ(豚毛)</t>
  </si>
  <si>
    <t>EA939AG-51</t>
  </si>
  <si>
    <t>靴メンテナンスセット</t>
  </si>
  <si>
    <t>EA763AX-32</t>
  </si>
  <si>
    <t>AC100V/2.9W 靴脱臭機</t>
  </si>
  <si>
    <t>EA910S</t>
  </si>
  <si>
    <t>255x315x174mm 屋外用サンダルカバー</t>
  </si>
  <si>
    <t>2080</t>
  </si>
  <si>
    <t>EA997RY-108</t>
  </si>
  <si>
    <t>900x1500mm 疲労軽減マット(穴あり)</t>
  </si>
  <si>
    <t>2083</t>
  </si>
  <si>
    <t>EA758RB-2A</t>
  </si>
  <si>
    <t>[単3x1本] フラッシュライト/ＬＥＤ(ｼﾙﾊﾞｰ)</t>
  </si>
  <si>
    <t>EA758RE-3D</t>
  </si>
  <si>
    <t>[単3x1本] フラッシュライト/ＬＥＤ(黒)</t>
  </si>
  <si>
    <t>EA814AG-22</t>
  </si>
  <si>
    <t>AC100V/ 30W 作業灯/ＬＥＤ(ｺｰﾄﾞ5m)</t>
  </si>
  <si>
    <t>EA814EC-51</t>
  </si>
  <si>
    <t>AC100V/ 50W LED作業灯</t>
  </si>
  <si>
    <t>2118</t>
  </si>
  <si>
    <t>EA758XN-1</t>
  </si>
  <si>
    <t>AC100-200V/10W/電球/ＬＥＤ(ｿｹｯﾄ一体型)</t>
  </si>
  <si>
    <t>2125</t>
  </si>
  <si>
    <t>EA764A-238</t>
  </si>
  <si>
    <t>[充電式] 耳掛集音器</t>
  </si>
  <si>
    <t>EA763AJ-35F</t>
  </si>
  <si>
    <t>3.0合 圧力ＩＨ炊飯ジャー(極め炊き)</t>
  </si>
  <si>
    <t>EA508TC-144</t>
  </si>
  <si>
    <t>167x110x293mm 米びつ(密閉式/2kg)</t>
  </si>
  <si>
    <t>2132</t>
  </si>
  <si>
    <t>EA763AP-55A</t>
  </si>
  <si>
    <t>AC100V/1300W/1.0L 電気ケトル</t>
  </si>
  <si>
    <t>EA763AP-57</t>
  </si>
  <si>
    <t>AC100V/1300W/1.5L 電気ケトル(ﾌﾞﾗｯｸ)</t>
  </si>
  <si>
    <t>2136</t>
  </si>
  <si>
    <t>EA763YB-111</t>
  </si>
  <si>
    <t>暖房便座 (前丸/脱臭・着座ｾﾝｻｰ付)</t>
  </si>
  <si>
    <t>EA763DK-5</t>
  </si>
  <si>
    <t>0.5kgx2 エクササイズウエイト(ﾘｽﾄ&amp;ｱﾝｸﾙ)</t>
  </si>
  <si>
    <t>EA763DK-8</t>
  </si>
  <si>
    <t>15kg ハンドグリップ(赤)</t>
  </si>
  <si>
    <t>2140</t>
  </si>
  <si>
    <t>EA540GA-11</t>
  </si>
  <si>
    <t>260mm アラミド繊維用はさみ(ｷﾞｻﾞ刃)</t>
  </si>
  <si>
    <t>EA540GA-14</t>
  </si>
  <si>
    <t>250mm はさみ・アラミド繊維(ｷﾞｻﾞ刃)</t>
  </si>
  <si>
    <t>2141</t>
  </si>
  <si>
    <t>EA540B-19</t>
  </si>
  <si>
    <t>165mm はさみ・粘着テープ用(ｽﾃﾝﾚｽ製)</t>
  </si>
  <si>
    <t>2142</t>
  </si>
  <si>
    <t>EA540K-15</t>
  </si>
  <si>
    <t>200mm はさみ・万能(ｽﾃﾝﾚｽ製)</t>
  </si>
  <si>
    <t>EA540K-174</t>
  </si>
  <si>
    <t>200mm はさみ・オフィス(ｽﾃﾝﾚｽ製)</t>
  </si>
  <si>
    <t>EA540LA-14</t>
  </si>
  <si>
    <t>200mm はさみ・クラフト(ﾁﾀﾝ合金製)</t>
  </si>
  <si>
    <t>EA540AR-8</t>
  </si>
  <si>
    <t>265mm 裁ちばさみ</t>
  </si>
  <si>
    <t>EA540K-101</t>
  </si>
  <si>
    <t>200mm はさみ・裁ち</t>
  </si>
  <si>
    <t>EA540K-154</t>
  </si>
  <si>
    <t>EA628PV-12</t>
  </si>
  <si>
    <t>15mm x 5m 平織ゴム (白)</t>
  </si>
  <si>
    <t>EA628PV-111</t>
  </si>
  <si>
    <t>15mm x 2m 平織ゴム (黒)</t>
  </si>
  <si>
    <t>EA628PW-1</t>
  </si>
  <si>
    <t>5mmx11m ソフトゴムひも(白)</t>
  </si>
  <si>
    <t>EA628AW-8</t>
  </si>
  <si>
    <t>0.47mmx 600m ナイロン糸(ﾌｯ素樹脂ｺｰﾃｨﾝｸﾞ)</t>
  </si>
  <si>
    <t>2160</t>
  </si>
  <si>
    <t>EA951FD-91</t>
  </si>
  <si>
    <t>45x40x 84mm 物干し竿用固定ストッパー(2個</t>
  </si>
  <si>
    <t>2163</t>
  </si>
  <si>
    <t>EA951FE-52A</t>
  </si>
  <si>
    <t>1100-1900x330mm 伸縮突っ張り棚</t>
  </si>
  <si>
    <t>EA944CT-3</t>
  </si>
  <si>
    <t>450mmx 50m ラップ</t>
  </si>
  <si>
    <t>EA912HA-34</t>
  </si>
  <si>
    <t>ティースプーン</t>
  </si>
  <si>
    <t>EA912MD-11</t>
  </si>
  <si>
    <t>110mm スプーン(木製/100本)</t>
  </si>
  <si>
    <t>EA913VD-90</t>
  </si>
  <si>
    <t>102x110x12 カップカバー(ｼﾘｺﾝ製)</t>
  </si>
  <si>
    <t>2170</t>
  </si>
  <si>
    <t>EA912HK-21A</t>
  </si>
  <si>
    <t>280x90x15mm スライサー(ｽﾃﾝﾚｽ刃)</t>
  </si>
  <si>
    <t>2173</t>
  </si>
  <si>
    <t>EA913VS-42</t>
  </si>
  <si>
    <t>20･22cm なべ用ストレーナー</t>
  </si>
  <si>
    <t>EA929HG-6A</t>
  </si>
  <si>
    <t>280x420mm キッチンクロス(2枚)</t>
  </si>
  <si>
    <t>2176</t>
  </si>
  <si>
    <t>EA929HB-27</t>
  </si>
  <si>
    <t>600x1200mm/1000匁 ﾊﾞｽﾀｵﾙ(泉州ｺﾀﾞﾜﾘ･白色)</t>
  </si>
  <si>
    <t>EA929HC-26</t>
  </si>
  <si>
    <t>340x 890mm/240匁 タオル(白)</t>
  </si>
  <si>
    <t>EA922HB-32B</t>
  </si>
  <si>
    <t>140x200mm 消毒ｳｪｯﾄティシュ(詰替用･70枚)</t>
  </si>
  <si>
    <t>EA922HB-35E</t>
  </si>
  <si>
    <t>140x186mm 除菌ウエットティシュ(120枚)</t>
  </si>
  <si>
    <t>EA922HB-36D</t>
  </si>
  <si>
    <t>140x186mm 除菌ｱﾙｺｰﾙﾃｨｼｭ(詰替用/120枚)</t>
  </si>
  <si>
    <t>EA929A-17</t>
  </si>
  <si>
    <t>ティシュペーパー(ｽｺｯﾃｨｶｼﾐﾔ)</t>
  </si>
  <si>
    <t>2183</t>
  </si>
  <si>
    <t>EA995AD-336</t>
  </si>
  <si>
    <t>650x800mm/45L ポリ袋(半透明/50枚)</t>
  </si>
  <si>
    <t>EA995AD-301</t>
  </si>
  <si>
    <t>250x350mm ポリ袋(灰色/ﾄｲﾚｺｰﾅｰ用/30枚)</t>
  </si>
  <si>
    <t>EA995AD-339</t>
  </si>
  <si>
    <t>650x800mm/  45L  ポリ袋(白半透明/30枚)</t>
  </si>
  <si>
    <t>2189</t>
  </si>
  <si>
    <t>EA638LE-48</t>
  </si>
  <si>
    <t>160x48x91mm タオル掛け(ﾚﾊﾞｰ吸盤/ｽﾃﾝﾚｽ製)</t>
  </si>
  <si>
    <t>EA922KA-50</t>
  </si>
  <si>
    <t>420ml 食器用プレ洗剤(あとﾗｸﾐｽﾄ)</t>
  </si>
  <si>
    <t>2192</t>
  </si>
  <si>
    <t>EA922KA-10M</t>
  </si>
  <si>
    <t>400ml 泡洗浄ハイター</t>
  </si>
  <si>
    <t>2195</t>
  </si>
  <si>
    <t>EA922CT-1A</t>
  </si>
  <si>
    <t>アルコール手指消毒器(ｾﾝｻｰ式)</t>
  </si>
  <si>
    <t>2196</t>
  </si>
  <si>
    <t>EA928AG-401</t>
  </si>
  <si>
    <t>50x135x35mm ネイルブラシ(ﾌﾞﾙｰ)</t>
  </si>
  <si>
    <t>2197</t>
  </si>
  <si>
    <t>EA922KC-38F</t>
  </si>
  <si>
    <t>480ml コンディショナー(ﾒﾘｯﾄ)</t>
  </si>
  <si>
    <t>EA922KC-56</t>
  </si>
  <si>
    <t>メリット リンスいらないポンプ480ml</t>
  </si>
  <si>
    <t>EA922KC-57</t>
  </si>
  <si>
    <t>メリット リンスいらない詰替340ml</t>
  </si>
  <si>
    <t>EA922KB-7</t>
  </si>
  <si>
    <t>4.5kg 作業着用洗剤(液体ﾋﾞｯｸ)</t>
  </si>
  <si>
    <t>EA922KB-7A</t>
  </si>
  <si>
    <t>4.5kgx4個 作業着用洗剤(液体ﾋﾞｯｸ)</t>
  </si>
  <si>
    <t>EA922KB-15C</t>
  </si>
  <si>
    <t>900g 衣類用洗剤(ｱﾀｯｸ消臭ｽﾄﾛﾝｸﾞ)</t>
  </si>
  <si>
    <t>EA939AC-56B</t>
  </si>
  <si>
    <t>60g 除菌・消臭剤(ｸﾚﾍﾞﾘﾝG)</t>
  </si>
  <si>
    <t>2201</t>
  </si>
  <si>
    <t>EA939-50</t>
  </si>
  <si>
    <t>3.2mlx2 生ｺﾞﾐ用消臭剤(ｺﾊﾞｴよけ効果ﾌﾟﾗｽ)</t>
  </si>
  <si>
    <t>EA939AD-26A</t>
  </si>
  <si>
    <t>1.7kg 消臭剤(室内用無香)</t>
  </si>
  <si>
    <t>EA922KR-63</t>
  </si>
  <si>
    <t>5.0L トイレ洗浄剤(ﾒﾃﾞｨﾌﾟﾛ)</t>
  </si>
  <si>
    <t>2204</t>
  </si>
  <si>
    <t>EA922AJ-70AB</t>
  </si>
  <si>
    <t>[EA922AJ-70用] 480ml つけかえﾎﾞﾄﾙ(12本)</t>
  </si>
  <si>
    <t>2206</t>
  </si>
  <si>
    <t>EA941E-72</t>
  </si>
  <si>
    <t>510ml 蜂･あぶ用エアゾール(ﾊﾝﾀｰZ PRO)</t>
  </si>
  <si>
    <t>2207</t>
  </si>
  <si>
    <t>EA941F-3</t>
  </si>
  <si>
    <t>118x150mm スズメバチ誘引捕獲器</t>
  </si>
  <si>
    <t>2208</t>
  </si>
  <si>
    <t>EA941D-13A</t>
  </si>
  <si>
    <t>[160日用] 虫よけ剤･設置型(虫よけﾈｯﾄEX)</t>
  </si>
  <si>
    <t>EA941E-8</t>
  </si>
  <si>
    <t>設置型虫よけ剤 (虫ｺﾅｰｽﾞ/ﾋﾞｰｽﾞﾀｲﾌﾟ/250日)</t>
  </si>
  <si>
    <t>2211</t>
  </si>
  <si>
    <t>EA941D-3</t>
  </si>
  <si>
    <t>ムカデコロリ毒餌剤(容器ﾀｲﾌﾟ)</t>
  </si>
  <si>
    <t>2214</t>
  </si>
  <si>
    <t>EA913AB-64</t>
  </si>
  <si>
    <t>140g 脱臭炭(野菜室用)</t>
  </si>
  <si>
    <t>2216</t>
  </si>
  <si>
    <t>EA998AS-7</t>
  </si>
  <si>
    <t>ヘルメット用内装</t>
  </si>
  <si>
    <t>EA998BB-84</t>
  </si>
  <si>
    <t>ヘルメット(ｴｱﾗｲﾄ･青/ｸﾞﾚｰ)</t>
  </si>
  <si>
    <t>2217</t>
  </si>
  <si>
    <t>EA998AS-6</t>
  </si>
  <si>
    <t>2219</t>
  </si>
  <si>
    <t>EA998AZ-12</t>
  </si>
  <si>
    <t>ヘルメット･ﾌﾙﾊｰﾈｽ用ラック(単管ﾊﾟｲﾌﾟ取付)</t>
  </si>
  <si>
    <t>EA915ET-11B</t>
  </si>
  <si>
    <t>送風ファン(風雅ﾍﾙﾒｯﾄ用ﾌﾙｾｯﾄ)</t>
  </si>
  <si>
    <t>2222</t>
  </si>
  <si>
    <t>EA800PA-11</t>
  </si>
  <si>
    <t>305x203mm ﾌｪｲｽｶﾞｰﾄﾞ･ｽｸﾘｰﾝ(ﾎﾟﾘｶｰﾎﾞﾈｰﾄ)</t>
  </si>
  <si>
    <t>EA800PA-15</t>
  </si>
  <si>
    <t>305x203mm ﾌｪｲｽｶﾞｰﾄﾞ(ﾎﾟﾘｶｰﾎﾞﾈｰﾄ/ｸﾘｱｰ)</t>
  </si>
  <si>
    <t>EA800LA-57</t>
  </si>
  <si>
    <t>セーフティーゴーグル(ｸﾘｱｰ)</t>
  </si>
  <si>
    <t>2224</t>
  </si>
  <si>
    <t>EA800EA-47</t>
  </si>
  <si>
    <t>保護めがね(ｽﾃﾝﾚｽﾒｯｼｭ)</t>
  </si>
  <si>
    <t>EA800MF-6</t>
  </si>
  <si>
    <t>簡易防塵マスク(吸汗･快適呼吸型/50枚)</t>
  </si>
  <si>
    <t>2234</t>
  </si>
  <si>
    <t>EA800MX-134</t>
  </si>
  <si>
    <t>直結式吸収用ﾌｨﾙﾀｰ(長時間型用)</t>
  </si>
  <si>
    <t>2245</t>
  </si>
  <si>
    <t>EA354AB-167</t>
  </si>
  <si>
    <t>[Ｍ/245mm] 手袋(天然ｺﾞﾑ張り/高ｸﾞﾘｯﾌﾟ/3双</t>
  </si>
  <si>
    <t>EA354BX-2</t>
  </si>
  <si>
    <t>[Ｍ] 手袋(耐切創/難燃/ｹﾌﾞﾗｰ/ﾆﾄﾘﾙｺﾞﾑ)</t>
  </si>
  <si>
    <t>EA354GJ-30</t>
  </si>
  <si>
    <t>[Ｓ] 手袋(耐切創/ﾎﾟﾘｴｽﾃﾙ･ｽﾃﾝﾚｽ糸ｺﾞﾑｺｰﾄ)</t>
  </si>
  <si>
    <t>EA354GJ-66</t>
  </si>
  <si>
    <t>[Ｍ] 手袋(耐切創/ｽﾃﾝﾚｽ系･ﾎﾟﾘｴｽﾃﾙ･天然ｺﾞﾑ</t>
  </si>
  <si>
    <t>2251</t>
  </si>
  <si>
    <t>EA353BT-33</t>
  </si>
  <si>
    <t>[Ｌ] メカニクスグローブ(合成革/青)</t>
  </si>
  <si>
    <t>EA353BT-242</t>
  </si>
  <si>
    <t>[Ｍ] メカニクスグローブ(合成革/茶)</t>
  </si>
  <si>
    <t>EA353BT-213</t>
  </si>
  <si>
    <t>2257</t>
  </si>
  <si>
    <t>EA354BD-63A</t>
  </si>
  <si>
    <t>[Ｌ/305mm] 手袋(ﾆﾄﾘﾙｺﾞﾑ/生分解性)</t>
  </si>
  <si>
    <t>EA354BD-64A</t>
  </si>
  <si>
    <t>[XL/305mm] 手袋(ﾆﾄﾘﾙｺﾞﾑ/生分解性)</t>
  </si>
  <si>
    <t>2262</t>
  </si>
  <si>
    <t>EA354BD-72</t>
  </si>
  <si>
    <t>[Ｌ/240mm] 手袋(ﾆﾄﾘﾙｺﾞﾑ・ﾊﾟｳﾀﾞｰ付/50枚)</t>
  </si>
  <si>
    <t>EA354BD-72F</t>
  </si>
  <si>
    <t>[Ｌ/240mm] 手袋(ﾆﾄﾘﾙｺﾞﾑ・ﾊﾟｳﾀﾞｰ無/50枚)</t>
  </si>
  <si>
    <t>2263</t>
  </si>
  <si>
    <t>EA354GA-41</t>
  </si>
  <si>
    <t>[Ｓ] 手袋(ﾎﾟﾘﾌﾟﾛﾋﾟﾚﾝ･ﾊﾟｳﾀﾞｰ無/100枚)</t>
  </si>
  <si>
    <t>EA354GA-122</t>
  </si>
  <si>
    <t>[Ｍ] 手袋(塩化ﾋﾞﾆｰﾙ･ﾊﾟｳﾀﾞｰ無/100枚)</t>
  </si>
  <si>
    <t>EA998TD-24.5A</t>
  </si>
  <si>
    <t>24.5cm 安全靴(防災用/踏抜き防止)</t>
  </si>
  <si>
    <t>EA998WA-25A</t>
  </si>
  <si>
    <t>25.0cm 安全靴(静電/紺色)</t>
  </si>
  <si>
    <t>EA998WA-26.5A</t>
  </si>
  <si>
    <t>26.5cm 安全靴(静電/紺色)</t>
  </si>
  <si>
    <t>EA998WB-26.5A</t>
  </si>
  <si>
    <t>26.5cm 安全靴(静電/白色)</t>
  </si>
  <si>
    <t>EA910LF-25</t>
  </si>
  <si>
    <t>25.0cm 長靴(軽量)</t>
  </si>
  <si>
    <t>EA910MM-27</t>
  </si>
  <si>
    <t>27.0cm 長靴(軽量)</t>
  </si>
  <si>
    <t>EA996XA-41</t>
  </si>
  <si>
    <t>[ﾌﾘｰｻｲｽﾞ]レインポンチョ(ﾈｲﾋﾞｰ)</t>
  </si>
  <si>
    <t>EA996XB-41A</t>
  </si>
  <si>
    <t>[Ｍ] 透湿型レインウェアー(ﾈｲﾋﾞｰ)</t>
  </si>
  <si>
    <t>2279</t>
  </si>
  <si>
    <t>EA996AY-18A</t>
  </si>
  <si>
    <t>[XXL] 使い捨て防護服</t>
  </si>
  <si>
    <t>2282</t>
  </si>
  <si>
    <t>EA915EM-106</t>
  </si>
  <si>
    <t>ネッククーラー(ｽﾘﾑ/ﾊﾞｯﾃﾘｰｾｯﾄ)</t>
  </si>
  <si>
    <t>EA917HB-21B</t>
  </si>
  <si>
    <t>140x200mm パンチング瞬間冷却剤</t>
  </si>
  <si>
    <t>EA996AM-134A</t>
  </si>
  <si>
    <t>[3L] 空調継ぎ作業服(送風ﾌｧﾝ付/長袖ｸﾞﾚｰ)</t>
  </si>
  <si>
    <t>EA983R-119</t>
  </si>
  <si>
    <t>安全ベスト(多機能･ｵﾚﾝｼﾞ/白)</t>
  </si>
  <si>
    <t>EA983R-143</t>
  </si>
  <si>
    <t>安全ベスト(紺)</t>
  </si>
  <si>
    <t>EA983R-505</t>
  </si>
  <si>
    <t>安全ベスト(黄/ｼﾙﾊﾞｰ･軽量ﾀｲﾌﾟ)</t>
  </si>
  <si>
    <t>EA983R-106</t>
  </si>
  <si>
    <t>ＬＥＤ安全ベスト(紺/白)</t>
  </si>
  <si>
    <t>2296</t>
  </si>
  <si>
    <t>EA998FF-57</t>
  </si>
  <si>
    <t>墜落制止用器具(ﾌﾙﾊｰﾈｽ/巻取式ﾂｲﾝﾗﾝﾔｰﾄﾞ付)</t>
  </si>
  <si>
    <t>2300</t>
  </si>
  <si>
    <t>EA998FC-1</t>
  </si>
  <si>
    <t>サポートベルト(紺)</t>
  </si>
  <si>
    <t>EA983FT-843</t>
  </si>
  <si>
    <t>φ360x700mm 穴あきカラーコーン(ｲｴﾛｰ/5本)</t>
  </si>
  <si>
    <t>2315</t>
  </si>
  <si>
    <t>EA983FT-501</t>
  </si>
  <si>
    <t>スタンド用標示板(立入禁止)</t>
  </si>
  <si>
    <t>EA983FT-112</t>
  </si>
  <si>
    <t>2150mm コーン用反射標識ロープ</t>
  </si>
  <si>
    <t>2326</t>
  </si>
  <si>
    <t>EA983BR-86</t>
  </si>
  <si>
    <t>450x1100mm 法令許可票用取付ベース</t>
  </si>
  <si>
    <t>EA766ZE-1</t>
  </si>
  <si>
    <t>450x600mm 工事用黒板</t>
  </si>
  <si>
    <t>EA983AP-6A</t>
  </si>
  <si>
    <t>450x300mm サイン標識[保護帽着用]</t>
  </si>
  <si>
    <t>2352</t>
  </si>
  <si>
    <t>EA983DE-9A</t>
  </si>
  <si>
    <t>470mm サインスタンド[駐車禁止･立入禁止]</t>
  </si>
  <si>
    <t>2354</t>
  </si>
  <si>
    <t>EA983FE-108</t>
  </si>
  <si>
    <t>1000x100x8mm トラクッション(白･緑ﾄﾗ)</t>
  </si>
  <si>
    <t>EA983FE-261</t>
  </si>
  <si>
    <t>100x1000x5mm 反射トラクッション</t>
  </si>
  <si>
    <t>EA983FE-436</t>
  </si>
  <si>
    <t>15x15x900mm ｸｯｼｮﾝｶﾞｰﾄﾞ(油面用/灰/2個)</t>
  </si>
  <si>
    <t>EA983FE-443</t>
  </si>
  <si>
    <t>22x22x900mm ｸｯｼｮﾝｶﾞｰﾄﾞ(屋内外兼用/黄/2本</t>
  </si>
  <si>
    <t>2362</t>
  </si>
  <si>
    <t>EA983G-49</t>
  </si>
  <si>
    <t>50mmx9.1m ハイレベル蛍光反射テープ</t>
  </si>
  <si>
    <t>EA983G-52B</t>
  </si>
  <si>
    <t>50mmx9.1m 蓄光テープ(黒/白)</t>
  </si>
  <si>
    <t>EA983GR-34</t>
  </si>
  <si>
    <t>25mmx0.6m 反射テープ(ﾚｯﾄﾞ)</t>
  </si>
  <si>
    <t>EA864CD-202A</t>
  </si>
  <si>
    <t>デジタル自動録画装置</t>
  </si>
  <si>
    <t>2375</t>
  </si>
  <si>
    <t>EA864BB-86</t>
  </si>
  <si>
    <t>[発電式] ワイヤレスチャイムセット</t>
  </si>
  <si>
    <t>2376</t>
  </si>
  <si>
    <t>EA864CB-150</t>
  </si>
  <si>
    <t>110V/150W ハロゲン電球(ｾﾝｻｰﾗｲﾄ用)</t>
  </si>
  <si>
    <t>EA864CB-192</t>
  </si>
  <si>
    <t>AC100V/28.0W ＬＥＤセンサーライト</t>
  </si>
  <si>
    <t>EA864CB-11</t>
  </si>
  <si>
    <t>AC100V/0.5W ＬＥＤセンサーライト</t>
  </si>
  <si>
    <t>EA916ZL-12</t>
  </si>
  <si>
    <t>2.5 x 130mm キーワイヤー(強力型/ﾌﾞﾗｯｸ)</t>
  </si>
  <si>
    <t>EA591HD-43A</t>
  </si>
  <si>
    <t>25x76mm ﾀｸﾞﾌﾞﾗﾝｸ(ｱﾙﾐ 長四角/ﾌﾞﾗｯｸ/5枚)</t>
  </si>
  <si>
    <t>2399</t>
  </si>
  <si>
    <t>EA628SA-104</t>
  </si>
  <si>
    <t>1.0x400mm/7x7 カットワイヤー(ｽﾃﾝﾚｽ/10本)</t>
  </si>
  <si>
    <t>2405</t>
  </si>
  <si>
    <t>EA979AJ-21</t>
  </si>
  <si>
    <t>34x62x58mm 棚用耐震ロック</t>
  </si>
  <si>
    <t>2412</t>
  </si>
  <si>
    <t>EA913YG-25</t>
  </si>
  <si>
    <t>2080x820x 925mm ベッド(二段/組立式)</t>
  </si>
  <si>
    <t>2426</t>
  </si>
  <si>
    <t>EA928AJ-253</t>
  </si>
  <si>
    <t>50x180x50mm ハンドブラシ(ｿﾌﾄ/白)</t>
  </si>
  <si>
    <t>EA928AJ-257</t>
  </si>
  <si>
    <t>50x180x50mm ハンドブラシ(ﾊｰﾄﾞ/緑)</t>
  </si>
  <si>
    <t>2428</t>
  </si>
  <si>
    <t>EA340WC-5A</t>
  </si>
  <si>
    <t>φ166x590mm ラバーカップ(排水口用)</t>
  </si>
  <si>
    <t>2441</t>
  </si>
  <si>
    <t>EA922B-26</t>
  </si>
  <si>
    <t>240x520/990mm ロールクリーナー(ｶｰﾍﾟｯﾄ用)</t>
  </si>
  <si>
    <t>2461</t>
  </si>
  <si>
    <t>EA995A-206A</t>
  </si>
  <si>
    <t>180x330mm/ 9.0L ダストボックス(ﾎﾜｲﾄ)</t>
  </si>
  <si>
    <t>2468</t>
  </si>
  <si>
    <t>EA995AA-264</t>
  </si>
  <si>
    <t>550x640x640mm 収納袋(日常防水)</t>
  </si>
  <si>
    <t>2469</t>
  </si>
  <si>
    <t>EA995AA-27</t>
  </si>
  <si>
    <t>433x630mm/65L ごみかご</t>
  </si>
  <si>
    <t>2480</t>
  </si>
  <si>
    <t>EA899AR-100A</t>
  </si>
  <si>
    <t>AC100V/1150W 乾湿両用掃除機(ｴｽｺｵﾘｼﾞﾅﾙ)</t>
  </si>
  <si>
    <t>EA899CB-20A</t>
  </si>
  <si>
    <t>AC100V/ 650W ポータブルブロワバキューム</t>
  </si>
  <si>
    <t>EA899CB-27</t>
  </si>
  <si>
    <t>[EA899CB-20用] ダストバッグ(2L)</t>
  </si>
  <si>
    <t>2493</t>
  </si>
  <si>
    <t>EA115KA-18</t>
  </si>
  <si>
    <t>15m [家庭用]ﾊﾟｲﾌﾟｸﾘｰﾆﾝｸﾞﾎｰｽ(40-200mm用)</t>
  </si>
  <si>
    <t>EA115KA-30A</t>
  </si>
  <si>
    <t>10m [家庭用]延長高圧ホース</t>
  </si>
  <si>
    <t>2508</t>
  </si>
  <si>
    <t>EA913DA-18</t>
  </si>
  <si>
    <t>300x300mm/1.4x12mm 焼網(鉄)</t>
  </si>
  <si>
    <t>EA914FA-2</t>
  </si>
  <si>
    <t>ランタン(ｶｾｯﾄｶﾞｽ式)</t>
  </si>
  <si>
    <t>2509</t>
  </si>
  <si>
    <t>EA913BC-101</t>
  </si>
  <si>
    <t>470g ＬＰガス</t>
  </si>
  <si>
    <t>2517</t>
  </si>
  <si>
    <t>EA917AH-9</t>
  </si>
  <si>
    <t>380x290x290mm/25L 保冷バッグ</t>
  </si>
  <si>
    <t>2522</t>
  </si>
  <si>
    <t>EA912AK-15</t>
  </si>
  <si>
    <t>325x165mm 小物入れ(ｻﾝﾊﾞｲｻｰ用)</t>
  </si>
  <si>
    <t>2523</t>
  </si>
  <si>
    <t>EA986YB-3A</t>
  </si>
  <si>
    <t>16インチ 折り畳み式自転車</t>
  </si>
  <si>
    <t>2540</t>
  </si>
  <si>
    <t>EA650DD-42</t>
  </si>
  <si>
    <t>90x200x1680mm タンパー(ｽﾗｲﾄﾞ式)</t>
  </si>
  <si>
    <t>EA650RB-22</t>
  </si>
  <si>
    <t>265mm ハンドレーキ[強化樹脂製]</t>
  </si>
  <si>
    <t>2548</t>
  </si>
  <si>
    <t>EA920AK-42</t>
  </si>
  <si>
    <t>4.0L エンジンオイル(2ｻｲｸﾙ用ｽﾓｰｸﾚｽ)</t>
  </si>
  <si>
    <t>2553</t>
  </si>
  <si>
    <t>EA599DE-32</t>
  </si>
  <si>
    <t>240mm 生木鋸替刃(EA599DE-31用)</t>
  </si>
  <si>
    <t>EA650BA-116</t>
  </si>
  <si>
    <t>165mm/ 425mm 中厚鎌(片刃)</t>
  </si>
  <si>
    <t>EA898B-71</t>
  </si>
  <si>
    <t>230mm/ 36T 超硬チップソー(消音型)</t>
  </si>
  <si>
    <t>2572</t>
  </si>
  <si>
    <t>EA898RH-10</t>
  </si>
  <si>
    <t>[EA898RH用] 替刃</t>
  </si>
  <si>
    <t>EA991CR-46</t>
  </si>
  <si>
    <t>φ25mm 単体ポンプ</t>
  </si>
  <si>
    <t>2584</t>
  </si>
  <si>
    <t>EA124LA-306</t>
  </si>
  <si>
    <t>二方コック付コネクター</t>
  </si>
  <si>
    <t>EA124LA-307</t>
  </si>
  <si>
    <t>EA628ZZ-61A</t>
  </si>
  <si>
    <t>φ20x1200mm ネット用支柱(ｲﾎﾞ付/20本)</t>
  </si>
  <si>
    <t>EA628ZZ-63B</t>
  </si>
  <si>
    <t>φ20x1800mm  ネット用支柱(ｲﾎﾞ付/25本)</t>
  </si>
  <si>
    <t>EA628ZZ-71A</t>
  </si>
  <si>
    <t>φ26x1200mm ネット用支柱(ｲﾎﾞ付/20本)</t>
  </si>
  <si>
    <t>EA628ZZ-72A</t>
  </si>
  <si>
    <t>φ26x1500mm ネット用支柱(ｲﾎﾞ付/20本)</t>
  </si>
  <si>
    <t>EA628ZZ-73B</t>
  </si>
  <si>
    <t>φ26x1800mm  ネット用支柱(ｲﾎﾞ付/25本)</t>
  </si>
  <si>
    <t>EA628ZZ-87</t>
  </si>
  <si>
    <t>φ20mm 支柱用連結用継手(6個)</t>
  </si>
  <si>
    <t>EA628ZZ-95</t>
  </si>
  <si>
    <t>φ16xφ16mm 支柱用固定クリップ(5個)</t>
  </si>
  <si>
    <t>EA6B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</si>
</sst>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45809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252</v>
      </c>
    </row>
    <row r="9" spans="1:6" s="1" customFormat="1" ht="12" x14ac:dyDescent="0.15"/>
    <row r="10" spans="1:6" s="1" customFormat="1" ht="12" x14ac:dyDescent="0.15">
      <c r="B10" s="10" t="s">
        <v>30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253</v>
      </c>
      <c r="D12" s="6" t="s">
        <v>254</v>
      </c>
      <c r="E12" s="5"/>
    </row>
    <row r="13" spans="1:6" x14ac:dyDescent="0.15">
      <c r="B13" s="6"/>
      <c r="C13" s="6" t="s">
        <v>255</v>
      </c>
      <c r="D13" s="6" t="s">
        <v>256</v>
      </c>
      <c r="E13" s="5" t="str">
        <f>HYPERLINK("https://www.esco-net.com/wcs/escort/ec/detail?hHinCd=EA159RH-1","EA159RH-1")</f>
        <v>EA159RH-1</v>
      </c>
    </row>
    <row r="14" spans="1:6" x14ac:dyDescent="0.15">
      <c r="B14" s="6"/>
      <c r="C14" s="6" t="s">
        <v>257</v>
      </c>
      <c r="D14" s="6" t="s">
        <v>258</v>
      </c>
      <c r="E14" s="5" t="str">
        <f>HYPERLINK("https://www.esco-net.com/wcs/escort/ec/detail?hHinCd=EA164A-75B","EA164A-75B")</f>
        <v>EA164A-75B</v>
      </c>
    </row>
    <row r="15" spans="1:6" x14ac:dyDescent="0.15">
      <c r="B15" s="6"/>
      <c r="C15" s="6" t="s">
        <v>259</v>
      </c>
      <c r="D15" s="6" t="s">
        <v>260</v>
      </c>
      <c r="E15" s="5"/>
    </row>
    <row r="16" spans="1:6" x14ac:dyDescent="0.15">
      <c r="B16" s="6"/>
      <c r="C16" s="6" t="s">
        <v>261</v>
      </c>
      <c r="D16" s="6" t="s">
        <v>262</v>
      </c>
      <c r="E16" s="5"/>
    </row>
    <row r="17" spans="2:5" x14ac:dyDescent="0.15">
      <c r="B17" s="6"/>
      <c r="C17" s="6" t="s">
        <v>263</v>
      </c>
      <c r="D17" s="6" t="s">
        <v>264</v>
      </c>
      <c r="E17" s="5"/>
    </row>
    <row r="18" spans="2:5" x14ac:dyDescent="0.15">
      <c r="B18" s="6"/>
      <c r="C18" s="6" t="s">
        <v>265</v>
      </c>
      <c r="D18" s="6" t="s">
        <v>266</v>
      </c>
      <c r="E18" s="5"/>
    </row>
    <row r="19" spans="2:5" x14ac:dyDescent="0.15">
      <c r="B19" s="6"/>
      <c r="C19" s="6" t="s">
        <v>267</v>
      </c>
      <c r="D19" s="6" t="s">
        <v>268</v>
      </c>
      <c r="E19" s="5"/>
    </row>
    <row r="20" spans="2:5" x14ac:dyDescent="0.15">
      <c r="B20" s="6"/>
      <c r="C20" s="6" t="s">
        <v>269</v>
      </c>
      <c r="D20" s="6" t="s">
        <v>270</v>
      </c>
      <c r="E20" s="5"/>
    </row>
    <row r="21" spans="2:5" x14ac:dyDescent="0.15">
      <c r="B21" s="6"/>
      <c r="C21" s="6" t="s">
        <v>271</v>
      </c>
      <c r="D21" s="6" t="s">
        <v>272</v>
      </c>
      <c r="E21" s="5"/>
    </row>
    <row r="22" spans="2:5" x14ac:dyDescent="0.15">
      <c r="B22" s="6"/>
      <c r="C22" s="6" t="s">
        <v>273</v>
      </c>
      <c r="D22" s="6" t="s">
        <v>274</v>
      </c>
      <c r="E22" s="5" t="str">
        <f>HYPERLINK("https://www.esco-net.com/wcs/escort/ec/detail?hHinCd=EA809BH-1","EA809BH-1")</f>
        <v>EA809BH-1</v>
      </c>
    </row>
    <row r="23" spans="2:5" x14ac:dyDescent="0.15">
      <c r="B23" s="6"/>
      <c r="C23" s="6" t="s">
        <v>275</v>
      </c>
      <c r="D23" s="6" t="s">
        <v>276</v>
      </c>
      <c r="E23" s="5" t="str">
        <f>HYPERLINK("https://www.esco-net.com/wcs/escort/ec/detail?hHinCd=EA812JD-11C","EA812JD-11C")</f>
        <v>EA812JD-11C</v>
      </c>
    </row>
    <row r="24" spans="2:5" x14ac:dyDescent="0.15">
      <c r="B24" s="6"/>
      <c r="C24" s="6" t="s">
        <v>277</v>
      </c>
      <c r="D24" s="6" t="s">
        <v>278</v>
      </c>
      <c r="E24" s="5" t="str">
        <f>HYPERLINK("https://www.esco-net.com/wcs/escort/ec/detail?hHinCd=EA898CA-26A","EA898CA-26A")</f>
        <v>EA898CA-26A</v>
      </c>
    </row>
    <row r="25" spans="2:5" x14ac:dyDescent="0.15">
      <c r="B25" s="6"/>
      <c r="C25" s="6" t="s">
        <v>279</v>
      </c>
      <c r="D25" s="6" t="s">
        <v>280</v>
      </c>
      <c r="E25" s="5" t="str">
        <f>HYPERLINK("https://www.esco-net.com/wcs/escort/ec/detail?hHinCd=EA915EM-70","EA915EM-70")</f>
        <v>EA915EM-70</v>
      </c>
    </row>
    <row r="26" spans="2:5" x14ac:dyDescent="0.15">
      <c r="B26" s="6"/>
      <c r="C26" s="6" t="s">
        <v>281</v>
      </c>
      <c r="D26" s="6" t="s">
        <v>282</v>
      </c>
      <c r="E26" s="5" t="str">
        <f>HYPERLINK("https://www.esco-net.com/wcs/escort/ec/detail?hHinCd=EA929DH-84B","EA929DH-84B")</f>
        <v>EA929DH-84B</v>
      </c>
    </row>
    <row r="27" spans="2:5" x14ac:dyDescent="0.15">
      <c r="B27" s="6"/>
      <c r="C27" s="6" t="s">
        <v>283</v>
      </c>
      <c r="D27" s="6" t="s">
        <v>284</v>
      </c>
      <c r="E27" s="5" t="str">
        <f>HYPERLINK("https://www.esco-net.com/wcs/escort/ec/detail?hHinCd=EA997NK-1A","EA997NK-1A")</f>
        <v>EA997NK-1A</v>
      </c>
    </row>
    <row r="28" spans="2:5" x14ac:dyDescent="0.15">
      <c r="B28" s="6"/>
      <c r="C28" s="6" t="s">
        <v>285</v>
      </c>
      <c r="D28" s="6" t="s">
        <v>286</v>
      </c>
      <c r="E28" s="5"/>
    </row>
    <row r="29" spans="2:5" x14ac:dyDescent="0.15">
      <c r="B29" s="6"/>
      <c r="C29" s="6" t="s">
        <v>287</v>
      </c>
      <c r="D29" s="6" t="s">
        <v>288</v>
      </c>
      <c r="E29" s="5"/>
    </row>
    <row r="30" spans="2:5" x14ac:dyDescent="0.15">
      <c r="B30" s="6"/>
      <c r="C30" s="6" t="s">
        <v>289</v>
      </c>
      <c r="D30" s="6" t="s">
        <v>290</v>
      </c>
      <c r="E30" s="5" t="str">
        <f>HYPERLINK("https://www.esco-net.com/wcs/escort/ec/detail?hHinCd=EA982SD-24A","EA982SD-24A")</f>
        <v>EA982SD-24A</v>
      </c>
    </row>
    <row r="31" spans="2:5" x14ac:dyDescent="0.15">
      <c r="B31" s="6"/>
      <c r="C31" s="6" t="s">
        <v>291</v>
      </c>
      <c r="D31" s="6" t="s">
        <v>292</v>
      </c>
      <c r="E31" s="5"/>
    </row>
    <row r="32" spans="2:5" x14ac:dyDescent="0.15">
      <c r="B32" s="6"/>
      <c r="C32" s="6" t="s">
        <v>293</v>
      </c>
      <c r="D32" s="6" t="s">
        <v>294</v>
      </c>
      <c r="E32" s="5"/>
    </row>
    <row r="33" spans="2:5" x14ac:dyDescent="0.15">
      <c r="B33" s="6"/>
      <c r="C33" s="6" t="s">
        <v>295</v>
      </c>
      <c r="D33" s="6" t="s">
        <v>296</v>
      </c>
      <c r="E33" s="5"/>
    </row>
    <row r="34" spans="2:5" x14ac:dyDescent="0.15">
      <c r="B34" s="6"/>
      <c r="C34" s="6" t="s">
        <v>297</v>
      </c>
      <c r="D34" s="6" t="s">
        <v>298</v>
      </c>
      <c r="E34" s="5"/>
    </row>
    <row r="35" spans="2:5" x14ac:dyDescent="0.15">
      <c r="B35" s="6"/>
      <c r="C35" s="6" t="s">
        <v>299</v>
      </c>
      <c r="D35" s="6" t="s">
        <v>300</v>
      </c>
      <c r="E35" s="5"/>
    </row>
    <row r="36" spans="2:5" x14ac:dyDescent="0.15">
      <c r="B36" s="6"/>
      <c r="C36" s="6" t="s">
        <v>301</v>
      </c>
      <c r="D36" s="6" t="s">
        <v>302</v>
      </c>
      <c r="E36" s="5"/>
    </row>
    <row r="37" spans="2:5" x14ac:dyDescent="0.15">
      <c r="B37" s="6"/>
      <c r="C37" s="6" t="s">
        <v>303</v>
      </c>
      <c r="D37" s="6" t="s">
        <v>304</v>
      </c>
      <c r="E37" s="5"/>
    </row>
    <row r="38" spans="2:5" x14ac:dyDescent="0.15">
      <c r="B38" s="6"/>
      <c r="C38" s="6" t="s">
        <v>305</v>
      </c>
      <c r="D38" s="6" t="s">
        <v>306</v>
      </c>
      <c r="E38" s="5"/>
    </row>
    <row r="39" spans="2:5" x14ac:dyDescent="0.15">
      <c r="B39" s="6" t="s">
        <v>307</v>
      </c>
      <c r="C39" s="6" t="s">
        <v>2140</v>
      </c>
      <c r="D39" s="6" t="s">
        <v>308</v>
      </c>
      <c r="E39" s="5" t="str">
        <f>HYPERLINK("https://www.esco-net.com/wcs/escort/ec/detail?hHinCd=EA6C","EA6C")</f>
        <v>EA6C</v>
      </c>
    </row>
    <row r="40" spans="2:5" x14ac:dyDescent="0.15">
      <c r="B40" s="6" t="s">
        <v>309</v>
      </c>
      <c r="C40" s="6" t="s">
        <v>310</v>
      </c>
      <c r="D40" s="6" t="s">
        <v>311</v>
      </c>
      <c r="E40" s="5" t="str">
        <f>HYPERLINK("https://www.esco-net.com/wcs/escort/ec/detail?hHinCd=EA206M","EA206M")</f>
        <v>EA206M</v>
      </c>
    </row>
    <row r="41" spans="2:5" x14ac:dyDescent="0.15">
      <c r="B41" s="6" t="s">
        <v>312</v>
      </c>
      <c r="C41" s="6" t="s">
        <v>313</v>
      </c>
      <c r="D41" s="6" t="s">
        <v>314</v>
      </c>
      <c r="E41" s="5" t="str">
        <f>HYPERLINK("https://www.esco-net.com/wcs/escort/ec/detail?hHinCd=EA101TR-7","EA101TR-7")</f>
        <v>EA101TR-7</v>
      </c>
    </row>
    <row r="42" spans="2:5" x14ac:dyDescent="0.15">
      <c r="B42" s="6" t="s">
        <v>312</v>
      </c>
      <c r="C42" s="6" t="s">
        <v>315</v>
      </c>
      <c r="D42" s="6" t="s">
        <v>316</v>
      </c>
      <c r="E42" s="5" t="str">
        <f>HYPERLINK("https://www.esco-net.com/wcs/escort/ec/detail?hHinCd=EA101TR-8","EA101TR-8")</f>
        <v>EA101TR-8</v>
      </c>
    </row>
    <row r="43" spans="2:5" x14ac:dyDescent="0.15">
      <c r="B43" s="6" t="s">
        <v>13</v>
      </c>
      <c r="C43" s="6" t="s">
        <v>317</v>
      </c>
      <c r="D43" s="6" t="s">
        <v>318</v>
      </c>
      <c r="E43" s="5"/>
    </row>
    <row r="44" spans="2:5" x14ac:dyDescent="0.15">
      <c r="B44" s="6" t="s">
        <v>319</v>
      </c>
      <c r="C44" s="6" t="s">
        <v>320</v>
      </c>
      <c r="D44" s="6" t="s">
        <v>321</v>
      </c>
      <c r="E44" s="5" t="str">
        <f>HYPERLINK("https://www.esco-net.com/wcs/escort/ec/detail?hHinCd=EA100BK-1","EA100BK-1")</f>
        <v>EA100BK-1</v>
      </c>
    </row>
    <row r="45" spans="2:5" x14ac:dyDescent="0.15">
      <c r="B45" s="6" t="s">
        <v>322</v>
      </c>
      <c r="C45" s="6" t="s">
        <v>323</v>
      </c>
      <c r="D45" s="6" t="s">
        <v>324</v>
      </c>
      <c r="E45" s="5" t="str">
        <f>HYPERLINK("https://www.esco-net.com/wcs/escort/ec/detail?hHinCd=EA944MX-41","EA944MX-41")</f>
        <v>EA944MX-41</v>
      </c>
    </row>
    <row r="46" spans="2:5" x14ac:dyDescent="0.15">
      <c r="B46" s="6" t="s">
        <v>325</v>
      </c>
      <c r="C46" s="6" t="s">
        <v>326</v>
      </c>
      <c r="D46" s="6" t="s">
        <v>327</v>
      </c>
      <c r="E46" s="5" t="str">
        <f>HYPERLINK("https://www.esco-net.com/wcs/escort/ec/detail?hHinCd=EA455A-1","EA455A-1")</f>
        <v>EA455A-1</v>
      </c>
    </row>
    <row r="47" spans="2:5" x14ac:dyDescent="0.15">
      <c r="B47" s="6" t="s">
        <v>116</v>
      </c>
      <c r="C47" s="6" t="s">
        <v>328</v>
      </c>
      <c r="D47" s="6" t="s">
        <v>329</v>
      </c>
      <c r="E47" s="5"/>
    </row>
    <row r="48" spans="2:5" x14ac:dyDescent="0.15">
      <c r="B48" s="6" t="s">
        <v>330</v>
      </c>
      <c r="C48" s="6" t="s">
        <v>331</v>
      </c>
      <c r="D48" s="6" t="s">
        <v>332</v>
      </c>
      <c r="E48" s="5"/>
    </row>
    <row r="49" spans="2:5" x14ac:dyDescent="0.15">
      <c r="B49" s="6" t="s">
        <v>330</v>
      </c>
      <c r="C49" s="6" t="s">
        <v>333</v>
      </c>
      <c r="D49" s="6" t="s">
        <v>334</v>
      </c>
      <c r="E49" s="5" t="str">
        <f>HYPERLINK("https://www.esco-net.com/wcs/escort/ec/detail?hHinCd=EA897ES-40B","EA897ES-40B")</f>
        <v>EA897ES-40B</v>
      </c>
    </row>
    <row r="50" spans="2:5" x14ac:dyDescent="0.15">
      <c r="B50" s="6" t="s">
        <v>335</v>
      </c>
      <c r="C50" s="6" t="s">
        <v>336</v>
      </c>
      <c r="D50" s="6" t="s">
        <v>337</v>
      </c>
      <c r="E50" s="5" t="str">
        <f>HYPERLINK("https://www.esco-net.com/wcs/escort/ec/detail?hHinCd=EA897CW-74","EA897CW-74")</f>
        <v>EA897CW-74</v>
      </c>
    </row>
    <row r="51" spans="2:5" x14ac:dyDescent="0.15">
      <c r="B51" s="6" t="s">
        <v>335</v>
      </c>
      <c r="C51" s="6" t="s">
        <v>338</v>
      </c>
      <c r="D51" s="6" t="s">
        <v>339</v>
      </c>
      <c r="E51" s="5"/>
    </row>
    <row r="52" spans="2:5" x14ac:dyDescent="0.15">
      <c r="B52" s="6" t="s">
        <v>117</v>
      </c>
      <c r="C52" s="6" t="s">
        <v>340</v>
      </c>
      <c r="D52" s="6" t="s">
        <v>341</v>
      </c>
      <c r="E52" s="5" t="str">
        <f>HYPERLINK("https://www.esco-net.com/wcs/escort/ec/detail?hHinCd=EA300BZ","EA300BZ")</f>
        <v>EA300BZ</v>
      </c>
    </row>
    <row r="53" spans="2:5" x14ac:dyDescent="0.15">
      <c r="B53" s="6" t="s">
        <v>342</v>
      </c>
      <c r="C53" s="6" t="s">
        <v>343</v>
      </c>
      <c r="D53" s="6" t="s">
        <v>344</v>
      </c>
      <c r="E53" s="5" t="str">
        <f>HYPERLINK("https://www.esco-net.com/wcs/escort/ec/detail?hHinCd=EA307A-0","EA307A-0")</f>
        <v>EA307A-0</v>
      </c>
    </row>
    <row r="54" spans="2:5" x14ac:dyDescent="0.15">
      <c r="B54" s="6" t="s">
        <v>345</v>
      </c>
      <c r="C54" s="6" t="s">
        <v>346</v>
      </c>
      <c r="D54" s="6" t="s">
        <v>347</v>
      </c>
      <c r="E54" s="5" t="str">
        <f>HYPERLINK("https://www.esco-net.com/wcs/escort/ec/detail?hHinCd=EA315SS-50A","EA315SS-50A")</f>
        <v>EA315SS-50A</v>
      </c>
    </row>
    <row r="55" spans="2:5" x14ac:dyDescent="0.15">
      <c r="B55" s="6" t="s">
        <v>345</v>
      </c>
      <c r="C55" s="6" t="s">
        <v>348</v>
      </c>
      <c r="D55" s="6" t="s">
        <v>349</v>
      </c>
      <c r="E55" s="5" t="str">
        <f>HYPERLINK("https://www.esco-net.com/wcs/escort/ec/detail?hHinCd=EA315SS-60A","EA315SS-60A")</f>
        <v>EA315SS-60A</v>
      </c>
    </row>
    <row r="56" spans="2:5" x14ac:dyDescent="0.15">
      <c r="B56" s="6" t="s">
        <v>350</v>
      </c>
      <c r="C56" s="6" t="s">
        <v>351</v>
      </c>
      <c r="D56" s="6" t="s">
        <v>352</v>
      </c>
      <c r="E56" s="5" t="str">
        <f>HYPERLINK("https://www.esco-net.com/wcs/escort/ec/detail?hHinCd=EA353C-79","EA353C-79")</f>
        <v>EA353C-79</v>
      </c>
    </row>
    <row r="57" spans="2:5" x14ac:dyDescent="0.15">
      <c r="B57" s="6" t="s">
        <v>50</v>
      </c>
      <c r="C57" s="6" t="s">
        <v>353</v>
      </c>
      <c r="D57" s="6" t="s">
        <v>354</v>
      </c>
      <c r="E57" s="5" t="str">
        <f>HYPERLINK("https://www.esco-net.com/wcs/escort/ec/detail?hHinCd=EA526SH-200A","EA526SH-200A")</f>
        <v>EA526SH-200A</v>
      </c>
    </row>
    <row r="58" spans="2:5" x14ac:dyDescent="0.15">
      <c r="B58" s="6" t="s">
        <v>355</v>
      </c>
      <c r="C58" s="6" t="s">
        <v>356</v>
      </c>
      <c r="D58" s="6" t="s">
        <v>357</v>
      </c>
      <c r="E58" s="5" t="str">
        <f>HYPERLINK("https://www.esco-net.com/wcs/escort/ec/detail?hHinCd=EA544RC-67","EA544RC-67")</f>
        <v>EA544RC-67</v>
      </c>
    </row>
    <row r="59" spans="2:5" x14ac:dyDescent="0.15">
      <c r="B59" s="6" t="s">
        <v>31</v>
      </c>
      <c r="C59" s="6" t="s">
        <v>358</v>
      </c>
      <c r="D59" s="6" t="s">
        <v>359</v>
      </c>
      <c r="E59" s="5" t="str">
        <f>HYPERLINK("https://www.esco-net.com/wcs/escort/ec/detail?hHinCd=EA545KS-12","EA545KS-12")</f>
        <v>EA545KS-12</v>
      </c>
    </row>
    <row r="60" spans="2:5" x14ac:dyDescent="0.15">
      <c r="B60" s="6" t="s">
        <v>51</v>
      </c>
      <c r="C60" s="6" t="s">
        <v>360</v>
      </c>
      <c r="D60" s="6" t="s">
        <v>361</v>
      </c>
      <c r="E60" s="5" t="str">
        <f>HYPERLINK("https://www.esco-net.com/wcs/escort/ec/detail?hHinCd=EA545BH-4","EA545BH-4")</f>
        <v>EA545BH-4</v>
      </c>
    </row>
    <row r="61" spans="2:5" x14ac:dyDescent="0.15">
      <c r="B61" s="6" t="s">
        <v>51</v>
      </c>
      <c r="C61" s="6" t="s">
        <v>362</v>
      </c>
      <c r="D61" s="6" t="s">
        <v>363</v>
      </c>
      <c r="E61" s="5" t="str">
        <f>HYPERLINK("https://www.esco-net.com/wcs/escort/ec/detail?hHinCd=EA545BH-6","EA545BH-6")</f>
        <v>EA545BH-6</v>
      </c>
    </row>
    <row r="62" spans="2:5" x14ac:dyDescent="0.15">
      <c r="B62" s="6" t="s">
        <v>364</v>
      </c>
      <c r="C62" s="6" t="s">
        <v>365</v>
      </c>
      <c r="D62" s="6" t="s">
        <v>366</v>
      </c>
      <c r="E62" s="5" t="str">
        <f>HYPERLINK("https://www.esco-net.com/wcs/escort/ec/detail?hHinCd=EA572KB-4A","EA572KB-4A")</f>
        <v>EA572KB-4A</v>
      </c>
    </row>
    <row r="63" spans="2:5" x14ac:dyDescent="0.15">
      <c r="B63" s="6" t="s">
        <v>52</v>
      </c>
      <c r="C63" s="6" t="s">
        <v>367</v>
      </c>
      <c r="D63" s="6" t="s">
        <v>368</v>
      </c>
      <c r="E63" s="5" t="str">
        <f>HYPERLINK("https://www.esco-net.com/wcs/escort/ec/detail?hHinCd=EA572MB-25","EA572MB-25")</f>
        <v>EA572MB-25</v>
      </c>
    </row>
    <row r="64" spans="2:5" x14ac:dyDescent="0.15">
      <c r="B64" s="6" t="s">
        <v>118</v>
      </c>
      <c r="C64" s="6" t="s">
        <v>369</v>
      </c>
      <c r="D64" s="6" t="s">
        <v>370</v>
      </c>
      <c r="E64" s="5" t="str">
        <f>HYPERLINK("https://www.esco-net.com/wcs/escort/ec/detail?hHinCd=EA575BD-3","EA575BD-3")</f>
        <v>EA575BD-3</v>
      </c>
    </row>
    <row r="65" spans="2:5" x14ac:dyDescent="0.15">
      <c r="B65" s="6" t="s">
        <v>53</v>
      </c>
      <c r="C65" s="6" t="s">
        <v>371</v>
      </c>
      <c r="D65" s="6" t="s">
        <v>372</v>
      </c>
      <c r="E65" s="5"/>
    </row>
    <row r="66" spans="2:5" x14ac:dyDescent="0.15">
      <c r="B66" s="6" t="s">
        <v>14</v>
      </c>
      <c r="C66" s="6" t="s">
        <v>373</v>
      </c>
      <c r="D66" s="6" t="s">
        <v>374</v>
      </c>
      <c r="E66" s="5" t="str">
        <f>HYPERLINK("https://www.esco-net.com/wcs/escort/ec/detail?hHinCd=EA575HE-6","EA575HE-6")</f>
        <v>EA575HE-6</v>
      </c>
    </row>
    <row r="67" spans="2:5" x14ac:dyDescent="0.15">
      <c r="B67" s="6" t="s">
        <v>14</v>
      </c>
      <c r="C67" s="6" t="s">
        <v>375</v>
      </c>
      <c r="D67" s="6" t="s">
        <v>376</v>
      </c>
      <c r="E67" s="5" t="str">
        <f>HYPERLINK("https://www.esco-net.com/wcs/escort/ec/detail?hHinCd=EA575HE-8","EA575HE-8")</f>
        <v>EA575HE-8</v>
      </c>
    </row>
    <row r="68" spans="2:5" x14ac:dyDescent="0.15">
      <c r="B68" s="6" t="s">
        <v>377</v>
      </c>
      <c r="C68" s="6" t="s">
        <v>378</v>
      </c>
      <c r="D68" s="6" t="s">
        <v>379</v>
      </c>
      <c r="E68" s="5" t="str">
        <f>HYPERLINK("https://www.esco-net.com/wcs/escort/ec/detail?hHinCd=EA579BH-232","EA579BH-232")</f>
        <v>EA579BH-232</v>
      </c>
    </row>
    <row r="69" spans="2:5" x14ac:dyDescent="0.15">
      <c r="B69" s="6" t="s">
        <v>380</v>
      </c>
      <c r="C69" s="6" t="s">
        <v>381</v>
      </c>
      <c r="D69" s="6" t="s">
        <v>382</v>
      </c>
      <c r="E69" s="5" t="str">
        <f>HYPERLINK("https://www.esco-net.com/wcs/escort/ec/detail?hHinCd=EA604DH-5","EA604DH-5")</f>
        <v>EA604DH-5</v>
      </c>
    </row>
    <row r="70" spans="2:5" x14ac:dyDescent="0.15">
      <c r="B70" s="6" t="s">
        <v>32</v>
      </c>
      <c r="C70" s="6" t="s">
        <v>383</v>
      </c>
      <c r="D70" s="6" t="s">
        <v>384</v>
      </c>
      <c r="E70" s="5"/>
    </row>
    <row r="71" spans="2:5" x14ac:dyDescent="0.15">
      <c r="B71" s="6" t="s">
        <v>385</v>
      </c>
      <c r="C71" s="6" t="s">
        <v>386</v>
      </c>
      <c r="D71" s="6" t="s">
        <v>387</v>
      </c>
      <c r="E71" s="5" t="str">
        <f>HYPERLINK("https://www.esco-net.com/wcs/escort/ec/detail?hHinCd=EA589XL-1","EA589XL-1")</f>
        <v>EA589XL-1</v>
      </c>
    </row>
    <row r="72" spans="2:5" x14ac:dyDescent="0.15">
      <c r="B72" s="6" t="s">
        <v>388</v>
      </c>
      <c r="C72" s="6" t="s">
        <v>389</v>
      </c>
      <c r="D72" s="6" t="s">
        <v>390</v>
      </c>
      <c r="E72" s="5"/>
    </row>
    <row r="73" spans="2:5" x14ac:dyDescent="0.15">
      <c r="B73" s="6" t="s">
        <v>388</v>
      </c>
      <c r="C73" s="6" t="s">
        <v>391</v>
      </c>
      <c r="D73" s="6" t="s">
        <v>392</v>
      </c>
      <c r="E73" s="5" t="str">
        <f>HYPERLINK("https://www.esco-net.com/wcs/escort/ec/detail?hHinCd=EA366HA-5","EA366HA-5")</f>
        <v>EA366HA-5</v>
      </c>
    </row>
    <row r="74" spans="2:5" x14ac:dyDescent="0.15">
      <c r="B74" s="6" t="s">
        <v>388</v>
      </c>
      <c r="C74" s="6" t="s">
        <v>393</v>
      </c>
      <c r="D74" s="6" t="s">
        <v>394</v>
      </c>
      <c r="E74" s="5"/>
    </row>
    <row r="75" spans="2:5" x14ac:dyDescent="0.15">
      <c r="B75" s="6" t="s">
        <v>388</v>
      </c>
      <c r="C75" s="6" t="s">
        <v>395</v>
      </c>
      <c r="D75" s="6" t="s">
        <v>396</v>
      </c>
      <c r="E75" s="5"/>
    </row>
    <row r="76" spans="2:5" x14ac:dyDescent="0.15">
      <c r="B76" s="6" t="s">
        <v>388</v>
      </c>
      <c r="C76" s="6" t="s">
        <v>397</v>
      </c>
      <c r="D76" s="6" t="s">
        <v>398</v>
      </c>
      <c r="E76" s="5"/>
    </row>
    <row r="77" spans="2:5" x14ac:dyDescent="0.15">
      <c r="B77" s="6" t="s">
        <v>54</v>
      </c>
      <c r="C77" s="6" t="s">
        <v>399</v>
      </c>
      <c r="D77" s="6" t="s">
        <v>400</v>
      </c>
      <c r="E77" s="5" t="str">
        <f>HYPERLINK("https://www.esco-net.com/wcs/escort/ec/detail?hHinCd=EA109MG-47","EA109MG-47")</f>
        <v>EA109MG-47</v>
      </c>
    </row>
    <row r="78" spans="2:5" x14ac:dyDescent="0.15">
      <c r="B78" s="6" t="s">
        <v>15</v>
      </c>
      <c r="C78" s="6" t="s">
        <v>401</v>
      </c>
      <c r="D78" s="6" t="s">
        <v>402</v>
      </c>
      <c r="E78" s="5" t="str">
        <f>HYPERLINK("https://www.esco-net.com/wcs/escort/ec/detail?hHinCd=EA109LS-11","EA109LS-11")</f>
        <v>EA109LS-11</v>
      </c>
    </row>
    <row r="79" spans="2:5" x14ac:dyDescent="0.15">
      <c r="B79" s="6" t="s">
        <v>15</v>
      </c>
      <c r="C79" s="6" t="s">
        <v>403</v>
      </c>
      <c r="D79" s="6" t="s">
        <v>404</v>
      </c>
      <c r="E79" s="5" t="str">
        <f>HYPERLINK("https://www.esco-net.com/wcs/escort/ec/detail?hHinCd=EA109ME-21","EA109ME-21")</f>
        <v>EA109ME-21</v>
      </c>
    </row>
    <row r="80" spans="2:5" x14ac:dyDescent="0.15">
      <c r="B80" s="6" t="s">
        <v>405</v>
      </c>
      <c r="C80" s="6" t="s">
        <v>406</v>
      </c>
      <c r="D80" s="6" t="s">
        <v>407</v>
      </c>
      <c r="E80" s="5" t="str">
        <f>HYPERLINK("https://www.esco-net.com/wcs/escort/ec/detail?hHinCd=EA109NF-71","EA109NF-71")</f>
        <v>EA109NF-71</v>
      </c>
    </row>
    <row r="81" spans="2:5" x14ac:dyDescent="0.15">
      <c r="B81" s="6" t="s">
        <v>55</v>
      </c>
      <c r="C81" s="6" t="s">
        <v>408</v>
      </c>
      <c r="D81" s="6" t="s">
        <v>409</v>
      </c>
      <c r="E81" s="5" t="str">
        <f>HYPERLINK("https://www.esco-net.com/wcs/escort/ec/detail?hHinCd=EA944MC-39","EA944MC-39")</f>
        <v>EA944MC-39</v>
      </c>
    </row>
    <row r="82" spans="2:5" x14ac:dyDescent="0.15">
      <c r="B82" s="6" t="s">
        <v>410</v>
      </c>
      <c r="C82" s="6" t="s">
        <v>411</v>
      </c>
      <c r="D82" s="6" t="s">
        <v>412</v>
      </c>
      <c r="E82" s="5" t="str">
        <f>HYPERLINK("https://www.esco-net.com/wcs/escort/ec/detail?hHinCd=EA943MA-30A","EA943MA-30A")</f>
        <v>EA943MA-30A</v>
      </c>
    </row>
    <row r="83" spans="2:5" x14ac:dyDescent="0.15">
      <c r="B83" s="6" t="s">
        <v>119</v>
      </c>
      <c r="C83" s="6" t="s">
        <v>413</v>
      </c>
      <c r="D83" s="6" t="s">
        <v>414</v>
      </c>
      <c r="E83" s="5" t="str">
        <f>HYPERLINK("https://www.esco-net.com/wcs/escort/ec/detail?hHinCd=EA950C-1A","EA950C-1A")</f>
        <v>EA950C-1A</v>
      </c>
    </row>
    <row r="84" spans="2:5" x14ac:dyDescent="0.15">
      <c r="B84" s="6" t="s">
        <v>415</v>
      </c>
      <c r="C84" s="6" t="s">
        <v>416</v>
      </c>
      <c r="D84" s="6" t="s">
        <v>417</v>
      </c>
      <c r="E84" s="5" t="str">
        <f>HYPERLINK("https://www.esco-net.com/wcs/escort/ec/detail?hHinCd=EA758WR-11B","EA758WR-11B")</f>
        <v>EA758WR-11B</v>
      </c>
    </row>
    <row r="85" spans="2:5" x14ac:dyDescent="0.15">
      <c r="B85" s="6" t="s">
        <v>418</v>
      </c>
      <c r="C85" s="6" t="s">
        <v>419</v>
      </c>
      <c r="D85" s="6" t="s">
        <v>420</v>
      </c>
      <c r="E85" s="5" t="str">
        <f>HYPERLINK("https://www.esco-net.com/wcs/escort/ec/detail?hHinCd=EA642KM-24","EA642KM-24")</f>
        <v>EA642KM-24</v>
      </c>
    </row>
    <row r="86" spans="2:5" x14ac:dyDescent="0.15">
      <c r="B86" s="6" t="s">
        <v>421</v>
      </c>
      <c r="C86" s="6" t="s">
        <v>422</v>
      </c>
      <c r="D86" s="6" t="s">
        <v>423</v>
      </c>
      <c r="E86" s="5" t="str">
        <f>HYPERLINK("https://www.esco-net.com/wcs/escort/ec/detail?hHinCd=EA582E","EA582E")</f>
        <v>EA582E</v>
      </c>
    </row>
    <row r="87" spans="2:5" x14ac:dyDescent="0.15">
      <c r="B87" s="6" t="s">
        <v>424</v>
      </c>
      <c r="C87" s="6" t="s">
        <v>425</v>
      </c>
      <c r="D87" s="6" t="s">
        <v>426</v>
      </c>
      <c r="E87" s="5" t="str">
        <f>HYPERLINK("https://www.esco-net.com/wcs/escort/ec/detail?hHinCd=EA348RB-15","EA348RB-15")</f>
        <v>EA348RB-15</v>
      </c>
    </row>
    <row r="88" spans="2:5" x14ac:dyDescent="0.15">
      <c r="B88" s="6" t="s">
        <v>56</v>
      </c>
      <c r="C88" s="6" t="s">
        <v>427</v>
      </c>
      <c r="D88" s="6" t="s">
        <v>120</v>
      </c>
      <c r="E88" s="5" t="str">
        <f>HYPERLINK("https://www.esco-net.com/wcs/escort/ec/detail?hHinCd=EA348BF-1","EA348BF-1")</f>
        <v>EA348BF-1</v>
      </c>
    </row>
    <row r="89" spans="2:5" x14ac:dyDescent="0.15">
      <c r="B89" s="6" t="s">
        <v>121</v>
      </c>
      <c r="C89" s="6" t="s">
        <v>428</v>
      </c>
      <c r="D89" s="6" t="s">
        <v>429</v>
      </c>
      <c r="E89" s="5" t="str">
        <f>HYPERLINK("https://www.esco-net.com/wcs/escort/ec/detail?hHinCd=EA628CB-11","EA628CB-11")</f>
        <v>EA628CB-11</v>
      </c>
    </row>
    <row r="90" spans="2:5" x14ac:dyDescent="0.15">
      <c r="B90" s="6" t="s">
        <v>430</v>
      </c>
      <c r="C90" s="6" t="s">
        <v>431</v>
      </c>
      <c r="D90" s="6" t="s">
        <v>432</v>
      </c>
      <c r="E90" s="5" t="str">
        <f>HYPERLINK("https://www.esco-net.com/wcs/escort/ec/detail?hHinCd=EA547G-4A","EA547G-4A")</f>
        <v>EA547G-4A</v>
      </c>
    </row>
    <row r="91" spans="2:5" x14ac:dyDescent="0.15">
      <c r="B91" s="6" t="s">
        <v>430</v>
      </c>
      <c r="C91" s="6" t="s">
        <v>433</v>
      </c>
      <c r="D91" s="6" t="s">
        <v>434</v>
      </c>
      <c r="E91" s="5" t="str">
        <f>HYPERLINK("https://www.esco-net.com/wcs/escort/ec/detail?hHinCd=EA547G-8A","EA547G-8A")</f>
        <v>EA547G-8A</v>
      </c>
    </row>
    <row r="92" spans="2:5" x14ac:dyDescent="0.15">
      <c r="B92" s="6" t="s">
        <v>435</v>
      </c>
      <c r="C92" s="6" t="s">
        <v>436</v>
      </c>
      <c r="D92" s="6" t="s">
        <v>437</v>
      </c>
      <c r="E92" s="5" t="str">
        <f>HYPERLINK("https://www.esco-net.com/wcs/escort/ec/detail?hHinCd=EA547G-4A","EA547G-4A")</f>
        <v>EA547G-4A</v>
      </c>
    </row>
    <row r="93" spans="2:5" x14ac:dyDescent="0.15">
      <c r="B93" s="6" t="s">
        <v>438</v>
      </c>
      <c r="C93" s="6" t="s">
        <v>439</v>
      </c>
      <c r="D93" s="6" t="s">
        <v>440</v>
      </c>
      <c r="E93" s="5"/>
    </row>
    <row r="94" spans="2:5" x14ac:dyDescent="0.15">
      <c r="B94" s="6" t="s">
        <v>441</v>
      </c>
      <c r="C94" s="6" t="s">
        <v>442</v>
      </c>
      <c r="D94" s="6" t="s">
        <v>443</v>
      </c>
      <c r="E94" s="5" t="str">
        <f>HYPERLINK("https://www.esco-net.com/wcs/escort/ec/detail?hHinCd=EA626GG-51","EA626GG-51")</f>
        <v>EA626GG-51</v>
      </c>
    </row>
    <row r="95" spans="2:5" x14ac:dyDescent="0.15">
      <c r="B95" s="6" t="s">
        <v>444</v>
      </c>
      <c r="C95" s="6" t="s">
        <v>445</v>
      </c>
      <c r="D95" s="6" t="s">
        <v>446</v>
      </c>
      <c r="E95" s="5" t="str">
        <f>HYPERLINK("https://www.esco-net.com/wcs/escort/ec/detail?hHinCd=EA585KA","EA585KA")</f>
        <v>EA585KA</v>
      </c>
    </row>
    <row r="96" spans="2:5" x14ac:dyDescent="0.15">
      <c r="B96" s="6" t="s">
        <v>447</v>
      </c>
      <c r="C96" s="6" t="s">
        <v>448</v>
      </c>
      <c r="D96" s="6" t="s">
        <v>449</v>
      </c>
      <c r="E96" s="5"/>
    </row>
    <row r="97" spans="2:5" x14ac:dyDescent="0.15">
      <c r="B97" s="6" t="s">
        <v>450</v>
      </c>
      <c r="C97" s="6" t="s">
        <v>451</v>
      </c>
      <c r="D97" s="6" t="s">
        <v>452</v>
      </c>
      <c r="E97" s="5" t="str">
        <f>HYPERLINK("https://www.esco-net.com/wcs/escort/ec/detail?hHinCd=EA538AH-3","EA538AH-3")</f>
        <v>EA538AH-3</v>
      </c>
    </row>
    <row r="98" spans="2:5" x14ac:dyDescent="0.15">
      <c r="B98" s="6" t="s">
        <v>453</v>
      </c>
      <c r="C98" s="6" t="s">
        <v>454</v>
      </c>
      <c r="D98" s="6" t="s">
        <v>455</v>
      </c>
      <c r="E98" s="5" t="str">
        <f>HYPERLINK("https://www.esco-net.com/wcs/escort/ec/detail?hHinCd=EA536KA-180A","EA536KA-180A")</f>
        <v>EA536KA-180A</v>
      </c>
    </row>
    <row r="99" spans="2:5" x14ac:dyDescent="0.15">
      <c r="B99" s="6" t="s">
        <v>122</v>
      </c>
      <c r="C99" s="6" t="s">
        <v>456</v>
      </c>
      <c r="D99" s="6" t="s">
        <v>457</v>
      </c>
      <c r="E99" s="5" t="str">
        <f>HYPERLINK("https://www.esco-net.com/wcs/escort/ec/detail?hHinCd=EA682AA-100","EA682AA-100")</f>
        <v>EA682AA-100</v>
      </c>
    </row>
    <row r="100" spans="2:5" x14ac:dyDescent="0.15">
      <c r="B100" s="6" t="s">
        <v>122</v>
      </c>
      <c r="C100" s="6" t="s">
        <v>458</v>
      </c>
      <c r="D100" s="6" t="s">
        <v>459</v>
      </c>
      <c r="E100" s="5" t="str">
        <f>HYPERLINK("https://www.esco-net.com/wcs/escort/ec/detail?hHinCd=EA534DC-200","EA534DC-200")</f>
        <v>EA534DC-200</v>
      </c>
    </row>
    <row r="101" spans="2:5" x14ac:dyDescent="0.15">
      <c r="B101" s="6" t="s">
        <v>123</v>
      </c>
      <c r="C101" s="6" t="s">
        <v>460</v>
      </c>
      <c r="D101" s="6" t="s">
        <v>461</v>
      </c>
      <c r="E101" s="5" t="str">
        <f>HYPERLINK("https://www.esco-net.com/wcs/escort/ec/detail?hHinCd=EA537KS-4","EA537KS-4")</f>
        <v>EA537KS-4</v>
      </c>
    </row>
    <row r="102" spans="2:5" x14ac:dyDescent="0.15">
      <c r="B102" s="6" t="s">
        <v>462</v>
      </c>
      <c r="C102" s="6" t="s">
        <v>463</v>
      </c>
      <c r="D102" s="6" t="s">
        <v>115</v>
      </c>
      <c r="E102" s="5" t="str">
        <f>HYPERLINK("https://www.esco-net.com/wcs/escort/ec/detail?hHinCd=EA759GN-30","EA759GN-30")</f>
        <v>EA759GN-30</v>
      </c>
    </row>
    <row r="103" spans="2:5" x14ac:dyDescent="0.15">
      <c r="B103" s="6" t="s">
        <v>462</v>
      </c>
      <c r="C103" s="6" t="s">
        <v>464</v>
      </c>
      <c r="D103" s="6" t="s">
        <v>465</v>
      </c>
      <c r="E103" s="5" t="str">
        <f>HYPERLINK("https://www.esco-net.com/wcs/escort/ec/detail?hHinCd=EA763AA-197A","EA763AA-197A")</f>
        <v>EA763AA-197A</v>
      </c>
    </row>
    <row r="104" spans="2:5" x14ac:dyDescent="0.15">
      <c r="B104" s="6" t="s">
        <v>124</v>
      </c>
      <c r="C104" s="6" t="s">
        <v>466</v>
      </c>
      <c r="D104" s="6" t="s">
        <v>467</v>
      </c>
      <c r="E104" s="5"/>
    </row>
    <row r="105" spans="2:5" x14ac:dyDescent="0.15">
      <c r="B105" s="6" t="s">
        <v>57</v>
      </c>
      <c r="C105" s="6" t="s">
        <v>468</v>
      </c>
      <c r="D105" s="6" t="s">
        <v>469</v>
      </c>
      <c r="E105" s="5" t="str">
        <f>HYPERLINK("https://www.esco-net.com/wcs/escort/ec/detail?hHinCd=EA812JY-112","EA812JY-112")</f>
        <v>EA812JY-112</v>
      </c>
    </row>
    <row r="106" spans="2:5" x14ac:dyDescent="0.15">
      <c r="B106" s="6" t="s">
        <v>57</v>
      </c>
      <c r="C106" s="6" t="s">
        <v>470</v>
      </c>
      <c r="D106" s="6" t="s">
        <v>471</v>
      </c>
      <c r="E106" s="5"/>
    </row>
    <row r="107" spans="2:5" x14ac:dyDescent="0.15">
      <c r="B107" s="6" t="s">
        <v>57</v>
      </c>
      <c r="C107" s="6" t="s">
        <v>472</v>
      </c>
      <c r="D107" s="6" t="s">
        <v>473</v>
      </c>
      <c r="E107" s="5"/>
    </row>
    <row r="108" spans="2:5" x14ac:dyDescent="0.15">
      <c r="B108" s="6" t="s">
        <v>57</v>
      </c>
      <c r="C108" s="6" t="s">
        <v>474</v>
      </c>
      <c r="D108" s="6" t="s">
        <v>475</v>
      </c>
      <c r="E108" s="5"/>
    </row>
    <row r="109" spans="2:5" x14ac:dyDescent="0.15">
      <c r="B109" s="6" t="s">
        <v>476</v>
      </c>
      <c r="C109" s="6" t="s">
        <v>477</v>
      </c>
      <c r="D109" s="6" t="s">
        <v>478</v>
      </c>
      <c r="E109" s="5" t="str">
        <f>HYPERLINK("https://www.esco-net.com/wcs/escort/ec/detail?hHinCd=EA538FD-1","EA538FD-1")</f>
        <v>EA538FD-1</v>
      </c>
    </row>
    <row r="110" spans="2:5" x14ac:dyDescent="0.15">
      <c r="B110" s="6" t="s">
        <v>125</v>
      </c>
      <c r="C110" s="6" t="s">
        <v>479</v>
      </c>
      <c r="D110" s="6" t="s">
        <v>480</v>
      </c>
      <c r="E110" s="5"/>
    </row>
    <row r="111" spans="2:5" x14ac:dyDescent="0.15">
      <c r="B111" s="6" t="s">
        <v>481</v>
      </c>
      <c r="C111" s="6" t="s">
        <v>482</v>
      </c>
      <c r="D111" s="6" t="s">
        <v>483</v>
      </c>
      <c r="E111" s="5" t="str">
        <f>HYPERLINK("https://www.esco-net.com/wcs/escort/ec/detail?hHinCd=EA993LB-7","EA993LB-7")</f>
        <v>EA993LB-7</v>
      </c>
    </row>
    <row r="112" spans="2:5" x14ac:dyDescent="0.15">
      <c r="B112" s="6" t="s">
        <v>126</v>
      </c>
      <c r="C112" s="6" t="s">
        <v>484</v>
      </c>
      <c r="D112" s="6" t="s">
        <v>485</v>
      </c>
      <c r="E112" s="5" t="str">
        <f>HYPERLINK("https://www.esco-net.com/wcs/escort/ec/detail?hHinCd=EA993CS-32","EA993CS-32")</f>
        <v>EA993CS-32</v>
      </c>
    </row>
    <row r="113" spans="2:5" x14ac:dyDescent="0.15">
      <c r="B113" s="6" t="s">
        <v>127</v>
      </c>
      <c r="C113" s="6" t="s">
        <v>486</v>
      </c>
      <c r="D113" s="6" t="s">
        <v>487</v>
      </c>
      <c r="E113" s="5" t="str">
        <f>HYPERLINK("https://www.esco-net.com/wcs/escort/ec/detail?hHinCd=EA514AM-12","EA514AM-12")</f>
        <v>EA514AM-12</v>
      </c>
    </row>
    <row r="114" spans="2:5" x14ac:dyDescent="0.15">
      <c r="B114" s="6" t="s">
        <v>488</v>
      </c>
      <c r="C114" s="6" t="s">
        <v>489</v>
      </c>
      <c r="D114" s="6" t="s">
        <v>490</v>
      </c>
      <c r="E114" s="5" t="str">
        <f>HYPERLINK("https://www.esco-net.com/wcs/escort/ec/detail?hHinCd=EA604AB-22","EA604AB-22")</f>
        <v>EA604AB-22</v>
      </c>
    </row>
    <row r="115" spans="2:5" x14ac:dyDescent="0.15">
      <c r="B115" s="6" t="s">
        <v>128</v>
      </c>
      <c r="C115" s="6" t="s">
        <v>491</v>
      </c>
      <c r="D115" s="6" t="s">
        <v>492</v>
      </c>
      <c r="E115" s="5" t="str">
        <f>HYPERLINK("https://www.esco-net.com/wcs/escort/ec/detail?hHinCd=EA604AH-35","EA604AH-35")</f>
        <v>EA604AH-35</v>
      </c>
    </row>
    <row r="116" spans="2:5" x14ac:dyDescent="0.15">
      <c r="B116" s="6" t="s">
        <v>493</v>
      </c>
      <c r="C116" s="6" t="s">
        <v>494</v>
      </c>
      <c r="D116" s="6" t="s">
        <v>495</v>
      </c>
      <c r="E116" s="5"/>
    </row>
    <row r="117" spans="2:5" x14ac:dyDescent="0.15">
      <c r="B117" s="6" t="s">
        <v>496</v>
      </c>
      <c r="C117" s="6" t="s">
        <v>497</v>
      </c>
      <c r="D117" s="6" t="s">
        <v>498</v>
      </c>
      <c r="E117" s="5" t="str">
        <f>HYPERLINK("https://www.esco-net.com/wcs/escort/ec/detail?hHinCd=EA500DB-400","EA500DB-400")</f>
        <v>EA500DB-400</v>
      </c>
    </row>
    <row r="118" spans="2:5" x14ac:dyDescent="0.15">
      <c r="B118" s="6" t="s">
        <v>499</v>
      </c>
      <c r="C118" s="6" t="s">
        <v>500</v>
      </c>
      <c r="D118" s="6" t="s">
        <v>501</v>
      </c>
      <c r="E118" s="5" t="str">
        <f>HYPERLINK("https://www.esco-net.com/wcs/escort/ec/detail?hHinCd=EA590BJ-4","EA590BJ-4")</f>
        <v>EA590BJ-4</v>
      </c>
    </row>
    <row r="119" spans="2:5" x14ac:dyDescent="0.15">
      <c r="B119" s="6" t="s">
        <v>502</v>
      </c>
      <c r="C119" s="6" t="s">
        <v>503</v>
      </c>
      <c r="D119" s="6" t="s">
        <v>504</v>
      </c>
      <c r="E119" s="5" t="str">
        <f>HYPERLINK("https://www.esco-net.com/wcs/escort/ec/detail?hHinCd=EA590AB-4","EA590AB-4")</f>
        <v>EA590AB-4</v>
      </c>
    </row>
    <row r="120" spans="2:5" x14ac:dyDescent="0.15">
      <c r="B120" s="6" t="s">
        <v>502</v>
      </c>
      <c r="C120" s="6" t="s">
        <v>505</v>
      </c>
      <c r="D120" s="6" t="s">
        <v>506</v>
      </c>
      <c r="E120" s="5"/>
    </row>
    <row r="121" spans="2:5" x14ac:dyDescent="0.15">
      <c r="B121" s="6" t="s">
        <v>507</v>
      </c>
      <c r="C121" s="6" t="s">
        <v>508</v>
      </c>
      <c r="D121" s="6" t="s">
        <v>509</v>
      </c>
      <c r="E121" s="5" t="str">
        <f>HYPERLINK("https://www.esco-net.com/wcs/escort/ec/detail?hHinCd=EA525KA-200","EA525KA-200")</f>
        <v>EA525KA-200</v>
      </c>
    </row>
    <row r="122" spans="2:5" x14ac:dyDescent="0.15">
      <c r="B122" s="6" t="s">
        <v>129</v>
      </c>
      <c r="C122" s="6" t="s">
        <v>510</v>
      </c>
      <c r="D122" s="6" t="s">
        <v>511</v>
      </c>
      <c r="E122" s="5" t="str">
        <f>HYPERLINK("https://www.esco-net.com/wcs/escort/ec/detail?hHinCd=EA922JL-7","EA922JL-7")</f>
        <v>EA922JL-7</v>
      </c>
    </row>
    <row r="123" spans="2:5" x14ac:dyDescent="0.15">
      <c r="B123" s="6" t="s">
        <v>129</v>
      </c>
      <c r="C123" s="6" t="s">
        <v>512</v>
      </c>
      <c r="D123" s="6" t="s">
        <v>513</v>
      </c>
      <c r="E123" s="5" t="str">
        <f>HYPERLINK("https://www.esco-net.com/wcs/escort/ec/detail?hHinCd=EA922JJ-1A","EA922JJ-1A")</f>
        <v>EA922JJ-1A</v>
      </c>
    </row>
    <row r="124" spans="2:5" x14ac:dyDescent="0.15">
      <c r="B124" s="6" t="s">
        <v>129</v>
      </c>
      <c r="C124" s="6" t="s">
        <v>514</v>
      </c>
      <c r="D124" s="6" t="s">
        <v>515</v>
      </c>
      <c r="E124" s="5" t="str">
        <f>HYPERLINK("https://www.esco-net.com/wcs/escort/ec/detail?hHinCd=EA922JN-4","EA922JN-4")</f>
        <v>EA922JN-4</v>
      </c>
    </row>
    <row r="125" spans="2:5" x14ac:dyDescent="0.15">
      <c r="B125" s="6" t="s">
        <v>130</v>
      </c>
      <c r="C125" s="6" t="s">
        <v>516</v>
      </c>
      <c r="D125" s="6" t="s">
        <v>517</v>
      </c>
      <c r="E125" s="5" t="str">
        <f>HYPERLINK("https://www.esco-net.com/wcs/escort/ec/detail?hHinCd=EA613XE-3","EA613XE-3")</f>
        <v>EA613XE-3</v>
      </c>
    </row>
    <row r="126" spans="2:5" x14ac:dyDescent="0.15">
      <c r="B126" s="6" t="s">
        <v>130</v>
      </c>
      <c r="C126" s="6" t="s">
        <v>518</v>
      </c>
      <c r="D126" s="6" t="s">
        <v>519</v>
      </c>
      <c r="E126" s="5" t="str">
        <f>HYPERLINK("https://www.esco-net.com/wcs/escort/ec/detail?hHinCd=EA613XE-4","EA613XE-4")</f>
        <v>EA613XE-4</v>
      </c>
    </row>
    <row r="127" spans="2:5" x14ac:dyDescent="0.15">
      <c r="B127" s="6" t="s">
        <v>58</v>
      </c>
      <c r="C127" s="6" t="s">
        <v>520</v>
      </c>
      <c r="D127" s="6" t="s">
        <v>521</v>
      </c>
      <c r="E127" s="5" t="str">
        <f>HYPERLINK("https://www.esco-net.com/wcs/escort/ec/detail?hHinCd=EA614BS-12","EA614BS-12")</f>
        <v>EA614BS-12</v>
      </c>
    </row>
    <row r="128" spans="2:5" x14ac:dyDescent="0.15">
      <c r="B128" s="6" t="s">
        <v>522</v>
      </c>
      <c r="C128" s="6" t="s">
        <v>523</v>
      </c>
      <c r="D128" s="6" t="s">
        <v>524</v>
      </c>
      <c r="E128" s="5"/>
    </row>
    <row r="129" spans="2:5" x14ac:dyDescent="0.15">
      <c r="B129" s="6" t="s">
        <v>525</v>
      </c>
      <c r="C129" s="6" t="s">
        <v>526</v>
      </c>
      <c r="D129" s="6" t="s">
        <v>527</v>
      </c>
      <c r="E129" s="5"/>
    </row>
    <row r="130" spans="2:5" x14ac:dyDescent="0.15">
      <c r="B130" s="6" t="s">
        <v>528</v>
      </c>
      <c r="C130" s="6" t="s">
        <v>529</v>
      </c>
      <c r="D130" s="6" t="s">
        <v>530</v>
      </c>
      <c r="E130" s="5"/>
    </row>
    <row r="131" spans="2:5" x14ac:dyDescent="0.15">
      <c r="B131" s="6" t="s">
        <v>531</v>
      </c>
      <c r="C131" s="6" t="s">
        <v>532</v>
      </c>
      <c r="D131" s="6" t="s">
        <v>533</v>
      </c>
      <c r="E131" s="5" t="str">
        <f>HYPERLINK("https://www.esco-net.com/wcs/escort/ec/detail?hHinCd=EA687CM-400B","EA687CM-400B")</f>
        <v>EA687CM-400B</v>
      </c>
    </row>
    <row r="132" spans="2:5" x14ac:dyDescent="0.15">
      <c r="B132" s="6" t="s">
        <v>59</v>
      </c>
      <c r="C132" s="6" t="s">
        <v>534</v>
      </c>
      <c r="D132" s="6" t="s">
        <v>535</v>
      </c>
      <c r="E132" s="5"/>
    </row>
    <row r="133" spans="2:5" x14ac:dyDescent="0.15">
      <c r="B133" s="6" t="s">
        <v>536</v>
      </c>
      <c r="C133" s="6" t="s">
        <v>537</v>
      </c>
      <c r="D133" s="6" t="s">
        <v>538</v>
      </c>
      <c r="E133" s="5" t="str">
        <f>HYPERLINK("https://www.esco-net.com/wcs/escort/ec/detail?hHinCd=EA618NR-10","EA618NR-10")</f>
        <v>EA618NR-10</v>
      </c>
    </row>
    <row r="134" spans="2:5" x14ac:dyDescent="0.15">
      <c r="B134" s="6" t="s">
        <v>536</v>
      </c>
      <c r="C134" s="6" t="s">
        <v>539</v>
      </c>
      <c r="D134" s="6" t="s">
        <v>132</v>
      </c>
      <c r="E134" s="5"/>
    </row>
    <row r="135" spans="2:5" x14ac:dyDescent="0.15">
      <c r="B135" s="6" t="s">
        <v>16</v>
      </c>
      <c r="C135" s="6" t="s">
        <v>540</v>
      </c>
      <c r="D135" s="6" t="s">
        <v>131</v>
      </c>
      <c r="E135" s="5" t="str">
        <f>HYPERLINK("https://www.esco-net.com/wcs/escort/ec/detail?hHinCd=EA618P-3A","EA618P-3A")</f>
        <v>EA618P-3A</v>
      </c>
    </row>
    <row r="136" spans="2:5" x14ac:dyDescent="0.15">
      <c r="B136" s="6" t="s">
        <v>133</v>
      </c>
      <c r="C136" s="6" t="s">
        <v>541</v>
      </c>
      <c r="D136" s="6" t="s">
        <v>542</v>
      </c>
      <c r="E136" s="5" t="str">
        <f>HYPERLINK("https://www.esco-net.com/wcs/escort/ec/detail?hHinCd=EA615BD-16","EA615BD-16")</f>
        <v>EA615BD-16</v>
      </c>
    </row>
    <row r="137" spans="2:5" x14ac:dyDescent="0.15">
      <c r="B137" s="6" t="s">
        <v>543</v>
      </c>
      <c r="C137" s="6" t="s">
        <v>544</v>
      </c>
      <c r="D137" s="6" t="s">
        <v>545</v>
      </c>
      <c r="E137" s="5"/>
    </row>
    <row r="138" spans="2:5" x14ac:dyDescent="0.15">
      <c r="B138" s="6" t="s">
        <v>134</v>
      </c>
      <c r="C138" s="6" t="s">
        <v>546</v>
      </c>
      <c r="D138" s="6" t="s">
        <v>547</v>
      </c>
      <c r="E138" s="5" t="str">
        <f>HYPERLINK("https://www.esco-net.com/wcs/escort/ec/detail?hHinCd=EA687AT-10","EA687AT-10")</f>
        <v>EA687AT-10</v>
      </c>
    </row>
    <row r="139" spans="2:5" x14ac:dyDescent="0.15">
      <c r="B139" s="6" t="s">
        <v>135</v>
      </c>
      <c r="C139" s="6" t="s">
        <v>548</v>
      </c>
      <c r="D139" s="6" t="s">
        <v>549</v>
      </c>
      <c r="E139" s="5"/>
    </row>
    <row r="140" spans="2:5" x14ac:dyDescent="0.15">
      <c r="B140" s="6" t="s">
        <v>135</v>
      </c>
      <c r="C140" s="6" t="s">
        <v>550</v>
      </c>
      <c r="D140" s="6" t="s">
        <v>551</v>
      </c>
      <c r="E140" s="5"/>
    </row>
    <row r="141" spans="2:5" x14ac:dyDescent="0.15">
      <c r="B141" s="6" t="s">
        <v>552</v>
      </c>
      <c r="C141" s="6" t="s">
        <v>553</v>
      </c>
      <c r="D141" s="6" t="s">
        <v>554</v>
      </c>
      <c r="E141" s="5" t="str">
        <f>HYPERLINK("https://www.esco-net.com/wcs/escort/ec/detail?hHinCd=EA618JL-10","EA618JL-10")</f>
        <v>EA618JL-10</v>
      </c>
    </row>
    <row r="142" spans="2:5" x14ac:dyDescent="0.15">
      <c r="B142" s="6" t="s">
        <v>552</v>
      </c>
      <c r="C142" s="6" t="s">
        <v>555</v>
      </c>
      <c r="D142" s="6" t="s">
        <v>556</v>
      </c>
      <c r="E142" s="5" t="str">
        <f>HYPERLINK("https://www.esco-net.com/wcs/escort/ec/detail?hHinCd=EA618JL-12","EA618JL-12")</f>
        <v>EA618JL-12</v>
      </c>
    </row>
    <row r="143" spans="2:5" x14ac:dyDescent="0.15">
      <c r="B143" s="6" t="s">
        <v>552</v>
      </c>
      <c r="C143" s="6" t="s">
        <v>557</v>
      </c>
      <c r="D143" s="6" t="s">
        <v>558</v>
      </c>
      <c r="E143" s="5" t="str">
        <f>HYPERLINK("https://www.esco-net.com/wcs/escort/ec/detail?hHinCd=EA618JL-13","EA618JL-13")</f>
        <v>EA618JL-13</v>
      </c>
    </row>
    <row r="144" spans="2:5" x14ac:dyDescent="0.15">
      <c r="B144" s="6" t="s">
        <v>552</v>
      </c>
      <c r="C144" s="6" t="s">
        <v>559</v>
      </c>
      <c r="D144" s="6" t="s">
        <v>560</v>
      </c>
      <c r="E144" s="5" t="str">
        <f>HYPERLINK("https://www.esco-net.com/wcs/escort/ec/detail?hHinCd=EA618JL-14","EA618JL-14")</f>
        <v>EA618JL-14</v>
      </c>
    </row>
    <row r="145" spans="2:5" x14ac:dyDescent="0.15">
      <c r="B145" s="6" t="s">
        <v>136</v>
      </c>
      <c r="C145" s="6" t="s">
        <v>561</v>
      </c>
      <c r="D145" s="6" t="s">
        <v>562</v>
      </c>
      <c r="E145" s="5" t="str">
        <f>HYPERLINK("https://www.esco-net.com/wcs/escort/ec/detail?hHinCd=EA164MZ-7","EA164MZ-7")</f>
        <v>EA164MZ-7</v>
      </c>
    </row>
    <row r="146" spans="2:5" x14ac:dyDescent="0.15">
      <c r="B146" s="6" t="s">
        <v>563</v>
      </c>
      <c r="C146" s="6" t="s">
        <v>564</v>
      </c>
      <c r="D146" s="6" t="s">
        <v>565</v>
      </c>
      <c r="E146" s="5" t="str">
        <f>HYPERLINK("https://www.esco-net.com/wcs/escort/ec/detail?hHinCd=EA618KW-230","EA618KW-230")</f>
        <v>EA618KW-230</v>
      </c>
    </row>
    <row r="147" spans="2:5" x14ac:dyDescent="0.15">
      <c r="B147" s="6" t="s">
        <v>137</v>
      </c>
      <c r="C147" s="6" t="s">
        <v>566</v>
      </c>
      <c r="D147" s="6" t="s">
        <v>567</v>
      </c>
      <c r="E147" s="5" t="str">
        <f>HYPERLINK("https://www.esco-net.com/wcs/escort/ec/detail?hHinCd=EA618HC-50","EA618HC-50")</f>
        <v>EA618HC-50</v>
      </c>
    </row>
    <row r="148" spans="2:5" x14ac:dyDescent="0.15">
      <c r="B148" s="6" t="s">
        <v>568</v>
      </c>
      <c r="C148" s="6" t="s">
        <v>569</v>
      </c>
      <c r="D148" s="6" t="s">
        <v>570</v>
      </c>
      <c r="E148" s="5"/>
    </row>
    <row r="149" spans="2:5" x14ac:dyDescent="0.15">
      <c r="B149" s="6" t="s">
        <v>138</v>
      </c>
      <c r="C149" s="6" t="s">
        <v>571</v>
      </c>
      <c r="D149" s="6" t="s">
        <v>572</v>
      </c>
      <c r="E149" s="5" t="str">
        <f>HYPERLINK("https://www.esco-net.com/wcs/escort/ec/detail?hHinCd=EA618KA-4A","EA618KA-4A")</f>
        <v>EA618KA-4A</v>
      </c>
    </row>
    <row r="150" spans="2:5" x14ac:dyDescent="0.15">
      <c r="B150" s="6" t="s">
        <v>139</v>
      </c>
      <c r="C150" s="6" t="s">
        <v>573</v>
      </c>
      <c r="D150" s="6" t="s">
        <v>574</v>
      </c>
      <c r="E150" s="5"/>
    </row>
    <row r="151" spans="2:5" x14ac:dyDescent="0.15">
      <c r="B151" s="6" t="s">
        <v>139</v>
      </c>
      <c r="C151" s="6" t="s">
        <v>575</v>
      </c>
      <c r="D151" s="6" t="s">
        <v>576</v>
      </c>
      <c r="E151" s="5" t="str">
        <f>HYPERLINK("https://www.esco-net.com/wcs/escort/ec/detail?hHinCd=EA618RN-24","EA618RN-24")</f>
        <v>EA618RN-24</v>
      </c>
    </row>
    <row r="152" spans="2:5" x14ac:dyDescent="0.15">
      <c r="B152" s="6" t="s">
        <v>139</v>
      </c>
      <c r="C152" s="6" t="s">
        <v>577</v>
      </c>
      <c r="D152" s="6" t="s">
        <v>578</v>
      </c>
      <c r="E152" s="5" t="str">
        <f>HYPERLINK("https://www.esco-net.com/wcs/escort/ec/detail?hHinCd=EA618RN-26","EA618RN-26")</f>
        <v>EA618RN-26</v>
      </c>
    </row>
    <row r="153" spans="2:5" x14ac:dyDescent="0.15">
      <c r="B153" s="6" t="s">
        <v>139</v>
      </c>
      <c r="C153" s="6" t="s">
        <v>579</v>
      </c>
      <c r="D153" s="6" t="s">
        <v>580</v>
      </c>
      <c r="E153" s="5"/>
    </row>
    <row r="154" spans="2:5" x14ac:dyDescent="0.15">
      <c r="B154" s="6" t="s">
        <v>581</v>
      </c>
      <c r="C154" s="6" t="s">
        <v>582</v>
      </c>
      <c r="D154" s="6" t="s">
        <v>583</v>
      </c>
      <c r="E154" s="5"/>
    </row>
    <row r="155" spans="2:5" x14ac:dyDescent="0.15">
      <c r="B155" s="6" t="s">
        <v>581</v>
      </c>
      <c r="C155" s="6" t="s">
        <v>584</v>
      </c>
      <c r="D155" s="6" t="s">
        <v>585</v>
      </c>
      <c r="E155" s="5" t="str">
        <f>HYPERLINK("https://www.esco-net.com/wcs/escort/ec/detail?hHinCd=EA618DF-2","EA618DF-2")</f>
        <v>EA618DF-2</v>
      </c>
    </row>
    <row r="156" spans="2:5" x14ac:dyDescent="0.15">
      <c r="B156" s="6" t="s">
        <v>581</v>
      </c>
      <c r="C156" s="6" t="s">
        <v>586</v>
      </c>
      <c r="D156" s="6" t="s">
        <v>587</v>
      </c>
      <c r="E156" s="5"/>
    </row>
    <row r="157" spans="2:5" x14ac:dyDescent="0.15">
      <c r="B157" s="6" t="s">
        <v>60</v>
      </c>
      <c r="C157" s="6" t="s">
        <v>588</v>
      </c>
      <c r="D157" s="6" t="s">
        <v>589</v>
      </c>
      <c r="E157" s="5" t="str">
        <f>HYPERLINK("https://www.esco-net.com/wcs/escort/ec/detail?hHinCd=EA614AA-30","EA614AA-30")</f>
        <v>EA614AA-30</v>
      </c>
    </row>
    <row r="158" spans="2:5" x14ac:dyDescent="0.15">
      <c r="B158" s="6" t="s">
        <v>140</v>
      </c>
      <c r="C158" s="6" t="s">
        <v>590</v>
      </c>
      <c r="D158" s="6" t="s">
        <v>591</v>
      </c>
      <c r="E158" s="5" t="str">
        <f>HYPERLINK("https://www.esco-net.com/wcs/escort/ec/detail?hHinCd=EA687HB-16","EA687HB-16")</f>
        <v>EA687HB-16</v>
      </c>
    </row>
    <row r="159" spans="2:5" x14ac:dyDescent="0.15">
      <c r="B159" s="6" t="s">
        <v>592</v>
      </c>
      <c r="C159" s="6" t="s">
        <v>593</v>
      </c>
      <c r="D159" s="6" t="s">
        <v>594</v>
      </c>
      <c r="E159" s="5"/>
    </row>
    <row r="160" spans="2:5" x14ac:dyDescent="0.15">
      <c r="B160" s="6" t="s">
        <v>61</v>
      </c>
      <c r="C160" s="6" t="s">
        <v>595</v>
      </c>
      <c r="D160" s="6" t="s">
        <v>596</v>
      </c>
      <c r="E160" s="5" t="str">
        <f>HYPERLINK("https://www.esco-net.com/wcs/escort/ec/detail?hHinCd=EA164DZ-300","EA164DZ-300")</f>
        <v>EA164DZ-300</v>
      </c>
    </row>
    <row r="161" spans="2:5" x14ac:dyDescent="0.15">
      <c r="B161" s="6" t="s">
        <v>61</v>
      </c>
      <c r="C161" s="6" t="s">
        <v>597</v>
      </c>
      <c r="D161" s="6" t="s">
        <v>598</v>
      </c>
      <c r="E161" s="5"/>
    </row>
    <row r="162" spans="2:5" x14ac:dyDescent="0.15">
      <c r="B162" s="6" t="s">
        <v>599</v>
      </c>
      <c r="C162" s="6" t="s">
        <v>600</v>
      </c>
      <c r="D162" s="6" t="s">
        <v>601</v>
      </c>
      <c r="E162" s="5"/>
    </row>
    <row r="163" spans="2:5" x14ac:dyDescent="0.15">
      <c r="B163" s="6" t="s">
        <v>62</v>
      </c>
      <c r="C163" s="6" t="s">
        <v>602</v>
      </c>
      <c r="D163" s="6" t="s">
        <v>603</v>
      </c>
      <c r="E163" s="5"/>
    </row>
    <row r="164" spans="2:5" x14ac:dyDescent="0.15">
      <c r="B164" s="6" t="s">
        <v>604</v>
      </c>
      <c r="C164" s="6" t="s">
        <v>605</v>
      </c>
      <c r="D164" s="6" t="s">
        <v>606</v>
      </c>
      <c r="E164" s="5"/>
    </row>
    <row r="165" spans="2:5" x14ac:dyDescent="0.15">
      <c r="B165" s="6" t="s">
        <v>604</v>
      </c>
      <c r="C165" s="6" t="s">
        <v>607</v>
      </c>
      <c r="D165" s="6" t="s">
        <v>608</v>
      </c>
      <c r="E165" s="5"/>
    </row>
    <row r="166" spans="2:5" x14ac:dyDescent="0.15">
      <c r="B166" s="6" t="s">
        <v>609</v>
      </c>
      <c r="C166" s="6" t="s">
        <v>610</v>
      </c>
      <c r="D166" s="6" t="s">
        <v>611</v>
      </c>
      <c r="E166" s="5" t="str">
        <f>HYPERLINK("https://www.esco-net.com/wcs/escort/ec/detail?hHinCd=EA164AA-6AB","EA164AA-6AB")</f>
        <v>EA164AA-6AB</v>
      </c>
    </row>
    <row r="167" spans="2:5" x14ac:dyDescent="0.15">
      <c r="B167" s="6" t="s">
        <v>63</v>
      </c>
      <c r="C167" s="6" t="s">
        <v>612</v>
      </c>
      <c r="D167" s="6" t="s">
        <v>613</v>
      </c>
      <c r="E167" s="5" t="str">
        <f>HYPERLINK("https://www.esco-net.com/wcs/escort/ec/detail?hHinCd=EA602AV-7","EA602AV-7")</f>
        <v>EA602AV-7</v>
      </c>
    </row>
    <row r="168" spans="2:5" x14ac:dyDescent="0.15">
      <c r="B168" s="6" t="s">
        <v>614</v>
      </c>
      <c r="C168" s="6" t="s">
        <v>615</v>
      </c>
      <c r="D168" s="6" t="s">
        <v>616</v>
      </c>
      <c r="E168" s="5"/>
    </row>
    <row r="169" spans="2:5" x14ac:dyDescent="0.15">
      <c r="B169" s="6" t="s">
        <v>617</v>
      </c>
      <c r="C169" s="6" t="s">
        <v>618</v>
      </c>
      <c r="D169" s="6" t="s">
        <v>619</v>
      </c>
      <c r="E169" s="5"/>
    </row>
    <row r="170" spans="2:5" x14ac:dyDescent="0.15">
      <c r="B170" s="6" t="s">
        <v>141</v>
      </c>
      <c r="C170" s="6" t="s">
        <v>620</v>
      </c>
      <c r="D170" s="6" t="s">
        <v>621</v>
      </c>
      <c r="E170" s="5"/>
    </row>
    <row r="171" spans="2:5" x14ac:dyDescent="0.15">
      <c r="B171" s="6" t="s">
        <v>622</v>
      </c>
      <c r="C171" s="6" t="s">
        <v>623</v>
      </c>
      <c r="D171" s="6" t="s">
        <v>624</v>
      </c>
      <c r="E171" s="5" t="str">
        <f>HYPERLINK("https://www.esco-net.com/wcs/escort/ec/detail?hHinCd=EA557ED","EA557ED")</f>
        <v>EA557ED</v>
      </c>
    </row>
    <row r="172" spans="2:5" x14ac:dyDescent="0.15">
      <c r="B172" s="6" t="s">
        <v>625</v>
      </c>
      <c r="C172" s="6" t="s">
        <v>626</v>
      </c>
      <c r="D172" s="6" t="s">
        <v>627</v>
      </c>
      <c r="E172" s="5" t="str">
        <f>HYPERLINK("https://www.esco-net.com/wcs/escort/ec/detail?hHinCd=EA557DC-2","EA557DC-2")</f>
        <v>EA557DC-2</v>
      </c>
    </row>
    <row r="173" spans="2:5" x14ac:dyDescent="0.15">
      <c r="B173" s="6" t="s">
        <v>625</v>
      </c>
      <c r="C173" s="6" t="s">
        <v>628</v>
      </c>
      <c r="D173" s="6" t="s">
        <v>629</v>
      </c>
      <c r="E173" s="5" t="str">
        <f>HYPERLINK("https://www.esco-net.com/wcs/escort/ec/detail?hHinCd=EA557DC-3","EA557DC-3")</f>
        <v>EA557DC-3</v>
      </c>
    </row>
    <row r="174" spans="2:5" x14ac:dyDescent="0.15">
      <c r="B174" s="6" t="s">
        <v>625</v>
      </c>
      <c r="C174" s="6" t="s">
        <v>630</v>
      </c>
      <c r="D174" s="6" t="s">
        <v>631</v>
      </c>
      <c r="E174" s="5" t="str">
        <f>HYPERLINK("https://www.esco-net.com/wcs/escort/ec/detail?hHinCd=EA557DC-150B","EA557DC-150B")</f>
        <v>EA557DC-150B</v>
      </c>
    </row>
    <row r="175" spans="2:5" x14ac:dyDescent="0.15">
      <c r="B175" s="6" t="s">
        <v>632</v>
      </c>
      <c r="C175" s="6" t="s">
        <v>633</v>
      </c>
      <c r="D175" s="6" t="s">
        <v>634</v>
      </c>
      <c r="E175" s="5" t="str">
        <f>HYPERLINK("https://www.esco-net.com/wcs/escort/ec/detail?hHinCd=EA573KS-3","EA573KS-3")</f>
        <v>EA573KS-3</v>
      </c>
    </row>
    <row r="176" spans="2:5" x14ac:dyDescent="0.15">
      <c r="B176" s="6" t="s">
        <v>64</v>
      </c>
      <c r="C176" s="6" t="s">
        <v>635</v>
      </c>
      <c r="D176" s="6" t="s">
        <v>636</v>
      </c>
      <c r="E176" s="5" t="str">
        <f>HYPERLINK("https://www.esco-net.com/wcs/escort/ec/detail?hHinCd=EA565BF-10","EA565BF-10")</f>
        <v>EA565BF-10</v>
      </c>
    </row>
    <row r="177" spans="2:5" x14ac:dyDescent="0.15">
      <c r="B177" s="6" t="s">
        <v>637</v>
      </c>
      <c r="C177" s="6" t="s">
        <v>638</v>
      </c>
      <c r="D177" s="6" t="s">
        <v>639</v>
      </c>
      <c r="E177" s="5"/>
    </row>
    <row r="178" spans="2:5" x14ac:dyDescent="0.15">
      <c r="B178" s="6" t="s">
        <v>142</v>
      </c>
      <c r="C178" s="6" t="s">
        <v>640</v>
      </c>
      <c r="D178" s="6" t="s">
        <v>641</v>
      </c>
      <c r="E178" s="5" t="str">
        <f>HYPERLINK("https://www.esco-net.com/wcs/escort/ec/detail?hHinCd=EA611GN-4","EA611GN-4")</f>
        <v>EA611GN-4</v>
      </c>
    </row>
    <row r="179" spans="2:5" x14ac:dyDescent="0.15">
      <c r="B179" s="6" t="s">
        <v>642</v>
      </c>
      <c r="C179" s="6" t="s">
        <v>643</v>
      </c>
      <c r="D179" s="6" t="s">
        <v>644</v>
      </c>
      <c r="E179" s="5" t="str">
        <f>HYPERLINK("https://www.esco-net.com/wcs/escort/ec/detail?hHinCd=EA611P-110B","EA611P-110B")</f>
        <v>EA611P-110B</v>
      </c>
    </row>
    <row r="180" spans="2:5" x14ac:dyDescent="0.15">
      <c r="B180" s="6" t="s">
        <v>645</v>
      </c>
      <c r="C180" s="6" t="s">
        <v>646</v>
      </c>
      <c r="D180" s="6" t="s">
        <v>647</v>
      </c>
      <c r="E180" s="5" t="str">
        <f>HYPERLINK("https://www.esco-net.com/wcs/escort/ec/detail?hHinCd=EA567-3","EA567-3")</f>
        <v>EA567-3</v>
      </c>
    </row>
    <row r="181" spans="2:5" x14ac:dyDescent="0.15">
      <c r="B181" s="6" t="s">
        <v>648</v>
      </c>
      <c r="C181" s="6" t="s">
        <v>649</v>
      </c>
      <c r="D181" s="6" t="s">
        <v>650</v>
      </c>
      <c r="E181" s="5" t="str">
        <f>HYPERLINK("https://www.esco-net.com/wcs/escort/ec/detail?hHinCd=EA573LB-6","EA573LB-6")</f>
        <v>EA573LB-6</v>
      </c>
    </row>
    <row r="182" spans="2:5" x14ac:dyDescent="0.15">
      <c r="B182" s="6" t="s">
        <v>651</v>
      </c>
      <c r="C182" s="6" t="s">
        <v>652</v>
      </c>
      <c r="D182" s="6" t="s">
        <v>653</v>
      </c>
      <c r="E182" s="5" t="str">
        <f>HYPERLINK("https://www.esco-net.com/wcs/escort/ec/detail?hHinCd=EA652AT-1","EA652AT-1")</f>
        <v>EA652AT-1</v>
      </c>
    </row>
    <row r="183" spans="2:5" x14ac:dyDescent="0.15">
      <c r="B183" s="6" t="s">
        <v>654</v>
      </c>
      <c r="C183" s="6" t="s">
        <v>655</v>
      </c>
      <c r="D183" s="6" t="s">
        <v>656</v>
      </c>
      <c r="E183" s="5"/>
    </row>
    <row r="184" spans="2:5" x14ac:dyDescent="0.15">
      <c r="B184" s="6" t="s">
        <v>65</v>
      </c>
      <c r="C184" s="6" t="s">
        <v>657</v>
      </c>
      <c r="D184" s="6" t="s">
        <v>658</v>
      </c>
      <c r="E184" s="5" t="str">
        <f>HYPERLINK("https://www.esco-net.com/wcs/escort/ec/detail?hHinCd=EA521VX-3D","EA521VX-3D")</f>
        <v>EA521VX-3D</v>
      </c>
    </row>
    <row r="185" spans="2:5" x14ac:dyDescent="0.15">
      <c r="B185" s="6" t="s">
        <v>66</v>
      </c>
      <c r="C185" s="6" t="s">
        <v>659</v>
      </c>
      <c r="D185" s="6" t="s">
        <v>660</v>
      </c>
      <c r="E185" s="5" t="str">
        <f>HYPERLINK("https://www.esco-net.com/wcs/escort/ec/detail?hHinCd=EA522AK-11A","EA522AK-11A")</f>
        <v>EA522AK-11A</v>
      </c>
    </row>
    <row r="186" spans="2:5" x14ac:dyDescent="0.15">
      <c r="B186" s="6" t="s">
        <v>661</v>
      </c>
      <c r="C186" s="6" t="s">
        <v>662</v>
      </c>
      <c r="D186" s="6" t="s">
        <v>663</v>
      </c>
      <c r="E186" s="5" t="str">
        <f>HYPERLINK("https://www.esco-net.com/wcs/escort/ec/detail?hHinCd=EA522G-52","EA522G-52")</f>
        <v>EA522G-52</v>
      </c>
    </row>
    <row r="187" spans="2:5" x14ac:dyDescent="0.15">
      <c r="B187" s="6" t="s">
        <v>143</v>
      </c>
      <c r="C187" s="6" t="s">
        <v>664</v>
      </c>
      <c r="D187" s="6" t="s">
        <v>665</v>
      </c>
      <c r="E187" s="5" t="str">
        <f>HYPERLINK("https://www.esco-net.com/wcs/escort/ec/detail?hHinCd=EA922AJ-111","EA922AJ-111")</f>
        <v>EA922AJ-111</v>
      </c>
    </row>
    <row r="188" spans="2:5" x14ac:dyDescent="0.15">
      <c r="B188" s="6" t="s">
        <v>144</v>
      </c>
      <c r="C188" s="6" t="s">
        <v>666</v>
      </c>
      <c r="D188" s="6" t="s">
        <v>667</v>
      </c>
      <c r="E188" s="5" t="str">
        <f>HYPERLINK("https://www.esco-net.com/wcs/escort/ec/detail?hHinCd=EA109AR-6","EA109AR-6")</f>
        <v>EA109AR-6</v>
      </c>
    </row>
    <row r="189" spans="2:5" x14ac:dyDescent="0.15">
      <c r="B189" s="6" t="s">
        <v>67</v>
      </c>
      <c r="C189" s="6" t="s">
        <v>668</v>
      </c>
      <c r="D189" s="6" t="s">
        <v>669</v>
      </c>
      <c r="E189" s="5" t="str">
        <f>HYPERLINK("https://www.esco-net.com/wcs/escort/ec/detail?hHinCd=EA109DZ-10A","EA109DZ-10A")</f>
        <v>EA109DZ-10A</v>
      </c>
    </row>
    <row r="190" spans="2:5" x14ac:dyDescent="0.15">
      <c r="B190" s="6" t="s">
        <v>670</v>
      </c>
      <c r="C190" s="6" t="s">
        <v>671</v>
      </c>
      <c r="D190" s="6" t="s">
        <v>672</v>
      </c>
      <c r="E190" s="5" t="str">
        <f>HYPERLINK("https://www.esco-net.com/wcs/escort/ec/detail?hHinCd=EA115HD-5B","EA115HD-5B")</f>
        <v>EA115HD-5B</v>
      </c>
    </row>
    <row r="191" spans="2:5" x14ac:dyDescent="0.15">
      <c r="B191" s="6" t="s">
        <v>145</v>
      </c>
      <c r="C191" s="6" t="s">
        <v>673</v>
      </c>
      <c r="D191" s="6" t="s">
        <v>674</v>
      </c>
      <c r="E191" s="5" t="str">
        <f>HYPERLINK("https://www.esco-net.com/wcs/escort/ec/detail?hHinCd=EA508SG-79","EA508SG-79")</f>
        <v>EA508SG-79</v>
      </c>
    </row>
    <row r="192" spans="2:5" x14ac:dyDescent="0.15">
      <c r="B192" s="6" t="s">
        <v>675</v>
      </c>
      <c r="C192" s="6" t="s">
        <v>676</v>
      </c>
      <c r="D192" s="6" t="s">
        <v>677</v>
      </c>
      <c r="E192" s="5" t="str">
        <f>HYPERLINK("https://www.esco-net.com/wcs/escort/ec/detail?hHinCd=EA992B-35A","EA992B-35A")</f>
        <v>EA992B-35A</v>
      </c>
    </row>
    <row r="193" spans="2:5" x14ac:dyDescent="0.15">
      <c r="B193" s="6" t="s">
        <v>678</v>
      </c>
      <c r="C193" s="6" t="s">
        <v>679</v>
      </c>
      <c r="D193" s="6" t="s">
        <v>680</v>
      </c>
      <c r="E193" s="5"/>
    </row>
    <row r="194" spans="2:5" x14ac:dyDescent="0.15">
      <c r="B194" s="6" t="s">
        <v>681</v>
      </c>
      <c r="C194" s="6" t="s">
        <v>682</v>
      </c>
      <c r="D194" s="6" t="s">
        <v>683</v>
      </c>
      <c r="E194" s="5" t="str">
        <f>HYPERLINK("https://www.esco-net.com/wcs/escort/ec/detail?hHinCd=EA550SA-1.2","EA550SA-1.2")</f>
        <v>EA550SA-1.2</v>
      </c>
    </row>
    <row r="195" spans="2:5" x14ac:dyDescent="0.15">
      <c r="B195" s="6" t="s">
        <v>684</v>
      </c>
      <c r="C195" s="6" t="s">
        <v>685</v>
      </c>
      <c r="D195" s="6" t="s">
        <v>686</v>
      </c>
      <c r="E195" s="5" t="str">
        <f>HYPERLINK("https://www.esco-net.com/wcs/escort/ec/detail?hHinCd=EA537HD-7","EA537HD-7")</f>
        <v>EA537HD-7</v>
      </c>
    </row>
    <row r="196" spans="2:5" x14ac:dyDescent="0.15">
      <c r="B196" s="6" t="s">
        <v>684</v>
      </c>
      <c r="C196" s="6" t="s">
        <v>687</v>
      </c>
      <c r="D196" s="6" t="s">
        <v>688</v>
      </c>
      <c r="E196" s="5" t="str">
        <f>HYPERLINK("https://www.esco-net.com/wcs/escort/ec/detail?hHinCd=EA537HD-5","EA537HD-5")</f>
        <v>EA537HD-5</v>
      </c>
    </row>
    <row r="197" spans="2:5" x14ac:dyDescent="0.15">
      <c r="B197" s="6" t="s">
        <v>17</v>
      </c>
      <c r="C197" s="6" t="s">
        <v>689</v>
      </c>
      <c r="D197" s="6" t="s">
        <v>690</v>
      </c>
      <c r="E197" s="5" t="str">
        <f>HYPERLINK("https://www.esco-net.com/wcs/escort/ec/detail?hHinCd=EA595BA-11","EA595BA-11")</f>
        <v>EA595BA-11</v>
      </c>
    </row>
    <row r="198" spans="2:5" x14ac:dyDescent="0.15">
      <c r="B198" s="6" t="s">
        <v>17</v>
      </c>
      <c r="C198" s="6" t="s">
        <v>691</v>
      </c>
      <c r="D198" s="6" t="s">
        <v>692</v>
      </c>
      <c r="E198" s="5" t="str">
        <f>HYPERLINK("https://www.esco-net.com/wcs/escort/ec/detail?hHinCd=EA595HA-14","EA595HA-14")</f>
        <v>EA595HA-14</v>
      </c>
    </row>
    <row r="199" spans="2:5" x14ac:dyDescent="0.15">
      <c r="B199" s="6" t="s">
        <v>693</v>
      </c>
      <c r="C199" s="6" t="s">
        <v>694</v>
      </c>
      <c r="D199" s="6" t="s">
        <v>695</v>
      </c>
      <c r="E199" s="5" t="str">
        <f>HYPERLINK("https://www.esco-net.com/wcs/escort/ec/detail?hHinCd=EA595AP-19","EA595AP-19")</f>
        <v>EA595AP-19</v>
      </c>
    </row>
    <row r="200" spans="2:5" x14ac:dyDescent="0.15">
      <c r="B200" s="6" t="s">
        <v>146</v>
      </c>
      <c r="C200" s="6" t="s">
        <v>696</v>
      </c>
      <c r="D200" s="6" t="s">
        <v>697</v>
      </c>
      <c r="E200" s="5" t="str">
        <f>HYPERLINK("https://www.esco-net.com/wcs/escort/ec/detail?hHinCd=EA756BB-13A","EA756BB-13A")</f>
        <v>EA756BB-13A</v>
      </c>
    </row>
    <row r="201" spans="2:5" x14ac:dyDescent="0.15">
      <c r="B201" s="6" t="s">
        <v>146</v>
      </c>
      <c r="C201" s="6" t="s">
        <v>698</v>
      </c>
      <c r="D201" s="6" t="s">
        <v>699</v>
      </c>
      <c r="E201" s="5" t="str">
        <f>HYPERLINK("https://www.esco-net.com/wcs/escort/ec/detail?hHinCd=EA756FM-1","EA756FM-1")</f>
        <v>EA756FM-1</v>
      </c>
    </row>
    <row r="202" spans="2:5" x14ac:dyDescent="0.15">
      <c r="B202" s="6" t="s">
        <v>11</v>
      </c>
      <c r="C202" s="6" t="s">
        <v>700</v>
      </c>
      <c r="D202" s="6" t="s">
        <v>701</v>
      </c>
      <c r="E202" s="5" t="str">
        <f>HYPERLINK("https://www.esco-net.com/wcs/escort/ec/detail?hHinCd=EA756AA-21","EA756AA-21")</f>
        <v>EA756AA-21</v>
      </c>
    </row>
    <row r="203" spans="2:5" x14ac:dyDescent="0.15">
      <c r="B203" s="6" t="s">
        <v>11</v>
      </c>
      <c r="C203" s="6" t="s">
        <v>702</v>
      </c>
      <c r="D203" s="6" t="s">
        <v>703</v>
      </c>
      <c r="E203" s="5" t="str">
        <f>HYPERLINK("https://www.esco-net.com/wcs/escort/ec/detail?hHinCd=EA756BC-13A","EA756BC-13A")</f>
        <v>EA756BC-13A</v>
      </c>
    </row>
    <row r="204" spans="2:5" x14ac:dyDescent="0.15">
      <c r="B204" s="6" t="s">
        <v>147</v>
      </c>
      <c r="C204" s="6" t="s">
        <v>704</v>
      </c>
      <c r="D204" s="6" t="s">
        <v>705</v>
      </c>
      <c r="E204" s="5"/>
    </row>
    <row r="205" spans="2:5" x14ac:dyDescent="0.15">
      <c r="B205" s="6" t="s">
        <v>68</v>
      </c>
      <c r="C205" s="6" t="s">
        <v>706</v>
      </c>
      <c r="D205" s="6" t="s">
        <v>707</v>
      </c>
      <c r="E205" s="5" t="str">
        <f>HYPERLINK("https://www.esco-net.com/wcs/escort/ec/detail?hHinCd=EA311CB-24","EA311CB-24")</f>
        <v>EA311CB-24</v>
      </c>
    </row>
    <row r="206" spans="2:5" x14ac:dyDescent="0.15">
      <c r="B206" s="6" t="s">
        <v>708</v>
      </c>
      <c r="C206" s="6" t="s">
        <v>709</v>
      </c>
      <c r="D206" s="6" t="s">
        <v>710</v>
      </c>
      <c r="E206" s="5" t="str">
        <f>HYPERLINK("https://www.esco-net.com/wcs/escort/ec/detail?hHinCd=EA997RE-87A","EA997RE-87A")</f>
        <v>EA997RE-87A</v>
      </c>
    </row>
    <row r="207" spans="2:5" x14ac:dyDescent="0.15">
      <c r="B207" s="6" t="s">
        <v>711</v>
      </c>
      <c r="C207" s="6" t="s">
        <v>712</v>
      </c>
      <c r="D207" s="6" t="s">
        <v>713</v>
      </c>
      <c r="E207" s="5" t="str">
        <f>HYPERLINK("https://www.esco-net.com/wcs/escort/ec/detail?hHinCd=EA720MB-5A","EA720MB-5A")</f>
        <v>EA720MB-5A</v>
      </c>
    </row>
    <row r="208" spans="2:5" x14ac:dyDescent="0.15">
      <c r="B208" s="6" t="s">
        <v>69</v>
      </c>
      <c r="C208" s="6" t="s">
        <v>714</v>
      </c>
      <c r="D208" s="6" t="s">
        <v>715</v>
      </c>
      <c r="E208" s="5" t="str">
        <f>HYPERLINK("https://www.esco-net.com/wcs/escort/ec/detail?hHinCd=EA720CR-7","EA720CR-7")</f>
        <v>EA720CR-7</v>
      </c>
    </row>
    <row r="209" spans="2:5" x14ac:dyDescent="0.15">
      <c r="B209" s="6" t="s">
        <v>69</v>
      </c>
      <c r="C209" s="6" t="s">
        <v>716</v>
      </c>
      <c r="D209" s="6" t="s">
        <v>717</v>
      </c>
      <c r="E209" s="5" t="str">
        <f>HYPERLINK("https://www.esco-net.com/wcs/escort/ec/detail?hHinCd=EA720CS-5N","EA720CS-5N")</f>
        <v>EA720CS-5N</v>
      </c>
    </row>
    <row r="210" spans="2:5" x14ac:dyDescent="0.15">
      <c r="B210" s="6" t="s">
        <v>69</v>
      </c>
      <c r="C210" s="6" t="s">
        <v>718</v>
      </c>
      <c r="D210" s="6" t="s">
        <v>719</v>
      </c>
      <c r="E210" s="5" t="str">
        <f>HYPERLINK("https://www.esco-net.com/wcs/escort/ec/detail?hHinCd=EA720HP-455M","EA720HP-455M")</f>
        <v>EA720HP-455M</v>
      </c>
    </row>
    <row r="211" spans="2:5" x14ac:dyDescent="0.15">
      <c r="B211" s="6" t="s">
        <v>148</v>
      </c>
      <c r="C211" s="6" t="s">
        <v>720</v>
      </c>
      <c r="D211" s="6" t="s">
        <v>721</v>
      </c>
      <c r="E211" s="5"/>
    </row>
    <row r="212" spans="2:5" x14ac:dyDescent="0.15">
      <c r="B212" s="6" t="s">
        <v>149</v>
      </c>
      <c r="C212" s="6" t="s">
        <v>722</v>
      </c>
      <c r="D212" s="6" t="s">
        <v>723</v>
      </c>
      <c r="E212" s="5"/>
    </row>
    <row r="213" spans="2:5" x14ac:dyDescent="0.15">
      <c r="B213" s="6" t="s">
        <v>70</v>
      </c>
      <c r="C213" s="6" t="s">
        <v>724</v>
      </c>
      <c r="D213" s="6" t="s">
        <v>725</v>
      </c>
      <c r="E213" s="5" t="str">
        <f>HYPERLINK("https://www.esco-net.com/wcs/escort/ec/detail?hHinCd=EA720YC-30A","EA720YC-30A")</f>
        <v>EA720YC-30A</v>
      </c>
    </row>
    <row r="214" spans="2:5" x14ac:dyDescent="0.15">
      <c r="B214" s="6" t="s">
        <v>70</v>
      </c>
      <c r="C214" s="6" t="s">
        <v>726</v>
      </c>
      <c r="D214" s="6" t="s">
        <v>727</v>
      </c>
      <c r="E214" s="5" t="str">
        <f>HYPERLINK("https://www.esco-net.com/wcs/escort/ec/detail?hHinCd=EA720YS-5","EA720YS-5")</f>
        <v>EA720YS-5</v>
      </c>
    </row>
    <row r="215" spans="2:5" x14ac:dyDescent="0.15">
      <c r="B215" s="6" t="s">
        <v>70</v>
      </c>
      <c r="C215" s="6" t="s">
        <v>728</v>
      </c>
      <c r="D215" s="6" t="s">
        <v>729</v>
      </c>
      <c r="E215" s="5" t="str">
        <f>HYPERLINK("https://www.esco-net.com/wcs/escort/ec/detail?hHinCd=EA720YS-12","EA720YS-12")</f>
        <v>EA720YS-12</v>
      </c>
    </row>
    <row r="216" spans="2:5" x14ac:dyDescent="0.15">
      <c r="B216" s="6" t="s">
        <v>730</v>
      </c>
      <c r="C216" s="6" t="s">
        <v>731</v>
      </c>
      <c r="D216" s="6" t="s">
        <v>732</v>
      </c>
      <c r="E216" s="5" t="str">
        <f>HYPERLINK("https://www.esco-net.com/wcs/escort/ec/detail?hHinCd=EA725KN-3","EA725KN-3")</f>
        <v>EA725KN-3</v>
      </c>
    </row>
    <row r="217" spans="2:5" x14ac:dyDescent="0.15">
      <c r="B217" s="6" t="s">
        <v>733</v>
      </c>
      <c r="C217" s="6" t="s">
        <v>734</v>
      </c>
      <c r="D217" s="6" t="s">
        <v>735</v>
      </c>
      <c r="E217" s="5"/>
    </row>
    <row r="218" spans="2:5" x14ac:dyDescent="0.15">
      <c r="B218" s="6" t="s">
        <v>150</v>
      </c>
      <c r="C218" s="6" t="s">
        <v>736</v>
      </c>
      <c r="D218" s="6" t="s">
        <v>737</v>
      </c>
      <c r="E218" s="5" t="str">
        <f>HYPERLINK("https://www.esco-net.com/wcs/escort/ec/detail?hHinCd=EA715SF-6","EA715SF-6")</f>
        <v>EA715SF-6</v>
      </c>
    </row>
    <row r="219" spans="2:5" x14ac:dyDescent="0.15">
      <c r="B219" s="6" t="s">
        <v>738</v>
      </c>
      <c r="C219" s="6" t="s">
        <v>739</v>
      </c>
      <c r="D219" s="6" t="s">
        <v>740</v>
      </c>
      <c r="E219" s="5" t="str">
        <f>HYPERLINK("https://www.esco-net.com/wcs/escort/ec/detail?hHinCd=EA725VA-8","EA725VA-8")</f>
        <v>EA725VA-8</v>
      </c>
    </row>
    <row r="220" spans="2:5" x14ac:dyDescent="0.15">
      <c r="B220" s="6" t="s">
        <v>738</v>
      </c>
      <c r="C220" s="6" t="s">
        <v>741</v>
      </c>
      <c r="D220" s="6" t="s">
        <v>742</v>
      </c>
      <c r="E220" s="5"/>
    </row>
    <row r="221" spans="2:5" x14ac:dyDescent="0.15">
      <c r="B221" s="6" t="s">
        <v>743</v>
      </c>
      <c r="C221" s="6" t="s">
        <v>744</v>
      </c>
      <c r="D221" s="6" t="s">
        <v>745</v>
      </c>
      <c r="E221" s="5"/>
    </row>
    <row r="222" spans="2:5" x14ac:dyDescent="0.15">
      <c r="B222" s="6" t="s">
        <v>746</v>
      </c>
      <c r="C222" s="6" t="s">
        <v>747</v>
      </c>
      <c r="D222" s="6" t="s">
        <v>748</v>
      </c>
      <c r="E222" s="5"/>
    </row>
    <row r="223" spans="2:5" x14ac:dyDescent="0.15">
      <c r="B223" s="6" t="s">
        <v>33</v>
      </c>
      <c r="C223" s="6" t="s">
        <v>749</v>
      </c>
      <c r="D223" s="6" t="s">
        <v>750</v>
      </c>
      <c r="E223" s="5" t="str">
        <f>HYPERLINK("https://www.esco-net.com/wcs/escort/ec/detail?hHinCd=EA707A-45","EA707A-45")</f>
        <v>EA707A-45</v>
      </c>
    </row>
    <row r="224" spans="2:5" x14ac:dyDescent="0.15">
      <c r="B224" s="6" t="s">
        <v>33</v>
      </c>
      <c r="C224" s="6" t="s">
        <v>751</v>
      </c>
      <c r="D224" s="6" t="s">
        <v>752</v>
      </c>
      <c r="E224" s="5" t="str">
        <f>HYPERLINK("https://www.esco-net.com/wcs/escort/ec/detail?hHinCd=EA707A-37","EA707A-37")</f>
        <v>EA707A-37</v>
      </c>
    </row>
    <row r="225" spans="2:5" x14ac:dyDescent="0.15">
      <c r="B225" s="6" t="s">
        <v>753</v>
      </c>
      <c r="C225" s="6" t="s">
        <v>754</v>
      </c>
      <c r="D225" s="6" t="s">
        <v>755</v>
      </c>
      <c r="E225" s="5" t="str">
        <f>HYPERLINK("https://www.esco-net.com/wcs/escort/ec/detail?hHinCd=EA708MB-1","EA708MB-1")</f>
        <v>EA708MB-1</v>
      </c>
    </row>
    <row r="226" spans="2:5" x14ac:dyDescent="0.15">
      <c r="B226" s="6" t="s">
        <v>756</v>
      </c>
      <c r="C226" s="6" t="s">
        <v>757</v>
      </c>
      <c r="D226" s="6" t="s">
        <v>758</v>
      </c>
      <c r="E226" s="5"/>
    </row>
    <row r="227" spans="2:5" x14ac:dyDescent="0.15">
      <c r="B227" s="6" t="s">
        <v>759</v>
      </c>
      <c r="C227" s="6" t="s">
        <v>760</v>
      </c>
      <c r="D227" s="6" t="s">
        <v>761</v>
      </c>
      <c r="E227" s="5" t="str">
        <f>HYPERLINK("https://www.esco-net.com/wcs/escort/ec/detail?hHinCd=EA798C-70A","EA798C-70A")</f>
        <v>EA798C-70A</v>
      </c>
    </row>
    <row r="228" spans="2:5" x14ac:dyDescent="0.15">
      <c r="B228" s="6" t="s">
        <v>762</v>
      </c>
      <c r="C228" s="6" t="s">
        <v>763</v>
      </c>
      <c r="D228" s="6" t="s">
        <v>764</v>
      </c>
      <c r="E228" s="5" t="str">
        <f>HYPERLINK("https://www.esco-net.com/wcs/escort/ec/detail?hHinCd=EA712A-28","EA712A-28")</f>
        <v>EA712A-28</v>
      </c>
    </row>
    <row r="229" spans="2:5" x14ac:dyDescent="0.15">
      <c r="B229" s="6" t="s">
        <v>765</v>
      </c>
      <c r="C229" s="6" t="s">
        <v>766</v>
      </c>
      <c r="D229" s="6" t="s">
        <v>767</v>
      </c>
      <c r="E229" s="5"/>
    </row>
    <row r="230" spans="2:5" x14ac:dyDescent="0.15">
      <c r="B230" s="6" t="s">
        <v>151</v>
      </c>
      <c r="C230" s="6" t="s">
        <v>768</v>
      </c>
      <c r="D230" s="6" t="s">
        <v>769</v>
      </c>
      <c r="E230" s="5"/>
    </row>
    <row r="231" spans="2:5" x14ac:dyDescent="0.15">
      <c r="B231" s="6" t="s">
        <v>770</v>
      </c>
      <c r="C231" s="6" t="s">
        <v>771</v>
      </c>
      <c r="D231" s="6" t="s">
        <v>772</v>
      </c>
      <c r="E231" s="5" t="str">
        <f>HYPERLINK("https://www.esco-net.com/wcs/escort/ec/detail?hHinCd=EA728EB-130","EA728EB-130")</f>
        <v>EA728EB-130</v>
      </c>
    </row>
    <row r="232" spans="2:5" x14ac:dyDescent="0.15">
      <c r="B232" s="6" t="s">
        <v>770</v>
      </c>
      <c r="C232" s="6" t="s">
        <v>773</v>
      </c>
      <c r="D232" s="6" t="s">
        <v>774</v>
      </c>
      <c r="E232" s="5" t="str">
        <f>HYPERLINK("https://www.esco-net.com/wcs/escort/ec/detail?hHinCd=EA728GH-51","EA728GH-51")</f>
        <v>EA728GH-51</v>
      </c>
    </row>
    <row r="233" spans="2:5" x14ac:dyDescent="0.15">
      <c r="B233" s="6" t="s">
        <v>775</v>
      </c>
      <c r="C233" s="6" t="s">
        <v>776</v>
      </c>
      <c r="D233" s="6" t="s">
        <v>777</v>
      </c>
      <c r="E233" s="5"/>
    </row>
    <row r="234" spans="2:5" x14ac:dyDescent="0.15">
      <c r="B234" s="6" t="s">
        <v>775</v>
      </c>
      <c r="C234" s="6" t="s">
        <v>778</v>
      </c>
      <c r="D234" s="6" t="s">
        <v>779</v>
      </c>
      <c r="E234" s="5" t="str">
        <f>HYPERLINK("https://www.esco-net.com/wcs/escort/ec/detail?hHinCd=EA728EB-41","EA728EB-41")</f>
        <v>EA728EB-41</v>
      </c>
    </row>
    <row r="235" spans="2:5" x14ac:dyDescent="0.15">
      <c r="B235" s="6" t="s">
        <v>152</v>
      </c>
      <c r="C235" s="6" t="s">
        <v>780</v>
      </c>
      <c r="D235" s="6" t="s">
        <v>781</v>
      </c>
      <c r="E235" s="5" t="str">
        <f>HYPERLINK("https://www.esco-net.com/wcs/escort/ec/detail?hHinCd=EA722CA-15C","EA722CA-15C")</f>
        <v>EA722CA-15C</v>
      </c>
    </row>
    <row r="236" spans="2:5" x14ac:dyDescent="0.15">
      <c r="B236" s="6" t="s">
        <v>152</v>
      </c>
      <c r="C236" s="6" t="s">
        <v>782</v>
      </c>
      <c r="D236" s="6" t="s">
        <v>783</v>
      </c>
      <c r="E236" s="5" t="str">
        <f>HYPERLINK("https://www.esco-net.com/wcs/escort/ec/detail?hHinCd=EA722CA-29C","EA722CA-29C")</f>
        <v>EA722CA-29C</v>
      </c>
    </row>
    <row r="237" spans="2:5" x14ac:dyDescent="0.15">
      <c r="B237" s="6" t="s">
        <v>153</v>
      </c>
      <c r="C237" s="6" t="s">
        <v>784</v>
      </c>
      <c r="D237" s="6" t="s">
        <v>785</v>
      </c>
      <c r="E237" s="5"/>
    </row>
    <row r="238" spans="2:5" x14ac:dyDescent="0.15">
      <c r="B238" s="6" t="s">
        <v>786</v>
      </c>
      <c r="C238" s="6" t="s">
        <v>787</v>
      </c>
      <c r="D238" s="6" t="s">
        <v>788</v>
      </c>
      <c r="E238" s="5" t="str">
        <f>HYPERLINK("https://www.esco-net.com/wcs/escort/ec/detail?hHinCd=EA809PE-2","EA809PE-2")</f>
        <v>EA809PE-2</v>
      </c>
    </row>
    <row r="239" spans="2:5" x14ac:dyDescent="0.15">
      <c r="B239" s="6" t="s">
        <v>789</v>
      </c>
      <c r="C239" s="6" t="s">
        <v>790</v>
      </c>
      <c r="D239" s="6" t="s">
        <v>791</v>
      </c>
      <c r="E239" s="5"/>
    </row>
    <row r="240" spans="2:5" x14ac:dyDescent="0.15">
      <c r="B240" s="6" t="s">
        <v>792</v>
      </c>
      <c r="C240" s="6" t="s">
        <v>793</v>
      </c>
      <c r="D240" s="6" t="s">
        <v>794</v>
      </c>
      <c r="E240" s="5" t="str">
        <f>HYPERLINK("https://www.esco-net.com/wcs/escort/ec/detail?hHinCd=EA851K-6A","EA851K-6A")</f>
        <v>EA851K-6A</v>
      </c>
    </row>
    <row r="241" spans="2:5" x14ac:dyDescent="0.15">
      <c r="B241" s="6" t="s">
        <v>792</v>
      </c>
      <c r="C241" s="6" t="s">
        <v>795</v>
      </c>
      <c r="D241" s="6" t="s">
        <v>796</v>
      </c>
      <c r="E241" s="5" t="str">
        <f>HYPERLINK("https://www.esco-net.com/wcs/escort/ec/detail?hHinCd=EA851K-7A","EA851K-7A")</f>
        <v>EA851K-7A</v>
      </c>
    </row>
    <row r="242" spans="2:5" x14ac:dyDescent="0.15">
      <c r="B242" s="6" t="s">
        <v>154</v>
      </c>
      <c r="C242" s="6" t="s">
        <v>797</v>
      </c>
      <c r="D242" s="6" t="s">
        <v>798</v>
      </c>
      <c r="E242" s="5" t="str">
        <f>HYPERLINK("https://www.esco-net.com/wcs/escort/ec/detail?hHinCd=EA813RV-2B","EA813RV-2B")</f>
        <v>EA813RV-2B</v>
      </c>
    </row>
    <row r="243" spans="2:5" x14ac:dyDescent="0.15">
      <c r="B243" s="6" t="s">
        <v>799</v>
      </c>
      <c r="C243" s="6" t="s">
        <v>800</v>
      </c>
      <c r="D243" s="6" t="s">
        <v>801</v>
      </c>
      <c r="E243" s="5" t="str">
        <f>HYPERLINK("https://www.esco-net.com/wcs/escort/ec/detail?hHinCd=EA813PB-3.6A","EA813PB-3.6A")</f>
        <v>EA813PB-3.6A</v>
      </c>
    </row>
    <row r="244" spans="2:5" x14ac:dyDescent="0.15">
      <c r="B244" s="6" t="s">
        <v>799</v>
      </c>
      <c r="C244" s="6" t="s">
        <v>802</v>
      </c>
      <c r="D244" s="6" t="s">
        <v>803</v>
      </c>
      <c r="E244" s="5" t="str">
        <f>HYPERLINK("https://www.esco-net.com/wcs/escort/ec/detail?hHinCd=EA813PE-1A","EA813PE-1A")</f>
        <v>EA813PE-1A</v>
      </c>
    </row>
    <row r="245" spans="2:5" x14ac:dyDescent="0.15">
      <c r="B245" s="6" t="s">
        <v>799</v>
      </c>
      <c r="C245" s="6" t="s">
        <v>804</v>
      </c>
      <c r="D245" s="6" t="s">
        <v>805</v>
      </c>
      <c r="E245" s="5" t="str">
        <f>HYPERLINK("https://www.esco-net.com/wcs/escort/ec/detail?hHinCd=EA813PE-101A","EA813PE-101A")</f>
        <v>EA813PE-101A</v>
      </c>
    </row>
    <row r="246" spans="2:5" x14ac:dyDescent="0.15">
      <c r="B246" s="6" t="s">
        <v>806</v>
      </c>
      <c r="C246" s="6" t="s">
        <v>807</v>
      </c>
      <c r="D246" s="6" t="s">
        <v>808</v>
      </c>
      <c r="E246" s="5" t="str">
        <f>HYPERLINK("https://www.esco-net.com/wcs/escort/ec/detail?hHinCd=EA813PB-36A","EA813PB-36A")</f>
        <v>EA813PB-36A</v>
      </c>
    </row>
    <row r="247" spans="2:5" x14ac:dyDescent="0.15">
      <c r="B247" s="6" t="s">
        <v>809</v>
      </c>
      <c r="C247" s="6" t="s">
        <v>810</v>
      </c>
      <c r="D247" s="6" t="s">
        <v>811</v>
      </c>
      <c r="E247" s="5" t="str">
        <f>HYPERLINK("https://www.esco-net.com/wcs/escort/ec/detail?hHinCd=EA813PB-61A","EA813PB-61A")</f>
        <v>EA813PB-61A</v>
      </c>
    </row>
    <row r="248" spans="2:5" x14ac:dyDescent="0.15">
      <c r="B248" s="6" t="s">
        <v>812</v>
      </c>
      <c r="C248" s="6" t="s">
        <v>813</v>
      </c>
      <c r="D248" s="6" t="s">
        <v>814</v>
      </c>
      <c r="E248" s="5"/>
    </row>
    <row r="249" spans="2:5" x14ac:dyDescent="0.15">
      <c r="B249" s="6" t="s">
        <v>815</v>
      </c>
      <c r="C249" s="6" t="s">
        <v>816</v>
      </c>
      <c r="D249" s="6" t="s">
        <v>817</v>
      </c>
      <c r="E249" s="5"/>
    </row>
    <row r="250" spans="2:5" x14ac:dyDescent="0.15">
      <c r="B250" s="6" t="s">
        <v>818</v>
      </c>
      <c r="C250" s="6" t="s">
        <v>819</v>
      </c>
      <c r="D250" s="6" t="s">
        <v>820</v>
      </c>
      <c r="E250" s="5"/>
    </row>
    <row r="251" spans="2:5" x14ac:dyDescent="0.15">
      <c r="B251" s="6" t="s">
        <v>818</v>
      </c>
      <c r="C251" s="6" t="s">
        <v>821</v>
      </c>
      <c r="D251" s="6" t="s">
        <v>822</v>
      </c>
      <c r="E251" s="5"/>
    </row>
    <row r="252" spans="2:5" x14ac:dyDescent="0.15">
      <c r="B252" s="6" t="s">
        <v>818</v>
      </c>
      <c r="C252" s="6" t="s">
        <v>823</v>
      </c>
      <c r="D252" s="6" t="s">
        <v>824</v>
      </c>
      <c r="E252" s="5"/>
    </row>
    <row r="253" spans="2:5" x14ac:dyDescent="0.15">
      <c r="B253" s="6" t="s">
        <v>818</v>
      </c>
      <c r="C253" s="6" t="s">
        <v>825</v>
      </c>
      <c r="D253" s="6" t="s">
        <v>826</v>
      </c>
      <c r="E253" s="5"/>
    </row>
    <row r="254" spans="2:5" x14ac:dyDescent="0.15">
      <c r="B254" s="6" t="s">
        <v>818</v>
      </c>
      <c r="C254" s="6" t="s">
        <v>827</v>
      </c>
      <c r="D254" s="6" t="s">
        <v>828</v>
      </c>
      <c r="E254" s="5"/>
    </row>
    <row r="255" spans="2:5" x14ac:dyDescent="0.15">
      <c r="B255" s="6" t="s">
        <v>829</v>
      </c>
      <c r="C255" s="6" t="s">
        <v>830</v>
      </c>
      <c r="D255" s="6" t="s">
        <v>831</v>
      </c>
      <c r="E255" s="5"/>
    </row>
    <row r="256" spans="2:5" x14ac:dyDescent="0.15">
      <c r="B256" s="6" t="s">
        <v>829</v>
      </c>
      <c r="C256" s="6" t="s">
        <v>832</v>
      </c>
      <c r="D256" s="6" t="s">
        <v>833</v>
      </c>
      <c r="E256" s="5"/>
    </row>
    <row r="257" spans="2:5" x14ac:dyDescent="0.15">
      <c r="B257" s="6" t="s">
        <v>829</v>
      </c>
      <c r="C257" s="6" t="s">
        <v>834</v>
      </c>
      <c r="D257" s="6" t="s">
        <v>835</v>
      </c>
      <c r="E257" s="5"/>
    </row>
    <row r="258" spans="2:5" x14ac:dyDescent="0.15">
      <c r="B258" s="6" t="s">
        <v>829</v>
      </c>
      <c r="C258" s="6" t="s">
        <v>836</v>
      </c>
      <c r="D258" s="6" t="s">
        <v>837</v>
      </c>
      <c r="E258" s="5"/>
    </row>
    <row r="259" spans="2:5" x14ac:dyDescent="0.15">
      <c r="B259" s="6" t="s">
        <v>838</v>
      </c>
      <c r="C259" s="6" t="s">
        <v>839</v>
      </c>
      <c r="D259" s="6" t="s">
        <v>840</v>
      </c>
      <c r="E259" s="5" t="str">
        <f>HYPERLINK("https://www.esco-net.com/wcs/escort/ec/detail?hHinCd=EA818PR-5S","EA818PR-5S")</f>
        <v>EA818PR-5S</v>
      </c>
    </row>
    <row r="260" spans="2:5" x14ac:dyDescent="0.15">
      <c r="B260" s="6" t="s">
        <v>841</v>
      </c>
      <c r="C260" s="6" t="s">
        <v>842</v>
      </c>
      <c r="D260" s="6" t="s">
        <v>843</v>
      </c>
      <c r="E260" s="5"/>
    </row>
    <row r="261" spans="2:5" x14ac:dyDescent="0.15">
      <c r="B261" s="6" t="s">
        <v>155</v>
      </c>
      <c r="C261" s="6" t="s">
        <v>844</v>
      </c>
      <c r="D261" s="6" t="s">
        <v>845</v>
      </c>
      <c r="E261" s="5" t="str">
        <f>HYPERLINK("https://www.esco-net.com/wcs/escort/ec/detail?hHinCd=EA860KB","EA860KB")</f>
        <v>EA860KB</v>
      </c>
    </row>
    <row r="262" spans="2:5" x14ac:dyDescent="0.15">
      <c r="B262" s="6" t="s">
        <v>156</v>
      </c>
      <c r="C262" s="6" t="s">
        <v>846</v>
      </c>
      <c r="D262" s="6" t="s">
        <v>847</v>
      </c>
      <c r="E262" s="5" t="str">
        <f>HYPERLINK("https://www.esco-net.com/wcs/escort/ec/detail?hHinCd=EA812A-31A","EA812A-31A")</f>
        <v>EA812A-31A</v>
      </c>
    </row>
    <row r="263" spans="2:5" x14ac:dyDescent="0.15">
      <c r="B263" s="6" t="s">
        <v>71</v>
      </c>
      <c r="C263" s="6" t="s">
        <v>848</v>
      </c>
      <c r="D263" s="6" t="s">
        <v>849</v>
      </c>
      <c r="E263" s="5"/>
    </row>
    <row r="264" spans="2:5" x14ac:dyDescent="0.15">
      <c r="B264" s="6" t="s">
        <v>850</v>
      </c>
      <c r="C264" s="6" t="s">
        <v>851</v>
      </c>
      <c r="D264" s="6" t="s">
        <v>852</v>
      </c>
      <c r="E264" s="5" t="str">
        <f>HYPERLINK("https://www.esco-net.com/wcs/escort/ec/detail?hHinCd=EA815BF-7","EA815BF-7")</f>
        <v>EA815BF-7</v>
      </c>
    </row>
    <row r="265" spans="2:5" x14ac:dyDescent="0.15">
      <c r="B265" s="6" t="s">
        <v>853</v>
      </c>
      <c r="C265" s="6" t="s">
        <v>854</v>
      </c>
      <c r="D265" s="6" t="s">
        <v>855</v>
      </c>
      <c r="E265" s="5" t="str">
        <f>HYPERLINK("https://www.esco-net.com/wcs/escort/ec/detail?hHinCd=EA815GC-31","EA815GC-31")</f>
        <v>EA815GC-31</v>
      </c>
    </row>
    <row r="266" spans="2:5" x14ac:dyDescent="0.15">
      <c r="B266" s="6" t="s">
        <v>856</v>
      </c>
      <c r="C266" s="6" t="s">
        <v>857</v>
      </c>
      <c r="D266" s="6" t="s">
        <v>858</v>
      </c>
      <c r="E266" s="5"/>
    </row>
    <row r="267" spans="2:5" x14ac:dyDescent="0.15">
      <c r="B267" s="6" t="s">
        <v>859</v>
      </c>
      <c r="C267" s="6" t="s">
        <v>860</v>
      </c>
      <c r="D267" s="6" t="s">
        <v>861</v>
      </c>
      <c r="E267" s="5" t="str">
        <f>HYPERLINK("https://www.esco-net.com/wcs/escort/ec/detail?hHinCd=EA824FT-13.0","EA824FT-13.0")</f>
        <v>EA824FT-13.0</v>
      </c>
    </row>
    <row r="268" spans="2:5" x14ac:dyDescent="0.15">
      <c r="B268" s="6" t="s">
        <v>862</v>
      </c>
      <c r="C268" s="6" t="s">
        <v>863</v>
      </c>
      <c r="D268" s="6" t="s">
        <v>864</v>
      </c>
      <c r="E268" s="5"/>
    </row>
    <row r="269" spans="2:5" x14ac:dyDescent="0.15">
      <c r="B269" s="6" t="s">
        <v>862</v>
      </c>
      <c r="C269" s="6" t="s">
        <v>865</v>
      </c>
      <c r="D269" s="6" t="s">
        <v>866</v>
      </c>
      <c r="E269" s="5" t="str">
        <f>HYPERLINK("https://www.esco-net.com/wcs/escort/ec/detail?hHinCd=EA824PC-6A","EA824PC-6A")</f>
        <v>EA824PC-6A</v>
      </c>
    </row>
    <row r="270" spans="2:5" x14ac:dyDescent="0.15">
      <c r="B270" s="6" t="s">
        <v>157</v>
      </c>
      <c r="C270" s="6" t="s">
        <v>867</v>
      </c>
      <c r="D270" s="6" t="s">
        <v>868</v>
      </c>
      <c r="E270" s="5"/>
    </row>
    <row r="271" spans="2:5" x14ac:dyDescent="0.15">
      <c r="B271" s="6" t="s">
        <v>157</v>
      </c>
      <c r="C271" s="6" t="s">
        <v>869</v>
      </c>
      <c r="D271" s="6" t="s">
        <v>870</v>
      </c>
      <c r="E271" s="5"/>
    </row>
    <row r="272" spans="2:5" x14ac:dyDescent="0.15">
      <c r="B272" s="6" t="s">
        <v>157</v>
      </c>
      <c r="C272" s="6" t="s">
        <v>871</v>
      </c>
      <c r="D272" s="6" t="s">
        <v>872</v>
      </c>
      <c r="E272" s="5"/>
    </row>
    <row r="273" spans="2:5" x14ac:dyDescent="0.15">
      <c r="B273" s="6" t="s">
        <v>157</v>
      </c>
      <c r="C273" s="6" t="s">
        <v>873</v>
      </c>
      <c r="D273" s="6" t="s">
        <v>874</v>
      </c>
      <c r="E273" s="5"/>
    </row>
    <row r="274" spans="2:5" x14ac:dyDescent="0.15">
      <c r="B274" s="6" t="s">
        <v>875</v>
      </c>
      <c r="C274" s="6" t="s">
        <v>876</v>
      </c>
      <c r="D274" s="6" t="s">
        <v>877</v>
      </c>
      <c r="E274" s="5"/>
    </row>
    <row r="275" spans="2:5" x14ac:dyDescent="0.15">
      <c r="B275" s="6" t="s">
        <v>158</v>
      </c>
      <c r="C275" s="6" t="s">
        <v>878</v>
      </c>
      <c r="D275" s="6" t="s">
        <v>879</v>
      </c>
      <c r="E275" s="5" t="str">
        <f>HYPERLINK("https://www.esco-net.com/wcs/escort/ec/detail?hHinCd=EA824CS-4.8","EA824CS-4.8")</f>
        <v>EA824CS-4.8</v>
      </c>
    </row>
    <row r="276" spans="2:5" x14ac:dyDescent="0.15">
      <c r="B276" s="6" t="s">
        <v>72</v>
      </c>
      <c r="C276" s="6" t="s">
        <v>880</v>
      </c>
      <c r="D276" s="6" t="s">
        <v>881</v>
      </c>
      <c r="E276" s="5"/>
    </row>
    <row r="277" spans="2:5" x14ac:dyDescent="0.15">
      <c r="B277" s="6" t="s">
        <v>159</v>
      </c>
      <c r="C277" s="6" t="s">
        <v>882</v>
      </c>
      <c r="D277" s="6" t="s">
        <v>883</v>
      </c>
      <c r="E277" s="5" t="str">
        <f>HYPERLINK("https://www.esco-net.com/wcs/escort/ec/detail?hHinCd=EA827FC-8B","EA827FC-8B")</f>
        <v>EA827FC-8B</v>
      </c>
    </row>
    <row r="278" spans="2:5" x14ac:dyDescent="0.15">
      <c r="B278" s="6" t="s">
        <v>884</v>
      </c>
      <c r="C278" s="6" t="s">
        <v>885</v>
      </c>
      <c r="D278" s="6" t="s">
        <v>886</v>
      </c>
      <c r="E278" s="5"/>
    </row>
    <row r="279" spans="2:5" x14ac:dyDescent="0.15">
      <c r="B279" s="6" t="s">
        <v>884</v>
      </c>
      <c r="C279" s="6" t="s">
        <v>887</v>
      </c>
      <c r="D279" s="6" t="s">
        <v>888</v>
      </c>
      <c r="E279" s="5"/>
    </row>
    <row r="280" spans="2:5" x14ac:dyDescent="0.15">
      <c r="B280" s="6" t="s">
        <v>884</v>
      </c>
      <c r="C280" s="6" t="s">
        <v>889</v>
      </c>
      <c r="D280" s="6" t="s">
        <v>890</v>
      </c>
      <c r="E280" s="5"/>
    </row>
    <row r="281" spans="2:5" x14ac:dyDescent="0.15">
      <c r="B281" s="6" t="s">
        <v>884</v>
      </c>
      <c r="C281" s="6" t="s">
        <v>891</v>
      </c>
      <c r="D281" s="6" t="s">
        <v>892</v>
      </c>
      <c r="E281" s="5"/>
    </row>
    <row r="282" spans="2:5" x14ac:dyDescent="0.15">
      <c r="B282" s="6" t="s">
        <v>884</v>
      </c>
      <c r="C282" s="6" t="s">
        <v>893</v>
      </c>
      <c r="D282" s="6" t="s">
        <v>894</v>
      </c>
      <c r="E282" s="5"/>
    </row>
    <row r="283" spans="2:5" x14ac:dyDescent="0.15">
      <c r="B283" s="6" t="s">
        <v>73</v>
      </c>
      <c r="C283" s="6" t="s">
        <v>895</v>
      </c>
      <c r="D283" s="6" t="s">
        <v>896</v>
      </c>
      <c r="E283" s="5" t="str">
        <f>HYPERLINK("https://www.esco-net.com/wcs/escort/ec/detail?hHinCd=EA829HA-18P","EA829HA-18P")</f>
        <v>EA829HA-18P</v>
      </c>
    </row>
    <row r="284" spans="2:5" x14ac:dyDescent="0.15">
      <c r="B284" s="6" t="s">
        <v>897</v>
      </c>
      <c r="C284" s="6" t="s">
        <v>898</v>
      </c>
      <c r="D284" s="6" t="s">
        <v>899</v>
      </c>
      <c r="E284" s="5"/>
    </row>
    <row r="285" spans="2:5" x14ac:dyDescent="0.15">
      <c r="B285" s="6" t="s">
        <v>900</v>
      </c>
      <c r="C285" s="6" t="s">
        <v>901</v>
      </c>
      <c r="D285" s="6" t="s">
        <v>902</v>
      </c>
      <c r="E285" s="5" t="str">
        <f>HYPERLINK("https://www.esco-net.com/wcs/escort/ec/detail?hHinCd=EA829VX-4","EA829VX-4")</f>
        <v>EA829VX-4</v>
      </c>
    </row>
    <row r="286" spans="2:5" x14ac:dyDescent="0.15">
      <c r="B286" s="6" t="s">
        <v>903</v>
      </c>
      <c r="C286" s="6" t="s">
        <v>904</v>
      </c>
      <c r="D286" s="6" t="s">
        <v>905</v>
      </c>
      <c r="E286" s="5" t="str">
        <f>HYPERLINK("https://www.esco-net.com/wcs/escort/ec/detail?hHinCd=EA819DG-54","EA819DG-54")</f>
        <v>EA819DG-54</v>
      </c>
    </row>
    <row r="287" spans="2:5" x14ac:dyDescent="0.15">
      <c r="B287" s="6" t="s">
        <v>906</v>
      </c>
      <c r="C287" s="6" t="s">
        <v>907</v>
      </c>
      <c r="D287" s="6" t="s">
        <v>908</v>
      </c>
      <c r="E287" s="5" t="str">
        <f>HYPERLINK("https://www.esco-net.com/wcs/escort/ec/detail?hHinCd=EA819BN-311","EA819BN-311")</f>
        <v>EA819BN-311</v>
      </c>
    </row>
    <row r="288" spans="2:5" x14ac:dyDescent="0.15">
      <c r="B288" s="6" t="s">
        <v>909</v>
      </c>
      <c r="C288" s="6" t="s">
        <v>910</v>
      </c>
      <c r="D288" s="6" t="s">
        <v>911</v>
      </c>
      <c r="E288" s="5" t="str">
        <f>HYPERLINK("https://www.esco-net.com/wcs/escort/ec/detail?hHinCd=EA823LX-35A","EA823LX-35A")</f>
        <v>EA823LX-35A</v>
      </c>
    </row>
    <row r="289" spans="2:5" x14ac:dyDescent="0.15">
      <c r="B289" s="6" t="s">
        <v>912</v>
      </c>
      <c r="C289" s="6" t="s">
        <v>913</v>
      </c>
      <c r="D289" s="6" t="s">
        <v>914</v>
      </c>
      <c r="E289" s="5" t="str">
        <f>HYPERLINK("https://www.esco-net.com/wcs/escort/ec/detail?hHinCd=EA824LN-218","EA824LN-218")</f>
        <v>EA824LN-218</v>
      </c>
    </row>
    <row r="290" spans="2:5" x14ac:dyDescent="0.15">
      <c r="B290" s="6" t="s">
        <v>34</v>
      </c>
      <c r="C290" s="6" t="s">
        <v>915</v>
      </c>
      <c r="D290" s="6" t="s">
        <v>916</v>
      </c>
      <c r="E290" s="5"/>
    </row>
    <row r="291" spans="2:5" x14ac:dyDescent="0.15">
      <c r="B291" s="6" t="s">
        <v>917</v>
      </c>
      <c r="C291" s="6" t="s">
        <v>918</v>
      </c>
      <c r="D291" s="6" t="s">
        <v>919</v>
      </c>
      <c r="E291" s="5" t="str">
        <f>HYPERLINK("https://www.esco-net.com/wcs/escort/ec/detail?hHinCd=EA851CB-60","EA851CB-60")</f>
        <v>EA851CB-60</v>
      </c>
    </row>
    <row r="292" spans="2:5" x14ac:dyDescent="0.15">
      <c r="B292" s="6" t="s">
        <v>917</v>
      </c>
      <c r="C292" s="6" t="s">
        <v>920</v>
      </c>
      <c r="D292" s="6" t="s">
        <v>921</v>
      </c>
      <c r="E292" s="5" t="str">
        <f>HYPERLINK("https://www.esco-net.com/wcs/escort/ec/detail?hHinCd=EA851CB-61","EA851CB-61")</f>
        <v>EA851CB-61</v>
      </c>
    </row>
    <row r="293" spans="2:5" x14ac:dyDescent="0.15">
      <c r="B293" s="6" t="s">
        <v>160</v>
      </c>
      <c r="C293" s="6" t="s">
        <v>922</v>
      </c>
      <c r="D293" s="6" t="s">
        <v>923</v>
      </c>
      <c r="E293" s="5" t="str">
        <f>HYPERLINK("https://www.esco-net.com/wcs/escort/ec/detail?hHinCd=EA854LB-12A","EA854LB-12A")</f>
        <v>EA854LB-12A</v>
      </c>
    </row>
    <row r="294" spans="2:5" x14ac:dyDescent="0.15">
      <c r="B294" s="6" t="s">
        <v>924</v>
      </c>
      <c r="C294" s="6" t="s">
        <v>925</v>
      </c>
      <c r="D294" s="6" t="s">
        <v>926</v>
      </c>
      <c r="E294" s="5"/>
    </row>
    <row r="295" spans="2:5" x14ac:dyDescent="0.15">
      <c r="B295" s="6" t="s">
        <v>161</v>
      </c>
      <c r="C295" s="6" t="s">
        <v>927</v>
      </c>
      <c r="D295" s="6" t="s">
        <v>928</v>
      </c>
      <c r="E295" s="5" t="str">
        <f>HYPERLINK("https://www.esco-net.com/wcs/escort/ec/detail?hHinCd=EA809A-117A","EA809A-117A")</f>
        <v>EA809A-117A</v>
      </c>
    </row>
    <row r="296" spans="2:5" x14ac:dyDescent="0.15">
      <c r="B296" s="6" t="s">
        <v>161</v>
      </c>
      <c r="C296" s="6" t="s">
        <v>929</v>
      </c>
      <c r="D296" s="6" t="s">
        <v>930</v>
      </c>
      <c r="E296" s="5" t="str">
        <f>HYPERLINK("https://www.esco-net.com/wcs/escort/ec/detail?hHinCd=EA809CM-6","EA809CM-6")</f>
        <v>EA809CM-6</v>
      </c>
    </row>
    <row r="297" spans="2:5" x14ac:dyDescent="0.15">
      <c r="B297" s="6" t="s">
        <v>74</v>
      </c>
      <c r="C297" s="6" t="s">
        <v>931</v>
      </c>
      <c r="D297" s="6" t="s">
        <v>932</v>
      </c>
      <c r="E297" s="5" t="str">
        <f>HYPERLINK("https://www.esco-net.com/wcs/escort/ec/detail?hHinCd=EA809YL-1","EA809YL-1")</f>
        <v>EA809YL-1</v>
      </c>
    </row>
    <row r="298" spans="2:5" x14ac:dyDescent="0.15">
      <c r="B298" s="6" t="s">
        <v>933</v>
      </c>
      <c r="C298" s="6" t="s">
        <v>934</v>
      </c>
      <c r="D298" s="6" t="s">
        <v>935</v>
      </c>
      <c r="E298" s="5"/>
    </row>
    <row r="299" spans="2:5" x14ac:dyDescent="0.15">
      <c r="B299" s="6" t="s">
        <v>933</v>
      </c>
      <c r="C299" s="6" t="s">
        <v>936</v>
      </c>
      <c r="D299" s="6" t="s">
        <v>937</v>
      </c>
      <c r="E299" s="5"/>
    </row>
    <row r="300" spans="2:5" x14ac:dyDescent="0.15">
      <c r="B300" s="6" t="s">
        <v>35</v>
      </c>
      <c r="C300" s="6" t="s">
        <v>938</v>
      </c>
      <c r="D300" s="6" t="s">
        <v>939</v>
      </c>
      <c r="E300" s="5"/>
    </row>
    <row r="301" spans="2:5" x14ac:dyDescent="0.15">
      <c r="B301" s="6" t="s">
        <v>35</v>
      </c>
      <c r="C301" s="6" t="s">
        <v>940</v>
      </c>
      <c r="D301" s="6" t="s">
        <v>941</v>
      </c>
      <c r="E301" s="5"/>
    </row>
    <row r="302" spans="2:5" x14ac:dyDescent="0.15">
      <c r="B302" s="6" t="s">
        <v>162</v>
      </c>
      <c r="C302" s="6" t="s">
        <v>942</v>
      </c>
      <c r="D302" s="6" t="s">
        <v>943</v>
      </c>
      <c r="E302" s="5"/>
    </row>
    <row r="303" spans="2:5" x14ac:dyDescent="0.15">
      <c r="B303" s="6" t="s">
        <v>163</v>
      </c>
      <c r="C303" s="6" t="s">
        <v>944</v>
      </c>
      <c r="D303" s="6" t="s">
        <v>945</v>
      </c>
      <c r="E303" s="5" t="str">
        <f>HYPERLINK("https://www.esco-net.com/wcs/escort/ec/detail?hHinCd=EA618AX-132","EA618AX-132")</f>
        <v>EA618AX-132</v>
      </c>
    </row>
    <row r="304" spans="2:5" x14ac:dyDescent="0.15">
      <c r="B304" s="6" t="s">
        <v>75</v>
      </c>
      <c r="C304" s="6" t="s">
        <v>946</v>
      </c>
      <c r="D304" s="6" t="s">
        <v>947</v>
      </c>
      <c r="E304" s="5" t="str">
        <f>HYPERLINK("https://www.esco-net.com/wcs/escort/ec/detail?hHinCd=EA612AB-124","EA612AB-124")</f>
        <v>EA612AB-124</v>
      </c>
    </row>
    <row r="305" spans="2:5" x14ac:dyDescent="0.15">
      <c r="B305" s="6" t="s">
        <v>948</v>
      </c>
      <c r="C305" s="6" t="s">
        <v>949</v>
      </c>
      <c r="D305" s="6" t="s">
        <v>950</v>
      </c>
      <c r="E305" s="5" t="str">
        <f>HYPERLINK("https://www.esco-net.com/wcs/escort/ec/detail?hHinCd=EA612AZ-413","EA612AZ-413")</f>
        <v>EA612AZ-413</v>
      </c>
    </row>
    <row r="306" spans="2:5" x14ac:dyDescent="0.15">
      <c r="B306" s="6" t="s">
        <v>951</v>
      </c>
      <c r="C306" s="6" t="s">
        <v>952</v>
      </c>
      <c r="D306" s="6" t="s">
        <v>953</v>
      </c>
      <c r="E306" s="5"/>
    </row>
    <row r="307" spans="2:5" x14ac:dyDescent="0.15">
      <c r="B307" s="6" t="s">
        <v>954</v>
      </c>
      <c r="C307" s="6" t="s">
        <v>955</v>
      </c>
      <c r="D307" s="6" t="s">
        <v>956</v>
      </c>
      <c r="E307" s="5"/>
    </row>
    <row r="308" spans="2:5" x14ac:dyDescent="0.15">
      <c r="B308" s="6" t="s">
        <v>164</v>
      </c>
      <c r="C308" s="6" t="s">
        <v>957</v>
      </c>
      <c r="D308" s="6" t="s">
        <v>958</v>
      </c>
      <c r="E308" s="5"/>
    </row>
    <row r="309" spans="2:5" x14ac:dyDescent="0.15">
      <c r="B309" s="6" t="s">
        <v>959</v>
      </c>
      <c r="C309" s="6" t="s">
        <v>960</v>
      </c>
      <c r="D309" s="6" t="s">
        <v>961</v>
      </c>
      <c r="E309" s="5" t="str">
        <f>HYPERLINK("https://www.esco-net.com/wcs/escort/ec/detail?hHinCd=EA125CZ-26","EA125CZ-26")</f>
        <v>EA125CZ-26</v>
      </c>
    </row>
    <row r="310" spans="2:5" x14ac:dyDescent="0.15">
      <c r="B310" s="6" t="s">
        <v>18</v>
      </c>
      <c r="C310" s="6" t="s">
        <v>962</v>
      </c>
      <c r="D310" s="6" t="s">
        <v>963</v>
      </c>
      <c r="E310" s="5" t="str">
        <f>HYPERLINK("https://www.esco-net.com/wcs/escort/ec/detail?hHinCd=EA153AF-13A","EA153AF-13A")</f>
        <v>EA153AF-13A</v>
      </c>
    </row>
    <row r="311" spans="2:5" x14ac:dyDescent="0.15">
      <c r="B311" s="6" t="s">
        <v>18</v>
      </c>
      <c r="C311" s="6" t="s">
        <v>964</v>
      </c>
      <c r="D311" s="6" t="s">
        <v>965</v>
      </c>
      <c r="E311" s="5" t="str">
        <f>HYPERLINK("https://www.esco-net.com/wcs/escort/ec/detail?hHinCd=EA153AF-16A","EA153AF-16A")</f>
        <v>EA153AF-16A</v>
      </c>
    </row>
    <row r="312" spans="2:5" x14ac:dyDescent="0.15">
      <c r="B312" s="6" t="s">
        <v>966</v>
      </c>
      <c r="C312" s="6" t="s">
        <v>967</v>
      </c>
      <c r="D312" s="6" t="s">
        <v>968</v>
      </c>
      <c r="E312" s="5"/>
    </row>
    <row r="313" spans="2:5" x14ac:dyDescent="0.15">
      <c r="B313" s="6" t="s">
        <v>966</v>
      </c>
      <c r="C313" s="6" t="s">
        <v>969</v>
      </c>
      <c r="D313" s="6" t="s">
        <v>970</v>
      </c>
      <c r="E313" s="5"/>
    </row>
    <row r="314" spans="2:5" x14ac:dyDescent="0.15">
      <c r="B314" s="6" t="s">
        <v>165</v>
      </c>
      <c r="C314" s="6" t="s">
        <v>971</v>
      </c>
      <c r="D314" s="6" t="s">
        <v>972</v>
      </c>
      <c r="E314" s="5"/>
    </row>
    <row r="315" spans="2:5" x14ac:dyDescent="0.15">
      <c r="B315" s="6" t="s">
        <v>165</v>
      </c>
      <c r="C315" s="6" t="s">
        <v>973</v>
      </c>
      <c r="D315" s="6" t="s">
        <v>974</v>
      </c>
      <c r="E315" s="5"/>
    </row>
    <row r="316" spans="2:5" x14ac:dyDescent="0.15">
      <c r="B316" s="6" t="s">
        <v>166</v>
      </c>
      <c r="C316" s="6" t="s">
        <v>975</v>
      </c>
      <c r="D316" s="6" t="s">
        <v>976</v>
      </c>
      <c r="E316" s="5"/>
    </row>
    <row r="317" spans="2:5" x14ac:dyDescent="0.15">
      <c r="B317" s="6" t="s">
        <v>977</v>
      </c>
      <c r="C317" s="6" t="s">
        <v>978</v>
      </c>
      <c r="D317" s="6" t="s">
        <v>979</v>
      </c>
      <c r="E317" s="5" t="str">
        <f>HYPERLINK("https://www.esco-net.com/wcs/escort/ec/detail?hHinCd=EA140DB-14","EA140DB-14")</f>
        <v>EA140DB-14</v>
      </c>
    </row>
    <row r="318" spans="2:5" x14ac:dyDescent="0.15">
      <c r="B318" s="6" t="s">
        <v>167</v>
      </c>
      <c r="C318" s="6" t="s">
        <v>980</v>
      </c>
      <c r="D318" s="6" t="s">
        <v>981</v>
      </c>
      <c r="E318" s="5" t="str">
        <f>HYPERLINK("https://www.esco-net.com/wcs/escort/ec/detail?hHinCd=EA140DH-14","EA140DH-14")</f>
        <v>EA140DH-14</v>
      </c>
    </row>
    <row r="319" spans="2:5" x14ac:dyDescent="0.15">
      <c r="B319" s="6" t="s">
        <v>982</v>
      </c>
      <c r="C319" s="6" t="s">
        <v>983</v>
      </c>
      <c r="D319" s="6" t="s">
        <v>984</v>
      </c>
      <c r="E319" s="5" t="str">
        <f>HYPERLINK("https://www.esco-net.com/wcs/escort/ec/detail?hHinCd=EA140EE-8.5","EA140EE-8.5")</f>
        <v>EA140EE-8.5</v>
      </c>
    </row>
    <row r="320" spans="2:5" x14ac:dyDescent="0.15">
      <c r="B320" s="6" t="s">
        <v>76</v>
      </c>
      <c r="C320" s="6" t="s">
        <v>985</v>
      </c>
      <c r="D320" s="6" t="s">
        <v>986</v>
      </c>
      <c r="E320" s="5"/>
    </row>
    <row r="321" spans="2:5" x14ac:dyDescent="0.15">
      <c r="B321" s="6" t="s">
        <v>987</v>
      </c>
      <c r="C321" s="6" t="s">
        <v>988</v>
      </c>
      <c r="D321" s="6" t="s">
        <v>989</v>
      </c>
      <c r="E321" s="5" t="str">
        <f>HYPERLINK("https://www.esco-net.com/wcs/escort/ec/detail?hHinCd=EA426CB-13","EA426CB-13")</f>
        <v>EA426CB-13</v>
      </c>
    </row>
    <row r="322" spans="2:5" x14ac:dyDescent="0.15">
      <c r="B322" s="6" t="s">
        <v>168</v>
      </c>
      <c r="C322" s="6" t="s">
        <v>990</v>
      </c>
      <c r="D322" s="6" t="s">
        <v>991</v>
      </c>
      <c r="E322" s="5" t="str">
        <f>HYPERLINK("https://www.esco-net.com/wcs/escort/ec/detail?hHinCd=EA469FL-24A","EA469FL-24A")</f>
        <v>EA469FL-24A</v>
      </c>
    </row>
    <row r="323" spans="2:5" x14ac:dyDescent="0.15">
      <c r="B323" s="6" t="s">
        <v>992</v>
      </c>
      <c r="C323" s="6" t="s">
        <v>993</v>
      </c>
      <c r="D323" s="6" t="s">
        <v>994</v>
      </c>
      <c r="E323" s="5" t="str">
        <f>HYPERLINK("https://www.esco-net.com/wcs/escort/ec/detail?hHinCd=EA470AA-10","EA470AA-10")</f>
        <v>EA470AA-10</v>
      </c>
    </row>
    <row r="324" spans="2:5" x14ac:dyDescent="0.15">
      <c r="B324" s="6" t="s">
        <v>77</v>
      </c>
      <c r="C324" s="6" t="s">
        <v>995</v>
      </c>
      <c r="D324" s="6" t="s">
        <v>996</v>
      </c>
      <c r="E324" s="5" t="str">
        <f>HYPERLINK("https://www.esco-net.com/wcs/escort/ec/detail?hHinCd=EA470BG-102","EA470BG-102")</f>
        <v>EA470BG-102</v>
      </c>
    </row>
    <row r="325" spans="2:5" x14ac:dyDescent="0.15">
      <c r="B325" s="6" t="s">
        <v>77</v>
      </c>
      <c r="C325" s="6" t="s">
        <v>997</v>
      </c>
      <c r="D325" s="6" t="s">
        <v>998</v>
      </c>
      <c r="E325" s="5" t="str">
        <f>HYPERLINK("https://www.esco-net.com/wcs/escort/ec/detail?hHinCd=EA470BG-103","EA470BG-103")</f>
        <v>EA470BG-103</v>
      </c>
    </row>
    <row r="326" spans="2:5" x14ac:dyDescent="0.15">
      <c r="B326" s="6" t="s">
        <v>19</v>
      </c>
      <c r="C326" s="6" t="s">
        <v>999</v>
      </c>
      <c r="D326" s="6" t="s">
        <v>1000</v>
      </c>
      <c r="E326" s="5"/>
    </row>
    <row r="327" spans="2:5" x14ac:dyDescent="0.15">
      <c r="B327" s="6" t="s">
        <v>19</v>
      </c>
      <c r="C327" s="6" t="s">
        <v>1001</v>
      </c>
      <c r="D327" s="6" t="s">
        <v>1002</v>
      </c>
      <c r="E327" s="5"/>
    </row>
    <row r="328" spans="2:5" x14ac:dyDescent="0.15">
      <c r="B328" s="6" t="s">
        <v>19</v>
      </c>
      <c r="C328" s="6" t="s">
        <v>1003</v>
      </c>
      <c r="D328" s="6" t="s">
        <v>1004</v>
      </c>
      <c r="E328" s="5"/>
    </row>
    <row r="329" spans="2:5" x14ac:dyDescent="0.15">
      <c r="B329" s="6" t="s">
        <v>1005</v>
      </c>
      <c r="C329" s="6" t="s">
        <v>1006</v>
      </c>
      <c r="D329" s="6" t="s">
        <v>1007</v>
      </c>
      <c r="E329" s="5"/>
    </row>
    <row r="330" spans="2:5" x14ac:dyDescent="0.15">
      <c r="B330" s="6" t="s">
        <v>1005</v>
      </c>
      <c r="C330" s="6" t="s">
        <v>1008</v>
      </c>
      <c r="D330" s="6" t="s">
        <v>1009</v>
      </c>
      <c r="E330" s="5"/>
    </row>
    <row r="331" spans="2:5" x14ac:dyDescent="0.15">
      <c r="B331" s="6" t="s">
        <v>1005</v>
      </c>
      <c r="C331" s="6" t="s">
        <v>1010</v>
      </c>
      <c r="D331" s="6" t="s">
        <v>1011</v>
      </c>
      <c r="E331" s="5"/>
    </row>
    <row r="332" spans="2:5" x14ac:dyDescent="0.15">
      <c r="B332" s="6" t="s">
        <v>1012</v>
      </c>
      <c r="C332" s="6" t="s">
        <v>1013</v>
      </c>
      <c r="D332" s="6" t="s">
        <v>1014</v>
      </c>
      <c r="E332" s="5" t="str">
        <f>HYPERLINK("https://www.esco-net.com/wcs/escort/ec/detail?hHinCd=EA468HA-25A","EA468HA-25A")</f>
        <v>EA468HA-25A</v>
      </c>
    </row>
    <row r="333" spans="2:5" x14ac:dyDescent="0.15">
      <c r="B333" s="6" t="s">
        <v>1012</v>
      </c>
      <c r="C333" s="6" t="s">
        <v>1015</v>
      </c>
      <c r="D333" s="6" t="s">
        <v>1016</v>
      </c>
      <c r="E333" s="5" t="str">
        <f>HYPERLINK("https://www.esco-net.com/wcs/escort/ec/detail?hHinCd=EA468CY-67","EA468CY-67")</f>
        <v>EA468CY-67</v>
      </c>
    </row>
    <row r="334" spans="2:5" x14ac:dyDescent="0.15">
      <c r="B334" s="6" t="s">
        <v>1017</v>
      </c>
      <c r="C334" s="6" t="s">
        <v>1018</v>
      </c>
      <c r="D334" s="6" t="s">
        <v>1019</v>
      </c>
      <c r="E334" s="5"/>
    </row>
    <row r="335" spans="2:5" x14ac:dyDescent="0.15">
      <c r="B335" s="6" t="s">
        <v>1017</v>
      </c>
      <c r="C335" s="6" t="s">
        <v>1020</v>
      </c>
      <c r="D335" s="6" t="s">
        <v>1021</v>
      </c>
      <c r="E335" s="5" t="str">
        <f>HYPERLINK("https://www.esco-net.com/wcs/escort/ec/detail?hHinCd=EA468CJ-170A","EA468CJ-170A")</f>
        <v>EA468CJ-170A</v>
      </c>
    </row>
    <row r="336" spans="2:5" x14ac:dyDescent="0.15">
      <c r="B336" s="6" t="s">
        <v>1022</v>
      </c>
      <c r="C336" s="6" t="s">
        <v>1023</v>
      </c>
      <c r="D336" s="6" t="s">
        <v>1024</v>
      </c>
      <c r="E336" s="5"/>
    </row>
    <row r="337" spans="2:5" x14ac:dyDescent="0.15">
      <c r="B337" s="6" t="s">
        <v>1025</v>
      </c>
      <c r="C337" s="6" t="s">
        <v>1026</v>
      </c>
      <c r="D337" s="6" t="s">
        <v>1027</v>
      </c>
      <c r="E337" s="5"/>
    </row>
    <row r="338" spans="2:5" x14ac:dyDescent="0.15">
      <c r="B338" s="6" t="s">
        <v>1025</v>
      </c>
      <c r="C338" s="6" t="s">
        <v>1028</v>
      </c>
      <c r="D338" s="6" t="s">
        <v>1029</v>
      </c>
      <c r="E338" s="5" t="str">
        <f>HYPERLINK("https://www.esco-net.com/wcs/escort/ec/detail?hHinCd=EA124MC-6A","EA124MC-6A")</f>
        <v>EA124MC-6A</v>
      </c>
    </row>
    <row r="339" spans="2:5" x14ac:dyDescent="0.15">
      <c r="B339" s="6" t="s">
        <v>1030</v>
      </c>
      <c r="C339" s="6" t="s">
        <v>1031</v>
      </c>
      <c r="D339" s="6" t="s">
        <v>1032</v>
      </c>
      <c r="E339" s="5"/>
    </row>
    <row r="340" spans="2:5" x14ac:dyDescent="0.15">
      <c r="B340" s="6" t="s">
        <v>169</v>
      </c>
      <c r="C340" s="6" t="s">
        <v>1033</v>
      </c>
      <c r="D340" s="6" t="s">
        <v>1034</v>
      </c>
      <c r="E340" s="5"/>
    </row>
    <row r="341" spans="2:5" x14ac:dyDescent="0.15">
      <c r="B341" s="6" t="s">
        <v>170</v>
      </c>
      <c r="C341" s="6" t="s">
        <v>1035</v>
      </c>
      <c r="D341" s="6" t="s">
        <v>1036</v>
      </c>
      <c r="E341" s="5"/>
    </row>
    <row r="342" spans="2:5" x14ac:dyDescent="0.15">
      <c r="B342" s="6" t="s">
        <v>1037</v>
      </c>
      <c r="C342" s="6" t="s">
        <v>1038</v>
      </c>
      <c r="D342" s="6" t="s">
        <v>1039</v>
      </c>
      <c r="E342" s="5" t="str">
        <f>HYPERLINK("https://www.esco-net.com/wcs/escort/ec/detail?hHinCd=EA468D-39","EA468D-39")</f>
        <v>EA468D-39</v>
      </c>
    </row>
    <row r="343" spans="2:5" x14ac:dyDescent="0.15">
      <c r="B343" s="6" t="s">
        <v>1037</v>
      </c>
      <c r="C343" s="6" t="s">
        <v>1040</v>
      </c>
      <c r="D343" s="6" t="s">
        <v>1041</v>
      </c>
      <c r="E343" s="5" t="str">
        <f>HYPERLINK("https://www.esco-net.com/wcs/escort/ec/detail?hHinCd=EA468D-71A","EA468D-71A")</f>
        <v>EA468D-71A</v>
      </c>
    </row>
    <row r="344" spans="2:5" x14ac:dyDescent="0.15">
      <c r="B344" s="6" t="s">
        <v>171</v>
      </c>
      <c r="C344" s="6" t="s">
        <v>1042</v>
      </c>
      <c r="D344" s="6" t="s">
        <v>1043</v>
      </c>
      <c r="E344" s="5" t="str">
        <f>HYPERLINK("https://www.esco-net.com/wcs/escort/ec/detail?hHinCd=EA463A-120","EA463A-120")</f>
        <v>EA463A-120</v>
      </c>
    </row>
    <row r="345" spans="2:5" x14ac:dyDescent="0.15">
      <c r="B345" s="6" t="s">
        <v>171</v>
      </c>
      <c r="C345" s="6" t="s">
        <v>1044</v>
      </c>
      <c r="D345" s="6" t="s">
        <v>1045</v>
      </c>
      <c r="E345" s="5" t="str">
        <f>HYPERLINK("https://www.esco-net.com/wcs/escort/ec/detail?hHinCd=EA463A-160","EA463A-160")</f>
        <v>EA463A-160</v>
      </c>
    </row>
    <row r="346" spans="2:5" x14ac:dyDescent="0.15">
      <c r="B346" s="6" t="s">
        <v>1046</v>
      </c>
      <c r="C346" s="6" t="s">
        <v>1047</v>
      </c>
      <c r="D346" s="6" t="s">
        <v>1048</v>
      </c>
      <c r="E346" s="5" t="str">
        <f>HYPERLINK("https://www.esco-net.com/wcs/escort/ec/detail?hHinCd=EA463HB-52","EA463HB-52")</f>
        <v>EA463HB-52</v>
      </c>
    </row>
    <row r="347" spans="2:5" x14ac:dyDescent="0.15">
      <c r="B347" s="6" t="s">
        <v>1049</v>
      </c>
      <c r="C347" s="6" t="s">
        <v>1050</v>
      </c>
      <c r="D347" s="6" t="s">
        <v>1051</v>
      </c>
      <c r="E347" s="5" t="str">
        <f>HYPERLINK("https://www.esco-net.com/wcs/escort/ec/detail?hHinCd=EA463SC-179","EA463SC-179")</f>
        <v>EA463SC-179</v>
      </c>
    </row>
    <row r="348" spans="2:5" x14ac:dyDescent="0.15">
      <c r="B348" s="6" t="s">
        <v>172</v>
      </c>
      <c r="C348" s="6" t="s">
        <v>1052</v>
      </c>
      <c r="D348" s="6" t="s">
        <v>1053</v>
      </c>
      <c r="E348" s="5"/>
    </row>
    <row r="349" spans="2:5" x14ac:dyDescent="0.15">
      <c r="B349" s="6" t="s">
        <v>78</v>
      </c>
      <c r="C349" s="6" t="s">
        <v>1054</v>
      </c>
      <c r="D349" s="6" t="s">
        <v>1055</v>
      </c>
      <c r="E349" s="5" t="str">
        <f>HYPERLINK("https://www.esco-net.com/wcs/escort/ec/detail?hHinCd=EA475B-610","EA475B-610")</f>
        <v>EA475B-610</v>
      </c>
    </row>
    <row r="350" spans="2:5" x14ac:dyDescent="0.15">
      <c r="B350" s="6" t="s">
        <v>78</v>
      </c>
      <c r="C350" s="6" t="s">
        <v>1056</v>
      </c>
      <c r="D350" s="6" t="s">
        <v>1057</v>
      </c>
      <c r="E350" s="5" t="str">
        <f>HYPERLINK("https://www.esco-net.com/wcs/escort/ec/detail?hHinCd=EA475B-150","EA475B-150")</f>
        <v>EA475B-150</v>
      </c>
    </row>
    <row r="351" spans="2:5" x14ac:dyDescent="0.15">
      <c r="B351" s="6" t="s">
        <v>79</v>
      </c>
      <c r="C351" s="6" t="s">
        <v>1058</v>
      </c>
      <c r="D351" s="6" t="s">
        <v>1059</v>
      </c>
      <c r="E351" s="5" t="str">
        <f>HYPERLINK("https://www.esco-net.com/wcs/escort/ec/detail?hHinCd=EA475FT-115","EA475FT-115")</f>
        <v>EA475FT-115</v>
      </c>
    </row>
    <row r="352" spans="2:5" x14ac:dyDescent="0.15">
      <c r="B352" s="6" t="s">
        <v>79</v>
      </c>
      <c r="C352" s="6" t="s">
        <v>1060</v>
      </c>
      <c r="D352" s="6" t="s">
        <v>1061</v>
      </c>
      <c r="E352" s="5"/>
    </row>
    <row r="353" spans="2:5" x14ac:dyDescent="0.15">
      <c r="B353" s="6" t="s">
        <v>20</v>
      </c>
      <c r="C353" s="6" t="s">
        <v>1062</v>
      </c>
      <c r="D353" s="6" t="s">
        <v>1063</v>
      </c>
      <c r="E353" s="5" t="str">
        <f>HYPERLINK("https://www.esco-net.com/wcs/escort/ec/detail?hHinCd=EA944MA-625","EA944MA-625")</f>
        <v>EA944MA-625</v>
      </c>
    </row>
    <row r="354" spans="2:5" x14ac:dyDescent="0.15">
      <c r="B354" s="6" t="s">
        <v>1064</v>
      </c>
      <c r="C354" s="6" t="s">
        <v>1065</v>
      </c>
      <c r="D354" s="6" t="s">
        <v>1066</v>
      </c>
      <c r="E354" s="5" t="str">
        <f>HYPERLINK("https://www.esco-net.com/wcs/escort/ec/detail?hHinCd=EA944BX-144","EA944BX-144")</f>
        <v>EA944BX-144</v>
      </c>
    </row>
    <row r="355" spans="2:5" x14ac:dyDescent="0.15">
      <c r="B355" s="6" t="s">
        <v>1064</v>
      </c>
      <c r="C355" s="6" t="s">
        <v>1067</v>
      </c>
      <c r="D355" s="6" t="s">
        <v>1068</v>
      </c>
      <c r="E355" s="5" t="str">
        <f>HYPERLINK("https://www.esco-net.com/wcs/escort/ec/detail?hHinCd=EA944BX-124","EA944BX-124")</f>
        <v>EA944BX-124</v>
      </c>
    </row>
    <row r="356" spans="2:5" x14ac:dyDescent="0.15">
      <c r="B356" s="6" t="s">
        <v>173</v>
      </c>
      <c r="C356" s="6" t="s">
        <v>1069</v>
      </c>
      <c r="D356" s="6" t="s">
        <v>1070</v>
      </c>
      <c r="E356" s="5" t="str">
        <f>HYPERLINK("https://www.esco-net.com/wcs/escort/ec/detail?hHinCd=EA940AG-516","EA940AG-516")</f>
        <v>EA940AG-516</v>
      </c>
    </row>
    <row r="357" spans="2:5" x14ac:dyDescent="0.15">
      <c r="B357" s="6" t="s">
        <v>173</v>
      </c>
      <c r="C357" s="6" t="s">
        <v>1071</v>
      </c>
      <c r="D357" s="6" t="s">
        <v>1072</v>
      </c>
      <c r="E357" s="5" t="str">
        <f>HYPERLINK("https://www.esco-net.com/wcs/escort/ec/detail?hHinCd=EA940AG-584","EA940AG-584")</f>
        <v>EA940AG-584</v>
      </c>
    </row>
    <row r="358" spans="2:5" x14ac:dyDescent="0.15">
      <c r="B358" s="6" t="s">
        <v>80</v>
      </c>
      <c r="C358" s="6" t="s">
        <v>1073</v>
      </c>
      <c r="D358" s="6" t="s">
        <v>1074</v>
      </c>
      <c r="E358" s="5" t="str">
        <f>HYPERLINK("https://www.esco-net.com/wcs/escort/ec/detail?hHinCd=EA944BV-722","EA944BV-722")</f>
        <v>EA944BV-722</v>
      </c>
    </row>
    <row r="359" spans="2:5" x14ac:dyDescent="0.15">
      <c r="B359" s="6" t="s">
        <v>80</v>
      </c>
      <c r="C359" s="6" t="s">
        <v>1075</v>
      </c>
      <c r="D359" s="6" t="s">
        <v>1076</v>
      </c>
      <c r="E359" s="5"/>
    </row>
    <row r="360" spans="2:5" x14ac:dyDescent="0.15">
      <c r="B360" s="6" t="s">
        <v>174</v>
      </c>
      <c r="C360" s="6" t="s">
        <v>1077</v>
      </c>
      <c r="D360" s="6" t="s">
        <v>1078</v>
      </c>
      <c r="E360" s="5"/>
    </row>
    <row r="361" spans="2:5" x14ac:dyDescent="0.15">
      <c r="B361" s="6" t="s">
        <v>174</v>
      </c>
      <c r="C361" s="6" t="s">
        <v>1079</v>
      </c>
      <c r="D361" s="6" t="s">
        <v>1080</v>
      </c>
      <c r="E361" s="5"/>
    </row>
    <row r="362" spans="2:5" x14ac:dyDescent="0.15">
      <c r="B362" s="6" t="s">
        <v>81</v>
      </c>
      <c r="C362" s="6" t="s">
        <v>1081</v>
      </c>
      <c r="D362" s="6" t="s">
        <v>1082</v>
      </c>
      <c r="E362" s="5"/>
    </row>
    <row r="363" spans="2:5" x14ac:dyDescent="0.15">
      <c r="B363" s="6" t="s">
        <v>1083</v>
      </c>
      <c r="C363" s="6" t="s">
        <v>1084</v>
      </c>
      <c r="D363" s="6" t="s">
        <v>1085</v>
      </c>
      <c r="E363" s="5"/>
    </row>
    <row r="364" spans="2:5" x14ac:dyDescent="0.15">
      <c r="B364" s="6" t="s">
        <v>1086</v>
      </c>
      <c r="C364" s="6" t="s">
        <v>1087</v>
      </c>
      <c r="D364" s="6" t="s">
        <v>1088</v>
      </c>
      <c r="E364" s="5" t="str">
        <f>HYPERLINK("https://www.esco-net.com/wcs/escort/ec/detail?hHinCd=EA940DP-321A","EA940DP-321A")</f>
        <v>EA940DP-321A</v>
      </c>
    </row>
    <row r="365" spans="2:5" x14ac:dyDescent="0.15">
      <c r="B365" s="6" t="s">
        <v>1089</v>
      </c>
      <c r="C365" s="6" t="s">
        <v>1090</v>
      </c>
      <c r="D365" s="6" t="s">
        <v>1091</v>
      </c>
      <c r="E365" s="5" t="str">
        <f>HYPERLINK("https://www.esco-net.com/wcs/escort/ec/detail?hHinCd=EA940DG-120B","EA940DG-120B")</f>
        <v>EA940DG-120B</v>
      </c>
    </row>
    <row r="366" spans="2:5" x14ac:dyDescent="0.15">
      <c r="B366" s="6" t="s">
        <v>1089</v>
      </c>
      <c r="C366" s="6" t="s">
        <v>1092</v>
      </c>
      <c r="D366" s="6" t="s">
        <v>1093</v>
      </c>
      <c r="E366" s="5" t="str">
        <f>HYPERLINK("https://www.esco-net.com/wcs/escort/ec/detail?hHinCd=EA940DG-130B","EA940DG-130B")</f>
        <v>EA940DG-130B</v>
      </c>
    </row>
    <row r="367" spans="2:5" x14ac:dyDescent="0.15">
      <c r="B367" s="6" t="s">
        <v>1089</v>
      </c>
      <c r="C367" s="6" t="s">
        <v>1094</v>
      </c>
      <c r="D367" s="6" t="s">
        <v>1095</v>
      </c>
      <c r="E367" s="5" t="str">
        <f>HYPERLINK("https://www.esco-net.com/wcs/escort/ec/detail?hHinCd=EA940DG-161B","EA940DG-161B")</f>
        <v>EA940DG-161B</v>
      </c>
    </row>
    <row r="368" spans="2:5" x14ac:dyDescent="0.15">
      <c r="B368" s="6" t="s">
        <v>1089</v>
      </c>
      <c r="C368" s="6" t="s">
        <v>1096</v>
      </c>
      <c r="D368" s="6" t="s">
        <v>1097</v>
      </c>
      <c r="E368" s="5" t="str">
        <f>HYPERLINK("https://www.esco-net.com/wcs/escort/ec/detail?hHinCd=EA940DG-171B","EA940DG-171B")</f>
        <v>EA940DG-171B</v>
      </c>
    </row>
    <row r="369" spans="2:5" x14ac:dyDescent="0.15">
      <c r="B369" s="6" t="s">
        <v>1098</v>
      </c>
      <c r="C369" s="6" t="s">
        <v>1099</v>
      </c>
      <c r="D369" s="6" t="s">
        <v>1100</v>
      </c>
      <c r="E369" s="5"/>
    </row>
    <row r="370" spans="2:5" x14ac:dyDescent="0.15">
      <c r="B370" s="6" t="s">
        <v>1101</v>
      </c>
      <c r="C370" s="6" t="s">
        <v>1102</v>
      </c>
      <c r="D370" s="6" t="s">
        <v>1103</v>
      </c>
      <c r="E370" s="5" t="str">
        <f>HYPERLINK("https://www.esco-net.com/wcs/escort/ec/detail?hHinCd=EA940LN-32A","EA940LN-32A")</f>
        <v>EA940LN-32A</v>
      </c>
    </row>
    <row r="371" spans="2:5" x14ac:dyDescent="0.15">
      <c r="B371" s="6" t="s">
        <v>1104</v>
      </c>
      <c r="C371" s="6" t="s">
        <v>1105</v>
      </c>
      <c r="D371" s="6" t="s">
        <v>1106</v>
      </c>
      <c r="E371" s="5"/>
    </row>
    <row r="372" spans="2:5" x14ac:dyDescent="0.15">
      <c r="B372" s="6" t="s">
        <v>1107</v>
      </c>
      <c r="C372" s="6" t="s">
        <v>1108</v>
      </c>
      <c r="D372" s="6" t="s">
        <v>1109</v>
      </c>
      <c r="E372" s="5"/>
    </row>
    <row r="373" spans="2:5" x14ac:dyDescent="0.15">
      <c r="B373" s="6" t="s">
        <v>1110</v>
      </c>
      <c r="C373" s="6" t="s">
        <v>1111</v>
      </c>
      <c r="D373" s="6" t="s">
        <v>1112</v>
      </c>
      <c r="E373" s="5" t="str">
        <f>HYPERLINK("https://www.esco-net.com/wcs/escort/ec/detail?hHinCd=EA948AM-13","EA948AM-13")</f>
        <v>EA948AM-13</v>
      </c>
    </row>
    <row r="374" spans="2:5" x14ac:dyDescent="0.15">
      <c r="B374" s="6" t="s">
        <v>1110</v>
      </c>
      <c r="C374" s="6" t="s">
        <v>1113</v>
      </c>
      <c r="D374" s="6" t="s">
        <v>1114</v>
      </c>
      <c r="E374" s="5" t="str">
        <f>HYPERLINK("https://www.esco-net.com/wcs/escort/ec/detail?hHinCd=EA948BJ-31","EA948BJ-31")</f>
        <v>EA948BJ-31</v>
      </c>
    </row>
    <row r="375" spans="2:5" x14ac:dyDescent="0.15">
      <c r="B375" s="6" t="s">
        <v>1110</v>
      </c>
      <c r="C375" s="6" t="s">
        <v>1115</v>
      </c>
      <c r="D375" s="6" t="s">
        <v>1116</v>
      </c>
      <c r="E375" s="5"/>
    </row>
    <row r="376" spans="2:5" x14ac:dyDescent="0.15">
      <c r="B376" s="6" t="s">
        <v>1110</v>
      </c>
      <c r="C376" s="6" t="s">
        <v>1117</v>
      </c>
      <c r="D376" s="6" t="s">
        <v>1118</v>
      </c>
      <c r="E376" s="5"/>
    </row>
    <row r="377" spans="2:5" x14ac:dyDescent="0.15">
      <c r="B377" s="6" t="s">
        <v>82</v>
      </c>
      <c r="C377" s="6" t="s">
        <v>1119</v>
      </c>
      <c r="D377" s="6" t="s">
        <v>1120</v>
      </c>
      <c r="E377" s="5"/>
    </row>
    <row r="378" spans="2:5" x14ac:dyDescent="0.15">
      <c r="B378" s="6" t="s">
        <v>21</v>
      </c>
      <c r="C378" s="6" t="s">
        <v>1121</v>
      </c>
      <c r="D378" s="6" t="s">
        <v>1122</v>
      </c>
      <c r="E378" s="5"/>
    </row>
    <row r="379" spans="2:5" x14ac:dyDescent="0.15">
      <c r="B379" s="6" t="s">
        <v>83</v>
      </c>
      <c r="C379" s="6" t="s">
        <v>1123</v>
      </c>
      <c r="D379" s="6" t="s">
        <v>1124</v>
      </c>
      <c r="E379" s="5"/>
    </row>
    <row r="380" spans="2:5" x14ac:dyDescent="0.15">
      <c r="B380" s="6" t="s">
        <v>1125</v>
      </c>
      <c r="C380" s="6" t="s">
        <v>1126</v>
      </c>
      <c r="D380" s="6" t="s">
        <v>1127</v>
      </c>
      <c r="E380" s="5" t="str">
        <f>HYPERLINK("https://www.esco-net.com/wcs/escort/ec/detail?hHinCd=EA948J-1","EA948J-1")</f>
        <v>EA948J-1</v>
      </c>
    </row>
    <row r="381" spans="2:5" x14ac:dyDescent="0.15">
      <c r="B381" s="6" t="s">
        <v>1128</v>
      </c>
      <c r="C381" s="6" t="s">
        <v>1129</v>
      </c>
      <c r="D381" s="6" t="s">
        <v>1130</v>
      </c>
      <c r="E381" s="5"/>
    </row>
    <row r="382" spans="2:5" x14ac:dyDescent="0.15">
      <c r="B382" s="6" t="s">
        <v>1128</v>
      </c>
      <c r="C382" s="6" t="s">
        <v>1131</v>
      </c>
      <c r="D382" s="6" t="s">
        <v>1132</v>
      </c>
      <c r="E382" s="5"/>
    </row>
    <row r="383" spans="2:5" x14ac:dyDescent="0.15">
      <c r="B383" s="6" t="s">
        <v>1128</v>
      </c>
      <c r="C383" s="6" t="s">
        <v>1133</v>
      </c>
      <c r="D383" s="6" t="s">
        <v>1134</v>
      </c>
      <c r="E383" s="5"/>
    </row>
    <row r="384" spans="2:5" x14ac:dyDescent="0.15">
      <c r="B384" s="6" t="s">
        <v>1128</v>
      </c>
      <c r="C384" s="6" t="s">
        <v>1135</v>
      </c>
      <c r="D384" s="6" t="s">
        <v>1136</v>
      </c>
      <c r="E384" s="5"/>
    </row>
    <row r="385" spans="2:5" x14ac:dyDescent="0.15">
      <c r="B385" s="6" t="s">
        <v>1128</v>
      </c>
      <c r="C385" s="6" t="s">
        <v>1137</v>
      </c>
      <c r="D385" s="6" t="s">
        <v>1138</v>
      </c>
      <c r="E385" s="5"/>
    </row>
    <row r="386" spans="2:5" x14ac:dyDescent="0.15">
      <c r="B386" s="6" t="s">
        <v>1128</v>
      </c>
      <c r="C386" s="6" t="s">
        <v>1139</v>
      </c>
      <c r="D386" s="6" t="s">
        <v>1140</v>
      </c>
      <c r="E386" s="5"/>
    </row>
    <row r="387" spans="2:5" x14ac:dyDescent="0.15">
      <c r="B387" s="6" t="s">
        <v>1128</v>
      </c>
      <c r="C387" s="6" t="s">
        <v>1141</v>
      </c>
      <c r="D387" s="6" t="s">
        <v>1142</v>
      </c>
      <c r="E387" s="5"/>
    </row>
    <row r="388" spans="2:5" x14ac:dyDescent="0.15">
      <c r="B388" s="6" t="s">
        <v>1128</v>
      </c>
      <c r="C388" s="6" t="s">
        <v>1143</v>
      </c>
      <c r="D388" s="6" t="s">
        <v>1144</v>
      </c>
      <c r="E388" s="5"/>
    </row>
    <row r="389" spans="2:5" x14ac:dyDescent="0.15">
      <c r="B389" s="6" t="s">
        <v>1128</v>
      </c>
      <c r="C389" s="6" t="s">
        <v>1145</v>
      </c>
      <c r="D389" s="6" t="s">
        <v>1146</v>
      </c>
      <c r="E389" s="5"/>
    </row>
    <row r="390" spans="2:5" x14ac:dyDescent="0.15">
      <c r="B390" s="6" t="s">
        <v>1128</v>
      </c>
      <c r="C390" s="6" t="s">
        <v>1147</v>
      </c>
      <c r="D390" s="6" t="s">
        <v>1148</v>
      </c>
      <c r="E390" s="5"/>
    </row>
    <row r="391" spans="2:5" x14ac:dyDescent="0.15">
      <c r="B391" s="6" t="s">
        <v>1128</v>
      </c>
      <c r="C391" s="6" t="s">
        <v>1149</v>
      </c>
      <c r="D391" s="6" t="s">
        <v>1150</v>
      </c>
      <c r="E391" s="5"/>
    </row>
    <row r="392" spans="2:5" x14ac:dyDescent="0.15">
      <c r="B392" s="6" t="s">
        <v>1128</v>
      </c>
      <c r="C392" s="6" t="s">
        <v>1151</v>
      </c>
      <c r="D392" s="6" t="s">
        <v>1152</v>
      </c>
      <c r="E392" s="5"/>
    </row>
    <row r="393" spans="2:5" x14ac:dyDescent="0.15">
      <c r="B393" s="6" t="s">
        <v>1128</v>
      </c>
      <c r="C393" s="6" t="s">
        <v>1153</v>
      </c>
      <c r="D393" s="6" t="s">
        <v>1154</v>
      </c>
      <c r="E393" s="5"/>
    </row>
    <row r="394" spans="2:5" x14ac:dyDescent="0.15">
      <c r="B394" s="6" t="s">
        <v>1128</v>
      </c>
      <c r="C394" s="6" t="s">
        <v>1155</v>
      </c>
      <c r="D394" s="6" t="s">
        <v>1156</v>
      </c>
      <c r="E394" s="5"/>
    </row>
    <row r="395" spans="2:5" x14ac:dyDescent="0.15">
      <c r="B395" s="6" t="s">
        <v>1128</v>
      </c>
      <c r="C395" s="6" t="s">
        <v>1157</v>
      </c>
      <c r="D395" s="6" t="s">
        <v>1158</v>
      </c>
      <c r="E395" s="5"/>
    </row>
    <row r="396" spans="2:5" x14ac:dyDescent="0.15">
      <c r="B396" s="6" t="s">
        <v>1128</v>
      </c>
      <c r="C396" s="6" t="s">
        <v>1159</v>
      </c>
      <c r="D396" s="6" t="s">
        <v>1160</v>
      </c>
      <c r="E396" s="5"/>
    </row>
    <row r="397" spans="2:5" x14ac:dyDescent="0.15">
      <c r="B397" s="6" t="s">
        <v>1128</v>
      </c>
      <c r="C397" s="6" t="s">
        <v>1161</v>
      </c>
      <c r="D397" s="6" t="s">
        <v>1162</v>
      </c>
      <c r="E397" s="5"/>
    </row>
    <row r="398" spans="2:5" x14ac:dyDescent="0.15">
      <c r="B398" s="6" t="s">
        <v>1128</v>
      </c>
      <c r="C398" s="6" t="s">
        <v>1163</v>
      </c>
      <c r="D398" s="6" t="s">
        <v>1164</v>
      </c>
      <c r="E398" s="5"/>
    </row>
    <row r="399" spans="2:5" x14ac:dyDescent="0.15">
      <c r="B399" s="6" t="s">
        <v>1128</v>
      </c>
      <c r="C399" s="6" t="s">
        <v>1165</v>
      </c>
      <c r="D399" s="6" t="s">
        <v>1166</v>
      </c>
      <c r="E399" s="5"/>
    </row>
    <row r="400" spans="2:5" x14ac:dyDescent="0.15">
      <c r="B400" s="6" t="s">
        <v>1128</v>
      </c>
      <c r="C400" s="6" t="s">
        <v>1167</v>
      </c>
      <c r="D400" s="6" t="s">
        <v>1168</v>
      </c>
      <c r="E400" s="5"/>
    </row>
    <row r="401" spans="2:5" x14ac:dyDescent="0.15">
      <c r="B401" s="6" t="s">
        <v>1128</v>
      </c>
      <c r="C401" s="6" t="s">
        <v>1169</v>
      </c>
      <c r="D401" s="6" t="s">
        <v>1170</v>
      </c>
      <c r="E401" s="5"/>
    </row>
    <row r="402" spans="2:5" x14ac:dyDescent="0.15">
      <c r="B402" s="6" t="s">
        <v>1128</v>
      </c>
      <c r="C402" s="6" t="s">
        <v>1171</v>
      </c>
      <c r="D402" s="6" t="s">
        <v>1172</v>
      </c>
      <c r="E402" s="5"/>
    </row>
    <row r="403" spans="2:5" x14ac:dyDescent="0.15">
      <c r="B403" s="6" t="s">
        <v>1128</v>
      </c>
      <c r="C403" s="6" t="s">
        <v>1173</v>
      </c>
      <c r="D403" s="6" t="s">
        <v>1174</v>
      </c>
      <c r="E403" s="5"/>
    </row>
    <row r="404" spans="2:5" x14ac:dyDescent="0.15">
      <c r="B404" s="6" t="s">
        <v>1128</v>
      </c>
      <c r="C404" s="6" t="s">
        <v>1175</v>
      </c>
      <c r="D404" s="6" t="s">
        <v>1176</v>
      </c>
      <c r="E404" s="5"/>
    </row>
    <row r="405" spans="2:5" x14ac:dyDescent="0.15">
      <c r="B405" s="6" t="s">
        <v>1177</v>
      </c>
      <c r="C405" s="6" t="s">
        <v>1178</v>
      </c>
      <c r="D405" s="6" t="s">
        <v>1179</v>
      </c>
      <c r="E405" s="5"/>
    </row>
    <row r="406" spans="2:5" x14ac:dyDescent="0.15">
      <c r="B406" s="6" t="s">
        <v>1177</v>
      </c>
      <c r="C406" s="6" t="s">
        <v>1180</v>
      </c>
      <c r="D406" s="6" t="s">
        <v>1181</v>
      </c>
      <c r="E406" s="5"/>
    </row>
    <row r="407" spans="2:5" x14ac:dyDescent="0.15">
      <c r="B407" s="6" t="s">
        <v>1177</v>
      </c>
      <c r="C407" s="6" t="s">
        <v>1182</v>
      </c>
      <c r="D407" s="6" t="s">
        <v>1183</v>
      </c>
      <c r="E407" s="5"/>
    </row>
    <row r="408" spans="2:5" x14ac:dyDescent="0.15">
      <c r="B408" s="6" t="s">
        <v>1184</v>
      </c>
      <c r="C408" s="6" t="s">
        <v>1185</v>
      </c>
      <c r="D408" s="6" t="s">
        <v>1186</v>
      </c>
      <c r="E408" s="5" t="str">
        <f>HYPERLINK("https://www.esco-net.com/wcs/escort/ec/detail?hHinCd=EA501CA-4","EA501CA-4")</f>
        <v>EA501CA-4</v>
      </c>
    </row>
    <row r="409" spans="2:5" x14ac:dyDescent="0.15">
      <c r="B409" s="6" t="s">
        <v>1184</v>
      </c>
      <c r="C409" s="6" t="s">
        <v>1187</v>
      </c>
      <c r="D409" s="6" t="s">
        <v>1188</v>
      </c>
      <c r="E409" s="5"/>
    </row>
    <row r="410" spans="2:5" x14ac:dyDescent="0.15">
      <c r="B410" s="6" t="s">
        <v>1184</v>
      </c>
      <c r="C410" s="6" t="s">
        <v>1189</v>
      </c>
      <c r="D410" s="6" t="s">
        <v>1190</v>
      </c>
      <c r="E410" s="5"/>
    </row>
    <row r="411" spans="2:5" x14ac:dyDescent="0.15">
      <c r="B411" s="6" t="s">
        <v>175</v>
      </c>
      <c r="C411" s="6" t="s">
        <v>1191</v>
      </c>
      <c r="D411" s="6" t="s">
        <v>1192</v>
      </c>
      <c r="E411" s="5" t="str">
        <f>HYPERLINK("https://www.esco-net.com/wcs/escort/ec/detail?hHinCd=EA966ED-210","EA966ED-210")</f>
        <v>EA966ED-210</v>
      </c>
    </row>
    <row r="412" spans="2:5" x14ac:dyDescent="0.15">
      <c r="B412" s="6" t="s">
        <v>176</v>
      </c>
      <c r="C412" s="6" t="s">
        <v>1193</v>
      </c>
      <c r="D412" s="6" t="s">
        <v>1194</v>
      </c>
      <c r="E412" s="5" t="str">
        <f>HYPERLINK("https://www.esco-net.com/wcs/escort/ec/detail?hHinCd=EA966EH-201","EA966EH-201")</f>
        <v>EA966EH-201</v>
      </c>
    </row>
    <row r="413" spans="2:5" x14ac:dyDescent="0.15">
      <c r="B413" s="6" t="s">
        <v>177</v>
      </c>
      <c r="C413" s="6" t="s">
        <v>1195</v>
      </c>
      <c r="D413" s="6" t="s">
        <v>1196</v>
      </c>
      <c r="E413" s="5"/>
    </row>
    <row r="414" spans="2:5" x14ac:dyDescent="0.15">
      <c r="B414" s="6" t="s">
        <v>177</v>
      </c>
      <c r="C414" s="6" t="s">
        <v>1197</v>
      </c>
      <c r="D414" s="6" t="s">
        <v>1198</v>
      </c>
      <c r="E414" s="5"/>
    </row>
    <row r="415" spans="2:5" x14ac:dyDescent="0.15">
      <c r="B415" s="6" t="s">
        <v>177</v>
      </c>
      <c r="C415" s="6" t="s">
        <v>1199</v>
      </c>
      <c r="D415" s="6" t="s">
        <v>1200</v>
      </c>
      <c r="E415" s="5"/>
    </row>
    <row r="416" spans="2:5" x14ac:dyDescent="0.15">
      <c r="B416" s="6" t="s">
        <v>177</v>
      </c>
      <c r="C416" s="6" t="s">
        <v>1201</v>
      </c>
      <c r="D416" s="6" t="s">
        <v>1202</v>
      </c>
      <c r="E416" s="5"/>
    </row>
    <row r="417" spans="2:5" x14ac:dyDescent="0.15">
      <c r="B417" s="6" t="s">
        <v>177</v>
      </c>
      <c r="C417" s="6" t="s">
        <v>1203</v>
      </c>
      <c r="D417" s="6" t="s">
        <v>1204</v>
      </c>
      <c r="E417" s="5"/>
    </row>
    <row r="418" spans="2:5" x14ac:dyDescent="0.15">
      <c r="B418" s="6" t="s">
        <v>1205</v>
      </c>
      <c r="C418" s="6" t="s">
        <v>1206</v>
      </c>
      <c r="D418" s="6" t="s">
        <v>1207</v>
      </c>
      <c r="E418" s="5"/>
    </row>
    <row r="419" spans="2:5" x14ac:dyDescent="0.15">
      <c r="B419" s="6" t="s">
        <v>1208</v>
      </c>
      <c r="C419" s="6" t="s">
        <v>1209</v>
      </c>
      <c r="D419" s="6" t="s">
        <v>1210</v>
      </c>
      <c r="E419" s="5"/>
    </row>
    <row r="420" spans="2:5" x14ac:dyDescent="0.15">
      <c r="B420" s="6" t="s">
        <v>1208</v>
      </c>
      <c r="C420" s="6" t="s">
        <v>1211</v>
      </c>
      <c r="D420" s="6" t="s">
        <v>1212</v>
      </c>
      <c r="E420" s="5"/>
    </row>
    <row r="421" spans="2:5" x14ac:dyDescent="0.15">
      <c r="B421" s="6" t="s">
        <v>178</v>
      </c>
      <c r="C421" s="6" t="s">
        <v>1213</v>
      </c>
      <c r="D421" s="6" t="s">
        <v>1214</v>
      </c>
      <c r="E421" s="5" t="str">
        <f>HYPERLINK("https://www.esco-net.com/wcs/escort/ec/detail?hHinCd=EA949GN-5A","EA949GN-5A")</f>
        <v>EA949GN-5A</v>
      </c>
    </row>
    <row r="422" spans="2:5" x14ac:dyDescent="0.15">
      <c r="B422" s="6" t="s">
        <v>178</v>
      </c>
      <c r="C422" s="6" t="s">
        <v>1215</v>
      </c>
      <c r="D422" s="6" t="s">
        <v>1216</v>
      </c>
      <c r="E422" s="5" t="str">
        <f>HYPERLINK("https://www.esco-net.com/wcs/escort/ec/detail?hHinCd=EA949GN-8A","EA949GN-8A")</f>
        <v>EA949GN-8A</v>
      </c>
    </row>
    <row r="423" spans="2:5" x14ac:dyDescent="0.15">
      <c r="B423" s="6" t="s">
        <v>178</v>
      </c>
      <c r="C423" s="6" t="s">
        <v>1217</v>
      </c>
      <c r="D423" s="6" t="s">
        <v>1218</v>
      </c>
      <c r="E423" s="5" t="str">
        <f>HYPERLINK("https://www.esco-net.com/wcs/escort/ec/detail?hHinCd=EA949GN-10A","EA949GN-10A")</f>
        <v>EA949GN-10A</v>
      </c>
    </row>
    <row r="424" spans="2:5" x14ac:dyDescent="0.15">
      <c r="B424" s="6" t="s">
        <v>1219</v>
      </c>
      <c r="C424" s="6" t="s">
        <v>1220</v>
      </c>
      <c r="D424" s="6" t="s">
        <v>1221</v>
      </c>
      <c r="E424" s="5" t="str">
        <f>HYPERLINK("https://www.esco-net.com/wcs/escort/ec/detail?hHinCd=EA949AE-262","EA949AE-262")</f>
        <v>EA949AE-262</v>
      </c>
    </row>
    <row r="425" spans="2:5" x14ac:dyDescent="0.15">
      <c r="B425" s="6" t="s">
        <v>1222</v>
      </c>
      <c r="C425" s="6" t="s">
        <v>1223</v>
      </c>
      <c r="D425" s="6" t="s">
        <v>1224</v>
      </c>
      <c r="E425" s="5" t="str">
        <f>HYPERLINK("https://www.esco-net.com/wcs/escort/ec/detail?hHinCd=EA949ZB-32","EA949ZB-32")</f>
        <v>EA949ZB-32</v>
      </c>
    </row>
    <row r="426" spans="2:5" x14ac:dyDescent="0.15">
      <c r="B426" s="6" t="s">
        <v>1225</v>
      </c>
      <c r="C426" s="6" t="s">
        <v>1226</v>
      </c>
      <c r="D426" s="6" t="s">
        <v>1227</v>
      </c>
      <c r="E426" s="5" t="str">
        <f>HYPERLINK("https://www.esco-net.com/wcs/escort/ec/detail?hHinCd=EA949FV-75","EA949FV-75")</f>
        <v>EA949FV-75</v>
      </c>
    </row>
    <row r="427" spans="2:5" x14ac:dyDescent="0.15">
      <c r="B427" s="6" t="s">
        <v>1228</v>
      </c>
      <c r="C427" s="6" t="s">
        <v>1229</v>
      </c>
      <c r="D427" s="6" t="s">
        <v>1230</v>
      </c>
      <c r="E427" s="5" t="str">
        <f>HYPERLINK("https://www.esco-net.com/wcs/escort/ec/detail?hHinCd=EA527CP-12","EA527CP-12")</f>
        <v>EA527CP-12</v>
      </c>
    </row>
    <row r="428" spans="2:5" x14ac:dyDescent="0.15">
      <c r="B428" s="6" t="s">
        <v>179</v>
      </c>
      <c r="C428" s="6" t="s">
        <v>1231</v>
      </c>
      <c r="D428" s="6" t="s">
        <v>1232</v>
      </c>
      <c r="E428" s="5" t="str">
        <f>HYPERLINK("https://www.esco-net.com/wcs/escort/ec/detail?hHinCd=EA423RF-16","EA423RF-16")</f>
        <v>EA423RF-16</v>
      </c>
    </row>
    <row r="429" spans="2:5" x14ac:dyDescent="0.15">
      <c r="B429" s="6" t="s">
        <v>1233</v>
      </c>
      <c r="C429" s="6" t="s">
        <v>1234</v>
      </c>
      <c r="D429" s="6" t="s">
        <v>1235</v>
      </c>
      <c r="E429" s="5" t="str">
        <f>HYPERLINK("https://www.esco-net.com/wcs/escort/ec/detail?hHinCd=EA951LE-18","EA951LE-18")</f>
        <v>EA951LE-18</v>
      </c>
    </row>
    <row r="430" spans="2:5" x14ac:dyDescent="0.15">
      <c r="B430" s="6" t="s">
        <v>180</v>
      </c>
      <c r="C430" s="6" t="s">
        <v>1236</v>
      </c>
      <c r="D430" s="6" t="s">
        <v>1237</v>
      </c>
      <c r="E430" s="5" t="str">
        <f>HYPERLINK("https://www.esco-net.com/wcs/escort/ec/detail?hHinCd=EA951LG-81","EA951LG-81")</f>
        <v>EA951LG-81</v>
      </c>
    </row>
    <row r="431" spans="2:5" x14ac:dyDescent="0.15">
      <c r="B431" s="6" t="s">
        <v>181</v>
      </c>
      <c r="C431" s="6" t="s">
        <v>1238</v>
      </c>
      <c r="D431" s="6" t="s">
        <v>1239</v>
      </c>
      <c r="E431" s="5" t="str">
        <f>HYPERLINK("https://www.esco-net.com/wcs/escort/ec/detail?hHinCd=EA951BD-95","EA951BD-95")</f>
        <v>EA951BD-95</v>
      </c>
    </row>
    <row r="432" spans="2:5" x14ac:dyDescent="0.15">
      <c r="B432" s="6" t="s">
        <v>1240</v>
      </c>
      <c r="C432" s="6" t="s">
        <v>1241</v>
      </c>
      <c r="D432" s="6" t="s">
        <v>1242</v>
      </c>
      <c r="E432" s="5"/>
    </row>
    <row r="433" spans="2:5" x14ac:dyDescent="0.15">
      <c r="B433" s="6" t="s">
        <v>1243</v>
      </c>
      <c r="C433" s="6" t="s">
        <v>1244</v>
      </c>
      <c r="D433" s="6" t="s">
        <v>1245</v>
      </c>
      <c r="E433" s="5"/>
    </row>
    <row r="434" spans="2:5" x14ac:dyDescent="0.15">
      <c r="B434" s="6" t="s">
        <v>1246</v>
      </c>
      <c r="C434" s="6" t="s">
        <v>1247</v>
      </c>
      <c r="D434" s="6" t="s">
        <v>1248</v>
      </c>
      <c r="E434" s="5"/>
    </row>
    <row r="435" spans="2:5" x14ac:dyDescent="0.15">
      <c r="B435" s="6" t="s">
        <v>1246</v>
      </c>
      <c r="C435" s="6" t="s">
        <v>1249</v>
      </c>
      <c r="D435" s="6" t="s">
        <v>1250</v>
      </c>
      <c r="E435" s="5"/>
    </row>
    <row r="436" spans="2:5" x14ac:dyDescent="0.15">
      <c r="B436" s="6" t="s">
        <v>1251</v>
      </c>
      <c r="C436" s="6" t="s">
        <v>1252</v>
      </c>
      <c r="D436" s="6" t="s">
        <v>1253</v>
      </c>
      <c r="E436" s="5"/>
    </row>
    <row r="437" spans="2:5" x14ac:dyDescent="0.15">
      <c r="B437" s="6" t="s">
        <v>182</v>
      </c>
      <c r="C437" s="6" t="s">
        <v>1254</v>
      </c>
      <c r="D437" s="6" t="s">
        <v>1255</v>
      </c>
      <c r="E437" s="5" t="str">
        <f>HYPERLINK("https://www.esco-net.com/wcs/escort/ec/detail?hHinCd=EA951EL-159","EA951EL-159")</f>
        <v>EA951EL-159</v>
      </c>
    </row>
    <row r="438" spans="2:5" x14ac:dyDescent="0.15">
      <c r="B438" s="6" t="s">
        <v>1256</v>
      </c>
      <c r="C438" s="6" t="s">
        <v>1257</v>
      </c>
      <c r="D438" s="6" t="s">
        <v>1258</v>
      </c>
      <c r="E438" s="5"/>
    </row>
    <row r="439" spans="2:5" x14ac:dyDescent="0.15">
      <c r="B439" s="6" t="s">
        <v>183</v>
      </c>
      <c r="C439" s="6" t="s">
        <v>1259</v>
      </c>
      <c r="D439" s="6" t="s">
        <v>1260</v>
      </c>
      <c r="E439" s="5"/>
    </row>
    <row r="440" spans="2:5" x14ac:dyDescent="0.15">
      <c r="B440" s="6" t="s">
        <v>183</v>
      </c>
      <c r="C440" s="6" t="s">
        <v>1261</v>
      </c>
      <c r="D440" s="6" t="s">
        <v>1262</v>
      </c>
      <c r="E440" s="5"/>
    </row>
    <row r="441" spans="2:5" x14ac:dyDescent="0.15">
      <c r="B441" s="6" t="s">
        <v>184</v>
      </c>
      <c r="C441" s="6" t="s">
        <v>1263</v>
      </c>
      <c r="D441" s="6" t="s">
        <v>1264</v>
      </c>
      <c r="E441" s="5"/>
    </row>
    <row r="442" spans="2:5" x14ac:dyDescent="0.15">
      <c r="B442" s="6" t="s">
        <v>184</v>
      </c>
      <c r="C442" s="6" t="s">
        <v>1265</v>
      </c>
      <c r="D442" s="6" t="s">
        <v>1266</v>
      </c>
      <c r="E442" s="5"/>
    </row>
    <row r="443" spans="2:5" x14ac:dyDescent="0.15">
      <c r="B443" s="6" t="s">
        <v>1267</v>
      </c>
      <c r="C443" s="6" t="s">
        <v>1268</v>
      </c>
      <c r="D443" s="6" t="s">
        <v>1269</v>
      </c>
      <c r="E443" s="5"/>
    </row>
    <row r="444" spans="2:5" x14ac:dyDescent="0.15">
      <c r="B444" s="6" t="s">
        <v>1270</v>
      </c>
      <c r="C444" s="6" t="s">
        <v>1271</v>
      </c>
      <c r="D444" s="6" t="s">
        <v>1272</v>
      </c>
      <c r="E444" s="5"/>
    </row>
    <row r="445" spans="2:5" x14ac:dyDescent="0.15">
      <c r="B445" s="6" t="s">
        <v>1273</v>
      </c>
      <c r="C445" s="6" t="s">
        <v>1274</v>
      </c>
      <c r="D445" s="6" t="s">
        <v>1275</v>
      </c>
      <c r="E445" s="5" t="str">
        <f>HYPERLINK("https://www.esco-net.com/wcs/escort/ec/detail?hHinCd=EA638CD-8A","EA638CD-8A")</f>
        <v>EA638CD-8A</v>
      </c>
    </row>
    <row r="446" spans="2:5" x14ac:dyDescent="0.15">
      <c r="B446" s="6" t="s">
        <v>1273</v>
      </c>
      <c r="C446" s="6" t="s">
        <v>1276</v>
      </c>
      <c r="D446" s="6" t="s">
        <v>1277</v>
      </c>
      <c r="E446" s="5" t="str">
        <f>HYPERLINK("https://www.esco-net.com/wcs/escort/ec/detail?hHinCd=EA638CD-12A","EA638CD-12A")</f>
        <v>EA638CD-12A</v>
      </c>
    </row>
    <row r="447" spans="2:5" x14ac:dyDescent="0.15">
      <c r="B447" s="6" t="s">
        <v>84</v>
      </c>
      <c r="C447" s="6" t="s">
        <v>1278</v>
      </c>
      <c r="D447" s="6" t="s">
        <v>1279</v>
      </c>
      <c r="E447" s="5" t="str">
        <f>HYPERLINK("https://www.esco-net.com/wcs/escort/ec/detail?hHinCd=EA628SD-3A","EA628SD-3A")</f>
        <v>EA628SD-3A</v>
      </c>
    </row>
    <row r="448" spans="2:5" x14ac:dyDescent="0.15">
      <c r="B448" s="6" t="s">
        <v>12</v>
      </c>
      <c r="C448" s="6" t="s">
        <v>1280</v>
      </c>
      <c r="D448" s="6" t="s">
        <v>1281</v>
      </c>
      <c r="E448" s="5" t="str">
        <f>HYPERLINK("https://www.esco-net.com/wcs/escort/ec/detail?hHinCd=EA980ST-410","EA980ST-410")</f>
        <v>EA980ST-410</v>
      </c>
    </row>
    <row r="449" spans="2:5" x14ac:dyDescent="0.15">
      <c r="B449" s="6" t="s">
        <v>12</v>
      </c>
      <c r="C449" s="6" t="s">
        <v>1282</v>
      </c>
      <c r="D449" s="6" t="s">
        <v>1283</v>
      </c>
      <c r="E449" s="5" t="str">
        <f>HYPERLINK("https://www.esco-net.com/wcs/escort/ec/detail?hHinCd=EA980SM-63","EA980SM-63")</f>
        <v>EA980SM-63</v>
      </c>
    </row>
    <row r="450" spans="2:5" x14ac:dyDescent="0.15">
      <c r="B450" s="6" t="s">
        <v>1284</v>
      </c>
      <c r="C450" s="6" t="s">
        <v>1285</v>
      </c>
      <c r="D450" s="6" t="s">
        <v>1286</v>
      </c>
      <c r="E450" s="5" t="str">
        <f>HYPERLINK("https://www.esco-net.com/wcs/escort/ec/detail?hHinCd=EA638CK-13","EA638CK-13")</f>
        <v>EA638CK-13</v>
      </c>
    </row>
    <row r="451" spans="2:5" x14ac:dyDescent="0.15">
      <c r="B451" s="6" t="s">
        <v>85</v>
      </c>
      <c r="C451" s="6" t="s">
        <v>1287</v>
      </c>
      <c r="D451" s="6" t="s">
        <v>1288</v>
      </c>
      <c r="E451" s="5" t="str">
        <f>HYPERLINK("https://www.esco-net.com/wcs/escort/ec/detail?hHinCd=EA638FK-3","EA638FK-3")</f>
        <v>EA638FK-3</v>
      </c>
    </row>
    <row r="452" spans="2:5" x14ac:dyDescent="0.15">
      <c r="B452" s="6" t="s">
        <v>85</v>
      </c>
      <c r="C452" s="6" t="s">
        <v>1289</v>
      </c>
      <c r="D452" s="6" t="s">
        <v>1290</v>
      </c>
      <c r="E452" s="5" t="str">
        <f>HYPERLINK("https://www.esco-net.com/wcs/escort/ec/detail?hHinCd=EA638JJ-5","EA638JJ-5")</f>
        <v>EA638JJ-5</v>
      </c>
    </row>
    <row r="453" spans="2:5" x14ac:dyDescent="0.15">
      <c r="B453" s="6" t="s">
        <v>85</v>
      </c>
      <c r="C453" s="6" t="s">
        <v>1291</v>
      </c>
      <c r="D453" s="6" t="s">
        <v>1292</v>
      </c>
      <c r="E453" s="5" t="str">
        <f>HYPERLINK("https://www.esco-net.com/wcs/escort/ec/detail?hHinCd=EA638JJ-6","EA638JJ-6")</f>
        <v>EA638JJ-6</v>
      </c>
    </row>
    <row r="454" spans="2:5" x14ac:dyDescent="0.15">
      <c r="B454" s="6" t="s">
        <v>86</v>
      </c>
      <c r="C454" s="6" t="s">
        <v>1293</v>
      </c>
      <c r="D454" s="6" t="s">
        <v>1294</v>
      </c>
      <c r="E454" s="5" t="str">
        <f>HYPERLINK("https://www.esco-net.com/wcs/escort/ec/detail?hHinCd=EA638H-5","EA638H-5")</f>
        <v>EA638H-5</v>
      </c>
    </row>
    <row r="455" spans="2:5" x14ac:dyDescent="0.15">
      <c r="B455" s="6" t="s">
        <v>87</v>
      </c>
      <c r="C455" s="6" t="s">
        <v>1295</v>
      </c>
      <c r="D455" s="6" t="s">
        <v>1296</v>
      </c>
      <c r="E455" s="5"/>
    </row>
    <row r="456" spans="2:5" x14ac:dyDescent="0.15">
      <c r="B456" s="6" t="s">
        <v>87</v>
      </c>
      <c r="C456" s="6" t="s">
        <v>1297</v>
      </c>
      <c r="D456" s="6" t="s">
        <v>1298</v>
      </c>
      <c r="E456" s="5"/>
    </row>
    <row r="457" spans="2:5" x14ac:dyDescent="0.15">
      <c r="B457" s="6" t="s">
        <v>185</v>
      </c>
      <c r="C457" s="6" t="s">
        <v>1299</v>
      </c>
      <c r="D457" s="6" t="s">
        <v>1300</v>
      </c>
      <c r="E457" s="5"/>
    </row>
    <row r="458" spans="2:5" x14ac:dyDescent="0.15">
      <c r="B458" s="6" t="s">
        <v>1301</v>
      </c>
      <c r="C458" s="6" t="s">
        <v>1302</v>
      </c>
      <c r="D458" s="6" t="s">
        <v>1303</v>
      </c>
      <c r="E458" s="5" t="str">
        <f>HYPERLINK("https://www.esco-net.com/wcs/escort/ec/detail?hHinCd=EA911AF-161","EA911AF-161")</f>
        <v>EA911AF-161</v>
      </c>
    </row>
    <row r="459" spans="2:5" x14ac:dyDescent="0.15">
      <c r="B459" s="6" t="s">
        <v>22</v>
      </c>
      <c r="C459" s="6" t="s">
        <v>1304</v>
      </c>
      <c r="D459" s="6" t="s">
        <v>1305</v>
      </c>
      <c r="E459" s="5"/>
    </row>
    <row r="460" spans="2:5" x14ac:dyDescent="0.15">
      <c r="B460" s="6" t="s">
        <v>22</v>
      </c>
      <c r="C460" s="6" t="s">
        <v>1306</v>
      </c>
      <c r="D460" s="6" t="s">
        <v>1307</v>
      </c>
      <c r="E460" s="5" t="str">
        <f>HYPERLINK("https://www.esco-net.com/wcs/escort/ec/detail?hHinCd=EA951CB-1","EA951CB-1")</f>
        <v>EA951CB-1</v>
      </c>
    </row>
    <row r="461" spans="2:5" x14ac:dyDescent="0.15">
      <c r="B461" s="6" t="s">
        <v>1308</v>
      </c>
      <c r="C461" s="6" t="s">
        <v>1309</v>
      </c>
      <c r="D461" s="6" t="s">
        <v>1310</v>
      </c>
      <c r="E461" s="5" t="str">
        <f>HYPERLINK("https://www.esco-net.com/wcs/escort/ec/detail?hHinCd=EA979KA-1B","EA979KA-1B")</f>
        <v>EA979KA-1B</v>
      </c>
    </row>
    <row r="462" spans="2:5" x14ac:dyDescent="0.15">
      <c r="B462" s="6" t="s">
        <v>186</v>
      </c>
      <c r="C462" s="6" t="s">
        <v>1311</v>
      </c>
      <c r="D462" s="6" t="s">
        <v>1312</v>
      </c>
      <c r="E462" s="5" t="str">
        <f>HYPERLINK("https://www.esco-net.com/wcs/escort/ec/detail?hHinCd=EA983FV-50A","EA983FV-50A")</f>
        <v>EA983FV-50A</v>
      </c>
    </row>
    <row r="463" spans="2:5" x14ac:dyDescent="0.15">
      <c r="B463" s="6" t="s">
        <v>1313</v>
      </c>
      <c r="C463" s="6" t="s">
        <v>1314</v>
      </c>
      <c r="D463" s="6" t="s">
        <v>1315</v>
      </c>
      <c r="E463" s="5"/>
    </row>
    <row r="464" spans="2:5" x14ac:dyDescent="0.15">
      <c r="B464" s="6" t="s">
        <v>187</v>
      </c>
      <c r="C464" s="6" t="s">
        <v>1316</v>
      </c>
      <c r="D464" s="6" t="s">
        <v>1317</v>
      </c>
      <c r="E464" s="5" t="str">
        <f>HYPERLINK("https://www.esco-net.com/wcs/escort/ec/detail?hHinCd=EA124DJ-6A","EA124DJ-6A")</f>
        <v>EA124DJ-6A</v>
      </c>
    </row>
    <row r="465" spans="2:5" x14ac:dyDescent="0.15">
      <c r="B465" s="6" t="s">
        <v>187</v>
      </c>
      <c r="C465" s="6" t="s">
        <v>1318</v>
      </c>
      <c r="D465" s="6" t="s">
        <v>1319</v>
      </c>
      <c r="E465" s="5" t="str">
        <f>HYPERLINK("https://www.esco-net.com/wcs/escort/ec/detail?hHinCd=EA124DJ-18B","EA124DJ-18B")</f>
        <v>EA124DJ-18B</v>
      </c>
    </row>
    <row r="466" spans="2:5" x14ac:dyDescent="0.15">
      <c r="B466" s="6" t="s">
        <v>187</v>
      </c>
      <c r="C466" s="6" t="s">
        <v>1320</v>
      </c>
      <c r="D466" s="6" t="s">
        <v>1321</v>
      </c>
      <c r="E466" s="5" t="str">
        <f>HYPERLINK("https://www.esco-net.com/wcs/escort/ec/detail?hHinCd=EA124DJ-25B","EA124DJ-25B")</f>
        <v>EA124DJ-25B</v>
      </c>
    </row>
    <row r="467" spans="2:5" x14ac:dyDescent="0.15">
      <c r="B467" s="6" t="s">
        <v>187</v>
      </c>
      <c r="C467" s="6" t="s">
        <v>1322</v>
      </c>
      <c r="D467" s="6" t="s">
        <v>1323</v>
      </c>
      <c r="E467" s="5" t="str">
        <f>HYPERLINK("https://www.esco-net.com/wcs/escort/ec/detail?hHinCd=EA124DL-31","EA124DL-31")</f>
        <v>EA124DL-31</v>
      </c>
    </row>
    <row r="468" spans="2:5" x14ac:dyDescent="0.15">
      <c r="B468" s="6" t="s">
        <v>188</v>
      </c>
      <c r="C468" s="6" t="s">
        <v>1324</v>
      </c>
      <c r="D468" s="6" t="s">
        <v>1325</v>
      </c>
      <c r="E468" s="5"/>
    </row>
    <row r="469" spans="2:5" x14ac:dyDescent="0.15">
      <c r="B469" s="6" t="s">
        <v>188</v>
      </c>
      <c r="C469" s="6" t="s">
        <v>1326</v>
      </c>
      <c r="D469" s="6" t="s">
        <v>1327</v>
      </c>
      <c r="E469" s="5" t="str">
        <f>HYPERLINK("https://www.esco-net.com/wcs/escort/ec/detail?hHinCd=EA441WA-24","EA441WA-24")</f>
        <v>EA441WA-24</v>
      </c>
    </row>
    <row r="470" spans="2:5" x14ac:dyDescent="0.15">
      <c r="B470" s="6" t="s">
        <v>189</v>
      </c>
      <c r="C470" s="6" t="s">
        <v>1328</v>
      </c>
      <c r="D470" s="6" t="s">
        <v>1329</v>
      </c>
      <c r="E470" s="5" t="str">
        <f>HYPERLINK("https://www.esco-net.com/wcs/escort/ec/detail?hHinCd=EA441PE-11","EA441PE-11")</f>
        <v>EA441PE-11</v>
      </c>
    </row>
    <row r="471" spans="2:5" x14ac:dyDescent="0.15">
      <c r="B471" s="6" t="s">
        <v>190</v>
      </c>
      <c r="C471" s="6" t="s">
        <v>1330</v>
      </c>
      <c r="D471" s="6" t="s">
        <v>1331</v>
      </c>
      <c r="E471" s="5"/>
    </row>
    <row r="472" spans="2:5" x14ac:dyDescent="0.15">
      <c r="B472" s="6" t="s">
        <v>190</v>
      </c>
      <c r="C472" s="6" t="s">
        <v>1332</v>
      </c>
      <c r="D472" s="6" t="s">
        <v>1333</v>
      </c>
      <c r="E472" s="5"/>
    </row>
    <row r="473" spans="2:5" x14ac:dyDescent="0.15">
      <c r="B473" s="6" t="s">
        <v>9</v>
      </c>
      <c r="C473" s="6" t="s">
        <v>1334</v>
      </c>
      <c r="D473" s="6" t="s">
        <v>1335</v>
      </c>
      <c r="E473" s="5" t="str">
        <f>HYPERLINK("https://www.esco-net.com/wcs/escort/ec/detail?hHinCd=EA440DY-151","EA440DY-151")</f>
        <v>EA440DY-151</v>
      </c>
    </row>
    <row r="474" spans="2:5" x14ac:dyDescent="0.15">
      <c r="B474" s="6" t="s">
        <v>9</v>
      </c>
      <c r="C474" s="6" t="s">
        <v>1336</v>
      </c>
      <c r="D474" s="6" t="s">
        <v>1337</v>
      </c>
      <c r="E474" s="5" t="str">
        <f>HYPERLINK("https://www.esco-net.com/wcs/escort/ec/detail?hHinCd=EA440DY-202","EA440DY-202")</f>
        <v>EA440DY-202</v>
      </c>
    </row>
    <row r="475" spans="2:5" x14ac:dyDescent="0.15">
      <c r="B475" s="6" t="s">
        <v>9</v>
      </c>
      <c r="C475" s="6" t="s">
        <v>1338</v>
      </c>
      <c r="D475" s="6" t="s">
        <v>1339</v>
      </c>
      <c r="E475" s="5" t="str">
        <f>HYPERLINK("https://www.esco-net.com/wcs/escort/ec/detail?hHinCd=EA440DY-232","EA440DY-232")</f>
        <v>EA440DY-232</v>
      </c>
    </row>
    <row r="476" spans="2:5" x14ac:dyDescent="0.15">
      <c r="B476" s="6" t="s">
        <v>191</v>
      </c>
      <c r="C476" s="6" t="s">
        <v>1340</v>
      </c>
      <c r="D476" s="6" t="s">
        <v>1341</v>
      </c>
      <c r="E476" s="5" t="str">
        <f>HYPERLINK("https://www.esco-net.com/wcs/escort/ec/detail?hHinCd=EA997XH-128","EA997XH-128")</f>
        <v>EA997XH-128</v>
      </c>
    </row>
    <row r="477" spans="2:5" x14ac:dyDescent="0.15">
      <c r="B477" s="6" t="s">
        <v>1342</v>
      </c>
      <c r="C477" s="6" t="s">
        <v>1343</v>
      </c>
      <c r="D477" s="6" t="s">
        <v>1344</v>
      </c>
      <c r="E477" s="5" t="str">
        <f>HYPERLINK("https://www.esco-net.com/wcs/escort/ec/detail?hHinCd=EA997VA-12","EA997VA-12")</f>
        <v>EA997VA-12</v>
      </c>
    </row>
    <row r="478" spans="2:5" x14ac:dyDescent="0.15">
      <c r="B478" s="6" t="s">
        <v>1342</v>
      </c>
      <c r="C478" s="6" t="s">
        <v>1345</v>
      </c>
      <c r="D478" s="6" t="s">
        <v>1346</v>
      </c>
      <c r="E478" s="5" t="str">
        <f>HYPERLINK("https://www.esco-net.com/wcs/escort/ec/detail?hHinCd=EA997VA-11","EA997VA-11")</f>
        <v>EA997VA-11</v>
      </c>
    </row>
    <row r="479" spans="2:5" x14ac:dyDescent="0.15">
      <c r="B479" s="6" t="s">
        <v>1347</v>
      </c>
      <c r="C479" s="6" t="s">
        <v>1348</v>
      </c>
      <c r="D479" s="6" t="s">
        <v>1349</v>
      </c>
      <c r="E479" s="5" t="str">
        <f>HYPERLINK("https://www.esco-net.com/wcs/escort/ec/detail?hHinCd=EA944MR-75","EA944MR-75")</f>
        <v>EA944MR-75</v>
      </c>
    </row>
    <row r="480" spans="2:5" x14ac:dyDescent="0.15">
      <c r="B480" s="6" t="s">
        <v>1350</v>
      </c>
      <c r="C480" s="6" t="s">
        <v>1351</v>
      </c>
      <c r="D480" s="6" t="s">
        <v>1352</v>
      </c>
      <c r="E480" s="5" t="str">
        <f>HYPERLINK("https://www.esco-net.com/wcs/escort/ec/detail?hHinCd=EA997PS-145S","EA997PS-145S")</f>
        <v>EA997PS-145S</v>
      </c>
    </row>
    <row r="481" spans="2:5" x14ac:dyDescent="0.15">
      <c r="B481" s="6" t="s">
        <v>1353</v>
      </c>
      <c r="C481" s="6" t="s">
        <v>1354</v>
      </c>
      <c r="D481" s="6" t="s">
        <v>1355</v>
      </c>
      <c r="E481" s="5" t="str">
        <f>HYPERLINK("https://www.esco-net.com/wcs/escort/ec/detail?hHinCd=EA952AE-24","EA952AE-24")</f>
        <v>EA952AE-24</v>
      </c>
    </row>
    <row r="482" spans="2:5" x14ac:dyDescent="0.15">
      <c r="B482" s="6" t="s">
        <v>1353</v>
      </c>
      <c r="C482" s="6" t="s">
        <v>1356</v>
      </c>
      <c r="D482" s="6" t="s">
        <v>1357</v>
      </c>
      <c r="E482" s="5" t="str">
        <f>HYPERLINK("https://www.esco-net.com/wcs/escort/ec/detail?hHinCd=EA952AF-2","EA952AF-2")</f>
        <v>EA952AF-2</v>
      </c>
    </row>
    <row r="483" spans="2:5" x14ac:dyDescent="0.15">
      <c r="B483" s="6" t="s">
        <v>1358</v>
      </c>
      <c r="C483" s="6" t="s">
        <v>1359</v>
      </c>
      <c r="D483" s="6" t="s">
        <v>1360</v>
      </c>
      <c r="E483" s="5"/>
    </row>
    <row r="484" spans="2:5" x14ac:dyDescent="0.15">
      <c r="B484" s="6" t="s">
        <v>1361</v>
      </c>
      <c r="C484" s="6" t="s">
        <v>1362</v>
      </c>
      <c r="D484" s="6" t="s">
        <v>1363</v>
      </c>
      <c r="E484" s="5"/>
    </row>
    <row r="485" spans="2:5" x14ac:dyDescent="0.15">
      <c r="B485" s="6" t="s">
        <v>1361</v>
      </c>
      <c r="C485" s="6" t="s">
        <v>1364</v>
      </c>
      <c r="D485" s="6" t="s">
        <v>1365</v>
      </c>
      <c r="E485" s="5" t="str">
        <f>HYPERLINK("https://www.esco-net.com/wcs/escort/ec/detail?hHinCd=EA944PA-31","EA944PA-31")</f>
        <v>EA944PA-31</v>
      </c>
    </row>
    <row r="486" spans="2:5" x14ac:dyDescent="0.15">
      <c r="B486" s="6" t="s">
        <v>1366</v>
      </c>
      <c r="C486" s="6" t="s">
        <v>1367</v>
      </c>
      <c r="D486" s="6" t="s">
        <v>1368</v>
      </c>
      <c r="E486" s="5" t="str">
        <f>HYPERLINK("https://www.esco-net.com/wcs/escort/ec/detail?hHinCd=EA944NP-138","EA944NP-138")</f>
        <v>EA944NP-138</v>
      </c>
    </row>
    <row r="487" spans="2:5" x14ac:dyDescent="0.15">
      <c r="B487" s="6" t="s">
        <v>1369</v>
      </c>
      <c r="C487" s="6" t="s">
        <v>1370</v>
      </c>
      <c r="D487" s="6" t="s">
        <v>1371</v>
      </c>
      <c r="E487" s="5" t="str">
        <f>HYPERLINK("https://www.esco-net.com/wcs/escort/ec/detail?hHinCd=EA944RV-2A","EA944RV-2A")</f>
        <v>EA944RV-2A</v>
      </c>
    </row>
    <row r="488" spans="2:5" x14ac:dyDescent="0.15">
      <c r="B488" s="6" t="s">
        <v>1369</v>
      </c>
      <c r="C488" s="6" t="s">
        <v>1372</v>
      </c>
      <c r="D488" s="6" t="s">
        <v>1373</v>
      </c>
      <c r="E488" s="5" t="str">
        <f>HYPERLINK("https://www.esco-net.com/wcs/escort/ec/detail?hHinCd=EA944RV-1","EA944RV-1")</f>
        <v>EA944RV-1</v>
      </c>
    </row>
    <row r="489" spans="2:5" x14ac:dyDescent="0.15">
      <c r="B489" s="6" t="s">
        <v>1374</v>
      </c>
      <c r="C489" s="6" t="s">
        <v>1375</v>
      </c>
      <c r="D489" s="6" t="s">
        <v>1376</v>
      </c>
      <c r="E489" s="5" t="str">
        <f>HYPERLINK("https://www.esco-net.com/wcs/escort/ec/detail?hHinCd=EA944MJ-100","EA944MJ-100")</f>
        <v>EA944MJ-100</v>
      </c>
    </row>
    <row r="490" spans="2:5" x14ac:dyDescent="0.15">
      <c r="B490" s="6" t="s">
        <v>1377</v>
      </c>
      <c r="C490" s="6" t="s">
        <v>1378</v>
      </c>
      <c r="D490" s="6" t="s">
        <v>1379</v>
      </c>
      <c r="E490" s="5"/>
    </row>
    <row r="491" spans="2:5" x14ac:dyDescent="0.15">
      <c r="B491" s="6" t="s">
        <v>1380</v>
      </c>
      <c r="C491" s="6" t="s">
        <v>1381</v>
      </c>
      <c r="D491" s="6" t="s">
        <v>1382</v>
      </c>
      <c r="E491" s="5"/>
    </row>
    <row r="492" spans="2:5" x14ac:dyDescent="0.15">
      <c r="B492" s="6" t="s">
        <v>192</v>
      </c>
      <c r="C492" s="6" t="s">
        <v>1383</v>
      </c>
      <c r="D492" s="6" t="s">
        <v>1384</v>
      </c>
      <c r="E492" s="5" t="str">
        <f>HYPERLINK("https://www.esco-net.com/wcs/escort/ec/detail?hHinCd=EA944SK-2A","EA944SK-2A")</f>
        <v>EA944SK-2A</v>
      </c>
    </row>
    <row r="493" spans="2:5" x14ac:dyDescent="0.15">
      <c r="B493" s="6" t="s">
        <v>192</v>
      </c>
      <c r="C493" s="6" t="s">
        <v>1385</v>
      </c>
      <c r="D493" s="6" t="s">
        <v>1386</v>
      </c>
      <c r="E493" s="5" t="str">
        <f>HYPERLINK("https://www.esco-net.com/wcs/escort/ec/detail?hHinCd=EA944SK-3A","EA944SK-3A")</f>
        <v>EA944SK-3A</v>
      </c>
    </row>
    <row r="494" spans="2:5" x14ac:dyDescent="0.15">
      <c r="B494" s="6" t="s">
        <v>36</v>
      </c>
      <c r="C494" s="6" t="s">
        <v>1387</v>
      </c>
      <c r="D494" s="6" t="s">
        <v>1388</v>
      </c>
      <c r="E494" s="5" t="str">
        <f>HYPERLINK("https://www.esco-net.com/wcs/escort/ec/detail?hHinCd=EA351GW-100","EA351GW-100")</f>
        <v>EA351GW-100</v>
      </c>
    </row>
    <row r="495" spans="2:5" x14ac:dyDescent="0.15">
      <c r="B495" s="6" t="s">
        <v>1389</v>
      </c>
      <c r="C495" s="6" t="s">
        <v>1390</v>
      </c>
      <c r="D495" s="6" t="s">
        <v>1391</v>
      </c>
      <c r="E495" s="5" t="str">
        <f>HYPERLINK("https://www.esco-net.com/wcs/escort/ec/detail?hHinCd=EA934WB-2A","EA934WB-2A")</f>
        <v>EA934WB-2A</v>
      </c>
    </row>
    <row r="496" spans="2:5" x14ac:dyDescent="0.15">
      <c r="B496" s="6" t="s">
        <v>1389</v>
      </c>
      <c r="C496" s="6" t="s">
        <v>1392</v>
      </c>
      <c r="D496" s="6" t="s">
        <v>1393</v>
      </c>
      <c r="E496" s="5" t="str">
        <f>HYPERLINK("https://www.esco-net.com/wcs/escort/ec/detail?hHinCd=EA934WD-50B","EA934WD-50B")</f>
        <v>EA934WD-50B</v>
      </c>
    </row>
    <row r="497" spans="2:5" x14ac:dyDescent="0.15">
      <c r="B497" s="6" t="s">
        <v>1389</v>
      </c>
      <c r="C497" s="6" t="s">
        <v>1394</v>
      </c>
      <c r="D497" s="6" t="s">
        <v>1395</v>
      </c>
      <c r="E497" s="5"/>
    </row>
    <row r="498" spans="2:5" x14ac:dyDescent="0.15">
      <c r="B498" s="6" t="s">
        <v>1396</v>
      </c>
      <c r="C498" s="6" t="s">
        <v>1397</v>
      </c>
      <c r="D498" s="6" t="s">
        <v>1398</v>
      </c>
      <c r="E498" s="5" t="str">
        <f>HYPERLINK("https://www.esco-net.com/wcs/escort/ec/detail?hHinCd=EA934KB-44","EA934KB-44")</f>
        <v>EA934KB-44</v>
      </c>
    </row>
    <row r="499" spans="2:5" x14ac:dyDescent="0.15">
      <c r="B499" s="6" t="s">
        <v>88</v>
      </c>
      <c r="C499" s="6" t="s">
        <v>1399</v>
      </c>
      <c r="D499" s="6" t="s">
        <v>1400</v>
      </c>
      <c r="E499" s="5"/>
    </row>
    <row r="500" spans="2:5" x14ac:dyDescent="0.15">
      <c r="B500" s="6" t="s">
        <v>1401</v>
      </c>
      <c r="C500" s="6" t="s">
        <v>1402</v>
      </c>
      <c r="D500" s="6" t="s">
        <v>1403</v>
      </c>
      <c r="E500" s="5"/>
    </row>
    <row r="501" spans="2:5" x14ac:dyDescent="0.15">
      <c r="B501" s="6" t="s">
        <v>193</v>
      </c>
      <c r="C501" s="6" t="s">
        <v>1404</v>
      </c>
      <c r="D501" s="6" t="s">
        <v>1405</v>
      </c>
      <c r="E501" s="5"/>
    </row>
    <row r="502" spans="2:5" x14ac:dyDescent="0.15">
      <c r="B502" s="6" t="s">
        <v>1406</v>
      </c>
      <c r="C502" s="6" t="s">
        <v>1407</v>
      </c>
      <c r="D502" s="6" t="s">
        <v>1408</v>
      </c>
      <c r="E502" s="5" t="str">
        <f>HYPERLINK("https://www.esco-net.com/wcs/escort/ec/detail?hHinCd=EA925CB-12","EA925CB-12")</f>
        <v>EA925CB-12</v>
      </c>
    </row>
    <row r="503" spans="2:5" x14ac:dyDescent="0.15">
      <c r="B503" s="6" t="s">
        <v>1406</v>
      </c>
      <c r="C503" s="6" t="s">
        <v>1409</v>
      </c>
      <c r="D503" s="6" t="s">
        <v>1410</v>
      </c>
      <c r="E503" s="5" t="str">
        <f>HYPERLINK("https://www.esco-net.com/wcs/escort/ec/detail?hHinCd=EA925CC-21","EA925CC-21")</f>
        <v>EA925CC-21</v>
      </c>
    </row>
    <row r="504" spans="2:5" x14ac:dyDescent="0.15">
      <c r="B504" s="6" t="s">
        <v>194</v>
      </c>
      <c r="C504" s="6" t="s">
        <v>1411</v>
      </c>
      <c r="D504" s="6" t="s">
        <v>1412</v>
      </c>
      <c r="E504" s="5" t="str">
        <f>HYPERLINK("https://www.esco-net.com/wcs/escort/ec/detail?hHinCd=EA924A-1","EA924A-1")</f>
        <v>EA924A-1</v>
      </c>
    </row>
    <row r="505" spans="2:5" x14ac:dyDescent="0.15">
      <c r="B505" s="6" t="s">
        <v>194</v>
      </c>
      <c r="C505" s="6" t="s">
        <v>1413</v>
      </c>
      <c r="D505" s="6" t="s">
        <v>1414</v>
      </c>
      <c r="E505" s="5" t="str">
        <f>HYPERLINK("https://www.esco-net.com/wcs/escort/ec/detail?hHinCd=EA924BD-1","EA924BD-1")</f>
        <v>EA924BD-1</v>
      </c>
    </row>
    <row r="506" spans="2:5" x14ac:dyDescent="0.15">
      <c r="B506" s="6" t="s">
        <v>1415</v>
      </c>
      <c r="C506" s="6" t="s">
        <v>1416</v>
      </c>
      <c r="D506" s="6" t="s">
        <v>1417</v>
      </c>
      <c r="E506" s="5"/>
    </row>
    <row r="507" spans="2:5" x14ac:dyDescent="0.15">
      <c r="B507" s="6" t="s">
        <v>1415</v>
      </c>
      <c r="C507" s="6" t="s">
        <v>1418</v>
      </c>
      <c r="D507" s="6" t="s">
        <v>1419</v>
      </c>
      <c r="E507" s="5"/>
    </row>
    <row r="508" spans="2:5" x14ac:dyDescent="0.15">
      <c r="B508" s="6" t="s">
        <v>1420</v>
      </c>
      <c r="C508" s="6" t="s">
        <v>1421</v>
      </c>
      <c r="D508" s="6" t="s">
        <v>1422</v>
      </c>
      <c r="E508" s="5" t="str">
        <f>HYPERLINK("https://www.esco-net.com/wcs/escort/ec/detail?hHinCd=EA927CJ-39","EA927CJ-39")</f>
        <v>EA927CJ-39</v>
      </c>
    </row>
    <row r="509" spans="2:5" x14ac:dyDescent="0.15">
      <c r="B509" s="6" t="s">
        <v>195</v>
      </c>
      <c r="C509" s="6" t="s">
        <v>1423</v>
      </c>
      <c r="D509" s="6" t="s">
        <v>1424</v>
      </c>
      <c r="E509" s="5" t="str">
        <f>HYPERLINK("https://www.esco-net.com/wcs/escort/ec/detail?hHinCd=EA944C-100A","EA944C-100A")</f>
        <v>EA944C-100A</v>
      </c>
    </row>
    <row r="510" spans="2:5" x14ac:dyDescent="0.15">
      <c r="B510" s="6" t="s">
        <v>195</v>
      </c>
      <c r="C510" s="6" t="s">
        <v>1425</v>
      </c>
      <c r="D510" s="6" t="s">
        <v>1426</v>
      </c>
      <c r="E510" s="5" t="str">
        <f>HYPERLINK("https://www.esco-net.com/wcs/escort/ec/detail?hHinCd=EA944CP-21B","EA944CP-21B")</f>
        <v>EA944CP-21B</v>
      </c>
    </row>
    <row r="511" spans="2:5" x14ac:dyDescent="0.15">
      <c r="B511" s="6" t="s">
        <v>1427</v>
      </c>
      <c r="C511" s="6" t="s">
        <v>1428</v>
      </c>
      <c r="D511" s="6" t="s">
        <v>1429</v>
      </c>
      <c r="E511" s="5" t="str">
        <f>HYPERLINK("https://www.esco-net.com/wcs/escort/ec/detail?hHinCd=EA944CP-48","EA944CP-48")</f>
        <v>EA944CP-48</v>
      </c>
    </row>
    <row r="512" spans="2:5" x14ac:dyDescent="0.15">
      <c r="B512" s="6" t="s">
        <v>23</v>
      </c>
      <c r="C512" s="6" t="s">
        <v>1430</v>
      </c>
      <c r="D512" s="6" t="s">
        <v>1431</v>
      </c>
      <c r="E512" s="5" t="str">
        <f>HYPERLINK("https://www.esco-net.com/wcs/escort/ec/detail?hHinCd=EA508TM-24","EA508TM-24")</f>
        <v>EA508TM-24</v>
      </c>
    </row>
    <row r="513" spans="2:5" x14ac:dyDescent="0.15">
      <c r="B513" s="6" t="s">
        <v>1432</v>
      </c>
      <c r="C513" s="6" t="s">
        <v>1433</v>
      </c>
      <c r="D513" s="6" t="s">
        <v>1434</v>
      </c>
      <c r="E513" s="5" t="str">
        <f>HYPERLINK("https://www.esco-net.com/wcs/escort/ec/detail?hHinCd=EA508AF-48B","EA508AF-48B")</f>
        <v>EA508AF-48B</v>
      </c>
    </row>
    <row r="514" spans="2:5" x14ac:dyDescent="0.15">
      <c r="B514" s="6" t="s">
        <v>1435</v>
      </c>
      <c r="C514" s="6" t="s">
        <v>1436</v>
      </c>
      <c r="D514" s="6" t="s">
        <v>1437</v>
      </c>
      <c r="E514" s="5"/>
    </row>
    <row r="515" spans="2:5" x14ac:dyDescent="0.15">
      <c r="B515" s="6" t="s">
        <v>1438</v>
      </c>
      <c r="C515" s="6" t="s">
        <v>1439</v>
      </c>
      <c r="D515" s="6" t="s">
        <v>1440</v>
      </c>
      <c r="E515" s="5" t="str">
        <f>HYPERLINK("https://www.esco-net.com/wcs/escort/ec/detail?hHinCd=EA508KG-3A","EA508KG-3A")</f>
        <v>EA508KG-3A</v>
      </c>
    </row>
    <row r="516" spans="2:5" x14ac:dyDescent="0.15">
      <c r="B516" s="6" t="s">
        <v>196</v>
      </c>
      <c r="C516" s="6" t="s">
        <v>1441</v>
      </c>
      <c r="D516" s="6" t="s">
        <v>1442</v>
      </c>
      <c r="E516" s="5" t="str">
        <f>HYPERLINK("https://www.esco-net.com/wcs/escort/ec/detail?hHinCd=EA505TB-5","EA505TB-5")</f>
        <v>EA505TB-5</v>
      </c>
    </row>
    <row r="517" spans="2:5" x14ac:dyDescent="0.15">
      <c r="B517" s="6" t="s">
        <v>196</v>
      </c>
      <c r="C517" s="6" t="s">
        <v>1443</v>
      </c>
      <c r="D517" s="6" t="s">
        <v>1444</v>
      </c>
      <c r="E517" s="5"/>
    </row>
    <row r="518" spans="2:5" x14ac:dyDescent="0.15">
      <c r="B518" s="6" t="s">
        <v>196</v>
      </c>
      <c r="C518" s="6" t="s">
        <v>1445</v>
      </c>
      <c r="D518" s="6" t="s">
        <v>1446</v>
      </c>
      <c r="E518" s="5"/>
    </row>
    <row r="519" spans="2:5" x14ac:dyDescent="0.15">
      <c r="B519" s="6" t="s">
        <v>89</v>
      </c>
      <c r="C519" s="6" t="s">
        <v>1447</v>
      </c>
      <c r="D519" s="6" t="s">
        <v>1448</v>
      </c>
      <c r="E519" s="5" t="str">
        <f>HYPERLINK("https://www.esco-net.com/wcs/escort/ec/detail?hHinCd=EA960AB-22","EA960AB-22")</f>
        <v>EA960AB-22</v>
      </c>
    </row>
    <row r="520" spans="2:5" x14ac:dyDescent="0.15">
      <c r="B520" s="6" t="s">
        <v>1449</v>
      </c>
      <c r="C520" s="6" t="s">
        <v>1450</v>
      </c>
      <c r="D520" s="6" t="s">
        <v>1451</v>
      </c>
      <c r="E520" s="5"/>
    </row>
    <row r="521" spans="2:5" x14ac:dyDescent="0.15">
      <c r="B521" s="6" t="s">
        <v>24</v>
      </c>
      <c r="C521" s="6" t="s">
        <v>1452</v>
      </c>
      <c r="D521" s="6" t="s">
        <v>1453</v>
      </c>
      <c r="E521" s="5"/>
    </row>
    <row r="522" spans="2:5" x14ac:dyDescent="0.15">
      <c r="B522" s="6" t="s">
        <v>197</v>
      </c>
      <c r="C522" s="6" t="s">
        <v>1454</v>
      </c>
      <c r="D522" s="6" t="s">
        <v>1455</v>
      </c>
      <c r="E522" s="5" t="str">
        <f>HYPERLINK("https://www.esco-net.com/wcs/escort/ec/detail?hHinCd=EA628PE-22","EA628PE-22")</f>
        <v>EA628PE-22</v>
      </c>
    </row>
    <row r="523" spans="2:5" x14ac:dyDescent="0.15">
      <c r="B523" s="6" t="s">
        <v>198</v>
      </c>
      <c r="C523" s="6" t="s">
        <v>1456</v>
      </c>
      <c r="D523" s="6" t="s">
        <v>1457</v>
      </c>
      <c r="E523" s="5"/>
    </row>
    <row r="524" spans="2:5" x14ac:dyDescent="0.15">
      <c r="B524" s="6" t="s">
        <v>1458</v>
      </c>
      <c r="C524" s="6" t="s">
        <v>1459</v>
      </c>
      <c r="D524" s="6" t="s">
        <v>1460</v>
      </c>
      <c r="E524" s="5" t="str">
        <f>HYPERLINK("https://www.esco-net.com/wcs/escort/ec/detail?hHinCd=EA997RE-81A","EA997RE-81A")</f>
        <v>EA997RE-81A</v>
      </c>
    </row>
    <row r="525" spans="2:5" x14ac:dyDescent="0.15">
      <c r="B525" s="6" t="s">
        <v>1461</v>
      </c>
      <c r="C525" s="6" t="s">
        <v>1462</v>
      </c>
      <c r="D525" s="6" t="s">
        <v>1463</v>
      </c>
      <c r="E525" s="5"/>
    </row>
    <row r="526" spans="2:5" x14ac:dyDescent="0.15">
      <c r="B526" s="6" t="s">
        <v>1461</v>
      </c>
      <c r="C526" s="6" t="s">
        <v>1464</v>
      </c>
      <c r="D526" s="6" t="s">
        <v>1465</v>
      </c>
      <c r="E526" s="5"/>
    </row>
    <row r="527" spans="2:5" x14ac:dyDescent="0.15">
      <c r="B527" s="6" t="s">
        <v>25</v>
      </c>
      <c r="C527" s="6" t="s">
        <v>1466</v>
      </c>
      <c r="D527" s="6" t="s">
        <v>199</v>
      </c>
      <c r="E527" s="5"/>
    </row>
    <row r="528" spans="2:5" x14ac:dyDescent="0.15">
      <c r="B528" s="6" t="s">
        <v>25</v>
      </c>
      <c r="C528" s="6" t="s">
        <v>1467</v>
      </c>
      <c r="D528" s="6" t="s">
        <v>1468</v>
      </c>
      <c r="E528" s="5" t="str">
        <f>HYPERLINK("https://www.esco-net.com/wcs/escort/ec/detail?hHinCd=EA986GH-2","EA986GH-2")</f>
        <v>EA986GH-2</v>
      </c>
    </row>
    <row r="529" spans="2:5" x14ac:dyDescent="0.15">
      <c r="B529" s="6" t="s">
        <v>25</v>
      </c>
      <c r="C529" s="6" t="s">
        <v>1469</v>
      </c>
      <c r="D529" s="6" t="s">
        <v>199</v>
      </c>
      <c r="E529" s="5"/>
    </row>
    <row r="530" spans="2:5" x14ac:dyDescent="0.15">
      <c r="B530" s="6" t="s">
        <v>37</v>
      </c>
      <c r="C530" s="6" t="s">
        <v>1470</v>
      </c>
      <c r="D530" s="6" t="s">
        <v>1471</v>
      </c>
      <c r="E530" s="5" t="str">
        <f>HYPERLINK("https://www.esco-net.com/wcs/escort/ec/detail?hHinCd=EA986GP-1","EA986GP-1")</f>
        <v>EA986GP-1</v>
      </c>
    </row>
    <row r="531" spans="2:5" x14ac:dyDescent="0.15">
      <c r="B531" s="6" t="s">
        <v>1472</v>
      </c>
      <c r="C531" s="6" t="s">
        <v>1473</v>
      </c>
      <c r="D531" s="6" t="s">
        <v>1471</v>
      </c>
      <c r="E531" s="5"/>
    </row>
    <row r="532" spans="2:5" x14ac:dyDescent="0.15">
      <c r="B532" s="6" t="s">
        <v>90</v>
      </c>
      <c r="C532" s="6" t="s">
        <v>1474</v>
      </c>
      <c r="D532" s="6" t="s">
        <v>1475</v>
      </c>
      <c r="E532" s="5"/>
    </row>
    <row r="533" spans="2:5" x14ac:dyDescent="0.15">
      <c r="B533" s="6" t="s">
        <v>90</v>
      </c>
      <c r="C533" s="6" t="s">
        <v>1476</v>
      </c>
      <c r="D533" s="6" t="s">
        <v>1477</v>
      </c>
      <c r="E533" s="5" t="str">
        <f>HYPERLINK("https://www.esco-net.com/wcs/escort/ec/detail?hHinCd=EA986KV-200","EA986KV-200")</f>
        <v>EA986KV-200</v>
      </c>
    </row>
    <row r="534" spans="2:5" x14ac:dyDescent="0.15">
      <c r="B534" s="6" t="s">
        <v>200</v>
      </c>
      <c r="C534" s="6" t="s">
        <v>1478</v>
      </c>
      <c r="D534" s="6" t="s">
        <v>1479</v>
      </c>
      <c r="E534" s="5"/>
    </row>
    <row r="535" spans="2:5" x14ac:dyDescent="0.15">
      <c r="B535" s="6" t="s">
        <v>201</v>
      </c>
      <c r="C535" s="6" t="s">
        <v>1480</v>
      </c>
      <c r="D535" s="6" t="s">
        <v>1481</v>
      </c>
      <c r="E535" s="5"/>
    </row>
    <row r="536" spans="2:5" x14ac:dyDescent="0.15">
      <c r="B536" s="6" t="s">
        <v>201</v>
      </c>
      <c r="C536" s="6" t="s">
        <v>1482</v>
      </c>
      <c r="D536" s="6" t="s">
        <v>1483</v>
      </c>
      <c r="E536" s="5"/>
    </row>
    <row r="537" spans="2:5" x14ac:dyDescent="0.15">
      <c r="B537" s="6" t="s">
        <v>1484</v>
      </c>
      <c r="C537" s="6" t="s">
        <v>1485</v>
      </c>
      <c r="D537" s="6" t="s">
        <v>1486</v>
      </c>
      <c r="E537" s="5"/>
    </row>
    <row r="538" spans="2:5" x14ac:dyDescent="0.15">
      <c r="B538" s="6" t="s">
        <v>202</v>
      </c>
      <c r="C538" s="6" t="s">
        <v>1487</v>
      </c>
      <c r="D538" s="6" t="s">
        <v>1488</v>
      </c>
      <c r="E538" s="5" t="str">
        <f>HYPERLINK("https://www.esco-net.com/wcs/escort/ec/detail?hHinCd=EA988DB-2","EA988DB-2")</f>
        <v>EA988DB-2</v>
      </c>
    </row>
    <row r="539" spans="2:5" x14ac:dyDescent="0.15">
      <c r="B539" s="6" t="s">
        <v>91</v>
      </c>
      <c r="C539" s="6" t="s">
        <v>1489</v>
      </c>
      <c r="D539" s="6" t="s">
        <v>1490</v>
      </c>
      <c r="E539" s="5" t="str">
        <f>HYPERLINK("https://www.esco-net.com/wcs/escort/ec/detail?hHinCd=EA982BB-121","EA982BB-121")</f>
        <v>EA982BB-121</v>
      </c>
    </row>
    <row r="540" spans="2:5" x14ac:dyDescent="0.15">
      <c r="B540" s="6" t="s">
        <v>10</v>
      </c>
      <c r="C540" s="6" t="s">
        <v>1491</v>
      </c>
      <c r="D540" s="6" t="s">
        <v>1492</v>
      </c>
      <c r="E540" s="5" t="str">
        <f>HYPERLINK("https://www.esco-net.com/wcs/escort/ec/detail?hHinCd=EA982ST-5A","EA982ST-5A")</f>
        <v>EA982ST-5A</v>
      </c>
    </row>
    <row r="541" spans="2:5" x14ac:dyDescent="0.15">
      <c r="B541" s="6" t="s">
        <v>38</v>
      </c>
      <c r="C541" s="6" t="s">
        <v>1493</v>
      </c>
      <c r="D541" s="6" t="s">
        <v>1494</v>
      </c>
      <c r="E541" s="5" t="str">
        <f>HYPERLINK("https://www.esco-net.com/wcs/escort/ec/detail?hHinCd=EA982SB-13A","EA982SB-13A")</f>
        <v>EA982SB-13A</v>
      </c>
    </row>
    <row r="542" spans="2:5" x14ac:dyDescent="0.15">
      <c r="B542" s="6" t="s">
        <v>38</v>
      </c>
      <c r="C542" s="6" t="s">
        <v>1495</v>
      </c>
      <c r="D542" s="6" t="s">
        <v>1496</v>
      </c>
      <c r="E542" s="5" t="str">
        <f>HYPERLINK("https://www.esco-net.com/wcs/escort/ec/detail?hHinCd=EA982SB-23A","EA982SB-23A")</f>
        <v>EA982SB-23A</v>
      </c>
    </row>
    <row r="543" spans="2:5" x14ac:dyDescent="0.15">
      <c r="B543" s="6" t="s">
        <v>38</v>
      </c>
      <c r="C543" s="6" t="s">
        <v>1497</v>
      </c>
      <c r="D543" s="6" t="s">
        <v>1498</v>
      </c>
      <c r="E543" s="5" t="str">
        <f>HYPERLINK("https://www.esco-net.com/wcs/escort/ec/detail?hHinCd=EA982SB-34A","EA982SB-34A")</f>
        <v>EA982SB-34A</v>
      </c>
    </row>
    <row r="544" spans="2:5" x14ac:dyDescent="0.15">
      <c r="B544" s="6" t="s">
        <v>203</v>
      </c>
      <c r="C544" s="6" t="s">
        <v>1499</v>
      </c>
      <c r="D544" s="6" t="s">
        <v>1500</v>
      </c>
      <c r="E544" s="5" t="str">
        <f>HYPERLINK("https://www.esco-net.com/wcs/escort/ec/detail?hHinCd=EA628PT-652","EA628PT-652")</f>
        <v>EA628PT-652</v>
      </c>
    </row>
    <row r="545" spans="2:5" x14ac:dyDescent="0.15">
      <c r="B545" s="6" t="s">
        <v>1501</v>
      </c>
      <c r="C545" s="6" t="s">
        <v>1502</v>
      </c>
      <c r="D545" s="6" t="s">
        <v>1503</v>
      </c>
      <c r="E545" s="5"/>
    </row>
    <row r="546" spans="2:5" x14ac:dyDescent="0.15">
      <c r="B546" s="6" t="s">
        <v>204</v>
      </c>
      <c r="C546" s="6" t="s">
        <v>1504</v>
      </c>
      <c r="D546" s="6" t="s">
        <v>1505</v>
      </c>
      <c r="E546" s="5"/>
    </row>
    <row r="547" spans="2:5" x14ac:dyDescent="0.15">
      <c r="B547" s="6" t="s">
        <v>204</v>
      </c>
      <c r="C547" s="6" t="s">
        <v>1506</v>
      </c>
      <c r="D547" s="6" t="s">
        <v>1507</v>
      </c>
      <c r="E547" s="5"/>
    </row>
    <row r="548" spans="2:5" x14ac:dyDescent="0.15">
      <c r="B548" s="6" t="s">
        <v>1508</v>
      </c>
      <c r="C548" s="6" t="s">
        <v>1509</v>
      </c>
      <c r="D548" s="6" t="s">
        <v>1510</v>
      </c>
      <c r="E548" s="5"/>
    </row>
    <row r="549" spans="2:5" x14ac:dyDescent="0.15">
      <c r="B549" s="6" t="s">
        <v>1511</v>
      </c>
      <c r="C549" s="6" t="s">
        <v>1512</v>
      </c>
      <c r="D549" s="6" t="s">
        <v>1513</v>
      </c>
      <c r="E549" s="5"/>
    </row>
    <row r="550" spans="2:5" x14ac:dyDescent="0.15">
      <c r="B550" s="6" t="s">
        <v>1511</v>
      </c>
      <c r="C550" s="6" t="s">
        <v>1514</v>
      </c>
      <c r="D550" s="6" t="s">
        <v>1515</v>
      </c>
      <c r="E550" s="5"/>
    </row>
    <row r="551" spans="2:5" x14ac:dyDescent="0.15">
      <c r="B551" s="6" t="s">
        <v>92</v>
      </c>
      <c r="C551" s="6" t="s">
        <v>1516</v>
      </c>
      <c r="D551" s="6" t="s">
        <v>1517</v>
      </c>
      <c r="E551" s="5"/>
    </row>
    <row r="552" spans="2:5" x14ac:dyDescent="0.15">
      <c r="B552" s="6" t="s">
        <v>1518</v>
      </c>
      <c r="C552" s="6" t="s">
        <v>1519</v>
      </c>
      <c r="D552" s="6" t="s">
        <v>1520</v>
      </c>
      <c r="E552" s="5" t="str">
        <f>HYPERLINK("https://www.esco-net.com/wcs/escort/ec/detail?hHinCd=EA981VB-51","EA981VB-51")</f>
        <v>EA981VB-51</v>
      </c>
    </row>
    <row r="553" spans="2:5" x14ac:dyDescent="0.15">
      <c r="B553" s="6" t="s">
        <v>205</v>
      </c>
      <c r="C553" s="6" t="s">
        <v>1521</v>
      </c>
      <c r="D553" s="6" t="s">
        <v>1522</v>
      </c>
      <c r="E553" s="5" t="str">
        <f>HYPERLINK("https://www.esco-net.com/wcs/escort/ec/detail?hHinCd=EA987G-2","EA987G-2")</f>
        <v>EA987G-2</v>
      </c>
    </row>
    <row r="554" spans="2:5" x14ac:dyDescent="0.15">
      <c r="B554" s="6" t="s">
        <v>1523</v>
      </c>
      <c r="C554" s="6" t="s">
        <v>1524</v>
      </c>
      <c r="D554" s="6" t="s">
        <v>1525</v>
      </c>
      <c r="E554" s="5"/>
    </row>
    <row r="555" spans="2:5" x14ac:dyDescent="0.15">
      <c r="B555" s="6" t="s">
        <v>1526</v>
      </c>
      <c r="C555" s="6" t="s">
        <v>1527</v>
      </c>
      <c r="D555" s="6" t="s">
        <v>1528</v>
      </c>
      <c r="E555" s="5"/>
    </row>
    <row r="556" spans="2:5" x14ac:dyDescent="0.15">
      <c r="B556" s="6" t="s">
        <v>1529</v>
      </c>
      <c r="C556" s="6" t="s">
        <v>1530</v>
      </c>
      <c r="D556" s="6" t="s">
        <v>1531</v>
      </c>
      <c r="E556" s="5" t="str">
        <f>HYPERLINK("https://www.esco-net.com/wcs/escort/ec/detail?hHinCd=EA762AE-8","EA762AE-8")</f>
        <v>EA762AE-8</v>
      </c>
    </row>
    <row r="557" spans="2:5" x14ac:dyDescent="0.15">
      <c r="B557" s="6" t="s">
        <v>26</v>
      </c>
      <c r="C557" s="6" t="s">
        <v>1532</v>
      </c>
      <c r="D557" s="6" t="s">
        <v>1533</v>
      </c>
      <c r="E557" s="5" t="str">
        <f>HYPERLINK("https://www.esco-net.com/wcs/escort/ec/detail?hHinCd=EA762EC-4","EA762EC-4")</f>
        <v>EA762EC-4</v>
      </c>
    </row>
    <row r="558" spans="2:5" x14ac:dyDescent="0.15">
      <c r="B558" s="6" t="s">
        <v>1534</v>
      </c>
      <c r="C558" s="6" t="s">
        <v>1535</v>
      </c>
      <c r="D558" s="6" t="s">
        <v>1536</v>
      </c>
      <c r="E558" s="5"/>
    </row>
    <row r="559" spans="2:5" x14ac:dyDescent="0.15">
      <c r="B559" s="6" t="s">
        <v>1534</v>
      </c>
      <c r="C559" s="6" t="s">
        <v>1537</v>
      </c>
      <c r="D559" s="6" t="s">
        <v>1538</v>
      </c>
      <c r="E559" s="5" t="str">
        <f>HYPERLINK("https://www.esco-net.com/wcs/escort/ec/detail?hHinCd=EA589AC-110","EA589AC-110")</f>
        <v>EA589AC-110</v>
      </c>
    </row>
    <row r="560" spans="2:5" x14ac:dyDescent="0.15">
      <c r="B560" s="6" t="s">
        <v>1534</v>
      </c>
      <c r="C560" s="6" t="s">
        <v>1539</v>
      </c>
      <c r="D560" s="6" t="s">
        <v>1538</v>
      </c>
      <c r="E560" s="5" t="str">
        <f>HYPERLINK("https://www.esco-net.com/wcs/escort/ec/detail?hHinCd=EA589DS-14","EA589DS-14")</f>
        <v>EA589DS-14</v>
      </c>
    </row>
    <row r="561" spans="2:5" x14ac:dyDescent="0.15">
      <c r="B561" s="6" t="s">
        <v>1540</v>
      </c>
      <c r="C561" s="6" t="s">
        <v>1541</v>
      </c>
      <c r="D561" s="6" t="s">
        <v>1542</v>
      </c>
      <c r="E561" s="5" t="str">
        <f>HYPERLINK("https://www.esco-net.com/wcs/escort/ec/detail?hHinCd=EA589DA-2A","EA589DA-2A")</f>
        <v>EA589DA-2A</v>
      </c>
    </row>
    <row r="562" spans="2:5" x14ac:dyDescent="0.15">
      <c r="B562" s="6" t="s">
        <v>1543</v>
      </c>
      <c r="C562" s="6" t="s">
        <v>1544</v>
      </c>
      <c r="D562" s="6" t="s">
        <v>1545</v>
      </c>
      <c r="E562" s="5"/>
    </row>
    <row r="563" spans="2:5" x14ac:dyDescent="0.15">
      <c r="B563" s="6" t="s">
        <v>206</v>
      </c>
      <c r="C563" s="6" t="s">
        <v>1546</v>
      </c>
      <c r="D563" s="6" t="s">
        <v>1547</v>
      </c>
      <c r="E563" s="5"/>
    </row>
    <row r="564" spans="2:5" x14ac:dyDescent="0.15">
      <c r="B564" s="6" t="s">
        <v>1548</v>
      </c>
      <c r="C564" s="6" t="s">
        <v>1549</v>
      </c>
      <c r="D564" s="6" t="s">
        <v>1550</v>
      </c>
      <c r="E564" s="5" t="str">
        <f>HYPERLINK("https://www.esco-net.com/wcs/escort/ec/detail?hHinCd=EA762FB-211","EA762FB-211")</f>
        <v>EA762FB-211</v>
      </c>
    </row>
    <row r="565" spans="2:5" x14ac:dyDescent="0.15">
      <c r="B565" s="6" t="s">
        <v>1548</v>
      </c>
      <c r="C565" s="6" t="s">
        <v>1551</v>
      </c>
      <c r="D565" s="6" t="s">
        <v>1552</v>
      </c>
      <c r="E565" s="5" t="str">
        <f>HYPERLINK("https://www.esco-net.com/wcs/escort/ec/detail?hHinCd=EA762FC-53","EA762FC-53")</f>
        <v>EA762FC-53</v>
      </c>
    </row>
    <row r="566" spans="2:5" x14ac:dyDescent="0.15">
      <c r="B566" s="6" t="s">
        <v>1553</v>
      </c>
      <c r="C566" s="6" t="s">
        <v>1554</v>
      </c>
      <c r="D566" s="6" t="s">
        <v>1555</v>
      </c>
      <c r="E566" s="5" t="str">
        <f>HYPERLINK("https://www.esco-net.com/wcs/escort/ec/detail?hHinCd=EA638LA-63","EA638LA-63")</f>
        <v>EA638LA-63</v>
      </c>
    </row>
    <row r="567" spans="2:5" x14ac:dyDescent="0.15">
      <c r="B567" s="6" t="s">
        <v>1556</v>
      </c>
      <c r="C567" s="6" t="s">
        <v>1557</v>
      </c>
      <c r="D567" s="6" t="s">
        <v>1558</v>
      </c>
      <c r="E567" s="5"/>
    </row>
    <row r="568" spans="2:5" x14ac:dyDescent="0.15">
      <c r="B568" s="6" t="s">
        <v>93</v>
      </c>
      <c r="C568" s="6" t="s">
        <v>1559</v>
      </c>
      <c r="D568" s="6" t="s">
        <v>1560</v>
      </c>
      <c r="E568" s="5" t="str">
        <f>HYPERLINK("https://www.esco-net.com/wcs/escort/ec/detail?hHinCd=EA762DA-162","EA762DA-162")</f>
        <v>EA762DA-162</v>
      </c>
    </row>
    <row r="569" spans="2:5" x14ac:dyDescent="0.15">
      <c r="B569" s="6" t="s">
        <v>1561</v>
      </c>
      <c r="C569" s="6" t="s">
        <v>1562</v>
      </c>
      <c r="D569" s="6" t="s">
        <v>1563</v>
      </c>
      <c r="E569" s="5"/>
    </row>
    <row r="570" spans="2:5" x14ac:dyDescent="0.15">
      <c r="B570" s="6" t="s">
        <v>1561</v>
      </c>
      <c r="C570" s="6" t="s">
        <v>1564</v>
      </c>
      <c r="D570" s="6" t="s">
        <v>1565</v>
      </c>
      <c r="E570" s="5" t="str">
        <f>HYPERLINK("https://www.esco-net.com/wcs/escort/ec/detail?hHinCd=EA762CL-22","EA762CL-22")</f>
        <v>EA762CL-22</v>
      </c>
    </row>
    <row r="571" spans="2:5" x14ac:dyDescent="0.15">
      <c r="B571" s="6" t="s">
        <v>207</v>
      </c>
      <c r="C571" s="6" t="s">
        <v>1566</v>
      </c>
      <c r="D571" s="6" t="s">
        <v>1567</v>
      </c>
      <c r="E571" s="5" t="str">
        <f>HYPERLINK("https://www.esco-net.com/wcs/escort/ec/detail?hHinCd=EA956VC-2A","EA956VC-2A")</f>
        <v>EA956VC-2A</v>
      </c>
    </row>
    <row r="572" spans="2:5" x14ac:dyDescent="0.15">
      <c r="B572" s="6" t="s">
        <v>207</v>
      </c>
      <c r="C572" s="6" t="s">
        <v>1568</v>
      </c>
      <c r="D572" s="6" t="s">
        <v>1569</v>
      </c>
      <c r="E572" s="5" t="str">
        <f>HYPERLINK("https://www.esco-net.com/wcs/escort/ec/detail?hHinCd=EA956VC-81","EA956VC-81")</f>
        <v>EA956VC-81</v>
      </c>
    </row>
    <row r="573" spans="2:5" x14ac:dyDescent="0.15">
      <c r="B573" s="6" t="s">
        <v>208</v>
      </c>
      <c r="C573" s="6" t="s">
        <v>1570</v>
      </c>
      <c r="D573" s="6" t="s">
        <v>1571</v>
      </c>
      <c r="E573" s="5" t="str">
        <f>HYPERLINK("https://www.esco-net.com/wcs/escort/ec/detail?hHinCd=EA762GA-143","EA762GA-143")</f>
        <v>EA762GA-143</v>
      </c>
    </row>
    <row r="574" spans="2:5" x14ac:dyDescent="0.15">
      <c r="B574" s="6" t="s">
        <v>94</v>
      </c>
      <c r="C574" s="6" t="s">
        <v>1572</v>
      </c>
      <c r="D574" s="6" t="s">
        <v>1573</v>
      </c>
      <c r="E574" s="5"/>
    </row>
    <row r="575" spans="2:5" x14ac:dyDescent="0.15">
      <c r="B575" s="6" t="s">
        <v>95</v>
      </c>
      <c r="C575" s="6" t="s">
        <v>1574</v>
      </c>
      <c r="D575" s="6" t="s">
        <v>1575</v>
      </c>
      <c r="E575" s="5" t="str">
        <f>HYPERLINK("https://www.esco-net.com/wcs/escort/ec/detail?hHinCd=EA954TL-52","EA954TL-52")</f>
        <v>EA954TL-52</v>
      </c>
    </row>
    <row r="576" spans="2:5" x14ac:dyDescent="0.15">
      <c r="B576" s="6" t="s">
        <v>209</v>
      </c>
      <c r="C576" s="6" t="s">
        <v>1576</v>
      </c>
      <c r="D576" s="6" t="s">
        <v>1577</v>
      </c>
      <c r="E576" s="5" t="str">
        <f>HYPERLINK("https://www.esco-net.com/wcs/escort/ec/detail?hHinCd=EA506AJ-2","EA506AJ-2")</f>
        <v>EA506AJ-2</v>
      </c>
    </row>
    <row r="577" spans="2:5" x14ac:dyDescent="0.15">
      <c r="B577" s="6" t="s">
        <v>1578</v>
      </c>
      <c r="C577" s="6" t="s">
        <v>1579</v>
      </c>
      <c r="D577" s="6" t="s">
        <v>1580</v>
      </c>
      <c r="E577" s="5" t="str">
        <f>HYPERLINK("https://www.esco-net.com/wcs/escort/ec/detail?hHinCd=EA761GC-33S","EA761GC-33S")</f>
        <v>EA761GC-33S</v>
      </c>
    </row>
    <row r="578" spans="2:5" x14ac:dyDescent="0.15">
      <c r="B578" s="6" t="s">
        <v>210</v>
      </c>
      <c r="C578" s="6" t="s">
        <v>1581</v>
      </c>
      <c r="D578" s="6" t="s">
        <v>1582</v>
      </c>
      <c r="E578" s="5" t="str">
        <f>HYPERLINK("https://www.esco-net.com/wcs/escort/ec/detail?hHinCd=EA761DK-91","EA761DK-91")</f>
        <v>EA761DK-91</v>
      </c>
    </row>
    <row r="579" spans="2:5" x14ac:dyDescent="0.15">
      <c r="B579" s="6" t="s">
        <v>96</v>
      </c>
      <c r="C579" s="6" t="s">
        <v>1583</v>
      </c>
      <c r="D579" s="6" t="s">
        <v>1584</v>
      </c>
      <c r="E579" s="5"/>
    </row>
    <row r="580" spans="2:5" x14ac:dyDescent="0.15">
      <c r="B580" s="6" t="s">
        <v>96</v>
      </c>
      <c r="C580" s="6" t="s">
        <v>1585</v>
      </c>
      <c r="D580" s="6" t="s">
        <v>1586</v>
      </c>
      <c r="E580" s="5"/>
    </row>
    <row r="581" spans="2:5" x14ac:dyDescent="0.15">
      <c r="B581" s="6" t="s">
        <v>1587</v>
      </c>
      <c r="C581" s="6" t="s">
        <v>1588</v>
      </c>
      <c r="D581" s="6" t="s">
        <v>1589</v>
      </c>
      <c r="E581" s="5" t="str">
        <f>HYPERLINK("https://www.esco-net.com/wcs/escort/ec/detail?hHinCd=EA761LE-180","EA761LE-180")</f>
        <v>EA761LE-180</v>
      </c>
    </row>
    <row r="582" spans="2:5" x14ac:dyDescent="0.15">
      <c r="B582" s="6" t="s">
        <v>211</v>
      </c>
      <c r="C582" s="6" t="s">
        <v>1590</v>
      </c>
      <c r="D582" s="6" t="s">
        <v>1591</v>
      </c>
      <c r="E582" s="5"/>
    </row>
    <row r="583" spans="2:5" x14ac:dyDescent="0.15">
      <c r="B583" s="6" t="s">
        <v>1592</v>
      </c>
      <c r="C583" s="6" t="s">
        <v>1593</v>
      </c>
      <c r="D583" s="6" t="s">
        <v>1594</v>
      </c>
      <c r="E583" s="5"/>
    </row>
    <row r="584" spans="2:5" x14ac:dyDescent="0.15">
      <c r="B584" s="6" t="s">
        <v>1592</v>
      </c>
      <c r="C584" s="6" t="s">
        <v>1595</v>
      </c>
      <c r="D584" s="6" t="s">
        <v>1596</v>
      </c>
      <c r="E584" s="5"/>
    </row>
    <row r="585" spans="2:5" x14ac:dyDescent="0.15">
      <c r="B585" s="6" t="s">
        <v>1592</v>
      </c>
      <c r="C585" s="6" t="s">
        <v>1597</v>
      </c>
      <c r="D585" s="6" t="s">
        <v>1598</v>
      </c>
      <c r="E585" s="5" t="str">
        <f>HYPERLINK("https://www.esco-net.com/wcs/escort/ec/detail?hHinCd=EA764AG-192","EA764AG-192")</f>
        <v>EA764AG-192</v>
      </c>
    </row>
    <row r="586" spans="2:5" x14ac:dyDescent="0.15">
      <c r="B586" s="6" t="s">
        <v>39</v>
      </c>
      <c r="C586" s="6" t="s">
        <v>1599</v>
      </c>
      <c r="D586" s="6" t="s">
        <v>1600</v>
      </c>
      <c r="E586" s="5"/>
    </row>
    <row r="587" spans="2:5" x14ac:dyDescent="0.15">
      <c r="B587" s="6" t="s">
        <v>1601</v>
      </c>
      <c r="C587" s="6" t="s">
        <v>1602</v>
      </c>
      <c r="D587" s="6" t="s">
        <v>1603</v>
      </c>
      <c r="E587" s="5" t="str">
        <f>HYPERLINK("https://www.esco-net.com/wcs/escort/ec/detail?hHinCd=EA763BC-83A","EA763BC-83A")</f>
        <v>EA763BC-83A</v>
      </c>
    </row>
    <row r="588" spans="2:5" x14ac:dyDescent="0.15">
      <c r="B588" s="6" t="s">
        <v>212</v>
      </c>
      <c r="C588" s="6" t="s">
        <v>1604</v>
      </c>
      <c r="D588" s="6" t="s">
        <v>1605</v>
      </c>
      <c r="E588" s="5" t="str">
        <f>HYPERLINK("https://www.esco-net.com/wcs/escort/ec/detail?hHinCd=EA763BC-114A","EA763BC-114A")</f>
        <v>EA763BC-114A</v>
      </c>
    </row>
    <row r="589" spans="2:5" x14ac:dyDescent="0.15">
      <c r="B589" s="6" t="s">
        <v>213</v>
      </c>
      <c r="C589" s="6" t="s">
        <v>1606</v>
      </c>
      <c r="D589" s="6" t="s">
        <v>1607</v>
      </c>
      <c r="E589" s="5" t="str">
        <f>HYPERLINK("https://www.esco-net.com/wcs/escort/ec/detail?hHinCd=EA764AA-214A","EA764AA-214A")</f>
        <v>EA764AA-214A</v>
      </c>
    </row>
    <row r="590" spans="2:5" x14ac:dyDescent="0.15">
      <c r="B590" s="6" t="s">
        <v>1608</v>
      </c>
      <c r="C590" s="6" t="s">
        <v>1609</v>
      </c>
      <c r="D590" s="6" t="s">
        <v>1610</v>
      </c>
      <c r="E590" s="5" t="str">
        <f>HYPERLINK("https://www.esco-net.com/wcs/escort/ec/detail?hHinCd=EA764-206A","EA764-206A")</f>
        <v>EA764-206A</v>
      </c>
    </row>
    <row r="591" spans="2:5" x14ac:dyDescent="0.15">
      <c r="B591" s="6" t="s">
        <v>1611</v>
      </c>
      <c r="C591" s="6" t="s">
        <v>1612</v>
      </c>
      <c r="D591" s="6" t="s">
        <v>1613</v>
      </c>
      <c r="E591" s="5" t="str">
        <f>HYPERLINK("https://www.esco-net.com/wcs/escort/ec/detail?hHinCd=EA764DA-16","EA764DA-16")</f>
        <v>EA764DA-16</v>
      </c>
    </row>
    <row r="592" spans="2:5" x14ac:dyDescent="0.15">
      <c r="B592" s="6" t="s">
        <v>1614</v>
      </c>
      <c r="C592" s="6" t="s">
        <v>1615</v>
      </c>
      <c r="D592" s="6" t="s">
        <v>1616</v>
      </c>
      <c r="E592" s="5" t="str">
        <f>HYPERLINK("https://www.esco-net.com/wcs/escort/ec/detail?hHinCd=EA764AC-64A","EA764AC-64A")</f>
        <v>EA764AC-64A</v>
      </c>
    </row>
    <row r="593" spans="2:5" x14ac:dyDescent="0.15">
      <c r="B593" s="6" t="s">
        <v>1617</v>
      </c>
      <c r="C593" s="6" t="s">
        <v>1618</v>
      </c>
      <c r="D593" s="6" t="s">
        <v>1619</v>
      </c>
      <c r="E593" s="5"/>
    </row>
    <row r="594" spans="2:5" x14ac:dyDescent="0.15">
      <c r="B594" s="6" t="s">
        <v>1620</v>
      </c>
      <c r="C594" s="6" t="s">
        <v>1621</v>
      </c>
      <c r="D594" s="6" t="s">
        <v>1622</v>
      </c>
      <c r="E594" s="5" t="str">
        <f>HYPERLINK("https://www.esco-net.com/wcs/escort/ec/detail?hHinCd=EA759GW-23A","EA759GW-23A")</f>
        <v>EA759GW-23A</v>
      </c>
    </row>
    <row r="595" spans="2:5" x14ac:dyDescent="0.15">
      <c r="B595" s="6" t="s">
        <v>214</v>
      </c>
      <c r="C595" s="6" t="s">
        <v>1623</v>
      </c>
      <c r="D595" s="6" t="s">
        <v>1624</v>
      </c>
      <c r="E595" s="5" t="str">
        <f>HYPERLINK("https://www.esco-net.com/wcs/escort/ec/detail?hHinCd=EA940P-106","EA940P-106")</f>
        <v>EA940P-106</v>
      </c>
    </row>
    <row r="596" spans="2:5" x14ac:dyDescent="0.15">
      <c r="B596" s="6" t="s">
        <v>214</v>
      </c>
      <c r="C596" s="6" t="s">
        <v>1625</v>
      </c>
      <c r="D596" s="6" t="s">
        <v>1626</v>
      </c>
      <c r="E596" s="5" t="str">
        <f>HYPERLINK("https://www.esco-net.com/wcs/escort/ec/detail?hHinCd=EA940PG-22A","EA940PG-22A")</f>
        <v>EA940PG-22A</v>
      </c>
    </row>
    <row r="597" spans="2:5" x14ac:dyDescent="0.15">
      <c r="B597" s="6" t="s">
        <v>215</v>
      </c>
      <c r="C597" s="6" t="s">
        <v>1627</v>
      </c>
      <c r="D597" s="6" t="s">
        <v>1628</v>
      </c>
      <c r="E597" s="5" t="str">
        <f>HYPERLINK("https://www.esco-net.com/wcs/escort/ec/detail?hHinCd=EA940PM-1B","EA940PM-1B")</f>
        <v>EA940PM-1B</v>
      </c>
    </row>
    <row r="598" spans="2:5" x14ac:dyDescent="0.15">
      <c r="B598" s="6" t="s">
        <v>215</v>
      </c>
      <c r="C598" s="6" t="s">
        <v>1629</v>
      </c>
      <c r="D598" s="6" t="s">
        <v>1630</v>
      </c>
      <c r="E598" s="5" t="str">
        <f>HYPERLINK("https://www.esco-net.com/wcs/escort/ec/detail?hHinCd=EA940PM-91","EA940PM-91")</f>
        <v>EA940PM-91</v>
      </c>
    </row>
    <row r="599" spans="2:5" x14ac:dyDescent="0.15">
      <c r="B599" s="6" t="s">
        <v>1631</v>
      </c>
      <c r="C599" s="6" t="s">
        <v>1632</v>
      </c>
      <c r="D599" s="6" t="s">
        <v>1633</v>
      </c>
      <c r="E599" s="5" t="str">
        <f>HYPERLINK("https://www.esco-net.com/wcs/escort/ec/detail?hHinCd=EA764B-556","EA764B-556")</f>
        <v>EA764B-556</v>
      </c>
    </row>
    <row r="600" spans="2:5" x14ac:dyDescent="0.15">
      <c r="B600" s="6" t="s">
        <v>1634</v>
      </c>
      <c r="C600" s="6" t="s">
        <v>1635</v>
      </c>
      <c r="D600" s="6" t="s">
        <v>1636</v>
      </c>
      <c r="E600" s="5" t="str">
        <f>HYPERLINK("https://www.esco-net.com/wcs/escort/ec/detail?hHinCd=EA764C-110","EA764C-110")</f>
        <v>EA764C-110</v>
      </c>
    </row>
    <row r="601" spans="2:5" x14ac:dyDescent="0.15">
      <c r="B601" s="6" t="s">
        <v>1637</v>
      </c>
      <c r="C601" s="6" t="s">
        <v>1638</v>
      </c>
      <c r="D601" s="6" t="s">
        <v>1639</v>
      </c>
      <c r="E601" s="5" t="str">
        <f>HYPERLINK("https://www.esco-net.com/wcs/escort/ec/detail?hHinCd=EA929DB-327","EA929DB-327")</f>
        <v>EA929DB-327</v>
      </c>
    </row>
    <row r="602" spans="2:5" x14ac:dyDescent="0.15">
      <c r="B602" s="6" t="s">
        <v>216</v>
      </c>
      <c r="C602" s="6" t="s">
        <v>1640</v>
      </c>
      <c r="D602" s="6" t="s">
        <v>1641</v>
      </c>
      <c r="E602" s="5"/>
    </row>
    <row r="603" spans="2:5" x14ac:dyDescent="0.15">
      <c r="B603" s="6" t="s">
        <v>217</v>
      </c>
      <c r="C603" s="6" t="s">
        <v>1642</v>
      </c>
      <c r="D603" s="6" t="s">
        <v>1643</v>
      </c>
      <c r="E603" s="5"/>
    </row>
    <row r="604" spans="2:5" x14ac:dyDescent="0.15">
      <c r="B604" s="6" t="s">
        <v>217</v>
      </c>
      <c r="C604" s="6" t="s">
        <v>1644</v>
      </c>
      <c r="D604" s="6" t="s">
        <v>1645</v>
      </c>
      <c r="E604" s="5"/>
    </row>
    <row r="605" spans="2:5" x14ac:dyDescent="0.15">
      <c r="B605" s="6" t="s">
        <v>218</v>
      </c>
      <c r="C605" s="6" t="s">
        <v>1646</v>
      </c>
      <c r="D605" s="6" t="s">
        <v>1647</v>
      </c>
      <c r="E605" s="5"/>
    </row>
    <row r="606" spans="2:5" x14ac:dyDescent="0.15">
      <c r="B606" s="6" t="s">
        <v>1648</v>
      </c>
      <c r="C606" s="6" t="s">
        <v>1649</v>
      </c>
      <c r="D606" s="6" t="s">
        <v>1650</v>
      </c>
      <c r="E606" s="5" t="str">
        <f>HYPERLINK("https://www.esco-net.com/wcs/escort/ec/detail?hHinCd=EA764A-46C","EA764A-46C")</f>
        <v>EA764A-46C</v>
      </c>
    </row>
    <row r="607" spans="2:5" x14ac:dyDescent="0.15">
      <c r="B607" s="6" t="s">
        <v>40</v>
      </c>
      <c r="C607" s="6" t="s">
        <v>1651</v>
      </c>
      <c r="D607" s="6" t="s">
        <v>1652</v>
      </c>
      <c r="E607" s="5" t="str">
        <f>HYPERLINK("https://www.esco-net.com/wcs/escort/ec/detail?hHinCd=EA759GV-109A","EA759GV-109A")</f>
        <v>EA759GV-109A</v>
      </c>
    </row>
    <row r="608" spans="2:5" x14ac:dyDescent="0.15">
      <c r="B608" s="6" t="s">
        <v>40</v>
      </c>
      <c r="C608" s="6" t="s">
        <v>1653</v>
      </c>
      <c r="D608" s="6" t="s">
        <v>1654</v>
      </c>
      <c r="E608" s="5" t="str">
        <f>HYPERLINK("https://www.esco-net.com/wcs/escort/ec/detail?hHinCd=EA759GV-118","EA759GV-118")</f>
        <v>EA759GV-118</v>
      </c>
    </row>
    <row r="609" spans="2:5" x14ac:dyDescent="0.15">
      <c r="B609" s="6" t="s">
        <v>97</v>
      </c>
      <c r="C609" s="6" t="s">
        <v>1655</v>
      </c>
      <c r="D609" s="6" t="s">
        <v>1656</v>
      </c>
      <c r="E609" s="5" t="str">
        <f>HYPERLINK("https://www.esco-net.com/wcs/escort/ec/detail?hHinCd=EA759GS-31","EA759GS-31")</f>
        <v>EA759GS-31</v>
      </c>
    </row>
    <row r="610" spans="2:5" x14ac:dyDescent="0.15">
      <c r="B610" s="6" t="s">
        <v>1657</v>
      </c>
      <c r="C610" s="6" t="s">
        <v>1658</v>
      </c>
      <c r="D610" s="6" t="s">
        <v>1659</v>
      </c>
      <c r="E610" s="5" t="str">
        <f>HYPERLINK("https://www.esco-net.com/wcs/escort/ec/detail?hHinCd=EA759Z-20KA","EA759Z-20KA")</f>
        <v>EA759Z-20KA</v>
      </c>
    </row>
    <row r="611" spans="2:5" x14ac:dyDescent="0.15">
      <c r="B611" s="6" t="s">
        <v>219</v>
      </c>
      <c r="C611" s="6" t="s">
        <v>1660</v>
      </c>
      <c r="D611" s="6" t="s">
        <v>1661</v>
      </c>
      <c r="E611" s="5" t="str">
        <f>HYPERLINK("https://www.esco-net.com/wcs/escort/ec/detail?hHinCd=EA761HE-25","EA761HE-25")</f>
        <v>EA761HE-25</v>
      </c>
    </row>
    <row r="612" spans="2:5" x14ac:dyDescent="0.15">
      <c r="B612" s="6" t="s">
        <v>1662</v>
      </c>
      <c r="C612" s="6" t="s">
        <v>1663</v>
      </c>
      <c r="D612" s="6" t="s">
        <v>1664</v>
      </c>
      <c r="E612" s="5" t="str">
        <f>HYPERLINK("https://www.esco-net.com/wcs/escort/ec/detail?hHinCd=EA798CC-85","EA798CC-85")</f>
        <v>EA798CC-85</v>
      </c>
    </row>
    <row r="613" spans="2:5" x14ac:dyDescent="0.15">
      <c r="B613" s="6" t="s">
        <v>1665</v>
      </c>
      <c r="C613" s="6" t="s">
        <v>1666</v>
      </c>
      <c r="D613" s="6" t="s">
        <v>1667</v>
      </c>
      <c r="E613" s="5" t="str">
        <f>HYPERLINK("https://www.esco-net.com/wcs/escort/ec/detail?hHinCd=EA798CS-99","EA798CS-99")</f>
        <v>EA798CS-99</v>
      </c>
    </row>
    <row r="614" spans="2:5" x14ac:dyDescent="0.15">
      <c r="B614" s="6" t="s">
        <v>1668</v>
      </c>
      <c r="C614" s="6" t="s">
        <v>1669</v>
      </c>
      <c r="D614" s="6" t="s">
        <v>1670</v>
      </c>
      <c r="E614" s="5"/>
    </row>
    <row r="615" spans="2:5" x14ac:dyDescent="0.15">
      <c r="B615" s="6" t="s">
        <v>220</v>
      </c>
      <c r="C615" s="6" t="s">
        <v>1671</v>
      </c>
      <c r="D615" s="6" t="s">
        <v>1672</v>
      </c>
      <c r="E615" s="5" t="str">
        <f>HYPERLINK("https://www.esco-net.com/wcs/escort/ec/detail?hHinCd=EA763CS-2A","EA763CS-2A")</f>
        <v>EA763CS-2A</v>
      </c>
    </row>
    <row r="616" spans="2:5" x14ac:dyDescent="0.15">
      <c r="B616" s="6" t="s">
        <v>1673</v>
      </c>
      <c r="C616" s="6" t="s">
        <v>1674</v>
      </c>
      <c r="D616" s="6" t="s">
        <v>1675</v>
      </c>
      <c r="E616" s="5"/>
    </row>
    <row r="617" spans="2:5" x14ac:dyDescent="0.15">
      <c r="B617" s="6" t="s">
        <v>221</v>
      </c>
      <c r="C617" s="6" t="s">
        <v>1676</v>
      </c>
      <c r="D617" s="6" t="s">
        <v>1677</v>
      </c>
      <c r="E617" s="5" t="str">
        <f>HYPERLINK("https://www.esco-net.com/wcs/escort/ec/detail?hHinCd=EA759EX-166A","EA759EX-166A")</f>
        <v>EA759EX-166A</v>
      </c>
    </row>
    <row r="618" spans="2:5" x14ac:dyDescent="0.15">
      <c r="B618" s="6" t="s">
        <v>41</v>
      </c>
      <c r="C618" s="6" t="s">
        <v>1678</v>
      </c>
      <c r="D618" s="6" t="s">
        <v>1679</v>
      </c>
      <c r="E618" s="5"/>
    </row>
    <row r="619" spans="2:5" x14ac:dyDescent="0.15">
      <c r="B619" s="6" t="s">
        <v>1680</v>
      </c>
      <c r="C619" s="6" t="s">
        <v>1681</v>
      </c>
      <c r="D619" s="6" t="s">
        <v>1682</v>
      </c>
      <c r="E619" s="5" t="str">
        <f>HYPERLINK("https://www.esco-net.com/wcs/escort/ec/detail?hHinCd=EA995AA-138","EA995AA-138")</f>
        <v>EA995AA-138</v>
      </c>
    </row>
    <row r="620" spans="2:5" x14ac:dyDescent="0.15">
      <c r="B620" s="6" t="s">
        <v>42</v>
      </c>
      <c r="C620" s="6" t="s">
        <v>1683</v>
      </c>
      <c r="D620" s="6" t="s">
        <v>1684</v>
      </c>
      <c r="E620" s="5" t="str">
        <f>HYPERLINK("https://www.esco-net.com/wcs/escort/ec/detail?hHinCd=EA954HC-1","EA954HC-1")</f>
        <v>EA954HC-1</v>
      </c>
    </row>
    <row r="621" spans="2:5" x14ac:dyDescent="0.15">
      <c r="B621" s="6" t="s">
        <v>222</v>
      </c>
      <c r="C621" s="6" t="s">
        <v>1685</v>
      </c>
      <c r="D621" s="6" t="s">
        <v>1686</v>
      </c>
      <c r="E621" s="5"/>
    </row>
    <row r="622" spans="2:5" x14ac:dyDescent="0.15">
      <c r="B622" s="6" t="s">
        <v>1687</v>
      </c>
      <c r="C622" s="6" t="s">
        <v>1688</v>
      </c>
      <c r="D622" s="6" t="s">
        <v>1689</v>
      </c>
      <c r="E622" s="5" t="str">
        <f>HYPERLINK("https://www.esco-net.com/wcs/escort/ec/detail?hHinCd=EA954HC-161","EA954HC-161")</f>
        <v>EA954HC-161</v>
      </c>
    </row>
    <row r="623" spans="2:5" x14ac:dyDescent="0.15">
      <c r="B623" s="6" t="s">
        <v>223</v>
      </c>
      <c r="C623" s="6" t="s">
        <v>1690</v>
      </c>
      <c r="D623" s="6" t="s">
        <v>224</v>
      </c>
      <c r="E623" s="5" t="str">
        <f>HYPERLINK("https://www.esco-net.com/wcs/escort/ec/detail?hHinCd=EA956XB-37","EA956XB-37")</f>
        <v>EA956XB-37</v>
      </c>
    </row>
    <row r="624" spans="2:5" x14ac:dyDescent="0.15">
      <c r="B624" s="6" t="s">
        <v>1691</v>
      </c>
      <c r="C624" s="6" t="s">
        <v>1692</v>
      </c>
      <c r="D624" s="6" t="s">
        <v>1693</v>
      </c>
      <c r="E624" s="5" t="str">
        <f>HYPERLINK("https://www.esco-net.com/wcs/escort/ec/detail?hHinCd=EA956XB-39","EA956XB-39")</f>
        <v>EA956XB-39</v>
      </c>
    </row>
    <row r="625" spans="2:5" x14ac:dyDescent="0.15">
      <c r="B625" s="6" t="s">
        <v>1694</v>
      </c>
      <c r="C625" s="6" t="s">
        <v>1695</v>
      </c>
      <c r="D625" s="6" t="s">
        <v>1696</v>
      </c>
      <c r="E625" s="5" t="str">
        <f>HYPERLINK("https://www.esco-net.com/wcs/escort/ec/detail?hHinCd=EA956XE-102A","EA956XE-102A")</f>
        <v>EA956XE-102A</v>
      </c>
    </row>
    <row r="626" spans="2:5" x14ac:dyDescent="0.15">
      <c r="B626" s="6" t="s">
        <v>98</v>
      </c>
      <c r="C626" s="6" t="s">
        <v>1697</v>
      </c>
      <c r="D626" s="6" t="s">
        <v>1698</v>
      </c>
      <c r="E626" s="5" t="str">
        <f>HYPERLINK("https://www.esco-net.com/wcs/escort/ec/detail?hHinCd=EA956NA-52","EA956NA-52")</f>
        <v>EA956NA-52</v>
      </c>
    </row>
    <row r="627" spans="2:5" x14ac:dyDescent="0.15">
      <c r="B627" s="6" t="s">
        <v>98</v>
      </c>
      <c r="C627" s="6" t="s">
        <v>1699</v>
      </c>
      <c r="D627" s="6" t="s">
        <v>1700</v>
      </c>
      <c r="E627" s="5" t="str">
        <f>HYPERLINK("https://www.esco-net.com/wcs/escort/ec/detail?hHinCd=EA956NA-81","EA956NA-81")</f>
        <v>EA956NA-81</v>
      </c>
    </row>
    <row r="628" spans="2:5" x14ac:dyDescent="0.15">
      <c r="B628" s="6" t="s">
        <v>1701</v>
      </c>
      <c r="C628" s="6" t="s">
        <v>1702</v>
      </c>
      <c r="D628" s="6" t="s">
        <v>1703</v>
      </c>
      <c r="E628" s="5"/>
    </row>
    <row r="629" spans="2:5" x14ac:dyDescent="0.15">
      <c r="B629" s="6" t="s">
        <v>1701</v>
      </c>
      <c r="C629" s="6" t="s">
        <v>1704</v>
      </c>
      <c r="D629" s="6" t="s">
        <v>1705</v>
      </c>
      <c r="E629" s="5" t="str">
        <f>HYPERLINK("https://www.esco-net.com/wcs/escort/ec/detail?hHinCd=EA509C-55","EA509C-55")</f>
        <v>EA509C-55</v>
      </c>
    </row>
    <row r="630" spans="2:5" x14ac:dyDescent="0.15">
      <c r="B630" s="6" t="s">
        <v>1706</v>
      </c>
      <c r="C630" s="6" t="s">
        <v>1707</v>
      </c>
      <c r="D630" s="6" t="s">
        <v>1708</v>
      </c>
      <c r="E630" s="5" t="str">
        <f>HYPERLINK("https://www.esco-net.com/wcs/escort/ec/detail?hHinCd=EA927-116","EA927-116")</f>
        <v>EA927-116</v>
      </c>
    </row>
    <row r="631" spans="2:5" x14ac:dyDescent="0.15">
      <c r="B631" s="6" t="s">
        <v>1709</v>
      </c>
      <c r="C631" s="6" t="s">
        <v>1710</v>
      </c>
      <c r="D631" s="6" t="s">
        <v>1711</v>
      </c>
      <c r="E631" s="5"/>
    </row>
    <row r="632" spans="2:5" x14ac:dyDescent="0.15">
      <c r="B632" s="6" t="s">
        <v>1709</v>
      </c>
      <c r="C632" s="6" t="s">
        <v>1712</v>
      </c>
      <c r="D632" s="6" t="s">
        <v>1713</v>
      </c>
      <c r="E632" s="5"/>
    </row>
    <row r="633" spans="2:5" x14ac:dyDescent="0.15">
      <c r="B633" s="6" t="s">
        <v>1714</v>
      </c>
      <c r="C633" s="6" t="s">
        <v>1715</v>
      </c>
      <c r="D633" s="6" t="s">
        <v>1716</v>
      </c>
      <c r="E633" s="5" t="str">
        <f>HYPERLINK("https://www.esco-net.com/wcs/escort/ec/detail?hHinCd=EA927BB-142A","EA927BB-142A")</f>
        <v>EA927BB-142A</v>
      </c>
    </row>
    <row r="634" spans="2:5" x14ac:dyDescent="0.15">
      <c r="B634" s="6" t="s">
        <v>1717</v>
      </c>
      <c r="C634" s="6" t="s">
        <v>1718</v>
      </c>
      <c r="D634" s="6" t="s">
        <v>1719</v>
      </c>
      <c r="E634" s="5" t="str">
        <f>HYPERLINK("https://www.esco-net.com/wcs/escort/ec/detail?hHinCd=EA927BH-57","EA927BH-57")</f>
        <v>EA927BH-57</v>
      </c>
    </row>
    <row r="635" spans="2:5" x14ac:dyDescent="0.15">
      <c r="B635" s="6" t="s">
        <v>1720</v>
      </c>
      <c r="C635" s="6" t="s">
        <v>1721</v>
      </c>
      <c r="D635" s="6" t="s">
        <v>1722</v>
      </c>
      <c r="E635" s="5"/>
    </row>
    <row r="636" spans="2:5" x14ac:dyDescent="0.15">
      <c r="B636" s="6" t="s">
        <v>1723</v>
      </c>
      <c r="C636" s="6" t="s">
        <v>1724</v>
      </c>
      <c r="D636" s="6" t="s">
        <v>1725</v>
      </c>
      <c r="E636" s="5" t="str">
        <f>HYPERLINK("https://www.esco-net.com/wcs/escort/ec/detail?hHinCd=EA927BE-22B","EA927BE-22B")</f>
        <v>EA927BE-22B</v>
      </c>
    </row>
    <row r="637" spans="2:5" x14ac:dyDescent="0.15">
      <c r="B637" s="6" t="s">
        <v>1726</v>
      </c>
      <c r="C637" s="6" t="s">
        <v>1727</v>
      </c>
      <c r="D637" s="6" t="s">
        <v>1728</v>
      </c>
      <c r="E637" s="5" t="str">
        <f>HYPERLINK("https://www.esco-net.com/wcs/escort/ec/detail?hHinCd=EA927CH-54","EA927CH-54")</f>
        <v>EA927CH-54</v>
      </c>
    </row>
    <row r="638" spans="2:5" x14ac:dyDescent="0.15">
      <c r="B638" s="6" t="s">
        <v>1729</v>
      </c>
      <c r="C638" s="6" t="s">
        <v>1730</v>
      </c>
      <c r="D638" s="6" t="s">
        <v>1731</v>
      </c>
      <c r="E638" s="5" t="str">
        <f>HYPERLINK("https://www.esco-net.com/wcs/escort/ec/detail?hHinCd=EA928AJ-54","EA928AJ-54")</f>
        <v>EA928AJ-54</v>
      </c>
    </row>
    <row r="639" spans="2:5" x14ac:dyDescent="0.15">
      <c r="B639" s="6" t="s">
        <v>1729</v>
      </c>
      <c r="C639" s="6" t="s">
        <v>1732</v>
      </c>
      <c r="D639" s="6" t="s">
        <v>1733</v>
      </c>
      <c r="E639" s="5" t="str">
        <f>HYPERLINK("https://www.esco-net.com/wcs/escort/ec/detail?hHinCd=EA939AG-54","EA939AG-54")</f>
        <v>EA939AG-54</v>
      </c>
    </row>
    <row r="640" spans="2:5" x14ac:dyDescent="0.15">
      <c r="B640" s="6" t="s">
        <v>99</v>
      </c>
      <c r="C640" s="6" t="s">
        <v>1734</v>
      </c>
      <c r="D640" s="6" t="s">
        <v>1735</v>
      </c>
      <c r="E640" s="5"/>
    </row>
    <row r="641" spans="2:5" x14ac:dyDescent="0.15">
      <c r="B641" s="6" t="s">
        <v>100</v>
      </c>
      <c r="C641" s="6" t="s">
        <v>1736</v>
      </c>
      <c r="D641" s="6" t="s">
        <v>1737</v>
      </c>
      <c r="E641" s="5"/>
    </row>
    <row r="642" spans="2:5" x14ac:dyDescent="0.15">
      <c r="B642" s="6" t="s">
        <v>1738</v>
      </c>
      <c r="C642" s="6" t="s">
        <v>1739</v>
      </c>
      <c r="D642" s="6" t="s">
        <v>1740</v>
      </c>
      <c r="E642" s="5" t="str">
        <f>HYPERLINK("https://www.esco-net.com/wcs/escort/ec/detail?hHinCd=EA997RY-103","EA997RY-103")</f>
        <v>EA997RY-103</v>
      </c>
    </row>
    <row r="643" spans="2:5" x14ac:dyDescent="0.15">
      <c r="B643" s="6" t="s">
        <v>1741</v>
      </c>
      <c r="C643" s="6" t="s">
        <v>1742</v>
      </c>
      <c r="D643" s="6" t="s">
        <v>1743</v>
      </c>
      <c r="E643" s="5" t="str">
        <f>HYPERLINK("https://www.esco-net.com/wcs/escort/ec/detail?hHinCd=EA758RK-2A","EA758RK-2A")</f>
        <v>EA758RK-2A</v>
      </c>
    </row>
    <row r="644" spans="2:5" x14ac:dyDescent="0.15">
      <c r="B644" s="6" t="s">
        <v>1741</v>
      </c>
      <c r="C644" s="6" t="s">
        <v>1744</v>
      </c>
      <c r="D644" s="6" t="s">
        <v>1745</v>
      </c>
      <c r="E644" s="5" t="str">
        <f>HYPERLINK("https://www.esco-net.com/wcs/escort/ec/detail?hHinCd=EA758RE-1A","EA758RE-1A")</f>
        <v>EA758RE-1A</v>
      </c>
    </row>
    <row r="645" spans="2:5" x14ac:dyDescent="0.15">
      <c r="B645" s="6" t="s">
        <v>101</v>
      </c>
      <c r="C645" s="6" t="s">
        <v>1746</v>
      </c>
      <c r="D645" s="6" t="s">
        <v>1747</v>
      </c>
      <c r="E645" s="5" t="str">
        <f>HYPERLINK("https://www.esco-net.com/wcs/escort/ec/detail?hHinCd=EA814AN-30","EA814AN-30")</f>
        <v>EA814AN-30</v>
      </c>
    </row>
    <row r="646" spans="2:5" x14ac:dyDescent="0.15">
      <c r="B646" s="6" t="s">
        <v>101</v>
      </c>
      <c r="C646" s="6" t="s">
        <v>1748</v>
      </c>
      <c r="D646" s="6" t="s">
        <v>1749</v>
      </c>
      <c r="E646" s="5"/>
    </row>
    <row r="647" spans="2:5" x14ac:dyDescent="0.15">
      <c r="B647" s="6" t="s">
        <v>1750</v>
      </c>
      <c r="C647" s="6" t="s">
        <v>1751</v>
      </c>
      <c r="D647" s="6" t="s">
        <v>1752</v>
      </c>
      <c r="E647" s="5"/>
    </row>
    <row r="648" spans="2:5" x14ac:dyDescent="0.15">
      <c r="B648" s="6" t="s">
        <v>1753</v>
      </c>
      <c r="C648" s="6" t="s">
        <v>1754</v>
      </c>
      <c r="D648" s="6" t="s">
        <v>1755</v>
      </c>
      <c r="E648" s="5"/>
    </row>
    <row r="649" spans="2:5" x14ac:dyDescent="0.15">
      <c r="B649" s="6" t="s">
        <v>43</v>
      </c>
      <c r="C649" s="6" t="s">
        <v>1756</v>
      </c>
      <c r="D649" s="6" t="s">
        <v>1757</v>
      </c>
      <c r="E649" s="5" t="str">
        <f>HYPERLINK("https://www.esco-net.com/wcs/escort/ec/detail?hHinCd=EA763AJ-35J","EA763AJ-35J")</f>
        <v>EA763AJ-35J</v>
      </c>
    </row>
    <row r="650" spans="2:5" x14ac:dyDescent="0.15">
      <c r="B650" s="6" t="s">
        <v>225</v>
      </c>
      <c r="C650" s="6" t="s">
        <v>1758</v>
      </c>
      <c r="D650" s="6" t="s">
        <v>1759</v>
      </c>
      <c r="E650" s="5" t="str">
        <f>HYPERLINK("https://www.esco-net.com/wcs/escort/ec/detail?hHinCd=EA508TC-201","EA508TC-201")</f>
        <v>EA508TC-201</v>
      </c>
    </row>
    <row r="651" spans="2:5" x14ac:dyDescent="0.15">
      <c r="B651" s="6" t="s">
        <v>1760</v>
      </c>
      <c r="C651" s="6" t="s">
        <v>1761</v>
      </c>
      <c r="D651" s="6" t="s">
        <v>1762</v>
      </c>
      <c r="E651" s="5"/>
    </row>
    <row r="652" spans="2:5" x14ac:dyDescent="0.15">
      <c r="B652" s="6" t="s">
        <v>1760</v>
      </c>
      <c r="C652" s="6" t="s">
        <v>1763</v>
      </c>
      <c r="D652" s="6" t="s">
        <v>1764</v>
      </c>
      <c r="E652" s="5"/>
    </row>
    <row r="653" spans="2:5" x14ac:dyDescent="0.15">
      <c r="B653" s="6" t="s">
        <v>1765</v>
      </c>
      <c r="C653" s="6" t="s">
        <v>1766</v>
      </c>
      <c r="D653" s="6" t="s">
        <v>1767</v>
      </c>
      <c r="E653" s="5"/>
    </row>
    <row r="654" spans="2:5" x14ac:dyDescent="0.15">
      <c r="B654" s="6" t="s">
        <v>226</v>
      </c>
      <c r="C654" s="6" t="s">
        <v>1768</v>
      </c>
      <c r="D654" s="6" t="s">
        <v>1769</v>
      </c>
      <c r="E654" s="5" t="str">
        <f>HYPERLINK("https://www.esco-net.com/wcs/escort/ec/detail?hHinCd=EA763DK-6","EA763DK-6")</f>
        <v>EA763DK-6</v>
      </c>
    </row>
    <row r="655" spans="2:5" x14ac:dyDescent="0.15">
      <c r="B655" s="6" t="s">
        <v>226</v>
      </c>
      <c r="C655" s="6" t="s">
        <v>1770</v>
      </c>
      <c r="D655" s="6" t="s">
        <v>1771</v>
      </c>
      <c r="E655" s="5"/>
    </row>
    <row r="656" spans="2:5" x14ac:dyDescent="0.15">
      <c r="B656" s="6" t="s">
        <v>1772</v>
      </c>
      <c r="C656" s="6" t="s">
        <v>1773</v>
      </c>
      <c r="D656" s="6" t="s">
        <v>1774</v>
      </c>
      <c r="E656" s="5" t="str">
        <f>HYPERLINK("https://www.esco-net.com/wcs/escort/ec/detail?hHinCd=EA540EE-2A","EA540EE-2A")</f>
        <v>EA540EE-2A</v>
      </c>
    </row>
    <row r="657" spans="2:5" x14ac:dyDescent="0.15">
      <c r="B657" s="6" t="s">
        <v>1772</v>
      </c>
      <c r="C657" s="6" t="s">
        <v>1775</v>
      </c>
      <c r="D657" s="6" t="s">
        <v>1776</v>
      </c>
      <c r="E657" s="5" t="str">
        <f>HYPERLINK("https://www.esco-net.com/wcs/escort/ec/detail?hHinCd=EA540EE-2A","EA540EE-2A")</f>
        <v>EA540EE-2A</v>
      </c>
    </row>
    <row r="658" spans="2:5" x14ac:dyDescent="0.15">
      <c r="B658" s="6" t="s">
        <v>1777</v>
      </c>
      <c r="C658" s="6" t="s">
        <v>1778</v>
      </c>
      <c r="D658" s="6" t="s">
        <v>1779</v>
      </c>
      <c r="E658" s="5" t="str">
        <f>HYPERLINK("https://www.esco-net.com/wcs/escort/ec/detail?hHinCd=EA540HA-7","EA540HA-7")</f>
        <v>EA540HA-7</v>
      </c>
    </row>
    <row r="659" spans="2:5" x14ac:dyDescent="0.15">
      <c r="B659" s="6" t="s">
        <v>1780</v>
      </c>
      <c r="C659" s="6" t="s">
        <v>1781</v>
      </c>
      <c r="D659" s="6" t="s">
        <v>1782</v>
      </c>
      <c r="E659" s="5" t="str">
        <f>HYPERLINK("https://www.esco-net.com/wcs/escort/ec/detail?hHinCd=EA540EE-1","EA540EE-1")</f>
        <v>EA540EE-1</v>
      </c>
    </row>
    <row r="660" spans="2:5" x14ac:dyDescent="0.15">
      <c r="B660" s="6" t="s">
        <v>102</v>
      </c>
      <c r="C660" s="6" t="s">
        <v>1783</v>
      </c>
      <c r="D660" s="6" t="s">
        <v>1784</v>
      </c>
      <c r="E660" s="5" t="str">
        <f>HYPERLINK("https://www.esco-net.com/wcs/escort/ec/detail?hHinCd=EA540AP-33","EA540AP-33")</f>
        <v>EA540AP-33</v>
      </c>
    </row>
    <row r="661" spans="2:5" x14ac:dyDescent="0.15">
      <c r="B661" s="6" t="s">
        <v>102</v>
      </c>
      <c r="C661" s="6" t="s">
        <v>1785</v>
      </c>
      <c r="D661" s="6" t="s">
        <v>1786</v>
      </c>
      <c r="E661" s="5" t="str">
        <f>HYPERLINK("https://www.esco-net.com/wcs/escort/ec/detail?hHinCd=EA540LB-5","EA540LB-5")</f>
        <v>EA540LB-5</v>
      </c>
    </row>
    <row r="662" spans="2:5" x14ac:dyDescent="0.15">
      <c r="B662" s="6" t="s">
        <v>27</v>
      </c>
      <c r="C662" s="6" t="s">
        <v>1787</v>
      </c>
      <c r="D662" s="6" t="s">
        <v>1788</v>
      </c>
      <c r="E662" s="5" t="str">
        <f>HYPERLINK("https://www.esco-net.com/wcs/escort/ec/detail?hHinCd=EA540AH-2","EA540AH-2")</f>
        <v>EA540AH-2</v>
      </c>
    </row>
    <row r="663" spans="2:5" x14ac:dyDescent="0.15">
      <c r="B663" s="6" t="s">
        <v>27</v>
      </c>
      <c r="C663" s="6" t="s">
        <v>1789</v>
      </c>
      <c r="D663" s="6" t="s">
        <v>1790</v>
      </c>
      <c r="E663" s="5" t="str">
        <f>HYPERLINK("https://www.esco-net.com/wcs/escort/ec/detail?hHinCd=EA540AL-1","EA540AL-1")</f>
        <v>EA540AL-1</v>
      </c>
    </row>
    <row r="664" spans="2:5" x14ac:dyDescent="0.15">
      <c r="B664" s="6" t="s">
        <v>27</v>
      </c>
      <c r="C664" s="6" t="s">
        <v>1791</v>
      </c>
      <c r="D664" s="6" t="s">
        <v>227</v>
      </c>
      <c r="E664" s="5" t="str">
        <f>HYPERLINK("https://www.esco-net.com/wcs/escort/ec/detail?hHinCd=EA540AS-3","EA540AS-3")</f>
        <v>EA540AS-3</v>
      </c>
    </row>
    <row r="665" spans="2:5" x14ac:dyDescent="0.15">
      <c r="B665" s="6" t="s">
        <v>28</v>
      </c>
      <c r="C665" s="6" t="s">
        <v>1792</v>
      </c>
      <c r="D665" s="6" t="s">
        <v>1793</v>
      </c>
      <c r="E665" s="5" t="str">
        <f>HYPERLINK("https://www.esco-net.com/wcs/escort/ec/detail?hHinCd=EA628PV-13","EA628PV-13")</f>
        <v>EA628PV-13</v>
      </c>
    </row>
    <row r="666" spans="2:5" x14ac:dyDescent="0.15">
      <c r="B666" s="6" t="s">
        <v>28</v>
      </c>
      <c r="C666" s="6" t="s">
        <v>1794</v>
      </c>
      <c r="D666" s="6" t="s">
        <v>1795</v>
      </c>
      <c r="E666" s="5" t="str">
        <f>HYPERLINK("https://www.esco-net.com/wcs/escort/ec/detail?hHinCd=EA628PV-113","EA628PV-113")</f>
        <v>EA628PV-113</v>
      </c>
    </row>
    <row r="667" spans="2:5" x14ac:dyDescent="0.15">
      <c r="B667" s="6" t="s">
        <v>28</v>
      </c>
      <c r="C667" s="6" t="s">
        <v>1796</v>
      </c>
      <c r="D667" s="6" t="s">
        <v>1797</v>
      </c>
      <c r="E667" s="5" t="str">
        <f>HYPERLINK("https://www.esco-net.com/wcs/escort/ec/detail?hHinCd=EA628PW-11","EA628PW-11")</f>
        <v>EA628PW-11</v>
      </c>
    </row>
    <row r="668" spans="2:5" x14ac:dyDescent="0.15">
      <c r="B668" s="6" t="s">
        <v>103</v>
      </c>
      <c r="C668" s="6" t="s">
        <v>1798</v>
      </c>
      <c r="D668" s="6" t="s">
        <v>1799</v>
      </c>
      <c r="E668" s="5" t="str">
        <f>HYPERLINK("https://www.esco-net.com/wcs/escort/ec/detail?hHinCd=EA628AW-10","EA628AW-10")</f>
        <v>EA628AW-10</v>
      </c>
    </row>
    <row r="669" spans="2:5" x14ac:dyDescent="0.15">
      <c r="B669" s="6" t="s">
        <v>1800</v>
      </c>
      <c r="C669" s="6" t="s">
        <v>1801</v>
      </c>
      <c r="D669" s="6" t="s">
        <v>1802</v>
      </c>
      <c r="E669" s="5" t="str">
        <f>HYPERLINK("https://www.esco-net.com/wcs/escort/ec/detail?hHinCd=EA951FD-35","EA951FD-35")</f>
        <v>EA951FD-35</v>
      </c>
    </row>
    <row r="670" spans="2:5" x14ac:dyDescent="0.15">
      <c r="B670" s="6" t="s">
        <v>1803</v>
      </c>
      <c r="C670" s="6" t="s">
        <v>1804</v>
      </c>
      <c r="D670" s="6" t="s">
        <v>1805</v>
      </c>
      <c r="E670" s="5" t="str">
        <f>HYPERLINK("https://www.esco-net.com/wcs/escort/ec/detail?hHinCd=EA951FE-52B","EA951FE-52B")</f>
        <v>EA951FE-52B</v>
      </c>
    </row>
    <row r="671" spans="2:5" x14ac:dyDescent="0.15">
      <c r="B671" s="6" t="s">
        <v>44</v>
      </c>
      <c r="C671" s="6" t="s">
        <v>1806</v>
      </c>
      <c r="D671" s="6" t="s">
        <v>1807</v>
      </c>
      <c r="E671" s="5" t="str">
        <f>HYPERLINK("https://www.esco-net.com/wcs/escort/ec/detail?hHinCd=EA944CT-2A","EA944CT-2A")</f>
        <v>EA944CT-2A</v>
      </c>
    </row>
    <row r="672" spans="2:5" x14ac:dyDescent="0.15">
      <c r="B672" s="6" t="s">
        <v>228</v>
      </c>
      <c r="C672" s="6" t="s">
        <v>1808</v>
      </c>
      <c r="D672" s="6" t="s">
        <v>1809</v>
      </c>
      <c r="E672" s="5" t="str">
        <f>HYPERLINK("https://www.esco-net.com/wcs/escort/ec/detail?hHinCd=EA912WD-32","EA912WD-32")</f>
        <v>EA912WD-32</v>
      </c>
    </row>
    <row r="673" spans="2:5" x14ac:dyDescent="0.15">
      <c r="B673" s="6" t="s">
        <v>228</v>
      </c>
      <c r="C673" s="6" t="s">
        <v>1810</v>
      </c>
      <c r="D673" s="6" t="s">
        <v>1811</v>
      </c>
      <c r="E673" s="5" t="str">
        <f>HYPERLINK("https://www.esco-net.com/wcs/escort/ec/detail?hHinCd=EA912MD-12","EA912MD-12")</f>
        <v>EA912MD-12</v>
      </c>
    </row>
    <row r="674" spans="2:5" x14ac:dyDescent="0.15">
      <c r="B674" s="6" t="s">
        <v>228</v>
      </c>
      <c r="C674" s="6" t="s">
        <v>1812</v>
      </c>
      <c r="D674" s="6" t="s">
        <v>1813</v>
      </c>
      <c r="E674" s="5"/>
    </row>
    <row r="675" spans="2:5" x14ac:dyDescent="0.15">
      <c r="B675" s="6" t="s">
        <v>1814</v>
      </c>
      <c r="C675" s="6" t="s">
        <v>1815</v>
      </c>
      <c r="D675" s="6" t="s">
        <v>1816</v>
      </c>
      <c r="E675" s="5" t="str">
        <f>HYPERLINK("https://www.esco-net.com/wcs/escort/ec/detail?hHinCd=EA912HK-21B","EA912HK-21B")</f>
        <v>EA912HK-21B</v>
      </c>
    </row>
    <row r="676" spans="2:5" x14ac:dyDescent="0.15">
      <c r="B676" s="6" t="s">
        <v>1817</v>
      </c>
      <c r="C676" s="6" t="s">
        <v>1818</v>
      </c>
      <c r="D676" s="6" t="s">
        <v>1819</v>
      </c>
      <c r="E676" s="5"/>
    </row>
    <row r="677" spans="2:5" x14ac:dyDescent="0.15">
      <c r="B677" s="6" t="s">
        <v>104</v>
      </c>
      <c r="C677" s="6" t="s">
        <v>1820</v>
      </c>
      <c r="D677" s="6" t="s">
        <v>1821</v>
      </c>
      <c r="E677" s="5" t="str">
        <f>HYPERLINK("https://www.esco-net.com/wcs/escort/ec/detail?hHinCd=EA929HG-3","EA929HG-3")</f>
        <v>EA929HG-3</v>
      </c>
    </row>
    <row r="678" spans="2:5" x14ac:dyDescent="0.15">
      <c r="B678" s="6" t="s">
        <v>1822</v>
      </c>
      <c r="C678" s="6" t="s">
        <v>1823</v>
      </c>
      <c r="D678" s="6" t="s">
        <v>1824</v>
      </c>
      <c r="E678" s="5" t="str">
        <f>HYPERLINK("https://www.esco-net.com/wcs/escort/ec/detail?hHinCd=EA929HB-26","EA929HB-26")</f>
        <v>EA929HB-26</v>
      </c>
    </row>
    <row r="679" spans="2:5" x14ac:dyDescent="0.15">
      <c r="B679" s="6" t="s">
        <v>1822</v>
      </c>
      <c r="C679" s="6" t="s">
        <v>1825</v>
      </c>
      <c r="D679" s="6" t="s">
        <v>1826</v>
      </c>
      <c r="E679" s="5" t="str">
        <f>HYPERLINK("https://www.esco-net.com/wcs/escort/ec/detail?hHinCd=EA929HC-27","EA929HC-27")</f>
        <v>EA929HC-27</v>
      </c>
    </row>
    <row r="680" spans="2:5" x14ac:dyDescent="0.15">
      <c r="B680" s="6" t="s">
        <v>229</v>
      </c>
      <c r="C680" s="6" t="s">
        <v>1827</v>
      </c>
      <c r="D680" s="6" t="s">
        <v>1828</v>
      </c>
      <c r="E680" s="5" t="str">
        <f>HYPERLINK("https://www.esco-net.com/wcs/escort/ec/detail?hHinCd=EA922HB-32C","EA922HB-32C")</f>
        <v>EA922HB-32C</v>
      </c>
    </row>
    <row r="681" spans="2:5" x14ac:dyDescent="0.15">
      <c r="B681" s="6" t="s">
        <v>229</v>
      </c>
      <c r="C681" s="6" t="s">
        <v>1829</v>
      </c>
      <c r="D681" s="6" t="s">
        <v>1830</v>
      </c>
      <c r="E681" s="5" t="str">
        <f>HYPERLINK("https://www.esco-net.com/wcs/escort/ec/detail?hHinCd=EA922HB-35F","EA922HB-35F")</f>
        <v>EA922HB-35F</v>
      </c>
    </row>
    <row r="682" spans="2:5" x14ac:dyDescent="0.15">
      <c r="B682" s="6" t="s">
        <v>229</v>
      </c>
      <c r="C682" s="6" t="s">
        <v>1831</v>
      </c>
      <c r="D682" s="6" t="s">
        <v>1832</v>
      </c>
      <c r="E682" s="5" t="str">
        <f>HYPERLINK("https://www.esco-net.com/wcs/escort/ec/detail?hHinCd=EA922HB-36E","EA922HB-36E")</f>
        <v>EA922HB-36E</v>
      </c>
    </row>
    <row r="683" spans="2:5" x14ac:dyDescent="0.15">
      <c r="B683" s="6" t="s">
        <v>229</v>
      </c>
      <c r="C683" s="6" t="s">
        <v>1833</v>
      </c>
      <c r="D683" s="6" t="s">
        <v>1834</v>
      </c>
      <c r="E683" s="5" t="str">
        <f>HYPERLINK("https://www.esco-net.com/wcs/escort/ec/detail?hHinCd=EA929A-17B","EA929A-17B")</f>
        <v>EA929A-17B</v>
      </c>
    </row>
    <row r="684" spans="2:5" x14ac:dyDescent="0.15">
      <c r="B684" s="6" t="s">
        <v>1835</v>
      </c>
      <c r="C684" s="6" t="s">
        <v>1836</v>
      </c>
      <c r="D684" s="6" t="s">
        <v>1837</v>
      </c>
      <c r="E684" s="5" t="str">
        <f>HYPERLINK("https://www.esco-net.com/wcs/escort/ec/detail?hHinCd=EA995AD-705","EA995AD-705")</f>
        <v>EA995AD-705</v>
      </c>
    </row>
    <row r="685" spans="2:5" x14ac:dyDescent="0.15">
      <c r="B685" s="6" t="s">
        <v>105</v>
      </c>
      <c r="C685" s="6" t="s">
        <v>1838</v>
      </c>
      <c r="D685" s="6" t="s">
        <v>1839</v>
      </c>
      <c r="E685" s="5"/>
    </row>
    <row r="686" spans="2:5" x14ac:dyDescent="0.15">
      <c r="B686" s="6" t="s">
        <v>105</v>
      </c>
      <c r="C686" s="6" t="s">
        <v>1840</v>
      </c>
      <c r="D686" s="6" t="s">
        <v>1841</v>
      </c>
      <c r="E686" s="5" t="str">
        <f>HYPERLINK("https://www.esco-net.com/wcs/escort/ec/detail?hHinCd=EA995AD-246A","EA995AD-246A")</f>
        <v>EA995AD-246A</v>
      </c>
    </row>
    <row r="687" spans="2:5" x14ac:dyDescent="0.15">
      <c r="B687" s="6" t="s">
        <v>1842</v>
      </c>
      <c r="C687" s="6" t="s">
        <v>1843</v>
      </c>
      <c r="D687" s="6" t="s">
        <v>1844</v>
      </c>
      <c r="E687" s="5"/>
    </row>
    <row r="688" spans="2:5" x14ac:dyDescent="0.15">
      <c r="B688" s="6" t="s">
        <v>230</v>
      </c>
      <c r="C688" s="6" t="s">
        <v>1845</v>
      </c>
      <c r="D688" s="6" t="s">
        <v>1846</v>
      </c>
      <c r="E688" s="5" t="str">
        <f>HYPERLINK("https://www.esco-net.com/wcs/escort/ec/detail?hHinCd=EA922KA-52","EA922KA-52")</f>
        <v>EA922KA-52</v>
      </c>
    </row>
    <row r="689" spans="2:5" x14ac:dyDescent="0.15">
      <c r="B689" s="6" t="s">
        <v>1847</v>
      </c>
      <c r="C689" s="6" t="s">
        <v>1848</v>
      </c>
      <c r="D689" s="6" t="s">
        <v>1849</v>
      </c>
      <c r="E689" s="5" t="str">
        <f>HYPERLINK("https://www.esco-net.com/wcs/escort/ec/detail?hHinCd=EA922KA-18","EA922KA-18")</f>
        <v>EA922KA-18</v>
      </c>
    </row>
    <row r="690" spans="2:5" x14ac:dyDescent="0.15">
      <c r="B690" s="6" t="s">
        <v>1850</v>
      </c>
      <c r="C690" s="6" t="s">
        <v>1851</v>
      </c>
      <c r="D690" s="6" t="s">
        <v>1852</v>
      </c>
      <c r="E690" s="5"/>
    </row>
    <row r="691" spans="2:5" x14ac:dyDescent="0.15">
      <c r="B691" s="6" t="s">
        <v>1853</v>
      </c>
      <c r="C691" s="6" t="s">
        <v>1854</v>
      </c>
      <c r="D691" s="6" t="s">
        <v>1855</v>
      </c>
      <c r="E691" s="5" t="str">
        <f>HYPERLINK("https://www.esco-net.com/wcs/escort/ec/detail?hHinCd=EA928AG-49","EA928AG-49")</f>
        <v>EA928AG-49</v>
      </c>
    </row>
    <row r="692" spans="2:5" x14ac:dyDescent="0.15">
      <c r="B692" s="6" t="s">
        <v>1856</v>
      </c>
      <c r="C692" s="6" t="s">
        <v>1857</v>
      </c>
      <c r="D692" s="6" t="s">
        <v>1858</v>
      </c>
      <c r="E692" s="5" t="str">
        <f>HYPERLINK("https://www.esco-net.com/wcs/escort/ec/detail?hHinCd=EA922KC-38G","EA922KC-38G")</f>
        <v>EA922KC-38G</v>
      </c>
    </row>
    <row r="693" spans="2:5" x14ac:dyDescent="0.15">
      <c r="B693" s="6" t="s">
        <v>1856</v>
      </c>
      <c r="C693" s="6" t="s">
        <v>1859</v>
      </c>
      <c r="D693" s="6" t="s">
        <v>1860</v>
      </c>
      <c r="E693" s="5" t="str">
        <f>HYPERLINK("https://www.esco-net.com/wcs/escort/ec/detail?hHinCd=EA922KC-56A","EA922KC-56A")</f>
        <v>EA922KC-56A</v>
      </c>
    </row>
    <row r="694" spans="2:5" x14ac:dyDescent="0.15">
      <c r="B694" s="6" t="s">
        <v>1856</v>
      </c>
      <c r="C694" s="6" t="s">
        <v>1861</v>
      </c>
      <c r="D694" s="6" t="s">
        <v>1862</v>
      </c>
      <c r="E694" s="5" t="str">
        <f>HYPERLINK("https://www.esco-net.com/wcs/escort/ec/detail?hHinCd=EA922KC-57A","EA922KC-57A")</f>
        <v>EA922KC-57A</v>
      </c>
    </row>
    <row r="695" spans="2:5" x14ac:dyDescent="0.15">
      <c r="B695" s="6" t="s">
        <v>231</v>
      </c>
      <c r="C695" s="6" t="s">
        <v>1863</v>
      </c>
      <c r="D695" s="6" t="s">
        <v>1864</v>
      </c>
      <c r="E695" s="5" t="str">
        <f>HYPERLINK("https://www.esco-net.com/wcs/escort/ec/detail?hHinCd=EA922KB-17","EA922KB-17")</f>
        <v>EA922KB-17</v>
      </c>
    </row>
    <row r="696" spans="2:5" x14ac:dyDescent="0.15">
      <c r="B696" s="6" t="s">
        <v>231</v>
      </c>
      <c r="C696" s="6" t="s">
        <v>1865</v>
      </c>
      <c r="D696" s="6" t="s">
        <v>1866</v>
      </c>
      <c r="E696" s="5" t="str">
        <f>HYPERLINK("https://www.esco-net.com/wcs/escort/ec/detail?hHinCd=EA922KB-7AB","EA922KB-7AB")</f>
        <v>EA922KB-7AB</v>
      </c>
    </row>
    <row r="697" spans="2:5" x14ac:dyDescent="0.15">
      <c r="B697" s="6" t="s">
        <v>231</v>
      </c>
      <c r="C697" s="6" t="s">
        <v>1867</v>
      </c>
      <c r="D697" s="6" t="s">
        <v>1868</v>
      </c>
      <c r="E697" s="5" t="str">
        <f>HYPERLINK("https://www.esco-net.com/wcs/escort/ec/detail?hHinCd=EA922KB-15D","EA922KB-15D")</f>
        <v>EA922KB-15D</v>
      </c>
    </row>
    <row r="698" spans="2:5" x14ac:dyDescent="0.15">
      <c r="B698" s="6" t="s">
        <v>45</v>
      </c>
      <c r="C698" s="6" t="s">
        <v>1869</v>
      </c>
      <c r="D698" s="6" t="s">
        <v>1870</v>
      </c>
      <c r="E698" s="5" t="str">
        <f>HYPERLINK("https://www.esco-net.com/wcs/escort/ec/detail?hHinCd=EA939AC-57B","EA939AC-57B")</f>
        <v>EA939AC-57B</v>
      </c>
    </row>
    <row r="699" spans="2:5" x14ac:dyDescent="0.15">
      <c r="B699" s="6" t="s">
        <v>1871</v>
      </c>
      <c r="C699" s="6" t="s">
        <v>1872</v>
      </c>
      <c r="D699" s="6" t="s">
        <v>1873</v>
      </c>
      <c r="E699" s="5"/>
    </row>
    <row r="700" spans="2:5" x14ac:dyDescent="0.15">
      <c r="B700" s="6" t="s">
        <v>1871</v>
      </c>
      <c r="C700" s="6" t="s">
        <v>1874</v>
      </c>
      <c r="D700" s="6" t="s">
        <v>1875</v>
      </c>
      <c r="E700" s="5"/>
    </row>
    <row r="701" spans="2:5" x14ac:dyDescent="0.15">
      <c r="B701" s="6" t="s">
        <v>232</v>
      </c>
      <c r="C701" s="6" t="s">
        <v>1876</v>
      </c>
      <c r="D701" s="6" t="s">
        <v>1877</v>
      </c>
      <c r="E701" s="5" t="str">
        <f>HYPERLINK("https://www.esco-net.com/wcs/escort/ec/detail?hHinCd=EA922KD-9","EA922KD-9")</f>
        <v>EA922KD-9</v>
      </c>
    </row>
    <row r="702" spans="2:5" x14ac:dyDescent="0.15">
      <c r="B702" s="6" t="s">
        <v>1878</v>
      </c>
      <c r="C702" s="6" t="s">
        <v>1879</v>
      </c>
      <c r="D702" s="6" t="s">
        <v>1880</v>
      </c>
      <c r="E702" s="5" t="str">
        <f>HYPERLINK("https://www.esco-net.com/wcs/escort/ec/detail?hHinCd=EA922AJ-70A","EA922AJ-70A")</f>
        <v>EA922AJ-70A</v>
      </c>
    </row>
    <row r="703" spans="2:5" x14ac:dyDescent="0.15">
      <c r="B703" s="6" t="s">
        <v>1881</v>
      </c>
      <c r="C703" s="6" t="s">
        <v>1882</v>
      </c>
      <c r="D703" s="6" t="s">
        <v>1883</v>
      </c>
      <c r="E703" s="5" t="str">
        <f>HYPERLINK("https://www.esco-net.com/wcs/escort/ec/detail?hHinCd=EA941E-72A","EA941E-72A")</f>
        <v>EA941E-72A</v>
      </c>
    </row>
    <row r="704" spans="2:5" x14ac:dyDescent="0.15">
      <c r="B704" s="6" t="s">
        <v>1884</v>
      </c>
      <c r="C704" s="6" t="s">
        <v>1885</v>
      </c>
      <c r="D704" s="6" t="s">
        <v>1886</v>
      </c>
      <c r="E704" s="5" t="str">
        <f>HYPERLINK("https://www.esco-net.com/wcs/escort/ec/detail?hHinCd=EA941F-3A","EA941F-3A")</f>
        <v>EA941F-3A</v>
      </c>
    </row>
    <row r="705" spans="2:5" x14ac:dyDescent="0.15">
      <c r="B705" s="6" t="s">
        <v>1887</v>
      </c>
      <c r="C705" s="6" t="s">
        <v>1888</v>
      </c>
      <c r="D705" s="6" t="s">
        <v>1889</v>
      </c>
      <c r="E705" s="5" t="str">
        <f>HYPERLINK("https://www.esco-net.com/wcs/escort/ec/detail?hHinCd=EA941D-12A","EA941D-12A")</f>
        <v>EA941D-12A</v>
      </c>
    </row>
    <row r="706" spans="2:5" x14ac:dyDescent="0.15">
      <c r="B706" s="6" t="s">
        <v>1887</v>
      </c>
      <c r="C706" s="6" t="s">
        <v>1890</v>
      </c>
      <c r="D706" s="6" t="s">
        <v>1891</v>
      </c>
      <c r="E706" s="5" t="str">
        <f>HYPERLINK("https://www.esco-net.com/wcs/escort/ec/detail?hHinCd=EA941E-8A","EA941E-8A")</f>
        <v>EA941E-8A</v>
      </c>
    </row>
    <row r="707" spans="2:5" x14ac:dyDescent="0.15">
      <c r="B707" s="6" t="s">
        <v>1892</v>
      </c>
      <c r="C707" s="6" t="s">
        <v>1893</v>
      </c>
      <c r="D707" s="6" t="s">
        <v>1894</v>
      </c>
      <c r="E707" s="5" t="str">
        <f>HYPERLINK("https://www.esco-net.com/wcs/escort/ec/detail?hHinCd=EA941E-62","EA941E-62")</f>
        <v>EA941E-62</v>
      </c>
    </row>
    <row r="708" spans="2:5" x14ac:dyDescent="0.15">
      <c r="B708" s="6" t="s">
        <v>1895</v>
      </c>
      <c r="C708" s="6" t="s">
        <v>1896</v>
      </c>
      <c r="D708" s="6" t="s">
        <v>1897</v>
      </c>
      <c r="E708" s="5" t="str">
        <f>HYPERLINK("https://www.esco-net.com/wcs/escort/ec/detail?hHinCd=EA913AB-33A","EA913AB-33A")</f>
        <v>EA913AB-33A</v>
      </c>
    </row>
    <row r="709" spans="2:5" x14ac:dyDescent="0.15">
      <c r="B709" s="6" t="s">
        <v>1898</v>
      </c>
      <c r="C709" s="6" t="s">
        <v>1899</v>
      </c>
      <c r="D709" s="6" t="s">
        <v>1900</v>
      </c>
      <c r="E709" s="5" t="str">
        <f>HYPERLINK("https://www.esco-net.com/wcs/escort/ec/detail?hHinCd=EA998AS-5","EA998AS-5")</f>
        <v>EA998AS-5</v>
      </c>
    </row>
    <row r="710" spans="2:5" x14ac:dyDescent="0.15">
      <c r="B710" s="6" t="s">
        <v>1898</v>
      </c>
      <c r="C710" s="6" t="s">
        <v>1901</v>
      </c>
      <c r="D710" s="6" t="s">
        <v>1902</v>
      </c>
      <c r="E710" s="5" t="str">
        <f>HYPERLINK("https://www.esco-net.com/wcs/escort/ec/detail?hHinCd=EA998BB-53","EA998BB-53")</f>
        <v>EA998BB-53</v>
      </c>
    </row>
    <row r="711" spans="2:5" x14ac:dyDescent="0.15">
      <c r="B711" s="6" t="s">
        <v>1903</v>
      </c>
      <c r="C711" s="6" t="s">
        <v>1904</v>
      </c>
      <c r="D711" s="6" t="s">
        <v>1900</v>
      </c>
      <c r="E711" s="5" t="str">
        <f>HYPERLINK("https://www.esco-net.com/wcs/escort/ec/detail?hHinCd=EA998AS-5","EA998AS-5")</f>
        <v>EA998AS-5</v>
      </c>
    </row>
    <row r="712" spans="2:5" x14ac:dyDescent="0.15">
      <c r="B712" s="6" t="s">
        <v>1905</v>
      </c>
      <c r="C712" s="6" t="s">
        <v>1906</v>
      </c>
      <c r="D712" s="6" t="s">
        <v>1907</v>
      </c>
      <c r="E712" s="5" t="str">
        <f>HYPERLINK("https://www.esco-net.com/wcs/escort/ec/detail?hHinCd=EA998AZ-12A","EA998AZ-12A")</f>
        <v>EA998AZ-12A</v>
      </c>
    </row>
    <row r="713" spans="2:5" x14ac:dyDescent="0.15">
      <c r="B713" s="6" t="s">
        <v>233</v>
      </c>
      <c r="C713" s="6" t="s">
        <v>1908</v>
      </c>
      <c r="D713" s="6" t="s">
        <v>1909</v>
      </c>
      <c r="E713" s="5" t="str">
        <f>HYPERLINK("https://www.esco-net.com/wcs/escort/ec/detail?hHinCd=EA915ET-51","EA915ET-51")</f>
        <v>EA915ET-51</v>
      </c>
    </row>
    <row r="714" spans="2:5" x14ac:dyDescent="0.15">
      <c r="B714" s="6" t="s">
        <v>1910</v>
      </c>
      <c r="C714" s="6" t="s">
        <v>1911</v>
      </c>
      <c r="D714" s="6" t="s">
        <v>1912</v>
      </c>
      <c r="E714" s="5"/>
    </row>
    <row r="715" spans="2:5" x14ac:dyDescent="0.15">
      <c r="B715" s="6" t="s">
        <v>1910</v>
      </c>
      <c r="C715" s="6" t="s">
        <v>1913</v>
      </c>
      <c r="D715" s="6" t="s">
        <v>1914</v>
      </c>
      <c r="E715" s="5" t="str">
        <f>HYPERLINK("https://www.esco-net.com/wcs/escort/ec/detail?hHinCd=EA800PA-88","EA800PA-88")</f>
        <v>EA800PA-88</v>
      </c>
    </row>
    <row r="716" spans="2:5" x14ac:dyDescent="0.15">
      <c r="B716" s="6" t="s">
        <v>106</v>
      </c>
      <c r="C716" s="6" t="s">
        <v>1915</v>
      </c>
      <c r="D716" s="6" t="s">
        <v>1916</v>
      </c>
      <c r="E716" s="5"/>
    </row>
    <row r="717" spans="2:5" x14ac:dyDescent="0.15">
      <c r="B717" s="6" t="s">
        <v>1917</v>
      </c>
      <c r="C717" s="6" t="s">
        <v>1918</v>
      </c>
      <c r="D717" s="6" t="s">
        <v>1919</v>
      </c>
      <c r="E717" s="5" t="str">
        <f>HYPERLINK("https://www.esco-net.com/wcs/escort/ec/detail?hHinCd=EA800EA-46","EA800EA-46")</f>
        <v>EA800EA-46</v>
      </c>
    </row>
    <row r="718" spans="2:5" x14ac:dyDescent="0.15">
      <c r="B718" s="6" t="s">
        <v>234</v>
      </c>
      <c r="C718" s="6" t="s">
        <v>1920</v>
      </c>
      <c r="D718" s="6" t="s">
        <v>1921</v>
      </c>
      <c r="E718" s="5" t="str">
        <f>HYPERLINK("https://www.esco-net.com/wcs/escort/ec/detail?hHinCd=EA800MF","EA800MF")</f>
        <v>EA800MF</v>
      </c>
    </row>
    <row r="719" spans="2:5" x14ac:dyDescent="0.15">
      <c r="B719" s="6" t="s">
        <v>1922</v>
      </c>
      <c r="C719" s="6" t="s">
        <v>1923</v>
      </c>
      <c r="D719" s="6" t="s">
        <v>1924</v>
      </c>
      <c r="E719" s="5"/>
    </row>
    <row r="720" spans="2:5" x14ac:dyDescent="0.15">
      <c r="B720" s="6" t="s">
        <v>1925</v>
      </c>
      <c r="C720" s="6" t="s">
        <v>1926</v>
      </c>
      <c r="D720" s="6" t="s">
        <v>1927</v>
      </c>
      <c r="E720" s="5" t="str">
        <f>HYPERLINK("https://www.esco-net.com/wcs/escort/ec/detail?hHinCd=EA354AB-10","EA354AB-10")</f>
        <v>EA354AB-10</v>
      </c>
    </row>
    <row r="721" spans="2:5" x14ac:dyDescent="0.15">
      <c r="B721" s="6" t="s">
        <v>235</v>
      </c>
      <c r="C721" s="6" t="s">
        <v>1928</v>
      </c>
      <c r="D721" s="6" t="s">
        <v>1929</v>
      </c>
      <c r="E721" s="5" t="str">
        <f>HYPERLINK("https://www.esco-net.com/wcs/escort/ec/detail?hHinCd=EA354GJ-26","EA354GJ-26")</f>
        <v>EA354GJ-26</v>
      </c>
    </row>
    <row r="722" spans="2:5" x14ac:dyDescent="0.15">
      <c r="B722" s="6" t="s">
        <v>235</v>
      </c>
      <c r="C722" s="6" t="s">
        <v>1930</v>
      </c>
      <c r="D722" s="6" t="s">
        <v>1931</v>
      </c>
      <c r="E722" s="5" t="str">
        <f>HYPERLINK("https://www.esco-net.com/wcs/escort/ec/detail?hHinCd=EA354HB-6","EA354HB-6")</f>
        <v>EA354HB-6</v>
      </c>
    </row>
    <row r="723" spans="2:5" x14ac:dyDescent="0.15">
      <c r="B723" s="6" t="s">
        <v>235</v>
      </c>
      <c r="C723" s="6" t="s">
        <v>1932</v>
      </c>
      <c r="D723" s="6" t="s">
        <v>1933</v>
      </c>
      <c r="E723" s="5" t="str">
        <f>HYPERLINK("https://www.esco-net.com/wcs/escort/ec/detail?hHinCd=EA354HA-12","EA354HA-12")</f>
        <v>EA354HA-12</v>
      </c>
    </row>
    <row r="724" spans="2:5" x14ac:dyDescent="0.15">
      <c r="B724" s="6" t="s">
        <v>1934</v>
      </c>
      <c r="C724" s="6" t="s">
        <v>1935</v>
      </c>
      <c r="D724" s="6" t="s">
        <v>1936</v>
      </c>
      <c r="E724" s="5" t="str">
        <f>HYPERLINK("https://www.esco-net.com/wcs/escort/ec/detail?hHinCd=EA353BT-73","EA353BT-73")</f>
        <v>EA353BT-73</v>
      </c>
    </row>
    <row r="725" spans="2:5" x14ac:dyDescent="0.15">
      <c r="B725" s="6" t="s">
        <v>1934</v>
      </c>
      <c r="C725" s="6" t="s">
        <v>1937</v>
      </c>
      <c r="D725" s="6" t="s">
        <v>1938</v>
      </c>
      <c r="E725" s="5" t="str">
        <f>HYPERLINK("https://www.esco-net.com/wcs/escort/ec/detail?hHinCd=EA353BT-242A","EA353BT-242A")</f>
        <v>EA353BT-242A</v>
      </c>
    </row>
    <row r="726" spans="2:5" x14ac:dyDescent="0.15">
      <c r="B726" s="6" t="s">
        <v>46</v>
      </c>
      <c r="C726" s="6" t="s">
        <v>1939</v>
      </c>
      <c r="D726" s="6" t="s">
        <v>236</v>
      </c>
      <c r="E726" s="5" t="str">
        <f>HYPERLINK("https://www.esco-net.com/wcs/escort/ec/detail?hHinCd=EA353BT-313","EA353BT-313")</f>
        <v>EA353BT-313</v>
      </c>
    </row>
    <row r="727" spans="2:5" x14ac:dyDescent="0.15">
      <c r="B727" s="6" t="s">
        <v>1940</v>
      </c>
      <c r="C727" s="6" t="s">
        <v>1941</v>
      </c>
      <c r="D727" s="6" t="s">
        <v>1942</v>
      </c>
      <c r="E727" s="5" t="str">
        <f>HYPERLINK("https://www.esco-net.com/wcs/escort/ec/detail?hHinCd=EA354BD-21","EA354BD-21")</f>
        <v>EA354BD-21</v>
      </c>
    </row>
    <row r="728" spans="2:5" x14ac:dyDescent="0.15">
      <c r="B728" s="6" t="s">
        <v>1940</v>
      </c>
      <c r="C728" s="6" t="s">
        <v>1943</v>
      </c>
      <c r="D728" s="6" t="s">
        <v>1944</v>
      </c>
      <c r="E728" s="5" t="str">
        <f>HYPERLINK("https://www.esco-net.com/wcs/escort/ec/detail?hHinCd=EA354BD-22","EA354BD-22")</f>
        <v>EA354BD-22</v>
      </c>
    </row>
    <row r="729" spans="2:5" x14ac:dyDescent="0.15">
      <c r="B729" s="6" t="s">
        <v>1945</v>
      </c>
      <c r="C729" s="6" t="s">
        <v>1946</v>
      </c>
      <c r="D729" s="6" t="s">
        <v>1947</v>
      </c>
      <c r="E729" s="5" t="str">
        <f>HYPERLINK("https://www.esco-net.com/wcs/escort/ec/detail?hHinCd=EA354DS-43","EA354DS-43")</f>
        <v>EA354DS-43</v>
      </c>
    </row>
    <row r="730" spans="2:5" x14ac:dyDescent="0.15">
      <c r="B730" s="6" t="s">
        <v>1945</v>
      </c>
      <c r="C730" s="6" t="s">
        <v>1948</v>
      </c>
      <c r="D730" s="6" t="s">
        <v>1949</v>
      </c>
      <c r="E730" s="5" t="str">
        <f>HYPERLINK("https://www.esco-net.com/wcs/escort/ec/detail?hHinCd=EA354GA-29B","EA354GA-29B")</f>
        <v>EA354GA-29B</v>
      </c>
    </row>
    <row r="731" spans="2:5" x14ac:dyDescent="0.15">
      <c r="B731" s="6" t="s">
        <v>1950</v>
      </c>
      <c r="C731" s="6" t="s">
        <v>1951</v>
      </c>
      <c r="D731" s="6" t="s">
        <v>1952</v>
      </c>
      <c r="E731" s="5" t="str">
        <f>HYPERLINK("https://www.esco-net.com/wcs/escort/ec/detail?hHinCd=EA354DS-1A","EA354DS-1A")</f>
        <v>EA354DS-1A</v>
      </c>
    </row>
    <row r="732" spans="2:5" x14ac:dyDescent="0.15">
      <c r="B732" s="6" t="s">
        <v>1950</v>
      </c>
      <c r="C732" s="6" t="s">
        <v>1953</v>
      </c>
      <c r="D732" s="6" t="s">
        <v>1954</v>
      </c>
      <c r="E732" s="5" t="str">
        <f>HYPERLINK("https://www.esco-net.com/wcs/escort/ec/detail?hHinCd=EA354GA-7D","EA354GA-7D")</f>
        <v>EA354GA-7D</v>
      </c>
    </row>
    <row r="733" spans="2:5" x14ac:dyDescent="0.15">
      <c r="B733" s="6" t="s">
        <v>237</v>
      </c>
      <c r="C733" s="6" t="s">
        <v>1955</v>
      </c>
      <c r="D733" s="6" t="s">
        <v>1956</v>
      </c>
      <c r="E733" s="5" t="str">
        <f>HYPERLINK("https://www.esco-net.com/wcs/escort/ec/detail?hHinCd=EA998TZ-24.5","EA998TZ-24.5")</f>
        <v>EA998TZ-24.5</v>
      </c>
    </row>
    <row r="734" spans="2:5" x14ac:dyDescent="0.15">
      <c r="B734" s="6" t="s">
        <v>107</v>
      </c>
      <c r="C734" s="6" t="s">
        <v>1957</v>
      </c>
      <c r="D734" s="6" t="s">
        <v>1958</v>
      </c>
      <c r="E734" s="5" t="str">
        <f>HYPERLINK("https://www.esco-net.com/wcs/escort/ec/detail?hHinCd=EA998VJ-250","EA998VJ-250")</f>
        <v>EA998VJ-250</v>
      </c>
    </row>
    <row r="735" spans="2:5" x14ac:dyDescent="0.15">
      <c r="B735" s="6" t="s">
        <v>107</v>
      </c>
      <c r="C735" s="6" t="s">
        <v>1959</v>
      </c>
      <c r="D735" s="6" t="s">
        <v>1960</v>
      </c>
      <c r="E735" s="5" t="str">
        <f>HYPERLINK("https://www.esco-net.com/wcs/escort/ec/detail?hHinCd=EA998VJ-265","EA998VJ-265")</f>
        <v>EA998VJ-265</v>
      </c>
    </row>
    <row r="736" spans="2:5" x14ac:dyDescent="0.15">
      <c r="B736" s="6" t="s">
        <v>107</v>
      </c>
      <c r="C736" s="6" t="s">
        <v>1961</v>
      </c>
      <c r="D736" s="6" t="s">
        <v>1962</v>
      </c>
      <c r="E736" s="5" t="str">
        <f>HYPERLINK("https://www.esco-net.com/wcs/escort/ec/detail?hHinCd=EA998WB-26.5B","EA998WB-26.5B")</f>
        <v>EA998WB-26.5B</v>
      </c>
    </row>
    <row r="737" spans="2:5" x14ac:dyDescent="0.15">
      <c r="B737" s="6" t="s">
        <v>108</v>
      </c>
      <c r="C737" s="6" t="s">
        <v>1963</v>
      </c>
      <c r="D737" s="6" t="s">
        <v>1964</v>
      </c>
      <c r="E737" s="5" t="str">
        <f>HYPERLINK("https://www.esco-net.com/wcs/escort/ec/detail?hHinCd=EA910LV-26A","EA910LV-26A")</f>
        <v>EA910LV-26A</v>
      </c>
    </row>
    <row r="738" spans="2:5" x14ac:dyDescent="0.15">
      <c r="B738" s="6" t="s">
        <v>108</v>
      </c>
      <c r="C738" s="6" t="s">
        <v>1965</v>
      </c>
      <c r="D738" s="6" t="s">
        <v>1966</v>
      </c>
      <c r="E738" s="5"/>
    </row>
    <row r="739" spans="2:5" x14ac:dyDescent="0.15">
      <c r="B739" s="6" t="s">
        <v>238</v>
      </c>
      <c r="C739" s="6" t="s">
        <v>1967</v>
      </c>
      <c r="D739" s="6" t="s">
        <v>1968</v>
      </c>
      <c r="E739" s="5" t="str">
        <f>HYPERLINK("https://www.esco-net.com/wcs/escort/ec/detail?hHinCd=EA996YH-10","EA996YH-10")</f>
        <v>EA996YH-10</v>
      </c>
    </row>
    <row r="740" spans="2:5" x14ac:dyDescent="0.15">
      <c r="B740" s="6" t="s">
        <v>29</v>
      </c>
      <c r="C740" s="6" t="s">
        <v>1969</v>
      </c>
      <c r="D740" s="6" t="s">
        <v>1970</v>
      </c>
      <c r="E740" s="5" t="str">
        <f>HYPERLINK("https://www.esco-net.com/wcs/escort/ec/detail?hHinCd=EA996XB-51A","EA996XB-51A")</f>
        <v>EA996XB-51A</v>
      </c>
    </row>
    <row r="741" spans="2:5" x14ac:dyDescent="0.15">
      <c r="B741" s="6" t="s">
        <v>1971</v>
      </c>
      <c r="C741" s="6" t="s">
        <v>1972</v>
      </c>
      <c r="D741" s="6" t="s">
        <v>1973</v>
      </c>
      <c r="E741" s="5" t="str">
        <f>HYPERLINK("https://www.esco-net.com/wcs/escort/ec/detail?hHinCd=EA996AY-18B","EA996AY-18B")</f>
        <v>EA996AY-18B</v>
      </c>
    </row>
    <row r="742" spans="2:5" x14ac:dyDescent="0.15">
      <c r="B742" s="6" t="s">
        <v>1974</v>
      </c>
      <c r="C742" s="6" t="s">
        <v>1975</v>
      </c>
      <c r="D742" s="6" t="s">
        <v>1976</v>
      </c>
      <c r="E742" s="5" t="str">
        <f>HYPERLINK("https://www.esco-net.com/wcs/escort/ec/detail?hHinCd=EA915EM-115","EA915EM-115")</f>
        <v>EA915EM-115</v>
      </c>
    </row>
    <row r="743" spans="2:5" x14ac:dyDescent="0.15">
      <c r="B743" s="6" t="s">
        <v>1974</v>
      </c>
      <c r="C743" s="6" t="s">
        <v>1977</v>
      </c>
      <c r="D743" s="6" t="s">
        <v>1978</v>
      </c>
      <c r="E743" s="5" t="str">
        <f>HYPERLINK("https://www.esco-net.com/wcs/escort/ec/detail?hHinCd=EA917HB-21","EA917HB-21")</f>
        <v>EA917HB-21</v>
      </c>
    </row>
    <row r="744" spans="2:5" x14ac:dyDescent="0.15">
      <c r="B744" s="6" t="s">
        <v>239</v>
      </c>
      <c r="C744" s="6" t="s">
        <v>1979</v>
      </c>
      <c r="D744" s="6" t="s">
        <v>1980</v>
      </c>
      <c r="E744" s="5"/>
    </row>
    <row r="745" spans="2:5" x14ac:dyDescent="0.15">
      <c r="B745" s="6" t="s">
        <v>47</v>
      </c>
      <c r="C745" s="6" t="s">
        <v>1981</v>
      </c>
      <c r="D745" s="6" t="s">
        <v>1982</v>
      </c>
      <c r="E745" s="5" t="str">
        <f>HYPERLINK("https://www.esco-net.com/wcs/escort/ec/detail?hHinCd=EA983R-116","EA983R-116")</f>
        <v>EA983R-116</v>
      </c>
    </row>
    <row r="746" spans="2:5" x14ac:dyDescent="0.15">
      <c r="B746" s="6" t="s">
        <v>47</v>
      </c>
      <c r="C746" s="6" t="s">
        <v>1983</v>
      </c>
      <c r="D746" s="6" t="s">
        <v>1984</v>
      </c>
      <c r="E746" s="5" t="str">
        <f>HYPERLINK("https://www.esco-net.com/wcs/escort/ec/detail?hHinCd=EA983R-502","EA983R-502")</f>
        <v>EA983R-502</v>
      </c>
    </row>
    <row r="747" spans="2:5" x14ac:dyDescent="0.15">
      <c r="B747" s="6" t="s">
        <v>47</v>
      </c>
      <c r="C747" s="6" t="s">
        <v>1985</v>
      </c>
      <c r="D747" s="6" t="s">
        <v>1986</v>
      </c>
      <c r="E747" s="5" t="str">
        <f>HYPERLINK("https://www.esco-net.com/wcs/escort/ec/detail?hHinCd=EA983R-504","EA983R-504")</f>
        <v>EA983R-504</v>
      </c>
    </row>
    <row r="748" spans="2:5" x14ac:dyDescent="0.15">
      <c r="B748" s="6" t="s">
        <v>109</v>
      </c>
      <c r="C748" s="6" t="s">
        <v>1987</v>
      </c>
      <c r="D748" s="6" t="s">
        <v>1988</v>
      </c>
      <c r="E748" s="5" t="str">
        <f>HYPERLINK("https://www.esco-net.com/wcs/escort/ec/detail?hHinCd=EA983R-532","EA983R-532")</f>
        <v>EA983R-532</v>
      </c>
    </row>
    <row r="749" spans="2:5" x14ac:dyDescent="0.15">
      <c r="B749" s="6" t="s">
        <v>1989</v>
      </c>
      <c r="C749" s="6" t="s">
        <v>1990</v>
      </c>
      <c r="D749" s="6" t="s">
        <v>1991</v>
      </c>
      <c r="E749" s="5" t="str">
        <f>HYPERLINK("https://www.esco-net.com/wcs/escort/ec/detail?hHinCd=EA998FF-56","EA998FF-56")</f>
        <v>EA998FF-56</v>
      </c>
    </row>
    <row r="750" spans="2:5" x14ac:dyDescent="0.15">
      <c r="B750" s="6" t="s">
        <v>1992</v>
      </c>
      <c r="C750" s="6" t="s">
        <v>1993</v>
      </c>
      <c r="D750" s="6" t="s">
        <v>1994</v>
      </c>
      <c r="E750" s="5" t="str">
        <f>HYPERLINK("https://www.esco-net.com/wcs/escort/ec/detail?hHinCd=EA998FC-3","EA998FC-3")</f>
        <v>EA998FC-3</v>
      </c>
    </row>
    <row r="751" spans="2:5" x14ac:dyDescent="0.15">
      <c r="B751" s="6" t="s">
        <v>240</v>
      </c>
      <c r="C751" s="6" t="s">
        <v>1995</v>
      </c>
      <c r="D751" s="6" t="s">
        <v>1996</v>
      </c>
      <c r="E751" s="5" t="str">
        <f>HYPERLINK("https://www.esco-net.com/wcs/escort/ec/detail?hHinCd=EA983FT-843A","EA983FT-843A")</f>
        <v>EA983FT-843A</v>
      </c>
    </row>
    <row r="752" spans="2:5" x14ac:dyDescent="0.15">
      <c r="B752" s="6" t="s">
        <v>1997</v>
      </c>
      <c r="C752" s="6" t="s">
        <v>1998</v>
      </c>
      <c r="D752" s="6" t="s">
        <v>1999</v>
      </c>
      <c r="E752" s="5"/>
    </row>
    <row r="753" spans="2:5" x14ac:dyDescent="0.15">
      <c r="B753" s="6" t="s">
        <v>241</v>
      </c>
      <c r="C753" s="6" t="s">
        <v>2000</v>
      </c>
      <c r="D753" s="6" t="s">
        <v>2001</v>
      </c>
      <c r="E753" s="5" t="str">
        <f>HYPERLINK("https://www.esco-net.com/wcs/escort/ec/detail?hHinCd=EA980A-83","EA980A-83")</f>
        <v>EA980A-83</v>
      </c>
    </row>
    <row r="754" spans="2:5" x14ac:dyDescent="0.15">
      <c r="B754" s="6" t="s">
        <v>2002</v>
      </c>
      <c r="C754" s="6" t="s">
        <v>2003</v>
      </c>
      <c r="D754" s="6" t="s">
        <v>2004</v>
      </c>
      <c r="E754" s="5"/>
    </row>
    <row r="755" spans="2:5" x14ac:dyDescent="0.15">
      <c r="B755" s="6" t="s">
        <v>110</v>
      </c>
      <c r="C755" s="6" t="s">
        <v>2005</v>
      </c>
      <c r="D755" s="6" t="s">
        <v>2006</v>
      </c>
      <c r="E755" s="5" t="str">
        <f>HYPERLINK("https://www.esco-net.com/wcs/escort/ec/detail?hHinCd=EA766ZE-41","EA766ZE-41")</f>
        <v>EA766ZE-41</v>
      </c>
    </row>
    <row r="756" spans="2:5" x14ac:dyDescent="0.15">
      <c r="B756" s="6" t="s">
        <v>242</v>
      </c>
      <c r="C756" s="6" t="s">
        <v>2007</v>
      </c>
      <c r="D756" s="6" t="s">
        <v>2008</v>
      </c>
      <c r="E756" s="5" t="str">
        <f>HYPERLINK("https://www.esco-net.com/wcs/escort/ec/detail?hHinCd=EA983BV-105","EA983BV-105")</f>
        <v>EA983BV-105</v>
      </c>
    </row>
    <row r="757" spans="2:5" x14ac:dyDescent="0.15">
      <c r="B757" s="6" t="s">
        <v>2009</v>
      </c>
      <c r="C757" s="6" t="s">
        <v>2010</v>
      </c>
      <c r="D757" s="6" t="s">
        <v>2011</v>
      </c>
      <c r="E757" s="5"/>
    </row>
    <row r="758" spans="2:5" x14ac:dyDescent="0.15">
      <c r="B758" s="6" t="s">
        <v>2012</v>
      </c>
      <c r="C758" s="6" t="s">
        <v>2013</v>
      </c>
      <c r="D758" s="6" t="s">
        <v>2014</v>
      </c>
      <c r="E758" s="5" t="str">
        <f>HYPERLINK("https://www.esco-net.com/wcs/escort/ec/detail?hHinCd=EA983FH-108","EA983FH-108")</f>
        <v>EA983FH-108</v>
      </c>
    </row>
    <row r="759" spans="2:5" x14ac:dyDescent="0.15">
      <c r="B759" s="6" t="s">
        <v>111</v>
      </c>
      <c r="C759" s="6" t="s">
        <v>2015</v>
      </c>
      <c r="D759" s="6" t="s">
        <v>2016</v>
      </c>
      <c r="E759" s="5" t="str">
        <f>HYPERLINK("https://www.esco-net.com/wcs/escort/ec/detail?hHinCd=EA983FE-266","EA983FE-266")</f>
        <v>EA983FE-266</v>
      </c>
    </row>
    <row r="760" spans="2:5" x14ac:dyDescent="0.15">
      <c r="B760" s="6" t="s">
        <v>243</v>
      </c>
      <c r="C760" s="6" t="s">
        <v>2017</v>
      </c>
      <c r="D760" s="6" t="s">
        <v>2018</v>
      </c>
      <c r="E760" s="5" t="str">
        <f>HYPERLINK("https://www.esco-net.com/wcs/escort/ec/detail?hHinCd=EA983FE-311","EA983FE-311")</f>
        <v>EA983FE-311</v>
      </c>
    </row>
    <row r="761" spans="2:5" x14ac:dyDescent="0.15">
      <c r="B761" s="6" t="s">
        <v>243</v>
      </c>
      <c r="C761" s="6" t="s">
        <v>2019</v>
      </c>
      <c r="D761" s="6" t="s">
        <v>2020</v>
      </c>
      <c r="E761" s="5"/>
    </row>
    <row r="762" spans="2:5" x14ac:dyDescent="0.15">
      <c r="B762" s="6" t="s">
        <v>2021</v>
      </c>
      <c r="C762" s="6" t="s">
        <v>2022</v>
      </c>
      <c r="D762" s="6" t="s">
        <v>2023</v>
      </c>
      <c r="E762" s="5" t="str">
        <f>HYPERLINK("https://www.esco-net.com/wcs/escort/ec/detail?hHinCd=EA983G-49A","EA983G-49A")</f>
        <v>EA983G-49A</v>
      </c>
    </row>
    <row r="763" spans="2:5" x14ac:dyDescent="0.15">
      <c r="B763" s="6" t="s">
        <v>2021</v>
      </c>
      <c r="C763" s="6" t="s">
        <v>2024</v>
      </c>
      <c r="D763" s="6" t="s">
        <v>2025</v>
      </c>
      <c r="E763" s="5"/>
    </row>
    <row r="764" spans="2:5" x14ac:dyDescent="0.15">
      <c r="B764" s="6" t="s">
        <v>2021</v>
      </c>
      <c r="C764" s="6" t="s">
        <v>2026</v>
      </c>
      <c r="D764" s="6" t="s">
        <v>2027</v>
      </c>
      <c r="E764" s="5" t="str">
        <f>HYPERLINK("https://www.esco-net.com/wcs/escort/ec/detail?hHinCd=EA983GR-7","EA983GR-7")</f>
        <v>EA983GR-7</v>
      </c>
    </row>
    <row r="765" spans="2:5" x14ac:dyDescent="0.15">
      <c r="B765" s="6" t="s">
        <v>244</v>
      </c>
      <c r="C765" s="6" t="s">
        <v>2028</v>
      </c>
      <c r="D765" s="6" t="s">
        <v>2029</v>
      </c>
      <c r="E765" s="5" t="str">
        <f>HYPERLINK("https://www.esco-net.com/wcs/escort/ec/detail?hHinCd=EA864CD-202B","EA864CD-202B")</f>
        <v>EA864CD-202B</v>
      </c>
    </row>
    <row r="766" spans="2:5" x14ac:dyDescent="0.15">
      <c r="B766" s="6" t="s">
        <v>2030</v>
      </c>
      <c r="C766" s="6" t="s">
        <v>2031</v>
      </c>
      <c r="D766" s="6" t="s">
        <v>2032</v>
      </c>
      <c r="E766" s="5"/>
    </row>
    <row r="767" spans="2:5" x14ac:dyDescent="0.15">
      <c r="B767" s="6" t="s">
        <v>2033</v>
      </c>
      <c r="C767" s="6" t="s">
        <v>2034</v>
      </c>
      <c r="D767" s="6" t="s">
        <v>2035</v>
      </c>
      <c r="E767" s="5"/>
    </row>
    <row r="768" spans="2:5" x14ac:dyDescent="0.15">
      <c r="B768" s="6" t="s">
        <v>2033</v>
      </c>
      <c r="C768" s="6" t="s">
        <v>2036</v>
      </c>
      <c r="D768" s="6" t="s">
        <v>2037</v>
      </c>
      <c r="E768" s="5" t="str">
        <f>HYPERLINK("https://www.esco-net.com/wcs/escort/ec/detail?hHinCd=EA864CB-182","EA864CB-182")</f>
        <v>EA864CB-182</v>
      </c>
    </row>
    <row r="769" spans="2:5" x14ac:dyDescent="0.15">
      <c r="B769" s="6" t="s">
        <v>48</v>
      </c>
      <c r="C769" s="6" t="s">
        <v>2038</v>
      </c>
      <c r="D769" s="6" t="s">
        <v>2039</v>
      </c>
      <c r="E769" s="5" t="str">
        <f>HYPERLINK("https://www.esco-net.com/wcs/escort/ec/detail?hHinCd=EA864CB-16","EA864CB-16")</f>
        <v>EA864CB-16</v>
      </c>
    </row>
    <row r="770" spans="2:5" x14ac:dyDescent="0.15">
      <c r="B770" s="6" t="s">
        <v>49</v>
      </c>
      <c r="C770" s="6" t="s">
        <v>2040</v>
      </c>
      <c r="D770" s="6" t="s">
        <v>2041</v>
      </c>
      <c r="E770" s="5" t="str">
        <f>HYPERLINK("https://www.esco-net.com/wcs/escort/ec/detail?hHinCd=EA916ZL-11","EA916ZL-11")</f>
        <v>EA916ZL-11</v>
      </c>
    </row>
    <row r="771" spans="2:5" x14ac:dyDescent="0.15">
      <c r="B771" s="6" t="s">
        <v>112</v>
      </c>
      <c r="C771" s="6" t="s">
        <v>2042</v>
      </c>
      <c r="D771" s="6" t="s">
        <v>2043</v>
      </c>
      <c r="E771" s="5" t="str">
        <f>HYPERLINK("https://www.esco-net.com/wcs/escort/ec/detail?hHinCd=EA591HD-42A","EA591HD-42A")</f>
        <v>EA591HD-42A</v>
      </c>
    </row>
    <row r="772" spans="2:5" x14ac:dyDescent="0.15">
      <c r="B772" s="6" t="s">
        <v>2044</v>
      </c>
      <c r="C772" s="6" t="s">
        <v>2045</v>
      </c>
      <c r="D772" s="6" t="s">
        <v>2046</v>
      </c>
      <c r="E772" s="5"/>
    </row>
    <row r="773" spans="2:5" x14ac:dyDescent="0.15">
      <c r="B773" s="6" t="s">
        <v>2047</v>
      </c>
      <c r="C773" s="6" t="s">
        <v>2048</v>
      </c>
      <c r="D773" s="6" t="s">
        <v>2049</v>
      </c>
      <c r="E773" s="5"/>
    </row>
    <row r="774" spans="2:5" x14ac:dyDescent="0.15">
      <c r="B774" s="6" t="s">
        <v>2050</v>
      </c>
      <c r="C774" s="6" t="s">
        <v>2051</v>
      </c>
      <c r="D774" s="6" t="s">
        <v>2052</v>
      </c>
      <c r="E774" s="5" t="str">
        <f>HYPERLINK("https://www.esco-net.com/wcs/escort/ec/detail?hHinCd=EA913YG-10","EA913YG-10")</f>
        <v>EA913YG-10</v>
      </c>
    </row>
    <row r="775" spans="2:5" x14ac:dyDescent="0.15">
      <c r="B775" s="6" t="s">
        <v>2053</v>
      </c>
      <c r="C775" s="6" t="s">
        <v>2054</v>
      </c>
      <c r="D775" s="6" t="s">
        <v>2055</v>
      </c>
      <c r="E775" s="5" t="str">
        <f>HYPERLINK("https://www.esco-net.com/wcs/escort/ec/detail?hHinCd=EA928AJ-251","EA928AJ-251")</f>
        <v>EA928AJ-251</v>
      </c>
    </row>
    <row r="776" spans="2:5" x14ac:dyDescent="0.15">
      <c r="B776" s="6" t="s">
        <v>2053</v>
      </c>
      <c r="C776" s="6" t="s">
        <v>2056</v>
      </c>
      <c r="D776" s="6" t="s">
        <v>2057</v>
      </c>
      <c r="E776" s="5" t="str">
        <f>HYPERLINK("https://www.esco-net.com/wcs/escort/ec/detail?hHinCd=EA928AJ-258","EA928AJ-258")</f>
        <v>EA928AJ-258</v>
      </c>
    </row>
    <row r="777" spans="2:5" x14ac:dyDescent="0.15">
      <c r="B777" s="6" t="s">
        <v>2058</v>
      </c>
      <c r="C777" s="6" t="s">
        <v>2059</v>
      </c>
      <c r="D777" s="6" t="s">
        <v>2060</v>
      </c>
      <c r="E777" s="5" t="str">
        <f>HYPERLINK("https://www.esco-net.com/wcs/escort/ec/detail?hHinCd=EA340WC-4","EA340WC-4")</f>
        <v>EA340WC-4</v>
      </c>
    </row>
    <row r="778" spans="2:5" x14ac:dyDescent="0.15">
      <c r="B778" s="6" t="s">
        <v>2061</v>
      </c>
      <c r="C778" s="6" t="s">
        <v>2062</v>
      </c>
      <c r="D778" s="6" t="s">
        <v>2063</v>
      </c>
      <c r="E778" s="5" t="str">
        <f>HYPERLINK("https://www.esco-net.com/wcs/escort/ec/detail?hHinCd=EA922B-77","EA922B-77")</f>
        <v>EA922B-77</v>
      </c>
    </row>
    <row r="779" spans="2:5" x14ac:dyDescent="0.15">
      <c r="B779" s="6" t="s">
        <v>2064</v>
      </c>
      <c r="C779" s="6" t="s">
        <v>2065</v>
      </c>
      <c r="D779" s="6" t="s">
        <v>2066</v>
      </c>
      <c r="E779" s="5" t="str">
        <f>HYPERLINK("https://www.esco-net.com/wcs/escort/ec/detail?hHinCd=EA995AA-611","EA995AA-611")</f>
        <v>EA995AA-611</v>
      </c>
    </row>
    <row r="780" spans="2:5" x14ac:dyDescent="0.15">
      <c r="B780" s="6" t="s">
        <v>2067</v>
      </c>
      <c r="C780" s="6" t="s">
        <v>2068</v>
      </c>
      <c r="D780" s="6" t="s">
        <v>2069</v>
      </c>
      <c r="E780" s="5"/>
    </row>
    <row r="781" spans="2:5" x14ac:dyDescent="0.15">
      <c r="B781" s="6" t="s">
        <v>2070</v>
      </c>
      <c r="C781" s="6" t="s">
        <v>2071</v>
      </c>
      <c r="D781" s="6" t="s">
        <v>2072</v>
      </c>
      <c r="E781" s="5" t="str">
        <f>HYPERLINK("https://www.esco-net.com/wcs/escort/ec/detail?hHinCd=EA995AA-27C","EA995AA-27C")</f>
        <v>EA995AA-27C</v>
      </c>
    </row>
    <row r="782" spans="2:5" x14ac:dyDescent="0.15">
      <c r="B782" s="6" t="s">
        <v>2073</v>
      </c>
      <c r="C782" s="6" t="s">
        <v>2074</v>
      </c>
      <c r="D782" s="6" t="s">
        <v>2075</v>
      </c>
      <c r="E782" s="5" t="str">
        <f>HYPERLINK("https://www.esco-net.com/wcs/escort/ec/detail?hHinCd=EA899AR-100B","EA899AR-100B")</f>
        <v>EA899AR-100B</v>
      </c>
    </row>
    <row r="783" spans="2:5" x14ac:dyDescent="0.15">
      <c r="B783" s="6" t="s">
        <v>245</v>
      </c>
      <c r="C783" s="6" t="s">
        <v>2076</v>
      </c>
      <c r="D783" s="6" t="s">
        <v>2077</v>
      </c>
      <c r="E783" s="5" t="str">
        <f>HYPERLINK("https://www.esco-net.com/wcs/escort/ec/detail?hHinCd=EA899CB-5A","EA899CB-5A")</f>
        <v>EA899CB-5A</v>
      </c>
    </row>
    <row r="784" spans="2:5" x14ac:dyDescent="0.15">
      <c r="B784" s="6" t="s">
        <v>245</v>
      </c>
      <c r="C784" s="6" t="s">
        <v>2078</v>
      </c>
      <c r="D784" s="6" t="s">
        <v>2079</v>
      </c>
      <c r="E784" s="5"/>
    </row>
    <row r="785" spans="2:5" x14ac:dyDescent="0.15">
      <c r="B785" s="6" t="s">
        <v>2080</v>
      </c>
      <c r="C785" s="6" t="s">
        <v>2081</v>
      </c>
      <c r="D785" s="6" t="s">
        <v>2082</v>
      </c>
      <c r="E785" s="5" t="str">
        <f>HYPERLINK("https://www.esco-net.com/wcs/escort/ec/detail?hHinCd=EA115KA-18A","EA115KA-18A")</f>
        <v>EA115KA-18A</v>
      </c>
    </row>
    <row r="786" spans="2:5" x14ac:dyDescent="0.15">
      <c r="B786" s="6" t="s">
        <v>2080</v>
      </c>
      <c r="C786" s="6" t="s">
        <v>2083</v>
      </c>
      <c r="D786" s="6" t="s">
        <v>2084</v>
      </c>
      <c r="E786" s="5"/>
    </row>
    <row r="787" spans="2:5" x14ac:dyDescent="0.15">
      <c r="B787" s="6" t="s">
        <v>2085</v>
      </c>
      <c r="C787" s="6" t="s">
        <v>2086</v>
      </c>
      <c r="D787" s="6" t="s">
        <v>2087</v>
      </c>
      <c r="E787" s="5" t="str">
        <f>HYPERLINK("https://www.esco-net.com/wcs/escort/ec/detail?hHinCd=EA913DA-1","EA913DA-1")</f>
        <v>EA913DA-1</v>
      </c>
    </row>
    <row r="788" spans="2:5" x14ac:dyDescent="0.15">
      <c r="B788" s="6" t="s">
        <v>2085</v>
      </c>
      <c r="C788" s="6" t="s">
        <v>2088</v>
      </c>
      <c r="D788" s="6" t="s">
        <v>2089</v>
      </c>
      <c r="E788" s="5"/>
    </row>
    <row r="789" spans="2:5" x14ac:dyDescent="0.15">
      <c r="B789" s="6" t="s">
        <v>2090</v>
      </c>
      <c r="C789" s="6" t="s">
        <v>2091</v>
      </c>
      <c r="D789" s="6" t="s">
        <v>2092</v>
      </c>
      <c r="E789" s="5"/>
    </row>
    <row r="790" spans="2:5" x14ac:dyDescent="0.15">
      <c r="B790" s="6" t="s">
        <v>2093</v>
      </c>
      <c r="C790" s="6" t="s">
        <v>2094</v>
      </c>
      <c r="D790" s="6" t="s">
        <v>2095</v>
      </c>
      <c r="E790" s="5" t="str">
        <f>HYPERLINK("https://www.esco-net.com/wcs/escort/ec/detail?hHinCd=EA917AH-10","EA917AH-10")</f>
        <v>EA917AH-10</v>
      </c>
    </row>
    <row r="791" spans="2:5" x14ac:dyDescent="0.15">
      <c r="B791" s="6" t="s">
        <v>2096</v>
      </c>
      <c r="C791" s="6" t="s">
        <v>2097</v>
      </c>
      <c r="D791" s="6" t="s">
        <v>2098</v>
      </c>
      <c r="E791" s="5"/>
    </row>
    <row r="792" spans="2:5" x14ac:dyDescent="0.15">
      <c r="B792" s="6" t="s">
        <v>2099</v>
      </c>
      <c r="C792" s="6" t="s">
        <v>2100</v>
      </c>
      <c r="D792" s="6" t="s">
        <v>2101</v>
      </c>
      <c r="E792" s="5" t="str">
        <f>HYPERLINK("https://www.esco-net.com/wcs/escort/ec/detail?hHinCd=EA986YB-31A","EA986YB-31A")</f>
        <v>EA986YB-31A</v>
      </c>
    </row>
    <row r="793" spans="2:5" x14ac:dyDescent="0.15">
      <c r="B793" s="6" t="s">
        <v>2102</v>
      </c>
      <c r="C793" s="6" t="s">
        <v>2103</v>
      </c>
      <c r="D793" s="6" t="s">
        <v>2104</v>
      </c>
      <c r="E793" s="5" t="str">
        <f>HYPERLINK("https://www.esco-net.com/wcs/escort/ec/detail?hHinCd=EA650DD-41","EA650DD-41")</f>
        <v>EA650DD-41</v>
      </c>
    </row>
    <row r="794" spans="2:5" x14ac:dyDescent="0.15">
      <c r="B794" s="6" t="s">
        <v>113</v>
      </c>
      <c r="C794" s="6" t="s">
        <v>2105</v>
      </c>
      <c r="D794" s="6" t="s">
        <v>2106</v>
      </c>
      <c r="E794" s="5"/>
    </row>
    <row r="795" spans="2:5" x14ac:dyDescent="0.15">
      <c r="B795" s="6" t="s">
        <v>2107</v>
      </c>
      <c r="C795" s="6" t="s">
        <v>2108</v>
      </c>
      <c r="D795" s="6" t="s">
        <v>2109</v>
      </c>
      <c r="E795" s="5" t="str">
        <f>HYPERLINK("https://www.esco-net.com/wcs/escort/ec/detail?hHinCd=EA920AK-42A","EA920AK-42A")</f>
        <v>EA920AK-42A</v>
      </c>
    </row>
    <row r="796" spans="2:5" x14ac:dyDescent="0.15">
      <c r="B796" s="6" t="s">
        <v>2110</v>
      </c>
      <c r="C796" s="6" t="s">
        <v>2111</v>
      </c>
      <c r="D796" s="6" t="s">
        <v>2112</v>
      </c>
      <c r="E796" s="5"/>
    </row>
    <row r="797" spans="2:5" x14ac:dyDescent="0.15">
      <c r="B797" s="6" t="s">
        <v>246</v>
      </c>
      <c r="C797" s="6" t="s">
        <v>2113</v>
      </c>
      <c r="D797" s="6" t="s">
        <v>2114</v>
      </c>
      <c r="E797" s="5" t="str">
        <f>HYPERLINK("https://www.esco-net.com/wcs/escort/ec/detail?hHinCd=EA650BA-117","EA650BA-117")</f>
        <v>EA650BA-117</v>
      </c>
    </row>
    <row r="798" spans="2:5" x14ac:dyDescent="0.15">
      <c r="B798" s="6" t="s">
        <v>247</v>
      </c>
      <c r="C798" s="6" t="s">
        <v>2115</v>
      </c>
      <c r="D798" s="6" t="s">
        <v>2116</v>
      </c>
      <c r="E798" s="5" t="str">
        <f>HYPERLINK("https://www.esco-net.com/wcs/escort/ec/detail?hHinCd=EA898B-43","EA898B-43")</f>
        <v>EA898B-43</v>
      </c>
    </row>
    <row r="799" spans="2:5" x14ac:dyDescent="0.15">
      <c r="B799" s="6" t="s">
        <v>2117</v>
      </c>
      <c r="C799" s="6" t="s">
        <v>2118</v>
      </c>
      <c r="D799" s="6" t="s">
        <v>2119</v>
      </c>
      <c r="E799" s="5"/>
    </row>
    <row r="800" spans="2:5" x14ac:dyDescent="0.15">
      <c r="B800" s="6" t="s">
        <v>248</v>
      </c>
      <c r="C800" s="6" t="s">
        <v>2120</v>
      </c>
      <c r="D800" s="6" t="s">
        <v>2121</v>
      </c>
      <c r="E800" s="5"/>
    </row>
    <row r="801" spans="2:5" x14ac:dyDescent="0.15">
      <c r="B801" s="6" t="s">
        <v>2122</v>
      </c>
      <c r="C801" s="6" t="s">
        <v>2123</v>
      </c>
      <c r="D801" s="6" t="s">
        <v>2124</v>
      </c>
      <c r="E801" s="5" t="str">
        <f>HYPERLINK("https://www.esco-net.com/wcs/escort/ec/detail?hHinCd=EA124LA-301A","EA124LA-301A")</f>
        <v>EA124LA-301A</v>
      </c>
    </row>
    <row r="802" spans="2:5" x14ac:dyDescent="0.15">
      <c r="B802" s="6" t="s">
        <v>2122</v>
      </c>
      <c r="C802" s="6" t="s">
        <v>2125</v>
      </c>
      <c r="D802" s="6" t="s">
        <v>2124</v>
      </c>
      <c r="E802" s="5" t="str">
        <f>HYPERLINK("https://www.esco-net.com/wcs/escort/ec/detail?hHinCd=EA124LA-302","EA124LA-302")</f>
        <v>EA124LA-302</v>
      </c>
    </row>
    <row r="803" spans="2:5" x14ac:dyDescent="0.15">
      <c r="B803" s="6" t="s">
        <v>249</v>
      </c>
      <c r="C803" s="6" t="s">
        <v>250</v>
      </c>
      <c r="D803" s="6" t="s">
        <v>251</v>
      </c>
      <c r="E803" s="5"/>
    </row>
    <row r="804" spans="2:5" x14ac:dyDescent="0.15">
      <c r="B804" s="6" t="s">
        <v>114</v>
      </c>
      <c r="C804" s="6" t="s">
        <v>2126</v>
      </c>
      <c r="D804" s="6" t="s">
        <v>2127</v>
      </c>
      <c r="E804" s="5"/>
    </row>
    <row r="805" spans="2:5" x14ac:dyDescent="0.15">
      <c r="B805" s="6" t="s">
        <v>114</v>
      </c>
      <c r="C805" s="6" t="s">
        <v>2128</v>
      </c>
      <c r="D805" s="6" t="s">
        <v>2129</v>
      </c>
      <c r="E805" s="5" t="str">
        <f>HYPERLINK("https://www.esco-net.com/wcs/escort/ec/detail?hHinCd=EA628ZZ-75","EA628ZZ-75")</f>
        <v>EA628ZZ-75</v>
      </c>
    </row>
    <row r="806" spans="2:5" x14ac:dyDescent="0.15">
      <c r="B806" s="6" t="s">
        <v>114</v>
      </c>
      <c r="C806" s="6" t="s">
        <v>2130</v>
      </c>
      <c r="D806" s="6" t="s">
        <v>2131</v>
      </c>
      <c r="E806" s="5" t="str">
        <f>HYPERLINK("https://www.esco-net.com/wcs/escort/ec/detail?hHinCd=EA628ZZ-75","EA628ZZ-75")</f>
        <v>EA628ZZ-75</v>
      </c>
    </row>
    <row r="807" spans="2:5" x14ac:dyDescent="0.15">
      <c r="B807" s="6" t="s">
        <v>114</v>
      </c>
      <c r="C807" s="6" t="s">
        <v>2132</v>
      </c>
      <c r="D807" s="6" t="s">
        <v>2133</v>
      </c>
      <c r="E807" s="5" t="str">
        <f>HYPERLINK("https://www.esco-net.com/wcs/escort/ec/detail?hHinCd=EA628ZZ-75","EA628ZZ-75")</f>
        <v>EA628ZZ-75</v>
      </c>
    </row>
    <row r="808" spans="2:5" x14ac:dyDescent="0.15">
      <c r="B808" s="6" t="s">
        <v>114</v>
      </c>
      <c r="C808" s="6" t="s">
        <v>2134</v>
      </c>
      <c r="D808" s="6" t="s">
        <v>2135</v>
      </c>
      <c r="E808" s="5" t="str">
        <f>HYPERLINK("https://www.esco-net.com/wcs/escort/ec/detail?hHinCd=EA628ZZ-75","EA628ZZ-75")</f>
        <v>EA628ZZ-75</v>
      </c>
    </row>
    <row r="809" spans="2:5" x14ac:dyDescent="0.15">
      <c r="B809" s="6" t="s">
        <v>114</v>
      </c>
      <c r="C809" s="6" t="s">
        <v>2136</v>
      </c>
      <c r="D809" s="6" t="s">
        <v>2137</v>
      </c>
      <c r="E809" s="5"/>
    </row>
    <row r="810" spans="2:5" x14ac:dyDescent="0.15">
      <c r="B810" s="6" t="s">
        <v>114</v>
      </c>
      <c r="C810" s="6" t="s">
        <v>2138</v>
      </c>
      <c r="D810" s="6" t="s">
        <v>2139</v>
      </c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003</cp:lastModifiedBy>
  <cp:lastPrinted>2025-04-07T00:58:25Z</cp:lastPrinted>
  <dcterms:created xsi:type="dcterms:W3CDTF">2015-03-02T01:12:59Z</dcterms:created>
  <dcterms:modified xsi:type="dcterms:W3CDTF">2025-06-06T02:32:44Z</dcterms:modified>
</cp:coreProperties>
</file>