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YFUL\Desktop\"/>
    </mc:Choice>
  </mc:AlternateContent>
  <xr:revisionPtr revIDLastSave="0" documentId="13_ncr:1_{727CB0D9-9FB5-4946-8032-7A89449C2D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Sheet1!$B$10:$E$1557</definedName>
    <definedName name="_xlnm.Print_Area" localSheetId="0">Sheet1!$B$10:$E$790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E31" i="1"/>
  <c r="E33" i="1"/>
  <c r="E34" i="1"/>
  <c r="E40" i="1"/>
  <c r="E41" i="1"/>
  <c r="E42" i="1"/>
  <c r="E44" i="1"/>
  <c r="E45" i="1"/>
  <c r="E46" i="1"/>
  <c r="E55" i="1"/>
  <c r="E56" i="1"/>
  <c r="E57" i="1"/>
  <c r="E58" i="1"/>
  <c r="E59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4" i="1"/>
  <c r="E85" i="1"/>
  <c r="E86" i="1"/>
  <c r="E87" i="1"/>
  <c r="E88" i="1"/>
  <c r="E90" i="1"/>
  <c r="E91" i="1"/>
  <c r="E92" i="1"/>
  <c r="E93" i="1"/>
  <c r="E94" i="1"/>
  <c r="E95" i="1"/>
  <c r="E96" i="1"/>
  <c r="E98" i="1"/>
  <c r="E99" i="1"/>
  <c r="E100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40" i="1"/>
  <c r="E141" i="1"/>
  <c r="E142" i="1"/>
  <c r="E143" i="1"/>
  <c r="E147" i="1"/>
  <c r="E148" i="1"/>
  <c r="E149" i="1"/>
  <c r="E150" i="1"/>
  <c r="E151" i="1"/>
  <c r="E153" i="1"/>
  <c r="E154" i="1"/>
  <c r="E156" i="1"/>
  <c r="E157" i="1"/>
  <c r="E159" i="1"/>
  <c r="E162" i="1"/>
  <c r="E163" i="1"/>
  <c r="E164" i="1"/>
  <c r="E165" i="1"/>
  <c r="E166" i="1"/>
  <c r="E167" i="1"/>
  <c r="E168" i="1"/>
  <c r="E175" i="1"/>
  <c r="E176" i="1"/>
  <c r="E177" i="1"/>
  <c r="E180" i="1"/>
  <c r="E183" i="1"/>
  <c r="E187" i="1"/>
  <c r="E189" i="1"/>
  <c r="E190" i="1"/>
  <c r="E192" i="1"/>
  <c r="E193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9" i="1"/>
  <c r="E210" i="1"/>
  <c r="E213" i="1"/>
  <c r="E216" i="1"/>
  <c r="E218" i="1"/>
  <c r="E219" i="1"/>
  <c r="E222" i="1"/>
  <c r="E223" i="1"/>
  <c r="E224" i="1"/>
  <c r="E226" i="1"/>
  <c r="E227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9" i="1"/>
  <c r="E252" i="1"/>
  <c r="E253" i="1"/>
  <c r="E256" i="1"/>
  <c r="E257" i="1"/>
  <c r="E258" i="1"/>
  <c r="E259" i="1"/>
  <c r="E260" i="1"/>
  <c r="E261" i="1"/>
  <c r="E262" i="1"/>
  <c r="E266" i="1"/>
  <c r="E267" i="1"/>
  <c r="E268" i="1"/>
  <c r="E269" i="1"/>
  <c r="E270" i="1"/>
  <c r="E272" i="1"/>
  <c r="E277" i="1"/>
  <c r="E279" i="1"/>
  <c r="E283" i="1"/>
  <c r="E284" i="1"/>
  <c r="E285" i="1"/>
  <c r="E286" i="1"/>
  <c r="E287" i="1"/>
  <c r="E288" i="1"/>
  <c r="E290" i="1"/>
  <c r="E291" i="1"/>
  <c r="E292" i="1"/>
  <c r="E293" i="1"/>
  <c r="E298" i="1"/>
  <c r="E299" i="1"/>
  <c r="E302" i="1"/>
  <c r="E303" i="1"/>
  <c r="E304" i="1"/>
  <c r="E305" i="1"/>
  <c r="E306" i="1"/>
  <c r="E310" i="1"/>
  <c r="E311" i="1"/>
  <c r="E312" i="1"/>
  <c r="E313" i="1"/>
  <c r="E314" i="1"/>
  <c r="E318" i="1"/>
  <c r="E319" i="1"/>
  <c r="E320" i="1"/>
  <c r="E321" i="1"/>
  <c r="E322" i="1"/>
  <c r="E325" i="1"/>
  <c r="E326" i="1"/>
  <c r="E327" i="1"/>
  <c r="E328" i="1"/>
  <c r="E329" i="1"/>
  <c r="E331" i="1"/>
  <c r="E332" i="1"/>
  <c r="E334" i="1"/>
  <c r="E335" i="1"/>
  <c r="E336" i="1"/>
  <c r="E338" i="1"/>
  <c r="E339" i="1"/>
  <c r="E340" i="1"/>
  <c r="E341" i="1"/>
  <c r="E342" i="1"/>
  <c r="E343" i="1"/>
  <c r="E344" i="1"/>
  <c r="E347" i="1"/>
  <c r="E349" i="1"/>
  <c r="E351" i="1"/>
  <c r="E352" i="1"/>
  <c r="E363" i="1"/>
  <c r="E364" i="1"/>
  <c r="E365" i="1"/>
  <c r="E366" i="1"/>
  <c r="E367" i="1"/>
  <c r="E368" i="1"/>
  <c r="E369" i="1"/>
  <c r="E370" i="1"/>
  <c r="E372" i="1"/>
  <c r="E374" i="1"/>
  <c r="E376" i="1"/>
  <c r="E377" i="1"/>
  <c r="E378" i="1"/>
  <c r="E379" i="1"/>
  <c r="E380" i="1"/>
  <c r="E381" i="1"/>
  <c r="E382" i="1"/>
  <c r="E383" i="1"/>
  <c r="E384" i="1"/>
  <c r="E385" i="1"/>
  <c r="E387" i="1"/>
  <c r="E388" i="1"/>
  <c r="E391" i="1"/>
  <c r="E392" i="1"/>
  <c r="E393" i="1"/>
  <c r="E394" i="1"/>
  <c r="E395" i="1"/>
  <c r="E396" i="1"/>
  <c r="E398" i="1"/>
  <c r="E404" i="1"/>
  <c r="E405" i="1"/>
  <c r="E407" i="1"/>
  <c r="E408" i="1"/>
  <c r="E409" i="1"/>
  <c r="E410" i="1"/>
  <c r="E411" i="1"/>
  <c r="E412" i="1"/>
  <c r="E416" i="1"/>
  <c r="E418" i="1"/>
  <c r="E423" i="1"/>
  <c r="E425" i="1"/>
  <c r="E426" i="1"/>
  <c r="E428" i="1"/>
  <c r="E429" i="1"/>
  <c r="E433" i="1"/>
  <c r="E434" i="1"/>
  <c r="E435" i="1"/>
  <c r="E439" i="1"/>
  <c r="E440" i="1"/>
  <c r="E441" i="1"/>
  <c r="E442" i="1"/>
  <c r="E444" i="1"/>
  <c r="E447" i="1"/>
  <c r="E448" i="1"/>
  <c r="E449" i="1"/>
  <c r="E450" i="1"/>
  <c r="E451" i="1"/>
  <c r="E452" i="1"/>
  <c r="E454" i="1"/>
  <c r="E455" i="1"/>
  <c r="E456" i="1"/>
  <c r="E457" i="1"/>
  <c r="E460" i="1"/>
  <c r="E462" i="1"/>
  <c r="E463" i="1"/>
  <c r="E464" i="1"/>
  <c r="E466" i="1"/>
  <c r="E467" i="1"/>
  <c r="E468" i="1"/>
  <c r="E469" i="1"/>
  <c r="E472" i="1"/>
  <c r="E473" i="1"/>
  <c r="E474" i="1"/>
  <c r="E475" i="1"/>
  <c r="E476" i="1"/>
  <c r="E477" i="1"/>
  <c r="E478" i="1"/>
  <c r="E479" i="1"/>
  <c r="E480" i="1"/>
  <c r="E481" i="1"/>
  <c r="E482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2" i="1"/>
  <c r="E504" i="1"/>
  <c r="E506" i="1"/>
  <c r="E509" i="1"/>
  <c r="E511" i="1"/>
  <c r="E513" i="1"/>
  <c r="E514" i="1"/>
  <c r="E515" i="1"/>
  <c r="E516" i="1"/>
  <c r="E517" i="1"/>
  <c r="E518" i="1"/>
  <c r="E519" i="1"/>
  <c r="E520" i="1"/>
  <c r="E521" i="1"/>
  <c r="E523" i="1"/>
  <c r="E525" i="1"/>
  <c r="E535" i="1"/>
  <c r="E536" i="1"/>
  <c r="E537" i="1"/>
  <c r="E539" i="1"/>
  <c r="E541" i="1"/>
  <c r="E542" i="1"/>
  <c r="E543" i="1"/>
  <c r="E544" i="1"/>
  <c r="E545" i="1"/>
  <c r="E547" i="1"/>
  <c r="E548" i="1"/>
  <c r="E549" i="1"/>
  <c r="E550" i="1"/>
  <c r="E551" i="1"/>
  <c r="E552" i="1"/>
  <c r="E553" i="1"/>
  <c r="E554" i="1"/>
  <c r="E555" i="1"/>
  <c r="E556" i="1"/>
  <c r="E558" i="1"/>
  <c r="E559" i="1"/>
  <c r="E560" i="1"/>
  <c r="E562" i="1"/>
  <c r="E564" i="1"/>
  <c r="E565" i="1"/>
  <c r="E566" i="1"/>
  <c r="E567" i="1"/>
  <c r="E568" i="1"/>
  <c r="E570" i="1"/>
  <c r="E571" i="1"/>
  <c r="E572" i="1"/>
  <c r="E573" i="1"/>
  <c r="E574" i="1"/>
  <c r="E575" i="1"/>
  <c r="E577" i="1"/>
  <c r="E579" i="1"/>
  <c r="E580" i="1"/>
  <c r="E581" i="1"/>
  <c r="E582" i="1"/>
  <c r="E583" i="1"/>
  <c r="E584" i="1"/>
  <c r="E586" i="1"/>
  <c r="E587" i="1"/>
  <c r="E589" i="1"/>
  <c r="E591" i="1"/>
  <c r="E593" i="1"/>
  <c r="E594" i="1"/>
  <c r="E595" i="1"/>
  <c r="E597" i="1"/>
  <c r="E598" i="1"/>
  <c r="E600" i="1"/>
  <c r="E602" i="1"/>
  <c r="E603" i="1"/>
  <c r="E606" i="1"/>
  <c r="E607" i="1"/>
  <c r="E609" i="1"/>
  <c r="E610" i="1"/>
  <c r="E611" i="1"/>
  <c r="E612" i="1"/>
  <c r="E613" i="1"/>
  <c r="E614" i="1"/>
  <c r="E615" i="1"/>
  <c r="E616" i="1"/>
  <c r="E617" i="1"/>
  <c r="E619" i="1"/>
  <c r="E620" i="1"/>
  <c r="E621" i="1"/>
  <c r="E622" i="1"/>
  <c r="E625" i="1"/>
  <c r="E626" i="1"/>
  <c r="E627" i="1"/>
  <c r="E628" i="1"/>
  <c r="E631" i="1"/>
  <c r="E632" i="1"/>
  <c r="E633" i="1"/>
  <c r="E634" i="1"/>
  <c r="E635" i="1"/>
  <c r="E636" i="1"/>
  <c r="E637" i="1"/>
  <c r="E638" i="1"/>
  <c r="E639" i="1"/>
  <c r="E641" i="1"/>
  <c r="E642" i="1"/>
  <c r="E643" i="1"/>
  <c r="E644" i="1"/>
  <c r="E645" i="1"/>
  <c r="E646" i="1"/>
  <c r="E647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2" i="1"/>
  <c r="E663" i="1"/>
  <c r="E665" i="1"/>
  <c r="E666" i="1"/>
  <c r="E667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6" i="1"/>
  <c r="E687" i="1"/>
  <c r="E688" i="1"/>
  <c r="E689" i="1"/>
  <c r="E690" i="1"/>
  <c r="E691" i="1"/>
  <c r="E692" i="1"/>
  <c r="E693" i="1"/>
  <c r="E694" i="1"/>
  <c r="E695" i="1"/>
  <c r="E696" i="1"/>
  <c r="E699" i="1"/>
  <c r="E700" i="1"/>
  <c r="E701" i="1"/>
  <c r="E702" i="1"/>
  <c r="E703" i="1"/>
  <c r="E704" i="1"/>
  <c r="E705" i="1"/>
  <c r="E706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30" i="1"/>
  <c r="E732" i="1"/>
  <c r="E733" i="1"/>
  <c r="E734" i="1"/>
  <c r="E735" i="1"/>
  <c r="E736" i="1"/>
  <c r="E738" i="1"/>
  <c r="E740" i="1"/>
  <c r="E741" i="1"/>
  <c r="E742" i="1"/>
  <c r="E743" i="1"/>
  <c r="E750" i="1"/>
  <c r="E751" i="1"/>
  <c r="E752" i="1"/>
  <c r="E754" i="1"/>
  <c r="E755" i="1"/>
  <c r="E756" i="1"/>
  <c r="E758" i="1"/>
  <c r="E760" i="1"/>
  <c r="E761" i="1"/>
  <c r="E762" i="1"/>
  <c r="E763" i="1"/>
  <c r="E767" i="1"/>
  <c r="E768" i="1"/>
  <c r="E769" i="1"/>
  <c r="E770" i="1"/>
  <c r="E771" i="1"/>
  <c r="E775" i="1"/>
  <c r="E776" i="1"/>
  <c r="E777" i="1"/>
  <c r="E778" i="1"/>
  <c r="E779" i="1"/>
  <c r="E781" i="1"/>
  <c r="E783" i="1"/>
  <c r="E784" i="1"/>
  <c r="E785" i="1"/>
  <c r="E786" i="1"/>
  <c r="E790" i="1"/>
</calcChain>
</file>

<file path=xl/sharedStrings.xml><?xml version="1.0" encoding="utf-8"?>
<sst xmlns="http://schemas.openxmlformats.org/spreadsheetml/2006/main" count="2306" uniqueCount="2121">
  <si>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</si>
  <si>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</si>
  <si>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</si>
  <si>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</si>
  <si>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</si>
  <si>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</si>
  <si>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</si>
  <si>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</si>
  <si>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</si>
  <si>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1463</t>
  </si>
  <si>
    <t>0697</t>
  </si>
  <si>
    <t>1422</t>
  </si>
  <si>
    <t>0147</t>
  </si>
  <si>
    <t>0441</t>
  </si>
  <si>
    <t>0685</t>
  </si>
  <si>
    <t>1057</t>
  </si>
  <si>
    <t>1438</t>
  </si>
  <si>
    <t>1590</t>
  </si>
  <si>
    <t>1736</t>
  </si>
  <si>
    <t>2275</t>
  </si>
  <si>
    <t>NO56
ｶﾀﾛｸﾞﾍﾟｰｼﾞ</t>
    <phoneticPr fontId="3"/>
  </si>
  <si>
    <t>1512</t>
  </si>
  <si>
    <t>1769</t>
  </si>
  <si>
    <t>1971</t>
  </si>
  <si>
    <t>2005</t>
  </si>
  <si>
    <t>2011</t>
  </si>
  <si>
    <t>2166</t>
  </si>
  <si>
    <t>2200</t>
  </si>
  <si>
    <t>2290</t>
  </si>
  <si>
    <t>0093</t>
  </si>
  <si>
    <t>0101</t>
  </si>
  <si>
    <t>0113</t>
  </si>
  <si>
    <t>0145</t>
  </si>
  <si>
    <t>0280</t>
  </si>
  <si>
    <t>0373</t>
  </si>
  <si>
    <t>0489</t>
  </si>
  <si>
    <t>0496</t>
  </si>
  <si>
    <t>0608</t>
  </si>
  <si>
    <t>0704</t>
  </si>
  <si>
    <t>0746</t>
  </si>
  <si>
    <t>1078</t>
  </si>
  <si>
    <t>1108</t>
  </si>
  <si>
    <t>1159</t>
  </si>
  <si>
    <t>1254</t>
  </si>
  <si>
    <t>1259</t>
  </si>
  <si>
    <t>1432</t>
  </si>
  <si>
    <t>1741</t>
  </si>
  <si>
    <t>1766</t>
  </si>
  <si>
    <t>1797</t>
  </si>
  <si>
    <t>1872</t>
  </si>
  <si>
    <t>1884</t>
  </si>
  <si>
    <t>1898</t>
  </si>
  <si>
    <t>2073</t>
  </si>
  <si>
    <t>2154</t>
  </si>
  <si>
    <t>2175</t>
  </si>
  <si>
    <t>2184</t>
  </si>
  <si>
    <t>2271</t>
  </si>
  <si>
    <t>2590</t>
  </si>
  <si>
    <t>0224</t>
  </si>
  <si>
    <t>0260</t>
  </si>
  <si>
    <t>0288</t>
  </si>
  <si>
    <t>0372</t>
  </si>
  <si>
    <t>0455</t>
  </si>
  <si>
    <t>0459</t>
  </si>
  <si>
    <t>0471</t>
  </si>
  <si>
    <t>0606</t>
  </si>
  <si>
    <t>0607</t>
  </si>
  <si>
    <t>0624</t>
  </si>
  <si>
    <t>0696</t>
  </si>
  <si>
    <t>0824</t>
  </si>
  <si>
    <t>0888</t>
  </si>
  <si>
    <t>0890</t>
  </si>
  <si>
    <t>0921</t>
  </si>
  <si>
    <t>0928</t>
  </si>
  <si>
    <t>1026</t>
  </si>
  <si>
    <t>1041</t>
  </si>
  <si>
    <t>1061</t>
  </si>
  <si>
    <t>1064</t>
  </si>
  <si>
    <t>1076</t>
  </si>
  <si>
    <t>1101</t>
  </si>
  <si>
    <t>1143</t>
  </si>
  <si>
    <t>1145</t>
  </si>
  <si>
    <t>1158</t>
  </si>
  <si>
    <t>1278</t>
  </si>
  <si>
    <t>1279</t>
  </si>
  <si>
    <t>1351</t>
  </si>
  <si>
    <t>1379</t>
  </si>
  <si>
    <t>1451</t>
  </si>
  <si>
    <t>1465</t>
  </si>
  <si>
    <t>1588</t>
  </si>
  <si>
    <t>1750</t>
  </si>
  <si>
    <t>1771</t>
  </si>
  <si>
    <t>1882</t>
  </si>
  <si>
    <t>1916</t>
  </si>
  <si>
    <t>1918</t>
  </si>
  <si>
    <t>1944</t>
  </si>
  <si>
    <t>1966</t>
  </si>
  <si>
    <t>1967</t>
  </si>
  <si>
    <t>1977</t>
  </si>
  <si>
    <t>2001</t>
  </si>
  <si>
    <t>2138</t>
  </si>
  <si>
    <t>2221</t>
  </si>
  <si>
    <t>2247</t>
  </si>
  <si>
    <t>2274</t>
  </si>
  <si>
    <t>2283</t>
  </si>
  <si>
    <t>2340</t>
  </si>
  <si>
    <t>2486</t>
  </si>
  <si>
    <t>0034</t>
  </si>
  <si>
    <t>0063</t>
  </si>
  <si>
    <t>0075</t>
  </si>
  <si>
    <t>0090</t>
  </si>
  <si>
    <t>0098</t>
  </si>
  <si>
    <t>0243</t>
  </si>
  <si>
    <t>0249</t>
  </si>
  <si>
    <t>0257</t>
  </si>
  <si>
    <t>0315</t>
  </si>
  <si>
    <t>0336</t>
  </si>
  <si>
    <t>0379</t>
  </si>
  <si>
    <t>0460</t>
  </si>
  <si>
    <t>0464</t>
  </si>
  <si>
    <t>0472</t>
  </si>
  <si>
    <t>0491</t>
  </si>
  <si>
    <t>0506</t>
  </si>
  <si>
    <t>0599</t>
  </si>
  <si>
    <t>0678</t>
  </si>
  <si>
    <t>0759</t>
  </si>
  <si>
    <t>0774</t>
  </si>
  <si>
    <t>0804</t>
  </si>
  <si>
    <t>デジタル照度計</t>
  </si>
  <si>
    <t>0825</t>
  </si>
  <si>
    <t>0865</t>
  </si>
  <si>
    <t>0866</t>
  </si>
  <si>
    <t>0873</t>
  </si>
  <si>
    <t>0875</t>
  </si>
  <si>
    <t>0877</t>
  </si>
  <si>
    <t>0922</t>
  </si>
  <si>
    <t>0985</t>
  </si>
  <si>
    <t>1016</t>
  </si>
  <si>
    <t>1055</t>
  </si>
  <si>
    <t>1058</t>
  </si>
  <si>
    <t>1088</t>
  </si>
  <si>
    <t>1105</t>
  </si>
  <si>
    <t>1146</t>
  </si>
  <si>
    <t>1153</t>
  </si>
  <si>
    <t>1232</t>
  </si>
  <si>
    <t>[TH-1用]DINﾚｰﾙｶｯﾀｰ(電動/手動切替式）</t>
  </si>
  <si>
    <t>[TH-2用]DINﾚｰﾙｶｯﾀｰ(電動/手動切替式）</t>
  </si>
  <si>
    <t>1236</t>
  </si>
  <si>
    <t>1263</t>
  </si>
  <si>
    <t>1298</t>
  </si>
  <si>
    <t>1382</t>
  </si>
  <si>
    <t>1385</t>
  </si>
  <si>
    <t>1411</t>
  </si>
  <si>
    <t>1425</t>
  </si>
  <si>
    <t>1446</t>
  </si>
  <si>
    <t>1493</t>
  </si>
  <si>
    <t>1529</t>
  </si>
  <si>
    <t>1568</t>
  </si>
  <si>
    <t>1591</t>
  </si>
  <si>
    <t>1593</t>
  </si>
  <si>
    <t>1620</t>
  </si>
  <si>
    <t>1790</t>
  </si>
  <si>
    <t>1817</t>
  </si>
  <si>
    <t>1846</t>
  </si>
  <si>
    <t>1865</t>
  </si>
  <si>
    <t>1920</t>
  </si>
  <si>
    <t>1925</t>
  </si>
  <si>
    <t>1931</t>
  </si>
  <si>
    <t>1950</t>
  </si>
  <si>
    <t>1961</t>
  </si>
  <si>
    <t>1962</t>
  </si>
  <si>
    <t>1973</t>
  </si>
  <si>
    <t>1982</t>
  </si>
  <si>
    <t>2057</t>
  </si>
  <si>
    <t>2066</t>
  </si>
  <si>
    <t>2068</t>
  </si>
  <si>
    <t>2080</t>
  </si>
  <si>
    <t>2125</t>
  </si>
  <si>
    <t>2136</t>
  </si>
  <si>
    <t>2140</t>
  </si>
  <si>
    <t>2142</t>
  </si>
  <si>
    <t>2160</t>
  </si>
  <si>
    <t>2163</t>
  </si>
  <si>
    <t>2170</t>
  </si>
  <si>
    <t>2173</t>
  </si>
  <si>
    <t>2176</t>
  </si>
  <si>
    <t>2189</t>
  </si>
  <si>
    <t>2197</t>
  </si>
  <si>
    <t>2207</t>
  </si>
  <si>
    <t>2208</t>
  </si>
  <si>
    <t>2211</t>
  </si>
  <si>
    <t>2219</t>
  </si>
  <si>
    <t>2245</t>
  </si>
  <si>
    <t>2251</t>
  </si>
  <si>
    <t>2282</t>
  </si>
  <si>
    <t>2315</t>
  </si>
  <si>
    <t>2375</t>
  </si>
  <si>
    <t>2469</t>
  </si>
  <si>
    <t>2508</t>
  </si>
  <si>
    <t>2517</t>
  </si>
  <si>
    <t>2572</t>
  </si>
  <si>
    <t>*但し、下記商品は2025年7月現在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</si>
  <si>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EA101TW-1A</t>
  </si>
  <si>
    <t>[R32･R410A] ﾎﾞｰﾙﾊﾞﾙﾌﾞ式ﾏﾆﾎｰﾙﾄﾞｷｯﾄ</t>
  </si>
  <si>
    <t>EA330A-10A</t>
  </si>
  <si>
    <t>アセチレンボンベ・スタンド</t>
  </si>
  <si>
    <t>EA354GJ-181</t>
  </si>
  <si>
    <t>[Ｓ] 手袋(耐切創/高強度PE系･ﾆﾄﾘﾙｺｰﾄ)</t>
  </si>
  <si>
    <t>EA354GJ-182</t>
  </si>
  <si>
    <t>[Ｍ] 手袋(耐切創/高強度PE系･ﾆﾄﾘﾙｺｰﾄ)</t>
  </si>
  <si>
    <t>EA354GJ-183</t>
  </si>
  <si>
    <t>[Ｌ] 手袋(耐切創/高強度PE系･ﾆﾄﾘﾙｺｰﾄ)</t>
  </si>
  <si>
    <t>EA354GJ-184</t>
  </si>
  <si>
    <t>[LL] 手袋(耐切創/高強度PE系･ﾆﾄﾘﾙｺｰﾄ)</t>
  </si>
  <si>
    <t>EA508SC-161A</t>
  </si>
  <si>
    <t>300x300x300mm ふた付深型ﾎﾞｯｸｽ(ｽﾃﾝﾚｽ製)</t>
  </si>
  <si>
    <t>EA520BS-61</t>
  </si>
  <si>
    <t>955x630mm/400kg 運搬車(ﾊﾝﾄﾞﾌﾞﾚｰｷ付)</t>
  </si>
  <si>
    <t>EA520BS-62</t>
  </si>
  <si>
    <t>1105x630mm/400kg 運搬車(ﾊﾝﾄﾞﾌﾞﾚｰｷ付)</t>
  </si>
  <si>
    <t>EA520DB-20A</t>
  </si>
  <si>
    <t>[EA520DB-1用]  車輪(ﾁｭｰﾌﾞ入)</t>
  </si>
  <si>
    <t>EA742GC-9A</t>
  </si>
  <si>
    <t>温度湿度プローブ(ｹｰﾌﾞﾙ無)</t>
  </si>
  <si>
    <t>EA742MK-45</t>
  </si>
  <si>
    <t>デジタル熱中症指数計(黒球型)</t>
  </si>
  <si>
    <t>EA761XB-115</t>
  </si>
  <si>
    <t>AC100V/6.0W 照明灯/ＬＥＤ(屋外用)</t>
  </si>
  <si>
    <t>EA763AC-132</t>
  </si>
  <si>
    <t>USBｵｰﾃﾞｨｵ変換ｱﾀﾞﾌﾟﾀTypeC-3.5mmﾐﾆｼﾞｬｯｸ</t>
  </si>
  <si>
    <t>EA809XL-8A</t>
  </si>
  <si>
    <t>DC36.0V(20mmx520mm) ﾍﾞﾙﾄｻﾝﾀﾞｰ(充電式)</t>
  </si>
  <si>
    <t>EA810TC-93</t>
  </si>
  <si>
    <t>80x320mm スクレーパー(SDSﾌﾟﾗｽ/厚刃)</t>
  </si>
  <si>
    <t>EA810TC-94</t>
  </si>
  <si>
    <t>[EA810TC-93用] 替刃</t>
  </si>
  <si>
    <t>EA824BL-60</t>
  </si>
  <si>
    <t>3.0-6.0mm 9本組六角軸ﾄﾞﾘﾙｾｯﾄ(Co-HSS)</t>
  </si>
  <si>
    <t>EA897CN-6</t>
  </si>
  <si>
    <t>三相200V/5000W 電気ファンヒーター</t>
  </si>
  <si>
    <t>EA897SA-100G</t>
  </si>
  <si>
    <t>AC100V スポットクーラー(一口型)</t>
  </si>
  <si>
    <t>EA899MY-1</t>
  </si>
  <si>
    <t>交換用トーロンブラシ(EA899MY用)</t>
  </si>
  <si>
    <t>EA917HD-6</t>
  </si>
  <si>
    <t>120x195x30mm 強力保冷剤(Sｻｲｽﾞ)</t>
  </si>
  <si>
    <t>EA917HD-8</t>
  </si>
  <si>
    <t>195x235x30mm 強力保冷剤(Lｻｲｽﾞ)</t>
  </si>
  <si>
    <t>EA920PB-20A</t>
  </si>
  <si>
    <t>1.0kg 高荷重用グリース</t>
  </si>
  <si>
    <t>EA934DS-16</t>
  </si>
  <si>
    <t>3g  ナノダイヤモンドグリス</t>
  </si>
  <si>
    <t>EA934KF-18</t>
  </si>
  <si>
    <t>50ml 紫外線硬化型嫌気性接着剤</t>
  </si>
  <si>
    <t>EA940CD-205</t>
  </si>
  <si>
    <t>ＵＳＢ充電器(高耐久・ｽﾄﾚｰﾄﾀｲﾌﾟ・1A)</t>
  </si>
  <si>
    <t>EA940DG-120A</t>
  </si>
  <si>
    <t>EA940DG-130A</t>
  </si>
  <si>
    <t>EA940DG-161A</t>
  </si>
  <si>
    <t>[EA940DG-120、160用] 替刃</t>
  </si>
  <si>
    <t>EA940DG-171A</t>
  </si>
  <si>
    <t>[EA940DG-130、170用] 替刃</t>
  </si>
  <si>
    <t>EA981FH-8A</t>
  </si>
  <si>
    <t>35mmx8.0m/ 1.6ton ベルトスリング(ｼｸﾞﾅﾙ)</t>
  </si>
  <si>
    <t>EA990KT-22A</t>
  </si>
  <si>
    <t>[AC/DC] 電動式オイルポンプ</t>
  </si>
  <si>
    <t>EA992CL-13A</t>
  </si>
  <si>
    <t>φ170/0.19mm/40ﾒｯｼｭ ろ過網(柄付･ｽﾃﾝﾚｽ製)</t>
  </si>
  <si>
    <t>EA992CL-15A</t>
  </si>
  <si>
    <t>φ250/0.19mm/40ﾒｯｼｭ ろ過網(柄付･ｽﾃﾝﾚｽ製)</t>
  </si>
  <si>
    <t>EA995AA-582</t>
  </si>
  <si>
    <t>300x300x1002mm 目隠傘立(ｺｰﾅｰ用/ｷｬｽﾀｰ付)</t>
  </si>
  <si>
    <t>EA995AA-583</t>
  </si>
  <si>
    <t>350x220x1002mm 目隠傘立(壁面用/ｷｬｽﾀｰ付)</t>
  </si>
  <si>
    <t>EB809YL-23</t>
  </si>
  <si>
    <t>70mm/5/8"-11UNC ﾜｲﾔｰﾌﾞﾗｼ(ｶｯﾌﾟ型/ｽﾁｰﾙ製)</t>
  </si>
  <si>
    <t>EB809YL-24</t>
  </si>
  <si>
    <t>70mm/5/8"-11UNC ﾜｲﾔｰﾌﾞﾗｼ(ｶｯﾌﾟ型/ｽﾃﾝﾚｽ)</t>
  </si>
  <si>
    <t>EB809YL-51</t>
  </si>
  <si>
    <t>89mm/5/8"-11UNC ﾜｲﾔｰﾌﾞﾗｼ(ｶｯﾌﾟ型/ｽﾁｰﾙ製)</t>
  </si>
  <si>
    <t>EB997RG-201A</t>
  </si>
  <si>
    <t>300x930mm 滑り止めマット(ﾌﾞﾗｯｸ/1枚)</t>
  </si>
  <si>
    <t>EB997RG-201B</t>
  </si>
  <si>
    <t>300x370mm 滑り止めマット(ﾌﾞﾗｯｸ/3枚)</t>
  </si>
  <si>
    <t>EB997RG-201C</t>
  </si>
  <si>
    <t>300x550mm 滑り止めマット(ﾌﾞﾗｯｸ/2枚)</t>
  </si>
  <si>
    <t>0007</t>
  </si>
  <si>
    <t>EA49</t>
  </si>
  <si>
    <t>[56点] フォークリフト整備用工具セット</t>
  </si>
  <si>
    <t>0015</t>
  </si>
  <si>
    <t>EA215MB-4</t>
  </si>
  <si>
    <t>1/2″チューブベンダー</t>
  </si>
  <si>
    <t>0016</t>
  </si>
  <si>
    <t>EA723A-17B</t>
  </si>
  <si>
    <t>17mmx 18N.m ﾌﾚｱｰﾅｯﾄ用トルクレンチ</t>
  </si>
  <si>
    <t>0022</t>
  </si>
  <si>
    <t>EA101SA-11</t>
  </si>
  <si>
    <t>[R22,R404A,R407]セーフティチャージャー</t>
  </si>
  <si>
    <t>EA944NR-11</t>
  </si>
  <si>
    <t>50mmx18m コーテープ・非粘着(白)</t>
  </si>
  <si>
    <t>0049</t>
  </si>
  <si>
    <t>EA115TB-6</t>
  </si>
  <si>
    <t>AC100V/1.3kw 高圧洗浄機</t>
  </si>
  <si>
    <t>0058</t>
  </si>
  <si>
    <t>EA897S-11</t>
  </si>
  <si>
    <t>AC100V スポットクーラー(一口型/ｽｲﾝｸﾞ付)</t>
  </si>
  <si>
    <t>EA997PR-22</t>
  </si>
  <si>
    <t>300x300mm 換気扇用ﾌｨﾙﾀｰ(ﾄｲﾚ･浴室用/3枚)</t>
  </si>
  <si>
    <t>0071</t>
  </si>
  <si>
    <t>EA300BC-100</t>
  </si>
  <si>
    <t>点火用ライター</t>
  </si>
  <si>
    <t>0074</t>
  </si>
  <si>
    <t>EA334BB-11</t>
  </si>
  <si>
    <t>300x 400mm 耐熱作業シート(ﾊﾄﾒ付)</t>
  </si>
  <si>
    <t>EA309A-13</t>
  </si>
  <si>
    <t>φ1.0x300mm 銀ろう(銀35%/ﾌﾗｯｸｽ付/3本)</t>
  </si>
  <si>
    <t>0080</t>
  </si>
  <si>
    <t>EA940AS-93</t>
  </si>
  <si>
    <t>8m㎡x20m ＫＩＶ万力型ｱｰｽ(ﾎﾞﾃﾞｨｰｱｰｽ専用)</t>
  </si>
  <si>
    <t>EA353J-1</t>
  </si>
  <si>
    <t>[Ｌ] 手袋(牛床革)</t>
  </si>
  <si>
    <t>EA354KJ-31</t>
  </si>
  <si>
    <t>[ﾌﾘｰ]355mm 手袋(耐熱/Vertex)</t>
  </si>
  <si>
    <t>0091</t>
  </si>
  <si>
    <t>EA353AT-117</t>
  </si>
  <si>
    <t>[XL] 溶接用革手袋(耐切創･耐衝撃)</t>
  </si>
  <si>
    <t>EA526CA-1A</t>
  </si>
  <si>
    <t>213x153x57mm/ 70mm コーナークランプ(ｱﾙﾐ)</t>
  </si>
  <si>
    <t>EA526SH-125A</t>
  </si>
  <si>
    <t>0-128mm/ 65mm シャコ万力</t>
  </si>
  <si>
    <t>EA526SH-200A</t>
  </si>
  <si>
    <t>0-203mm/ 99mm シャコ万力</t>
  </si>
  <si>
    <t>0097</t>
  </si>
  <si>
    <t>EA544AF-2</t>
  </si>
  <si>
    <t>250mm はさみ・鉄板用(ｽﾌﾟﾘﾝｸﾞﾊﾝﾄﾞﾙ)</t>
  </si>
  <si>
    <t>EA544RC-26</t>
  </si>
  <si>
    <t>380mm はさみ・金切(ﾌﾟﾛ用/厚物柳刃)</t>
  </si>
  <si>
    <t>EA545MA</t>
  </si>
  <si>
    <t>200mm ミニクリッパー(ｽﾄﾚｰﾄ)</t>
  </si>
  <si>
    <t>0102</t>
  </si>
  <si>
    <t>EA545NA-21</t>
  </si>
  <si>
    <t>5mm/ 355mm ボルトカッター(軽量)</t>
  </si>
  <si>
    <t>EA682HA-450</t>
  </si>
  <si>
    <t>450mm ボルトカッター</t>
  </si>
  <si>
    <t>EA682HA-600</t>
  </si>
  <si>
    <t>600mm ボルトカッター</t>
  </si>
  <si>
    <t>0108</t>
  </si>
  <si>
    <t>EA575VB-26</t>
  </si>
  <si>
    <t>680g ボールピンハンマー</t>
  </si>
  <si>
    <t>0112</t>
  </si>
  <si>
    <t>EA575BA-1</t>
  </si>
  <si>
    <t>450g /310mm 無反動ハンマー(黄)</t>
  </si>
  <si>
    <t>EA575BA-2</t>
  </si>
  <si>
    <t>450g /310mm 無反動ハンマー(赤)</t>
  </si>
  <si>
    <t>EA575WZ-4</t>
  </si>
  <si>
    <t>345mm ハイインパクトハンマー</t>
  </si>
  <si>
    <t>EA575WZ-13</t>
  </si>
  <si>
    <t>35mm 交換ヘッド(EA575WZ-3用)</t>
  </si>
  <si>
    <t>0118</t>
  </si>
  <si>
    <t>EA519MD-12</t>
  </si>
  <si>
    <t>19x600mm バール [八角形]</t>
  </si>
  <si>
    <t>0133</t>
  </si>
  <si>
    <t>EA526WN-600</t>
  </si>
  <si>
    <t>0- 600mm/120mm Ｌ型クランプ</t>
  </si>
  <si>
    <t>0134</t>
  </si>
  <si>
    <t>EA526AH-2</t>
  </si>
  <si>
    <t>155mm/ 50mm クランプ(超強力/ｽﾁｰﾙ製)</t>
  </si>
  <si>
    <t>EA526B-6</t>
  </si>
  <si>
    <t>110mm/ 50mm クランプ(ﾛﾝｸﾞﾉｰｽﾞ)</t>
  </si>
  <si>
    <t>EA599RA-5A</t>
  </si>
  <si>
    <t>410mm/180mm 木工鋸(替刃式･両刃･0.5mm厚)</t>
  </si>
  <si>
    <t>0135</t>
  </si>
  <si>
    <t>EA599A-14</t>
  </si>
  <si>
    <t>24T/190mm 引き廻し鋸 替刃(1枚)</t>
  </si>
  <si>
    <t>EA599KA-1</t>
  </si>
  <si>
    <t>350mm/200mm 挽き廻し鋸(石膏ﾎﾞｰﾄﾞ用)</t>
  </si>
  <si>
    <t>EA109MG-36</t>
  </si>
  <si>
    <t>６号 画筆(豚毛)</t>
  </si>
  <si>
    <t>EA109MG-103</t>
  </si>
  <si>
    <t>６号 インク筆(豚毛)</t>
  </si>
  <si>
    <t>0146</t>
  </si>
  <si>
    <t>EA109MT-5</t>
  </si>
  <si>
    <t>[５本組] 画筆(ﾗｸﾀﾞ毛)</t>
  </si>
  <si>
    <t>EA109LS-25</t>
  </si>
  <si>
    <t>76mm 万能刷毛（ポリエステル毛）</t>
  </si>
  <si>
    <t>0150</t>
  </si>
  <si>
    <t>EA109LC-62</t>
  </si>
  <si>
    <t>30mm 水性用目地用刷毛(PBT/平)</t>
  </si>
  <si>
    <t>0153</t>
  </si>
  <si>
    <t>EA109ND-86</t>
  </si>
  <si>
    <t>100mm(12mm) 交換用ローラー(2本)</t>
  </si>
  <si>
    <t>0162</t>
  </si>
  <si>
    <t>EA911BA-122</t>
  </si>
  <si>
    <t>1.0x30m/0.3 mm 床面養生ｼｰﾄ(塩ﾋﾞ)</t>
  </si>
  <si>
    <t>0196</t>
  </si>
  <si>
    <t>EA531KP-16</t>
  </si>
  <si>
    <t>25-80mm/355mm パイプグリッププライヤー</t>
  </si>
  <si>
    <t>0197</t>
  </si>
  <si>
    <t>EA530ZC-1</t>
  </si>
  <si>
    <t>70mm/230mm   モーターレンチ</t>
  </si>
  <si>
    <t>0214</t>
  </si>
  <si>
    <t>EA640SA-12</t>
  </si>
  <si>
    <t>12mm 絶縁片口スパナ</t>
  </si>
  <si>
    <t>0215</t>
  </si>
  <si>
    <t>EA640MC-17B</t>
  </si>
  <si>
    <t>3/8"DRx17mm 絶縁ソケット(薄肉)</t>
  </si>
  <si>
    <t>0216</t>
  </si>
  <si>
    <t>EA612B-19</t>
  </si>
  <si>
    <t>19x200mm 絶縁Ｔ型ソケットレンチ</t>
  </si>
  <si>
    <t>0220</t>
  </si>
  <si>
    <t>EA557SB-6</t>
  </si>
  <si>
    <t>6.5x1.2x150mm [-]ドライバー(絶縁)</t>
  </si>
  <si>
    <t>EA628CA-1</t>
  </si>
  <si>
    <t>φ4mmx20m グラスファイバーロープ</t>
  </si>
  <si>
    <t>EA585AD-2</t>
  </si>
  <si>
    <t>φ11/212mm ケーブルカッター</t>
  </si>
  <si>
    <t>EA585HA-9</t>
  </si>
  <si>
    <t>φ 11mm/240mm ケーブルカッター(ｸﾞﾘｯﾌﾟ付)</t>
  </si>
  <si>
    <t>0247</t>
  </si>
  <si>
    <t>EA682JB</t>
  </si>
  <si>
    <t>215mm ワイヤーストリッパー(圧着付)</t>
  </si>
  <si>
    <t>EA580EE-3</t>
  </si>
  <si>
    <t>1.25- 8.0ｍ㎡ ＩＶ線ストリッパー</t>
  </si>
  <si>
    <t>0252</t>
  </si>
  <si>
    <t>EA538KR-6</t>
  </si>
  <si>
    <t>0.14-16.0m㎡ 圧着ペンチ(ﾌｪﾙｰﾙ端子用)</t>
  </si>
  <si>
    <t>0253</t>
  </si>
  <si>
    <t>EA537DJ-200</t>
  </si>
  <si>
    <t>200mm 先曲ラジオペンチ</t>
  </si>
  <si>
    <t>0254</t>
  </si>
  <si>
    <t>EA534KC-11</t>
  </si>
  <si>
    <t>160mm 電工ペンチ(ｸﾞﾘｯﾌﾟ付)</t>
  </si>
  <si>
    <t>0255</t>
  </si>
  <si>
    <t>EA537LA-2</t>
  </si>
  <si>
    <t>160mm ﾛﾝｸﾞﾉｰｽﾞﾌﾟﾗｲﾔｰ(ｸﾞﾘｯﾌﾟ付/ﾒｯｷ)</t>
  </si>
  <si>
    <t>EA536KA-125</t>
  </si>
  <si>
    <t>125mm 電工ニッパー(ｸﾞﾘｯﾌﾟ付)</t>
  </si>
  <si>
    <t>0259</t>
  </si>
  <si>
    <t>EA536SV-4</t>
  </si>
  <si>
    <t>180mm 斜ニッパー(ｸﾞﾘｯﾌﾟ付)</t>
  </si>
  <si>
    <t>EA536SV-6</t>
  </si>
  <si>
    <t>125mm 斜ニッパー</t>
  </si>
  <si>
    <t>EA534DB-225</t>
  </si>
  <si>
    <t>225mm 電工ペンチ(圧着付・鏡面仕上)</t>
  </si>
  <si>
    <t>0262</t>
  </si>
  <si>
    <t>EA536HF-13</t>
  </si>
  <si>
    <t>150mm プラスチック用ニッパー</t>
  </si>
  <si>
    <t>EA537GE-135</t>
  </si>
  <si>
    <t>135mm ワイヤーループプライヤー(ｽﾃﾝﾚｽ製)</t>
  </si>
  <si>
    <t>0270</t>
  </si>
  <si>
    <t>EA532AC-26</t>
  </si>
  <si>
    <t>135mm フラットノーズプライヤー(ｿﾌﾄﾀｯﾁ)</t>
  </si>
  <si>
    <t>0271</t>
  </si>
  <si>
    <t>EA532KN-11</t>
  </si>
  <si>
    <t>200mm コンビネーションプライヤー(ｸﾞﾘｯﾌﾟ)</t>
  </si>
  <si>
    <t>0272</t>
  </si>
  <si>
    <t>EA533FB-9</t>
  </si>
  <si>
    <t>225mm ロッキングプライヤー</t>
  </si>
  <si>
    <t>EA812JY-261</t>
  </si>
  <si>
    <t>0.75m㎡x25m [VFF/赤/黒]自動車用コード</t>
  </si>
  <si>
    <t>EA812JY-301</t>
  </si>
  <si>
    <t>0.5m㎡x100m [AVS/赤]自動車用コード</t>
  </si>
  <si>
    <t>0284</t>
  </si>
  <si>
    <t>EA604PF-1</t>
  </si>
  <si>
    <t>アングルチップリレープレイヤー</t>
  </si>
  <si>
    <t>EA771A-2</t>
  </si>
  <si>
    <t>バッテリーハイドロメーター</t>
  </si>
  <si>
    <t>0299</t>
  </si>
  <si>
    <t>EA519EE-13</t>
  </si>
  <si>
    <t>305mm タイヤバルブツール</t>
  </si>
  <si>
    <t>0311</t>
  </si>
  <si>
    <t>EA463PG-2</t>
  </si>
  <si>
    <t>54mm ホースクランプ バイス</t>
  </si>
  <si>
    <t>0313</t>
  </si>
  <si>
    <t>EA532AB-22</t>
  </si>
  <si>
    <t>300mm ロングノーズプライヤー(ﾍﾞﾝﾄﾞ)</t>
  </si>
  <si>
    <t>EA604AV-14</t>
  </si>
  <si>
    <t>14個組 ｶｯﾌﾟ型ｵｲﾙﾌｨﾙﾀｰﾚﾝﾁｾｯﾄ</t>
  </si>
  <si>
    <t>0324</t>
  </si>
  <si>
    <t>EA501AB-10</t>
  </si>
  <si>
    <t>マニュマル&amp;ニューマティックﾋﾟｯｸﾙﾎｰｸｾｯﾄ</t>
  </si>
  <si>
    <t>0325</t>
  </si>
  <si>
    <t>EA501AD-2</t>
  </si>
  <si>
    <t>ピットマンアーム&amp;タイロットエンドプーラｰ</t>
  </si>
  <si>
    <t>0326</t>
  </si>
  <si>
    <t>EA500BZ-150</t>
  </si>
  <si>
    <t>150mm 油圧式プーラーセット(2ｱｰﾑ･3ｱｰﾑ)</t>
  </si>
  <si>
    <t>EA590BC-12</t>
  </si>
  <si>
    <t>24 -37mm スナップリングプライヤー(軸用)</t>
  </si>
  <si>
    <t>EA590MD-11</t>
  </si>
  <si>
    <t>6-16/ 9-15mm ｽﾅｯﾌﾟﾘﾝｸﾞﾌﾟﾗｲﾔ/90ﾟ内外兼用</t>
  </si>
  <si>
    <t>0337</t>
  </si>
  <si>
    <t>EA590CT</t>
  </si>
  <si>
    <t>8.25-82mm 内外兼用ｽﾅｯﾌﾟﾘﾝｸﾞﾂｰﾙ(強力型)</t>
  </si>
  <si>
    <t>0342</t>
  </si>
  <si>
    <t>EA519AH-11</t>
  </si>
  <si>
    <t>13x 381mm プライバー</t>
  </si>
  <si>
    <t>0344</t>
  </si>
  <si>
    <t>EA519AV-120</t>
  </si>
  <si>
    <t>1200mm ワーキングバー</t>
  </si>
  <si>
    <t>0345</t>
  </si>
  <si>
    <t>EA604D-5</t>
  </si>
  <si>
    <t>240mm/8mm用 クリップリムーバー</t>
  </si>
  <si>
    <t>0346</t>
  </si>
  <si>
    <t>EA604BL-4</t>
  </si>
  <si>
    <t>160mm 水切りモールリムーバー</t>
  </si>
  <si>
    <t>0347</t>
  </si>
  <si>
    <t>EA524AB-2</t>
  </si>
  <si>
    <t>37x110mm ガラススクレーパー</t>
  </si>
  <si>
    <t>0349</t>
  </si>
  <si>
    <t>EA781BF-52</t>
  </si>
  <si>
    <t>φ82mm ハンドマグネット</t>
  </si>
  <si>
    <t>0351</t>
  </si>
  <si>
    <t>EA724GT-13</t>
  </si>
  <si>
    <t>50x89mm/290-405mm 点検ミラー(伸縮)</t>
  </si>
  <si>
    <t>EA724RS-3</t>
  </si>
  <si>
    <t>45x70mm/178-925mmサービスミラー(伸縮型)</t>
  </si>
  <si>
    <t>0353</t>
  </si>
  <si>
    <t>EA584A-4A</t>
  </si>
  <si>
    <t>Ｍ４ ドリルエキストラクター(左回転)</t>
  </si>
  <si>
    <t>EA584A-5A</t>
  </si>
  <si>
    <t>Ｍ５ ドリルエキストラクター(左回転)</t>
  </si>
  <si>
    <t>EA584A-6A</t>
  </si>
  <si>
    <t>Ｍ６ ドリルエキストラクター(左回転)</t>
  </si>
  <si>
    <t>0359</t>
  </si>
  <si>
    <t>EA949VM-3</t>
  </si>
  <si>
    <t>M3-0.5     ﾘｺｲﾙｲﾝｻｰﾄﾈｼﾞﾀﾝｸﾞ折取工具</t>
  </si>
  <si>
    <t>0363</t>
  </si>
  <si>
    <t>EA928AH-27</t>
  </si>
  <si>
    <t>320mm 洗車ブラシ(通水型/硬/ﾜﾝﾀｯﾁﾌﾟﾗｸﾞ付)</t>
  </si>
  <si>
    <t>0364</t>
  </si>
  <si>
    <t>EA928AG-500</t>
  </si>
  <si>
    <t>355mm スポークブラシ(ﾎﾟﾘﾌﾟﾛﾋﾟﾚﾝ製)</t>
  </si>
  <si>
    <t>0365</t>
  </si>
  <si>
    <t>EA928AG-652</t>
  </si>
  <si>
    <t>220x280mm 洗車グローブ(ﾏｲｸﾛﾌｧｲﾊﾞｰ)</t>
  </si>
  <si>
    <t>0371</t>
  </si>
  <si>
    <t>EA560PT-150</t>
  </si>
  <si>
    <t>6.5x1.2mm/150mm [-]ドライバー(ﾁﾀﾝ合金製)</t>
  </si>
  <si>
    <t>EA615TA-1</t>
  </si>
  <si>
    <t>5x5.5mm 両口スパナ(ﾁﾀﾝ合金製)</t>
  </si>
  <si>
    <t>EA615GS-100</t>
  </si>
  <si>
    <t>６本組/5.5-24mm 両口スパナ(ｽﾃﾝﾚｽ製)</t>
  </si>
  <si>
    <t>0374</t>
  </si>
  <si>
    <t>EA618SC-32</t>
  </si>
  <si>
    <t>1/2"DR x32mm ソケット(ｽﾃﾝﾚｽ製)</t>
  </si>
  <si>
    <t>EA612TA-45</t>
  </si>
  <si>
    <t>11本組 ポンチ･タガネセット</t>
  </si>
  <si>
    <t>0387</t>
  </si>
  <si>
    <t>EA616GC-101</t>
  </si>
  <si>
    <t>1/4"x 5/16" 両口めがねレンチ</t>
  </si>
  <si>
    <t>0402</t>
  </si>
  <si>
    <t>EA618XB</t>
  </si>
  <si>
    <t>1/2"DR ディープソケットセット</t>
  </si>
  <si>
    <t>0412</t>
  </si>
  <si>
    <t>EA617A-43</t>
  </si>
  <si>
    <t>1/2"DR/11-32mm ユニバーサルソケット</t>
  </si>
  <si>
    <t>EA617GH-205</t>
  </si>
  <si>
    <t>3/8"DR/ 5x100mm [INHEX]ビットソケット</t>
  </si>
  <si>
    <t>EA617GT</t>
  </si>
  <si>
    <t>1/2"DR/4-19mm [INHEX]ﾋﾞｯﾄｿｹｯﾄｾｯﾄ</t>
  </si>
  <si>
    <t>0426</t>
  </si>
  <si>
    <t>EA617CK-500</t>
  </si>
  <si>
    <t>1/4"･3/8"･1/2"DR 3本組ｴｸｽﾃﾝｼｮﾝﾊﾞｰ</t>
  </si>
  <si>
    <t>0438</t>
  </si>
  <si>
    <t>EA602CF-3</t>
  </si>
  <si>
    <t>11x13mm/135mm ラチェットめがね(首振り型)</t>
  </si>
  <si>
    <t>EA618P-51</t>
  </si>
  <si>
    <t>3/8"DR [TORX]ﾋﾞｯﾄｿｹｯﾄﾚﾝﾁｾｯﾄ</t>
  </si>
  <si>
    <t>0446</t>
  </si>
  <si>
    <t>EA618RM-116</t>
  </si>
  <si>
    <t>1/2"DRx  1  " ディープソケット(六角)</t>
  </si>
  <si>
    <t>0448</t>
  </si>
  <si>
    <t>EA618SD-50</t>
  </si>
  <si>
    <t>3/4"DRx50mm ソケット</t>
  </si>
  <si>
    <t>0452</t>
  </si>
  <si>
    <t>EA618H-2</t>
  </si>
  <si>
    <t>1/4"DR ソケットレンチセット</t>
  </si>
  <si>
    <t>EA618JC-32</t>
  </si>
  <si>
    <t>3/8"DRx 32mm エクステンションバー</t>
  </si>
  <si>
    <t>EA618KG-11</t>
  </si>
  <si>
    <t>1/2"DRx11mm ディープソケット</t>
  </si>
  <si>
    <t>EA618KG-28</t>
  </si>
  <si>
    <t>1/2"DRx28mm ディープソケット</t>
  </si>
  <si>
    <t>EA618KW-150</t>
  </si>
  <si>
    <t>1/2"DR/T50 [Torx]ビットソケット</t>
  </si>
  <si>
    <t>0462</t>
  </si>
  <si>
    <t>EA619BS-6</t>
  </si>
  <si>
    <t>3/8"DR/ 6x50mm [INHEX]ソケット (Z-EAL)</t>
  </si>
  <si>
    <t>EA618AT-1.5</t>
  </si>
  <si>
    <t>1/4"DRx1.5mm [INHEX]ソケット</t>
  </si>
  <si>
    <t>0465</t>
  </si>
  <si>
    <t>EA618BA-52</t>
  </si>
  <si>
    <t>3/8"DRx81mm ラチェットヘッド(ﾛｯｷﾝｸﾞ)</t>
  </si>
  <si>
    <t>0466</t>
  </si>
  <si>
    <t>EA618BV-9</t>
  </si>
  <si>
    <t>3/8"DRx 9mm ソケット</t>
  </si>
  <si>
    <t>0470</t>
  </si>
  <si>
    <t>EA618CG-103</t>
  </si>
  <si>
    <t>1/2"DRx 3/8"   ソケット</t>
  </si>
  <si>
    <t>EA618CG-108</t>
  </si>
  <si>
    <t>1/2"DRx 5/8"   ソケット</t>
  </si>
  <si>
    <t>EA618CF-38</t>
  </si>
  <si>
    <t>1/2"DRx38mm ディープソケット</t>
  </si>
  <si>
    <t>EA618DF-102</t>
  </si>
  <si>
    <t>3/4"DRx11/16" ソケット(ｲﾝﾁ)</t>
  </si>
  <si>
    <t>EA618DF-109</t>
  </si>
  <si>
    <t>3/4"DRx  1"   ソケット(ｲﾝﾁ)</t>
  </si>
  <si>
    <t>0475</t>
  </si>
  <si>
    <t>EA618MR-14</t>
  </si>
  <si>
    <t>14x650mm Ｔ型ﾕﾆﾊﾞｰｻﾙBOXﾚﾝﾁ(ﾎｰﾙﾄﾞ型)</t>
  </si>
  <si>
    <t>0478</t>
  </si>
  <si>
    <t>EA164DR-212A</t>
  </si>
  <si>
    <t>1/2"DRx12mm ﾃﾞｨｰﾌﾟｿｹｯﾄ(動力工具用)</t>
  </si>
  <si>
    <t>EA164NR-71</t>
  </si>
  <si>
    <t>1･1/2"DR/ 71mm インパクトソケット</t>
  </si>
  <si>
    <t>EA164EB-122</t>
  </si>
  <si>
    <t>3/4"DRx22mm インパクトソケット(十二角)</t>
  </si>
  <si>
    <t>EA164EC-43</t>
  </si>
  <si>
    <t>3/4"DRx1･ 1/2"  ｲﾝﾊﾟｸﾄｿｹｯﾄ(ｲﾝﾁ/十二角)</t>
  </si>
  <si>
    <t>0495</t>
  </si>
  <si>
    <t>EA602AR-13</t>
  </si>
  <si>
    <t>13mm/245mm 四角ラチェットレンチ</t>
  </si>
  <si>
    <t>EA602AR-14</t>
  </si>
  <si>
    <t>14mm/295mm 四角ラチェットレンチ</t>
  </si>
  <si>
    <t>EA613GC-38</t>
  </si>
  <si>
    <t>38mm 打撃めがねレンチ(落下防止ﾘﾝｸﾞ付)</t>
  </si>
  <si>
    <t>EA613GM-145</t>
  </si>
  <si>
    <t>145mm 打撃めがねレンチ(ﾍﾞﾝﾄ)</t>
  </si>
  <si>
    <t>EA602AP-36</t>
  </si>
  <si>
    <t>36mm/535mm 片口ラチェットレンチ</t>
  </si>
  <si>
    <t>0497</t>
  </si>
  <si>
    <t>EA530RA-12A</t>
  </si>
  <si>
    <t>300mm/38mm モンキーレンチ</t>
  </si>
  <si>
    <t>EA723HW-4</t>
  </si>
  <si>
    <t>4mm  スパナヘッド (EA723HV-1.-2用)</t>
  </si>
  <si>
    <t>0521</t>
  </si>
  <si>
    <t>EA552-4</t>
  </si>
  <si>
    <t>精密ドライバーセット(差替式)</t>
  </si>
  <si>
    <t>0524</t>
  </si>
  <si>
    <t>EA557DD-100</t>
  </si>
  <si>
    <t>6.0x100mm [-]ドライバー(手元六角付)</t>
  </si>
  <si>
    <t>0530</t>
  </si>
  <si>
    <t>EA573MG-125</t>
  </si>
  <si>
    <t>T25x300mm [Bore Torx]ドライバー(ﾛﾝｸﾞ)</t>
  </si>
  <si>
    <t>0542</t>
  </si>
  <si>
    <t>EA550-6</t>
  </si>
  <si>
    <t>[+ - ﾎﾟｼﾞ] ドライバーセット(差替式)</t>
  </si>
  <si>
    <t>0553</t>
  </si>
  <si>
    <t>EA611GN-26</t>
  </si>
  <si>
    <t>3/16"x25mm [Ball Hex]ドライバービット</t>
  </si>
  <si>
    <t>0557</t>
  </si>
  <si>
    <t>EA611GA-53</t>
  </si>
  <si>
    <t>#3x50mm   [+]ドライバービット</t>
  </si>
  <si>
    <t>0560</t>
  </si>
  <si>
    <t>EA611BM-10</t>
  </si>
  <si>
    <t>10.0x100mm [Hexagon]ドライバービット</t>
  </si>
  <si>
    <t>EA813A-61</t>
  </si>
  <si>
    <t>#1x 65mm ドライバービット(ﾏｸﾞﾈｯﾄ付)2本組</t>
  </si>
  <si>
    <t>0566</t>
  </si>
  <si>
    <t>EA573VC-12</t>
  </si>
  <si>
    <t>12x248mm [Ball Hex-Plus]キーレンチ</t>
  </si>
  <si>
    <t>0569</t>
  </si>
  <si>
    <t>EA573BE-10</t>
  </si>
  <si>
    <t>0.028"-3/8"/15本組 [Hexagon]キーレンチ</t>
  </si>
  <si>
    <t>0573</t>
  </si>
  <si>
    <t>EA573A-3A</t>
  </si>
  <si>
    <t>3.0x125mm [Ball Hexagon]Ｌ型レンチ</t>
  </si>
  <si>
    <t>0578</t>
  </si>
  <si>
    <t>EA572BE-3</t>
  </si>
  <si>
    <t>6.4x180mm センターポンチ(ｸﾞﾘｯﾌﾟ付)</t>
  </si>
  <si>
    <t>0597</t>
  </si>
  <si>
    <t>EA522G-8</t>
  </si>
  <si>
    <t>115x38x 9mm/#1000 油砥石</t>
  </si>
  <si>
    <t>EA522G-87</t>
  </si>
  <si>
    <t>210x70x25mm/#5000 角砥石(仕上用)</t>
  </si>
  <si>
    <t>EA522G-73</t>
  </si>
  <si>
    <t>210x70x20mm/#4000 角砥石(仕上)</t>
  </si>
  <si>
    <t>EA522G-95</t>
  </si>
  <si>
    <t>210x70x10mm #5000/#12000台付砥石</t>
  </si>
  <si>
    <t>0601</t>
  </si>
  <si>
    <t>EA366HC-2</t>
  </si>
  <si>
    <t>φ127mm ハンドサンダー</t>
  </si>
  <si>
    <t>EA109AH-10</t>
  </si>
  <si>
    <t>４本組 誘電ブラシセット(ｽﾃﾝﾚｽ製)</t>
  </si>
  <si>
    <t>EA109AH-20</t>
  </si>
  <si>
    <t>３本組 導電ブラシセット(ｻﾝﾀﾞｰﾛﾝ製)</t>
  </si>
  <si>
    <t>EA109AS-1</t>
  </si>
  <si>
    <t>35x216mm 耐静電ブラシ(馬毛)</t>
  </si>
  <si>
    <t>EA109BE-52</t>
  </si>
  <si>
    <t>125mm パーツクリーニングブラシ(ﾅｲﾛﾝ)</t>
  </si>
  <si>
    <t>0610</t>
  </si>
  <si>
    <t>EA109BW-13</t>
  </si>
  <si>
    <t>180mm 樹脂ハンドルブラシ(真鍮)</t>
  </si>
  <si>
    <t>0611</t>
  </si>
  <si>
    <t>EA109BA-66</t>
  </si>
  <si>
    <t>28x350mm 長柄ブラシ(ﾅｲﾛﾝ･線径0.45mm)</t>
  </si>
  <si>
    <t>EA109GC-25</t>
  </si>
  <si>
    <t>[EA109GC-20用] 替えブラシ</t>
  </si>
  <si>
    <t>0619</t>
  </si>
  <si>
    <t>EA992CH-14</t>
  </si>
  <si>
    <t>φ220/線径0.20mm/40ﾒｯｼｭ ろ過網(ｽﾃﾝﾚｽ製)</t>
  </si>
  <si>
    <t>EA992CH-97</t>
  </si>
  <si>
    <t>φ340/線径0.34mm/19ﾒｯｼｭ ろ過網(ｽﾃﾝﾚｽ製)</t>
  </si>
  <si>
    <t>0622</t>
  </si>
  <si>
    <t>EA595K-5</t>
  </si>
  <si>
    <t>365mm トング(ｽﾃﾝﾚｽ製)</t>
  </si>
  <si>
    <t>EA595K-52</t>
  </si>
  <si>
    <t>235mm トング(ｽﾃﾝﾚｽ製)</t>
  </si>
  <si>
    <t>0623</t>
  </si>
  <si>
    <t>EA508SH-107F</t>
  </si>
  <si>
    <t>[EA508SH-107用] ふた(ｽﾃﾝﾚｽ製)</t>
  </si>
  <si>
    <t>EA508S-164</t>
  </si>
  <si>
    <t>543x148x 63mm ふた付ボックス(ｽﾃﾝﾚｽ製)</t>
  </si>
  <si>
    <t>EA508SG-110A</t>
  </si>
  <si>
    <t>φ235x245mm/  10L ポット(ｽﾃﾝﾚｽ製)</t>
  </si>
  <si>
    <t>0631</t>
  </si>
  <si>
    <t>EA929DK-46</t>
  </si>
  <si>
    <t>152x406x533mm 油吸収材(水分離型/10個)</t>
  </si>
  <si>
    <t>0649</t>
  </si>
  <si>
    <t>EA992BL-11</t>
  </si>
  <si>
    <t>φ130mm じょうご(耐油ﾌﾟﾗｽﾁｯｸ製)</t>
  </si>
  <si>
    <t>0653</t>
  </si>
  <si>
    <t>EA166DN-10A</t>
  </si>
  <si>
    <t>500ml グリースガン(ｴｱｰ式)</t>
  </si>
  <si>
    <t>EA991CU-3</t>
  </si>
  <si>
    <t>給油器クランプ</t>
  </si>
  <si>
    <t>0658</t>
  </si>
  <si>
    <t>EA991CG-2B</t>
  </si>
  <si>
    <t>2.5kg用 スチール缶</t>
  </si>
  <si>
    <t>0671</t>
  </si>
  <si>
    <t>EA637CP-5</t>
  </si>
  <si>
    <t>0-210mm マシンテーブルクランプ</t>
  </si>
  <si>
    <t>0675</t>
  </si>
  <si>
    <t>EA639WB-1</t>
  </si>
  <si>
    <t>113kg トグルクランプ(ｵｰﾄｱｼﾞｬｽﾄ)</t>
  </si>
  <si>
    <t>0677</t>
  </si>
  <si>
    <t>EA519WE-3A</t>
  </si>
  <si>
    <t>防水時計用裏ぶた廻し</t>
  </si>
  <si>
    <t>EA550SB-1.6</t>
  </si>
  <si>
    <t>1.6x103mm [-] 精密ドライバー(ｽﾃﾝﾚｽ製)</t>
  </si>
  <si>
    <t>0681</t>
  </si>
  <si>
    <t>EA595BE-14</t>
  </si>
  <si>
    <t>140mm 精密用ピンセット(非磁性ｽﾁｰﾙ)</t>
  </si>
  <si>
    <t>EA595BF-6</t>
  </si>
  <si>
    <t>110mm 精密用ピンセット(ｽﾃﾝﾚｽ製)</t>
  </si>
  <si>
    <t>0682</t>
  </si>
  <si>
    <t>EA595BA-12</t>
  </si>
  <si>
    <t>120mm 精密ピンセット(真鍮製)</t>
  </si>
  <si>
    <t>EA595AK-11</t>
  </si>
  <si>
    <t>0.4x125mm/ AA  精密用ピンセット(ｽﾃﾝﾚｽ製)</t>
  </si>
  <si>
    <t>EA595GA-5</t>
  </si>
  <si>
    <t>0.13x120mm 精密用ピンセット</t>
  </si>
  <si>
    <t>0693</t>
  </si>
  <si>
    <t>EA756FK-2</t>
  </si>
  <si>
    <t>x1.8/110x145mm スタンドルーペ(ｸﾗﾝﾌﾟ式)</t>
  </si>
  <si>
    <t>0694</t>
  </si>
  <si>
    <t>EA756TS-36</t>
  </si>
  <si>
    <t>x4.0/ 65mm ルーペ(ｽﾀﾝﾄﾞ付)</t>
  </si>
  <si>
    <t>0695</t>
  </si>
  <si>
    <t>EA756FC-6</t>
  </si>
  <si>
    <t>x3.0/ 65mm ハンドルーペ(LEDﾗｲﾄ付)</t>
  </si>
  <si>
    <t>EA756CB-40</t>
  </si>
  <si>
    <t>x6.0/50mm ハンドルーペ</t>
  </si>
  <si>
    <t>EA756CB-41</t>
  </si>
  <si>
    <t>x5.0/58mm ハンドルーペ</t>
  </si>
  <si>
    <t>EA756FJ-1</t>
  </si>
  <si>
    <t>x9.0/13mm リネンテスター</t>
  </si>
  <si>
    <t>EA756B-44</t>
  </si>
  <si>
    <t>x7.0/35mm ポケットルーペ(白)</t>
  </si>
  <si>
    <t>0700</t>
  </si>
  <si>
    <t>EA304AF</t>
  </si>
  <si>
    <t>AC100V/ 75W 半田ごて(ｺﾝﾄﾛｰﾗｰ付)</t>
  </si>
  <si>
    <t>EA311CE-4</t>
  </si>
  <si>
    <t>2.0mm/200g 巻はんだ</t>
  </si>
  <si>
    <t>0706</t>
  </si>
  <si>
    <t>EA321-21</t>
  </si>
  <si>
    <t>1.5m 帯電防止リストストラップ</t>
  </si>
  <si>
    <t>0712</t>
  </si>
  <si>
    <t>EA109DY-106</t>
  </si>
  <si>
    <t>φ3.0x 68mm 精密用ｸﾘｰﾆﾝｸﾞｽﾃｨｯｸ(25本)</t>
  </si>
  <si>
    <t>0714</t>
  </si>
  <si>
    <t>EA983RG-61</t>
  </si>
  <si>
    <t>400x 94mm 腕章(ｸﾘｰﾝﾙｰﾑ用/差込式)</t>
  </si>
  <si>
    <t>0717</t>
  </si>
  <si>
    <t>EA721XK-1</t>
  </si>
  <si>
    <t>２４倍 オートレベルセット(三脚・ﾛｯﾄﾞ付)</t>
  </si>
  <si>
    <t>0720</t>
  </si>
  <si>
    <t>EA720MC-100</t>
  </si>
  <si>
    <t>60mmx10m 測量テープ</t>
  </si>
  <si>
    <t>EA720MC-120</t>
  </si>
  <si>
    <t>100mmx20m 測量テープ</t>
  </si>
  <si>
    <t>0721</t>
  </si>
  <si>
    <t>EA757ZA-51A</t>
  </si>
  <si>
    <t>7.5-1,090m/X6 レーザー距離計</t>
  </si>
  <si>
    <t>0725</t>
  </si>
  <si>
    <t>EA720GK-2</t>
  </si>
  <si>
    <t>13mmx2.0m メジャー(ｽﾄｯﾊﾟｰ付/ｺﾝﾊﾟｸﾄ型)</t>
  </si>
  <si>
    <t>0731</t>
  </si>
  <si>
    <t>EA720DC-4</t>
  </si>
  <si>
    <t>3450-4720mm メジャー(円周測定・ｽﾃﾝﾚｽ製)</t>
  </si>
  <si>
    <t>0735</t>
  </si>
  <si>
    <t>EA628AS-67</t>
  </si>
  <si>
    <t>φ1.4mmx100m 純綿水糸</t>
  </si>
  <si>
    <t>EA628AS-111</t>
  </si>
  <si>
    <t>φ0.7mmx100m 純綿水糸</t>
  </si>
  <si>
    <t>EA781KB-11</t>
  </si>
  <si>
    <t>15m 電子水盛り管(ﾎｰｽ付)</t>
  </si>
  <si>
    <t>0739</t>
  </si>
  <si>
    <t>EA735MB-60</t>
  </si>
  <si>
    <t>600mm アルミレベル(ﾏｸﾞﾈｯﾄ付)</t>
  </si>
  <si>
    <t>0740</t>
  </si>
  <si>
    <t>EA721RC-5</t>
  </si>
  <si>
    <t>216mm アルミレベル(ﾏｸﾞﾈｯﾄ付)</t>
  </si>
  <si>
    <t>EA721TB-7</t>
  </si>
  <si>
    <t>160mm マグネット付レベル(ｼﾙﾊﾞｰ)</t>
  </si>
  <si>
    <t>EA720YK-21</t>
  </si>
  <si>
    <t>500x25x5mm 直尺(ｽﾁｰﾙ製)</t>
  </si>
  <si>
    <t>0748</t>
  </si>
  <si>
    <t>EA720WK-2</t>
  </si>
  <si>
    <t>200mm プロトラクター</t>
  </si>
  <si>
    <t>0750</t>
  </si>
  <si>
    <t>EA725T-90</t>
  </si>
  <si>
    <t>ダイアルゲージホルダー(ﾊﾞｷｭｰﾑﾍﾞｰｽ)</t>
  </si>
  <si>
    <t>0753</t>
  </si>
  <si>
    <t>EA725EX-2</t>
  </si>
  <si>
    <t>メジャーリングツールセット</t>
  </si>
  <si>
    <t>0757</t>
  </si>
  <si>
    <t>EA725MC-34A</t>
  </si>
  <si>
    <t>35- 50mm 内径測シリンダーゲージ</t>
  </si>
  <si>
    <t>EA725KD-150</t>
  </si>
  <si>
    <t>150mm アウトサイドキャリパー</t>
  </si>
  <si>
    <t>EA725KM-11</t>
  </si>
  <si>
    <t>100mm ディバイダー(超硬付)</t>
  </si>
  <si>
    <t>EA725KM-13</t>
  </si>
  <si>
    <t>200mm ディバイダー(超硬付)</t>
  </si>
  <si>
    <t>0760</t>
  </si>
  <si>
    <t>EA688MC-12</t>
  </si>
  <si>
    <t>76mm/16枚組 シクネスゲージ(ﾍﾞﾝﾄ形)</t>
  </si>
  <si>
    <t>EA725KN-1</t>
  </si>
  <si>
    <t>100mm ディバイダー</t>
  </si>
  <si>
    <t>0763</t>
  </si>
  <si>
    <t>EA725SD-61</t>
  </si>
  <si>
    <t>12-22mm用 ワイヤーロープチェックゲージ</t>
  </si>
  <si>
    <t>EA566P-5A</t>
  </si>
  <si>
    <t>170mm プッシュ針</t>
  </si>
  <si>
    <t>0777</t>
  </si>
  <si>
    <t>EA776AZ-22</t>
  </si>
  <si>
    <t>500ml [12880μs/cm] 導電率標準液</t>
  </si>
  <si>
    <t>EA776BC-7A</t>
  </si>
  <si>
    <t>導電率計(TDS)</t>
  </si>
  <si>
    <t>EA776BC-9</t>
  </si>
  <si>
    <t>導電率計(EC/純水･蒸留水用)</t>
  </si>
  <si>
    <t>EA776BC-10</t>
  </si>
  <si>
    <t>導電率計</t>
  </si>
  <si>
    <t>0783</t>
  </si>
  <si>
    <t>EA707DH-16A</t>
  </si>
  <si>
    <t>[AC/DC] 特高検電器(伸縮式)</t>
  </si>
  <si>
    <t>0786</t>
  </si>
  <si>
    <t>EA707DL-3</t>
  </si>
  <si>
    <t>12-690V ボルトテスター(LCﾃﾞｨｽﾌﾟﾚｲ付)</t>
  </si>
  <si>
    <t>0802</t>
  </si>
  <si>
    <t>EA709D-15</t>
  </si>
  <si>
    <t>デジタル絶縁抵抗計</t>
  </si>
  <si>
    <t>EA712A-41</t>
  </si>
  <si>
    <t>0808</t>
  </si>
  <si>
    <t>EA701AM-1</t>
  </si>
  <si>
    <t>Ｚ50/+125ﾟC 気体温度センサー</t>
  </si>
  <si>
    <t>EA742EH-1B</t>
  </si>
  <si>
    <t>無線温度プローブ(K熱電対)</t>
  </si>
  <si>
    <t>0810</t>
  </si>
  <si>
    <t>EA742DA-1</t>
  </si>
  <si>
    <t>デジタル温度・湿度計(ﾍﾟﾝ型/ｸﾘｯﾌﾟ付)</t>
  </si>
  <si>
    <t>0811</t>
  </si>
  <si>
    <t>EA743CP</t>
  </si>
  <si>
    <t>アネモメーター</t>
  </si>
  <si>
    <t>0819</t>
  </si>
  <si>
    <t>EA701BC-16</t>
  </si>
  <si>
    <t>-60/ +500ﾟC 放射温度計</t>
  </si>
  <si>
    <t>0820</t>
  </si>
  <si>
    <t>EA701XH-7A</t>
  </si>
  <si>
    <t>-30ﾟ/+600ﾟC 放射温度計</t>
  </si>
  <si>
    <t>0821</t>
  </si>
  <si>
    <t>EA742MK-38</t>
  </si>
  <si>
    <t>デジタル熱中症指数計</t>
  </si>
  <si>
    <t>0822</t>
  </si>
  <si>
    <t>EA728AC-36</t>
  </si>
  <si>
    <t>-50ﾟC～300ﾟC デジタル温度計(ﾏｸﾞﾈｯﾄ付)</t>
  </si>
  <si>
    <t>EA728EB-56</t>
  </si>
  <si>
    <t>240x118x28mm デジタル温度･湿度計</t>
  </si>
  <si>
    <t>EA728G-11</t>
  </si>
  <si>
    <t>120x28mm 温度計(白)</t>
  </si>
  <si>
    <t>EA813PE-22</t>
  </si>
  <si>
    <t>DC 7.2V/1.5Ah ﾄﾞﾗｲﾊﾞｰﾄﾞﾘﾙｾｯﾄ(充電式)</t>
  </si>
  <si>
    <t>EA813PE-11A</t>
  </si>
  <si>
    <t>DC 7.2V ｲﾝﾊﾟｸﾄﾄﾞﾗｲﾊﾞｰ(ｽﾃｨｯｸ型/充電式)</t>
  </si>
  <si>
    <t>0868</t>
  </si>
  <si>
    <t>EA813PD-111B</t>
  </si>
  <si>
    <t>DC18.0V(1/2"DR) ｲﾝﾊﾟｸﾄﾚﾝﾁｾｯﾄ(充電式)</t>
  </si>
  <si>
    <t>EA813W-20</t>
  </si>
  <si>
    <t>DC18V ＵＳＢアダプター(充電式)</t>
  </si>
  <si>
    <t>EA858HR-108</t>
  </si>
  <si>
    <t>8mm パンチ(EA858HR-1A/丸穴･厚板用)</t>
  </si>
  <si>
    <t>EA851YA-42</t>
  </si>
  <si>
    <t>φ85mm/12T 超硬チップソー(木工用)</t>
  </si>
  <si>
    <t>EA851YA-43</t>
  </si>
  <si>
    <t>φ85mm/24T 超硬チップソー(木工･ｱﾙﾐ用)</t>
  </si>
  <si>
    <t>EA860L</t>
  </si>
  <si>
    <t>AC100V/2.5kw(50Hz/60Hz)発電機(ｲﾝﾊﾞｰﾀｰ式)</t>
  </si>
  <si>
    <t>EA812A-21</t>
  </si>
  <si>
    <t>AC100V/ 5A スピードコントローラー</t>
  </si>
  <si>
    <t>0896</t>
  </si>
  <si>
    <t>EA815SW-12</t>
  </si>
  <si>
    <t>φ7.2mm×20m/50A アースリール(手動巻取)</t>
  </si>
  <si>
    <t>0897</t>
  </si>
  <si>
    <t>EA815GC-51</t>
  </si>
  <si>
    <t>φ7.4-13mm プラグカバー(防雨型)</t>
  </si>
  <si>
    <t>EA940MH-11</t>
  </si>
  <si>
    <t>15A/1m[防雨型]漏電保護専用ﾌﾟﾗｸﾞ(ｽﾄﾚｰﾄ型)</t>
  </si>
  <si>
    <t>0899</t>
  </si>
  <si>
    <t>EA815GA-63</t>
  </si>
  <si>
    <t>AC125V/15Ax0.5 m 延長コード(抜け止め型)</t>
  </si>
  <si>
    <t>0900</t>
  </si>
  <si>
    <t>EA815GM-223</t>
  </si>
  <si>
    <t>AC125V/15Ax 2.0m タップ(4口)</t>
  </si>
  <si>
    <t>0903</t>
  </si>
  <si>
    <t>EA815GK-115A</t>
  </si>
  <si>
    <t>AC125V/20Ax 5m ﾀｯﾌﾟ(20A安全ﾌﾞﾚｰｶｰ付)</t>
  </si>
  <si>
    <t>0905</t>
  </si>
  <si>
    <t>EA940CD-69</t>
  </si>
  <si>
    <t>AC125V/15A 二口ﾀｯﾌﾟ(ｽｲﾝｸﾞ式/LEDﾗｲﾄ付)</t>
  </si>
  <si>
    <t>EA824PA-7.0</t>
  </si>
  <si>
    <t>7.0x 73mm 超硬ドリル(TiAlN coat)</t>
  </si>
  <si>
    <t>EA824PA-11.0</t>
  </si>
  <si>
    <t>11.0x 93mm 超硬ドリル(TiAlN coat)</t>
  </si>
  <si>
    <t>EA824PA-13.0</t>
  </si>
  <si>
    <t>13.0x100mm 超硬ドリル(TiAlN coat)</t>
  </si>
  <si>
    <t>EA824DW-3.5</t>
  </si>
  <si>
    <t>3.5mm ストレートドリル(両刃/HSS)</t>
  </si>
  <si>
    <t>EA824DW-5.5</t>
  </si>
  <si>
    <t>5.5mm ストレートドリル(両刃/HSS)</t>
  </si>
  <si>
    <t>0924</t>
  </si>
  <si>
    <t>EA824BH-3.8</t>
  </si>
  <si>
    <t>3.8x101mm ドリルビット(六角軸/HSS)</t>
  </si>
  <si>
    <t>EA827JS-10</t>
  </si>
  <si>
    <t>10.0mm カウンターシンク(1/4"六角軸･HSS)</t>
  </si>
  <si>
    <t>0930</t>
  </si>
  <si>
    <t>EA824SA-6.0</t>
  </si>
  <si>
    <t>6.0x60mm ｴﾝﾄﾞﾐﾙ(AITicrN coat/超硬･2枚刃</t>
  </si>
  <si>
    <t>0937</t>
  </si>
  <si>
    <t>EA829HK-16B</t>
  </si>
  <si>
    <t>M16x 1.5 ハンドタップセット(HSS)</t>
  </si>
  <si>
    <t>0938</t>
  </si>
  <si>
    <t>EA829DA-20D</t>
  </si>
  <si>
    <t>M20 x  1  ハンドタップ(SKS2/中)</t>
  </si>
  <si>
    <t>0954</t>
  </si>
  <si>
    <t>EA819XN</t>
  </si>
  <si>
    <t>５本組 ダイヤモンドバー(3mm軸)</t>
  </si>
  <si>
    <t>0962</t>
  </si>
  <si>
    <t>EA819AS-33</t>
  </si>
  <si>
    <t>φ30mm/ #320 研磨ホイール(ﾅｲﾛﾝ不織布)</t>
  </si>
  <si>
    <t>0965</t>
  </si>
  <si>
    <t>EA819BK-210</t>
  </si>
  <si>
    <t>10x100mm/3mm軸 軸付ﾜｲﾔｰﾌﾞﾗｼ(十字型)</t>
  </si>
  <si>
    <t>0979</t>
  </si>
  <si>
    <t>EA825GA-1</t>
  </si>
  <si>
    <t>4-12mm ｽﾃｯﾌﾟﾄﾞﾘﾙ(1/4"軸･HSS ﾁﾀﾝｺｰﾃｨﾝｸﾞ)</t>
  </si>
  <si>
    <t>EA825V-4A</t>
  </si>
  <si>
    <t>4.5-12.5mm バリビット(六角軸)</t>
  </si>
  <si>
    <t>0984</t>
  </si>
  <si>
    <t>EA823MG-19</t>
  </si>
  <si>
    <t>19mm バイメタルホールソー(六角軸)</t>
  </si>
  <si>
    <t>EA822E-14</t>
  </si>
  <si>
    <t>14mm 超硬付深穴ホールソー(替刃)</t>
  </si>
  <si>
    <t>EA822E-40</t>
  </si>
  <si>
    <t>40mm 超硬付深穴ホールソー(替刃)</t>
  </si>
  <si>
    <t>0994</t>
  </si>
  <si>
    <t>EA810TC-51</t>
  </si>
  <si>
    <t>280mm ブルポイント(SDS-max)</t>
  </si>
  <si>
    <t>EA824DN</t>
  </si>
  <si>
    <t>4.0,5.0,6.0mm/３本組 木ねじ下穴錐</t>
  </si>
  <si>
    <t>1000</t>
  </si>
  <si>
    <t>EA857SC-11</t>
  </si>
  <si>
    <t>152mmx 6T ﾚｼﾌﾟﾛｿｰﾌﾞﾚｰﾄﾞ(木工用/5枚)</t>
  </si>
  <si>
    <t>EA857SC-15</t>
  </si>
  <si>
    <t>305mmx 3T ﾚｼﾌﾟﾛｿｰﾌﾞﾚｰﾄﾞ(木工用/5枚)</t>
  </si>
  <si>
    <t>1001</t>
  </si>
  <si>
    <t>EA857LF-41</t>
  </si>
  <si>
    <t>200mmx10T 湾曲ﾚｼﾌﾟﾛｿｰﾌﾞﾚｰﾄﾞ(ﾁﾀﾝｺｰﾄ/5枚)</t>
  </si>
  <si>
    <t>1004</t>
  </si>
  <si>
    <t>EA819KX-8</t>
  </si>
  <si>
    <t>#120/25mm クイックディスク(鉄用)</t>
  </si>
  <si>
    <t>1007</t>
  </si>
  <si>
    <t>EA843XD-100</t>
  </si>
  <si>
    <t>107x1.0mm 超薄型切断砥石(10枚)</t>
  </si>
  <si>
    <t>1013</t>
  </si>
  <si>
    <t>EA809-113</t>
  </si>
  <si>
    <t>φ105x1.6x20mm ﾀﾞｲﾔﾓﾝﾄﾞカッター</t>
  </si>
  <si>
    <t>EA818-202</t>
  </si>
  <si>
    <t>125mm/12.7mm ワイヤーホイール(真鍮製)</t>
  </si>
  <si>
    <t>1017</t>
  </si>
  <si>
    <t>EA163MF-400</t>
  </si>
  <si>
    <t>10x330mm レジンベルト(#400/ 2本)</t>
  </si>
  <si>
    <t>1022</t>
  </si>
  <si>
    <t>EA819EH-3</t>
  </si>
  <si>
    <t>9.5x102mm パワーチューブブラシ(ﾅｲﾛﾝ)</t>
  </si>
  <si>
    <t>EA612AV-1</t>
  </si>
  <si>
    <t>3/8″ソケットアダプター</t>
  </si>
  <si>
    <t>1038</t>
  </si>
  <si>
    <t>EA809EK-80A</t>
  </si>
  <si>
    <t>58mm/#80  ディスクホイール</t>
  </si>
  <si>
    <t>EA127B-11</t>
  </si>
  <si>
    <t># 24/1kgx2本 サンドブラスト用 砂</t>
  </si>
  <si>
    <t>EA127BL-23</t>
  </si>
  <si>
    <t>#120/2kg ｻﾝﾄﾞﾌﾞﾗｽﾄ用研磨材(ｸﾞﾘｰﾝｶｰﾎﾞ)</t>
  </si>
  <si>
    <t>1045</t>
  </si>
  <si>
    <t>EA121AB-22</t>
  </si>
  <si>
    <t>250ml スプレーガン(重力式/10mﾎｰｽ付)</t>
  </si>
  <si>
    <t>1053</t>
  </si>
  <si>
    <t>EA124BJ-26</t>
  </si>
  <si>
    <t>11mmx15m エアーホースリール(自動巻取)</t>
  </si>
  <si>
    <t>EA124BK-10B</t>
  </si>
  <si>
    <t>13m エアーホースリール(自動巻取/難燃性)</t>
  </si>
  <si>
    <t>1054</t>
  </si>
  <si>
    <t>EA124BH-14</t>
  </si>
  <si>
    <t>8.5㎜x30m エアーホースリール</t>
  </si>
  <si>
    <t>EA125CZ-58</t>
  </si>
  <si>
    <t>11/ 16mm x 8m ｳﾚﾀﾝｴｱｰﾎｰｽ(ｽｲﾍﾞﾙ雄ねじ付</t>
  </si>
  <si>
    <t>EA153SL-16</t>
  </si>
  <si>
    <t>Rc 3/4" 減圧弁(ｴｱｰﾌｨﾙﾀｰ付)</t>
  </si>
  <si>
    <t>EA153SD-132</t>
  </si>
  <si>
    <t>AC200V/Rc 3/8" ﾓｰﾀｰ式ｵｰﾄﾄﾞﾚﾝﾄﾗｯﾌﾟ</t>
  </si>
  <si>
    <t>1060</t>
  </si>
  <si>
    <t>EA153HA-44</t>
  </si>
  <si>
    <t>A200V･Rc1/4"(3.00mm) 2方向電磁弁</t>
  </si>
  <si>
    <t>EA153EC-26</t>
  </si>
  <si>
    <t>Rc 1/4" 足踏スイッチ(ﾛｯｸ付/ｶﾊﾞｰ付/4方向)</t>
  </si>
  <si>
    <t>1062</t>
  </si>
  <si>
    <t>EA153SJ-41</t>
  </si>
  <si>
    <t>Rc1/8" ハンドバルブ(3ﾎﾟｰﾄ/ｼﾝｸﾞﾙｱｸｼｮﾝ)</t>
  </si>
  <si>
    <t>EA125FZ-1</t>
  </si>
  <si>
    <t>2/ 4mm 積層チューブ用継手</t>
  </si>
  <si>
    <t>EA140EN-8</t>
  </si>
  <si>
    <t>9.0mm タケノコ型カップリング(ｴｱｰﾎｰｽ用)</t>
  </si>
  <si>
    <t>EA140FC-2T</t>
  </si>
  <si>
    <t>Rc 1/4" 雌ねじプラグ(超軽量)</t>
  </si>
  <si>
    <t>EA140GB-2</t>
  </si>
  <si>
    <t>G1/4" 雌ねじカップリング(真鍮製/ﾜﾝﾌﾟｯｼｭ)</t>
  </si>
  <si>
    <t>EA140GE-4</t>
  </si>
  <si>
    <t>G 1/2" 雌ねじプラグ(ｽﾁｰﾙ製)</t>
  </si>
  <si>
    <t>1082</t>
  </si>
  <si>
    <t>EA140GT-2</t>
  </si>
  <si>
    <t>G 1/4" 雄ねじｶｯﾌﾟﾘﾝｸﾞ(ｽﾃﾝﾚｽ製/ﾜﾝﾌﾟｯｼｭ)</t>
  </si>
  <si>
    <t>EA140GT-3</t>
  </si>
  <si>
    <t>G 3/8" 雄ねじｶｯﾌﾟﾘﾝｸﾞ(ｽﾃﾝﾚｽ製/ﾜﾝﾌﾟｯｼｭ)</t>
  </si>
  <si>
    <t>EA140GT-4</t>
  </si>
  <si>
    <t>G 1/2" 雄ねじｶｯﾌﾟﾘﾝｸﾞ(ｽﾃﾝﾚｽ製/ﾜﾝﾌﾟｯｼｭ)</t>
  </si>
  <si>
    <t>EA140GV-206</t>
  </si>
  <si>
    <t>6mm タケノコ型プラグ(ｽﾃﾝﾚｽ製)</t>
  </si>
  <si>
    <t>EA140GV-208</t>
  </si>
  <si>
    <t>8mm タケノコ型プラグ(ｽﾃﾝﾚｽ製)</t>
  </si>
  <si>
    <t>EA140GV-209</t>
  </si>
  <si>
    <t>9mm タケノコ型プラグ(ｽﾃﾝﾚｽ製)</t>
  </si>
  <si>
    <t>EA140GV-210</t>
  </si>
  <si>
    <t>10mm タケノコ型プラグ(ｽﾃﾝﾚｽ製)</t>
  </si>
  <si>
    <t>EA140GV-213</t>
  </si>
  <si>
    <t>13mm タケノコ型プラグ(ｽﾃﾝﾚｽ製)</t>
  </si>
  <si>
    <t>EA141AS-98</t>
  </si>
  <si>
    <t>R   1"x25.0mm 雄ねじステム(ｴｲﾄﾆｯﾌﾟﾙB)</t>
  </si>
  <si>
    <t>EA426CG-1</t>
  </si>
  <si>
    <t>R 1/4"x 8mm ﾆｰﾄﾞﾙﾊﾞﾙﾌﾞ(樹脂ﾊﾝﾄﾞﾙ)</t>
  </si>
  <si>
    <t>EA469FK-8A</t>
  </si>
  <si>
    <t>1" / 5K 溶接閉止フランジ(ｽﾃﾝﾚｽ製)</t>
  </si>
  <si>
    <t>EA470A-104</t>
  </si>
  <si>
    <t>Rc 1/2"  ボールバルブ(ﾌﾙﾎﾞｱ)</t>
  </si>
  <si>
    <t>1106</t>
  </si>
  <si>
    <t>EA470AS-10</t>
  </si>
  <si>
    <t>Rc  1"   ボールバルブ(ﾀﾞｸﾀｲﾙ鋳鉄製)</t>
  </si>
  <si>
    <t>EA470BH-110</t>
  </si>
  <si>
    <t>Rc  1"  電動式三方ﾎﾞｰﾙﾊﾞﾙﾌﾞ(AC100V/ｽﾃﾝﾚｽ</t>
  </si>
  <si>
    <t>1118</t>
  </si>
  <si>
    <t>EA432LA-11</t>
  </si>
  <si>
    <t>G 3/4" フレキ用片ナットチーズ</t>
  </si>
  <si>
    <t>1142</t>
  </si>
  <si>
    <t>EA468BX-23</t>
  </si>
  <si>
    <t>G1/2" 1.6m シャワーホース(ｼﾙﾊﾞｰ)</t>
  </si>
  <si>
    <t>EA468CF-31</t>
  </si>
  <si>
    <t>PJ 1/2" 洗濯機用立水栓</t>
  </si>
  <si>
    <t>1144</t>
  </si>
  <si>
    <t>EA468CM-3</t>
  </si>
  <si>
    <t>W32-16T P型ﾄﾗｯﾌﾟ(破封緩和/ｵｰﾊﾞｰﾌﾛｰ無用)</t>
  </si>
  <si>
    <t>EA468EF-56</t>
  </si>
  <si>
    <t>1000x450x890mm 二槽ｷｬﾋﾞﾈｯﾄｼﾝｸ(SUS430)</t>
  </si>
  <si>
    <t>EA468D-61</t>
  </si>
  <si>
    <t>G 2" 防臭排水トラップ(樹脂製)</t>
  </si>
  <si>
    <t>1151</t>
  </si>
  <si>
    <t>EA951SD-63</t>
  </si>
  <si>
    <t>115x180mm ﾙｰﾌﾄﾞﾚｲﾝ(横引･塗膜防水用)</t>
  </si>
  <si>
    <t>EA463AP-64</t>
  </si>
  <si>
    <t>54- 64mm 手締めﾎｰｽｸﾗﾝﾌﾟ(ﾀﾞﾌﾞﾙﾜｲﾔｰ/2個)</t>
  </si>
  <si>
    <t>1154</t>
  </si>
  <si>
    <t>EA463CB-83</t>
  </si>
  <si>
    <t>59- 83mm [ｴｱｰｸﾗﾌﾄ]クランプ(410SS/10個)</t>
  </si>
  <si>
    <t>EA463CB-254</t>
  </si>
  <si>
    <t>181-254mm [ｴｱｰｸﾗﾌﾄ]クランプ(410SS/10個)</t>
  </si>
  <si>
    <t>1157</t>
  </si>
  <si>
    <t>EA463FW-19</t>
  </si>
  <si>
    <t>4.6x838mm 結束バンド(SUS304/50本)</t>
  </si>
  <si>
    <t>EA475AY-122</t>
  </si>
  <si>
    <t>1219x9.0mm 結束バンド (10本)</t>
  </si>
  <si>
    <t>EA475D-370</t>
  </si>
  <si>
    <t>368x 4.8mm 結束バンド(青/100本)</t>
  </si>
  <si>
    <t>1163</t>
  </si>
  <si>
    <t>EA475SG-50</t>
  </si>
  <si>
    <t>8.0mmx50m シメシメベルト(白)</t>
  </si>
  <si>
    <t>1171</t>
  </si>
  <si>
    <t>EA440AT-50</t>
  </si>
  <si>
    <t>3/8"x 50mm 立バンド用取付足(10個)</t>
  </si>
  <si>
    <t>1173</t>
  </si>
  <si>
    <t>EA440CP-565</t>
  </si>
  <si>
    <t>65A Uバンド(冷温水配管断熱用/保温厚40t)</t>
  </si>
  <si>
    <t>1176</t>
  </si>
  <si>
    <t>EA947FA-44</t>
  </si>
  <si>
    <t>9.5mm ケーブルクランプ(耐久性/10個)</t>
  </si>
  <si>
    <t>1177</t>
  </si>
  <si>
    <t>EA945AD-11</t>
  </si>
  <si>
    <t>5.9x4.9mm ワイヤークリップ(100個)</t>
  </si>
  <si>
    <t>1178</t>
  </si>
  <si>
    <t>EA940AC-4</t>
  </si>
  <si>
    <t>125V/7Ax50m スピーカーコード(赤/白)</t>
  </si>
  <si>
    <t>1179</t>
  </si>
  <si>
    <t>EA940AL-3KA</t>
  </si>
  <si>
    <t>0.3m㎡x 50m 電子機器用ビニル電線[KV](黒)</t>
  </si>
  <si>
    <t>1194</t>
  </si>
  <si>
    <t>EA940CT-133</t>
  </si>
  <si>
    <t>33.3x1830mm 厚鋼電線管（G管/片ねじ)</t>
  </si>
  <si>
    <t>1199</t>
  </si>
  <si>
    <t>EA940CD-565</t>
  </si>
  <si>
    <t>プレート用継枠(2連用/12mm厚)</t>
  </si>
  <si>
    <t>1212</t>
  </si>
  <si>
    <t>EA940CB-7</t>
  </si>
  <si>
    <t>AC300V/10A プルスイッチ</t>
  </si>
  <si>
    <t>1227</t>
  </si>
  <si>
    <t>EA944AE-12</t>
  </si>
  <si>
    <t>4.0x0.4mmx 50m ビニール絶縁チューブ(黒)</t>
  </si>
  <si>
    <t>1230</t>
  </si>
  <si>
    <t>EA940MB-20</t>
  </si>
  <si>
    <t>AC100V/200V/20A 安全ブレーカー</t>
  </si>
  <si>
    <t>EA940DG-160</t>
  </si>
  <si>
    <t>[TH-1ﾀｲﾌﾟ用] ＤＩＮレールカッター</t>
  </si>
  <si>
    <t>EA940DG-170</t>
  </si>
  <si>
    <t>[TH-2ﾀｲﾌﾟ用] ＤＩＮレールカッター</t>
  </si>
  <si>
    <t>EA940DG-180</t>
  </si>
  <si>
    <t>[DAV4･DAV5用] ＤＩＮレールカッター</t>
  </si>
  <si>
    <t>EA940DN-21A</t>
  </si>
  <si>
    <t>DC12V/ 30W スイッチングパワーサプライ</t>
  </si>
  <si>
    <t>1245</t>
  </si>
  <si>
    <t>EA153EC-2</t>
  </si>
  <si>
    <t>足踏スイッチ(ﾛｯｸ付)</t>
  </si>
  <si>
    <t>1253</t>
  </si>
  <si>
    <t>EA948BX-103</t>
  </si>
  <si>
    <t>M12x20mm/63mm 雌ねじプラスチックノブ</t>
  </si>
  <si>
    <t>EA948AD-112</t>
  </si>
  <si>
    <t>M8x30mm 雄ねじノブ</t>
  </si>
  <si>
    <t>1257</t>
  </si>
  <si>
    <t>EA948AR-10A</t>
  </si>
  <si>
    <t>M10x18mm 雄ねじ回転グリップ(ｽﾃﾝﾚｽ製)</t>
  </si>
  <si>
    <t>EA948CA-35</t>
  </si>
  <si>
    <t>M10x50mm クランプレバー(ﾌﾞﾗｯｸ)</t>
  </si>
  <si>
    <t>1260</t>
  </si>
  <si>
    <t>EA949RH-132</t>
  </si>
  <si>
    <t>10x 30mm ボールロックピン</t>
  </si>
  <si>
    <t>EA948JD-4</t>
  </si>
  <si>
    <t>200mm [右方向/上目盛] スケール(ｽﾃﾝﾚｽ)</t>
  </si>
  <si>
    <t>EA948JD-15</t>
  </si>
  <si>
    <t>300mm [左方向/上目盛] スケール(ｽﾃﾝﾚｽ)</t>
  </si>
  <si>
    <t>1277</t>
  </si>
  <si>
    <t>EA966MK-206</t>
  </si>
  <si>
    <t>MUCF206/ 30mm 角フランジ形ユニット</t>
  </si>
  <si>
    <t>EA966-0</t>
  </si>
  <si>
    <t>[6000] ベアリング</t>
  </si>
  <si>
    <t>EA966-24</t>
  </si>
  <si>
    <t>[6204] ベアリング</t>
  </si>
  <si>
    <t>EA966A-23</t>
  </si>
  <si>
    <t>[6203ZZE] 密封型ベアリング</t>
  </si>
  <si>
    <t>EA966AA-31</t>
  </si>
  <si>
    <t>[6211 2NSE] ゴムシール型ベアリング</t>
  </si>
  <si>
    <t>EA966AB-2</t>
  </si>
  <si>
    <t>[6902ZZE] 密封型ベアリング</t>
  </si>
  <si>
    <t>EA966AB-4</t>
  </si>
  <si>
    <t>[6904ZZE] 密封型ベアリング</t>
  </si>
  <si>
    <t>1281</t>
  </si>
  <si>
    <t>EA966HA-104</t>
  </si>
  <si>
    <t>[51104]スラスト玉軸受</t>
  </si>
  <si>
    <t>EA966HA-106</t>
  </si>
  <si>
    <t>[51106]スラスト玉軸受</t>
  </si>
  <si>
    <t>1285</t>
  </si>
  <si>
    <t>EA997XB-32</t>
  </si>
  <si>
    <t>114x1000x3.2mm 防振ｿﾌﾄｳﾚﾀﾝﾛｰﾙ(ﾊﾞﾝﾎﾟﾝ/黒)</t>
  </si>
  <si>
    <t>1292</t>
  </si>
  <si>
    <t>EA945SK-21</t>
  </si>
  <si>
    <t>4.0x25mm ｺﾝｸﾘｰﾄﾋﾞｽ(ﾅﾍﾞ頭/鉄/200本)</t>
  </si>
  <si>
    <t>EA945SL-11</t>
  </si>
  <si>
    <t>5.0x45mm ｺﾝｸﾘｰﾄﾋﾞｽ(皿頭/ｽﾃﾝﾚｽ/ 60本)</t>
  </si>
  <si>
    <t>1297</t>
  </si>
  <si>
    <t>EA949LL-610</t>
  </si>
  <si>
    <t>M6x10 ゆるみ止六角ﾎﾞﾙﾄ ﾅｯﾄ付(ｽﾃﾝﾚｽ/4本)</t>
  </si>
  <si>
    <t>EA949DT-811</t>
  </si>
  <si>
    <t>M 8x 90mm強力六角ﾎﾞﾙﾄ(SUS/ﾅｯﾄﾜｯｼｬ付半ﾈｼﾞ</t>
  </si>
  <si>
    <t>1322</t>
  </si>
  <si>
    <t>EA949NF</t>
  </si>
  <si>
    <t>UNC No2-1/4 鍋頭小ねじナットｾｯﾄ(ｽﾃﾝﾚｽ製)</t>
  </si>
  <si>
    <t>1323</t>
  </si>
  <si>
    <t>EA949NS-510</t>
  </si>
  <si>
    <t>M 5x10 ゆるみ止トラス頭小ねじ(ｽﾃﾝﾚｽ/6個)</t>
  </si>
  <si>
    <t>EA949NS-610</t>
  </si>
  <si>
    <t>M 6x10 ゆるみ止トラス頭小ねじ(ｽﾃﾝﾚｽ/4個)</t>
  </si>
  <si>
    <t>EA423R-10A</t>
  </si>
  <si>
    <t>P-10 オーリング (ﾌｯ素ｺﾞﾑ/2個)</t>
  </si>
  <si>
    <t>1363</t>
  </si>
  <si>
    <t>EA781GC-52</t>
  </si>
  <si>
    <t>19x50x14mm/ 9kg ラッチ用マグネット</t>
  </si>
  <si>
    <t>1365</t>
  </si>
  <si>
    <t>EA781BS-40</t>
  </si>
  <si>
    <t>100x300x0.8mm ｶﾗｰﾏｸﾞﾈｯﾄｼｰﾄ(赤)</t>
  </si>
  <si>
    <t>EA781BS-43</t>
  </si>
  <si>
    <t>100x300x0.8mm ｶﾗｰﾏｸﾞﾈｯﾄｼｰﾄ(黄)</t>
  </si>
  <si>
    <t>1368</t>
  </si>
  <si>
    <t>EA781DE-10</t>
  </si>
  <si>
    <t>700mm フレキシブルマグネット</t>
  </si>
  <si>
    <t>EA781ET-66A</t>
  </si>
  <si>
    <t>φ25mm/18kg ﾏｸﾞﾈｯﾄﾌｯｸ(ｽｲﾍﾞﾙ式/紫)</t>
  </si>
  <si>
    <t>EA951BD-2135</t>
  </si>
  <si>
    <t>135mm 掛金(ｽﾁｰﾙ製･ﾂﾔ消し黒)</t>
  </si>
  <si>
    <t>EA951EA-11A</t>
  </si>
  <si>
    <t>46x16mm 一文字継手(ｽﾁｰﾙ製/2本)</t>
  </si>
  <si>
    <t>1383</t>
  </si>
  <si>
    <t>EA951EB-814A</t>
  </si>
  <si>
    <t>100mm 接合金具/羽子板ビス止式(5ｾｯﾄ)</t>
  </si>
  <si>
    <t>EA951EB-62</t>
  </si>
  <si>
    <t>41x 41x 16 mm 隅金(ｽﾃﾝﾚｽ製/10個)</t>
  </si>
  <si>
    <t>1391</t>
  </si>
  <si>
    <t>EA951CY-940</t>
  </si>
  <si>
    <t>40x 40mm フラットヒンジ(ｽﾃﾝﾚｽ製)</t>
  </si>
  <si>
    <t>1399</t>
  </si>
  <si>
    <t>EA951EW-138</t>
  </si>
  <si>
    <t>φ38mm パイプ用ブラケット(ｽﾃﾝﾚｽ製)</t>
  </si>
  <si>
    <t>1403</t>
  </si>
  <si>
    <t>EA951DB-32</t>
  </si>
  <si>
    <t>30x33mm フック(ｽﾃﾝﾚｽ製)</t>
  </si>
  <si>
    <t>1406</t>
  </si>
  <si>
    <t>EA638DW-51</t>
  </si>
  <si>
    <t>500x 800mm 伸縮ロングフック(ｽﾃﾝﾚｽ製ﾌｯｸ)</t>
  </si>
  <si>
    <t>EA638DE-14</t>
  </si>
  <si>
    <t>60x85mm アイプレート(ｽﾃﾝﾚｽ製)</t>
  </si>
  <si>
    <t>EA951DC-46</t>
  </si>
  <si>
    <t>64.0x120mm アイフック(ｽﾃﾝﾚｽ製)</t>
  </si>
  <si>
    <t>1421</t>
  </si>
  <si>
    <t>EA980SD-13</t>
  </si>
  <si>
    <t>1.4mmx10m リンクチェーン(ｽﾁｰﾙ製/ﾕﾆｸﾛﾒｯｷ)</t>
  </si>
  <si>
    <t>EA980SK-3</t>
  </si>
  <si>
    <t>2.6mmx15m チェーン(ｶﾗｰｽﾁｰﾙ製/白)</t>
  </si>
  <si>
    <t>EA638DM-34</t>
  </si>
  <si>
    <t>4.8x32mm 丸リング(ｽﾃﾝﾚｽ製/5個)</t>
  </si>
  <si>
    <t>EA638DN-63</t>
  </si>
  <si>
    <t>3x30mm 丸リング(ｽﾃﾝﾚｽ製)</t>
  </si>
  <si>
    <t>1427</t>
  </si>
  <si>
    <t>EA638JM-32</t>
  </si>
  <si>
    <t>80mm ロックスナップ(ｸﾛｰｽﾞﾀｲﾌﾟ/ｽﾃﾝﾚｽ製)</t>
  </si>
  <si>
    <t>EA638AD-214</t>
  </si>
  <si>
    <t>79x51mm Ｄ型カラビナ(ﾛｯｸ付/ｼﾙﾊﾞｰ)</t>
  </si>
  <si>
    <t>EA970A-102</t>
  </si>
  <si>
    <t>38x45mm/1.82m(２号) トラックレール(ｽﾁｰﾙ)</t>
  </si>
  <si>
    <t>EA911AF-87</t>
  </si>
  <si>
    <t>800x1800mm シェード</t>
  </si>
  <si>
    <t>1440</t>
  </si>
  <si>
    <t>EA948TP-2</t>
  </si>
  <si>
    <t>φ48.6mmx2.0m 単管パイプ(4本)</t>
  </si>
  <si>
    <t>EA948TP-2.5</t>
  </si>
  <si>
    <t>φ48.6mmx2.5m 単管パイプ(4本)</t>
  </si>
  <si>
    <t>EA948TP-3</t>
  </si>
  <si>
    <t>φ48.6mmx3.0m 単管パイプ(4本)</t>
  </si>
  <si>
    <t>EA948TP-4</t>
  </si>
  <si>
    <t>φ48.6mmx4.0m 単管パイプ(4本)</t>
  </si>
  <si>
    <t>EA948TP-32.5</t>
  </si>
  <si>
    <t>φ48.6mmx2.5m 単管パイプ(ﾋﾟﾝ付/4本)</t>
  </si>
  <si>
    <t>EA948TP-33</t>
  </si>
  <si>
    <t>φ48.6mmx3.0m 単管パイプ(ﾋﾟﾝ付/4本)</t>
  </si>
  <si>
    <t>EA948TG-16</t>
  </si>
  <si>
    <t>φ31.8xφ48.6mm パイプジョイント金具</t>
  </si>
  <si>
    <t>1450</t>
  </si>
  <si>
    <t>EA125HB-6</t>
  </si>
  <si>
    <t>6/11.0mmx 5m ﾌﾟﾚｯｼｬｰﾎｰｽ(PVC耐油)</t>
  </si>
  <si>
    <t>EA125HB-8</t>
  </si>
  <si>
    <t>8/13.5mmx 5m ﾌﾟﾚｯｼｬｰﾎｰｽ(PVC耐油)</t>
  </si>
  <si>
    <t>EA124DJ-18</t>
  </si>
  <si>
    <t>8/13.5mm x 5m 食品用ホース(糸入り)</t>
  </si>
  <si>
    <t>1456</t>
  </si>
  <si>
    <t>EA441LA-30</t>
  </si>
  <si>
    <t>30x300mm ＭＣナイロン丸棒</t>
  </si>
  <si>
    <t>1457</t>
  </si>
  <si>
    <t>EA440HA-52</t>
  </si>
  <si>
    <t>910x 910x3.0mm アルミ複合板(ｱｲﾎﾞﾘｰﾎﾜｲﾄ)</t>
  </si>
  <si>
    <t>EA440DY-254</t>
  </si>
  <si>
    <t>300x300x1.0mm 硬質塩ビ板(白/10枚)</t>
  </si>
  <si>
    <t>EA997XH-133</t>
  </si>
  <si>
    <t>200x1000x3mm [粘着付]ゴム板(NBR)</t>
  </si>
  <si>
    <t>1467</t>
  </si>
  <si>
    <t>EA997XD-115</t>
  </si>
  <si>
    <t>300x300x10mm 発泡ポリエチレン(灰/5枚)</t>
  </si>
  <si>
    <t>1474</t>
  </si>
  <si>
    <t>EA911AK-514</t>
  </si>
  <si>
    <t>1.1x10m/ 1.0mm 綿帆布(8号/ﾀﾞｰｸｸﾞﾘｰﾝ)</t>
  </si>
  <si>
    <t>1482</t>
  </si>
  <si>
    <t>EA952AD-124A</t>
  </si>
  <si>
    <t>2.0x4.0m ハトよけネット(ｼﾙﾊﾞｰｸﾞﾚｰ)</t>
  </si>
  <si>
    <t>EA944NX-126</t>
  </si>
  <si>
    <t>50mmx20m ビニールテープ(黒)</t>
  </si>
  <si>
    <t>1499</t>
  </si>
  <si>
    <t>EA944KD-312</t>
  </si>
  <si>
    <t>35x 21x510mm すき間シート(T型)</t>
  </si>
  <si>
    <t>1504</t>
  </si>
  <si>
    <t>EA944WA-11</t>
  </si>
  <si>
    <t>1200mmx150m 防錆フィルム(鉄･非鉄両用)</t>
  </si>
  <si>
    <t>1510</t>
  </si>
  <si>
    <t>EA351DH-100</t>
  </si>
  <si>
    <t>[JIS 5K]100A/3.0mm 全面フランジパッキン</t>
  </si>
  <si>
    <t>EA351CS-80</t>
  </si>
  <si>
    <t>80A/2.8mm PTFE/包みガスケット(JIS5K)</t>
  </si>
  <si>
    <t>EA351HA-20</t>
  </si>
  <si>
    <t>20A/1.5mm 全面ﾌﾗﾝｼﾞﾊﾟｯｷﾝ(耐薬品/5K)</t>
  </si>
  <si>
    <t>EA934KB-96</t>
  </si>
  <si>
    <t>1.0kg コンクリート補修材</t>
  </si>
  <si>
    <t>1548</t>
  </si>
  <si>
    <t>EA934SJ-3</t>
  </si>
  <si>
    <t>50g 補修用筆付ペイント(金)</t>
  </si>
  <si>
    <t>1550</t>
  </si>
  <si>
    <t>EA765MC-63</t>
  </si>
  <si>
    <t>[現場用] 油性色鉛筆(白/2本)</t>
  </si>
  <si>
    <t>1560</t>
  </si>
  <si>
    <t>EA920PB-5</t>
  </si>
  <si>
    <t>250g  焼付き防止剤(高温ねじ用･白色)</t>
  </si>
  <si>
    <t>1567</t>
  </si>
  <si>
    <t>EA925CA-16</t>
  </si>
  <si>
    <t>[17ﾎﾟｹｯﾄ] ダブルツールポーチ</t>
  </si>
  <si>
    <t>EA925CF-2</t>
  </si>
  <si>
    <t>50mm/736-1168mm 電工ベルト(75mmｻﾎﾟｰﾄ付)</t>
  </si>
  <si>
    <t>1583</t>
  </si>
  <si>
    <t>EA927CE-2</t>
  </si>
  <si>
    <t>508x356x457mm バックパック(OD色)</t>
  </si>
  <si>
    <t>1584</t>
  </si>
  <si>
    <t>EA927CH-9</t>
  </si>
  <si>
    <t>343x203x508mm/30L バックパック(ﾌﾞﾗｯｸ)</t>
  </si>
  <si>
    <t>1587</t>
  </si>
  <si>
    <t>EA509AD-92</t>
  </si>
  <si>
    <t>220x150mm クリアポーチ(EVA製)</t>
  </si>
  <si>
    <t>EA944CP-23</t>
  </si>
  <si>
    <t>270x180mm スライドジッパー付保存袋( 8枚)</t>
  </si>
  <si>
    <t>EA508SC-82</t>
  </si>
  <si>
    <t>φ105x 35mm 容器(ｽﾁｰﾙ製)</t>
  </si>
  <si>
    <t>EA508TM-141</t>
  </si>
  <si>
    <t>0.5L 取手付角缶(ｽﾁｰﾙ製)</t>
  </si>
  <si>
    <t>EA508TG-62</t>
  </si>
  <si>
    <t>φ82x 72mm/265ml 広口ポリ容器</t>
  </si>
  <si>
    <t>EA508TF-5</t>
  </si>
  <si>
    <t>215x145x 90mm/1.8L  保存容器(ｽﾃﾝﾚｽ製)</t>
  </si>
  <si>
    <t>EA508TF-6</t>
  </si>
  <si>
    <t>255x170x 85mm/2.4L  保存容器(ｽﾃﾝﾚｽ製)</t>
  </si>
  <si>
    <t>1598</t>
  </si>
  <si>
    <t>EA508EB-11</t>
  </si>
  <si>
    <t>430x303x 54mm パーツケース</t>
  </si>
  <si>
    <t>EA508M-21</t>
  </si>
  <si>
    <t>70x 70x62mm パーツケーストレー(10個)</t>
  </si>
  <si>
    <t>1601</t>
  </si>
  <si>
    <t>EA661AF-11</t>
  </si>
  <si>
    <t>386x278x195mm パーツケース収納用ケース</t>
  </si>
  <si>
    <t>EA661AF-12</t>
  </si>
  <si>
    <t>386x278x241mm パーツケース収納用ケース</t>
  </si>
  <si>
    <t>1609</t>
  </si>
  <si>
    <t>EA504AE-11</t>
  </si>
  <si>
    <t>203x111x 39mm 工具箱</t>
  </si>
  <si>
    <t>EA504AE-13</t>
  </si>
  <si>
    <t>400x209x 58mm 工具箱</t>
  </si>
  <si>
    <t>1611</t>
  </si>
  <si>
    <t>EA502TA-3</t>
  </si>
  <si>
    <t>450x260x350mm 工具箱(ｱﾙﾐ製)</t>
  </si>
  <si>
    <t>1616</t>
  </si>
  <si>
    <t>EA960AB-5L</t>
  </si>
  <si>
    <t>1590x695x515mm 車載ケース(樹脂製/ﾌﾗｯﾄ)</t>
  </si>
  <si>
    <t>1618</t>
  </si>
  <si>
    <t>EA506MC-11</t>
  </si>
  <si>
    <t>480x360x400mm/37L 収納ケース</t>
  </si>
  <si>
    <t>EA506MA-2</t>
  </si>
  <si>
    <t>350x550x250mm 引出し式収納ケース(2個)</t>
  </si>
  <si>
    <t>1622</t>
  </si>
  <si>
    <t>EA506AB-31BA</t>
  </si>
  <si>
    <t>210x165x130mm 収納ｹｰｽ(ﾌﾞﾙｰｸﾞﾘｰﾝ)６個</t>
  </si>
  <si>
    <t>EA506LA-21B</t>
  </si>
  <si>
    <t>525x381x187mm 収納ｹｰｽ(ﾊﾞｯｸﾙ付/ｸﾘｱｰ)</t>
  </si>
  <si>
    <t>1637</t>
  </si>
  <si>
    <t>EA661CS-5</t>
  </si>
  <si>
    <t>300x480x178mm パーツトレー(重ね置型/青)</t>
  </si>
  <si>
    <t>1650</t>
  </si>
  <si>
    <t>EA956EW-1</t>
  </si>
  <si>
    <t>870x440x825mm/ 2段 ツールワゴン(樹脂製)</t>
  </si>
  <si>
    <t>EA956F-4</t>
  </si>
  <si>
    <t>850x550x 808mm/2段 ﾂｰﾙﾜｺﾞﾝ(ﾊﾟｰﾂﾄﾚｰ付)</t>
  </si>
  <si>
    <t>1693</t>
  </si>
  <si>
    <t>EA927SC-55</t>
  </si>
  <si>
    <t>260x 80x320mm 宅配袋(ﾃｰﾌﾟ付/100枚)</t>
  </si>
  <si>
    <t>EA944MR-21</t>
  </si>
  <si>
    <t>50mmx 5m 梱包クッションテープ</t>
  </si>
  <si>
    <t>1701</t>
  </si>
  <si>
    <t>EA520AK-1</t>
  </si>
  <si>
    <t>610x460mm/100kg ドーリー(木製)</t>
  </si>
  <si>
    <t>1723</t>
  </si>
  <si>
    <t>EA986S-41</t>
  </si>
  <si>
    <t>69x31mm [樹脂製]ボールキャスター</t>
  </si>
  <si>
    <t>EA986S-95</t>
  </si>
  <si>
    <t>55.5x26.0mm [ｽﾁｰﾙ製]ローラーキャスター</t>
  </si>
  <si>
    <t>EA986GG-22</t>
  </si>
  <si>
    <t>75mm キャスター(自在金具･ESD/ﾌﾞﾚｰｷ付)</t>
  </si>
  <si>
    <t>EA986KR-150</t>
  </si>
  <si>
    <t>150mm キャスター(自在金具)</t>
  </si>
  <si>
    <t>1745</t>
  </si>
  <si>
    <t>EA986MC-12</t>
  </si>
  <si>
    <t>400x100mm 車輪(ﾗﾊﾞｰﾀｲﾔ･PPﾘﾑ･ﾛｰﾗｰﾍﾞｱﾘﾝｸﾞ)</t>
  </si>
  <si>
    <t>EA986ME-21</t>
  </si>
  <si>
    <t>100x35mm 車輪(ﾎﾟﾘｳﾚﾀﾝ+ﾅｲﾛﾝ+静音型)</t>
  </si>
  <si>
    <t>1749</t>
  </si>
  <si>
    <t>EA986CW-64</t>
  </si>
  <si>
    <t>400x100mm ﾎﾟﾘｳﾚﾀﾝﾀｲﾔ(ｽﾁｰﾙﾎｲｰﾙ)</t>
  </si>
  <si>
    <t>EA986RA-305</t>
  </si>
  <si>
    <t>50mm 戸車(重量用・Ｖ型･コ型兼用)</t>
  </si>
  <si>
    <t>1761</t>
  </si>
  <si>
    <t>EA987FN-31</t>
  </si>
  <si>
    <t>48mmx51mm トレーラーカプラー</t>
  </si>
  <si>
    <t>1763</t>
  </si>
  <si>
    <t>EA989RD-3</t>
  </si>
  <si>
    <t>1134kg ハンドウィンチ(2ｽﾋﾟｰﾄﾞ)</t>
  </si>
  <si>
    <t>EA982BB-17</t>
  </si>
  <si>
    <t>900kg/50mmx2.4m ベルト荷締機(ﾗﾁｪｯﾄ式/黄)</t>
  </si>
  <si>
    <t>EA982SB-16</t>
  </si>
  <si>
    <t>25mmx 6.0m/ 509kg ベルト荷締機(ｴﾝﾄﾞﾚｽ)</t>
  </si>
  <si>
    <t>1770</t>
  </si>
  <si>
    <t>EA982BA-5B</t>
  </si>
  <si>
    <t>25mmx2.5m/180kg 荷締ストラップ(黒/2本組)</t>
  </si>
  <si>
    <t>EA628PT-651</t>
  </si>
  <si>
    <t>25x1.8mm/30m 荷締機用ベルト(PE製･OD色)</t>
  </si>
  <si>
    <t>EA628PT-652</t>
  </si>
  <si>
    <t>25x1.8mm/30m 荷締機用ベルト(PE製･黒)</t>
  </si>
  <si>
    <t>1774</t>
  </si>
  <si>
    <t>EA944M-29</t>
  </si>
  <si>
    <t>20mmx2.0m 両面マジック結束バンド(青)</t>
  </si>
  <si>
    <t>EA840B-15A</t>
  </si>
  <si>
    <t>60kg/14m 電動ウインチ</t>
  </si>
  <si>
    <t>EA840BC-60A</t>
  </si>
  <si>
    <t>60kg/20m 電動ウインチ(ﾜｲﾔﾚｽ･ﾘﾓｺﾝ型)</t>
  </si>
  <si>
    <t>1792</t>
  </si>
  <si>
    <t>EA981WM-81</t>
  </si>
  <si>
    <t>1.2x1.2m ﾜｲﾔｰﾓｯｺ(2点吊/ｼｰﾄ無)</t>
  </si>
  <si>
    <t>1793</t>
  </si>
  <si>
    <t>EA981WT-21</t>
  </si>
  <si>
    <t>1.5 tonx1.0m ワイヤースリング(4本懸け)</t>
  </si>
  <si>
    <t>EA981WT-32</t>
  </si>
  <si>
    <t>2.0 tonx1.5m ワイヤースリング(4本懸け)</t>
  </si>
  <si>
    <t>1795</t>
  </si>
  <si>
    <t>EA981FR-2.5A</t>
  </si>
  <si>
    <t>300mmx2.5m/12.5ton ベルトスリング(ｼｸﾞﾅﾙ)</t>
  </si>
  <si>
    <t>EA981FR-3A</t>
  </si>
  <si>
    <t>300mmx3.0m/12.5ton ベルトスリング(ｼｸﾞﾅﾙ)</t>
  </si>
  <si>
    <t>EA981FR-4A</t>
  </si>
  <si>
    <t>300mmx4.0m/12.5ton ベルトスリング(ｼｸﾞﾅﾙ)</t>
  </si>
  <si>
    <t>EA981FR-5A</t>
  </si>
  <si>
    <t>300mmx5.0m/12.5ton ベルトスリング(ｼｸﾞﾅﾙ)</t>
  </si>
  <si>
    <t>EA981FR-6A</t>
  </si>
  <si>
    <t>300mmx6.0m/12.5ton ベルトスリング(ｼｸﾞﾅﾙ)</t>
  </si>
  <si>
    <t>EA981FR-8A</t>
  </si>
  <si>
    <t>300mmx8.0m/12.5ton ベルトスリング(ｼｸﾞﾅﾙ)</t>
  </si>
  <si>
    <t>EA981FR-10A</t>
  </si>
  <si>
    <t>300mmx10.0m/12.5ton ベルトスリング(ｼｸﾞﾅﾙ</t>
  </si>
  <si>
    <t>EA981FR-12A</t>
  </si>
  <si>
    <t>300mmx12.0m/12.5ton ベルトスリング(ｼｸﾞﾅﾙ</t>
  </si>
  <si>
    <t>1796</t>
  </si>
  <si>
    <t>EA981DF-5</t>
  </si>
  <si>
    <t>32mmx5.0m/0.5ton ベルトスリング(ｴﾝﾄﾞﾚｽ)</t>
  </si>
  <si>
    <t>EA981DG-2.5</t>
  </si>
  <si>
    <t>36mmx2.5m/1.0ton ベルトスリング(ｴﾝﾄﾞﾚｽ)</t>
  </si>
  <si>
    <t>EA981FD-52</t>
  </si>
  <si>
    <t>3.0 tonx1.5m 金具付スリング(３本懸け)</t>
  </si>
  <si>
    <t>EA981FE-51A</t>
  </si>
  <si>
    <t>4.65tonx1.0m 金具付スリング(４本懸け)</t>
  </si>
  <si>
    <t>1807</t>
  </si>
  <si>
    <t>EA638NM-3</t>
  </si>
  <si>
    <t>4.75Ton 強力型 シャックル</t>
  </si>
  <si>
    <t>EA903AR-240</t>
  </si>
  <si>
    <t>2.32m [園芸用] 脚立(ｱﾙﾐ製)</t>
  </si>
  <si>
    <t>1820</t>
  </si>
  <si>
    <t>EA903BW-93</t>
  </si>
  <si>
    <t>手すりﾌﾙｾｯﾄ(3･4段用/EA903BW-31･-41用)</t>
  </si>
  <si>
    <t>1828</t>
  </si>
  <si>
    <t>EA765-267</t>
  </si>
  <si>
    <t>0.5/0.4mm ｼｬｰﾌﾟ･ﾎﾞｰﾙﾍﾟﾝ(4色/ﾌﾞﾙｰ)</t>
  </si>
  <si>
    <t>1831</t>
  </si>
  <si>
    <t>EA765MV-228</t>
  </si>
  <si>
    <t>８本組/細字 水性マーカー</t>
  </si>
  <si>
    <t>1837</t>
  </si>
  <si>
    <t>EA109MK-359</t>
  </si>
  <si>
    <t>16号 丸筆(馬毛)</t>
  </si>
  <si>
    <t>1838</t>
  </si>
  <si>
    <t>EA765MV-201</t>
  </si>
  <si>
    <t>[超極細] 水性デザイン用ペン(耐水/耐光性)</t>
  </si>
  <si>
    <t>1840</t>
  </si>
  <si>
    <t>EA762GG-11</t>
  </si>
  <si>
    <t>25x130mm しおり定規(ﾏｸﾞﾈｯﾄ付/ｱｲﾎﾞﾘｰ)</t>
  </si>
  <si>
    <t>EA589DA-1</t>
  </si>
  <si>
    <t>80mm ミニカッター(ｾﾗﾐｯｸ製)</t>
  </si>
  <si>
    <t>1851</t>
  </si>
  <si>
    <t>EA589AT-87</t>
  </si>
  <si>
    <t>180mm カッターナイフ(厚物用/黄)</t>
  </si>
  <si>
    <t>1853</t>
  </si>
  <si>
    <t>EA925DA-3</t>
  </si>
  <si>
    <t>53x23x215mm カッターナイフホルダー</t>
  </si>
  <si>
    <t>1860</t>
  </si>
  <si>
    <t>EA761LP-4A</t>
  </si>
  <si>
    <t>Ａ３/Ｂ４ フォトフレーム</t>
  </si>
  <si>
    <t>EA761LP-9</t>
  </si>
  <si>
    <t>Ａ３/Ｂ４ デジタルプリントフレーム(樹脂)</t>
  </si>
  <si>
    <t>1863</t>
  </si>
  <si>
    <t>EA628WX-1</t>
  </si>
  <si>
    <t>55x 2mm/ 33g ﾓﾋﾞﾛﾝﾊﾞﾝﾄﾞ(洗浄ﾀｲﾌﾟ/透明)</t>
  </si>
  <si>
    <t>EA628WX-2</t>
  </si>
  <si>
    <t>70x 3mm/ 33g ﾓﾋﾞﾛﾝﾊﾞﾝﾄﾞ(洗浄ﾀｲﾌﾟ/透明)</t>
  </si>
  <si>
    <t>EA628WX-54</t>
  </si>
  <si>
    <t>150x 6mm/100g ﾓﾋﾞﾛﾝﾊﾞﾝﾄﾞ(洗浄ﾀｲﾌﾟ/青)</t>
  </si>
  <si>
    <t>EA762FC-15</t>
  </si>
  <si>
    <t>[赤] カラーピン(ﾛﾝｸﾞ/11本)</t>
  </si>
  <si>
    <t>1870</t>
  </si>
  <si>
    <t>EA638LA-10</t>
  </si>
  <si>
    <t>φ47mm 吸盤フック</t>
  </si>
  <si>
    <t>EA762DA-125</t>
  </si>
  <si>
    <t>Ｂ４/Ｓ型 クリップボード</t>
  </si>
  <si>
    <t>1873</t>
  </si>
  <si>
    <t>EA762CF-22</t>
  </si>
  <si>
    <t>Ａ４/Ｓ型 レターファイル(青/10冊)</t>
  </si>
  <si>
    <t>EA762DA-13</t>
  </si>
  <si>
    <t>324x243mm/Ａ４ クリップファイル(ﾎﾜｲﾄ)</t>
  </si>
  <si>
    <t>1876</t>
  </si>
  <si>
    <t>EA762CB-318</t>
  </si>
  <si>
    <t>230x314mm クリアーブック(40ﾎﾟｹｯﾄ/ｷｬﾒﾙ)</t>
  </si>
  <si>
    <t>1880</t>
  </si>
  <si>
    <t>EA762CF-254</t>
  </si>
  <si>
    <t>四つ切/420x570mm デザインケース</t>
  </si>
  <si>
    <t>1881</t>
  </si>
  <si>
    <t>EA954TD-72</t>
  </si>
  <si>
    <t>320x257x 36mm/A4 ファイルケース(ﾚｯﾄﾞ)</t>
  </si>
  <si>
    <t>EA762CS-34</t>
  </si>
  <si>
    <t>33x86mm フォルダーラベル(黄/10ｼｰﾄ/160片)</t>
  </si>
  <si>
    <t>EA762GC-161</t>
  </si>
  <si>
    <t>7mm 罫線Ａ６ノート(50ﾍﾟｰｼﾞ/5冊)</t>
  </si>
  <si>
    <t>1886</t>
  </si>
  <si>
    <t>EA954TA-12</t>
  </si>
  <si>
    <t>140x105x 63mm シスブロック(白)</t>
  </si>
  <si>
    <t>EA762GD-11</t>
  </si>
  <si>
    <t>12mm メモプリンターテープ(白/2巻)</t>
  </si>
  <si>
    <t>1900</t>
  </si>
  <si>
    <t>EA761LJ-32</t>
  </si>
  <si>
    <t>900x1200mm 掲示板(2WAY)</t>
  </si>
  <si>
    <t>1901</t>
  </si>
  <si>
    <t>EA766ZD-23</t>
  </si>
  <si>
    <t>1210x910mm 予定表ボード(硬質ﾎｰﾛ仕上げ)</t>
  </si>
  <si>
    <t>1904</t>
  </si>
  <si>
    <t>EA761LM-61A</t>
  </si>
  <si>
    <t>900x 600mm ﾎﾜｲﾄﾎﾞｰﾄﾞｼｰﾄ&amp;ｽｸﾘｰﾝ(ﾏｸﾞﾈｯﾄ式)</t>
  </si>
  <si>
    <t>1912</t>
  </si>
  <si>
    <t>EA764AS-61A</t>
  </si>
  <si>
    <t>106x120x215mm スピーカー</t>
  </si>
  <si>
    <t>1915</t>
  </si>
  <si>
    <t>EA763BC-91</t>
  </si>
  <si>
    <t>ワイヤレスヘッドセット(片耳)</t>
  </si>
  <si>
    <t>EA763BC-106</t>
  </si>
  <si>
    <t>Bluetoothイヤホン(超極小)</t>
  </si>
  <si>
    <t>EA764AA-185A</t>
  </si>
  <si>
    <t>[単4x2本] ワイヤレスマウス(静音･赤)</t>
  </si>
  <si>
    <t>EA764-102</t>
  </si>
  <si>
    <t>110x 55x 20mm ﾘｽﾄﾚｽﾄ(柔らかｳﾚﾀﾝｸｯｼｮﾝ)</t>
  </si>
  <si>
    <t>EA764AH-17</t>
  </si>
  <si>
    <t>17x17mm 冷却パッド(正方形/ｼﾙﾊﾞｰ/12枚)</t>
  </si>
  <si>
    <t>1928</t>
  </si>
  <si>
    <t>EA764A-318</t>
  </si>
  <si>
    <t>7.5W ﾜｲﾔﾚｽ充電器(MagSafe対応iPhone用)</t>
  </si>
  <si>
    <t>1929</t>
  </si>
  <si>
    <t>EA759GY-26A</t>
  </si>
  <si>
    <t>Wi-Fiルーター(Wi-Fi6対応)</t>
  </si>
  <si>
    <t>EA764AC-65</t>
  </si>
  <si>
    <t>1.5m ＵＳＢケーブル(C-A/2.0対応)</t>
  </si>
  <si>
    <t>1936</t>
  </si>
  <si>
    <t>EA764AD-83</t>
  </si>
  <si>
    <t>[４ﾎﾟｰﾄ] ＵＳＢ３．０ハブ(回転式ｺﾈｸﾀ)</t>
  </si>
  <si>
    <t>1938</t>
  </si>
  <si>
    <t>EA764BY-153</t>
  </si>
  <si>
    <t>[USB3.1A] ﾄﾞｯｷﾝｸﾞｽﾃｰｼｮﾝ(ﾀﾌﾞﾚｯﾄｽﾀﾝﾄﾞ付)</t>
  </si>
  <si>
    <t>EA764BY-157</t>
  </si>
  <si>
    <t>[USB3.2 Gen1] ﾓﾊﾞｲﾙﾄﾞｯｷﾝｸﾞｽﾃｰｼｮﾝ</t>
  </si>
  <si>
    <t>EA940PM-93</t>
  </si>
  <si>
    <t>2.0m ＨＤＭＩケーブル(ﾌﾟﾚﾐｱﾑ/ｽﾘﾑﾀｲﾌﾟ)</t>
  </si>
  <si>
    <t>EA940PP-53</t>
  </si>
  <si>
    <t>3.6m オーディオケーブル</t>
  </si>
  <si>
    <t>EA764BB-255</t>
  </si>
  <si>
    <t>80 m LANｹｰﾌﾞﾙ(CAT6/つめ折れ防止/ﾗｲﾄｸﾞﾚｰ)</t>
  </si>
  <si>
    <t>EA764BB-260</t>
  </si>
  <si>
    <t>0.2m LANｹｰﾌﾞﾙ(CAT6/つめ折れ防止/ﾌﾞﾙｰ)</t>
  </si>
  <si>
    <t>1952</t>
  </si>
  <si>
    <t>EA764BK-23</t>
  </si>
  <si>
    <t>RJ45プラグ保護カバー(ﾌﾞﾙｰ/10個)</t>
  </si>
  <si>
    <t>EA764C-0.2</t>
  </si>
  <si>
    <t>0.2m モジュラーコード(6極2芯)</t>
  </si>
  <si>
    <t>EA764-252</t>
  </si>
  <si>
    <t>12.1"用 液晶保護フィルム(ﾌﾞﾙｰﾗｲﾄｶｯﾄ)</t>
  </si>
  <si>
    <t>1963</t>
  </si>
  <si>
    <t>EA920AC-41A</t>
  </si>
  <si>
    <t>[単3x4本]バキュームクリーナー</t>
  </si>
  <si>
    <t>EA922HB-27</t>
  </si>
  <si>
    <t>140x186mm ｳｪｯﾄﾃｨｯｼｭ純水(詰替用/130枚)</t>
  </si>
  <si>
    <t>EA759XE-3</t>
  </si>
  <si>
    <t>A4判/  3面 光沢紙ﾌﾟﾘﾝﾀｰﾗﾍﾞﾙ(10枚)</t>
  </si>
  <si>
    <t>EA759XE-21</t>
  </si>
  <si>
    <t>A4判/ 1面   210x  297mm ﾌﾟﾘﾝﾀｰﾗﾍﾞﾙ(10枚)</t>
  </si>
  <si>
    <t>EA759XE-191</t>
  </si>
  <si>
    <t>名刺･ｶｰﾄﾞ用 ﾚｰｻﾞｰﾌﾟﾘﾝﾀ用紙(10枚)</t>
  </si>
  <si>
    <t>EA759GV-103</t>
  </si>
  <si>
    <t>16GB ＵＳＢメモリー</t>
  </si>
  <si>
    <t>EA759GV-123A</t>
  </si>
  <si>
    <t>EA759GV-125</t>
  </si>
  <si>
    <t>EA759Z-7AA</t>
  </si>
  <si>
    <t>ＳＤカードケース(4枚/白)</t>
  </si>
  <si>
    <t>EA759Z-14</t>
  </si>
  <si>
    <t>ＳＤカードケース(耐衝撃/10枚/ﾌﾞﾗｯｸ)</t>
  </si>
  <si>
    <t>EA759Z-128</t>
  </si>
  <si>
    <t>260x35x315mm ﾒﾓﾘｰｶｰﾄﾞﾌｧｲﾙ(24枚用)</t>
  </si>
  <si>
    <t>1974</t>
  </si>
  <si>
    <t>EA762EE-109</t>
  </si>
  <si>
    <t>CD/DVD/BD用 不織布ｹｰｽ(収納ﾎﾞｯｸｽ付/ｸﾘｱ)</t>
  </si>
  <si>
    <t>1975</t>
  </si>
  <si>
    <t>EA941A-56</t>
  </si>
  <si>
    <t>70g 除湿剤(10個入)</t>
  </si>
  <si>
    <t>EA761HG-11</t>
  </si>
  <si>
    <t>[ｶｰﾄﾞｻｲｽﾞ用] ラミネートラベル(10枚)</t>
  </si>
  <si>
    <t>EA798CC-112</t>
  </si>
  <si>
    <t>φ298mm [電波]掛時計</t>
  </si>
  <si>
    <t>1998</t>
  </si>
  <si>
    <t>EA759GB-66</t>
  </si>
  <si>
    <t>ﾃﾞｼﾞﾀﾙｶﾒﾗ用バッテリー(EN-EL12/ﾆｺﾝ)</t>
  </si>
  <si>
    <t>EA759EX-211</t>
  </si>
  <si>
    <t>285-1130mm カメラ三脚</t>
  </si>
  <si>
    <t>2002</t>
  </si>
  <si>
    <t>EA764AG-202</t>
  </si>
  <si>
    <t>730-1350mm 俯瞰撮影スタンド</t>
  </si>
  <si>
    <t>EA757X-51</t>
  </si>
  <si>
    <t>x 6-12倍/25mm ズーム単眼鏡(防振)</t>
  </si>
  <si>
    <t>2006</t>
  </si>
  <si>
    <t>EA757AC-16</t>
  </si>
  <si>
    <t>x4/30mm 双眼鏡(ﾜｲﾄﾞﾋﾞｭｰ)</t>
  </si>
  <si>
    <t>2007</t>
  </si>
  <si>
    <t>EA995AA-37</t>
  </si>
  <si>
    <t>790x300x500mm 傘立</t>
  </si>
  <si>
    <t>EA995AA-456</t>
  </si>
  <si>
    <t>431x257x475mm/12本用 [折り畳式]傘立て</t>
  </si>
  <si>
    <t>EA954FB-101</t>
  </si>
  <si>
    <t>710x440x1230mm 折り畳み収納ラック(ﾎﾜｲﾄ)</t>
  </si>
  <si>
    <t>2013</t>
  </si>
  <si>
    <t>EA954HC-502</t>
  </si>
  <si>
    <t>640x450x689mm 机上ラック</t>
  </si>
  <si>
    <t>2022</t>
  </si>
  <si>
    <t>EA954EE-191</t>
  </si>
  <si>
    <t>1800x450x720mm 平行ｽﾀｯｸﾃｰﾌﾞﾙ(幕板無/棚付</t>
  </si>
  <si>
    <t>2029</t>
  </si>
  <si>
    <t>EA956XC-71</t>
  </si>
  <si>
    <t>メディカルチェアー(ﾎﾜｲﾄ)</t>
  </si>
  <si>
    <t>2037</t>
  </si>
  <si>
    <t>EA954DJ-128</t>
  </si>
  <si>
    <t>900x450x760mm 2列2段ﾛｯｶｰ(ﾀﾞｲﾔﾙ錠･ﾎﾟｹｯﾄ付</t>
  </si>
  <si>
    <t>2040</t>
  </si>
  <si>
    <t>EA954FD-42</t>
  </si>
  <si>
    <t>277x370x880mm ｾｷｭﾘﾃｨ収納ケース(9段)</t>
  </si>
  <si>
    <t>2051</t>
  </si>
  <si>
    <t>EA913YH-55</t>
  </si>
  <si>
    <t>950x1980x 40mm マットレス</t>
  </si>
  <si>
    <t>EA927-201A</t>
  </si>
  <si>
    <t>180x125x 45mm 小物ポーチ</t>
  </si>
  <si>
    <t>EA927BH-57</t>
  </si>
  <si>
    <t>290x 90x410mm/10L バッグパック</t>
  </si>
  <si>
    <t>EA927BH-14</t>
  </si>
  <si>
    <t>240x160x 60mm ショルダーバッグ</t>
  </si>
  <si>
    <t>EA910SK-32</t>
  </si>
  <si>
    <t>[Ｌ] サンダル(抗菌衛生/茶)</t>
  </si>
  <si>
    <t>2077</t>
  </si>
  <si>
    <t>EA997RX-178A</t>
  </si>
  <si>
    <t>500x 800mm 吸水マット</t>
  </si>
  <si>
    <t>EA997RY-11</t>
  </si>
  <si>
    <t>508x 609x19mm 疲労軽減マット</t>
  </si>
  <si>
    <t>2082</t>
  </si>
  <si>
    <t>EA758SG-13</t>
  </si>
  <si>
    <t>[単4x1本] フラッシュライト/ＬＥＤ(黒)</t>
  </si>
  <si>
    <t>2100</t>
  </si>
  <si>
    <t>EA814EC-47</t>
  </si>
  <si>
    <t>[充電式] 15W 作業灯/LED(吊り下げﾌｯｸ付)</t>
  </si>
  <si>
    <t>2101</t>
  </si>
  <si>
    <t>EA814RT-2</t>
  </si>
  <si>
    <t>[充電式] 作業灯/ＬＥＤ</t>
  </si>
  <si>
    <t>EA814RT-16</t>
  </si>
  <si>
    <t>[充電式] 作業灯/ＬＥＤ(ﾏｸﾞﾈｯﾄ付)</t>
  </si>
  <si>
    <t>2106</t>
  </si>
  <si>
    <t>EA758C-115</t>
  </si>
  <si>
    <t>[充電式] ＬＥＤライト(ﾍﾟﾝ型)</t>
  </si>
  <si>
    <t>2117</t>
  </si>
  <si>
    <t>EA758ZM-1A</t>
  </si>
  <si>
    <t>AC100V/0.3W/E12 ＬＥＤナツメ電球(電球色)</t>
  </si>
  <si>
    <t>EA763AX-71E</t>
  </si>
  <si>
    <t>AC100V/680W ふとん乾燥機</t>
  </si>
  <si>
    <t>2129</t>
  </si>
  <si>
    <t>EA951FE-151</t>
  </si>
  <si>
    <t>475-750x350x500mm レンジ用ラック(ｽﾁｰﾙ製)</t>
  </si>
  <si>
    <t>2133</t>
  </si>
  <si>
    <t>EA763AZ-231</t>
  </si>
  <si>
    <t>300ml クリアボトル</t>
  </si>
  <si>
    <t>EA763YB-61</t>
  </si>
  <si>
    <t>便座(前割/標準/ｱｲﾎﾞﾘｰ)</t>
  </si>
  <si>
    <t>EA791AH-14</t>
  </si>
  <si>
    <t>電子体温計</t>
  </si>
  <si>
    <t>2139</t>
  </si>
  <si>
    <t>EA916HD-27</t>
  </si>
  <si>
    <t>100mm/45mm にぎりばさみ(ﾌﾟﾛ用)</t>
  </si>
  <si>
    <t>EA540GA-5</t>
  </si>
  <si>
    <t>200mm アラミド繊維用はさみ(ｷﾞｻﾞ･短刃)</t>
  </si>
  <si>
    <t>EA540K-147</t>
  </si>
  <si>
    <t>200mm アラミド繊維用はさみ(ｷﾞｻﾞ刃/ｿﾘ刃)</t>
  </si>
  <si>
    <t>EA540AK-175</t>
  </si>
  <si>
    <t>175mm 万能はさみ(ﾌｯ素ｺｰﾃｨﾝｸﾞ/ｷﾞｻﾞ刃)</t>
  </si>
  <si>
    <t>2153</t>
  </si>
  <si>
    <t>EA916JB-2</t>
  </si>
  <si>
    <t>14.8-17.1x19mm 指抜き(真鍮製)</t>
  </si>
  <si>
    <t>EA628AV-415</t>
  </si>
  <si>
    <t>0.24mmx 200m ﾎﾟﾘｴﾁﾚﾝ糸(高強度/ﾓｽｸﾞﾘｰﾝ)</t>
  </si>
  <si>
    <t>2157</t>
  </si>
  <si>
    <t>EA951FB-82</t>
  </si>
  <si>
    <t>295x121mm 腰壁用物干し(ｽﾃﾝｶﾗｰ)</t>
  </si>
  <si>
    <t>EA951FF-1</t>
  </si>
  <si>
    <t>400x290x940mm バスケットワゴン(ｷｬｽﾀｰ付)</t>
  </si>
  <si>
    <t>EA951FD-35</t>
  </si>
  <si>
    <t>70x70x130mm 物干し竿用固定クリップ(2個)</t>
  </si>
  <si>
    <t>EA928CX-23</t>
  </si>
  <si>
    <t>ドアハンガー</t>
  </si>
  <si>
    <t>2164</t>
  </si>
  <si>
    <t>EA638LF-152</t>
  </si>
  <si>
    <t>50x 35x 70mm ｽﾌﾟﾚｰﾎﾞﾄﾙﾌｯｸ(ﾏｸﾞﾈｯﾄ付･黒)</t>
  </si>
  <si>
    <t>2165</t>
  </si>
  <si>
    <t>EA912EA-11</t>
  </si>
  <si>
    <t>75x 54x 78mm ｽﾎﾟﾝｼﾞ入れ(吸盤式/ｽﾃﾝﾚｽ製)</t>
  </si>
  <si>
    <t>EA912J-28A</t>
  </si>
  <si>
    <t>420x295x345mm 2段水切り(ｸﾘｱｺｰﾄ/縦横兼用)</t>
  </si>
  <si>
    <t>2167</t>
  </si>
  <si>
    <t>EA995A-222</t>
  </si>
  <si>
    <t>345x300x530mm 分別ダストワゴン</t>
  </si>
  <si>
    <t>EA912HF-15</t>
  </si>
  <si>
    <t>275mm シリコン製ヘラ</t>
  </si>
  <si>
    <t>2172</t>
  </si>
  <si>
    <t>EA916CC-2</t>
  </si>
  <si>
    <t>155mm ﾀﾞｲﾔﾓﾝﾄﾞｼｬｰﾌﾟﾅｰ</t>
  </si>
  <si>
    <t>EA913VS-56</t>
  </si>
  <si>
    <t>24cm フライパン･鍋用ガラス蓋</t>
  </si>
  <si>
    <t>2174</t>
  </si>
  <si>
    <t>EA913VR-11A</t>
  </si>
  <si>
    <t>[ 3点組] 鍋･フライパンセット(IH対応)</t>
  </si>
  <si>
    <t>EA929HG-71</t>
  </si>
  <si>
    <t>335x215mm キッチンスポンジクロス(ﾋﾟﾝｸ)</t>
  </si>
  <si>
    <t>EA929HB-14</t>
  </si>
  <si>
    <t>340x 850mm/360匁 フェイスタオル(高級)</t>
  </si>
  <si>
    <t>2178</t>
  </si>
  <si>
    <t>EA929AP-20A</t>
  </si>
  <si>
    <t>ディスペンサー(EA929AX-3､-3B用/壁掛け)</t>
  </si>
  <si>
    <t>2180</t>
  </si>
  <si>
    <t>EA638LD-25A</t>
  </si>
  <si>
    <t>170x125x165mm ラック(ﾄｲﾚｯﾄﾍﾟｰﾊﾟｰﾎﾙﾀﾞｰ用)</t>
  </si>
  <si>
    <t>2181</t>
  </si>
  <si>
    <t>EA995AD-263</t>
  </si>
  <si>
    <t>260x380mm 規格ポリ袋(透明/13号/100枚)</t>
  </si>
  <si>
    <t>2182</t>
  </si>
  <si>
    <t>EA995AD-332</t>
  </si>
  <si>
    <t>650x800mm/45L ポリ袋(白半透明/厚口/10枚)</t>
  </si>
  <si>
    <t>EA995AD-322</t>
  </si>
  <si>
    <t>30L ポリ袋(半透明/取っ手付/50枚)</t>
  </si>
  <si>
    <t>EA638LE-50</t>
  </si>
  <si>
    <t>160x42x90mm タオル掛け(ﾏｸﾞﾈｯﾄ付/ｽﾃﾝﾚｽ製)</t>
  </si>
  <si>
    <t>EA922KR-4</t>
  </si>
  <si>
    <t>380ml シャンプー&amp;リンス(詰替用)</t>
  </si>
  <si>
    <t>2199</t>
  </si>
  <si>
    <t>EA922HA-51</t>
  </si>
  <si>
    <t>420ml ウイルス除菌スプレー(ﾅｳｹｱ)</t>
  </si>
  <si>
    <t>EA922KE-9C</t>
  </si>
  <si>
    <t>320ml 除菌･消臭液(詰替え用)</t>
  </si>
  <si>
    <t>EA864AH-2A</t>
  </si>
  <si>
    <t>[EA864AH-1A用] 捕虫袋</t>
  </si>
  <si>
    <t>EA941A-9</t>
  </si>
  <si>
    <t>50g 虫よけジェル(はじめてのｻﾗﾃｸﾄ)</t>
  </si>
  <si>
    <t>2209</t>
  </si>
  <si>
    <t>EA941B-111</t>
  </si>
  <si>
    <t>蚊･殺虫スプレー(おすだけﾉｰﾏｯﾄ200日用)</t>
  </si>
  <si>
    <t>EA941B-213</t>
  </si>
  <si>
    <t>φ208x 67mm ボウフラストッパー</t>
  </si>
  <si>
    <t>2210</t>
  </si>
  <si>
    <t>EA941C-16</t>
  </si>
  <si>
    <t>480ml アリ・殺虫剤(ｱﾘ撃滅)</t>
  </si>
  <si>
    <t>EA941-14</t>
  </si>
  <si>
    <t>200ml ゴキブリ殺虫剤(ﾅﾁｭﾗｽ凍らすｼﾞｪｯﾄ)</t>
  </si>
  <si>
    <t>2212</t>
  </si>
  <si>
    <t>EA941C-15</t>
  </si>
  <si>
    <t>450ml クモがいなくなるスプレー</t>
  </si>
  <si>
    <t>EA941E-12</t>
  </si>
  <si>
    <t>ダニよけシート(2個)</t>
  </si>
  <si>
    <t>EA941E-14</t>
  </si>
  <si>
    <t>170g ダニよけ剤(ﾀﾞﾆｺﾅｰｽﾞ 60日 無臭性)</t>
  </si>
  <si>
    <t>2213</t>
  </si>
  <si>
    <t>EA944CR-62</t>
  </si>
  <si>
    <t>900x1200mm [手押し]圧縮袋(布団用/1枚)</t>
  </si>
  <si>
    <t>EA998AX-47</t>
  </si>
  <si>
    <t>ヘルメット用カバー(防水/10枚)</t>
  </si>
  <si>
    <t>EA915EM-86</t>
  </si>
  <si>
    <t>47x850mm ｸｰﾙﾍｯﾄﾞﾊﾞﾝﾄﾞ(消臭)</t>
  </si>
  <si>
    <t>2228</t>
  </si>
  <si>
    <t>EA800AW-31</t>
  </si>
  <si>
    <t>サングラス(ﾗｲﾄﾌﾞﾗｳﾝ/小)</t>
  </si>
  <si>
    <t>2232</t>
  </si>
  <si>
    <t>EA800MJ-22C</t>
  </si>
  <si>
    <t>[N 95] マスク(15枚)</t>
  </si>
  <si>
    <t>2243</t>
  </si>
  <si>
    <t>EA354HD-4</t>
  </si>
  <si>
    <t>[LL] 手袋(ﾆﾄﾘﾙｺﾞﾑｺｰﾃｨﾝｸﾞ)</t>
  </si>
  <si>
    <t>EA354HD-42</t>
  </si>
  <si>
    <t>[Ｌ] 手袋(ﾎﾟﾘｳﾚﾀﾝｺｰﾃｨﾝｸﾞ)</t>
  </si>
  <si>
    <t>2246</t>
  </si>
  <si>
    <t>EA354GJ-37</t>
  </si>
  <si>
    <t>[Ｌ] 手袋(耐切創/ﾎﾟﾘｴｽﾃﾙ･ｽﾃﾝﾚｽ糸ﾆﾄﾘﾙｺｰﾄ)</t>
  </si>
  <si>
    <t>EA354GJ-38</t>
  </si>
  <si>
    <t>[XL] 手袋(耐切創/ﾎﾟﾘｴｽﾃﾙ･ｽﾃﾝﾚｽ糸ﾆﾄﾘﾙｺｰﾄ)</t>
  </si>
  <si>
    <t>EA354GJ-151</t>
  </si>
  <si>
    <t>[Ｓ] 手袋(耐切創/DURACoil/ﾆﾄﾘﾙｺｰﾄ)</t>
  </si>
  <si>
    <t>EA354GJ-68</t>
  </si>
  <si>
    <t>[LL] 手袋(耐切創/ｽﾃﾝﾚｽ系･ﾎﾟﾘｴｽﾃﾙ･天然ｺﾞﾑ</t>
  </si>
  <si>
    <t>EA354MB-1</t>
  </si>
  <si>
    <t>[Ｍ/230mm] 手袋(耐切創/ﾆﾄﾘﾙｺﾞﾑｺｰﾃｨﾝｸﾞ)</t>
  </si>
  <si>
    <t>EA353BT-32</t>
  </si>
  <si>
    <t>[Ｍ] メカニクスグローブ(合成革/青)</t>
  </si>
  <si>
    <t>2256</t>
  </si>
  <si>
    <t>EA353BA-92</t>
  </si>
  <si>
    <t>[Ｌ] 手袋(山羊革)</t>
  </si>
  <si>
    <t>2259</t>
  </si>
  <si>
    <t>EA354GH-35</t>
  </si>
  <si>
    <t>[Ｌ] 手袋(ﾈｵﾌﾟﾚﾝ/化学薬品用)</t>
  </si>
  <si>
    <t>2265</t>
  </si>
  <si>
    <t>EA926CE-3</t>
  </si>
  <si>
    <t>[Ｌ]  サポーター(手首右用)</t>
  </si>
  <si>
    <t>2269</t>
  </si>
  <si>
    <t>EA910FA-24.5</t>
  </si>
  <si>
    <t>24.5cm スニーカー(ﾏｼﾞｯｸ式/ﾌﾞﾗｯｸ)</t>
  </si>
  <si>
    <t>EA910FA-25.5</t>
  </si>
  <si>
    <t>25.5cm スニーカー(ﾏｼﾞｯｸ式/ﾌﾞﾗｯｸ)</t>
  </si>
  <si>
    <t>EA998VR-26.5A</t>
  </si>
  <si>
    <t>26.5cm プロテクティブスニーカー</t>
  </si>
  <si>
    <t>EA998WA-26A</t>
  </si>
  <si>
    <t>26.0cm 安全靴(静電/紺色)</t>
  </si>
  <si>
    <t>EA998WA-27A</t>
  </si>
  <si>
    <t>27.0cm 安全靴(静電/紺色)</t>
  </si>
  <si>
    <t>EA996XF-2A</t>
  </si>
  <si>
    <t>[Ｌ] レインウェアー(ｸﾘｱｰ)</t>
  </si>
  <si>
    <t>EA996XZ-43</t>
  </si>
  <si>
    <t>[LL] 透湿性レインウェアー(黒)</t>
  </si>
  <si>
    <t>2277</t>
  </si>
  <si>
    <t>EA355KE-3</t>
  </si>
  <si>
    <t>112x 89cm エプロン(耐油･耐酸性)</t>
  </si>
  <si>
    <t>2281</t>
  </si>
  <si>
    <t>EA915EM-26</t>
  </si>
  <si>
    <t>180x180mm アイスヘッドパッド(PCM/ﾍﾙﾒｯﾄ用</t>
  </si>
  <si>
    <t>EA917HC-6A</t>
  </si>
  <si>
    <t>350x180x20mm アイス枕</t>
  </si>
  <si>
    <t>EA920AV-54</t>
  </si>
  <si>
    <t>280ml 涼感スプレー(抗菌ﾀｲﾌﾟ)</t>
  </si>
  <si>
    <t>EA996AM-101</t>
  </si>
  <si>
    <t>[Ｍ] 空調継ぎ作業服(送風ﾌｧﾝ付/半袖ﾈｲﾋﾞｰ)</t>
  </si>
  <si>
    <t>EA996AM-102</t>
  </si>
  <si>
    <t>[Ｌ] 空調継ぎ作業服(送風ﾌｧﾝ付/半袖ﾈｲﾋﾞｰ)</t>
  </si>
  <si>
    <t>2284</t>
  </si>
  <si>
    <t>EA915GE-36</t>
  </si>
  <si>
    <t>[S/M] フェイスプロテクター(防寒)</t>
  </si>
  <si>
    <t>EA983R-115</t>
  </si>
  <si>
    <t>安全ベスト(多機能･黄/黄)</t>
  </si>
  <si>
    <t>EA983R-515</t>
  </si>
  <si>
    <t>安全ﾍﾞｽﾄ･ｼｮｰﾄ丈(ｵﾚﾝｼﾞ/ｼﾙﾊﾞｰ･軽量ﾀｲﾌﾟ)</t>
  </si>
  <si>
    <t>2293</t>
  </si>
  <si>
    <t>EA983RT-42</t>
  </si>
  <si>
    <t>50mmx450mm ｾｰﾌﾃｨｰｱｰﾑﾊﾞﾝﾄﾞ(ﾈｵﾝｲｴﾛｰ)</t>
  </si>
  <si>
    <t>2305</t>
  </si>
  <si>
    <t>EA983SP-131A</t>
  </si>
  <si>
    <t>3.9-6.3mm ｾｰﾌﾃｨｰﾂｰﾙﾗﾝﾔｰﾄﾞ用アダプター</t>
  </si>
  <si>
    <t>2306</t>
  </si>
  <si>
    <t>EA916XK-51</t>
  </si>
  <si>
    <t>40mm ホイッスル(ｱﾙﾐ製)</t>
  </si>
  <si>
    <t>2308</t>
  </si>
  <si>
    <t>EA983FS-613</t>
  </si>
  <si>
    <t>159x 95mm ｼｸﾞﾅﾙﾗｲﾄ(高輝度LED/点灯･点滅)</t>
  </si>
  <si>
    <t>2313</t>
  </si>
  <si>
    <t>EA983FT-102</t>
  </si>
  <si>
    <t>500x232mm コーン透明表示カバー(駐車禁止)</t>
  </si>
  <si>
    <t>EA983FT-504</t>
  </si>
  <si>
    <t>スタンド用標示板(危険)</t>
  </si>
  <si>
    <t>2317</t>
  </si>
  <si>
    <t>EA983DB-120</t>
  </si>
  <si>
    <t>コーンアタッチメント(EA983DB-101- 113用)</t>
  </si>
  <si>
    <t>2328</t>
  </si>
  <si>
    <t>EA983BM-12</t>
  </si>
  <si>
    <t>600x450mm 安全帯使用標識(安全帯を使おう)</t>
  </si>
  <si>
    <t>2329</t>
  </si>
  <si>
    <t>EA983CW-10</t>
  </si>
  <si>
    <t>50x 50mm 番号表示ステッカー[０](1枚)</t>
  </si>
  <si>
    <t>EA983CW-11</t>
  </si>
  <si>
    <t>50x 50mm 番号表示ステッカー[１](1枚)</t>
  </si>
  <si>
    <t>EA983CW-13</t>
  </si>
  <si>
    <t>50x 50mm 番号表示ステッカー[３](1枚)</t>
  </si>
  <si>
    <t>EA983CW-16</t>
  </si>
  <si>
    <t>50x 50mm 番号表示ステッカー[６](1枚)</t>
  </si>
  <si>
    <t>EA983CW-17</t>
  </si>
  <si>
    <t>50x 50mm 番号表示ステッカー[７](1枚)</t>
  </si>
  <si>
    <t>EA983CW-19</t>
  </si>
  <si>
    <t>50x 50mm 番号表示ステッカー[９](1枚)</t>
  </si>
  <si>
    <t>EA983CW-20</t>
  </si>
  <si>
    <t>50x 50mm 番号表示ステッカー[10](1枚)</t>
  </si>
  <si>
    <t>EA983CW-30</t>
  </si>
  <si>
    <t>100x100mm 番号表示ステッカー[０](1枚)</t>
  </si>
  <si>
    <t>EA983CW-54</t>
  </si>
  <si>
    <t>150x150mm 番号表示ステッカー[４](1枚)</t>
  </si>
  <si>
    <t>EA983CW-210</t>
  </si>
  <si>
    <t>53x100mm 番号表示ステッカー[0](50枚)</t>
  </si>
  <si>
    <t>EA983CW-211</t>
  </si>
  <si>
    <t>53x100mm 番号表示ステッカー[1](50枚)</t>
  </si>
  <si>
    <t>EA983CW-212</t>
  </si>
  <si>
    <t>53x100mm 番号表示ステッカー[2](50枚)</t>
  </si>
  <si>
    <t>EA983CW-213</t>
  </si>
  <si>
    <t>53x100mm 番号表示ステッカー[3](50枚)</t>
  </si>
  <si>
    <t>EA983CW-214</t>
  </si>
  <si>
    <t>53x100mm 番号表示ステッカー[4](50枚)</t>
  </si>
  <si>
    <t>EA983CW-215</t>
  </si>
  <si>
    <t>53x100mm 番号表示ステッカー[5](50枚)</t>
  </si>
  <si>
    <t>EA983CW-216</t>
  </si>
  <si>
    <t>53x100mm 番号表示ステッカー[6](50枚)</t>
  </si>
  <si>
    <t>EA983CW-217</t>
  </si>
  <si>
    <t>53x100mm 番号表示ステッカー[7](50枚)</t>
  </si>
  <si>
    <t>EA983CW-218</t>
  </si>
  <si>
    <t>53x100mm 番号表示ステッカー[8](50枚)</t>
  </si>
  <si>
    <t>EA983CW-219</t>
  </si>
  <si>
    <t>53x100mm 番号表示ステッカー[9](50枚)</t>
  </si>
  <si>
    <t>EA983BV-2</t>
  </si>
  <si>
    <t>80x 60mm 持込許可証ステッカー(10枚)</t>
  </si>
  <si>
    <t>2357</t>
  </si>
  <si>
    <t>EA983F-191</t>
  </si>
  <si>
    <t>65x65mmx1.7m L型クッションガード(25本)</t>
  </si>
  <si>
    <t>2358</t>
  </si>
  <si>
    <t>EA983FF-72</t>
  </si>
  <si>
    <t>70x70x 48mm ｺｰﾅｰｶﾞｰﾄﾞ(油面用/OD/2個)</t>
  </si>
  <si>
    <t>2359</t>
  </si>
  <si>
    <t>EA983FN-350Y</t>
  </si>
  <si>
    <t>50x15x6mmアングル型保護キャップ(ｲｴﾛｰ/2個</t>
  </si>
  <si>
    <t>2361</t>
  </si>
  <si>
    <t>EA983GB-51A</t>
  </si>
  <si>
    <t>100x300mm 反射マグネットシート(黄)</t>
  </si>
  <si>
    <t>EA864BB-87</t>
  </si>
  <si>
    <t>[発電式] ワイヤレスチャイムセット(防水)</t>
  </si>
  <si>
    <t>2390</t>
  </si>
  <si>
    <t>EA916ZD-15A</t>
  </si>
  <si>
    <t>キーリング</t>
  </si>
  <si>
    <t>2400</t>
  </si>
  <si>
    <t>EA591HB-40</t>
  </si>
  <si>
    <t>φ0.40mm x1000g  封印線(鉄製)</t>
  </si>
  <si>
    <t>2407</t>
  </si>
  <si>
    <t>EA979D-124</t>
  </si>
  <si>
    <t>30x30mm 粘着固定具(32-40型ﾃﾚﾋﾞ用/2ｾｯﾄ)</t>
  </si>
  <si>
    <t>2421</t>
  </si>
  <si>
    <t>EA928AJ-360</t>
  </si>
  <si>
    <t>508mm 洗浄ブラシ</t>
  </si>
  <si>
    <t>2422</t>
  </si>
  <si>
    <t>EA928AS-46</t>
  </si>
  <si>
    <t>[EA928AS-40用] たわし(水色)</t>
  </si>
  <si>
    <t>EA928AS-49</t>
  </si>
  <si>
    <t>95x150mm ハンドル付たわし(白)</t>
  </si>
  <si>
    <t>EA928BJ-82</t>
  </si>
  <si>
    <t>510mm 洗浄ブラシ(ﾊｰﾄﾞ)</t>
  </si>
  <si>
    <t>2423</t>
  </si>
  <si>
    <t>EA928AS-232S</t>
  </si>
  <si>
    <t>80x160mm 高耐久ネットスポンジ(黄/1個)</t>
  </si>
  <si>
    <t>2424</t>
  </si>
  <si>
    <t>EA928AG-80</t>
  </si>
  <si>
    <t>65mmx400mm ボトルブラシ</t>
  </si>
  <si>
    <t>2425</t>
  </si>
  <si>
    <t>EA928AG-196</t>
  </si>
  <si>
    <t>[EA928AG-191用] 替ブラシ(2個)</t>
  </si>
  <si>
    <t>2427</t>
  </si>
  <si>
    <t>EA928AG-45A</t>
  </si>
  <si>
    <t>240x 48x70mm 洗濯槽ブラシ</t>
  </si>
  <si>
    <t>2444</t>
  </si>
  <si>
    <t>EA928AD-302</t>
  </si>
  <si>
    <t>1250x340mm ＰＰ先割ほうき(5本)</t>
  </si>
  <si>
    <t>2449</t>
  </si>
  <si>
    <t>EA928BM-26</t>
  </si>
  <si>
    <t>95x270mm デッキブラシヘッド</t>
  </si>
  <si>
    <t>EA928BM-41</t>
  </si>
  <si>
    <t>610mm フロアーブラシヘッド(ｿﾌﾄ)</t>
  </si>
  <si>
    <t>EA928BM-741C</t>
  </si>
  <si>
    <t>610x1524mm フロアーブラシ(ｿﾌﾄ/2本)</t>
  </si>
  <si>
    <t>2451</t>
  </si>
  <si>
    <t>EA928BG-13</t>
  </si>
  <si>
    <t>350mm ウインドウ･ウォッシャー</t>
  </si>
  <si>
    <t>EA928VA-4</t>
  </si>
  <si>
    <t>470x645mm/90L ごみかご(6個)</t>
  </si>
  <si>
    <t>2471</t>
  </si>
  <si>
    <t>EA995AA-574</t>
  </si>
  <si>
    <t>1500x500x665mm ダストボックス(ｽﾁｰﾙ製)</t>
  </si>
  <si>
    <t>2472</t>
  </si>
  <si>
    <t>EA899HP-25B</t>
  </si>
  <si>
    <t>AC100V/DC7.2V ﾊﾝﾃﾞｨｰｸﾘｰﾅｰ(充電式)</t>
  </si>
  <si>
    <t>2483</t>
  </si>
  <si>
    <t>EA115SA-72</t>
  </si>
  <si>
    <t>AC100V/310W 布用染み抜きクリーナー</t>
  </si>
  <si>
    <t>EA897BA-1</t>
  </si>
  <si>
    <t>DC18.0V 電動ブロワ(充電式)</t>
  </si>
  <si>
    <t>2502</t>
  </si>
  <si>
    <t>EA915DL-23A</t>
  </si>
  <si>
    <t>230mm ペグ(ｱﾙﾐ合金製/4本)</t>
  </si>
  <si>
    <t>EA915DL-70</t>
  </si>
  <si>
    <t>135x 92mm ペグ抜取器</t>
  </si>
  <si>
    <t>2504</t>
  </si>
  <si>
    <t>EA913YA-56</t>
  </si>
  <si>
    <t>900x450x600/370mm ﾃｰﾌﾞﾙ(折畳式/ﾄﾗﾝｸ型)</t>
  </si>
  <si>
    <t>EA913DA-16</t>
  </si>
  <si>
    <t>210x300mm/1.4x12mm 焼網(鉄)</t>
  </si>
  <si>
    <t>2510</t>
  </si>
  <si>
    <t>EA913AS-3</t>
  </si>
  <si>
    <t>φ25x76mm ﾌｧｲｱｰｽﾀｰﾀｰｷｯﾄ(防水ｹｰｽ付)</t>
  </si>
  <si>
    <t>EA917H-10</t>
  </si>
  <si>
    <t>230x150x23mm/500g 保冷剤(8個)</t>
  </si>
  <si>
    <t>EA917HD-3</t>
  </si>
  <si>
    <t>170x195x30mm 強力保冷剤(Mｻｲｽﾞ)</t>
  </si>
  <si>
    <t>2520</t>
  </si>
  <si>
    <t>EA764A-116</t>
  </si>
  <si>
    <t>ソケット付USBシガーチャージャー(TypeA/C)</t>
  </si>
  <si>
    <t>2521</t>
  </si>
  <si>
    <t>EA912-1</t>
  </si>
  <si>
    <t>295x 95mm サンバイザー</t>
  </si>
  <si>
    <t>EA912-51</t>
  </si>
  <si>
    <t>500x390mm カーテン(車用/S/2枚入)</t>
  </si>
  <si>
    <t>2526</t>
  </si>
  <si>
    <t>EA986YE-56A</t>
  </si>
  <si>
    <t>60x145mm 傘収納ホルダー(自転車用)</t>
  </si>
  <si>
    <t>2528</t>
  </si>
  <si>
    <t>EA573XY-5</t>
  </si>
  <si>
    <t>10本組 マルチツール(折込式)</t>
  </si>
  <si>
    <t>EA919SC-3A</t>
  </si>
  <si>
    <t>高圧タンク付エアーポンプ</t>
  </si>
  <si>
    <t>2535</t>
  </si>
  <si>
    <t>EA991XB-6</t>
  </si>
  <si>
    <t>180x220mm/ 860mm ショベル(ｵｰﾙｽﾃﾝﾚｽ製)</t>
  </si>
  <si>
    <t>2538</t>
  </si>
  <si>
    <t>EA650BH-17A</t>
  </si>
  <si>
    <t>140x175mm/1050mm ジョレン(ｽﾃﾝﾚｽ製)</t>
  </si>
  <si>
    <t>EA650BH-31</t>
  </si>
  <si>
    <t>120x145mm/ 780mm 溝掃除スコップ(ｱﾙﾐ柄)</t>
  </si>
  <si>
    <t>2544</t>
  </si>
  <si>
    <t>EA650RD-1</t>
  </si>
  <si>
    <t>熊手スペア・小(ｼﾞｮｲﾝﾄ式)</t>
  </si>
  <si>
    <t>2545</t>
  </si>
  <si>
    <t>EA520DB-20</t>
  </si>
  <si>
    <t>[EA520DB-1用] 車輪(ﾁｭｰﾌﾞ入)</t>
  </si>
  <si>
    <t>2560</t>
  </si>
  <si>
    <t>EA540AA-24</t>
  </si>
  <si>
    <t>167mm ぶどう摘粒鋏(反り刃)</t>
  </si>
  <si>
    <t>EA650BA-111</t>
  </si>
  <si>
    <t>180mm/ 400mm 薄鎌(片刃)</t>
  </si>
  <si>
    <t>2565</t>
  </si>
  <si>
    <t>EA898RB-1A</t>
  </si>
  <si>
    <t>AC100V/180W 草刈機(電動)</t>
  </si>
  <si>
    <t>2571</t>
  </si>
  <si>
    <t>EA898BE-4B</t>
  </si>
  <si>
    <t>200mm 芝刈機(手押し式)</t>
  </si>
  <si>
    <t>EA898BR-2A</t>
  </si>
  <si>
    <t>370mm 芝刈機(手押し式)</t>
  </si>
  <si>
    <t>EA898G-2B</t>
  </si>
  <si>
    <t>450mm 植木バリカン(電動)</t>
  </si>
  <si>
    <t>2581</t>
  </si>
  <si>
    <t>EA124HM-13</t>
  </si>
  <si>
    <t>130x430mm ホース用ガイド＆ホルダー</t>
  </si>
  <si>
    <t>EA124LR-2D</t>
  </si>
  <si>
    <t>G 3/4" 散水用タイマー(移動型/G1/2"口金)</t>
  </si>
  <si>
    <t>2583</t>
  </si>
  <si>
    <t>EA124LK-2A</t>
  </si>
  <si>
    <t>内径15･18mm 三方ホースステム</t>
  </si>
  <si>
    <t>EA628ZZ-31A</t>
  </si>
  <si>
    <t>φ 8x 750mm ネット用支柱(ｲﾎﾞ付/20本)</t>
  </si>
  <si>
    <t>EA628ZZ-35</t>
  </si>
  <si>
    <t>φ 8x1800mm ネット用支柱(ｲﾎﾞ付/5本)</t>
  </si>
  <si>
    <t>EA628ZZ-42</t>
  </si>
  <si>
    <t>φ11x1200mm ネット用支柱(ｲﾎﾞ付/5本)</t>
  </si>
  <si>
    <t>EA628ZZ-43</t>
  </si>
  <si>
    <t>φ11x1500mm ネット用支柱(ｲﾎﾞ付/5本)</t>
  </si>
  <si>
    <t>EA628ZZ-75</t>
  </si>
  <si>
    <t>φ33x1500mm ネット用支柱(ｲﾎﾞ付/10本)</t>
  </si>
  <si>
    <t>EA628ZZ-76</t>
  </si>
  <si>
    <t>φ33x1800mm ネット用支柱(ｲﾎﾞ付/10本)</t>
  </si>
  <si>
    <t>EA628ZZ-90</t>
  </si>
  <si>
    <t>φ20mm 支柱用十字固定フックバンド(6個)</t>
  </si>
  <si>
    <t>2594</t>
  </si>
  <si>
    <t>EA864AP-1</t>
  </si>
  <si>
    <t>10m ＬＥＤ猪撃退装置(ｿｰﾗｰ式)</t>
  </si>
  <si>
    <t>EA940DG-120B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</si>
</sst>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yyyy&quot;年&quot;m&quot;月&quot;;@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8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  <xf numFmtId="0" fontId="2" fillId="0" borderId="0" xfId="12" applyNumberFormat="1"/>
    <xf numFmtId="0" fontId="2" fillId="0" borderId="0" xfId="12" applyNumberFormat="1" applyAlignment="1">
      <alignment horizontal="right"/>
    </xf>
    <xf numFmtId="0" fontId="6" fillId="2" borderId="3" xfId="13" applyNumberFormat="1" applyFont="1" applyFill="1" applyBorder="1" applyAlignment="1">
      <alignment horizontal="center" vertical="center"/>
    </xf>
    <xf numFmtId="0" fontId="6" fillId="2" borderId="4" xfId="13" applyNumberFormat="1" applyFont="1" applyFill="1" applyBorder="1" applyAlignment="1">
      <alignment horizontal="center" vertical="center"/>
    </xf>
    <xf numFmtId="0" fontId="8" fillId="0" borderId="1" xfId="1" applyNumberFormat="1" applyFill="1" applyBorder="1" applyAlignment="1" applyProtection="1">
      <alignment vertical="center"/>
    </xf>
    <xf numFmtId="0" fontId="0" fillId="0" borderId="0" xfId="0" applyNumberFormat="1"/>
    <xf numFmtId="180" fontId="2" fillId="0" borderId="0" xfId="12" applyNumberFormat="1"/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57"/>
  <sheetViews>
    <sheetView tabSelected="1" defaultGridColor="0" colorId="8" zoomScaleNormal="100" zoomScaleSheetLayoutView="100" workbookViewId="0">
      <selection activeCell="E1" sqref="E1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style="16" customWidth="1"/>
  </cols>
  <sheetData>
    <row r="1" spans="1:6" s="1" customFormat="1" ht="12" x14ac:dyDescent="0.15">
      <c r="A1" s="6" t="s">
        <v>3</v>
      </c>
      <c r="B1" s="6"/>
      <c r="E1" s="17">
        <v>45839</v>
      </c>
      <c r="F1" s="2"/>
    </row>
    <row r="2" spans="1:6" s="1" customFormat="1" ht="12" x14ac:dyDescent="0.15">
      <c r="E2" s="12" t="s">
        <v>4</v>
      </c>
      <c r="F2" s="3"/>
    </row>
    <row r="3" spans="1:6" s="1" customFormat="1" ht="12" x14ac:dyDescent="0.15">
      <c r="E3" s="11"/>
    </row>
    <row r="4" spans="1:6" s="1" customFormat="1" ht="12" x14ac:dyDescent="0.15">
      <c r="A4" s="1" t="s">
        <v>5</v>
      </c>
      <c r="E4" s="11"/>
    </row>
    <row r="5" spans="1:6" s="1" customFormat="1" ht="12" x14ac:dyDescent="0.15">
      <c r="A5" s="1" t="s">
        <v>6</v>
      </c>
      <c r="E5" s="11"/>
    </row>
    <row r="6" spans="1:6" s="1" customFormat="1" ht="12" x14ac:dyDescent="0.15">
      <c r="A6" s="1" t="s">
        <v>7</v>
      </c>
      <c r="E6" s="11"/>
    </row>
    <row r="7" spans="1:6" s="1" customFormat="1" ht="12" x14ac:dyDescent="0.15">
      <c r="A7" s="1" t="s">
        <v>8</v>
      </c>
      <c r="E7" s="11"/>
    </row>
    <row r="8" spans="1:6" s="1" customFormat="1" ht="12" x14ac:dyDescent="0.15">
      <c r="B8" s="4" t="s">
        <v>201</v>
      </c>
      <c r="E8" s="11"/>
    </row>
    <row r="9" spans="1:6" s="1" customFormat="1" ht="12" x14ac:dyDescent="0.15">
      <c r="E9" s="11"/>
    </row>
    <row r="10" spans="1:6" s="1" customFormat="1" ht="12" x14ac:dyDescent="0.15">
      <c r="B10" s="9" t="s">
        <v>20</v>
      </c>
      <c r="C10" s="7" t="s">
        <v>0</v>
      </c>
      <c r="D10" s="7" t="s">
        <v>1</v>
      </c>
      <c r="E10" s="13" t="s">
        <v>2</v>
      </c>
    </row>
    <row r="11" spans="1:6" s="1" customFormat="1" ht="12" x14ac:dyDescent="0.15">
      <c r="B11" s="10"/>
      <c r="C11" s="8"/>
      <c r="D11" s="8"/>
      <c r="E11" s="14"/>
    </row>
    <row r="12" spans="1:6" x14ac:dyDescent="0.15">
      <c r="B12" s="5"/>
      <c r="C12" s="5" t="s">
        <v>202</v>
      </c>
      <c r="D12" s="5" t="s">
        <v>203</v>
      </c>
      <c r="E12" s="15"/>
    </row>
    <row r="13" spans="1:6" x14ac:dyDescent="0.15">
      <c r="B13" s="5"/>
      <c r="C13" s="5" t="s">
        <v>204</v>
      </c>
      <c r="D13" s="5" t="s">
        <v>205</v>
      </c>
      <c r="E13" s="15"/>
    </row>
    <row r="14" spans="1:6" x14ac:dyDescent="0.15">
      <c r="B14" s="5"/>
      <c r="C14" s="5" t="s">
        <v>206</v>
      </c>
      <c r="D14" s="5" t="s">
        <v>207</v>
      </c>
      <c r="E14" s="15"/>
    </row>
    <row r="15" spans="1:6" x14ac:dyDescent="0.15">
      <c r="B15" s="5"/>
      <c r="C15" s="5" t="s">
        <v>208</v>
      </c>
      <c r="D15" s="5" t="s">
        <v>209</v>
      </c>
      <c r="E15" s="15"/>
    </row>
    <row r="16" spans="1:6" x14ac:dyDescent="0.15">
      <c r="B16" s="5"/>
      <c r="C16" s="5" t="s">
        <v>210</v>
      </c>
      <c r="D16" s="5" t="s">
        <v>211</v>
      </c>
      <c r="E16" s="15"/>
    </row>
    <row r="17" spans="2:5" x14ac:dyDescent="0.15">
      <c r="B17" s="5"/>
      <c r="C17" s="5" t="s">
        <v>212</v>
      </c>
      <c r="D17" s="5" t="s">
        <v>213</v>
      </c>
      <c r="E17" s="15"/>
    </row>
    <row r="18" spans="2:5" x14ac:dyDescent="0.15">
      <c r="B18" s="5"/>
      <c r="C18" s="5" t="s">
        <v>214</v>
      </c>
      <c r="D18" s="5" t="s">
        <v>215</v>
      </c>
      <c r="E18" s="15"/>
    </row>
    <row r="19" spans="2:5" x14ac:dyDescent="0.15">
      <c r="B19" s="5"/>
      <c r="C19" s="5" t="s">
        <v>216</v>
      </c>
      <c r="D19" s="5" t="s">
        <v>217</v>
      </c>
      <c r="E19" s="15"/>
    </row>
    <row r="20" spans="2:5" x14ac:dyDescent="0.15">
      <c r="B20" s="5"/>
      <c r="C20" s="5" t="s">
        <v>218</v>
      </c>
      <c r="D20" s="5" t="s">
        <v>219</v>
      </c>
      <c r="E20" s="15"/>
    </row>
    <row r="21" spans="2:5" x14ac:dyDescent="0.15">
      <c r="B21" s="5"/>
      <c r="C21" s="5" t="s">
        <v>220</v>
      </c>
      <c r="D21" s="5" t="s">
        <v>221</v>
      </c>
      <c r="E21" s="15"/>
    </row>
    <row r="22" spans="2:5" x14ac:dyDescent="0.15">
      <c r="B22" s="5"/>
      <c r="C22" s="5" t="s">
        <v>222</v>
      </c>
      <c r="D22" s="5" t="s">
        <v>223</v>
      </c>
      <c r="E22" s="15"/>
    </row>
    <row r="23" spans="2:5" x14ac:dyDescent="0.15">
      <c r="B23" s="5"/>
      <c r="C23" s="5" t="s">
        <v>224</v>
      </c>
      <c r="D23" s="5" t="s">
        <v>225</v>
      </c>
      <c r="E23" s="15"/>
    </row>
    <row r="24" spans="2:5" x14ac:dyDescent="0.15">
      <c r="B24" s="5"/>
      <c r="C24" s="5" t="s">
        <v>226</v>
      </c>
      <c r="D24" s="5" t="s">
        <v>227</v>
      </c>
      <c r="E24" s="15"/>
    </row>
    <row r="25" spans="2:5" x14ac:dyDescent="0.15">
      <c r="B25" s="5"/>
      <c r="C25" s="5" t="s">
        <v>228</v>
      </c>
      <c r="D25" s="5" t="s">
        <v>229</v>
      </c>
      <c r="E25" s="15"/>
    </row>
    <row r="26" spans="2:5" x14ac:dyDescent="0.15">
      <c r="B26" s="5"/>
      <c r="C26" s="5" t="s">
        <v>230</v>
      </c>
      <c r="D26" s="5" t="s">
        <v>231</v>
      </c>
      <c r="E26" s="15"/>
    </row>
    <row r="27" spans="2:5" x14ac:dyDescent="0.15">
      <c r="B27" s="5"/>
      <c r="C27" s="5" t="s">
        <v>232</v>
      </c>
      <c r="D27" s="5" t="s">
        <v>233</v>
      </c>
      <c r="E27" s="15"/>
    </row>
    <row r="28" spans="2:5" x14ac:dyDescent="0.15">
      <c r="B28" s="5"/>
      <c r="C28" s="5" t="s">
        <v>234</v>
      </c>
      <c r="D28" s="5" t="s">
        <v>235</v>
      </c>
      <c r="E28" s="15"/>
    </row>
    <row r="29" spans="2:5" x14ac:dyDescent="0.15">
      <c r="B29" s="5"/>
      <c r="C29" s="5" t="s">
        <v>236</v>
      </c>
      <c r="D29" s="5" t="s">
        <v>237</v>
      </c>
      <c r="E29" s="15"/>
    </row>
    <row r="30" spans="2:5" x14ac:dyDescent="0.15">
      <c r="B30" s="5"/>
      <c r="C30" s="5" t="s">
        <v>238</v>
      </c>
      <c r="D30" s="5" t="s">
        <v>239</v>
      </c>
      <c r="E30" s="15" t="str">
        <f>HYPERLINK("https://www.esco-net.com/wcs/escort/ec/detail?hHinCd=EA897CN-6A","EA897CN-6A")</f>
        <v>EA897CN-6A</v>
      </c>
    </row>
    <row r="31" spans="2:5" x14ac:dyDescent="0.15">
      <c r="B31" s="5"/>
      <c r="C31" s="5" t="s">
        <v>240</v>
      </c>
      <c r="D31" s="5" t="s">
        <v>241</v>
      </c>
      <c r="E31" s="15" t="str">
        <f>HYPERLINK("https://www.esco-net.com/wcs/escort/ec/detail?hHinCd=EA897SA-100H","EA897SA-100H")</f>
        <v>EA897SA-100H</v>
      </c>
    </row>
    <row r="32" spans="2:5" x14ac:dyDescent="0.15">
      <c r="B32" s="5"/>
      <c r="C32" s="5" t="s">
        <v>242</v>
      </c>
      <c r="D32" s="5" t="s">
        <v>243</v>
      </c>
      <c r="E32" s="15"/>
    </row>
    <row r="33" spans="2:5" x14ac:dyDescent="0.15">
      <c r="B33" s="5"/>
      <c r="C33" s="5" t="s">
        <v>244</v>
      </c>
      <c r="D33" s="5" t="s">
        <v>245</v>
      </c>
      <c r="E33" s="15" t="str">
        <f>HYPERLINK("https://www.esco-net.com/wcs/escort/ec/detail?hHinCd=EA917H-2A","EA917H-2A")</f>
        <v>EA917H-2A</v>
      </c>
    </row>
    <row r="34" spans="2:5" x14ac:dyDescent="0.15">
      <c r="B34" s="5"/>
      <c r="C34" s="5" t="s">
        <v>246</v>
      </c>
      <c r="D34" s="5" t="s">
        <v>247</v>
      </c>
      <c r="E34" s="15" t="str">
        <f>HYPERLINK("https://www.esco-net.com/wcs/escort/ec/detail?hHinCd=EA917H-3A","EA917H-3A")</f>
        <v>EA917H-3A</v>
      </c>
    </row>
    <row r="35" spans="2:5" x14ac:dyDescent="0.15">
      <c r="B35" s="5"/>
      <c r="C35" s="5" t="s">
        <v>248</v>
      </c>
      <c r="D35" s="5" t="s">
        <v>249</v>
      </c>
      <c r="E35" s="15"/>
    </row>
    <row r="36" spans="2:5" x14ac:dyDescent="0.15">
      <c r="B36" s="5"/>
      <c r="C36" s="5" t="s">
        <v>250</v>
      </c>
      <c r="D36" s="5" t="s">
        <v>251</v>
      </c>
      <c r="E36" s="15"/>
    </row>
    <row r="37" spans="2:5" x14ac:dyDescent="0.15">
      <c r="B37" s="5"/>
      <c r="C37" s="5" t="s">
        <v>252</v>
      </c>
      <c r="D37" s="5" t="s">
        <v>253</v>
      </c>
      <c r="E37" s="15"/>
    </row>
    <row r="38" spans="2:5" x14ac:dyDescent="0.15">
      <c r="B38" s="5"/>
      <c r="C38" s="5" t="s">
        <v>254</v>
      </c>
      <c r="D38" s="5" t="s">
        <v>255</v>
      </c>
      <c r="E38" s="15"/>
    </row>
    <row r="39" spans="2:5" x14ac:dyDescent="0.15">
      <c r="B39" s="5"/>
      <c r="C39" s="5" t="s">
        <v>256</v>
      </c>
      <c r="D39" s="5" t="s">
        <v>145</v>
      </c>
      <c r="E39" s="15" t="s">
        <v>2120</v>
      </c>
    </row>
    <row r="40" spans="2:5" x14ac:dyDescent="0.15">
      <c r="B40" s="5"/>
      <c r="C40" s="5" t="s">
        <v>257</v>
      </c>
      <c r="D40" s="5" t="s">
        <v>146</v>
      </c>
      <c r="E40" s="15" t="str">
        <f>HYPERLINK("https://www.esco-net.com/wcs/escort/ec/detail?hHinCd=EA940DG-130B","EA940DG-130B")</f>
        <v>EA940DG-130B</v>
      </c>
    </row>
    <row r="41" spans="2:5" x14ac:dyDescent="0.15">
      <c r="B41" s="5"/>
      <c r="C41" s="5" t="s">
        <v>258</v>
      </c>
      <c r="D41" s="5" t="s">
        <v>259</v>
      </c>
      <c r="E41" s="15" t="str">
        <f>HYPERLINK("https://www.esco-net.com/wcs/escort/ec/detail?hHinCd=EA940DG-161B","EA940DG-161B")</f>
        <v>EA940DG-161B</v>
      </c>
    </row>
    <row r="42" spans="2:5" x14ac:dyDescent="0.15">
      <c r="B42" s="5"/>
      <c r="C42" s="5" t="s">
        <v>260</v>
      </c>
      <c r="D42" s="5" t="s">
        <v>261</v>
      </c>
      <c r="E42" s="15" t="str">
        <f>HYPERLINK("https://www.esco-net.com/wcs/escort/ec/detail?hHinCd=EA940DG-171B","EA940DG-171B")</f>
        <v>EA940DG-171B</v>
      </c>
    </row>
    <row r="43" spans="2:5" x14ac:dyDescent="0.15">
      <c r="B43" s="5"/>
      <c r="C43" s="5" t="s">
        <v>262</v>
      </c>
      <c r="D43" s="5" t="s">
        <v>263</v>
      </c>
      <c r="E43" s="15"/>
    </row>
    <row r="44" spans="2:5" x14ac:dyDescent="0.15">
      <c r="B44" s="5"/>
      <c r="C44" s="5" t="s">
        <v>264</v>
      </c>
      <c r="D44" s="5" t="s">
        <v>265</v>
      </c>
      <c r="E44" s="15" t="str">
        <f>HYPERLINK("https://www.esco-net.com/wcs/escort/ec/detail?hHinCd=EA990KT-25","EA990KT-25")</f>
        <v>EA990KT-25</v>
      </c>
    </row>
    <row r="45" spans="2:5" x14ac:dyDescent="0.15">
      <c r="B45" s="5"/>
      <c r="C45" s="5" t="s">
        <v>266</v>
      </c>
      <c r="D45" s="5" t="s">
        <v>267</v>
      </c>
      <c r="E45" s="15" t="str">
        <f>HYPERLINK("https://www.esco-net.com/wcs/escort/ec/detail?hHinCd=EA992CK-13A","EA992CK-13A")</f>
        <v>EA992CK-13A</v>
      </c>
    </row>
    <row r="46" spans="2:5" x14ac:dyDescent="0.15">
      <c r="B46" s="5"/>
      <c r="C46" s="5" t="s">
        <v>268</v>
      </c>
      <c r="D46" s="5" t="s">
        <v>269</v>
      </c>
      <c r="E46" s="15" t="str">
        <f>HYPERLINK("https://www.esco-net.com/wcs/escort/ec/detail?hHinCd=EA992CK-15A","EA992CK-15A")</f>
        <v>EA992CK-15A</v>
      </c>
    </row>
    <row r="47" spans="2:5" x14ac:dyDescent="0.15">
      <c r="B47" s="5"/>
      <c r="C47" s="5" t="s">
        <v>270</v>
      </c>
      <c r="D47" s="5" t="s">
        <v>271</v>
      </c>
      <c r="E47" s="15"/>
    </row>
    <row r="48" spans="2:5" x14ac:dyDescent="0.15">
      <c r="B48" s="5"/>
      <c r="C48" s="5" t="s">
        <v>272</v>
      </c>
      <c r="D48" s="5" t="s">
        <v>273</v>
      </c>
      <c r="E48" s="15"/>
    </row>
    <row r="49" spans="2:5" x14ac:dyDescent="0.15">
      <c r="B49" s="5"/>
      <c r="C49" s="5" t="s">
        <v>274</v>
      </c>
      <c r="D49" s="5" t="s">
        <v>275</v>
      </c>
      <c r="E49" s="15"/>
    </row>
    <row r="50" spans="2:5" x14ac:dyDescent="0.15">
      <c r="B50" s="5"/>
      <c r="C50" s="5" t="s">
        <v>276</v>
      </c>
      <c r="D50" s="5" t="s">
        <v>277</v>
      </c>
      <c r="E50" s="15"/>
    </row>
    <row r="51" spans="2:5" x14ac:dyDescent="0.15">
      <c r="B51" s="5"/>
      <c r="C51" s="5" t="s">
        <v>278</v>
      </c>
      <c r="D51" s="5" t="s">
        <v>279</v>
      </c>
      <c r="E51" s="15"/>
    </row>
    <row r="52" spans="2:5" x14ac:dyDescent="0.15">
      <c r="B52" s="5"/>
      <c r="C52" s="5" t="s">
        <v>280</v>
      </c>
      <c r="D52" s="5" t="s">
        <v>281</v>
      </c>
      <c r="E52" s="15"/>
    </row>
    <row r="53" spans="2:5" x14ac:dyDescent="0.15">
      <c r="B53" s="5"/>
      <c r="C53" s="5" t="s">
        <v>282</v>
      </c>
      <c r="D53" s="5" t="s">
        <v>283</v>
      </c>
      <c r="E53" s="15"/>
    </row>
    <row r="54" spans="2:5" x14ac:dyDescent="0.15">
      <c r="B54" s="5"/>
      <c r="C54" s="5" t="s">
        <v>284</v>
      </c>
      <c r="D54" s="5" t="s">
        <v>285</v>
      </c>
      <c r="E54" s="15"/>
    </row>
    <row r="55" spans="2:5" x14ac:dyDescent="0.15">
      <c r="B55" s="5" t="s">
        <v>286</v>
      </c>
      <c r="C55" s="5" t="s">
        <v>287</v>
      </c>
      <c r="D55" s="5" t="s">
        <v>288</v>
      </c>
      <c r="E55" s="15" t="str">
        <f>HYPERLINK("https://www.esco-net.com/wcs/escort/ec/detail?hHinCd=EA49-2","EA49-2")</f>
        <v>EA49-2</v>
      </c>
    </row>
    <row r="56" spans="2:5" x14ac:dyDescent="0.15">
      <c r="B56" s="5" t="s">
        <v>289</v>
      </c>
      <c r="C56" s="5" t="s">
        <v>290</v>
      </c>
      <c r="D56" s="5" t="s">
        <v>291</v>
      </c>
      <c r="E56" s="15" t="str">
        <f>HYPERLINK("https://www.esco-net.com/wcs/escort/ec/detail?hHinCd=EA215A-4","EA215A-4")</f>
        <v>EA215A-4</v>
      </c>
    </row>
    <row r="57" spans="2:5" x14ac:dyDescent="0.15">
      <c r="B57" s="5" t="s">
        <v>292</v>
      </c>
      <c r="C57" s="5" t="s">
        <v>293</v>
      </c>
      <c r="D57" s="5" t="s">
        <v>294</v>
      </c>
      <c r="E57" s="15" t="str">
        <f>HYPERLINK("https://www.esco-net.com/wcs/escort/ec/detail?hHinCd=EA723BK-1","EA723BK-1")</f>
        <v>EA723BK-1</v>
      </c>
    </row>
    <row r="58" spans="2:5" x14ac:dyDescent="0.15">
      <c r="B58" s="5" t="s">
        <v>295</v>
      </c>
      <c r="C58" s="5" t="s">
        <v>296</v>
      </c>
      <c r="D58" s="5" t="s">
        <v>297</v>
      </c>
      <c r="E58" s="15" t="str">
        <f>HYPERLINK("https://www.esco-net.com/wcs/escort/ec/detail?hHinCd=EA101SA-1","EA101SA-1")</f>
        <v>EA101SA-1</v>
      </c>
    </row>
    <row r="59" spans="2:5" x14ac:dyDescent="0.15">
      <c r="B59" s="5" t="s">
        <v>107</v>
      </c>
      <c r="C59" s="5" t="s">
        <v>298</v>
      </c>
      <c r="D59" s="5" t="s">
        <v>299</v>
      </c>
      <c r="E59" s="15" t="str">
        <f>HYPERLINK("https://www.esco-net.com/wcs/escort/ec/detail?hHinCd=EA944MX-41","EA944MX-41")</f>
        <v>EA944MX-41</v>
      </c>
    </row>
    <row r="60" spans="2:5" x14ac:dyDescent="0.15">
      <c r="B60" s="5" t="s">
        <v>300</v>
      </c>
      <c r="C60" s="5" t="s">
        <v>301</v>
      </c>
      <c r="D60" s="5" t="s">
        <v>302</v>
      </c>
      <c r="E60" s="15"/>
    </row>
    <row r="61" spans="2:5" x14ac:dyDescent="0.15">
      <c r="B61" s="5" t="s">
        <v>303</v>
      </c>
      <c r="C61" s="5" t="s">
        <v>304</v>
      </c>
      <c r="D61" s="5" t="s">
        <v>305</v>
      </c>
      <c r="E61" s="15" t="str">
        <f>HYPERLINK("https://www.esco-net.com/wcs/escort/ec/detail?hHinCd=EA897S-11A","EA897S-11A")</f>
        <v>EA897S-11A</v>
      </c>
    </row>
    <row r="62" spans="2:5" x14ac:dyDescent="0.15">
      <c r="B62" s="5" t="s">
        <v>108</v>
      </c>
      <c r="C62" s="5" t="s">
        <v>306</v>
      </c>
      <c r="D62" s="5" t="s">
        <v>307</v>
      </c>
      <c r="E62" s="15" t="str">
        <f>HYPERLINK("https://www.esco-net.com/wcs/escort/ec/detail?hHinCd=EA997PR-22A","EA997PR-22A")</f>
        <v>EA997PR-22A</v>
      </c>
    </row>
    <row r="63" spans="2:5" x14ac:dyDescent="0.15">
      <c r="B63" s="5" t="s">
        <v>308</v>
      </c>
      <c r="C63" s="5" t="s">
        <v>309</v>
      </c>
      <c r="D63" s="5" t="s">
        <v>310</v>
      </c>
      <c r="E63" s="15" t="str">
        <f>HYPERLINK("https://www.esco-net.com/wcs/escort/ec/detail?hHinCd=EA300BC-0","EA300BC-0")</f>
        <v>EA300BC-0</v>
      </c>
    </row>
    <row r="64" spans="2:5" x14ac:dyDescent="0.15">
      <c r="B64" s="5" t="s">
        <v>311</v>
      </c>
      <c r="C64" s="5" t="s">
        <v>312</v>
      </c>
      <c r="D64" s="5" t="s">
        <v>313</v>
      </c>
      <c r="E64" s="15" t="str">
        <f>HYPERLINK("https://www.esco-net.com/wcs/escort/ec/detail?hHinCd=EA335BD","EA335BD")</f>
        <v>EA335BD</v>
      </c>
    </row>
    <row r="65" spans="2:5" x14ac:dyDescent="0.15">
      <c r="B65" s="5" t="s">
        <v>109</v>
      </c>
      <c r="C65" s="5" t="s">
        <v>314</v>
      </c>
      <c r="D65" s="5" t="s">
        <v>315</v>
      </c>
      <c r="E65" s="15" t="str">
        <f>HYPERLINK("https://www.esco-net.com/wcs/escort/ec/detail?hHinCd=EA309A-14","EA309A-14")</f>
        <v>EA309A-14</v>
      </c>
    </row>
    <row r="66" spans="2:5" x14ac:dyDescent="0.15">
      <c r="B66" s="5" t="s">
        <v>316</v>
      </c>
      <c r="C66" s="5" t="s">
        <v>317</v>
      </c>
      <c r="D66" s="5" t="s">
        <v>318</v>
      </c>
      <c r="E66" s="15" t="str">
        <f>HYPERLINK("https://www.esco-net.com/wcs/escort/ec/detail?hHinCd=EA940AS-94","EA940AS-94")</f>
        <v>EA940AS-94</v>
      </c>
    </row>
    <row r="67" spans="2:5" x14ac:dyDescent="0.15">
      <c r="B67" s="5" t="s">
        <v>110</v>
      </c>
      <c r="C67" s="5" t="s">
        <v>319</v>
      </c>
      <c r="D67" s="5" t="s">
        <v>320</v>
      </c>
      <c r="E67" s="15" t="str">
        <f>HYPERLINK("https://www.esco-net.com/wcs/escort/ec/detail?hHinCd=EA353C-79","EA353C-79")</f>
        <v>EA353C-79</v>
      </c>
    </row>
    <row r="68" spans="2:5" x14ac:dyDescent="0.15">
      <c r="B68" s="5" t="s">
        <v>110</v>
      </c>
      <c r="C68" s="5" t="s">
        <v>321</v>
      </c>
      <c r="D68" s="5" t="s">
        <v>322</v>
      </c>
      <c r="E68" s="15" t="str">
        <f>HYPERLINK("https://www.esco-net.com/wcs/escort/ec/detail?hHinCd=EA353AT-32","EA353AT-32")</f>
        <v>EA353AT-32</v>
      </c>
    </row>
    <row r="69" spans="2:5" x14ac:dyDescent="0.15">
      <c r="B69" s="5" t="s">
        <v>323</v>
      </c>
      <c r="C69" s="5" t="s">
        <v>324</v>
      </c>
      <c r="D69" s="5" t="s">
        <v>325</v>
      </c>
      <c r="E69" s="15" t="str">
        <f>HYPERLINK("https://www.esco-net.com/wcs/escort/ec/detail?hHinCd=EA353AT-123","EA353AT-123")</f>
        <v>EA353AT-123</v>
      </c>
    </row>
    <row r="70" spans="2:5" x14ac:dyDescent="0.15">
      <c r="B70" s="5" t="s">
        <v>323</v>
      </c>
      <c r="C70" s="5" t="s">
        <v>326</v>
      </c>
      <c r="D70" s="5" t="s">
        <v>327</v>
      </c>
      <c r="E70" s="15" t="str">
        <f>HYPERLINK("https://www.esco-net.com/wcs/escort/ec/detail?hHinCd=EA526CA-1","EA526CA-1")</f>
        <v>EA526CA-1</v>
      </c>
    </row>
    <row r="71" spans="2:5" x14ac:dyDescent="0.15">
      <c r="B71" s="5" t="s">
        <v>29</v>
      </c>
      <c r="C71" s="5" t="s">
        <v>328</v>
      </c>
      <c r="D71" s="5" t="s">
        <v>329</v>
      </c>
      <c r="E71" s="15" t="str">
        <f>HYPERLINK("https://www.esco-net.com/wcs/escort/ec/detail?hHinCd=EA526SG-6","EA526SG-6")</f>
        <v>EA526SG-6</v>
      </c>
    </row>
    <row r="72" spans="2:5" x14ac:dyDescent="0.15">
      <c r="B72" s="5" t="s">
        <v>29</v>
      </c>
      <c r="C72" s="5" t="s">
        <v>330</v>
      </c>
      <c r="D72" s="5" t="s">
        <v>331</v>
      </c>
      <c r="E72" s="15" t="str">
        <f>HYPERLINK("https://www.esco-net.com/wcs/escort/ec/detail?hHinCd=EA526SG-8","EA526SG-8")</f>
        <v>EA526SG-8</v>
      </c>
    </row>
    <row r="73" spans="2:5" x14ac:dyDescent="0.15">
      <c r="B73" s="5" t="s">
        <v>332</v>
      </c>
      <c r="C73" s="5" t="s">
        <v>333</v>
      </c>
      <c r="D73" s="5" t="s">
        <v>334</v>
      </c>
      <c r="E73" s="15" t="str">
        <f>HYPERLINK("https://www.esco-net.com/wcs/escort/ec/detail?hHinCd=EA544AE-1","EA544AE-1")</f>
        <v>EA544AE-1</v>
      </c>
    </row>
    <row r="74" spans="2:5" x14ac:dyDescent="0.15">
      <c r="B74" s="5" t="s">
        <v>111</v>
      </c>
      <c r="C74" s="5" t="s">
        <v>335</v>
      </c>
      <c r="D74" s="5" t="s">
        <v>336</v>
      </c>
      <c r="E74" s="15" t="str">
        <f>HYPERLINK("https://www.esco-net.com/wcs/escort/ec/detail?hHinCd=EA544RC-23","EA544RC-23")</f>
        <v>EA544RC-23</v>
      </c>
    </row>
    <row r="75" spans="2:5" x14ac:dyDescent="0.15">
      <c r="B75" s="5" t="s">
        <v>30</v>
      </c>
      <c r="C75" s="5" t="s">
        <v>337</v>
      </c>
      <c r="D75" s="5" t="s">
        <v>338</v>
      </c>
      <c r="E75" s="15" t="str">
        <f>HYPERLINK("https://www.esco-net.com/wcs/escort/ec/detail?hHinCd=EA545KR-1","EA545KR-1")</f>
        <v>EA545KR-1</v>
      </c>
    </row>
    <row r="76" spans="2:5" x14ac:dyDescent="0.15">
      <c r="B76" s="5" t="s">
        <v>339</v>
      </c>
      <c r="C76" s="5" t="s">
        <v>340</v>
      </c>
      <c r="D76" s="5" t="s">
        <v>341</v>
      </c>
      <c r="E76" s="15" t="str">
        <f>HYPERLINK("https://www.esco-net.com/wcs/escort/ec/detail?hHinCd=EA545NA-1","EA545NA-1")</f>
        <v>EA545NA-1</v>
      </c>
    </row>
    <row r="77" spans="2:5" x14ac:dyDescent="0.15">
      <c r="B77" s="5" t="s">
        <v>339</v>
      </c>
      <c r="C77" s="5" t="s">
        <v>342</v>
      </c>
      <c r="D77" s="5" t="s">
        <v>343</v>
      </c>
      <c r="E77" s="15" t="str">
        <f>HYPERLINK("https://www.esco-net.com/wcs/escort/ec/detail?hHinCd=EA682HA-450A","EA682HA-450A")</f>
        <v>EA682HA-450A</v>
      </c>
    </row>
    <row r="78" spans="2:5" x14ac:dyDescent="0.15">
      <c r="B78" s="5" t="s">
        <v>339</v>
      </c>
      <c r="C78" s="5" t="s">
        <v>344</v>
      </c>
      <c r="D78" s="5" t="s">
        <v>345</v>
      </c>
      <c r="E78" s="15" t="str">
        <f>HYPERLINK("https://www.esco-net.com/wcs/escort/ec/detail?hHinCd=EA682HA-600A","EA682HA-600A")</f>
        <v>EA682HA-600A</v>
      </c>
    </row>
    <row r="79" spans="2:5" x14ac:dyDescent="0.15">
      <c r="B79" s="5" t="s">
        <v>346</v>
      </c>
      <c r="C79" s="5" t="s">
        <v>347</v>
      </c>
      <c r="D79" s="5" t="s">
        <v>348</v>
      </c>
      <c r="E79" s="15" t="str">
        <f>HYPERLINK("https://www.esco-net.com/wcs/escort/ec/detail?hHinCd=EA683PK-12","EA683PK-12")</f>
        <v>EA683PK-12</v>
      </c>
    </row>
    <row r="80" spans="2:5" x14ac:dyDescent="0.15">
      <c r="B80" s="5" t="s">
        <v>349</v>
      </c>
      <c r="C80" s="5" t="s">
        <v>350</v>
      </c>
      <c r="D80" s="5" t="s">
        <v>351</v>
      </c>
      <c r="E80" s="15" t="str">
        <f>HYPERLINK("https://www.esco-net.com/wcs/escort/ec/detail?hHinCd=EA575D-22","EA575D-22")</f>
        <v>EA575D-22</v>
      </c>
    </row>
    <row r="81" spans="2:5" x14ac:dyDescent="0.15">
      <c r="B81" s="5" t="s">
        <v>349</v>
      </c>
      <c r="C81" s="5" t="s">
        <v>352</v>
      </c>
      <c r="D81" s="5" t="s">
        <v>353</v>
      </c>
      <c r="E81" s="15" t="str">
        <f>HYPERLINK("https://www.esco-net.com/wcs/escort/ec/detail?hHinCd=EA575D-22","EA575D-22")</f>
        <v>EA575D-22</v>
      </c>
    </row>
    <row r="82" spans="2:5" x14ac:dyDescent="0.15">
      <c r="B82" s="5" t="s">
        <v>31</v>
      </c>
      <c r="C82" s="5" t="s">
        <v>354</v>
      </c>
      <c r="D82" s="5" t="s">
        <v>355</v>
      </c>
      <c r="E82" s="15" t="str">
        <f>HYPERLINK("https://www.esco-net.com/wcs/escort/ec/detail?hHinCd=EA575WR-51A","EA575WR-51A")</f>
        <v>EA575WR-51A</v>
      </c>
    </row>
    <row r="83" spans="2:5" x14ac:dyDescent="0.15">
      <c r="B83" s="5" t="s">
        <v>31</v>
      </c>
      <c r="C83" s="5" t="s">
        <v>356</v>
      </c>
      <c r="D83" s="5" t="s">
        <v>357</v>
      </c>
      <c r="E83" s="15"/>
    </row>
    <row r="84" spans="2:5" x14ac:dyDescent="0.15">
      <c r="B84" s="5" t="s">
        <v>358</v>
      </c>
      <c r="C84" s="5" t="s">
        <v>359</v>
      </c>
      <c r="D84" s="5" t="s">
        <v>360</v>
      </c>
      <c r="E84" s="15" t="str">
        <f>HYPERLINK("https://www.esco-net.com/wcs/escort/ec/detail?hHinCd=EA519MD-43","EA519MD-43")</f>
        <v>EA519MD-43</v>
      </c>
    </row>
    <row r="85" spans="2:5" x14ac:dyDescent="0.15">
      <c r="B85" s="5" t="s">
        <v>361</v>
      </c>
      <c r="C85" s="5" t="s">
        <v>362</v>
      </c>
      <c r="D85" s="5" t="s">
        <v>363</v>
      </c>
      <c r="E85" s="15" t="str">
        <f>HYPERLINK("https://www.esco-net.com/wcs/escort/ec/detail?hHinCd=EA526AJ-35","EA526AJ-35")</f>
        <v>EA526AJ-35</v>
      </c>
    </row>
    <row r="86" spans="2:5" x14ac:dyDescent="0.15">
      <c r="B86" s="5" t="s">
        <v>364</v>
      </c>
      <c r="C86" s="5" t="s">
        <v>365</v>
      </c>
      <c r="D86" s="5" t="s">
        <v>366</v>
      </c>
      <c r="E86" s="15" t="str">
        <f>HYPERLINK("https://www.esco-net.com/wcs/escort/ec/detail?hHinCd=EA526AH-2A","EA526AH-2A")</f>
        <v>EA526AH-2A</v>
      </c>
    </row>
    <row r="87" spans="2:5" x14ac:dyDescent="0.15">
      <c r="B87" s="5" t="s">
        <v>364</v>
      </c>
      <c r="C87" s="5" t="s">
        <v>367</v>
      </c>
      <c r="D87" s="5" t="s">
        <v>368</v>
      </c>
      <c r="E87" s="15" t="str">
        <f>HYPERLINK("https://www.esco-net.com/wcs/escort/ec/detail?hHinCd=EA526AC-3","EA526AC-3")</f>
        <v>EA526AC-3</v>
      </c>
    </row>
    <row r="88" spans="2:5" x14ac:dyDescent="0.15">
      <c r="B88" s="5" t="s">
        <v>364</v>
      </c>
      <c r="C88" s="5" t="s">
        <v>369</v>
      </c>
      <c r="D88" s="5" t="s">
        <v>370</v>
      </c>
      <c r="E88" s="15" t="str">
        <f>HYPERLINK("https://www.esco-net.com/wcs/escort/ec/detail?hHinCd=EA599RA-1A","EA599RA-1A")</f>
        <v>EA599RA-1A</v>
      </c>
    </row>
    <row r="89" spans="2:5" x14ac:dyDescent="0.15">
      <c r="B89" s="5" t="s">
        <v>371</v>
      </c>
      <c r="C89" s="5" t="s">
        <v>372</v>
      </c>
      <c r="D89" s="5" t="s">
        <v>373</v>
      </c>
      <c r="E89" s="15"/>
    </row>
    <row r="90" spans="2:5" x14ac:dyDescent="0.15">
      <c r="B90" s="5" t="s">
        <v>371</v>
      </c>
      <c r="C90" s="5" t="s">
        <v>374</v>
      </c>
      <c r="D90" s="5" t="s">
        <v>375</v>
      </c>
      <c r="E90" s="15" t="str">
        <f>HYPERLINK("https://www.esco-net.com/wcs/escort/ec/detail?hHinCd=EA599KA-2","EA599KA-2")</f>
        <v>EA599KA-2</v>
      </c>
    </row>
    <row r="91" spans="2:5" x14ac:dyDescent="0.15">
      <c r="B91" s="5" t="s">
        <v>32</v>
      </c>
      <c r="C91" s="5" t="s">
        <v>376</v>
      </c>
      <c r="D91" s="5" t="s">
        <v>377</v>
      </c>
      <c r="E91" s="15" t="str">
        <f>HYPERLINK("https://www.esco-net.com/wcs/escort/ec/detail?hHinCd=EA109MK-388","EA109MK-388")</f>
        <v>EA109MK-388</v>
      </c>
    </row>
    <row r="92" spans="2:5" x14ac:dyDescent="0.15">
      <c r="B92" s="5" t="s">
        <v>32</v>
      </c>
      <c r="C92" s="5" t="s">
        <v>378</v>
      </c>
      <c r="D92" s="5" t="s">
        <v>379</v>
      </c>
      <c r="E92" s="15" t="str">
        <f>HYPERLINK("https://www.esco-net.com/wcs/escort/ec/detail?hHinCd=EA109MK-391","EA109MK-391")</f>
        <v>EA109MK-391</v>
      </c>
    </row>
    <row r="93" spans="2:5" x14ac:dyDescent="0.15">
      <c r="B93" s="5" t="s">
        <v>380</v>
      </c>
      <c r="C93" s="5" t="s">
        <v>381</v>
      </c>
      <c r="D93" s="5" t="s">
        <v>382</v>
      </c>
      <c r="E93" s="15" t="str">
        <f>HYPERLINK("https://www.esco-net.com/wcs/escort/ec/detail?hHinCd=EA109MK-44A","EA109MK-44A")</f>
        <v>EA109MK-44A</v>
      </c>
    </row>
    <row r="94" spans="2:5" x14ac:dyDescent="0.15">
      <c r="B94" s="5" t="s">
        <v>12</v>
      </c>
      <c r="C94" s="5" t="s">
        <v>383</v>
      </c>
      <c r="D94" s="5" t="s">
        <v>384</v>
      </c>
      <c r="E94" s="15" t="str">
        <f>HYPERLINK("https://www.esco-net.com/wcs/escort/ec/detail?hHinCd=EA109LS-24","EA109LS-24")</f>
        <v>EA109LS-24</v>
      </c>
    </row>
    <row r="95" spans="2:5" x14ac:dyDescent="0.15">
      <c r="B95" s="5" t="s">
        <v>385</v>
      </c>
      <c r="C95" s="5" t="s">
        <v>386</v>
      </c>
      <c r="D95" s="5" t="s">
        <v>387</v>
      </c>
      <c r="E95" s="15" t="str">
        <f>HYPERLINK("https://www.esco-net.com/wcs/escort/ec/detail?hHinCd=EA109LC-33","EA109LC-33")</f>
        <v>EA109LC-33</v>
      </c>
    </row>
    <row r="96" spans="2:5" x14ac:dyDescent="0.15">
      <c r="B96" s="5" t="s">
        <v>388</v>
      </c>
      <c r="C96" s="5" t="s">
        <v>389</v>
      </c>
      <c r="D96" s="5" t="s">
        <v>390</v>
      </c>
      <c r="E96" s="15" t="str">
        <f>HYPERLINK("https://www.esco-net.com/wcs/escort/ec/detail?hHinCd=EA109ND-91","EA109ND-91")</f>
        <v>EA109ND-91</v>
      </c>
    </row>
    <row r="97" spans="2:5" x14ac:dyDescent="0.15">
      <c r="B97" s="5" t="s">
        <v>391</v>
      </c>
      <c r="C97" s="5" t="s">
        <v>392</v>
      </c>
      <c r="D97" s="5" t="s">
        <v>393</v>
      </c>
      <c r="E97" s="15"/>
    </row>
    <row r="98" spans="2:5" x14ac:dyDescent="0.15">
      <c r="B98" s="5" t="s">
        <v>394</v>
      </c>
      <c r="C98" s="5" t="s">
        <v>395</v>
      </c>
      <c r="D98" s="5" t="s">
        <v>396</v>
      </c>
      <c r="E98" s="15" t="str">
        <f>HYPERLINK("https://www.esco-net.com/wcs/escort/ec/detail?hHinCd=EA531KP-6","EA531KP-6")</f>
        <v>EA531KP-6</v>
      </c>
    </row>
    <row r="99" spans="2:5" x14ac:dyDescent="0.15">
      <c r="B99" s="5" t="s">
        <v>397</v>
      </c>
      <c r="C99" s="5" t="s">
        <v>398</v>
      </c>
      <c r="D99" s="5" t="s">
        <v>399</v>
      </c>
      <c r="E99" s="15" t="str">
        <f>HYPERLINK("https://www.esco-net.com/wcs/escort/ec/detail?hHinCd=EA530ZJ-11","EA530ZJ-11")</f>
        <v>EA530ZJ-11</v>
      </c>
    </row>
    <row r="100" spans="2:5" x14ac:dyDescent="0.15">
      <c r="B100" s="5" t="s">
        <v>400</v>
      </c>
      <c r="C100" s="5" t="s">
        <v>401</v>
      </c>
      <c r="D100" s="5" t="s">
        <v>402</v>
      </c>
      <c r="E100" s="15" t="str">
        <f>HYPERLINK("https://www.esco-net.com/wcs/escort/ec/detail?hHinCd=EA640LA-12","EA640LA-12")</f>
        <v>EA640LA-12</v>
      </c>
    </row>
    <row r="101" spans="2:5" x14ac:dyDescent="0.15">
      <c r="B101" s="5" t="s">
        <v>403</v>
      </c>
      <c r="C101" s="5" t="s">
        <v>404</v>
      </c>
      <c r="D101" s="5" t="s">
        <v>405</v>
      </c>
      <c r="E101" s="15"/>
    </row>
    <row r="102" spans="2:5" x14ac:dyDescent="0.15">
      <c r="B102" s="5" t="s">
        <v>406</v>
      </c>
      <c r="C102" s="5" t="s">
        <v>407</v>
      </c>
      <c r="D102" s="5" t="s">
        <v>408</v>
      </c>
      <c r="E102" s="15"/>
    </row>
    <row r="103" spans="2:5" x14ac:dyDescent="0.15">
      <c r="B103" s="5" t="s">
        <v>409</v>
      </c>
      <c r="C103" s="5" t="s">
        <v>410</v>
      </c>
      <c r="D103" s="5" t="s">
        <v>411</v>
      </c>
      <c r="E103" s="15" t="str">
        <f>HYPERLINK("https://www.esco-net.com/wcs/escort/ec/detail?hHinCd=EA560KC-6","EA560KC-6")</f>
        <v>EA560KC-6</v>
      </c>
    </row>
    <row r="104" spans="2:5" x14ac:dyDescent="0.15">
      <c r="B104" s="5" t="s">
        <v>58</v>
      </c>
      <c r="C104" s="5" t="s">
        <v>412</v>
      </c>
      <c r="D104" s="5" t="s">
        <v>413</v>
      </c>
      <c r="E104" s="15" t="str">
        <f>HYPERLINK("https://www.esco-net.com/wcs/escort/ec/detail?hHinCd=EA628CB-1","EA628CB-1")</f>
        <v>EA628CB-1</v>
      </c>
    </row>
    <row r="105" spans="2:5" x14ac:dyDescent="0.15">
      <c r="B105" s="5" t="s">
        <v>112</v>
      </c>
      <c r="C105" s="5" t="s">
        <v>414</v>
      </c>
      <c r="D105" s="5" t="s">
        <v>415</v>
      </c>
      <c r="E105" s="15" t="str">
        <f>HYPERLINK("https://www.esco-net.com/wcs/escort/ec/detail?hHinCd=EA585AL-200","EA585AL-200")</f>
        <v>EA585AL-200</v>
      </c>
    </row>
    <row r="106" spans="2:5" x14ac:dyDescent="0.15">
      <c r="B106" s="5" t="s">
        <v>112</v>
      </c>
      <c r="C106" s="5" t="s">
        <v>416</v>
      </c>
      <c r="D106" s="5" t="s">
        <v>417</v>
      </c>
      <c r="E106" s="15" t="str">
        <f>HYPERLINK("https://www.esco-net.com/wcs/escort/ec/detail?hHinCd=EA585J-5","EA585J-5")</f>
        <v>EA585J-5</v>
      </c>
    </row>
    <row r="107" spans="2:5" x14ac:dyDescent="0.15">
      <c r="B107" s="5" t="s">
        <v>418</v>
      </c>
      <c r="C107" s="5" t="s">
        <v>419</v>
      </c>
      <c r="D107" s="5" t="s">
        <v>420</v>
      </c>
      <c r="E107" s="15" t="str">
        <f>HYPERLINK("https://www.esco-net.com/wcs/escort/ec/detail?hHinCd=EA580DM-1","EA580DM-1")</f>
        <v>EA580DM-1</v>
      </c>
    </row>
    <row r="108" spans="2:5" x14ac:dyDescent="0.15">
      <c r="B108" s="5" t="s">
        <v>113</v>
      </c>
      <c r="C108" s="5" t="s">
        <v>421</v>
      </c>
      <c r="D108" s="5" t="s">
        <v>422</v>
      </c>
      <c r="E108" s="15" t="str">
        <f>HYPERLINK("https://www.esco-net.com/wcs/escort/ec/detail?hHinCd=EA580EE-3A","EA580EE-3A")</f>
        <v>EA580EE-3A</v>
      </c>
    </row>
    <row r="109" spans="2:5" x14ac:dyDescent="0.15">
      <c r="B109" s="5" t="s">
        <v>423</v>
      </c>
      <c r="C109" s="5" t="s">
        <v>424</v>
      </c>
      <c r="D109" s="5" t="s">
        <v>425</v>
      </c>
      <c r="E109" s="15" t="str">
        <f>HYPERLINK("https://www.esco-net.com/wcs/escort/ec/detail?hHinCd=EA538KR-1","EA538KR-1")</f>
        <v>EA538KR-1</v>
      </c>
    </row>
    <row r="110" spans="2:5" x14ac:dyDescent="0.15">
      <c r="B110" s="5" t="s">
        <v>426</v>
      </c>
      <c r="C110" s="5" t="s">
        <v>427</v>
      </c>
      <c r="D110" s="5" t="s">
        <v>428</v>
      </c>
      <c r="E110" s="15" t="str">
        <f>HYPERLINK("https://www.esco-net.com/wcs/escort/ec/detail?hHinCd=EA537EL-200","EA537EL-200")</f>
        <v>EA537EL-200</v>
      </c>
    </row>
    <row r="111" spans="2:5" x14ac:dyDescent="0.15">
      <c r="B111" s="5" t="s">
        <v>429</v>
      </c>
      <c r="C111" s="5" t="s">
        <v>430</v>
      </c>
      <c r="D111" s="5" t="s">
        <v>431</v>
      </c>
      <c r="E111" s="15" t="str">
        <f>HYPERLINK("https://www.esco-net.com/wcs/escort/ec/detail?hHinCd=EA534KC-11A","EA534KC-11A")</f>
        <v>EA534KC-11A</v>
      </c>
    </row>
    <row r="112" spans="2:5" x14ac:dyDescent="0.15">
      <c r="B112" s="5" t="s">
        <v>432</v>
      </c>
      <c r="C112" s="5" t="s">
        <v>433</v>
      </c>
      <c r="D112" s="5" t="s">
        <v>434</v>
      </c>
      <c r="E112" s="15" t="str">
        <f>HYPERLINK("https://www.esco-net.com/wcs/escort/ec/detail?hHinCd=EA537LA-2A","EA537LA-2A")</f>
        <v>EA537LA-2A</v>
      </c>
    </row>
    <row r="113" spans="2:5" x14ac:dyDescent="0.15">
      <c r="B113" s="5" t="s">
        <v>114</v>
      </c>
      <c r="C113" s="5" t="s">
        <v>435</v>
      </c>
      <c r="D113" s="5" t="s">
        <v>436</v>
      </c>
      <c r="E113" s="15" t="str">
        <f>HYPERLINK("https://www.esco-net.com/wcs/escort/ec/detail?hHinCd=EA536KA-125A","EA536KA-125A")</f>
        <v>EA536KA-125A</v>
      </c>
    </row>
    <row r="114" spans="2:5" x14ac:dyDescent="0.15">
      <c r="B114" s="5" t="s">
        <v>437</v>
      </c>
      <c r="C114" s="5" t="s">
        <v>438</v>
      </c>
      <c r="D114" s="5" t="s">
        <v>439</v>
      </c>
      <c r="E114" s="15" t="str">
        <f>HYPERLINK("https://www.esco-net.com/wcs/escort/ec/detail?hHinCd=EA536K-4","EA536K-4")</f>
        <v>EA536K-4</v>
      </c>
    </row>
    <row r="115" spans="2:5" x14ac:dyDescent="0.15">
      <c r="B115" s="5" t="s">
        <v>437</v>
      </c>
      <c r="C115" s="5" t="s">
        <v>440</v>
      </c>
      <c r="D115" s="5" t="s">
        <v>441</v>
      </c>
      <c r="E115" s="15" t="str">
        <f>HYPERLINK("https://www.esco-net.com/wcs/escort/ec/detail?hHinCd=EA536K-125","EA536K-125")</f>
        <v>EA536K-125</v>
      </c>
    </row>
    <row r="116" spans="2:5" x14ac:dyDescent="0.15">
      <c r="B116" s="5" t="s">
        <v>59</v>
      </c>
      <c r="C116" s="5" t="s">
        <v>442</v>
      </c>
      <c r="D116" s="5" t="s">
        <v>443</v>
      </c>
      <c r="E116" s="15" t="str">
        <f>HYPERLINK("https://www.esco-net.com/wcs/escort/ec/detail?hHinCd=EA534DB-225A","EA534DB-225A")</f>
        <v>EA534DB-225A</v>
      </c>
    </row>
    <row r="117" spans="2:5" x14ac:dyDescent="0.15">
      <c r="B117" s="5" t="s">
        <v>444</v>
      </c>
      <c r="C117" s="5" t="s">
        <v>445</v>
      </c>
      <c r="D117" s="5" t="s">
        <v>446</v>
      </c>
      <c r="E117" s="15" t="str">
        <f>HYPERLINK("https://www.esco-net.com/wcs/escort/ec/detail?hHinCd=EA536HB-1","EA536HB-1")</f>
        <v>EA536HB-1</v>
      </c>
    </row>
    <row r="118" spans="2:5" x14ac:dyDescent="0.15">
      <c r="B118" s="5" t="s">
        <v>444</v>
      </c>
      <c r="C118" s="5" t="s">
        <v>447</v>
      </c>
      <c r="D118" s="5" t="s">
        <v>448</v>
      </c>
      <c r="E118" s="15" t="str">
        <f>HYPERLINK("https://www.esco-net.com/wcs/escort/ec/detail?hHinCd=EA537GE-150","EA537GE-150")</f>
        <v>EA537GE-150</v>
      </c>
    </row>
    <row r="119" spans="2:5" x14ac:dyDescent="0.15">
      <c r="B119" s="5" t="s">
        <v>449</v>
      </c>
      <c r="C119" s="5" t="s">
        <v>450</v>
      </c>
      <c r="D119" s="5" t="s">
        <v>451</v>
      </c>
      <c r="E119" s="15"/>
    </row>
    <row r="120" spans="2:5" x14ac:dyDescent="0.15">
      <c r="B120" s="5" t="s">
        <v>452</v>
      </c>
      <c r="C120" s="5" t="s">
        <v>453</v>
      </c>
      <c r="D120" s="5" t="s">
        <v>454</v>
      </c>
      <c r="E120" s="15" t="str">
        <f>HYPERLINK("https://www.esco-net.com/wcs/escort/ec/detail?hHinCd=EA532KN-11A","EA532KN-11A")</f>
        <v>EA532KN-11A</v>
      </c>
    </row>
    <row r="121" spans="2:5" x14ac:dyDescent="0.15">
      <c r="B121" s="5" t="s">
        <v>455</v>
      </c>
      <c r="C121" s="5" t="s">
        <v>456</v>
      </c>
      <c r="D121" s="5" t="s">
        <v>457</v>
      </c>
      <c r="E121" s="15" t="str">
        <f>HYPERLINK("https://www.esco-net.com/wcs/escort/ec/detail?hHinCd=EA682LB-20","EA682LB-20")</f>
        <v>EA682LB-20</v>
      </c>
    </row>
    <row r="122" spans="2:5" x14ac:dyDescent="0.15">
      <c r="B122" s="5" t="s">
        <v>33</v>
      </c>
      <c r="C122" s="5" t="s">
        <v>458</v>
      </c>
      <c r="D122" s="5" t="s">
        <v>459</v>
      </c>
      <c r="E122" s="15" t="str">
        <f>HYPERLINK("https://www.esco-net.com/wcs/escort/ec/detail?hHinCd=EA812JY-61","EA812JY-61")</f>
        <v>EA812JY-61</v>
      </c>
    </row>
    <row r="123" spans="2:5" x14ac:dyDescent="0.15">
      <c r="B123" s="5" t="s">
        <v>33</v>
      </c>
      <c r="C123" s="5" t="s">
        <v>460</v>
      </c>
      <c r="D123" s="5" t="s">
        <v>461</v>
      </c>
      <c r="E123" s="15" t="str">
        <f>HYPERLINK("https://www.esco-net.com/wcs/escort/ec/detail?hHinCd=EA812JY-101","EA812JY-101")</f>
        <v>EA812JY-101</v>
      </c>
    </row>
    <row r="124" spans="2:5" x14ac:dyDescent="0.15">
      <c r="B124" s="5" t="s">
        <v>462</v>
      </c>
      <c r="C124" s="5" t="s">
        <v>463</v>
      </c>
      <c r="D124" s="5" t="s">
        <v>464</v>
      </c>
      <c r="E124" s="15" t="str">
        <f>HYPERLINK("https://www.esco-net.com/wcs/escort/ec/detail?hHinCd=EA604PF-11","EA604PF-11")</f>
        <v>EA604PF-11</v>
      </c>
    </row>
    <row r="125" spans="2:5" x14ac:dyDescent="0.15">
      <c r="B125" s="5" t="s">
        <v>60</v>
      </c>
      <c r="C125" s="5" t="s">
        <v>465</v>
      </c>
      <c r="D125" s="5" t="s">
        <v>466</v>
      </c>
      <c r="E125" s="15" t="str">
        <f>HYPERLINK("https://www.esco-net.com/wcs/escort/ec/detail?hHinCd=EA771A-6","EA771A-6")</f>
        <v>EA771A-6</v>
      </c>
    </row>
    <row r="126" spans="2:5" x14ac:dyDescent="0.15">
      <c r="B126" s="5" t="s">
        <v>467</v>
      </c>
      <c r="C126" s="5" t="s">
        <v>468</v>
      </c>
      <c r="D126" s="5" t="s">
        <v>469</v>
      </c>
      <c r="E126" s="15" t="str">
        <f>HYPERLINK("https://www.esco-net.com/wcs/escort/ec/detail?hHinCd=EA519EE-11","EA519EE-11")</f>
        <v>EA519EE-11</v>
      </c>
    </row>
    <row r="127" spans="2:5" x14ac:dyDescent="0.15">
      <c r="B127" s="5" t="s">
        <v>470</v>
      </c>
      <c r="C127" s="5" t="s">
        <v>471</v>
      </c>
      <c r="D127" s="5" t="s">
        <v>472</v>
      </c>
      <c r="E127" s="15" t="str">
        <f>HYPERLINK("https://www.esco-net.com/wcs/escort/ec/detail?hHinCd=EA463PG-1","EA463PG-1")</f>
        <v>EA463PG-1</v>
      </c>
    </row>
    <row r="128" spans="2:5" x14ac:dyDescent="0.15">
      <c r="B128" s="5" t="s">
        <v>473</v>
      </c>
      <c r="C128" s="5" t="s">
        <v>474</v>
      </c>
      <c r="D128" s="5" t="s">
        <v>475</v>
      </c>
      <c r="E128" s="15" t="str">
        <f>HYPERLINK("https://www.esco-net.com/wcs/escort/ec/detail?hHinCd=EA532AB-22A","EA532AB-22A")</f>
        <v>EA532AB-22A</v>
      </c>
    </row>
    <row r="129" spans="2:5" x14ac:dyDescent="0.15">
      <c r="B129" s="5" t="s">
        <v>115</v>
      </c>
      <c r="C129" s="5" t="s">
        <v>476</v>
      </c>
      <c r="D129" s="5" t="s">
        <v>477</v>
      </c>
      <c r="E129" s="15" t="str">
        <f>HYPERLINK("https://www.esco-net.com/wcs/escort/ec/detail?hHinCd=EA604AV-14A","EA604AV-14A")</f>
        <v>EA604AV-14A</v>
      </c>
    </row>
    <row r="130" spans="2:5" x14ac:dyDescent="0.15">
      <c r="B130" s="5" t="s">
        <v>478</v>
      </c>
      <c r="C130" s="5" t="s">
        <v>479</v>
      </c>
      <c r="D130" s="5" t="s">
        <v>480</v>
      </c>
      <c r="E130" s="15" t="str">
        <f>HYPERLINK("https://www.esco-net.com/wcs/escort/ec/detail?hHinCd=EA501AB","EA501AB")</f>
        <v>EA501AB</v>
      </c>
    </row>
    <row r="131" spans="2:5" x14ac:dyDescent="0.15">
      <c r="B131" s="5" t="s">
        <v>481</v>
      </c>
      <c r="C131" s="5" t="s">
        <v>482</v>
      </c>
      <c r="D131" s="5" t="s">
        <v>483</v>
      </c>
      <c r="E131" s="15" t="str">
        <f>HYPERLINK("https://www.esco-net.com/wcs/escort/ec/detail?hHinCd=EA501AD","EA501AD")</f>
        <v>EA501AD</v>
      </c>
    </row>
    <row r="132" spans="2:5" x14ac:dyDescent="0.15">
      <c r="B132" s="5" t="s">
        <v>484</v>
      </c>
      <c r="C132" s="5" t="s">
        <v>485</v>
      </c>
      <c r="D132" s="5" t="s">
        <v>486</v>
      </c>
      <c r="E132" s="15" t="str">
        <f>HYPERLINK("https://www.esco-net.com/wcs/escort/ec/detail?hHinCd=EA500BL-150","EA500BL-150")</f>
        <v>EA500BL-150</v>
      </c>
    </row>
    <row r="133" spans="2:5" x14ac:dyDescent="0.15">
      <c r="B133" s="5" t="s">
        <v>116</v>
      </c>
      <c r="C133" s="5" t="s">
        <v>487</v>
      </c>
      <c r="D133" s="5" t="s">
        <v>488</v>
      </c>
      <c r="E133" s="15" t="str">
        <f>HYPERLINK("https://www.esco-net.com/wcs/escort/ec/detail?hHinCd=EA590B-3","EA590B-3")</f>
        <v>EA590B-3</v>
      </c>
    </row>
    <row r="134" spans="2:5" x14ac:dyDescent="0.15">
      <c r="B134" s="5" t="s">
        <v>116</v>
      </c>
      <c r="C134" s="5" t="s">
        <v>489</v>
      </c>
      <c r="D134" s="5" t="s">
        <v>490</v>
      </c>
      <c r="E134" s="15" t="str">
        <f>HYPERLINK("https://www.esco-net.com/wcs/escort/ec/detail?hHinCd=EA590HA-51","EA590HA-51")</f>
        <v>EA590HA-51</v>
      </c>
    </row>
    <row r="135" spans="2:5" x14ac:dyDescent="0.15">
      <c r="B135" s="5" t="s">
        <v>491</v>
      </c>
      <c r="C135" s="5" t="s">
        <v>492</v>
      </c>
      <c r="D135" s="5" t="s">
        <v>493</v>
      </c>
      <c r="E135" s="15" t="str">
        <f>HYPERLINK("https://www.esco-net.com/wcs/escort/ec/detail?hHinCd=EA590HA","EA590HA")</f>
        <v>EA590HA</v>
      </c>
    </row>
    <row r="136" spans="2:5" x14ac:dyDescent="0.15">
      <c r="B136" s="5" t="s">
        <v>494</v>
      </c>
      <c r="C136" s="5" t="s">
        <v>495</v>
      </c>
      <c r="D136" s="5" t="s">
        <v>496</v>
      </c>
      <c r="E136" s="15" t="str">
        <f>HYPERLINK("https://www.esco-net.com/wcs/escort/ec/detail?hHinCd=EA683PW-1","EA683PW-1")</f>
        <v>EA683PW-1</v>
      </c>
    </row>
    <row r="137" spans="2:5" x14ac:dyDescent="0.15">
      <c r="B137" s="5" t="s">
        <v>497</v>
      </c>
      <c r="C137" s="5" t="s">
        <v>498</v>
      </c>
      <c r="D137" s="5" t="s">
        <v>499</v>
      </c>
      <c r="E137" s="15" t="str">
        <f>HYPERLINK("https://www.esco-net.com/wcs/escort/ec/detail?hHinCd=EA519AZ-120","EA519AZ-120")</f>
        <v>EA519AZ-120</v>
      </c>
    </row>
    <row r="138" spans="2:5" x14ac:dyDescent="0.15">
      <c r="B138" s="5" t="s">
        <v>500</v>
      </c>
      <c r="C138" s="5" t="s">
        <v>501</v>
      </c>
      <c r="D138" s="5" t="s">
        <v>502</v>
      </c>
      <c r="E138" s="15" t="str">
        <f>HYPERLINK("https://www.esco-net.com/wcs/escort/ec/detail?hHinCd=EA604CE-2","EA604CE-2")</f>
        <v>EA604CE-2</v>
      </c>
    </row>
    <row r="139" spans="2:5" x14ac:dyDescent="0.15">
      <c r="B139" s="5" t="s">
        <v>503</v>
      </c>
      <c r="C139" s="5" t="s">
        <v>504</v>
      </c>
      <c r="D139" s="5" t="s">
        <v>505</v>
      </c>
      <c r="E139" s="15"/>
    </row>
    <row r="140" spans="2:5" x14ac:dyDescent="0.15">
      <c r="B140" s="5" t="s">
        <v>506</v>
      </c>
      <c r="C140" s="5" t="s">
        <v>507</v>
      </c>
      <c r="D140" s="5" t="s">
        <v>508</v>
      </c>
      <c r="E140" s="15" t="str">
        <f>HYPERLINK("https://www.esco-net.com/wcs/escort/ec/detail?hHinCd=EA524AB","EA524AB")</f>
        <v>EA524AB</v>
      </c>
    </row>
    <row r="141" spans="2:5" x14ac:dyDescent="0.15">
      <c r="B141" s="5" t="s">
        <v>509</v>
      </c>
      <c r="C141" s="5" t="s">
        <v>510</v>
      </c>
      <c r="D141" s="5" t="s">
        <v>511</v>
      </c>
      <c r="E141" s="15" t="str">
        <f>HYPERLINK("https://www.esco-net.com/wcs/escort/ec/detail?hHinCd=EA781GC-11S","EA781GC-11S")</f>
        <v>EA781GC-11S</v>
      </c>
    </row>
    <row r="142" spans="2:5" x14ac:dyDescent="0.15">
      <c r="B142" s="5" t="s">
        <v>512</v>
      </c>
      <c r="C142" s="5" t="s">
        <v>513</v>
      </c>
      <c r="D142" s="5" t="s">
        <v>514</v>
      </c>
      <c r="E142" s="15" t="str">
        <f>HYPERLINK("https://www.esco-net.com/wcs/escort/ec/detail?hHinCd=EA724EJ-1","EA724EJ-1")</f>
        <v>EA724EJ-1</v>
      </c>
    </row>
    <row r="143" spans="2:5" x14ac:dyDescent="0.15">
      <c r="B143" s="5" t="s">
        <v>512</v>
      </c>
      <c r="C143" s="5" t="s">
        <v>515</v>
      </c>
      <c r="D143" s="5" t="s">
        <v>516</v>
      </c>
      <c r="E143" s="15" t="str">
        <f>HYPERLINK("https://www.esco-net.com/wcs/escort/ec/detail?hHinCd=EA724LF-1","EA724LF-1")</f>
        <v>EA724LF-1</v>
      </c>
    </row>
    <row r="144" spans="2:5" x14ac:dyDescent="0.15">
      <c r="B144" s="5" t="s">
        <v>517</v>
      </c>
      <c r="C144" s="5" t="s">
        <v>518</v>
      </c>
      <c r="D144" s="5" t="s">
        <v>519</v>
      </c>
      <c r="E144" s="15"/>
    </row>
    <row r="145" spans="2:5" x14ac:dyDescent="0.15">
      <c r="B145" s="5" t="s">
        <v>517</v>
      </c>
      <c r="C145" s="5" t="s">
        <v>520</v>
      </c>
      <c r="D145" s="5" t="s">
        <v>521</v>
      </c>
      <c r="E145" s="15"/>
    </row>
    <row r="146" spans="2:5" x14ac:dyDescent="0.15">
      <c r="B146" s="5" t="s">
        <v>517</v>
      </c>
      <c r="C146" s="5" t="s">
        <v>522</v>
      </c>
      <c r="D146" s="5" t="s">
        <v>523</v>
      </c>
      <c r="E146" s="15"/>
    </row>
    <row r="147" spans="2:5" x14ac:dyDescent="0.15">
      <c r="B147" s="5" t="s">
        <v>524</v>
      </c>
      <c r="C147" s="5" t="s">
        <v>525</v>
      </c>
      <c r="D147" s="5" t="s">
        <v>526</v>
      </c>
      <c r="E147" s="15" t="str">
        <f>HYPERLINK("https://www.esco-net.com/wcs/escort/ec/detail?hHinCd=EA949VL-3","EA949VL-3")</f>
        <v>EA949VL-3</v>
      </c>
    </row>
    <row r="148" spans="2:5" x14ac:dyDescent="0.15">
      <c r="B148" s="5" t="s">
        <v>527</v>
      </c>
      <c r="C148" s="5" t="s">
        <v>528</v>
      </c>
      <c r="D148" s="5" t="s">
        <v>529</v>
      </c>
      <c r="E148" s="15" t="str">
        <f>HYPERLINK("https://www.esco-net.com/wcs/escort/ec/detail?hHinCd=EA928AH-32","EA928AH-32")</f>
        <v>EA928AH-32</v>
      </c>
    </row>
    <row r="149" spans="2:5" x14ac:dyDescent="0.15">
      <c r="B149" s="5" t="s">
        <v>530</v>
      </c>
      <c r="C149" s="5" t="s">
        <v>531</v>
      </c>
      <c r="D149" s="5" t="s">
        <v>532</v>
      </c>
      <c r="E149" s="15" t="str">
        <f>HYPERLINK("https://www.esco-net.com/wcs/escort/ec/detail?hHinCd=EA928AG-552","EA928AG-552")</f>
        <v>EA928AG-552</v>
      </c>
    </row>
    <row r="150" spans="2:5" x14ac:dyDescent="0.15">
      <c r="B150" s="5" t="s">
        <v>533</v>
      </c>
      <c r="C150" s="5" t="s">
        <v>534</v>
      </c>
      <c r="D150" s="5" t="s">
        <v>535</v>
      </c>
      <c r="E150" s="15" t="str">
        <f>HYPERLINK("https://www.esco-net.com/wcs/escort/ec/detail?hHinCd=EA928AG-507","EA928AG-507")</f>
        <v>EA928AG-507</v>
      </c>
    </row>
    <row r="151" spans="2:5" x14ac:dyDescent="0.15">
      <c r="B151" s="5" t="s">
        <v>536</v>
      </c>
      <c r="C151" s="5" t="s">
        <v>537</v>
      </c>
      <c r="D151" s="5" t="s">
        <v>538</v>
      </c>
      <c r="E151" s="15" t="str">
        <f>HYPERLINK("https://www.esco-net.com/wcs/escort/ec/detail?hHinCd=EA560FA-14","EA560FA-14")</f>
        <v>EA560FA-14</v>
      </c>
    </row>
    <row r="152" spans="2:5" x14ac:dyDescent="0.15">
      <c r="B152" s="5" t="s">
        <v>61</v>
      </c>
      <c r="C152" s="5" t="s">
        <v>539</v>
      </c>
      <c r="D152" s="5" t="s">
        <v>540</v>
      </c>
      <c r="E152" s="15"/>
    </row>
    <row r="153" spans="2:5" x14ac:dyDescent="0.15">
      <c r="B153" s="5" t="s">
        <v>34</v>
      </c>
      <c r="C153" s="5" t="s">
        <v>541</v>
      </c>
      <c r="D153" s="5" t="s">
        <v>542</v>
      </c>
      <c r="E153" s="15" t="str">
        <f>HYPERLINK("https://www.esco-net.com/wcs/escort/ec/detail?hHinCd=EA615BS","EA615BS")</f>
        <v>EA615BS</v>
      </c>
    </row>
    <row r="154" spans="2:5" x14ac:dyDescent="0.15">
      <c r="B154" s="5" t="s">
        <v>543</v>
      </c>
      <c r="C154" s="5" t="s">
        <v>544</v>
      </c>
      <c r="D154" s="5" t="s">
        <v>545</v>
      </c>
      <c r="E154" s="15" t="str">
        <f>HYPERLINK("https://www.esco-net.com/wcs/escort/ec/detail?hHinCd=EA618SA-132","EA618SA-132")</f>
        <v>EA618SA-132</v>
      </c>
    </row>
    <row r="155" spans="2:5" x14ac:dyDescent="0.15">
      <c r="B155" s="5" t="s">
        <v>117</v>
      </c>
      <c r="C155" s="5" t="s">
        <v>546</v>
      </c>
      <c r="D155" s="5" t="s">
        <v>547</v>
      </c>
      <c r="E155" s="15"/>
    </row>
    <row r="156" spans="2:5" x14ac:dyDescent="0.15">
      <c r="B156" s="5" t="s">
        <v>548</v>
      </c>
      <c r="C156" s="5" t="s">
        <v>549</v>
      </c>
      <c r="D156" s="5" t="s">
        <v>550</v>
      </c>
      <c r="E156" s="15" t="str">
        <f>HYPERLINK("https://www.esco-net.com/wcs/escort/ec/detail?hHinCd=EA616GC-201","EA616GC-201")</f>
        <v>EA616GC-201</v>
      </c>
    </row>
    <row r="157" spans="2:5" x14ac:dyDescent="0.15">
      <c r="B157" s="5" t="s">
        <v>551</v>
      </c>
      <c r="C157" s="5" t="s">
        <v>552</v>
      </c>
      <c r="D157" s="5" t="s">
        <v>553</v>
      </c>
      <c r="E157" s="15" t="str">
        <f>HYPERLINK("https://www.esco-net.com/wcs/escort/ec/detail?hHinCd=EA618XB-1","EA618XB-1")</f>
        <v>EA618XB-1</v>
      </c>
    </row>
    <row r="158" spans="2:5" x14ac:dyDescent="0.15">
      <c r="B158" s="5" t="s">
        <v>554</v>
      </c>
      <c r="C158" s="5" t="s">
        <v>555</v>
      </c>
      <c r="D158" s="5" t="s">
        <v>556</v>
      </c>
      <c r="E158" s="15"/>
    </row>
    <row r="159" spans="2:5" x14ac:dyDescent="0.15">
      <c r="B159" s="5" t="s">
        <v>554</v>
      </c>
      <c r="C159" s="5" t="s">
        <v>557</v>
      </c>
      <c r="D159" s="5" t="s">
        <v>558</v>
      </c>
      <c r="E159" s="15" t="str">
        <f>HYPERLINK("https://www.esco-net.com/wcs/escort/ec/detail?hHinCd=EA617GH-305","EA617GH-305")</f>
        <v>EA617GH-305</v>
      </c>
    </row>
    <row r="160" spans="2:5" x14ac:dyDescent="0.15">
      <c r="B160" s="5" t="s">
        <v>554</v>
      </c>
      <c r="C160" s="5" t="s">
        <v>559</v>
      </c>
      <c r="D160" s="5" t="s">
        <v>560</v>
      </c>
      <c r="E160" s="15"/>
    </row>
    <row r="161" spans="2:5" x14ac:dyDescent="0.15">
      <c r="B161" s="5" t="s">
        <v>561</v>
      </c>
      <c r="C161" s="5" t="s">
        <v>562</v>
      </c>
      <c r="D161" s="5" t="s">
        <v>563</v>
      </c>
      <c r="E161" s="15"/>
    </row>
    <row r="162" spans="2:5" x14ac:dyDescent="0.15">
      <c r="B162" s="5" t="s">
        <v>564</v>
      </c>
      <c r="C162" s="5" t="s">
        <v>565</v>
      </c>
      <c r="D162" s="5" t="s">
        <v>566</v>
      </c>
      <c r="E162" s="15" t="str">
        <f>HYPERLINK("https://www.esco-net.com/wcs/escort/ec/detail?hHinCd=EA614HS-3","EA614HS-3")</f>
        <v>EA614HS-3</v>
      </c>
    </row>
    <row r="163" spans="2:5" x14ac:dyDescent="0.15">
      <c r="B163" s="5" t="s">
        <v>13</v>
      </c>
      <c r="C163" s="5" t="s">
        <v>567</v>
      </c>
      <c r="D163" s="5" t="s">
        <v>568</v>
      </c>
      <c r="E163" s="15" t="str">
        <f>HYPERLINK("https://www.esco-net.com/wcs/escort/ec/detail?hHinCd=EA618P-61","EA618P-61")</f>
        <v>EA618P-61</v>
      </c>
    </row>
    <row r="164" spans="2:5" x14ac:dyDescent="0.15">
      <c r="B164" s="5" t="s">
        <v>569</v>
      </c>
      <c r="C164" s="5" t="s">
        <v>570</v>
      </c>
      <c r="D164" s="5" t="s">
        <v>571</v>
      </c>
      <c r="E164" s="15" t="str">
        <f>HYPERLINK("https://www.esco-net.com/wcs/escort/ec/detail?hHinCd=EA618CP-16","EA618CP-16")</f>
        <v>EA618CP-16</v>
      </c>
    </row>
    <row r="165" spans="2:5" x14ac:dyDescent="0.15">
      <c r="B165" s="5" t="s">
        <v>572</v>
      </c>
      <c r="C165" s="5" t="s">
        <v>573</v>
      </c>
      <c r="D165" s="5" t="s">
        <v>574</v>
      </c>
      <c r="E165" s="15" t="str">
        <f>HYPERLINK("https://www.esco-net.com/wcs/escort/ec/detail?hHinCd=EA618SD-50A","EA618SD-50A")</f>
        <v>EA618SD-50A</v>
      </c>
    </row>
    <row r="166" spans="2:5" x14ac:dyDescent="0.15">
      <c r="B166" s="5" t="s">
        <v>575</v>
      </c>
      <c r="C166" s="5" t="s">
        <v>576</v>
      </c>
      <c r="D166" s="5" t="s">
        <v>577</v>
      </c>
      <c r="E166" s="15" t="str">
        <f>HYPERLINK("https://www.esco-net.com/wcs/escort/ec/detail?hHinCd=EA617CJ-4","EA617CJ-4")</f>
        <v>EA617CJ-4</v>
      </c>
    </row>
    <row r="167" spans="2:5" x14ac:dyDescent="0.15">
      <c r="B167" s="5" t="s">
        <v>62</v>
      </c>
      <c r="C167" s="5" t="s">
        <v>578</v>
      </c>
      <c r="D167" s="5" t="s">
        <v>579</v>
      </c>
      <c r="E167" s="15" t="str">
        <f>HYPERLINK("https://www.esco-net.com/wcs/escort/ec/detail?hHinCd=EA618JC-50","EA618JC-50")</f>
        <v>EA618JC-50</v>
      </c>
    </row>
    <row r="168" spans="2:5" x14ac:dyDescent="0.15">
      <c r="B168" s="5" t="s">
        <v>63</v>
      </c>
      <c r="C168" s="5" t="s">
        <v>580</v>
      </c>
      <c r="D168" s="5" t="s">
        <v>581</v>
      </c>
      <c r="E168" s="15" t="str">
        <f>HYPERLINK("https://www.esco-net.com/wcs/escort/ec/detail?hHinCd=EA618KN-11","EA618KN-11")</f>
        <v>EA618KN-11</v>
      </c>
    </row>
    <row r="169" spans="2:5" x14ac:dyDescent="0.15">
      <c r="B169" s="5" t="s">
        <v>63</v>
      </c>
      <c r="C169" s="5" t="s">
        <v>582</v>
      </c>
      <c r="D169" s="5" t="s">
        <v>583</v>
      </c>
      <c r="E169" s="15"/>
    </row>
    <row r="170" spans="2:5" x14ac:dyDescent="0.15">
      <c r="B170" s="5" t="s">
        <v>118</v>
      </c>
      <c r="C170" s="5" t="s">
        <v>584</v>
      </c>
      <c r="D170" s="5" t="s">
        <v>585</v>
      </c>
      <c r="E170" s="15"/>
    </row>
    <row r="171" spans="2:5" x14ac:dyDescent="0.15">
      <c r="B171" s="5" t="s">
        <v>586</v>
      </c>
      <c r="C171" s="5" t="s">
        <v>587</v>
      </c>
      <c r="D171" s="5" t="s">
        <v>588</v>
      </c>
      <c r="E171" s="15"/>
    </row>
    <row r="172" spans="2:5" x14ac:dyDescent="0.15">
      <c r="B172" s="5" t="s">
        <v>119</v>
      </c>
      <c r="C172" s="5" t="s">
        <v>589</v>
      </c>
      <c r="D172" s="5" t="s">
        <v>590</v>
      </c>
      <c r="E172" s="15"/>
    </row>
    <row r="173" spans="2:5" x14ac:dyDescent="0.15">
      <c r="B173" s="5" t="s">
        <v>591</v>
      </c>
      <c r="C173" s="5" t="s">
        <v>592</v>
      </c>
      <c r="D173" s="5" t="s">
        <v>593</v>
      </c>
      <c r="E173" s="15"/>
    </row>
    <row r="174" spans="2:5" x14ac:dyDescent="0.15">
      <c r="B174" s="5" t="s">
        <v>594</v>
      </c>
      <c r="C174" s="5" t="s">
        <v>595</v>
      </c>
      <c r="D174" s="5" t="s">
        <v>596</v>
      </c>
      <c r="E174" s="15"/>
    </row>
    <row r="175" spans="2:5" x14ac:dyDescent="0.15">
      <c r="B175" s="5" t="s">
        <v>597</v>
      </c>
      <c r="C175" s="5" t="s">
        <v>598</v>
      </c>
      <c r="D175" s="5" t="s">
        <v>599</v>
      </c>
      <c r="E175" s="15" t="str">
        <f>HYPERLINK("https://www.esco-net.com/wcs/escort/ec/detail?hHinCd=EA618CB-2","EA618CB-2")</f>
        <v>EA618CB-2</v>
      </c>
    </row>
    <row r="176" spans="2:5" x14ac:dyDescent="0.15">
      <c r="B176" s="5" t="s">
        <v>597</v>
      </c>
      <c r="C176" s="5" t="s">
        <v>600</v>
      </c>
      <c r="D176" s="5" t="s">
        <v>601</v>
      </c>
      <c r="E176" s="15" t="str">
        <f>HYPERLINK("https://www.esco-net.com/wcs/escort/ec/detail?hHinCd=EA618CG-6","EA618CG-6")</f>
        <v>EA618CG-6</v>
      </c>
    </row>
    <row r="177" spans="2:5" x14ac:dyDescent="0.15">
      <c r="B177" s="5" t="s">
        <v>64</v>
      </c>
      <c r="C177" s="5" t="s">
        <v>602</v>
      </c>
      <c r="D177" s="5" t="s">
        <v>603</v>
      </c>
      <c r="E177" s="15" t="str">
        <f>HYPERLINK("https://www.esco-net.com/wcs/escort/ec/detail?hHinCd=EA618CN-38","EA618CN-38")</f>
        <v>EA618CN-38</v>
      </c>
    </row>
    <row r="178" spans="2:5" x14ac:dyDescent="0.15">
      <c r="B178" s="5" t="s">
        <v>120</v>
      </c>
      <c r="C178" s="5" t="s">
        <v>604</v>
      </c>
      <c r="D178" s="5" t="s">
        <v>605</v>
      </c>
      <c r="E178" s="15"/>
    </row>
    <row r="179" spans="2:5" x14ac:dyDescent="0.15">
      <c r="B179" s="5" t="s">
        <v>120</v>
      </c>
      <c r="C179" s="5" t="s">
        <v>606</v>
      </c>
      <c r="D179" s="5" t="s">
        <v>607</v>
      </c>
      <c r="E179" s="15"/>
    </row>
    <row r="180" spans="2:5" x14ac:dyDescent="0.15">
      <c r="B180" s="5" t="s">
        <v>608</v>
      </c>
      <c r="C180" s="5" t="s">
        <v>609</v>
      </c>
      <c r="D180" s="5" t="s">
        <v>610</v>
      </c>
      <c r="E180" s="15" t="str">
        <f>HYPERLINK("https://www.esco-net.com/wcs/escort/ec/detail?hHinCd=EA687S-14","EA687S-14")</f>
        <v>EA687S-14</v>
      </c>
    </row>
    <row r="181" spans="2:5" x14ac:dyDescent="0.15">
      <c r="B181" s="5" t="s">
        <v>611</v>
      </c>
      <c r="C181" s="5" t="s">
        <v>612</v>
      </c>
      <c r="D181" s="5" t="s">
        <v>613</v>
      </c>
      <c r="E181" s="15"/>
    </row>
    <row r="182" spans="2:5" x14ac:dyDescent="0.15">
      <c r="B182" s="5" t="s">
        <v>35</v>
      </c>
      <c r="C182" s="5" t="s">
        <v>614</v>
      </c>
      <c r="D182" s="5" t="s">
        <v>615</v>
      </c>
      <c r="E182" s="15"/>
    </row>
    <row r="183" spans="2:5" x14ac:dyDescent="0.15">
      <c r="B183" s="5" t="s">
        <v>121</v>
      </c>
      <c r="C183" s="5" t="s">
        <v>616</v>
      </c>
      <c r="D183" s="5" t="s">
        <v>617</v>
      </c>
      <c r="E183" s="15" t="str">
        <f>HYPERLINK("https://www.esco-net.com/wcs/escort/ec/detail?hHinCd=EA687JA-22","EA687JA-22")</f>
        <v>EA687JA-22</v>
      </c>
    </row>
    <row r="184" spans="2:5" x14ac:dyDescent="0.15">
      <c r="B184" s="5" t="s">
        <v>121</v>
      </c>
      <c r="C184" s="5" t="s">
        <v>618</v>
      </c>
      <c r="D184" s="5" t="s">
        <v>619</v>
      </c>
      <c r="E184" s="15"/>
    </row>
    <row r="185" spans="2:5" x14ac:dyDescent="0.15">
      <c r="B185" s="5" t="s">
        <v>620</v>
      </c>
      <c r="C185" s="5" t="s">
        <v>621</v>
      </c>
      <c r="D185" s="5" t="s">
        <v>622</v>
      </c>
      <c r="E185" s="15"/>
    </row>
    <row r="186" spans="2:5" x14ac:dyDescent="0.15">
      <c r="B186" s="5" t="s">
        <v>620</v>
      </c>
      <c r="C186" s="5" t="s">
        <v>623</v>
      </c>
      <c r="D186" s="5" t="s">
        <v>624</v>
      </c>
      <c r="E186" s="15"/>
    </row>
    <row r="187" spans="2:5" x14ac:dyDescent="0.15">
      <c r="B187" s="5" t="s">
        <v>620</v>
      </c>
      <c r="C187" s="5" t="s">
        <v>625</v>
      </c>
      <c r="D187" s="5" t="s">
        <v>626</v>
      </c>
      <c r="E187" s="15" t="str">
        <f>HYPERLINK("https://www.esco-net.com/wcs/escort/ec/detail?hHinCd=EA613GA-38","EA613GA-38")</f>
        <v>EA613GA-38</v>
      </c>
    </row>
    <row r="188" spans="2:5" x14ac:dyDescent="0.15">
      <c r="B188" s="5" t="s">
        <v>620</v>
      </c>
      <c r="C188" s="5" t="s">
        <v>627</v>
      </c>
      <c r="D188" s="5" t="s">
        <v>628</v>
      </c>
      <c r="E188" s="15"/>
    </row>
    <row r="189" spans="2:5" x14ac:dyDescent="0.15">
      <c r="B189" s="5" t="s">
        <v>36</v>
      </c>
      <c r="C189" s="5" t="s">
        <v>629</v>
      </c>
      <c r="D189" s="5" t="s">
        <v>630</v>
      </c>
      <c r="E189" s="15" t="str">
        <f>HYPERLINK("https://www.esco-net.com/wcs/escort/ec/detail?hHinCd=EA602AS-36","EA602AS-36")</f>
        <v>EA602AS-36</v>
      </c>
    </row>
    <row r="190" spans="2:5" x14ac:dyDescent="0.15">
      <c r="B190" s="5" t="s">
        <v>631</v>
      </c>
      <c r="C190" s="5" t="s">
        <v>632</v>
      </c>
      <c r="D190" s="5" t="s">
        <v>633</v>
      </c>
      <c r="E190" s="15" t="str">
        <f>HYPERLINK("https://www.esco-net.com/wcs/escort/ec/detail?hHinCd=EA530A-12B","EA530A-12B")</f>
        <v>EA530A-12B</v>
      </c>
    </row>
    <row r="191" spans="2:5" x14ac:dyDescent="0.15">
      <c r="B191" s="5" t="s">
        <v>122</v>
      </c>
      <c r="C191" s="5" t="s">
        <v>634</v>
      </c>
      <c r="D191" s="5" t="s">
        <v>635</v>
      </c>
      <c r="E191" s="15"/>
    </row>
    <row r="192" spans="2:5" x14ac:dyDescent="0.15">
      <c r="B192" s="5" t="s">
        <v>636</v>
      </c>
      <c r="C192" s="5" t="s">
        <v>637</v>
      </c>
      <c r="D192" s="5" t="s">
        <v>638</v>
      </c>
      <c r="E192" s="15" t="str">
        <f>HYPERLINK("https://www.esco-net.com/wcs/escort/ec/detail?hHinCd=EA552-4A","EA552-4A")</f>
        <v>EA552-4A</v>
      </c>
    </row>
    <row r="193" spans="2:5" x14ac:dyDescent="0.15">
      <c r="B193" s="5" t="s">
        <v>639</v>
      </c>
      <c r="C193" s="5" t="s">
        <v>640</v>
      </c>
      <c r="D193" s="5" t="s">
        <v>641</v>
      </c>
      <c r="E193" s="15" t="str">
        <f>HYPERLINK("https://www.esco-net.com/wcs/escort/ec/detail?hHinCd=EA557DE-100","EA557DE-100")</f>
        <v>EA557DE-100</v>
      </c>
    </row>
    <row r="194" spans="2:5" x14ac:dyDescent="0.15">
      <c r="B194" s="5" t="s">
        <v>642</v>
      </c>
      <c r="C194" s="5" t="s">
        <v>643</v>
      </c>
      <c r="D194" s="5" t="s">
        <v>644</v>
      </c>
      <c r="E194" s="15"/>
    </row>
    <row r="195" spans="2:5" x14ac:dyDescent="0.15">
      <c r="B195" s="5" t="s">
        <v>645</v>
      </c>
      <c r="C195" s="5" t="s">
        <v>646</v>
      </c>
      <c r="D195" s="5" t="s">
        <v>647</v>
      </c>
      <c r="E195" s="15" t="str">
        <f>HYPERLINK("https://www.esco-net.com/wcs/escort/ec/detail?hHinCd=EA550-20A","EA550-20A")</f>
        <v>EA550-20A</v>
      </c>
    </row>
    <row r="196" spans="2:5" x14ac:dyDescent="0.15">
      <c r="B196" s="5" t="s">
        <v>648</v>
      </c>
      <c r="C196" s="5" t="s">
        <v>649</v>
      </c>
      <c r="D196" s="5" t="s">
        <v>650</v>
      </c>
      <c r="E196" s="15" t="str">
        <f>HYPERLINK("https://www.esco-net.com/wcs/escort/ec/detail?hHinCd=EA611DC-108","EA611DC-108")</f>
        <v>EA611DC-108</v>
      </c>
    </row>
    <row r="197" spans="2:5" x14ac:dyDescent="0.15">
      <c r="B197" s="5" t="s">
        <v>651</v>
      </c>
      <c r="C197" s="5" t="s">
        <v>652</v>
      </c>
      <c r="D197" s="5" t="s">
        <v>653</v>
      </c>
      <c r="E197" s="15" t="str">
        <f>HYPERLINK("https://www.esco-net.com/wcs/escort/ec/detail?hHinCd=EA611GA-53A","EA611GA-53A")</f>
        <v>EA611GA-53A</v>
      </c>
    </row>
    <row r="198" spans="2:5" x14ac:dyDescent="0.15">
      <c r="B198" s="5" t="s">
        <v>654</v>
      </c>
      <c r="C198" s="5" t="s">
        <v>655</v>
      </c>
      <c r="D198" s="5" t="s">
        <v>656</v>
      </c>
      <c r="E198" s="15" t="str">
        <f>HYPERLINK("https://www.esco-net.com/wcs/escort/ec/detail?hHinCd=EA611BN-10","EA611BN-10")</f>
        <v>EA611BN-10</v>
      </c>
    </row>
    <row r="199" spans="2:5" x14ac:dyDescent="0.15">
      <c r="B199" s="5" t="s">
        <v>654</v>
      </c>
      <c r="C199" s="5" t="s">
        <v>657</v>
      </c>
      <c r="D199" s="5" t="s">
        <v>658</v>
      </c>
      <c r="E199" s="15" t="str">
        <f>HYPERLINK("https://www.esco-net.com/wcs/escort/ec/detail?hHinCd=EA611GA-11","EA611GA-11")</f>
        <v>EA611GA-11</v>
      </c>
    </row>
    <row r="200" spans="2:5" x14ac:dyDescent="0.15">
      <c r="B200" s="5" t="s">
        <v>659</v>
      </c>
      <c r="C200" s="5" t="s">
        <v>660</v>
      </c>
      <c r="D200" s="5" t="s">
        <v>661</v>
      </c>
      <c r="E200" s="15" t="str">
        <f>HYPERLINK("https://www.esco-net.com/wcs/escort/ec/detail?hHinCd=EA573W-12","EA573W-12")</f>
        <v>EA573W-12</v>
      </c>
    </row>
    <row r="201" spans="2:5" x14ac:dyDescent="0.15">
      <c r="B201" s="5" t="s">
        <v>662</v>
      </c>
      <c r="C201" s="5" t="s">
        <v>663</v>
      </c>
      <c r="D201" s="5" t="s">
        <v>664</v>
      </c>
      <c r="E201" s="15" t="str">
        <f>HYPERLINK("https://www.esco-net.com/wcs/escort/ec/detail?hHinCd=EA573BE-30","EA573BE-30")</f>
        <v>EA573BE-30</v>
      </c>
    </row>
    <row r="202" spans="2:5" x14ac:dyDescent="0.15">
      <c r="B202" s="5" t="s">
        <v>665</v>
      </c>
      <c r="C202" s="5" t="s">
        <v>666</v>
      </c>
      <c r="D202" s="5" t="s">
        <v>667</v>
      </c>
      <c r="E202" s="15" t="str">
        <f>HYPERLINK("https://www.esco-net.com/wcs/escort/ec/detail?hHinCd=EA683AF-3A","EA683AF-3A")</f>
        <v>EA683AF-3A</v>
      </c>
    </row>
    <row r="203" spans="2:5" x14ac:dyDescent="0.15">
      <c r="B203" s="5" t="s">
        <v>668</v>
      </c>
      <c r="C203" s="5" t="s">
        <v>669</v>
      </c>
      <c r="D203" s="5" t="s">
        <v>670</v>
      </c>
      <c r="E203" s="15" t="str">
        <f>HYPERLINK("https://www.esco-net.com/wcs/escort/ec/detail?hHinCd=EA574BB-4","EA574BB-4")</f>
        <v>EA574BB-4</v>
      </c>
    </row>
    <row r="204" spans="2:5" x14ac:dyDescent="0.15">
      <c r="B204" s="5" t="s">
        <v>671</v>
      </c>
      <c r="C204" s="5" t="s">
        <v>672</v>
      </c>
      <c r="D204" s="5" t="s">
        <v>673</v>
      </c>
      <c r="E204" s="15" t="str">
        <f>HYPERLINK("https://www.esco-net.com/wcs/escort/ec/detail?hHinCd=EA522AM-2","EA522AM-2")</f>
        <v>EA522AM-2</v>
      </c>
    </row>
    <row r="205" spans="2:5" x14ac:dyDescent="0.15">
      <c r="B205" s="5" t="s">
        <v>671</v>
      </c>
      <c r="C205" s="5" t="s">
        <v>674</v>
      </c>
      <c r="D205" s="5" t="s">
        <v>675</v>
      </c>
      <c r="E205" s="15" t="str">
        <f>HYPERLINK("https://www.esco-net.com/wcs/escort/ec/detail?hHinCd=EA522GC-30","EA522GC-30")</f>
        <v>EA522GC-30</v>
      </c>
    </row>
    <row r="206" spans="2:5" x14ac:dyDescent="0.15">
      <c r="B206" s="5" t="s">
        <v>123</v>
      </c>
      <c r="C206" s="5" t="s">
        <v>676</v>
      </c>
      <c r="D206" s="5" t="s">
        <v>677</v>
      </c>
      <c r="E206" s="15" t="str">
        <f>HYPERLINK("https://www.esco-net.com/wcs/escort/ec/detail?hHinCd=EA522G-52","EA522G-52")</f>
        <v>EA522G-52</v>
      </c>
    </row>
    <row r="207" spans="2:5" x14ac:dyDescent="0.15">
      <c r="B207" s="5" t="s">
        <v>123</v>
      </c>
      <c r="C207" s="5" t="s">
        <v>678</v>
      </c>
      <c r="D207" s="5" t="s">
        <v>679</v>
      </c>
      <c r="E207" s="15"/>
    </row>
    <row r="208" spans="2:5" x14ac:dyDescent="0.15">
      <c r="B208" s="5" t="s">
        <v>680</v>
      </c>
      <c r="C208" s="5" t="s">
        <v>681</v>
      </c>
      <c r="D208" s="5" t="s">
        <v>682</v>
      </c>
      <c r="E208" s="15"/>
    </row>
    <row r="209" spans="2:5" x14ac:dyDescent="0.15">
      <c r="B209" s="5" t="s">
        <v>65</v>
      </c>
      <c r="C209" s="5" t="s">
        <v>683</v>
      </c>
      <c r="D209" s="5" t="s">
        <v>684</v>
      </c>
      <c r="E209" s="15" t="str">
        <f>HYPERLINK("https://www.esco-net.com/wcs/escort/ec/detail?hHinCd=EA109AH-10A","EA109AH-10A")</f>
        <v>EA109AH-10A</v>
      </c>
    </row>
    <row r="210" spans="2:5" x14ac:dyDescent="0.15">
      <c r="B210" s="5" t="s">
        <v>65</v>
      </c>
      <c r="C210" s="5" t="s">
        <v>685</v>
      </c>
      <c r="D210" s="5" t="s">
        <v>686</v>
      </c>
      <c r="E210" s="15" t="str">
        <f>HYPERLINK("https://www.esco-net.com/wcs/escort/ec/detail?hHinCd=EA109AH-20A","EA109AH-20A")</f>
        <v>EA109AH-20A</v>
      </c>
    </row>
    <row r="211" spans="2:5" x14ac:dyDescent="0.15">
      <c r="B211" s="5" t="s">
        <v>66</v>
      </c>
      <c r="C211" s="5" t="s">
        <v>687</v>
      </c>
      <c r="D211" s="5" t="s">
        <v>688</v>
      </c>
      <c r="E211" s="15"/>
    </row>
    <row r="212" spans="2:5" x14ac:dyDescent="0.15">
      <c r="B212" s="5" t="s">
        <v>37</v>
      </c>
      <c r="C212" s="5" t="s">
        <v>689</v>
      </c>
      <c r="D212" s="5" t="s">
        <v>690</v>
      </c>
      <c r="E212" s="15"/>
    </row>
    <row r="213" spans="2:5" x14ac:dyDescent="0.15">
      <c r="B213" s="5" t="s">
        <v>691</v>
      </c>
      <c r="C213" s="5" t="s">
        <v>692</v>
      </c>
      <c r="D213" s="5" t="s">
        <v>693</v>
      </c>
      <c r="E213" s="15" t="str">
        <f>HYPERLINK("https://www.esco-net.com/wcs/escort/ec/detail?hHinCd=EA109DG-2","EA109DG-2")</f>
        <v>EA109DG-2</v>
      </c>
    </row>
    <row r="214" spans="2:5" x14ac:dyDescent="0.15">
      <c r="B214" s="5" t="s">
        <v>694</v>
      </c>
      <c r="C214" s="5" t="s">
        <v>695</v>
      </c>
      <c r="D214" s="5" t="s">
        <v>696</v>
      </c>
      <c r="E214" s="15"/>
    </row>
    <row r="215" spans="2:5" x14ac:dyDescent="0.15">
      <c r="B215" s="5" t="s">
        <v>694</v>
      </c>
      <c r="C215" s="5" t="s">
        <v>697</v>
      </c>
      <c r="D215" s="5" t="s">
        <v>698</v>
      </c>
      <c r="E215" s="15"/>
    </row>
    <row r="216" spans="2:5" x14ac:dyDescent="0.15">
      <c r="B216" s="5" t="s">
        <v>699</v>
      </c>
      <c r="C216" s="5" t="s">
        <v>700</v>
      </c>
      <c r="D216" s="5" t="s">
        <v>701</v>
      </c>
      <c r="E216" s="15" t="str">
        <f>HYPERLINK("https://www.esco-net.com/wcs/escort/ec/detail?hHinCd=EA992CH-14A","EA992CH-14A")</f>
        <v>EA992CH-14A</v>
      </c>
    </row>
    <row r="217" spans="2:5" x14ac:dyDescent="0.15">
      <c r="B217" s="5" t="s">
        <v>699</v>
      </c>
      <c r="C217" s="5" t="s">
        <v>702</v>
      </c>
      <c r="D217" s="5" t="s">
        <v>703</v>
      </c>
      <c r="E217" s="15"/>
    </row>
    <row r="218" spans="2:5" x14ac:dyDescent="0.15">
      <c r="B218" s="5" t="s">
        <v>704</v>
      </c>
      <c r="C218" s="5" t="s">
        <v>705</v>
      </c>
      <c r="D218" s="5" t="s">
        <v>706</v>
      </c>
      <c r="E218" s="15" t="str">
        <f>HYPERLINK("https://www.esco-net.com/wcs/escort/ec/detail?hHinCd=EA595K-5A","EA595K-5A")</f>
        <v>EA595K-5A</v>
      </c>
    </row>
    <row r="219" spans="2:5" x14ac:dyDescent="0.15">
      <c r="B219" s="5" t="s">
        <v>704</v>
      </c>
      <c r="C219" s="5" t="s">
        <v>707</v>
      </c>
      <c r="D219" s="5" t="s">
        <v>708</v>
      </c>
      <c r="E219" s="15" t="str">
        <f>HYPERLINK("https://www.esco-net.com/wcs/escort/ec/detail?hHinCd=EA595K-53","EA595K-53")</f>
        <v>EA595K-53</v>
      </c>
    </row>
    <row r="220" spans="2:5" x14ac:dyDescent="0.15">
      <c r="B220" s="5" t="s">
        <v>709</v>
      </c>
      <c r="C220" s="5" t="s">
        <v>710</v>
      </c>
      <c r="D220" s="5" t="s">
        <v>711</v>
      </c>
      <c r="E220" s="15"/>
    </row>
    <row r="221" spans="2:5" x14ac:dyDescent="0.15">
      <c r="B221" s="5" t="s">
        <v>67</v>
      </c>
      <c r="C221" s="5" t="s">
        <v>712</v>
      </c>
      <c r="D221" s="5" t="s">
        <v>713</v>
      </c>
      <c r="E221" s="15"/>
    </row>
    <row r="222" spans="2:5" x14ac:dyDescent="0.15">
      <c r="B222" s="5" t="s">
        <v>67</v>
      </c>
      <c r="C222" s="5" t="s">
        <v>714</v>
      </c>
      <c r="D222" s="5" t="s">
        <v>715</v>
      </c>
      <c r="E222" s="15" t="str">
        <f>HYPERLINK("https://www.esco-net.com/wcs/escort/ec/detail?hHinCd=EA508SG-86","EA508SG-86")</f>
        <v>EA508SG-86</v>
      </c>
    </row>
    <row r="223" spans="2:5" x14ac:dyDescent="0.15">
      <c r="B223" s="5" t="s">
        <v>716</v>
      </c>
      <c r="C223" s="5" t="s">
        <v>717</v>
      </c>
      <c r="D223" s="5" t="s">
        <v>718</v>
      </c>
      <c r="E223" s="15" t="str">
        <f>HYPERLINK("https://www.esco-net.com/wcs/escort/ec/detail?hHinCd=EA929DK-41","EA929DK-41")</f>
        <v>EA929DK-41</v>
      </c>
    </row>
    <row r="224" spans="2:5" x14ac:dyDescent="0.15">
      <c r="B224" s="5" t="s">
        <v>719</v>
      </c>
      <c r="C224" s="5" t="s">
        <v>720</v>
      </c>
      <c r="D224" s="5" t="s">
        <v>721</v>
      </c>
      <c r="E224" s="15" t="str">
        <f>HYPERLINK("https://www.esco-net.com/wcs/escort/ec/detail?hHinCd=EA992BB-24","EA992BB-24")</f>
        <v>EA992BB-24</v>
      </c>
    </row>
    <row r="225" spans="2:5" x14ac:dyDescent="0.15">
      <c r="B225" s="5" t="s">
        <v>722</v>
      </c>
      <c r="C225" s="5" t="s">
        <v>723</v>
      </c>
      <c r="D225" s="5" t="s">
        <v>724</v>
      </c>
      <c r="E225" s="15"/>
    </row>
    <row r="226" spans="2:5" x14ac:dyDescent="0.15">
      <c r="B226" s="5" t="s">
        <v>722</v>
      </c>
      <c r="C226" s="5" t="s">
        <v>725</v>
      </c>
      <c r="D226" s="5" t="s">
        <v>726</v>
      </c>
      <c r="E226" s="15" t="str">
        <f>HYPERLINK("https://www.esco-net.com/wcs/escort/ec/detail?hHinCd=EA991CU-3A","EA991CU-3A")</f>
        <v>EA991CU-3A</v>
      </c>
    </row>
    <row r="227" spans="2:5" x14ac:dyDescent="0.15">
      <c r="B227" s="5" t="s">
        <v>727</v>
      </c>
      <c r="C227" s="5" t="s">
        <v>728</v>
      </c>
      <c r="D227" s="5" t="s">
        <v>729</v>
      </c>
      <c r="E227" s="15" t="str">
        <f>HYPERLINK("https://www.esco-net.com/wcs/escort/ec/detail?hHinCd=EA991CG-2C","EA991CG-2C")</f>
        <v>EA991CG-2C</v>
      </c>
    </row>
    <row r="228" spans="2:5" x14ac:dyDescent="0.15">
      <c r="B228" s="5" t="s">
        <v>730</v>
      </c>
      <c r="C228" s="5" t="s">
        <v>731</v>
      </c>
      <c r="D228" s="5" t="s">
        <v>732</v>
      </c>
      <c r="E228" s="15"/>
    </row>
    <row r="229" spans="2:5" x14ac:dyDescent="0.15">
      <c r="B229" s="5" t="s">
        <v>733</v>
      </c>
      <c r="C229" s="5" t="s">
        <v>734</v>
      </c>
      <c r="D229" s="5" t="s">
        <v>735</v>
      </c>
      <c r="E229" s="15" t="str">
        <f>HYPERLINK("https://www.esco-net.com/wcs/escort/ec/detail?hHinCd=EA639WA-1","EA639WA-1")</f>
        <v>EA639WA-1</v>
      </c>
    </row>
    <row r="230" spans="2:5" x14ac:dyDescent="0.15">
      <c r="B230" s="5" t="s">
        <v>736</v>
      </c>
      <c r="C230" s="5" t="s">
        <v>737</v>
      </c>
      <c r="D230" s="5" t="s">
        <v>738</v>
      </c>
      <c r="E230" s="15" t="str">
        <f>HYPERLINK("https://www.esco-net.com/wcs/escort/ec/detail?hHinCd=EA519WB","EA519WB")</f>
        <v>EA519WB</v>
      </c>
    </row>
    <row r="231" spans="2:5" x14ac:dyDescent="0.15">
      <c r="B231" s="5" t="s">
        <v>124</v>
      </c>
      <c r="C231" s="5" t="s">
        <v>739</v>
      </c>
      <c r="D231" s="5" t="s">
        <v>740</v>
      </c>
      <c r="E231" s="15" t="str">
        <f>HYPERLINK("https://www.esco-net.com/wcs/escort/ec/detail?hHinCd=EA550SA-1.6","EA550SA-1.6")</f>
        <v>EA550SA-1.6</v>
      </c>
    </row>
    <row r="232" spans="2:5" x14ac:dyDescent="0.15">
      <c r="B232" s="5" t="s">
        <v>741</v>
      </c>
      <c r="C232" s="5" t="s">
        <v>742</v>
      </c>
      <c r="D232" s="5" t="s">
        <v>743</v>
      </c>
      <c r="E232" s="15" t="str">
        <f>HYPERLINK("https://www.esco-net.com/wcs/escort/ec/detail?hHinCd=EA595HA-101","EA595HA-101")</f>
        <v>EA595HA-101</v>
      </c>
    </row>
    <row r="233" spans="2:5" x14ac:dyDescent="0.15">
      <c r="B233" s="5" t="s">
        <v>741</v>
      </c>
      <c r="C233" s="5" t="s">
        <v>744</v>
      </c>
      <c r="D233" s="5" t="s">
        <v>745</v>
      </c>
      <c r="E233" s="15" t="str">
        <f>HYPERLINK("https://www.esco-net.com/wcs/escort/ec/detail?hHinCd=EA595HA-212","EA595HA-212")</f>
        <v>EA595HA-212</v>
      </c>
    </row>
    <row r="234" spans="2:5" x14ac:dyDescent="0.15">
      <c r="B234" s="5" t="s">
        <v>746</v>
      </c>
      <c r="C234" s="5" t="s">
        <v>747</v>
      </c>
      <c r="D234" s="5" t="s">
        <v>748</v>
      </c>
      <c r="E234" s="15" t="str">
        <f>HYPERLINK("https://www.esco-net.com/wcs/escort/ec/detail?hHinCd=EA595GC-45","EA595GC-45")</f>
        <v>EA595GC-45</v>
      </c>
    </row>
    <row r="235" spans="2:5" x14ac:dyDescent="0.15">
      <c r="B235" s="5" t="s">
        <v>14</v>
      </c>
      <c r="C235" s="5" t="s">
        <v>749</v>
      </c>
      <c r="D235" s="5" t="s">
        <v>750</v>
      </c>
      <c r="E235" s="15" t="str">
        <f>HYPERLINK("https://www.esco-net.com/wcs/escort/ec/detail?hHinCd=EA595HA-214","EA595HA-214")</f>
        <v>EA595HA-214</v>
      </c>
    </row>
    <row r="236" spans="2:5" x14ac:dyDescent="0.15">
      <c r="B236" s="5" t="s">
        <v>14</v>
      </c>
      <c r="C236" s="5" t="s">
        <v>751</v>
      </c>
      <c r="D236" s="5" t="s">
        <v>752</v>
      </c>
      <c r="E236" s="15" t="str">
        <f>HYPERLINK("https://www.esco-net.com/wcs/escort/ec/detail?hHinCd=EA595HG-51","EA595HG-51")</f>
        <v>EA595HG-51</v>
      </c>
    </row>
    <row r="237" spans="2:5" x14ac:dyDescent="0.15">
      <c r="B237" s="5" t="s">
        <v>753</v>
      </c>
      <c r="C237" s="5" t="s">
        <v>754</v>
      </c>
      <c r="D237" s="5" t="s">
        <v>755</v>
      </c>
      <c r="E237" s="15" t="str">
        <f>HYPERLINK("https://www.esco-net.com/wcs/escort/ec/detail?hHinCd=EA756TS-68","EA756TS-68")</f>
        <v>EA756TS-68</v>
      </c>
    </row>
    <row r="238" spans="2:5" x14ac:dyDescent="0.15">
      <c r="B238" s="5" t="s">
        <v>756</v>
      </c>
      <c r="C238" s="5" t="s">
        <v>757</v>
      </c>
      <c r="D238" s="5" t="s">
        <v>758</v>
      </c>
      <c r="E238" s="15" t="str">
        <f>HYPERLINK("https://www.esco-net.com/wcs/escort/ec/detail?hHinCd=EA756FE-11","EA756FE-11")</f>
        <v>EA756FE-11</v>
      </c>
    </row>
    <row r="239" spans="2:5" x14ac:dyDescent="0.15">
      <c r="B239" s="5" t="s">
        <v>759</v>
      </c>
      <c r="C239" s="5" t="s">
        <v>760</v>
      </c>
      <c r="D239" s="5" t="s">
        <v>761</v>
      </c>
      <c r="E239" s="15" t="str">
        <f>HYPERLINK("https://www.esco-net.com/wcs/escort/ec/detail?hHinCd=EA756MH-2","EA756MH-2")</f>
        <v>EA756MH-2</v>
      </c>
    </row>
    <row r="240" spans="2:5" x14ac:dyDescent="0.15">
      <c r="B240" s="5" t="s">
        <v>68</v>
      </c>
      <c r="C240" s="5" t="s">
        <v>762</v>
      </c>
      <c r="D240" s="5" t="s">
        <v>763</v>
      </c>
      <c r="E240" s="15" t="str">
        <f>HYPERLINK("https://www.esco-net.com/wcs/escort/ec/detail?hHinCd=EA756DM-2","EA756DM-2")</f>
        <v>EA756DM-2</v>
      </c>
    </row>
    <row r="241" spans="2:5" x14ac:dyDescent="0.15">
      <c r="B241" s="5" t="s">
        <v>68</v>
      </c>
      <c r="C241" s="5" t="s">
        <v>764</v>
      </c>
      <c r="D241" s="5" t="s">
        <v>765</v>
      </c>
      <c r="E241" s="15" t="str">
        <f>HYPERLINK("https://www.esco-net.com/wcs/escort/ec/detail?hHinCd=EA756ME-75","EA756ME-75")</f>
        <v>EA756ME-75</v>
      </c>
    </row>
    <row r="242" spans="2:5" x14ac:dyDescent="0.15">
      <c r="B242" s="5" t="s">
        <v>68</v>
      </c>
      <c r="C242" s="5" t="s">
        <v>766</v>
      </c>
      <c r="D242" s="5" t="s">
        <v>767</v>
      </c>
      <c r="E242" s="15" t="str">
        <f>HYPERLINK("https://www.esco-net.com/wcs/escort/ec/detail?hHinCd=EA756BB-12A","EA756BB-12A")</f>
        <v>EA756BB-12A</v>
      </c>
    </row>
    <row r="243" spans="2:5" x14ac:dyDescent="0.15">
      <c r="B243" s="5" t="s">
        <v>10</v>
      </c>
      <c r="C243" s="5" t="s">
        <v>768</v>
      </c>
      <c r="D243" s="5" t="s">
        <v>769</v>
      </c>
      <c r="E243" s="15" t="str">
        <f>HYPERLINK("https://www.esco-net.com/wcs/escort/ec/detail?hHinCd=EA756FH-2A","EA756FH-2A")</f>
        <v>EA756FH-2A</v>
      </c>
    </row>
    <row r="244" spans="2:5" x14ac:dyDescent="0.15">
      <c r="B244" s="5" t="s">
        <v>770</v>
      </c>
      <c r="C244" s="5" t="s">
        <v>771</v>
      </c>
      <c r="D244" s="5" t="s">
        <v>772</v>
      </c>
      <c r="E244" s="15" t="str">
        <f>HYPERLINK("https://www.esco-net.com/wcs/escort/ec/detail?hHinCd=EA304AF-10","EA304AF-10")</f>
        <v>EA304AF-10</v>
      </c>
    </row>
    <row r="245" spans="2:5" x14ac:dyDescent="0.15">
      <c r="B245" s="5" t="s">
        <v>38</v>
      </c>
      <c r="C245" s="5" t="s">
        <v>773</v>
      </c>
      <c r="D245" s="5" t="s">
        <v>774</v>
      </c>
      <c r="E245" s="15" t="str">
        <f>HYPERLINK("https://www.esco-net.com/wcs/escort/ec/detail?hHinCd=EA311CD-4","EA311CD-4")</f>
        <v>EA311CD-4</v>
      </c>
    </row>
    <row r="246" spans="2:5" x14ac:dyDescent="0.15">
      <c r="B246" s="5" t="s">
        <v>775</v>
      </c>
      <c r="C246" s="5" t="s">
        <v>776</v>
      </c>
      <c r="D246" s="5" t="s">
        <v>777</v>
      </c>
      <c r="E246" s="15" t="str">
        <f>HYPERLINK("https://www.esco-net.com/wcs/escort/ec/detail?hHinCd=EA321-22","EA321-22")</f>
        <v>EA321-22</v>
      </c>
    </row>
    <row r="247" spans="2:5" x14ac:dyDescent="0.15">
      <c r="B247" s="5" t="s">
        <v>778</v>
      </c>
      <c r="C247" s="5" t="s">
        <v>779</v>
      </c>
      <c r="D247" s="5" t="s">
        <v>780</v>
      </c>
      <c r="E247" s="15" t="str">
        <f>HYPERLINK("https://www.esco-net.com/wcs/escort/ec/detail?hHinCd=EA109DY-113","EA109DY-113")</f>
        <v>EA109DY-113</v>
      </c>
    </row>
    <row r="248" spans="2:5" x14ac:dyDescent="0.15">
      <c r="B248" s="5" t="s">
        <v>781</v>
      </c>
      <c r="C248" s="5" t="s">
        <v>782</v>
      </c>
      <c r="D248" s="5" t="s">
        <v>783</v>
      </c>
      <c r="E248" s="15"/>
    </row>
    <row r="249" spans="2:5" x14ac:dyDescent="0.15">
      <c r="B249" s="5" t="s">
        <v>784</v>
      </c>
      <c r="C249" s="5" t="s">
        <v>785</v>
      </c>
      <c r="D249" s="5" t="s">
        <v>786</v>
      </c>
      <c r="E249" s="15" t="str">
        <f>HYPERLINK("https://www.esco-net.com/wcs/escort/ec/detail?hHinCd=EA721XA-2","EA721XA-2")</f>
        <v>EA721XA-2</v>
      </c>
    </row>
    <row r="250" spans="2:5" x14ac:dyDescent="0.15">
      <c r="B250" s="5" t="s">
        <v>787</v>
      </c>
      <c r="C250" s="5" t="s">
        <v>788</v>
      </c>
      <c r="D250" s="5" t="s">
        <v>789</v>
      </c>
      <c r="E250" s="15"/>
    </row>
    <row r="251" spans="2:5" x14ac:dyDescent="0.15">
      <c r="B251" s="5" t="s">
        <v>787</v>
      </c>
      <c r="C251" s="5" t="s">
        <v>790</v>
      </c>
      <c r="D251" s="5" t="s">
        <v>791</v>
      </c>
      <c r="E251" s="15"/>
    </row>
    <row r="252" spans="2:5" x14ac:dyDescent="0.15">
      <c r="B252" s="5" t="s">
        <v>792</v>
      </c>
      <c r="C252" s="5" t="s">
        <v>793</v>
      </c>
      <c r="D252" s="5" t="s">
        <v>794</v>
      </c>
      <c r="E252" s="15" t="str">
        <f>HYPERLINK("https://www.esco-net.com/wcs/escort/ec/detail?hHinCd=EA757ZA-51B","EA757ZA-51B")</f>
        <v>EA757ZA-51B</v>
      </c>
    </row>
    <row r="253" spans="2:5" x14ac:dyDescent="0.15">
      <c r="B253" s="5" t="s">
        <v>795</v>
      </c>
      <c r="C253" s="5" t="s">
        <v>796</v>
      </c>
      <c r="D253" s="5" t="s">
        <v>797</v>
      </c>
      <c r="E253" s="15" t="str">
        <f>HYPERLINK("https://www.esco-net.com/wcs/escort/ec/detail?hHinCd=EA720GK-3","EA720GK-3")</f>
        <v>EA720GK-3</v>
      </c>
    </row>
    <row r="254" spans="2:5" x14ac:dyDescent="0.15">
      <c r="B254" s="5" t="s">
        <v>798</v>
      </c>
      <c r="C254" s="5" t="s">
        <v>799</v>
      </c>
      <c r="D254" s="5" t="s">
        <v>800</v>
      </c>
      <c r="E254" s="15"/>
    </row>
    <row r="255" spans="2:5" x14ac:dyDescent="0.15">
      <c r="B255" s="5" t="s">
        <v>801</v>
      </c>
      <c r="C255" s="5" t="s">
        <v>802</v>
      </c>
      <c r="D255" s="5" t="s">
        <v>803</v>
      </c>
      <c r="E255" s="15"/>
    </row>
    <row r="256" spans="2:5" x14ac:dyDescent="0.15">
      <c r="B256" s="5" t="s">
        <v>801</v>
      </c>
      <c r="C256" s="5" t="s">
        <v>804</v>
      </c>
      <c r="D256" s="5" t="s">
        <v>805</v>
      </c>
      <c r="E256" s="15" t="str">
        <f>HYPERLINK("https://www.esco-net.com/wcs/escort/ec/detail?hHinCd=EA628AS-61","EA628AS-61")</f>
        <v>EA628AS-61</v>
      </c>
    </row>
    <row r="257" spans="2:5" x14ac:dyDescent="0.15">
      <c r="B257" s="5" t="s">
        <v>801</v>
      </c>
      <c r="C257" s="5" t="s">
        <v>806</v>
      </c>
      <c r="D257" s="5" t="s">
        <v>807</v>
      </c>
      <c r="E257" s="15" t="str">
        <f>HYPERLINK("https://www.esco-net.com/wcs/escort/ec/detail?hHinCd=EA781KB-20","EA781KB-20")</f>
        <v>EA781KB-20</v>
      </c>
    </row>
    <row r="258" spans="2:5" x14ac:dyDescent="0.15">
      <c r="B258" s="5" t="s">
        <v>808</v>
      </c>
      <c r="C258" s="5" t="s">
        <v>809</v>
      </c>
      <c r="D258" s="5" t="s">
        <v>810</v>
      </c>
      <c r="E258" s="15" t="str">
        <f>HYPERLINK("https://www.esco-net.com/wcs/escort/ec/detail?hHinCd=EA735ME-60","EA735ME-60")</f>
        <v>EA735ME-60</v>
      </c>
    </row>
    <row r="259" spans="2:5" x14ac:dyDescent="0.15">
      <c r="B259" s="5" t="s">
        <v>811</v>
      </c>
      <c r="C259" s="5" t="s">
        <v>812</v>
      </c>
      <c r="D259" s="5" t="s">
        <v>813</v>
      </c>
      <c r="E259" s="15" t="str">
        <f>HYPERLINK("https://www.esco-net.com/wcs/escort/ec/detail?hHinCd=EA721JL-1","EA721JL-1")</f>
        <v>EA721JL-1</v>
      </c>
    </row>
    <row r="260" spans="2:5" x14ac:dyDescent="0.15">
      <c r="B260" s="5" t="s">
        <v>811</v>
      </c>
      <c r="C260" s="5" t="s">
        <v>814</v>
      </c>
      <c r="D260" s="5" t="s">
        <v>815</v>
      </c>
      <c r="E260" s="15" t="str">
        <f>HYPERLINK("https://www.esco-net.com/wcs/escort/ec/detail?hHinCd=EA721TB-2","EA721TB-2")</f>
        <v>EA721TB-2</v>
      </c>
    </row>
    <row r="261" spans="2:5" x14ac:dyDescent="0.15">
      <c r="B261" s="5" t="s">
        <v>39</v>
      </c>
      <c r="C261" s="5" t="s">
        <v>816</v>
      </c>
      <c r="D261" s="5" t="s">
        <v>817</v>
      </c>
      <c r="E261" s="15" t="str">
        <f>HYPERLINK("https://www.esco-net.com/wcs/escort/ec/detail?hHinCd=EA720YC-50A","EA720YC-50A")</f>
        <v>EA720YC-50A</v>
      </c>
    </row>
    <row r="262" spans="2:5" x14ac:dyDescent="0.15">
      <c r="B262" s="5" t="s">
        <v>818</v>
      </c>
      <c r="C262" s="5" t="s">
        <v>819</v>
      </c>
      <c r="D262" s="5" t="s">
        <v>820</v>
      </c>
      <c r="E262" s="15" t="str">
        <f>HYPERLINK("https://www.esco-net.com/wcs/escort/ec/detail?hHinCd=EA720WE-4A","EA720WE-4A")</f>
        <v>EA720WE-4A</v>
      </c>
    </row>
    <row r="263" spans="2:5" x14ac:dyDescent="0.15">
      <c r="B263" s="5" t="s">
        <v>821</v>
      </c>
      <c r="C263" s="5" t="s">
        <v>822</v>
      </c>
      <c r="D263" s="5" t="s">
        <v>823</v>
      </c>
      <c r="E263" s="15"/>
    </row>
    <row r="264" spans="2:5" x14ac:dyDescent="0.15">
      <c r="B264" s="5" t="s">
        <v>824</v>
      </c>
      <c r="C264" s="5" t="s">
        <v>825</v>
      </c>
      <c r="D264" s="5" t="s">
        <v>826</v>
      </c>
      <c r="E264" s="15"/>
    </row>
    <row r="265" spans="2:5" x14ac:dyDescent="0.15">
      <c r="B265" s="5" t="s">
        <v>827</v>
      </c>
      <c r="C265" s="5" t="s">
        <v>828</v>
      </c>
      <c r="D265" s="5" t="s">
        <v>829</v>
      </c>
      <c r="E265" s="15"/>
    </row>
    <row r="266" spans="2:5" x14ac:dyDescent="0.15">
      <c r="B266" s="5" t="s">
        <v>125</v>
      </c>
      <c r="C266" s="5" t="s">
        <v>830</v>
      </c>
      <c r="D266" s="5" t="s">
        <v>831</v>
      </c>
      <c r="E266" s="15" t="str">
        <f>HYPERLINK("https://www.esco-net.com/wcs/escort/ec/detail?hHinCd=EA725KM-41","EA725KM-41")</f>
        <v>EA725KM-41</v>
      </c>
    </row>
    <row r="267" spans="2:5" x14ac:dyDescent="0.15">
      <c r="B267" s="5" t="s">
        <v>125</v>
      </c>
      <c r="C267" s="5" t="s">
        <v>832</v>
      </c>
      <c r="D267" s="5" t="s">
        <v>833</v>
      </c>
      <c r="E267" s="15" t="str">
        <f>HYPERLINK("https://www.esco-net.com/wcs/escort/ec/detail?hHinCd=EA725KN-15","EA725KN-15")</f>
        <v>EA725KN-15</v>
      </c>
    </row>
    <row r="268" spans="2:5" x14ac:dyDescent="0.15">
      <c r="B268" s="5" t="s">
        <v>125</v>
      </c>
      <c r="C268" s="5" t="s">
        <v>834</v>
      </c>
      <c r="D268" s="5" t="s">
        <v>835</v>
      </c>
      <c r="E268" s="15" t="str">
        <f>HYPERLINK("https://www.esco-net.com/wcs/escort/ec/detail?hHinCd=EA725KN-19","EA725KN-19")</f>
        <v>EA725KN-19</v>
      </c>
    </row>
    <row r="269" spans="2:5" x14ac:dyDescent="0.15">
      <c r="B269" s="5" t="s">
        <v>836</v>
      </c>
      <c r="C269" s="5" t="s">
        <v>837</v>
      </c>
      <c r="D269" s="5" t="s">
        <v>838</v>
      </c>
      <c r="E269" s="15" t="str">
        <f>HYPERLINK("https://www.esco-net.com/wcs/escort/ec/detail?hHinCd=EA725RA-41","EA725RA-41")</f>
        <v>EA725RA-41</v>
      </c>
    </row>
    <row r="270" spans="2:5" x14ac:dyDescent="0.15">
      <c r="B270" s="5" t="s">
        <v>836</v>
      </c>
      <c r="C270" s="5" t="s">
        <v>839</v>
      </c>
      <c r="D270" s="5" t="s">
        <v>840</v>
      </c>
      <c r="E270" s="15" t="str">
        <f>HYPERLINK("https://www.esco-net.com/wcs/escort/ec/detail?hHinCd=EA725KN-15","EA725KN-15")</f>
        <v>EA725KN-15</v>
      </c>
    </row>
    <row r="271" spans="2:5" x14ac:dyDescent="0.15">
      <c r="B271" s="5" t="s">
        <v>841</v>
      </c>
      <c r="C271" s="5" t="s">
        <v>842</v>
      </c>
      <c r="D271" s="5" t="s">
        <v>843</v>
      </c>
      <c r="E271" s="15"/>
    </row>
    <row r="272" spans="2:5" x14ac:dyDescent="0.15">
      <c r="B272" s="5" t="s">
        <v>126</v>
      </c>
      <c r="C272" s="5" t="s">
        <v>844</v>
      </c>
      <c r="D272" s="5" t="s">
        <v>845</v>
      </c>
      <c r="E272" s="15" t="str">
        <f>HYPERLINK("https://www.esco-net.com/wcs/escort/ec/detail?hHinCd=EA566P-6A","EA566P-6A")</f>
        <v>EA566P-6A</v>
      </c>
    </row>
    <row r="273" spans="2:5" x14ac:dyDescent="0.15">
      <c r="B273" s="5" t="s">
        <v>846</v>
      </c>
      <c r="C273" s="5" t="s">
        <v>847</v>
      </c>
      <c r="D273" s="5" t="s">
        <v>848</v>
      </c>
      <c r="E273" s="15"/>
    </row>
    <row r="274" spans="2:5" x14ac:dyDescent="0.15">
      <c r="B274" s="5" t="s">
        <v>846</v>
      </c>
      <c r="C274" s="5" t="s">
        <v>849</v>
      </c>
      <c r="D274" s="5" t="s">
        <v>850</v>
      </c>
      <c r="E274" s="15"/>
    </row>
    <row r="275" spans="2:5" x14ac:dyDescent="0.15">
      <c r="B275" s="5" t="s">
        <v>846</v>
      </c>
      <c r="C275" s="5" t="s">
        <v>851</v>
      </c>
      <c r="D275" s="5" t="s">
        <v>852</v>
      </c>
      <c r="E275" s="15"/>
    </row>
    <row r="276" spans="2:5" x14ac:dyDescent="0.15">
      <c r="B276" s="5" t="s">
        <v>846</v>
      </c>
      <c r="C276" s="5" t="s">
        <v>853</v>
      </c>
      <c r="D276" s="5" t="s">
        <v>854</v>
      </c>
      <c r="E276" s="15"/>
    </row>
    <row r="277" spans="2:5" x14ac:dyDescent="0.15">
      <c r="B277" s="5" t="s">
        <v>855</v>
      </c>
      <c r="C277" s="5" t="s">
        <v>856</v>
      </c>
      <c r="D277" s="5" t="s">
        <v>857</v>
      </c>
      <c r="E277" s="15" t="str">
        <f>HYPERLINK("https://www.esco-net.com/wcs/escort/ec/detail?hHinCd=EA707DH-16B","EA707DH-16B")</f>
        <v>EA707DH-16B</v>
      </c>
    </row>
    <row r="278" spans="2:5" x14ac:dyDescent="0.15">
      <c r="B278" s="5" t="s">
        <v>858</v>
      </c>
      <c r="C278" s="5" t="s">
        <v>859</v>
      </c>
      <c r="D278" s="5" t="s">
        <v>860</v>
      </c>
      <c r="E278" s="15"/>
    </row>
    <row r="279" spans="2:5" x14ac:dyDescent="0.15">
      <c r="B279" s="5" t="s">
        <v>861</v>
      </c>
      <c r="C279" s="5" t="s">
        <v>862</v>
      </c>
      <c r="D279" s="5" t="s">
        <v>863</v>
      </c>
      <c r="E279" s="15" t="str">
        <f>HYPERLINK("https://www.esco-net.com/wcs/escort/ec/detail?hHinCd=EA709D-16","EA709D-16")</f>
        <v>EA709D-16</v>
      </c>
    </row>
    <row r="280" spans="2:5" x14ac:dyDescent="0.15">
      <c r="B280" s="5" t="s">
        <v>127</v>
      </c>
      <c r="C280" s="5" t="s">
        <v>864</v>
      </c>
      <c r="D280" s="5" t="s">
        <v>128</v>
      </c>
      <c r="E280" s="15"/>
    </row>
    <row r="281" spans="2:5" x14ac:dyDescent="0.15">
      <c r="B281" s="5" t="s">
        <v>865</v>
      </c>
      <c r="C281" s="5" t="s">
        <v>866</v>
      </c>
      <c r="D281" s="5" t="s">
        <v>867</v>
      </c>
      <c r="E281" s="15"/>
    </row>
    <row r="282" spans="2:5" x14ac:dyDescent="0.15">
      <c r="B282" s="5" t="s">
        <v>865</v>
      </c>
      <c r="C282" s="5" t="s">
        <v>868</v>
      </c>
      <c r="D282" s="5" t="s">
        <v>869</v>
      </c>
      <c r="E282" s="15"/>
    </row>
    <row r="283" spans="2:5" x14ac:dyDescent="0.15">
      <c r="B283" s="5" t="s">
        <v>870</v>
      </c>
      <c r="C283" s="5" t="s">
        <v>871</v>
      </c>
      <c r="D283" s="5" t="s">
        <v>872</v>
      </c>
      <c r="E283" s="15" t="str">
        <f>HYPERLINK("https://www.esco-net.com/wcs/escort/ec/detail?hHinCd=EA728AJ-1","EA728AJ-1")</f>
        <v>EA728AJ-1</v>
      </c>
    </row>
    <row r="284" spans="2:5" x14ac:dyDescent="0.15">
      <c r="B284" s="5" t="s">
        <v>873</v>
      </c>
      <c r="C284" s="5" t="s">
        <v>874</v>
      </c>
      <c r="D284" s="5" t="s">
        <v>875</v>
      </c>
      <c r="E284" s="15" t="str">
        <f>HYPERLINK("https://www.esco-net.com/wcs/escort/ec/detail?hHinCd=EA743CP-2","EA743CP-2")</f>
        <v>EA743CP-2</v>
      </c>
    </row>
    <row r="285" spans="2:5" x14ac:dyDescent="0.15">
      <c r="B285" s="5" t="s">
        <v>876</v>
      </c>
      <c r="C285" s="5" t="s">
        <v>877</v>
      </c>
      <c r="D285" s="5" t="s">
        <v>878</v>
      </c>
      <c r="E285" s="15" t="str">
        <f>HYPERLINK("https://www.esco-net.com/wcs/escort/ec/detail?hHinCd=EA701BC-31","EA701BC-31")</f>
        <v>EA701BC-31</v>
      </c>
    </row>
    <row r="286" spans="2:5" x14ac:dyDescent="0.15">
      <c r="B286" s="5" t="s">
        <v>879</v>
      </c>
      <c r="C286" s="5" t="s">
        <v>880</v>
      </c>
      <c r="D286" s="5" t="s">
        <v>881</v>
      </c>
      <c r="E286" s="15" t="str">
        <f>HYPERLINK("https://www.esco-net.com/wcs/escort/ec/detail?hHinCd=EA701BC-17","EA701BC-17")</f>
        <v>EA701BC-17</v>
      </c>
    </row>
    <row r="287" spans="2:5" x14ac:dyDescent="0.15">
      <c r="B287" s="5" t="s">
        <v>882</v>
      </c>
      <c r="C287" s="5" t="s">
        <v>883</v>
      </c>
      <c r="D287" s="5" t="s">
        <v>884</v>
      </c>
      <c r="E287" s="15" t="str">
        <f>HYPERLINK("https://www.esco-net.com/wcs/escort/ec/detail?hHinCd=EA742MK-38A","EA742MK-38A")</f>
        <v>EA742MK-38A</v>
      </c>
    </row>
    <row r="288" spans="2:5" x14ac:dyDescent="0.15">
      <c r="B288" s="5" t="s">
        <v>885</v>
      </c>
      <c r="C288" s="5" t="s">
        <v>886</v>
      </c>
      <c r="D288" s="5" t="s">
        <v>887</v>
      </c>
      <c r="E288" s="15" t="str">
        <f>HYPERLINK("https://www.esco-net.com/wcs/escort/ec/detail?hHinCd=EA722CB-1A","EA722CB-1A")</f>
        <v>EA722CB-1A</v>
      </c>
    </row>
    <row r="289" spans="2:5" x14ac:dyDescent="0.15">
      <c r="B289" s="5" t="s">
        <v>69</v>
      </c>
      <c r="C289" s="5" t="s">
        <v>888</v>
      </c>
      <c r="D289" s="5" t="s">
        <v>889</v>
      </c>
      <c r="E289" s="15"/>
    </row>
    <row r="290" spans="2:5" x14ac:dyDescent="0.15">
      <c r="B290" s="5" t="s">
        <v>129</v>
      </c>
      <c r="C290" s="5" t="s">
        <v>890</v>
      </c>
      <c r="D290" s="5" t="s">
        <v>891</v>
      </c>
      <c r="E290" s="15" t="str">
        <f>HYPERLINK("https://www.esco-net.com/wcs/escort/ec/detail?hHinCd=EA728G-13","EA728G-13")</f>
        <v>EA728G-13</v>
      </c>
    </row>
    <row r="291" spans="2:5" x14ac:dyDescent="0.15">
      <c r="B291" s="5" t="s">
        <v>130</v>
      </c>
      <c r="C291" s="5" t="s">
        <v>892</v>
      </c>
      <c r="D291" s="5" t="s">
        <v>893</v>
      </c>
      <c r="E291" s="15" t="str">
        <f>HYPERLINK("https://www.esco-net.com/wcs/escort/ec/detail?hHinCd=EA813PE-2A","EA813PE-2A")</f>
        <v>EA813PE-2A</v>
      </c>
    </row>
    <row r="292" spans="2:5" x14ac:dyDescent="0.15">
      <c r="B292" s="5" t="s">
        <v>131</v>
      </c>
      <c r="C292" s="5" t="s">
        <v>894</v>
      </c>
      <c r="D292" s="5" t="s">
        <v>895</v>
      </c>
      <c r="E292" s="15" t="str">
        <f>HYPERLINK("https://www.esco-net.com/wcs/escort/ec/detail?hHinCd=EA813PE-11B","EA813PE-11B")</f>
        <v>EA813PE-11B</v>
      </c>
    </row>
    <row r="293" spans="2:5" x14ac:dyDescent="0.15">
      <c r="B293" s="5" t="s">
        <v>896</v>
      </c>
      <c r="C293" s="5" t="s">
        <v>897</v>
      </c>
      <c r="D293" s="5" t="s">
        <v>898</v>
      </c>
      <c r="E293" s="15" t="str">
        <f>HYPERLINK("https://www.esco-net.com/wcs/escort/ec/detail?hHinCd=EA813PD-111C","EA813PD-111C")</f>
        <v>EA813PD-111C</v>
      </c>
    </row>
    <row r="294" spans="2:5" x14ac:dyDescent="0.15">
      <c r="B294" s="5" t="s">
        <v>132</v>
      </c>
      <c r="C294" s="5" t="s">
        <v>899</v>
      </c>
      <c r="D294" s="5" t="s">
        <v>900</v>
      </c>
      <c r="E294" s="15"/>
    </row>
    <row r="295" spans="2:5" x14ac:dyDescent="0.15">
      <c r="B295" s="5" t="s">
        <v>133</v>
      </c>
      <c r="C295" s="5" t="s">
        <v>901</v>
      </c>
      <c r="D295" s="5" t="s">
        <v>902</v>
      </c>
      <c r="E295" s="15"/>
    </row>
    <row r="296" spans="2:5" x14ac:dyDescent="0.15">
      <c r="B296" s="5" t="s">
        <v>134</v>
      </c>
      <c r="C296" s="5" t="s">
        <v>903</v>
      </c>
      <c r="D296" s="5" t="s">
        <v>904</v>
      </c>
      <c r="E296" s="15"/>
    </row>
    <row r="297" spans="2:5" x14ac:dyDescent="0.15">
      <c r="B297" s="5" t="s">
        <v>134</v>
      </c>
      <c r="C297" s="5" t="s">
        <v>905</v>
      </c>
      <c r="D297" s="5" t="s">
        <v>906</v>
      </c>
      <c r="E297" s="15"/>
    </row>
    <row r="298" spans="2:5" x14ac:dyDescent="0.15">
      <c r="B298" s="5" t="s">
        <v>70</v>
      </c>
      <c r="C298" s="5" t="s">
        <v>907</v>
      </c>
      <c r="D298" s="5" t="s">
        <v>908</v>
      </c>
      <c r="E298" s="15" t="str">
        <f>HYPERLINK("https://www.esco-net.com/wcs/escort/ec/detail?hHinCd=EA860KR","EA860KR")</f>
        <v>EA860KR</v>
      </c>
    </row>
    <row r="299" spans="2:5" x14ac:dyDescent="0.15">
      <c r="B299" s="5" t="s">
        <v>71</v>
      </c>
      <c r="C299" s="5" t="s">
        <v>909</v>
      </c>
      <c r="D299" s="5" t="s">
        <v>910</v>
      </c>
      <c r="E299" s="15" t="str">
        <f>HYPERLINK("https://www.esco-net.com/wcs/escort/ec/detail?hHinCd=EA812KA-15","EA812KA-15")</f>
        <v>EA812KA-15</v>
      </c>
    </row>
    <row r="300" spans="2:5" x14ac:dyDescent="0.15">
      <c r="B300" s="5" t="s">
        <v>911</v>
      </c>
      <c r="C300" s="5" t="s">
        <v>912</v>
      </c>
      <c r="D300" s="5" t="s">
        <v>913</v>
      </c>
      <c r="E300" s="15"/>
    </row>
    <row r="301" spans="2:5" x14ac:dyDescent="0.15">
      <c r="B301" s="5" t="s">
        <v>914</v>
      </c>
      <c r="C301" s="5" t="s">
        <v>915</v>
      </c>
      <c r="D301" s="5" t="s">
        <v>916</v>
      </c>
      <c r="E301" s="15"/>
    </row>
    <row r="302" spans="2:5" x14ac:dyDescent="0.15">
      <c r="B302" s="5" t="s">
        <v>914</v>
      </c>
      <c r="C302" s="5" t="s">
        <v>917</v>
      </c>
      <c r="D302" s="5" t="s">
        <v>918</v>
      </c>
      <c r="E302" s="15" t="str">
        <f>HYPERLINK("https://www.esco-net.com/wcs/escort/ec/detail?hHinCd=EA940MH-11A","EA940MH-11A")</f>
        <v>EA940MH-11A</v>
      </c>
    </row>
    <row r="303" spans="2:5" x14ac:dyDescent="0.15">
      <c r="B303" s="5" t="s">
        <v>919</v>
      </c>
      <c r="C303" s="5" t="s">
        <v>920</v>
      </c>
      <c r="D303" s="5" t="s">
        <v>921</v>
      </c>
      <c r="E303" s="15" t="str">
        <f>HYPERLINK("https://www.esco-net.com/wcs/escort/ec/detail?hHinCd=EA815GA-64","EA815GA-64")</f>
        <v>EA815GA-64</v>
      </c>
    </row>
    <row r="304" spans="2:5" x14ac:dyDescent="0.15">
      <c r="B304" s="5" t="s">
        <v>922</v>
      </c>
      <c r="C304" s="5" t="s">
        <v>923</v>
      </c>
      <c r="D304" s="5" t="s">
        <v>924</v>
      </c>
      <c r="E304" s="15" t="str">
        <f>HYPERLINK("https://www.esco-net.com/wcs/escort/ec/detail?hHinCd=EA815GM-224A","EA815GM-224A")</f>
        <v>EA815GM-224A</v>
      </c>
    </row>
    <row r="305" spans="2:5" x14ac:dyDescent="0.15">
      <c r="B305" s="5" t="s">
        <v>925</v>
      </c>
      <c r="C305" s="5" t="s">
        <v>926</v>
      </c>
      <c r="D305" s="5" t="s">
        <v>927</v>
      </c>
      <c r="E305" s="15" t="str">
        <f>HYPERLINK("https://www.esco-net.com/wcs/escort/ec/detail?hHinCd=EA815GK-113A","EA815GK-113A")</f>
        <v>EA815GK-113A</v>
      </c>
    </row>
    <row r="306" spans="2:5" x14ac:dyDescent="0.15">
      <c r="B306" s="5" t="s">
        <v>928</v>
      </c>
      <c r="C306" s="5" t="s">
        <v>929</v>
      </c>
      <c r="D306" s="5" t="s">
        <v>930</v>
      </c>
      <c r="E306" s="15" t="str">
        <f>HYPERLINK("https://www.esco-net.com/wcs/escort/ec/detail?hHinCd=EA940CD-63","EA940CD-63")</f>
        <v>EA940CD-63</v>
      </c>
    </row>
    <row r="307" spans="2:5" x14ac:dyDescent="0.15">
      <c r="B307" s="5" t="s">
        <v>72</v>
      </c>
      <c r="C307" s="5" t="s">
        <v>931</v>
      </c>
      <c r="D307" s="5" t="s">
        <v>932</v>
      </c>
      <c r="E307" s="15"/>
    </row>
    <row r="308" spans="2:5" x14ac:dyDescent="0.15">
      <c r="B308" s="5" t="s">
        <v>72</v>
      </c>
      <c r="C308" s="5" t="s">
        <v>933</v>
      </c>
      <c r="D308" s="5" t="s">
        <v>934</v>
      </c>
      <c r="E308" s="15"/>
    </row>
    <row r="309" spans="2:5" x14ac:dyDescent="0.15">
      <c r="B309" s="5" t="s">
        <v>72</v>
      </c>
      <c r="C309" s="5" t="s">
        <v>935</v>
      </c>
      <c r="D309" s="5" t="s">
        <v>936</v>
      </c>
      <c r="E309" s="15"/>
    </row>
    <row r="310" spans="2:5" x14ac:dyDescent="0.15">
      <c r="B310" s="5" t="s">
        <v>135</v>
      </c>
      <c r="C310" s="5" t="s">
        <v>937</v>
      </c>
      <c r="D310" s="5" t="s">
        <v>938</v>
      </c>
      <c r="E310" s="15" t="str">
        <f>HYPERLINK("https://www.esco-net.com/wcs/escort/ec/detail?hHinCd=EA824DV-3.5","EA824DV-3.5")</f>
        <v>EA824DV-3.5</v>
      </c>
    </row>
    <row r="311" spans="2:5" x14ac:dyDescent="0.15">
      <c r="B311" s="5" t="s">
        <v>135</v>
      </c>
      <c r="C311" s="5" t="s">
        <v>939</v>
      </c>
      <c r="D311" s="5" t="s">
        <v>940</v>
      </c>
      <c r="E311" s="15" t="str">
        <f>HYPERLINK("https://www.esco-net.com/wcs/escort/ec/detail?hHinCd=EA824DV-5.5","EA824DV-5.5")</f>
        <v>EA824DV-5.5</v>
      </c>
    </row>
    <row r="312" spans="2:5" x14ac:dyDescent="0.15">
      <c r="B312" s="5" t="s">
        <v>941</v>
      </c>
      <c r="C312" s="5" t="s">
        <v>942</v>
      </c>
      <c r="D312" s="5" t="s">
        <v>943</v>
      </c>
      <c r="E312" s="15" t="str">
        <f>HYPERLINK("https://www.esco-net.com/wcs/escort/ec/detail?hHinCd=EA824PG-3.8","EA824PG-3.8")</f>
        <v>EA824PG-3.8</v>
      </c>
    </row>
    <row r="313" spans="2:5" x14ac:dyDescent="0.15">
      <c r="B313" s="5" t="s">
        <v>73</v>
      </c>
      <c r="C313" s="5" t="s">
        <v>944</v>
      </c>
      <c r="D313" s="5" t="s">
        <v>945</v>
      </c>
      <c r="E313" s="15" t="str">
        <f>HYPERLINK("https://www.esco-net.com/wcs/escort/ec/detail?hHinCd=EA827FC-10B","EA827FC-10B")</f>
        <v>EA827FC-10B</v>
      </c>
    </row>
    <row r="314" spans="2:5" x14ac:dyDescent="0.15">
      <c r="B314" s="5" t="s">
        <v>946</v>
      </c>
      <c r="C314" s="5" t="s">
        <v>947</v>
      </c>
      <c r="D314" s="5" t="s">
        <v>948</v>
      </c>
      <c r="E314" s="15" t="str">
        <f>HYPERLINK("https://www.esco-net.com/wcs/escort/ec/detail?hHinCd=EA824SB-6.0","EA824SB-6.0")</f>
        <v>EA824SB-6.0</v>
      </c>
    </row>
    <row r="315" spans="2:5" x14ac:dyDescent="0.15">
      <c r="B315" s="5" t="s">
        <v>949</v>
      </c>
      <c r="C315" s="5" t="s">
        <v>950</v>
      </c>
      <c r="D315" s="5" t="s">
        <v>951</v>
      </c>
      <c r="E315" s="15"/>
    </row>
    <row r="316" spans="2:5" x14ac:dyDescent="0.15">
      <c r="B316" s="5" t="s">
        <v>952</v>
      </c>
      <c r="C316" s="5" t="s">
        <v>953</v>
      </c>
      <c r="D316" s="5" t="s">
        <v>954</v>
      </c>
      <c r="E316" s="15"/>
    </row>
    <row r="317" spans="2:5" x14ac:dyDescent="0.15">
      <c r="B317" s="5" t="s">
        <v>955</v>
      </c>
      <c r="C317" s="5" t="s">
        <v>956</v>
      </c>
      <c r="D317" s="5" t="s">
        <v>957</v>
      </c>
      <c r="E317" s="15"/>
    </row>
    <row r="318" spans="2:5" x14ac:dyDescent="0.15">
      <c r="B318" s="5" t="s">
        <v>958</v>
      </c>
      <c r="C318" s="5" t="s">
        <v>959</v>
      </c>
      <c r="D318" s="5" t="s">
        <v>960</v>
      </c>
      <c r="E318" s="15" t="str">
        <f>HYPERLINK("https://www.esco-net.com/wcs/escort/ec/detail?hHinCd=EA819AS-43","EA819AS-43")</f>
        <v>EA819AS-43</v>
      </c>
    </row>
    <row r="319" spans="2:5" x14ac:dyDescent="0.15">
      <c r="B319" s="5" t="s">
        <v>961</v>
      </c>
      <c r="C319" s="5" t="s">
        <v>962</v>
      </c>
      <c r="D319" s="5" t="s">
        <v>963</v>
      </c>
      <c r="E319" s="15" t="str">
        <f>HYPERLINK("https://www.esco-net.com/wcs/escort/ec/detail?hHinCd=EA819BK-211","EA819BK-211")</f>
        <v>EA819BK-211</v>
      </c>
    </row>
    <row r="320" spans="2:5" x14ac:dyDescent="0.15">
      <c r="B320" s="5" t="s">
        <v>964</v>
      </c>
      <c r="C320" s="5" t="s">
        <v>965</v>
      </c>
      <c r="D320" s="5" t="s">
        <v>966</v>
      </c>
      <c r="E320" s="15" t="str">
        <f>HYPERLINK("https://www.esco-net.com/wcs/escort/ec/detail?hHinCd=EA825SB-41","EA825SB-41")</f>
        <v>EA825SB-41</v>
      </c>
    </row>
    <row r="321" spans="2:5" x14ac:dyDescent="0.15">
      <c r="B321" s="5" t="s">
        <v>964</v>
      </c>
      <c r="C321" s="5" t="s">
        <v>967</v>
      </c>
      <c r="D321" s="5" t="s">
        <v>968</v>
      </c>
      <c r="E321" s="15" t="str">
        <f>HYPERLINK("https://www.esco-net.com/wcs/escort/ec/detail?hHinCd=EA825V-51","EA825V-51")</f>
        <v>EA825V-51</v>
      </c>
    </row>
    <row r="322" spans="2:5" x14ac:dyDescent="0.15">
      <c r="B322" s="5" t="s">
        <v>969</v>
      </c>
      <c r="C322" s="5" t="s">
        <v>970</v>
      </c>
      <c r="D322" s="5" t="s">
        <v>971</v>
      </c>
      <c r="E322" s="15" t="str">
        <f>HYPERLINK("https://www.esco-net.com/wcs/escort/ec/detail?hHinCd=EA823LX-219","EA823LX-219")</f>
        <v>EA823LX-219</v>
      </c>
    </row>
    <row r="323" spans="2:5" x14ac:dyDescent="0.15">
      <c r="B323" s="5" t="s">
        <v>136</v>
      </c>
      <c r="C323" s="5" t="s">
        <v>972</v>
      </c>
      <c r="D323" s="5" t="s">
        <v>973</v>
      </c>
      <c r="E323" s="15"/>
    </row>
    <row r="324" spans="2:5" x14ac:dyDescent="0.15">
      <c r="B324" s="5" t="s">
        <v>136</v>
      </c>
      <c r="C324" s="5" t="s">
        <v>974</v>
      </c>
      <c r="D324" s="5" t="s">
        <v>975</v>
      </c>
      <c r="E324" s="15"/>
    </row>
    <row r="325" spans="2:5" x14ac:dyDescent="0.15">
      <c r="B325" s="5" t="s">
        <v>976</v>
      </c>
      <c r="C325" s="5" t="s">
        <v>977</v>
      </c>
      <c r="D325" s="5" t="s">
        <v>978</v>
      </c>
      <c r="E325" s="15" t="str">
        <f>HYPERLINK("https://www.esco-net.com/wcs/escort/ec/detail?hHinCd=EA810XK-20","EA810XK-20")</f>
        <v>EA810XK-20</v>
      </c>
    </row>
    <row r="326" spans="2:5" x14ac:dyDescent="0.15">
      <c r="B326" s="5" t="s">
        <v>976</v>
      </c>
      <c r="C326" s="5" t="s">
        <v>979</v>
      </c>
      <c r="D326" s="5" t="s">
        <v>980</v>
      </c>
      <c r="E326" s="15" t="str">
        <f>HYPERLINK("https://www.esco-net.com/wcs/escort/ec/detail?hHinCd=EA824DM-200","EA824DM-200")</f>
        <v>EA824DM-200</v>
      </c>
    </row>
    <row r="327" spans="2:5" x14ac:dyDescent="0.15">
      <c r="B327" s="5" t="s">
        <v>981</v>
      </c>
      <c r="C327" s="5" t="s">
        <v>982</v>
      </c>
      <c r="D327" s="5" t="s">
        <v>983</v>
      </c>
      <c r="E327" s="15" t="str">
        <f>HYPERLINK("https://www.esco-net.com/wcs/escort/ec/detail?hHinCd=EA857SC-11A","EA857SC-11A")</f>
        <v>EA857SC-11A</v>
      </c>
    </row>
    <row r="328" spans="2:5" x14ac:dyDescent="0.15">
      <c r="B328" s="5" t="s">
        <v>981</v>
      </c>
      <c r="C328" s="5" t="s">
        <v>984</v>
      </c>
      <c r="D328" s="5" t="s">
        <v>985</v>
      </c>
      <c r="E328" s="15" t="str">
        <f>HYPERLINK("https://www.esco-net.com/wcs/escort/ec/detail?hHinCd=EA857ZG-3","EA857ZG-3")</f>
        <v>EA857ZG-3</v>
      </c>
    </row>
    <row r="329" spans="2:5" x14ac:dyDescent="0.15">
      <c r="B329" s="5" t="s">
        <v>986</v>
      </c>
      <c r="C329" s="5" t="s">
        <v>987</v>
      </c>
      <c r="D329" s="5" t="s">
        <v>988</v>
      </c>
      <c r="E329" s="15" t="str">
        <f>HYPERLINK("https://www.esco-net.com/wcs/escort/ec/detail?hHinCd=EA857L-8AA","EA857L-8AA")</f>
        <v>EA857L-8AA</v>
      </c>
    </row>
    <row r="330" spans="2:5" x14ac:dyDescent="0.15">
      <c r="B330" s="5" t="s">
        <v>989</v>
      </c>
      <c r="C330" s="5" t="s">
        <v>990</v>
      </c>
      <c r="D330" s="5" t="s">
        <v>991</v>
      </c>
      <c r="E330" s="15"/>
    </row>
    <row r="331" spans="2:5" x14ac:dyDescent="0.15">
      <c r="B331" s="5" t="s">
        <v>992</v>
      </c>
      <c r="C331" s="5" t="s">
        <v>993</v>
      </c>
      <c r="D331" s="5" t="s">
        <v>994</v>
      </c>
      <c r="E331" s="15" t="str">
        <f>HYPERLINK("https://www.esco-net.com/wcs/escort/ec/detail?hHinCd=EA843XD-206","EA843XD-206")</f>
        <v>EA843XD-206</v>
      </c>
    </row>
    <row r="332" spans="2:5" x14ac:dyDescent="0.15">
      <c r="B332" s="5" t="s">
        <v>995</v>
      </c>
      <c r="C332" s="5" t="s">
        <v>996</v>
      </c>
      <c r="D332" s="5" t="s">
        <v>997</v>
      </c>
      <c r="E332" s="15" t="str">
        <f>HYPERLINK("https://www.esco-net.com/wcs/escort/ec/detail?hHinCd=EA809-112","EA809-112")</f>
        <v>EA809-112</v>
      </c>
    </row>
    <row r="333" spans="2:5" x14ac:dyDescent="0.15">
      <c r="B333" s="5" t="s">
        <v>137</v>
      </c>
      <c r="C333" s="5" t="s">
        <v>998</v>
      </c>
      <c r="D333" s="5" t="s">
        <v>999</v>
      </c>
      <c r="E333" s="15"/>
    </row>
    <row r="334" spans="2:5" x14ac:dyDescent="0.15">
      <c r="B334" s="5" t="s">
        <v>1000</v>
      </c>
      <c r="C334" s="5" t="s">
        <v>1001</v>
      </c>
      <c r="D334" s="5" t="s">
        <v>1002</v>
      </c>
      <c r="E334" s="15" t="str">
        <f>HYPERLINK("https://www.esco-net.com/wcs/escort/ec/detail?hHinCd=EA163MJ-240","EA163MJ-240")</f>
        <v>EA163MJ-240</v>
      </c>
    </row>
    <row r="335" spans="2:5" x14ac:dyDescent="0.15">
      <c r="B335" s="5" t="s">
        <v>1003</v>
      </c>
      <c r="C335" s="5" t="s">
        <v>1004</v>
      </c>
      <c r="D335" s="5" t="s">
        <v>1005</v>
      </c>
      <c r="E335" s="15" t="str">
        <f>HYPERLINK("https://www.esco-net.com/wcs/escort/ec/detail?hHinCd=EA819EH-2","EA819EH-2")</f>
        <v>EA819EH-2</v>
      </c>
    </row>
    <row r="336" spans="2:5" x14ac:dyDescent="0.15">
      <c r="B336" s="5" t="s">
        <v>74</v>
      </c>
      <c r="C336" s="5" t="s">
        <v>1006</v>
      </c>
      <c r="D336" s="5" t="s">
        <v>1007</v>
      </c>
      <c r="E336" s="15" t="str">
        <f>HYPERLINK("https://www.esco-net.com/wcs/escort/ec/detail?hHinCd=EA618AX-133","EA618AX-133")</f>
        <v>EA618AX-133</v>
      </c>
    </row>
    <row r="337" spans="2:5" x14ac:dyDescent="0.15">
      <c r="B337" s="5" t="s">
        <v>1008</v>
      </c>
      <c r="C337" s="5" t="s">
        <v>1009</v>
      </c>
      <c r="D337" s="5" t="s">
        <v>1010</v>
      </c>
      <c r="E337" s="15"/>
    </row>
    <row r="338" spans="2:5" x14ac:dyDescent="0.15">
      <c r="B338" s="5" t="s">
        <v>75</v>
      </c>
      <c r="C338" s="5" t="s">
        <v>1011</v>
      </c>
      <c r="D338" s="5" t="s">
        <v>1012</v>
      </c>
      <c r="E338" s="15" t="str">
        <f>HYPERLINK("https://www.esco-net.com/wcs/escort/ec/detail?hHinCd=EA127B-13","EA127B-13")</f>
        <v>EA127B-13</v>
      </c>
    </row>
    <row r="339" spans="2:5" x14ac:dyDescent="0.15">
      <c r="B339" s="5" t="s">
        <v>75</v>
      </c>
      <c r="C339" s="5" t="s">
        <v>1013</v>
      </c>
      <c r="D339" s="5" t="s">
        <v>1014</v>
      </c>
      <c r="E339" s="15" t="str">
        <f>HYPERLINK("https://www.esco-net.com/wcs/escort/ec/detail?hHinCd=EA127RA-120","EA127RA-120")</f>
        <v>EA127RA-120</v>
      </c>
    </row>
    <row r="340" spans="2:5" x14ac:dyDescent="0.15">
      <c r="B340" s="5" t="s">
        <v>1015</v>
      </c>
      <c r="C340" s="5" t="s">
        <v>1016</v>
      </c>
      <c r="D340" s="5" t="s">
        <v>1017</v>
      </c>
      <c r="E340" s="15" t="str">
        <f>HYPERLINK("https://www.esco-net.com/wcs/escort/ec/detail?hHinCd=EA121AB-1","EA121AB-1")</f>
        <v>EA121AB-1</v>
      </c>
    </row>
    <row r="341" spans="2:5" x14ac:dyDescent="0.15">
      <c r="B341" s="5" t="s">
        <v>1018</v>
      </c>
      <c r="C341" s="5" t="s">
        <v>1019</v>
      </c>
      <c r="D341" s="5" t="s">
        <v>1020</v>
      </c>
      <c r="E341" s="15" t="str">
        <f>HYPERLINK("https://www.esco-net.com/wcs/escort/ec/detail?hHinCd=EA124BJ-28","EA124BJ-28")</f>
        <v>EA124BJ-28</v>
      </c>
    </row>
    <row r="342" spans="2:5" x14ac:dyDescent="0.15">
      <c r="B342" s="5" t="s">
        <v>1018</v>
      </c>
      <c r="C342" s="5" t="s">
        <v>1021</v>
      </c>
      <c r="D342" s="5" t="s">
        <v>1022</v>
      </c>
      <c r="E342" s="15" t="str">
        <f>HYPERLINK("https://www.esco-net.com/wcs/escort/ec/detail?hHinCd=EA124BK-10","EA124BK-10")</f>
        <v>EA124BK-10</v>
      </c>
    </row>
    <row r="343" spans="2:5" x14ac:dyDescent="0.15">
      <c r="B343" s="5" t="s">
        <v>1023</v>
      </c>
      <c r="C343" s="5" t="s">
        <v>1024</v>
      </c>
      <c r="D343" s="5" t="s">
        <v>1025</v>
      </c>
      <c r="E343" s="15" t="str">
        <f>HYPERLINK("https://www.esco-net.com/wcs/escort/ec/detail?hHinCd=EA124BH-13","EA124BH-13")</f>
        <v>EA124BH-13</v>
      </c>
    </row>
    <row r="344" spans="2:5" x14ac:dyDescent="0.15">
      <c r="B344" s="5" t="s">
        <v>138</v>
      </c>
      <c r="C344" s="5" t="s">
        <v>1026</v>
      </c>
      <c r="D344" s="5" t="s">
        <v>1027</v>
      </c>
      <c r="E344" s="15" t="str">
        <f>HYPERLINK("https://www.esco-net.com/wcs/escort/ec/detail?hHinCd=EA125CZ-56","EA125CZ-56")</f>
        <v>EA125CZ-56</v>
      </c>
    </row>
    <row r="345" spans="2:5" x14ac:dyDescent="0.15">
      <c r="B345" s="5" t="s">
        <v>15</v>
      </c>
      <c r="C345" s="5" t="s">
        <v>1028</v>
      </c>
      <c r="D345" s="5" t="s">
        <v>1029</v>
      </c>
      <c r="E345" s="15"/>
    </row>
    <row r="346" spans="2:5" x14ac:dyDescent="0.15">
      <c r="B346" s="5" t="s">
        <v>139</v>
      </c>
      <c r="C346" s="5" t="s">
        <v>1030</v>
      </c>
      <c r="D346" s="5" t="s">
        <v>1031</v>
      </c>
      <c r="E346" s="15"/>
    </row>
    <row r="347" spans="2:5" x14ac:dyDescent="0.15">
      <c r="B347" s="5" t="s">
        <v>1032</v>
      </c>
      <c r="C347" s="5" t="s">
        <v>1033</v>
      </c>
      <c r="D347" s="5" t="s">
        <v>1034</v>
      </c>
      <c r="E347" s="15" t="str">
        <f>HYPERLINK("https://www.esco-net.com/wcs/escort/ec/detail?hHinCd=EA153HA-8","EA153HA-8")</f>
        <v>EA153HA-8</v>
      </c>
    </row>
    <row r="348" spans="2:5" x14ac:dyDescent="0.15">
      <c r="B348" s="5" t="s">
        <v>76</v>
      </c>
      <c r="C348" s="5" t="s">
        <v>1035</v>
      </c>
      <c r="D348" s="5" t="s">
        <v>1036</v>
      </c>
      <c r="E348" s="15"/>
    </row>
    <row r="349" spans="2:5" x14ac:dyDescent="0.15">
      <c r="B349" s="5" t="s">
        <v>1037</v>
      </c>
      <c r="C349" s="5" t="s">
        <v>1038</v>
      </c>
      <c r="D349" s="5" t="s">
        <v>1039</v>
      </c>
      <c r="E349" s="15" t="str">
        <f>HYPERLINK("https://www.esco-net.com/wcs/escort/ec/detail?hHinCd=EA153SJ-51","EA153SJ-51")</f>
        <v>EA153SJ-51</v>
      </c>
    </row>
    <row r="350" spans="2:5" x14ac:dyDescent="0.15">
      <c r="B350" s="5" t="s">
        <v>77</v>
      </c>
      <c r="C350" s="5" t="s">
        <v>1040</v>
      </c>
      <c r="D350" s="5" t="s">
        <v>1041</v>
      </c>
      <c r="E350" s="15"/>
    </row>
    <row r="351" spans="2:5" x14ac:dyDescent="0.15">
      <c r="B351" s="5" t="s">
        <v>78</v>
      </c>
      <c r="C351" s="5" t="s">
        <v>1042</v>
      </c>
      <c r="D351" s="5" t="s">
        <v>1043</v>
      </c>
      <c r="E351" s="15" t="str">
        <f>HYPERLINK("https://www.esco-net.com/wcs/escort/ec/detail?hHinCd=EA140DG-12","EA140DG-12")</f>
        <v>EA140DG-12</v>
      </c>
    </row>
    <row r="352" spans="2:5" x14ac:dyDescent="0.15">
      <c r="B352" s="5" t="s">
        <v>40</v>
      </c>
      <c r="C352" s="5" t="s">
        <v>1044</v>
      </c>
      <c r="D352" s="5" t="s">
        <v>1045</v>
      </c>
      <c r="E352" s="15" t="str">
        <f>HYPERLINK("https://www.esco-net.com/wcs/escort/ec/detail?hHinCd=EA140DC-12","EA140DC-12")</f>
        <v>EA140DC-12</v>
      </c>
    </row>
    <row r="353" spans="2:5" x14ac:dyDescent="0.15">
      <c r="B353" s="5" t="s">
        <v>40</v>
      </c>
      <c r="C353" s="5" t="s">
        <v>1046</v>
      </c>
      <c r="D353" s="5" t="s">
        <v>1047</v>
      </c>
      <c r="E353" s="15"/>
    </row>
    <row r="354" spans="2:5" x14ac:dyDescent="0.15">
      <c r="B354" s="5" t="s">
        <v>40</v>
      </c>
      <c r="C354" s="5" t="s">
        <v>1048</v>
      </c>
      <c r="D354" s="5" t="s">
        <v>1049</v>
      </c>
      <c r="E354" s="15"/>
    </row>
    <row r="355" spans="2:5" x14ac:dyDescent="0.15">
      <c r="B355" s="5" t="s">
        <v>1050</v>
      </c>
      <c r="C355" s="5" t="s">
        <v>1051</v>
      </c>
      <c r="D355" s="5" t="s">
        <v>1052</v>
      </c>
      <c r="E355" s="15"/>
    </row>
    <row r="356" spans="2:5" x14ac:dyDescent="0.15">
      <c r="B356" s="5" t="s">
        <v>1050</v>
      </c>
      <c r="C356" s="5" t="s">
        <v>1053</v>
      </c>
      <c r="D356" s="5" t="s">
        <v>1054</v>
      </c>
      <c r="E356" s="15"/>
    </row>
    <row r="357" spans="2:5" x14ac:dyDescent="0.15">
      <c r="B357" s="5" t="s">
        <v>1050</v>
      </c>
      <c r="C357" s="5" t="s">
        <v>1055</v>
      </c>
      <c r="D357" s="5" t="s">
        <v>1056</v>
      </c>
      <c r="E357" s="15"/>
    </row>
    <row r="358" spans="2:5" x14ac:dyDescent="0.15">
      <c r="B358" s="5" t="s">
        <v>1050</v>
      </c>
      <c r="C358" s="5" t="s">
        <v>1057</v>
      </c>
      <c r="D358" s="5" t="s">
        <v>1058</v>
      </c>
      <c r="E358" s="15"/>
    </row>
    <row r="359" spans="2:5" x14ac:dyDescent="0.15">
      <c r="B359" s="5" t="s">
        <v>1050</v>
      </c>
      <c r="C359" s="5" t="s">
        <v>1059</v>
      </c>
      <c r="D359" s="5" t="s">
        <v>1060</v>
      </c>
      <c r="E359" s="15"/>
    </row>
    <row r="360" spans="2:5" x14ac:dyDescent="0.15">
      <c r="B360" s="5" t="s">
        <v>1050</v>
      </c>
      <c r="C360" s="5" t="s">
        <v>1061</v>
      </c>
      <c r="D360" s="5" t="s">
        <v>1062</v>
      </c>
      <c r="E360" s="15"/>
    </row>
    <row r="361" spans="2:5" x14ac:dyDescent="0.15">
      <c r="B361" s="5" t="s">
        <v>1050</v>
      </c>
      <c r="C361" s="5" t="s">
        <v>1063</v>
      </c>
      <c r="D361" s="5" t="s">
        <v>1064</v>
      </c>
      <c r="E361" s="15"/>
    </row>
    <row r="362" spans="2:5" x14ac:dyDescent="0.15">
      <c r="B362" s="5" t="s">
        <v>1050</v>
      </c>
      <c r="C362" s="5" t="s">
        <v>1065</v>
      </c>
      <c r="D362" s="5" t="s">
        <v>1066</v>
      </c>
      <c r="E362" s="15"/>
    </row>
    <row r="363" spans="2:5" x14ac:dyDescent="0.15">
      <c r="B363" s="5" t="s">
        <v>1050</v>
      </c>
      <c r="C363" s="5" t="s">
        <v>1067</v>
      </c>
      <c r="D363" s="5" t="s">
        <v>1068</v>
      </c>
      <c r="E363" s="15" t="str">
        <f>HYPERLINK("https://www.esco-net.com/wcs/escort/ec/detail?hHinCd=EA141AS-88","EA141AS-88")</f>
        <v>EA141AS-88</v>
      </c>
    </row>
    <row r="364" spans="2:5" x14ac:dyDescent="0.15">
      <c r="B364" s="5" t="s">
        <v>140</v>
      </c>
      <c r="C364" s="5" t="s">
        <v>1069</v>
      </c>
      <c r="D364" s="5" t="s">
        <v>1070</v>
      </c>
      <c r="E364" s="15" t="str">
        <f>HYPERLINK("https://www.esco-net.com/wcs/escort/ec/detail?hHinCd=EA426CG-11","EA426CG-11")</f>
        <v>EA426CG-11</v>
      </c>
    </row>
    <row r="365" spans="2:5" x14ac:dyDescent="0.15">
      <c r="B365" s="5" t="s">
        <v>79</v>
      </c>
      <c r="C365" s="5" t="s">
        <v>1071</v>
      </c>
      <c r="D365" s="5" t="s">
        <v>1072</v>
      </c>
      <c r="E365" s="15" t="str">
        <f>HYPERLINK("https://www.esco-net.com/wcs/escort/ec/detail?hHinCd=EA469FL-8A","EA469FL-8A")</f>
        <v>EA469FL-8A</v>
      </c>
    </row>
    <row r="366" spans="2:5" x14ac:dyDescent="0.15">
      <c r="B366" s="5" t="s">
        <v>141</v>
      </c>
      <c r="C366" s="5" t="s">
        <v>1073</v>
      </c>
      <c r="D366" s="5" t="s">
        <v>1074</v>
      </c>
      <c r="E366" s="15" t="str">
        <f>HYPERLINK("https://www.esco-net.com/wcs/escort/ec/detail?hHinCd=EA470AB-4","EA470AB-4")</f>
        <v>EA470AB-4</v>
      </c>
    </row>
    <row r="367" spans="2:5" x14ac:dyDescent="0.15">
      <c r="B367" s="5" t="s">
        <v>1075</v>
      </c>
      <c r="C367" s="5" t="s">
        <v>1076</v>
      </c>
      <c r="D367" s="5" t="s">
        <v>1077</v>
      </c>
      <c r="E367" s="15" t="str">
        <f>HYPERLINK("https://www.esco-net.com/wcs/escort/ec/detail?hHinCd=EA470AA-10","EA470AA-10")</f>
        <v>EA470AA-10</v>
      </c>
    </row>
    <row r="368" spans="2:5" x14ac:dyDescent="0.15">
      <c r="B368" s="5" t="s">
        <v>41</v>
      </c>
      <c r="C368" s="5" t="s">
        <v>1078</v>
      </c>
      <c r="D368" s="5" t="s">
        <v>1079</v>
      </c>
      <c r="E368" s="15" t="str">
        <f>HYPERLINK("https://www.esco-net.com/wcs/escort/ec/detail?hHinCd=EA470BG-110","EA470BG-110")</f>
        <v>EA470BG-110</v>
      </c>
    </row>
    <row r="369" spans="2:5" x14ac:dyDescent="0.15">
      <c r="B369" s="5" t="s">
        <v>1080</v>
      </c>
      <c r="C369" s="5" t="s">
        <v>1081</v>
      </c>
      <c r="D369" s="5" t="s">
        <v>1082</v>
      </c>
      <c r="E369" s="15" t="str">
        <f>HYPERLINK("https://www.esco-net.com/wcs/escort/ec/detail?hHinCd=EA432LA-11A","EA432LA-11A")</f>
        <v>EA432LA-11A</v>
      </c>
    </row>
    <row r="370" spans="2:5" x14ac:dyDescent="0.15">
      <c r="B370" s="5" t="s">
        <v>1083</v>
      </c>
      <c r="C370" s="5" t="s">
        <v>1084</v>
      </c>
      <c r="D370" s="5" t="s">
        <v>1085</v>
      </c>
      <c r="E370" s="15" t="str">
        <f>HYPERLINK("https://www.esco-net.com/wcs/escort/ec/detail?hHinCd=EA468BX-23A","EA468BX-23A")</f>
        <v>EA468BX-23A</v>
      </c>
    </row>
    <row r="371" spans="2:5" x14ac:dyDescent="0.15">
      <c r="B371" s="5" t="s">
        <v>80</v>
      </c>
      <c r="C371" s="5" t="s">
        <v>1086</v>
      </c>
      <c r="D371" s="5" t="s">
        <v>1087</v>
      </c>
      <c r="E371" s="15"/>
    </row>
    <row r="372" spans="2:5" x14ac:dyDescent="0.15">
      <c r="B372" s="5" t="s">
        <v>1088</v>
      </c>
      <c r="C372" s="5" t="s">
        <v>1089</v>
      </c>
      <c r="D372" s="5" t="s">
        <v>1090</v>
      </c>
      <c r="E372" s="15" t="str">
        <f>HYPERLINK("https://www.esco-net.com/wcs/escort/ec/detail?hHinCd=EA468CM-3A","EA468CM-3A")</f>
        <v>EA468CM-3A</v>
      </c>
    </row>
    <row r="373" spans="2:5" x14ac:dyDescent="0.15">
      <c r="B373" s="5" t="s">
        <v>81</v>
      </c>
      <c r="C373" s="5" t="s">
        <v>1091</v>
      </c>
      <c r="D373" s="5" t="s">
        <v>1092</v>
      </c>
      <c r="E373" s="15"/>
    </row>
    <row r="374" spans="2:5" x14ac:dyDescent="0.15">
      <c r="B374" s="5" t="s">
        <v>142</v>
      </c>
      <c r="C374" s="5" t="s">
        <v>1093</v>
      </c>
      <c r="D374" s="5" t="s">
        <v>1094</v>
      </c>
      <c r="E374" s="15" t="str">
        <f>HYPERLINK("https://www.esco-net.com/wcs/escort/ec/detail?hHinCd=EA468D-61A","EA468D-61A")</f>
        <v>EA468D-61A</v>
      </c>
    </row>
    <row r="375" spans="2:5" x14ac:dyDescent="0.15">
      <c r="B375" s="5" t="s">
        <v>1095</v>
      </c>
      <c r="C375" s="5" t="s">
        <v>1096</v>
      </c>
      <c r="D375" s="5" t="s">
        <v>1097</v>
      </c>
      <c r="E375" s="15"/>
    </row>
    <row r="376" spans="2:5" x14ac:dyDescent="0.15">
      <c r="B376" s="5" t="s">
        <v>143</v>
      </c>
      <c r="C376" s="5" t="s">
        <v>1098</v>
      </c>
      <c r="D376" s="5" t="s">
        <v>1099</v>
      </c>
      <c r="E376" s="15" t="str">
        <f>HYPERLINK("https://www.esco-net.com/wcs/escort/ec/detail?hHinCd=EA463HB-52","EA463HB-52")</f>
        <v>EA463HB-52</v>
      </c>
    </row>
    <row r="377" spans="2:5" x14ac:dyDescent="0.15">
      <c r="B377" s="5" t="s">
        <v>1100</v>
      </c>
      <c r="C377" s="5" t="s">
        <v>1101</v>
      </c>
      <c r="D377" s="5" t="s">
        <v>1102</v>
      </c>
      <c r="E377" s="15" t="str">
        <f>HYPERLINK("https://www.esco-net.com/wcs/escort/ec/detail?hHinCd=EA463CC-83","EA463CC-83")</f>
        <v>EA463CC-83</v>
      </c>
    </row>
    <row r="378" spans="2:5" x14ac:dyDescent="0.15">
      <c r="B378" s="5" t="s">
        <v>1100</v>
      </c>
      <c r="C378" s="5" t="s">
        <v>1103</v>
      </c>
      <c r="D378" s="5" t="s">
        <v>1104</v>
      </c>
      <c r="E378" s="15" t="str">
        <f>HYPERLINK("https://www.esco-net.com/wcs/escort/ec/detail?hHinCd=EA463CC-254","EA463CC-254")</f>
        <v>EA463CC-254</v>
      </c>
    </row>
    <row r="379" spans="2:5" x14ac:dyDescent="0.15">
      <c r="B379" s="5" t="s">
        <v>1105</v>
      </c>
      <c r="C379" s="5" t="s">
        <v>1106</v>
      </c>
      <c r="D379" s="5" t="s">
        <v>1107</v>
      </c>
      <c r="E379" s="15" t="str">
        <f>HYPERLINK("https://www.esco-net.com/wcs/escort/ec/detail?hHinCd=EA463FW-39","EA463FW-39")</f>
        <v>EA463FW-39</v>
      </c>
    </row>
    <row r="380" spans="2:5" x14ac:dyDescent="0.15">
      <c r="B380" s="5" t="s">
        <v>82</v>
      </c>
      <c r="C380" s="5" t="s">
        <v>1108</v>
      </c>
      <c r="D380" s="5" t="s">
        <v>1109</v>
      </c>
      <c r="E380" s="15" t="str">
        <f>HYPERLINK("https://www.esco-net.com/wcs/escort/ec/detail?hHinCd=EA475BY-122","EA475BY-122")</f>
        <v>EA475BY-122</v>
      </c>
    </row>
    <row r="381" spans="2:5" x14ac:dyDescent="0.15">
      <c r="B381" s="5" t="s">
        <v>42</v>
      </c>
      <c r="C381" s="5" t="s">
        <v>1110</v>
      </c>
      <c r="D381" s="5" t="s">
        <v>1111</v>
      </c>
      <c r="E381" s="15" t="str">
        <f>HYPERLINK("https://www.esco-net.com/wcs/escort/ec/detail?hHinCd=EA475B-370W","EA475B-370W")</f>
        <v>EA475B-370W</v>
      </c>
    </row>
    <row r="382" spans="2:5" x14ac:dyDescent="0.15">
      <c r="B382" s="5" t="s">
        <v>1112</v>
      </c>
      <c r="C382" s="5" t="s">
        <v>1113</v>
      </c>
      <c r="D382" s="5" t="s">
        <v>1114</v>
      </c>
      <c r="E382" s="15" t="str">
        <f>HYPERLINK("https://www.esco-net.com/wcs/escort/ec/detail?hHinCd=EA475SG-50B","EA475SG-50B")</f>
        <v>EA475SG-50B</v>
      </c>
    </row>
    <row r="383" spans="2:5" x14ac:dyDescent="0.15">
      <c r="B383" s="5" t="s">
        <v>1115</v>
      </c>
      <c r="C383" s="5" t="s">
        <v>1116</v>
      </c>
      <c r="D383" s="5" t="s">
        <v>1117</v>
      </c>
      <c r="E383" s="15" t="str">
        <f>HYPERLINK("https://www.esco-net.com/wcs/escort/ec/detail?hHinCd=EA440AT-50S","EA440AT-50S")</f>
        <v>EA440AT-50S</v>
      </c>
    </row>
    <row r="384" spans="2:5" x14ac:dyDescent="0.15">
      <c r="B384" s="5" t="s">
        <v>1118</v>
      </c>
      <c r="C384" s="5" t="s">
        <v>1119</v>
      </c>
      <c r="D384" s="5" t="s">
        <v>1120</v>
      </c>
      <c r="E384" s="15" t="str">
        <f>HYPERLINK("https://www.esco-net.com/wcs/escort/ec/detail?hHinCd=EA440CP-365","EA440CP-365")</f>
        <v>EA440CP-365</v>
      </c>
    </row>
    <row r="385" spans="2:5" x14ac:dyDescent="0.15">
      <c r="B385" s="5" t="s">
        <v>1121</v>
      </c>
      <c r="C385" s="5" t="s">
        <v>1122</v>
      </c>
      <c r="D385" s="5" t="s">
        <v>1123</v>
      </c>
      <c r="E385" s="15" t="str">
        <f>HYPERLINK("https://www.esco-net.com/wcs/escort/ec/detail?hHinCd=EA947F-9.5","EA947F-9.5")</f>
        <v>EA947F-9.5</v>
      </c>
    </row>
    <row r="386" spans="2:5" x14ac:dyDescent="0.15">
      <c r="B386" s="5" t="s">
        <v>1124</v>
      </c>
      <c r="C386" s="5" t="s">
        <v>1125</v>
      </c>
      <c r="D386" s="5" t="s">
        <v>1126</v>
      </c>
      <c r="E386" s="15"/>
    </row>
    <row r="387" spans="2:5" x14ac:dyDescent="0.15">
      <c r="B387" s="5" t="s">
        <v>1127</v>
      </c>
      <c r="C387" s="5" t="s">
        <v>1128</v>
      </c>
      <c r="D387" s="5" t="s">
        <v>1129</v>
      </c>
      <c r="E387" s="15" t="str">
        <f>HYPERLINK("https://www.esco-net.com/wcs/escort/ec/detail?hHinCd=EA940AC-8","EA940AC-8")</f>
        <v>EA940AC-8</v>
      </c>
    </row>
    <row r="388" spans="2:5" x14ac:dyDescent="0.15">
      <c r="B388" s="5" t="s">
        <v>1130</v>
      </c>
      <c r="C388" s="5" t="s">
        <v>1131</v>
      </c>
      <c r="D388" s="5" t="s">
        <v>1132</v>
      </c>
      <c r="E388" s="15" t="str">
        <f>HYPERLINK("https://www.esco-net.com/wcs/escort/ec/detail?hHinCd=EA940AL-3KB","EA940AL-3KB")</f>
        <v>EA940AL-3KB</v>
      </c>
    </row>
    <row r="389" spans="2:5" x14ac:dyDescent="0.15">
      <c r="B389" s="5" t="s">
        <v>1133</v>
      </c>
      <c r="C389" s="5" t="s">
        <v>1134</v>
      </c>
      <c r="D389" s="5" t="s">
        <v>1135</v>
      </c>
      <c r="E389" s="15"/>
    </row>
    <row r="390" spans="2:5" x14ac:dyDescent="0.15">
      <c r="B390" s="5" t="s">
        <v>1136</v>
      </c>
      <c r="C390" s="5" t="s">
        <v>1137</v>
      </c>
      <c r="D390" s="5" t="s">
        <v>1138</v>
      </c>
      <c r="E390" s="15"/>
    </row>
    <row r="391" spans="2:5" x14ac:dyDescent="0.15">
      <c r="B391" s="5" t="s">
        <v>1139</v>
      </c>
      <c r="C391" s="5" t="s">
        <v>1140</v>
      </c>
      <c r="D391" s="5" t="s">
        <v>1141</v>
      </c>
      <c r="E391" s="15" t="str">
        <f>HYPERLINK("https://www.esco-net.com/wcs/escort/ec/detail?hHinCd=EA940CB-34","EA940CB-34")</f>
        <v>EA940CB-34</v>
      </c>
    </row>
    <row r="392" spans="2:5" x14ac:dyDescent="0.15">
      <c r="B392" s="5" t="s">
        <v>1142</v>
      </c>
      <c r="C392" s="5" t="s">
        <v>1143</v>
      </c>
      <c r="D392" s="5" t="s">
        <v>1144</v>
      </c>
      <c r="E392" s="15" t="str">
        <f>HYPERLINK("https://www.esco-net.com/wcs/escort/ec/detail?hHinCd=EA944AE-13","EA944AE-13")</f>
        <v>EA944AE-13</v>
      </c>
    </row>
    <row r="393" spans="2:5" x14ac:dyDescent="0.15">
      <c r="B393" s="5" t="s">
        <v>1145</v>
      </c>
      <c r="C393" s="5" t="s">
        <v>1146</v>
      </c>
      <c r="D393" s="5" t="s">
        <v>1147</v>
      </c>
      <c r="E393" s="15" t="str">
        <f>HYPERLINK("https://www.esco-net.com/wcs/escort/ec/detail?hHinCd=EA940MB-20A","EA940MB-20A")</f>
        <v>EA940MB-20A</v>
      </c>
    </row>
    <row r="394" spans="2:5" x14ac:dyDescent="0.15">
      <c r="B394" s="5" t="s">
        <v>144</v>
      </c>
      <c r="C394" s="5" t="s">
        <v>1148</v>
      </c>
      <c r="D394" s="5" t="s">
        <v>1149</v>
      </c>
      <c r="E394" s="15" t="str">
        <f>HYPERLINK("https://www.esco-net.com/wcs/escort/ec/detail?hHinCd=EA940DG-160A","EA940DG-160A")</f>
        <v>EA940DG-160A</v>
      </c>
    </row>
    <row r="395" spans="2:5" x14ac:dyDescent="0.15">
      <c r="B395" s="5" t="s">
        <v>144</v>
      </c>
      <c r="C395" s="5" t="s">
        <v>1150</v>
      </c>
      <c r="D395" s="5" t="s">
        <v>1151</v>
      </c>
      <c r="E395" s="15" t="str">
        <f>HYPERLINK("https://www.esco-net.com/wcs/escort/ec/detail?hHinCd=EA940DG-170A","EA940DG-170A")</f>
        <v>EA940DG-170A</v>
      </c>
    </row>
    <row r="396" spans="2:5" x14ac:dyDescent="0.15">
      <c r="B396" s="5" t="s">
        <v>144</v>
      </c>
      <c r="C396" s="5" t="s">
        <v>1152</v>
      </c>
      <c r="D396" s="5" t="s">
        <v>1153</v>
      </c>
      <c r="E396" s="15" t="str">
        <f>HYPERLINK("https://www.esco-net.com/wcs/escort/ec/detail?hHinCd=EA940DG-180A","EA940DG-180A")</f>
        <v>EA940DG-180A</v>
      </c>
    </row>
    <row r="397" spans="2:5" x14ac:dyDescent="0.15">
      <c r="B397" s="5" t="s">
        <v>147</v>
      </c>
      <c r="C397" s="5" t="s">
        <v>1154</v>
      </c>
      <c r="D397" s="5" t="s">
        <v>1155</v>
      </c>
      <c r="E397" s="15"/>
    </row>
    <row r="398" spans="2:5" x14ac:dyDescent="0.15">
      <c r="B398" s="5" t="s">
        <v>1156</v>
      </c>
      <c r="C398" s="5" t="s">
        <v>1157</v>
      </c>
      <c r="D398" s="5" t="s">
        <v>1158</v>
      </c>
      <c r="E398" s="15" t="str">
        <f>HYPERLINK("https://www.esco-net.com/wcs/escort/ec/detail?hHinCd=EA153EC-6","EA153EC-6")</f>
        <v>EA153EC-6</v>
      </c>
    </row>
    <row r="399" spans="2:5" x14ac:dyDescent="0.15">
      <c r="B399" s="5" t="s">
        <v>1159</v>
      </c>
      <c r="C399" s="5" t="s">
        <v>1160</v>
      </c>
      <c r="D399" s="5" t="s">
        <v>1161</v>
      </c>
      <c r="E399" s="15"/>
    </row>
    <row r="400" spans="2:5" x14ac:dyDescent="0.15">
      <c r="B400" s="5" t="s">
        <v>43</v>
      </c>
      <c r="C400" s="5" t="s">
        <v>1162</v>
      </c>
      <c r="D400" s="5" t="s">
        <v>1163</v>
      </c>
      <c r="E400" s="15"/>
    </row>
    <row r="401" spans="2:5" x14ac:dyDescent="0.15">
      <c r="B401" s="5" t="s">
        <v>1164</v>
      </c>
      <c r="C401" s="5" t="s">
        <v>1165</v>
      </c>
      <c r="D401" s="5" t="s">
        <v>1166</v>
      </c>
      <c r="E401" s="15"/>
    </row>
    <row r="402" spans="2:5" x14ac:dyDescent="0.15">
      <c r="B402" s="5" t="s">
        <v>44</v>
      </c>
      <c r="C402" s="5" t="s">
        <v>1167</v>
      </c>
      <c r="D402" s="5" t="s">
        <v>1168</v>
      </c>
      <c r="E402" s="15"/>
    </row>
    <row r="403" spans="2:5" x14ac:dyDescent="0.15">
      <c r="B403" s="5" t="s">
        <v>1169</v>
      </c>
      <c r="C403" s="5" t="s">
        <v>1170</v>
      </c>
      <c r="D403" s="5" t="s">
        <v>1171</v>
      </c>
      <c r="E403" s="15"/>
    </row>
    <row r="404" spans="2:5" x14ac:dyDescent="0.15">
      <c r="B404" s="5" t="s">
        <v>148</v>
      </c>
      <c r="C404" s="5" t="s">
        <v>1172</v>
      </c>
      <c r="D404" s="5" t="s">
        <v>1173</v>
      </c>
      <c r="E404" s="15" t="str">
        <f>HYPERLINK("https://www.esco-net.com/wcs/escort/ec/detail?hHinCd=EA948J-34","EA948J-34")</f>
        <v>EA948J-34</v>
      </c>
    </row>
    <row r="405" spans="2:5" x14ac:dyDescent="0.15">
      <c r="B405" s="5" t="s">
        <v>148</v>
      </c>
      <c r="C405" s="5" t="s">
        <v>1174</v>
      </c>
      <c r="D405" s="5" t="s">
        <v>1175</v>
      </c>
      <c r="E405" s="15" t="str">
        <f>HYPERLINK("https://www.esco-net.com/wcs/escort/ec/detail?hHinCd=EA948J-44","EA948J-44")</f>
        <v>EA948J-44</v>
      </c>
    </row>
    <row r="406" spans="2:5" x14ac:dyDescent="0.15">
      <c r="B406" s="5" t="s">
        <v>1176</v>
      </c>
      <c r="C406" s="5" t="s">
        <v>1177</v>
      </c>
      <c r="D406" s="5" t="s">
        <v>1178</v>
      </c>
      <c r="E406" s="15"/>
    </row>
    <row r="407" spans="2:5" x14ac:dyDescent="0.15">
      <c r="B407" s="5" t="s">
        <v>83</v>
      </c>
      <c r="C407" s="5" t="s">
        <v>1179</v>
      </c>
      <c r="D407" s="5" t="s">
        <v>1180</v>
      </c>
      <c r="E407" s="15" t="str">
        <f>HYPERLINK("https://www.esco-net.com/wcs/escort/ec/detail?hHinCd=EA966EA-0","EA966EA-0")</f>
        <v>EA966EA-0</v>
      </c>
    </row>
    <row r="408" spans="2:5" x14ac:dyDescent="0.15">
      <c r="B408" s="5" t="s">
        <v>83</v>
      </c>
      <c r="C408" s="5" t="s">
        <v>1181</v>
      </c>
      <c r="D408" s="5" t="s">
        <v>1182</v>
      </c>
      <c r="E408" s="15" t="str">
        <f>HYPERLINK("https://www.esco-net.com/wcs/escort/ec/detail?hHinCd=EA966EA-204","EA966EA-204")</f>
        <v>EA966EA-204</v>
      </c>
    </row>
    <row r="409" spans="2:5" x14ac:dyDescent="0.15">
      <c r="B409" s="5" t="s">
        <v>83</v>
      </c>
      <c r="C409" s="5" t="s">
        <v>1183</v>
      </c>
      <c r="D409" s="5" t="s">
        <v>1184</v>
      </c>
      <c r="E409" s="15" t="str">
        <f>HYPERLINK("https://www.esco-net.com/wcs/escort/ec/detail?hHinCd=EA966ED-203","EA966ED-203")</f>
        <v>EA966ED-203</v>
      </c>
    </row>
    <row r="410" spans="2:5" x14ac:dyDescent="0.15">
      <c r="B410" s="5" t="s">
        <v>84</v>
      </c>
      <c r="C410" s="5" t="s">
        <v>1185</v>
      </c>
      <c r="D410" s="5" t="s">
        <v>1186</v>
      </c>
      <c r="E410" s="15" t="str">
        <f>HYPERLINK("https://www.esco-net.com/wcs/escort/ec/detail?hHinCd=EA966EH-211","EA966EH-211")</f>
        <v>EA966EH-211</v>
      </c>
    </row>
    <row r="411" spans="2:5" x14ac:dyDescent="0.15">
      <c r="B411" s="5" t="s">
        <v>84</v>
      </c>
      <c r="C411" s="5" t="s">
        <v>1187</v>
      </c>
      <c r="D411" s="5" t="s">
        <v>1188</v>
      </c>
      <c r="E411" s="15" t="str">
        <f>HYPERLINK("https://www.esco-net.com/wcs/escort/ec/detail?hHinCd=EA966ED-902","EA966ED-902")</f>
        <v>EA966ED-902</v>
      </c>
    </row>
    <row r="412" spans="2:5" x14ac:dyDescent="0.15">
      <c r="B412" s="5" t="s">
        <v>84</v>
      </c>
      <c r="C412" s="5" t="s">
        <v>1189</v>
      </c>
      <c r="D412" s="5" t="s">
        <v>1190</v>
      </c>
      <c r="E412" s="15" t="str">
        <f>HYPERLINK("https://www.esco-net.com/wcs/escort/ec/detail?hHinCd=EA966ED-904","EA966ED-904")</f>
        <v>EA966ED-904</v>
      </c>
    </row>
    <row r="413" spans="2:5" x14ac:dyDescent="0.15">
      <c r="B413" s="5" t="s">
        <v>1191</v>
      </c>
      <c r="C413" s="5" t="s">
        <v>1192</v>
      </c>
      <c r="D413" s="5" t="s">
        <v>1193</v>
      </c>
      <c r="E413" s="15"/>
    </row>
    <row r="414" spans="2:5" x14ac:dyDescent="0.15">
      <c r="B414" s="5" t="s">
        <v>1191</v>
      </c>
      <c r="C414" s="5" t="s">
        <v>1194</v>
      </c>
      <c r="D414" s="5" t="s">
        <v>1195</v>
      </c>
      <c r="E414" s="15"/>
    </row>
    <row r="415" spans="2:5" x14ac:dyDescent="0.15">
      <c r="B415" s="5" t="s">
        <v>1196</v>
      </c>
      <c r="C415" s="5" t="s">
        <v>1197</v>
      </c>
      <c r="D415" s="5" t="s">
        <v>1198</v>
      </c>
      <c r="E415" s="15"/>
    </row>
    <row r="416" spans="2:5" x14ac:dyDescent="0.15">
      <c r="B416" s="5" t="s">
        <v>1199</v>
      </c>
      <c r="C416" s="5" t="s">
        <v>1200</v>
      </c>
      <c r="D416" s="5" t="s">
        <v>1201</v>
      </c>
      <c r="E416" s="15" t="str">
        <f>HYPERLINK("https://www.esco-net.com/wcs/escort/ec/detail?hHinCd=EA945SR-11","EA945SR-11")</f>
        <v>EA945SR-11</v>
      </c>
    </row>
    <row r="417" spans="2:5" x14ac:dyDescent="0.15">
      <c r="B417" s="5" t="s">
        <v>1199</v>
      </c>
      <c r="C417" s="5" t="s">
        <v>1202</v>
      </c>
      <c r="D417" s="5" t="s">
        <v>1203</v>
      </c>
      <c r="E417" s="15"/>
    </row>
    <row r="418" spans="2:5" x14ac:dyDescent="0.15">
      <c r="B418" s="5" t="s">
        <v>1204</v>
      </c>
      <c r="C418" s="5" t="s">
        <v>1205</v>
      </c>
      <c r="D418" s="5" t="s">
        <v>1206</v>
      </c>
      <c r="E418" s="15" t="str">
        <f>HYPERLINK("https://www.esco-net.com/wcs/escort/ec/detail?hHinCd=EA949LL-620","EA949LL-620")</f>
        <v>EA949LL-620</v>
      </c>
    </row>
    <row r="419" spans="2:5" x14ac:dyDescent="0.15">
      <c r="B419" s="5" t="s">
        <v>149</v>
      </c>
      <c r="C419" s="5" t="s">
        <v>1207</v>
      </c>
      <c r="D419" s="5" t="s">
        <v>1208</v>
      </c>
      <c r="E419" s="15"/>
    </row>
    <row r="420" spans="2:5" x14ac:dyDescent="0.15">
      <c r="B420" s="5" t="s">
        <v>1209</v>
      </c>
      <c r="C420" s="5" t="s">
        <v>1210</v>
      </c>
      <c r="D420" s="5" t="s">
        <v>1211</v>
      </c>
      <c r="E420" s="15"/>
    </row>
    <row r="421" spans="2:5" x14ac:dyDescent="0.15">
      <c r="B421" s="5" t="s">
        <v>1212</v>
      </c>
      <c r="C421" s="5" t="s">
        <v>1213</v>
      </c>
      <c r="D421" s="5" t="s">
        <v>1214</v>
      </c>
      <c r="E421" s="15"/>
    </row>
    <row r="422" spans="2:5" x14ac:dyDescent="0.15">
      <c r="B422" s="5" t="s">
        <v>1212</v>
      </c>
      <c r="C422" s="5" t="s">
        <v>1215</v>
      </c>
      <c r="D422" s="5" t="s">
        <v>1216</v>
      </c>
      <c r="E422" s="15"/>
    </row>
    <row r="423" spans="2:5" x14ac:dyDescent="0.15">
      <c r="B423" s="5" t="s">
        <v>85</v>
      </c>
      <c r="C423" s="5" t="s">
        <v>1217</v>
      </c>
      <c r="D423" s="5" t="s">
        <v>1218</v>
      </c>
      <c r="E423" s="15" t="str">
        <f>HYPERLINK("https://www.esco-net.com/wcs/escort/ec/detail?hHinCd=EA423RF-10","EA423RF-10")</f>
        <v>EA423RF-10</v>
      </c>
    </row>
    <row r="424" spans="2:5" x14ac:dyDescent="0.15">
      <c r="B424" s="5" t="s">
        <v>1219</v>
      </c>
      <c r="C424" s="5" t="s">
        <v>1220</v>
      </c>
      <c r="D424" s="5" t="s">
        <v>1221</v>
      </c>
      <c r="E424" s="15"/>
    </row>
    <row r="425" spans="2:5" x14ac:dyDescent="0.15">
      <c r="B425" s="5" t="s">
        <v>1222</v>
      </c>
      <c r="C425" s="5" t="s">
        <v>1223</v>
      </c>
      <c r="D425" s="5" t="s">
        <v>1224</v>
      </c>
      <c r="E425" s="15" t="str">
        <f>HYPERLINK("https://www.esco-net.com/wcs/escort/ec/detail?hHinCd=EA781BS-45","EA781BS-45")</f>
        <v>EA781BS-45</v>
      </c>
    </row>
    <row r="426" spans="2:5" x14ac:dyDescent="0.15">
      <c r="B426" s="5" t="s">
        <v>1222</v>
      </c>
      <c r="C426" s="5" t="s">
        <v>1225</v>
      </c>
      <c r="D426" s="5" t="s">
        <v>1226</v>
      </c>
      <c r="E426" s="15" t="str">
        <f>HYPERLINK("https://www.esco-net.com/wcs/escort/ec/detail?hHinCd=EA781BS-45","EA781BS-45")</f>
        <v>EA781BS-45</v>
      </c>
    </row>
    <row r="427" spans="2:5" x14ac:dyDescent="0.15">
      <c r="B427" s="5" t="s">
        <v>1227</v>
      </c>
      <c r="C427" s="5" t="s">
        <v>1228</v>
      </c>
      <c r="D427" s="5" t="s">
        <v>1229</v>
      </c>
      <c r="E427" s="15"/>
    </row>
    <row r="428" spans="2:5" x14ac:dyDescent="0.15">
      <c r="B428" s="5" t="s">
        <v>1227</v>
      </c>
      <c r="C428" s="5" t="s">
        <v>1230</v>
      </c>
      <c r="D428" s="5" t="s">
        <v>1231</v>
      </c>
      <c r="E428" s="15" t="str">
        <f>HYPERLINK("https://www.esco-net.com/wcs/escort/ec/detail?hHinCd=EA781ET-60A","EA781ET-60A")</f>
        <v>EA781ET-60A</v>
      </c>
    </row>
    <row r="429" spans="2:5" x14ac:dyDescent="0.15">
      <c r="B429" s="5" t="s">
        <v>86</v>
      </c>
      <c r="C429" s="5" t="s">
        <v>1232</v>
      </c>
      <c r="D429" s="5" t="s">
        <v>1233</v>
      </c>
      <c r="E429" s="15" t="str">
        <f>HYPERLINK("https://www.esco-net.com/wcs/escort/ec/detail?hHinCd=EA951BD-135","EA951BD-135")</f>
        <v>EA951BD-135</v>
      </c>
    </row>
    <row r="430" spans="2:5" x14ac:dyDescent="0.15">
      <c r="B430" s="5" t="s">
        <v>150</v>
      </c>
      <c r="C430" s="5" t="s">
        <v>1234</v>
      </c>
      <c r="D430" s="5" t="s">
        <v>1235</v>
      </c>
      <c r="E430" s="15"/>
    </row>
    <row r="431" spans="2:5" x14ac:dyDescent="0.15">
      <c r="B431" s="5" t="s">
        <v>1236</v>
      </c>
      <c r="C431" s="5" t="s">
        <v>1237</v>
      </c>
      <c r="D431" s="5" t="s">
        <v>1238</v>
      </c>
      <c r="E431" s="15"/>
    </row>
    <row r="432" spans="2:5" x14ac:dyDescent="0.15">
      <c r="B432" s="5" t="s">
        <v>151</v>
      </c>
      <c r="C432" s="5" t="s">
        <v>1239</v>
      </c>
      <c r="D432" s="5" t="s">
        <v>1240</v>
      </c>
      <c r="E432" s="15"/>
    </row>
    <row r="433" spans="2:5" x14ac:dyDescent="0.15">
      <c r="B433" s="5" t="s">
        <v>1241</v>
      </c>
      <c r="C433" s="5" t="s">
        <v>1242</v>
      </c>
      <c r="D433" s="5" t="s">
        <v>1243</v>
      </c>
      <c r="E433" s="15" t="str">
        <f>HYPERLINK("https://www.esco-net.com/wcs/escort/ec/detail?hHinCd=EA951CR-61","EA951CR-61")</f>
        <v>EA951CR-61</v>
      </c>
    </row>
    <row r="434" spans="2:5" x14ac:dyDescent="0.15">
      <c r="B434" s="5" t="s">
        <v>1244</v>
      </c>
      <c r="C434" s="5" t="s">
        <v>1245</v>
      </c>
      <c r="D434" s="5" t="s">
        <v>1246</v>
      </c>
      <c r="E434" s="15" t="str">
        <f>HYPERLINK("https://www.esco-net.com/wcs/escort/ec/detail?hHinCd=EA951EJ-38L","EA951EJ-38L")</f>
        <v>EA951EJ-38L</v>
      </c>
    </row>
    <row r="435" spans="2:5" x14ac:dyDescent="0.15">
      <c r="B435" s="5" t="s">
        <v>1247</v>
      </c>
      <c r="C435" s="5" t="s">
        <v>1248</v>
      </c>
      <c r="D435" s="5" t="s">
        <v>1249</v>
      </c>
      <c r="E435" s="15" t="str">
        <f>HYPERLINK("https://www.esco-net.com/wcs/escort/ec/detail?hHinCd=EA951DE-72","EA951DE-72")</f>
        <v>EA951DE-72</v>
      </c>
    </row>
    <row r="436" spans="2:5" x14ac:dyDescent="0.15">
      <c r="B436" s="5" t="s">
        <v>1250</v>
      </c>
      <c r="C436" s="5" t="s">
        <v>1251</v>
      </c>
      <c r="D436" s="5" t="s">
        <v>1252</v>
      </c>
      <c r="E436" s="15"/>
    </row>
    <row r="437" spans="2:5" x14ac:dyDescent="0.15">
      <c r="B437" s="5" t="s">
        <v>152</v>
      </c>
      <c r="C437" s="5" t="s">
        <v>1253</v>
      </c>
      <c r="D437" s="5" t="s">
        <v>1254</v>
      </c>
      <c r="E437" s="15"/>
    </row>
    <row r="438" spans="2:5" x14ac:dyDescent="0.15">
      <c r="B438" s="5" t="s">
        <v>152</v>
      </c>
      <c r="C438" s="5" t="s">
        <v>1255</v>
      </c>
      <c r="D438" s="5" t="s">
        <v>1256</v>
      </c>
      <c r="E438" s="15"/>
    </row>
    <row r="439" spans="2:5" x14ac:dyDescent="0.15">
      <c r="B439" s="5" t="s">
        <v>1257</v>
      </c>
      <c r="C439" s="5" t="s">
        <v>1258</v>
      </c>
      <c r="D439" s="5" t="s">
        <v>1259</v>
      </c>
      <c r="E439" s="15" t="str">
        <f>HYPERLINK("https://www.esco-net.com/wcs/escort/ec/detail?hHinCd=EA980SD-23","EA980SD-23")</f>
        <v>EA980SD-23</v>
      </c>
    </row>
    <row r="440" spans="2:5" x14ac:dyDescent="0.15">
      <c r="B440" s="5" t="s">
        <v>11</v>
      </c>
      <c r="C440" s="5" t="s">
        <v>1260</v>
      </c>
      <c r="D440" s="5" t="s">
        <v>1261</v>
      </c>
      <c r="E440" s="15" t="str">
        <f>HYPERLINK("https://www.esco-net.com/wcs/escort/ec/detail?hHinCd=EA980SD-5","EA980SD-5")</f>
        <v>EA980SD-5</v>
      </c>
    </row>
    <row r="441" spans="2:5" x14ac:dyDescent="0.15">
      <c r="B441" s="5" t="s">
        <v>153</v>
      </c>
      <c r="C441" s="5" t="s">
        <v>1262</v>
      </c>
      <c r="D441" s="5" t="s">
        <v>1263</v>
      </c>
      <c r="E441" s="15" t="str">
        <f>HYPERLINK("https://www.esco-net.com/wcs/escort/ec/detail?hHinCd=EA638FV-38","EA638FV-38")</f>
        <v>EA638FV-38</v>
      </c>
    </row>
    <row r="442" spans="2:5" x14ac:dyDescent="0.15">
      <c r="B442" s="5" t="s">
        <v>153</v>
      </c>
      <c r="C442" s="5" t="s">
        <v>1264</v>
      </c>
      <c r="D442" s="5" t="s">
        <v>1265</v>
      </c>
      <c r="E442" s="15" t="str">
        <f>HYPERLINK("https://www.esco-net.com/wcs/escort/ec/detail?hHinCd=EA638DN-65","EA638DN-65")</f>
        <v>EA638DN-65</v>
      </c>
    </row>
    <row r="443" spans="2:5" x14ac:dyDescent="0.15">
      <c r="B443" s="5" t="s">
        <v>1266</v>
      </c>
      <c r="C443" s="5" t="s">
        <v>1267</v>
      </c>
      <c r="D443" s="5" t="s">
        <v>1268</v>
      </c>
      <c r="E443" s="15"/>
    </row>
    <row r="444" spans="2:5" x14ac:dyDescent="0.15">
      <c r="B444" s="5" t="s">
        <v>45</v>
      </c>
      <c r="C444" s="5" t="s">
        <v>1269</v>
      </c>
      <c r="D444" s="5" t="s">
        <v>1270</v>
      </c>
      <c r="E444" s="15" t="str">
        <f>HYPERLINK("https://www.esco-net.com/wcs/escort/ec/detail?hHinCd=EA638JG-59","EA638JG-59")</f>
        <v>EA638JG-59</v>
      </c>
    </row>
    <row r="445" spans="2:5" x14ac:dyDescent="0.15">
      <c r="B445" s="5" t="s">
        <v>45</v>
      </c>
      <c r="C445" s="5" t="s">
        <v>1271</v>
      </c>
      <c r="D445" s="5" t="s">
        <v>1272</v>
      </c>
      <c r="E445" s="15"/>
    </row>
    <row r="446" spans="2:5" x14ac:dyDescent="0.15">
      <c r="B446" s="5" t="s">
        <v>16</v>
      </c>
      <c r="C446" s="5" t="s">
        <v>1273</v>
      </c>
      <c r="D446" s="5" t="s">
        <v>1274</v>
      </c>
      <c r="E446" s="15"/>
    </row>
    <row r="447" spans="2:5" x14ac:dyDescent="0.15">
      <c r="B447" s="5" t="s">
        <v>1275</v>
      </c>
      <c r="C447" s="5" t="s">
        <v>1276</v>
      </c>
      <c r="D447" s="5" t="s">
        <v>1277</v>
      </c>
      <c r="E447" s="15" t="str">
        <f>HYPERLINK("https://www.esco-net.com/wcs/escort/ec/detail?hHinCd=EA948TP-2A","EA948TP-2A")</f>
        <v>EA948TP-2A</v>
      </c>
    </row>
    <row r="448" spans="2:5" x14ac:dyDescent="0.15">
      <c r="B448" s="5" t="s">
        <v>1275</v>
      </c>
      <c r="C448" s="5" t="s">
        <v>1278</v>
      </c>
      <c r="D448" s="5" t="s">
        <v>1279</v>
      </c>
      <c r="E448" s="15" t="str">
        <f>HYPERLINK("https://www.esco-net.com/wcs/escort/ec/detail?hHinCd=EA948TP-2.5A","EA948TP-2.5A")</f>
        <v>EA948TP-2.5A</v>
      </c>
    </row>
    <row r="449" spans="2:5" x14ac:dyDescent="0.15">
      <c r="B449" s="5" t="s">
        <v>1275</v>
      </c>
      <c r="C449" s="5" t="s">
        <v>1280</v>
      </c>
      <c r="D449" s="5" t="s">
        <v>1281</v>
      </c>
      <c r="E449" s="15" t="str">
        <f>HYPERLINK("https://www.esco-net.com/wcs/escort/ec/detail?hHinCd=EA948TP-3A","EA948TP-3A")</f>
        <v>EA948TP-3A</v>
      </c>
    </row>
    <row r="450" spans="2:5" x14ac:dyDescent="0.15">
      <c r="B450" s="5" t="s">
        <v>1275</v>
      </c>
      <c r="C450" s="5" t="s">
        <v>1282</v>
      </c>
      <c r="D450" s="5" t="s">
        <v>1283</v>
      </c>
      <c r="E450" s="15" t="str">
        <f>HYPERLINK("https://www.esco-net.com/wcs/escort/ec/detail?hHinCd=EA948TP-4A","EA948TP-4A")</f>
        <v>EA948TP-4A</v>
      </c>
    </row>
    <row r="451" spans="2:5" x14ac:dyDescent="0.15">
      <c r="B451" s="5" t="s">
        <v>1275</v>
      </c>
      <c r="C451" s="5" t="s">
        <v>1284</v>
      </c>
      <c r="D451" s="5" t="s">
        <v>1285</v>
      </c>
      <c r="E451" s="15" t="str">
        <f>HYPERLINK("https://www.esco-net.com/wcs/escort/ec/detail?hHinCd=EA948TP-32.5A","EA948TP-32.5A")</f>
        <v>EA948TP-32.5A</v>
      </c>
    </row>
    <row r="452" spans="2:5" x14ac:dyDescent="0.15">
      <c r="B452" s="5" t="s">
        <v>1275</v>
      </c>
      <c r="C452" s="5" t="s">
        <v>1286</v>
      </c>
      <c r="D452" s="5" t="s">
        <v>1287</v>
      </c>
      <c r="E452" s="15" t="str">
        <f>HYPERLINK("https://www.esco-net.com/wcs/escort/ec/detail?hHinCd=EA948TP-33A","EA948TP-33A")</f>
        <v>EA948TP-33A</v>
      </c>
    </row>
    <row r="453" spans="2:5" x14ac:dyDescent="0.15">
      <c r="B453" s="5" t="s">
        <v>154</v>
      </c>
      <c r="C453" s="5" t="s">
        <v>1288</v>
      </c>
      <c r="D453" s="5" t="s">
        <v>1289</v>
      </c>
      <c r="E453" s="15"/>
    </row>
    <row r="454" spans="2:5" x14ac:dyDescent="0.15">
      <c r="B454" s="5" t="s">
        <v>1290</v>
      </c>
      <c r="C454" s="5" t="s">
        <v>1291</v>
      </c>
      <c r="D454" s="5" t="s">
        <v>1292</v>
      </c>
      <c r="E454" s="15" t="str">
        <f>HYPERLINK("https://www.esco-net.com/wcs/escort/ec/detail?hHinCd=EA125HB-6A","EA125HB-6A")</f>
        <v>EA125HB-6A</v>
      </c>
    </row>
    <row r="455" spans="2:5" x14ac:dyDescent="0.15">
      <c r="B455" s="5" t="s">
        <v>1290</v>
      </c>
      <c r="C455" s="5" t="s">
        <v>1293</v>
      </c>
      <c r="D455" s="5" t="s">
        <v>1294</v>
      </c>
      <c r="E455" s="15" t="str">
        <f>HYPERLINK("https://www.esco-net.com/wcs/escort/ec/detail?hHinCd=EA125HB-10","EA125HB-10")</f>
        <v>EA125HB-10</v>
      </c>
    </row>
    <row r="456" spans="2:5" x14ac:dyDescent="0.15">
      <c r="B456" s="5" t="s">
        <v>87</v>
      </c>
      <c r="C456" s="5" t="s">
        <v>1295</v>
      </c>
      <c r="D456" s="5" t="s">
        <v>1296</v>
      </c>
      <c r="E456" s="15" t="str">
        <f>HYPERLINK("https://www.esco-net.com/wcs/escort/ec/detail?hHinCd=EA124DJ-18B","EA124DJ-18B")</f>
        <v>EA124DJ-18B</v>
      </c>
    </row>
    <row r="457" spans="2:5" x14ac:dyDescent="0.15">
      <c r="B457" s="5" t="s">
        <v>1297</v>
      </c>
      <c r="C457" s="5" t="s">
        <v>1298</v>
      </c>
      <c r="D457" s="5" t="s">
        <v>1299</v>
      </c>
      <c r="E457" s="15" t="str">
        <f>HYPERLINK("https://www.esco-net.com/wcs/escort/ec/detail?hHinCd=EA441NA-30","EA441NA-30")</f>
        <v>EA441NA-30</v>
      </c>
    </row>
    <row r="458" spans="2:5" x14ac:dyDescent="0.15">
      <c r="B458" s="5" t="s">
        <v>1300</v>
      </c>
      <c r="C458" s="5" t="s">
        <v>1301</v>
      </c>
      <c r="D458" s="5" t="s">
        <v>1302</v>
      </c>
      <c r="E458" s="15"/>
    </row>
    <row r="459" spans="2:5" x14ac:dyDescent="0.15">
      <c r="B459" s="5" t="s">
        <v>9</v>
      </c>
      <c r="C459" s="5" t="s">
        <v>1303</v>
      </c>
      <c r="D459" s="5" t="s">
        <v>1304</v>
      </c>
      <c r="E459" s="15"/>
    </row>
    <row r="460" spans="2:5" x14ac:dyDescent="0.15">
      <c r="B460" s="5" t="s">
        <v>88</v>
      </c>
      <c r="C460" s="5" t="s">
        <v>1305</v>
      </c>
      <c r="D460" s="5" t="s">
        <v>1306</v>
      </c>
      <c r="E460" s="15" t="str">
        <f>HYPERLINK("https://www.esco-net.com/wcs/escort/ec/detail?hHinCd=EA997XH-132","EA997XH-132")</f>
        <v>EA997XH-132</v>
      </c>
    </row>
    <row r="461" spans="2:5" x14ac:dyDescent="0.15">
      <c r="B461" s="5" t="s">
        <v>1307</v>
      </c>
      <c r="C461" s="5" t="s">
        <v>1308</v>
      </c>
      <c r="D461" s="5" t="s">
        <v>1309</v>
      </c>
      <c r="E461" s="15"/>
    </row>
    <row r="462" spans="2:5" x14ac:dyDescent="0.15">
      <c r="B462" s="5" t="s">
        <v>1310</v>
      </c>
      <c r="C462" s="5" t="s">
        <v>1311</v>
      </c>
      <c r="D462" s="5" t="s">
        <v>1312</v>
      </c>
      <c r="E462" s="15" t="str">
        <f>HYPERLINK("https://www.esco-net.com/wcs/escort/ec/detail?hHinCd=EA911AL-10","EA911AL-10")</f>
        <v>EA911AL-10</v>
      </c>
    </row>
    <row r="463" spans="2:5" x14ac:dyDescent="0.15">
      <c r="B463" s="5" t="s">
        <v>1313</v>
      </c>
      <c r="C463" s="5" t="s">
        <v>1314</v>
      </c>
      <c r="D463" s="5" t="s">
        <v>1315</v>
      </c>
      <c r="E463" s="15" t="str">
        <f>HYPERLINK("https://www.esco-net.com/wcs/escort/ec/detail?hHinCd=EA952AD-56","EA952AD-56")</f>
        <v>EA952AD-56</v>
      </c>
    </row>
    <row r="464" spans="2:5" x14ac:dyDescent="0.15">
      <c r="B464" s="5" t="s">
        <v>155</v>
      </c>
      <c r="C464" s="5" t="s">
        <v>1316</v>
      </c>
      <c r="D464" s="5" t="s">
        <v>1317</v>
      </c>
      <c r="E464" s="15" t="str">
        <f>HYPERLINK("https://www.esco-net.com/wcs/escort/ec/detail?hHinCd=EA944NP-137","EA944NP-137")</f>
        <v>EA944NP-137</v>
      </c>
    </row>
    <row r="465" spans="2:5" x14ac:dyDescent="0.15">
      <c r="B465" s="5" t="s">
        <v>1318</v>
      </c>
      <c r="C465" s="5" t="s">
        <v>1319</v>
      </c>
      <c r="D465" s="5" t="s">
        <v>1320</v>
      </c>
      <c r="E465" s="15"/>
    </row>
    <row r="466" spans="2:5" x14ac:dyDescent="0.15">
      <c r="B466" s="5" t="s">
        <v>1321</v>
      </c>
      <c r="C466" s="5" t="s">
        <v>1322</v>
      </c>
      <c r="D466" s="5" t="s">
        <v>1323</v>
      </c>
      <c r="E466" s="15" t="str">
        <f>HYPERLINK("https://www.esco-net.com/wcs/escort/ec/detail?hHinCd=EA944WA-11A","EA944WA-11A")</f>
        <v>EA944WA-11A</v>
      </c>
    </row>
    <row r="467" spans="2:5" x14ac:dyDescent="0.15">
      <c r="B467" s="5" t="s">
        <v>1324</v>
      </c>
      <c r="C467" s="5" t="s">
        <v>1325</v>
      </c>
      <c r="D467" s="5" t="s">
        <v>1326</v>
      </c>
      <c r="E467" s="15" t="str">
        <f>HYPERLINK("https://www.esco-net.com/wcs/escort/ec/detail?hHinCd=EA351DK-100","EA351DK-100")</f>
        <v>EA351DK-100</v>
      </c>
    </row>
    <row r="468" spans="2:5" x14ac:dyDescent="0.15">
      <c r="B468" s="5" t="s">
        <v>21</v>
      </c>
      <c r="C468" s="5" t="s">
        <v>1327</v>
      </c>
      <c r="D468" s="5" t="s">
        <v>1328</v>
      </c>
      <c r="E468" s="15" t="str">
        <f>HYPERLINK("https://www.esco-net.com/wcs/escort/ec/detail?hHinCd=EA351CP-80","EA351CP-80")</f>
        <v>EA351CP-80</v>
      </c>
    </row>
    <row r="469" spans="2:5" x14ac:dyDescent="0.15">
      <c r="B469" s="5" t="s">
        <v>21</v>
      </c>
      <c r="C469" s="5" t="s">
        <v>1329</v>
      </c>
      <c r="D469" s="5" t="s">
        <v>1330</v>
      </c>
      <c r="E469" s="15" t="str">
        <f>HYPERLINK("https://www.esco-net.com/wcs/escort/ec/detail?hHinCd=EA351HD-20","EA351HD-20")</f>
        <v>EA351HD-20</v>
      </c>
    </row>
    <row r="470" spans="2:5" x14ac:dyDescent="0.15">
      <c r="B470" s="5" t="s">
        <v>156</v>
      </c>
      <c r="C470" s="5" t="s">
        <v>1331</v>
      </c>
      <c r="D470" s="5" t="s">
        <v>1332</v>
      </c>
      <c r="E470" s="15"/>
    </row>
    <row r="471" spans="2:5" x14ac:dyDescent="0.15">
      <c r="B471" s="5" t="s">
        <v>1333</v>
      </c>
      <c r="C471" s="5" t="s">
        <v>1334</v>
      </c>
      <c r="D471" s="5" t="s">
        <v>1335</v>
      </c>
      <c r="E471" s="15"/>
    </row>
    <row r="472" spans="2:5" x14ac:dyDescent="0.15">
      <c r="B472" s="5" t="s">
        <v>1336</v>
      </c>
      <c r="C472" s="5" t="s">
        <v>1337</v>
      </c>
      <c r="D472" s="5" t="s">
        <v>1338</v>
      </c>
      <c r="E472" s="15" t="str">
        <f>HYPERLINK("https://www.esco-net.com/wcs/escort/ec/detail?hHinCd=EA765MD-27","EA765MD-27")</f>
        <v>EA765MD-27</v>
      </c>
    </row>
    <row r="473" spans="2:5" x14ac:dyDescent="0.15">
      <c r="B473" s="5" t="s">
        <v>1339</v>
      </c>
      <c r="C473" s="5" t="s">
        <v>1340</v>
      </c>
      <c r="D473" s="5" t="s">
        <v>1341</v>
      </c>
      <c r="E473" s="15" t="str">
        <f>HYPERLINK("https://www.esco-net.com/wcs/escort/ec/detail?hHinCd=EA920AR-24","EA920AR-24")</f>
        <v>EA920AR-24</v>
      </c>
    </row>
    <row r="474" spans="2:5" x14ac:dyDescent="0.15">
      <c r="B474" s="5" t="s">
        <v>1342</v>
      </c>
      <c r="C474" s="5" t="s">
        <v>1343</v>
      </c>
      <c r="D474" s="5" t="s">
        <v>1344</v>
      </c>
      <c r="E474" s="15" t="str">
        <f>HYPERLINK("https://www.esco-net.com/wcs/escort/ec/detail?hHinCd=EA925CA-18","EA925CA-18")</f>
        <v>EA925CA-18</v>
      </c>
    </row>
    <row r="475" spans="2:5" x14ac:dyDescent="0.15">
      <c r="B475" s="5" t="s">
        <v>157</v>
      </c>
      <c r="C475" s="5" t="s">
        <v>1345</v>
      </c>
      <c r="D475" s="5" t="s">
        <v>1346</v>
      </c>
      <c r="E475" s="15" t="str">
        <f>HYPERLINK("https://www.esco-net.com/wcs/escort/ec/detail?hHinCd=EA925CF-1","EA925CF-1")</f>
        <v>EA925CF-1</v>
      </c>
    </row>
    <row r="476" spans="2:5" x14ac:dyDescent="0.15">
      <c r="B476" s="5" t="s">
        <v>1347</v>
      </c>
      <c r="C476" s="5" t="s">
        <v>1348</v>
      </c>
      <c r="D476" s="5" t="s">
        <v>1349</v>
      </c>
      <c r="E476" s="15" t="str">
        <f>HYPERLINK("https://www.esco-net.com/wcs/escort/ec/detail?hHinCd=EA927CE-1","EA927CE-1")</f>
        <v>EA927CE-1</v>
      </c>
    </row>
    <row r="477" spans="2:5" x14ac:dyDescent="0.15">
      <c r="B477" s="5" t="s">
        <v>1350</v>
      </c>
      <c r="C477" s="5" t="s">
        <v>1351</v>
      </c>
      <c r="D477" s="5" t="s">
        <v>1352</v>
      </c>
      <c r="E477" s="15" t="str">
        <f>HYPERLINK("https://www.esco-net.com/wcs/escort/ec/detail?hHinCd=EA927CH-8","EA927CH-8")</f>
        <v>EA927CH-8</v>
      </c>
    </row>
    <row r="478" spans="2:5" x14ac:dyDescent="0.15">
      <c r="B478" s="5" t="s">
        <v>1353</v>
      </c>
      <c r="C478" s="5" t="s">
        <v>1354</v>
      </c>
      <c r="D478" s="5" t="s">
        <v>1355</v>
      </c>
      <c r="E478" s="15" t="str">
        <f>HYPERLINK("https://www.esco-net.com/wcs/escort/ec/detail?hHinCd=EA762CF-263","EA762CF-263")</f>
        <v>EA762CF-263</v>
      </c>
    </row>
    <row r="479" spans="2:5" x14ac:dyDescent="0.15">
      <c r="B479" s="5" t="s">
        <v>89</v>
      </c>
      <c r="C479" s="5" t="s">
        <v>1356</v>
      </c>
      <c r="D479" s="5" t="s">
        <v>1357</v>
      </c>
      <c r="E479" s="15" t="str">
        <f>HYPERLINK("https://www.esco-net.com/wcs/escort/ec/detail?hHinCd=EA944CP-23B","EA944CP-23B")</f>
        <v>EA944CP-23B</v>
      </c>
    </row>
    <row r="480" spans="2:5" x14ac:dyDescent="0.15">
      <c r="B480" s="5" t="s">
        <v>17</v>
      </c>
      <c r="C480" s="5" t="s">
        <v>1358</v>
      </c>
      <c r="D480" s="5" t="s">
        <v>1359</v>
      </c>
      <c r="E480" s="15" t="str">
        <f>HYPERLINK("https://www.esco-net.com/wcs/escort/ec/detail?hHinCd=EA508SC-81","EA508SC-81")</f>
        <v>EA508SC-81</v>
      </c>
    </row>
    <row r="481" spans="2:5" x14ac:dyDescent="0.15">
      <c r="B481" s="5" t="s">
        <v>17</v>
      </c>
      <c r="C481" s="5" t="s">
        <v>1360</v>
      </c>
      <c r="D481" s="5" t="s">
        <v>1361</v>
      </c>
      <c r="E481" s="15" t="str">
        <f>HYPERLINK("https://www.esco-net.com/wcs/escort/ec/detail?hHinCd=EA508TM-41","EA508TM-41")</f>
        <v>EA508TM-41</v>
      </c>
    </row>
    <row r="482" spans="2:5" x14ac:dyDescent="0.15">
      <c r="B482" s="5" t="s">
        <v>158</v>
      </c>
      <c r="C482" s="5" t="s">
        <v>1362</v>
      </c>
      <c r="D482" s="5" t="s">
        <v>1363</v>
      </c>
      <c r="E482" s="15" t="str">
        <f>HYPERLINK("https://www.esco-net.com/wcs/escort/ec/detail?hHinCd=EA508TG-61","EA508TG-61")</f>
        <v>EA508TG-61</v>
      </c>
    </row>
    <row r="483" spans="2:5" x14ac:dyDescent="0.15">
      <c r="B483" s="5" t="s">
        <v>159</v>
      </c>
      <c r="C483" s="5" t="s">
        <v>1364</v>
      </c>
      <c r="D483" s="5" t="s">
        <v>1365</v>
      </c>
      <c r="E483" s="15"/>
    </row>
    <row r="484" spans="2:5" x14ac:dyDescent="0.15">
      <c r="B484" s="5" t="s">
        <v>159</v>
      </c>
      <c r="C484" s="5" t="s">
        <v>1366</v>
      </c>
      <c r="D484" s="5" t="s">
        <v>1367</v>
      </c>
      <c r="E484" s="15"/>
    </row>
    <row r="485" spans="2:5" x14ac:dyDescent="0.15">
      <c r="B485" s="5" t="s">
        <v>1368</v>
      </c>
      <c r="C485" s="5" t="s">
        <v>1369</v>
      </c>
      <c r="D485" s="5" t="s">
        <v>1370</v>
      </c>
      <c r="E485" s="15" t="str">
        <f>HYPERLINK("https://www.esco-net.com/wcs/escort/ec/detail?hHinCd=EA508BB","EA508BB")</f>
        <v>EA508BB</v>
      </c>
    </row>
    <row r="486" spans="2:5" x14ac:dyDescent="0.15">
      <c r="B486" s="5" t="s">
        <v>1368</v>
      </c>
      <c r="C486" s="5" t="s">
        <v>1371</v>
      </c>
      <c r="D486" s="5" t="s">
        <v>1372</v>
      </c>
      <c r="E486" s="15" t="str">
        <f>HYPERLINK("https://www.esco-net.com/wcs/escort/ec/detail?hHinCd=EA508M-21A","EA508M-21A")</f>
        <v>EA508M-21A</v>
      </c>
    </row>
    <row r="487" spans="2:5" x14ac:dyDescent="0.15">
      <c r="B487" s="5" t="s">
        <v>1373</v>
      </c>
      <c r="C487" s="5" t="s">
        <v>1374</v>
      </c>
      <c r="D487" s="5" t="s">
        <v>1375</v>
      </c>
      <c r="E487" s="15" t="str">
        <f>HYPERLINK("https://www.esco-net.com/wcs/escort/ec/detail?hHinCd=EA661AF-1","EA661AF-1")</f>
        <v>EA661AF-1</v>
      </c>
    </row>
    <row r="488" spans="2:5" x14ac:dyDescent="0.15">
      <c r="B488" s="5" t="s">
        <v>1373</v>
      </c>
      <c r="C488" s="5" t="s">
        <v>1376</v>
      </c>
      <c r="D488" s="5" t="s">
        <v>1377</v>
      </c>
      <c r="E488" s="15" t="str">
        <f>HYPERLINK("https://www.esco-net.com/wcs/escort/ec/detail?hHinCd=EA661AF-2","EA661AF-2")</f>
        <v>EA661AF-2</v>
      </c>
    </row>
    <row r="489" spans="2:5" x14ac:dyDescent="0.15">
      <c r="B489" s="5" t="s">
        <v>1378</v>
      </c>
      <c r="C489" s="5" t="s">
        <v>1379</v>
      </c>
      <c r="D489" s="5" t="s">
        <v>1380</v>
      </c>
      <c r="E489" s="15" t="str">
        <f>HYPERLINK("https://www.esco-net.com/wcs/escort/ec/detail?hHinCd=EA504AE-12","EA504AE-12")</f>
        <v>EA504AE-12</v>
      </c>
    </row>
    <row r="490" spans="2:5" x14ac:dyDescent="0.15">
      <c r="B490" s="5" t="s">
        <v>1378</v>
      </c>
      <c r="C490" s="5" t="s">
        <v>1381</v>
      </c>
      <c r="D490" s="5" t="s">
        <v>1382</v>
      </c>
      <c r="E490" s="15" t="str">
        <f>HYPERLINK("https://www.esco-net.com/wcs/escort/ec/detail?hHinCd=EA504AE-12","EA504AE-12")</f>
        <v>EA504AE-12</v>
      </c>
    </row>
    <row r="491" spans="2:5" x14ac:dyDescent="0.15">
      <c r="B491" s="5" t="s">
        <v>1383</v>
      </c>
      <c r="C491" s="5" t="s">
        <v>1384</v>
      </c>
      <c r="D491" s="5" t="s">
        <v>1385</v>
      </c>
      <c r="E491" s="15" t="str">
        <f>HYPERLINK("https://www.esco-net.com/wcs/escort/ec/detail?hHinCd=EA502TA-2","EA502TA-2")</f>
        <v>EA502TA-2</v>
      </c>
    </row>
    <row r="492" spans="2:5" x14ac:dyDescent="0.15">
      <c r="B492" s="5" t="s">
        <v>1386</v>
      </c>
      <c r="C492" s="5" t="s">
        <v>1387</v>
      </c>
      <c r="D492" s="5" t="s">
        <v>1388</v>
      </c>
      <c r="E492" s="15" t="str">
        <f>HYPERLINK("https://www.esco-net.com/wcs/escort/ec/detail?hHinCd=EA960AB-5D","EA960AB-5D")</f>
        <v>EA960AB-5D</v>
      </c>
    </row>
    <row r="493" spans="2:5" x14ac:dyDescent="0.15">
      <c r="B493" s="5" t="s">
        <v>1389</v>
      </c>
      <c r="C493" s="5" t="s">
        <v>1390</v>
      </c>
      <c r="D493" s="5" t="s">
        <v>1391</v>
      </c>
      <c r="E493" s="15" t="str">
        <f>HYPERLINK("https://www.esco-net.com/wcs/escort/ec/detail?hHinCd=EA505-13","EA505-13")</f>
        <v>EA505-13</v>
      </c>
    </row>
    <row r="494" spans="2:5" x14ac:dyDescent="0.15">
      <c r="B494" s="5" t="s">
        <v>160</v>
      </c>
      <c r="C494" s="5" t="s">
        <v>1392</v>
      </c>
      <c r="D494" s="5" t="s">
        <v>1393</v>
      </c>
      <c r="E494" s="15" t="str">
        <f>HYPERLINK("https://www.esco-net.com/wcs/escort/ec/detail?hHinCd=EA506MA-2A","EA506MA-2A")</f>
        <v>EA506MA-2A</v>
      </c>
    </row>
    <row r="495" spans="2:5" x14ac:dyDescent="0.15">
      <c r="B495" s="5" t="s">
        <v>1394</v>
      </c>
      <c r="C495" s="5" t="s">
        <v>1395</v>
      </c>
      <c r="D495" s="5" t="s">
        <v>1396</v>
      </c>
      <c r="E495" s="15" t="str">
        <f>HYPERLINK("https://www.esco-net.com/wcs/escort/ec/detail?hHinCd=EA506MB-1BA","EA506MB-1BA")</f>
        <v>EA506MB-1BA</v>
      </c>
    </row>
    <row r="496" spans="2:5" x14ac:dyDescent="0.15">
      <c r="B496" s="5" t="s">
        <v>1394</v>
      </c>
      <c r="C496" s="5" t="s">
        <v>1397</v>
      </c>
      <c r="D496" s="5" t="s">
        <v>1398</v>
      </c>
      <c r="E496" s="15" t="str">
        <f>HYPERLINK("https://www.esco-net.com/wcs/escort/ec/detail?hHinCd=EA506LA-21C","EA506LA-21C")</f>
        <v>EA506LA-21C</v>
      </c>
    </row>
    <row r="497" spans="2:5" x14ac:dyDescent="0.15">
      <c r="B497" s="5" t="s">
        <v>1399</v>
      </c>
      <c r="C497" s="5" t="s">
        <v>1400</v>
      </c>
      <c r="D497" s="5" t="s">
        <v>1401</v>
      </c>
      <c r="E497" s="15" t="str">
        <f>HYPERLINK("https://www.esco-net.com/wcs/escort/ec/detail?hHinCd=EA661CS-5A","EA661CS-5A")</f>
        <v>EA661CS-5A</v>
      </c>
    </row>
    <row r="498" spans="2:5" x14ac:dyDescent="0.15">
      <c r="B498" s="5" t="s">
        <v>1402</v>
      </c>
      <c r="C498" s="5" t="s">
        <v>1403</v>
      </c>
      <c r="D498" s="5" t="s">
        <v>1404</v>
      </c>
      <c r="E498" s="15" t="str">
        <f>HYPERLINK("https://www.esco-net.com/wcs/escort/ec/detail?hHinCd=EA956AH-12","EA956AH-12")</f>
        <v>EA956AH-12</v>
      </c>
    </row>
    <row r="499" spans="2:5" x14ac:dyDescent="0.15">
      <c r="B499" s="5" t="s">
        <v>1402</v>
      </c>
      <c r="C499" s="5" t="s">
        <v>1405</v>
      </c>
      <c r="D499" s="5" t="s">
        <v>1406</v>
      </c>
      <c r="E499" s="15" t="str">
        <f>HYPERLINK("https://www.esco-net.com/wcs/escort/ec/detail?hHinCd=EA956F-3B","EA956F-3B")</f>
        <v>EA956F-3B</v>
      </c>
    </row>
    <row r="500" spans="2:5" x14ac:dyDescent="0.15">
      <c r="B500" s="5" t="s">
        <v>1407</v>
      </c>
      <c r="C500" s="5" t="s">
        <v>1408</v>
      </c>
      <c r="D500" s="5" t="s">
        <v>1409</v>
      </c>
      <c r="E500" s="15" t="str">
        <f>HYPERLINK("https://www.esco-net.com/wcs/escort/ec/detail?hHinCd=EA927SC-1","EA927SC-1")</f>
        <v>EA927SC-1</v>
      </c>
    </row>
    <row r="501" spans="2:5" x14ac:dyDescent="0.15">
      <c r="B501" s="5" t="s">
        <v>1407</v>
      </c>
      <c r="C501" s="5" t="s">
        <v>1410</v>
      </c>
      <c r="D501" s="5" t="s">
        <v>1411</v>
      </c>
      <c r="E501" s="15"/>
    </row>
    <row r="502" spans="2:5" x14ac:dyDescent="0.15">
      <c r="B502" s="5" t="s">
        <v>1412</v>
      </c>
      <c r="C502" s="5" t="s">
        <v>1413</v>
      </c>
      <c r="D502" s="5" t="s">
        <v>1414</v>
      </c>
      <c r="E502" s="15" t="str">
        <f>HYPERLINK("https://www.esco-net.com/wcs/escort/ec/detail?hHinCd=EA520AM-1","EA520AM-1")</f>
        <v>EA520AM-1</v>
      </c>
    </row>
    <row r="503" spans="2:5" x14ac:dyDescent="0.15">
      <c r="B503" s="5" t="s">
        <v>1415</v>
      </c>
      <c r="C503" s="5" t="s">
        <v>1416</v>
      </c>
      <c r="D503" s="5" t="s">
        <v>1417</v>
      </c>
      <c r="E503" s="15"/>
    </row>
    <row r="504" spans="2:5" x14ac:dyDescent="0.15">
      <c r="B504" s="5" t="s">
        <v>1415</v>
      </c>
      <c r="C504" s="5" t="s">
        <v>1418</v>
      </c>
      <c r="D504" s="5" t="s">
        <v>1419</v>
      </c>
      <c r="E504" s="15" t="str">
        <f>HYPERLINK("https://www.esco-net.com/wcs/escort/ec/detail?hHinCd=EA986S-91","EA986S-91")</f>
        <v>EA986S-91</v>
      </c>
    </row>
    <row r="505" spans="2:5" x14ac:dyDescent="0.15">
      <c r="B505" s="5" t="s">
        <v>18</v>
      </c>
      <c r="C505" s="5" t="s">
        <v>1420</v>
      </c>
      <c r="D505" s="5" t="s">
        <v>1421</v>
      </c>
      <c r="E505" s="15"/>
    </row>
    <row r="506" spans="2:5" x14ac:dyDescent="0.15">
      <c r="B506" s="5" t="s">
        <v>46</v>
      </c>
      <c r="C506" s="5" t="s">
        <v>1422</v>
      </c>
      <c r="D506" s="5" t="s">
        <v>1423</v>
      </c>
      <c r="E506" s="15" t="str">
        <f>HYPERLINK("https://www.esco-net.com/wcs/escort/ec/detail?hHinCd=EA986KA-13","EA986KA-13")</f>
        <v>EA986KA-13</v>
      </c>
    </row>
    <row r="507" spans="2:5" x14ac:dyDescent="0.15">
      <c r="B507" s="5" t="s">
        <v>1424</v>
      </c>
      <c r="C507" s="5" t="s">
        <v>1425</v>
      </c>
      <c r="D507" s="5" t="s">
        <v>1426</v>
      </c>
      <c r="E507" s="15"/>
    </row>
    <row r="508" spans="2:5" x14ac:dyDescent="0.15">
      <c r="B508" s="5" t="s">
        <v>1424</v>
      </c>
      <c r="C508" s="5" t="s">
        <v>1427</v>
      </c>
      <c r="D508" s="5" t="s">
        <v>1428</v>
      </c>
      <c r="E508" s="15"/>
    </row>
    <row r="509" spans="2:5" x14ac:dyDescent="0.15">
      <c r="B509" s="5" t="s">
        <v>1429</v>
      </c>
      <c r="C509" s="5" t="s">
        <v>1430</v>
      </c>
      <c r="D509" s="5" t="s">
        <v>1431</v>
      </c>
      <c r="E509" s="15" t="str">
        <f>HYPERLINK("https://www.esco-net.com/wcs/escort/ec/detail?hHinCd=EA986CW-65","EA986CW-65")</f>
        <v>EA986CW-65</v>
      </c>
    </row>
    <row r="510" spans="2:5" x14ac:dyDescent="0.15">
      <c r="B510" s="5" t="s">
        <v>90</v>
      </c>
      <c r="C510" s="5" t="s">
        <v>1432</v>
      </c>
      <c r="D510" s="5" t="s">
        <v>1433</v>
      </c>
      <c r="E510" s="15"/>
    </row>
    <row r="511" spans="2:5" x14ac:dyDescent="0.15">
      <c r="B511" s="5" t="s">
        <v>1434</v>
      </c>
      <c r="C511" s="5" t="s">
        <v>1435</v>
      </c>
      <c r="D511" s="5" t="s">
        <v>1436</v>
      </c>
      <c r="E511" s="15" t="str">
        <f>HYPERLINK("https://www.esco-net.com/wcs/escort/ec/detail?hHinCd=EA987FN-21","EA987FN-21")</f>
        <v>EA987FN-21</v>
      </c>
    </row>
    <row r="512" spans="2:5" x14ac:dyDescent="0.15">
      <c r="B512" s="5" t="s">
        <v>1437</v>
      </c>
      <c r="C512" s="5" t="s">
        <v>1438</v>
      </c>
      <c r="D512" s="5" t="s">
        <v>1439</v>
      </c>
      <c r="E512" s="15"/>
    </row>
    <row r="513" spans="2:5" x14ac:dyDescent="0.15">
      <c r="B513" s="5" t="s">
        <v>47</v>
      </c>
      <c r="C513" s="5" t="s">
        <v>1440</v>
      </c>
      <c r="D513" s="5" t="s">
        <v>1441</v>
      </c>
      <c r="E513" s="15" t="str">
        <f>HYPERLINK("https://www.esco-net.com/wcs/escort/ec/detail?hHinCd=EA982RJ-3","EA982RJ-3")</f>
        <v>EA982RJ-3</v>
      </c>
    </row>
    <row r="514" spans="2:5" x14ac:dyDescent="0.15">
      <c r="B514" s="5" t="s">
        <v>22</v>
      </c>
      <c r="C514" s="5" t="s">
        <v>1442</v>
      </c>
      <c r="D514" s="5" t="s">
        <v>1443</v>
      </c>
      <c r="E514" s="15" t="str">
        <f>HYPERLINK("https://www.esco-net.com/wcs/escort/ec/detail?hHinCd=EA982SB-16A","EA982SB-16A")</f>
        <v>EA982SB-16A</v>
      </c>
    </row>
    <row r="515" spans="2:5" x14ac:dyDescent="0.15">
      <c r="B515" s="5" t="s">
        <v>1444</v>
      </c>
      <c r="C515" s="5" t="s">
        <v>1445</v>
      </c>
      <c r="D515" s="5" t="s">
        <v>1446</v>
      </c>
      <c r="E515" s="15" t="str">
        <f>HYPERLINK("https://www.esco-net.com/wcs/escort/ec/detail?hHinCd=EA982B-11G","EA982B-11G")</f>
        <v>EA982B-11G</v>
      </c>
    </row>
    <row r="516" spans="2:5" x14ac:dyDescent="0.15">
      <c r="B516" s="5" t="s">
        <v>91</v>
      </c>
      <c r="C516" s="5" t="s">
        <v>1447</v>
      </c>
      <c r="D516" s="5" t="s">
        <v>1448</v>
      </c>
      <c r="E516" s="15" t="str">
        <f>HYPERLINK("https://www.esco-net.com/wcs/escort/ec/detail?hHinCd=EA628PT-661","EA628PT-661")</f>
        <v>EA628PT-661</v>
      </c>
    </row>
    <row r="517" spans="2:5" x14ac:dyDescent="0.15">
      <c r="B517" s="5" t="s">
        <v>91</v>
      </c>
      <c r="C517" s="5" t="s">
        <v>1449</v>
      </c>
      <c r="D517" s="5" t="s">
        <v>1450</v>
      </c>
      <c r="E517" s="15" t="str">
        <f>HYPERLINK("https://www.esco-net.com/wcs/escort/ec/detail?hHinCd=EA628PT-661","EA628PT-661")</f>
        <v>EA628PT-661</v>
      </c>
    </row>
    <row r="518" spans="2:5" x14ac:dyDescent="0.15">
      <c r="B518" s="5" t="s">
        <v>1451</v>
      </c>
      <c r="C518" s="5" t="s">
        <v>1452</v>
      </c>
      <c r="D518" s="5" t="s">
        <v>1453</v>
      </c>
      <c r="E518" s="15" t="str">
        <f>HYPERLINK("https://www.esco-net.com/wcs/escort/ec/detail?hHinCd=EA944M-37","EA944M-37")</f>
        <v>EA944M-37</v>
      </c>
    </row>
    <row r="519" spans="2:5" x14ac:dyDescent="0.15">
      <c r="B519" s="5" t="s">
        <v>161</v>
      </c>
      <c r="C519" s="5" t="s">
        <v>1454</v>
      </c>
      <c r="D519" s="5" t="s">
        <v>1455</v>
      </c>
      <c r="E519" s="15" t="str">
        <f>HYPERLINK("https://www.esco-net.com/wcs/escort/ec/detail?hHinCd=EA840B-15B","EA840B-15B")</f>
        <v>EA840B-15B</v>
      </c>
    </row>
    <row r="520" spans="2:5" x14ac:dyDescent="0.15">
      <c r="B520" s="5" t="s">
        <v>161</v>
      </c>
      <c r="C520" s="5" t="s">
        <v>1456</v>
      </c>
      <c r="D520" s="5" t="s">
        <v>1457</v>
      </c>
      <c r="E520" s="15" t="str">
        <f>HYPERLINK("https://www.esco-net.com/wcs/escort/ec/detail?hHinCd=EA840BC-60B","EA840BC-60B")</f>
        <v>EA840BC-60B</v>
      </c>
    </row>
    <row r="521" spans="2:5" x14ac:dyDescent="0.15">
      <c r="B521" s="5" t="s">
        <v>1458</v>
      </c>
      <c r="C521" s="5" t="s">
        <v>1459</v>
      </c>
      <c r="D521" s="5" t="s">
        <v>1460</v>
      </c>
      <c r="E521" s="15" t="str">
        <f>HYPERLINK("https://www.esco-net.com/wcs/escort/ec/detail?hHinCd=EA981WM-86A","EA981WM-86A")</f>
        <v>EA981WM-86A</v>
      </c>
    </row>
    <row r="522" spans="2:5" x14ac:dyDescent="0.15">
      <c r="B522" s="5" t="s">
        <v>1461</v>
      </c>
      <c r="C522" s="5" t="s">
        <v>1462</v>
      </c>
      <c r="D522" s="5" t="s">
        <v>1463</v>
      </c>
      <c r="E522" s="15"/>
    </row>
    <row r="523" spans="2:5" x14ac:dyDescent="0.15">
      <c r="B523" s="5" t="s">
        <v>1461</v>
      </c>
      <c r="C523" s="5" t="s">
        <v>1464</v>
      </c>
      <c r="D523" s="5" t="s">
        <v>1465</v>
      </c>
      <c r="E523" s="15" t="str">
        <f>HYPERLINK("https://www.esco-net.com/wcs/escort/ec/detail?hHinCd=EA981FE-32A","EA981FE-32A")</f>
        <v>EA981FE-32A</v>
      </c>
    </row>
    <row r="524" spans="2:5" x14ac:dyDescent="0.15">
      <c r="B524" s="5" t="s">
        <v>1466</v>
      </c>
      <c r="C524" s="5" t="s">
        <v>1467</v>
      </c>
      <c r="D524" s="5" t="s">
        <v>1468</v>
      </c>
      <c r="E524" s="15"/>
    </row>
    <row r="525" spans="2:5" x14ac:dyDescent="0.15">
      <c r="B525" s="5" t="s">
        <v>1466</v>
      </c>
      <c r="C525" s="5" t="s">
        <v>1469</v>
      </c>
      <c r="D525" s="5" t="s">
        <v>1470</v>
      </c>
      <c r="E525" s="15" t="str">
        <f>HYPERLINK("https://www.esco-net.com/wcs/escort/ec/detail?hHinCd=EA981FP-3A","EA981FP-3A")</f>
        <v>EA981FP-3A</v>
      </c>
    </row>
    <row r="526" spans="2:5" x14ac:dyDescent="0.15">
      <c r="B526" s="5" t="s">
        <v>1466</v>
      </c>
      <c r="C526" s="5" t="s">
        <v>1471</v>
      </c>
      <c r="D526" s="5" t="s">
        <v>1472</v>
      </c>
      <c r="E526" s="15"/>
    </row>
    <row r="527" spans="2:5" x14ac:dyDescent="0.15">
      <c r="B527" s="5" t="s">
        <v>1466</v>
      </c>
      <c r="C527" s="5" t="s">
        <v>1473</v>
      </c>
      <c r="D527" s="5" t="s">
        <v>1474</v>
      </c>
      <c r="E527" s="15"/>
    </row>
    <row r="528" spans="2:5" x14ac:dyDescent="0.15">
      <c r="B528" s="5" t="s">
        <v>1466</v>
      </c>
      <c r="C528" s="5" t="s">
        <v>1475</v>
      </c>
      <c r="D528" s="5" t="s">
        <v>1476</v>
      </c>
      <c r="E528" s="15"/>
    </row>
    <row r="529" spans="2:5" x14ac:dyDescent="0.15">
      <c r="B529" s="5" t="s">
        <v>1466</v>
      </c>
      <c r="C529" s="5" t="s">
        <v>1477</v>
      </c>
      <c r="D529" s="5" t="s">
        <v>1478</v>
      </c>
      <c r="E529" s="15"/>
    </row>
    <row r="530" spans="2:5" x14ac:dyDescent="0.15">
      <c r="B530" s="5" t="s">
        <v>1466</v>
      </c>
      <c r="C530" s="5" t="s">
        <v>1479</v>
      </c>
      <c r="D530" s="5" t="s">
        <v>1480</v>
      </c>
      <c r="E530" s="15"/>
    </row>
    <row r="531" spans="2:5" x14ac:dyDescent="0.15">
      <c r="B531" s="5" t="s">
        <v>1466</v>
      </c>
      <c r="C531" s="5" t="s">
        <v>1481</v>
      </c>
      <c r="D531" s="5" t="s">
        <v>1482</v>
      </c>
      <c r="E531" s="15"/>
    </row>
    <row r="532" spans="2:5" x14ac:dyDescent="0.15">
      <c r="B532" s="5" t="s">
        <v>1483</v>
      </c>
      <c r="C532" s="5" t="s">
        <v>1484</v>
      </c>
      <c r="D532" s="5" t="s">
        <v>1485</v>
      </c>
      <c r="E532" s="15"/>
    </row>
    <row r="533" spans="2:5" x14ac:dyDescent="0.15">
      <c r="B533" s="5" t="s">
        <v>1483</v>
      </c>
      <c r="C533" s="5" t="s">
        <v>1486</v>
      </c>
      <c r="D533" s="5" t="s">
        <v>1487</v>
      </c>
      <c r="E533" s="15"/>
    </row>
    <row r="534" spans="2:5" x14ac:dyDescent="0.15">
      <c r="B534" s="5" t="s">
        <v>48</v>
      </c>
      <c r="C534" s="5" t="s">
        <v>1488</v>
      </c>
      <c r="D534" s="5" t="s">
        <v>1489</v>
      </c>
      <c r="E534" s="15"/>
    </row>
    <row r="535" spans="2:5" x14ac:dyDescent="0.15">
      <c r="B535" s="5" t="s">
        <v>48</v>
      </c>
      <c r="C535" s="5" t="s">
        <v>1490</v>
      </c>
      <c r="D535" s="5" t="s">
        <v>1491</v>
      </c>
      <c r="E535" s="15" t="str">
        <f>HYPERLINK("https://www.esco-net.com/wcs/escort/ec/detail?hHinCd=EA981FE-53A","EA981FE-53A")</f>
        <v>EA981FE-53A</v>
      </c>
    </row>
    <row r="536" spans="2:5" x14ac:dyDescent="0.15">
      <c r="B536" s="5" t="s">
        <v>1492</v>
      </c>
      <c r="C536" s="5" t="s">
        <v>1493</v>
      </c>
      <c r="D536" s="5" t="s">
        <v>1494</v>
      </c>
      <c r="E536" s="15" t="str">
        <f>HYPERLINK("https://www.esco-net.com/wcs/escort/ec/detail?hHinCd=EA638NC-7","EA638NC-7")</f>
        <v>EA638NC-7</v>
      </c>
    </row>
    <row r="537" spans="2:5" x14ac:dyDescent="0.15">
      <c r="B537" s="5" t="s">
        <v>162</v>
      </c>
      <c r="C537" s="5" t="s">
        <v>1495</v>
      </c>
      <c r="D537" s="5" t="s">
        <v>1496</v>
      </c>
      <c r="E537" s="15" t="str">
        <f>HYPERLINK("https://www.esco-net.com/wcs/escort/ec/detail?hHinCd=EA903AR-270","EA903AR-270")</f>
        <v>EA903AR-270</v>
      </c>
    </row>
    <row r="538" spans="2:5" x14ac:dyDescent="0.15">
      <c r="B538" s="5" t="s">
        <v>1497</v>
      </c>
      <c r="C538" s="5" t="s">
        <v>1498</v>
      </c>
      <c r="D538" s="5" t="s">
        <v>1499</v>
      </c>
      <c r="E538" s="15"/>
    </row>
    <row r="539" spans="2:5" x14ac:dyDescent="0.15">
      <c r="B539" s="5" t="s">
        <v>1500</v>
      </c>
      <c r="C539" s="5" t="s">
        <v>1501</v>
      </c>
      <c r="D539" s="5" t="s">
        <v>1502</v>
      </c>
      <c r="E539" s="15" t="str">
        <f>HYPERLINK("https://www.esco-net.com/wcs/escort/ec/detail?hHinCd=EA765MG-342","EA765MG-342")</f>
        <v>EA765MG-342</v>
      </c>
    </row>
    <row r="540" spans="2:5" x14ac:dyDescent="0.15">
      <c r="B540" s="5" t="s">
        <v>1503</v>
      </c>
      <c r="C540" s="5" t="s">
        <v>1504</v>
      </c>
      <c r="D540" s="5" t="s">
        <v>1505</v>
      </c>
      <c r="E540" s="15"/>
    </row>
    <row r="541" spans="2:5" x14ac:dyDescent="0.15">
      <c r="B541" s="5" t="s">
        <v>1506</v>
      </c>
      <c r="C541" s="5" t="s">
        <v>1507</v>
      </c>
      <c r="D541" s="5" t="s">
        <v>1508</v>
      </c>
      <c r="E541" s="15" t="str">
        <f>HYPERLINK("https://www.esco-net.com/wcs/escort/ec/detail?hHinCd=EA109MK-360","EA109MK-360")</f>
        <v>EA109MK-360</v>
      </c>
    </row>
    <row r="542" spans="2:5" x14ac:dyDescent="0.15">
      <c r="B542" s="5" t="s">
        <v>1509</v>
      </c>
      <c r="C542" s="5" t="s">
        <v>1510</v>
      </c>
      <c r="D542" s="5" t="s">
        <v>1511</v>
      </c>
      <c r="E542" s="15" t="str">
        <f>HYPERLINK("https://www.esco-net.com/wcs/escort/ec/detail?hHinCd=EA765MV-203","EA765MV-203")</f>
        <v>EA765MV-203</v>
      </c>
    </row>
    <row r="543" spans="2:5" x14ac:dyDescent="0.15">
      <c r="B543" s="5" t="s">
        <v>1512</v>
      </c>
      <c r="C543" s="5" t="s">
        <v>1513</v>
      </c>
      <c r="D543" s="5" t="s">
        <v>1514</v>
      </c>
      <c r="E543" s="15" t="str">
        <f>HYPERLINK("https://www.esco-net.com/wcs/escort/ec/detail?hHinCd=EA762GG-12","EA762GG-12")</f>
        <v>EA762GG-12</v>
      </c>
    </row>
    <row r="544" spans="2:5" x14ac:dyDescent="0.15">
      <c r="B544" s="5" t="s">
        <v>163</v>
      </c>
      <c r="C544" s="5" t="s">
        <v>1515</v>
      </c>
      <c r="D544" s="5" t="s">
        <v>1516</v>
      </c>
      <c r="E544" s="15" t="str">
        <f>HYPERLINK("https://www.esco-net.com/wcs/escort/ec/detail?hHinCd=EA589DA-13","EA589DA-13")</f>
        <v>EA589DA-13</v>
      </c>
    </row>
    <row r="545" spans="2:5" x14ac:dyDescent="0.15">
      <c r="B545" s="5" t="s">
        <v>1517</v>
      </c>
      <c r="C545" s="5" t="s">
        <v>1518</v>
      </c>
      <c r="D545" s="5" t="s">
        <v>1519</v>
      </c>
      <c r="E545" s="15" t="str">
        <f>HYPERLINK("https://www.esco-net.com/wcs/escort/ec/detail?hHinCd=EA589CY-20","EA589CY-20")</f>
        <v>EA589CY-20</v>
      </c>
    </row>
    <row r="546" spans="2:5" x14ac:dyDescent="0.15">
      <c r="B546" s="5" t="s">
        <v>1520</v>
      </c>
      <c r="C546" s="5" t="s">
        <v>1521</v>
      </c>
      <c r="D546" s="5" t="s">
        <v>1522</v>
      </c>
      <c r="E546" s="15"/>
    </row>
    <row r="547" spans="2:5" x14ac:dyDescent="0.15">
      <c r="B547" s="5" t="s">
        <v>1523</v>
      </c>
      <c r="C547" s="5" t="s">
        <v>1524</v>
      </c>
      <c r="D547" s="5" t="s">
        <v>1525</v>
      </c>
      <c r="E547" s="15" t="str">
        <f>HYPERLINK("https://www.esco-net.com/wcs/escort/ec/detail?hHinCd=EA761LP-4B","EA761LP-4B")</f>
        <v>EA761LP-4B</v>
      </c>
    </row>
    <row r="548" spans="2:5" x14ac:dyDescent="0.15">
      <c r="B548" s="5" t="s">
        <v>1523</v>
      </c>
      <c r="C548" s="5" t="s">
        <v>1526</v>
      </c>
      <c r="D548" s="5" t="s">
        <v>1527</v>
      </c>
      <c r="E548" s="15" t="str">
        <f>HYPERLINK("https://www.esco-net.com/wcs/escort/ec/detail?hHinCd=EA761LP-9A","EA761LP-9A")</f>
        <v>EA761LP-9A</v>
      </c>
    </row>
    <row r="549" spans="2:5" x14ac:dyDescent="0.15">
      <c r="B549" s="5" t="s">
        <v>1528</v>
      </c>
      <c r="C549" s="5" t="s">
        <v>1529</v>
      </c>
      <c r="D549" s="5" t="s">
        <v>1530</v>
      </c>
      <c r="E549" s="15" t="str">
        <f>HYPERLINK("https://www.esco-net.com/wcs/escort/ec/detail?hHinCd=EA628WX-11","EA628WX-11")</f>
        <v>EA628WX-11</v>
      </c>
    </row>
    <row r="550" spans="2:5" x14ac:dyDescent="0.15">
      <c r="B550" s="5" t="s">
        <v>1528</v>
      </c>
      <c r="C550" s="5" t="s">
        <v>1531</v>
      </c>
      <c r="D550" s="5" t="s">
        <v>1532</v>
      </c>
      <c r="E550" s="15" t="str">
        <f>HYPERLINK("https://www.esco-net.com/wcs/escort/ec/detail?hHinCd=EA628WX-12","EA628WX-12")</f>
        <v>EA628WX-12</v>
      </c>
    </row>
    <row r="551" spans="2:5" x14ac:dyDescent="0.15">
      <c r="B551" s="5" t="s">
        <v>1528</v>
      </c>
      <c r="C551" s="5" t="s">
        <v>1533</v>
      </c>
      <c r="D551" s="5" t="s">
        <v>1534</v>
      </c>
      <c r="E551" s="15" t="str">
        <f>HYPERLINK("https://www.esco-net.com/wcs/escort/ec/detail?hHinCd=EA628WX-44","EA628WX-44")</f>
        <v>EA628WX-44</v>
      </c>
    </row>
    <row r="552" spans="2:5" x14ac:dyDescent="0.15">
      <c r="B552" s="5" t="s">
        <v>164</v>
      </c>
      <c r="C552" s="5" t="s">
        <v>1535</v>
      </c>
      <c r="D552" s="5" t="s">
        <v>1536</v>
      </c>
      <c r="E552" s="15" t="str">
        <f>HYPERLINK("https://www.esco-net.com/wcs/escort/ec/detail?hHinCd=EA762FC-5","EA762FC-5")</f>
        <v>EA762FC-5</v>
      </c>
    </row>
    <row r="553" spans="2:5" x14ac:dyDescent="0.15">
      <c r="B553" s="5" t="s">
        <v>1537</v>
      </c>
      <c r="C553" s="5" t="s">
        <v>1538</v>
      </c>
      <c r="D553" s="5" t="s">
        <v>1539</v>
      </c>
      <c r="E553" s="15" t="str">
        <f>HYPERLINK("https://www.esco-net.com/wcs/escort/ec/detail?hHinCd=EA638LA-18C","EA638LA-18C")</f>
        <v>EA638LA-18C</v>
      </c>
    </row>
    <row r="554" spans="2:5" x14ac:dyDescent="0.15">
      <c r="B554" s="5" t="s">
        <v>49</v>
      </c>
      <c r="C554" s="5" t="s">
        <v>1540</v>
      </c>
      <c r="D554" s="5" t="s">
        <v>1541</v>
      </c>
      <c r="E554" s="15" t="str">
        <f>HYPERLINK("https://www.esco-net.com/wcs/escort/ec/detail?hHinCd=EA762DA-126","EA762DA-126")</f>
        <v>EA762DA-126</v>
      </c>
    </row>
    <row r="555" spans="2:5" x14ac:dyDescent="0.15">
      <c r="B555" s="5" t="s">
        <v>1542</v>
      </c>
      <c r="C555" s="5" t="s">
        <v>1543</v>
      </c>
      <c r="D555" s="5" t="s">
        <v>1544</v>
      </c>
      <c r="E555" s="15" t="str">
        <f>HYPERLINK("https://www.esco-net.com/wcs/escort/ec/detail?hHinCd=EA762CF-51","EA762CF-51")</f>
        <v>EA762CF-51</v>
      </c>
    </row>
    <row r="556" spans="2:5" x14ac:dyDescent="0.15">
      <c r="B556" s="5" t="s">
        <v>1542</v>
      </c>
      <c r="C556" s="5" t="s">
        <v>1545</v>
      </c>
      <c r="D556" s="5" t="s">
        <v>1546</v>
      </c>
      <c r="E556" s="15" t="str">
        <f>HYPERLINK("https://www.esco-net.com/wcs/escort/ec/detail?hHinCd=EA762DA-15","EA762DA-15")</f>
        <v>EA762DA-15</v>
      </c>
    </row>
    <row r="557" spans="2:5" x14ac:dyDescent="0.15">
      <c r="B557" s="5" t="s">
        <v>1547</v>
      </c>
      <c r="C557" s="5" t="s">
        <v>1548</v>
      </c>
      <c r="D557" s="5" t="s">
        <v>1549</v>
      </c>
      <c r="E557" s="15"/>
    </row>
    <row r="558" spans="2:5" x14ac:dyDescent="0.15">
      <c r="B558" s="5" t="s">
        <v>1550</v>
      </c>
      <c r="C558" s="5" t="s">
        <v>1551</v>
      </c>
      <c r="D558" s="5" t="s">
        <v>1552</v>
      </c>
      <c r="E558" s="15" t="str">
        <f>HYPERLINK("https://www.esco-net.com/wcs/escort/ec/detail?hHinCd=EA762CF-475","EA762CF-475")</f>
        <v>EA762CF-475</v>
      </c>
    </row>
    <row r="559" spans="2:5" x14ac:dyDescent="0.15">
      <c r="B559" s="5" t="s">
        <v>1553</v>
      </c>
      <c r="C559" s="5" t="s">
        <v>1554</v>
      </c>
      <c r="D559" s="5" t="s">
        <v>1555</v>
      </c>
      <c r="E559" s="15" t="str">
        <f>HYPERLINK("https://www.esco-net.com/wcs/escort/ec/detail?hHinCd=EA762CF-331","EA762CF-331")</f>
        <v>EA762CF-331</v>
      </c>
    </row>
    <row r="560" spans="2:5" x14ac:dyDescent="0.15">
      <c r="B560" s="5" t="s">
        <v>92</v>
      </c>
      <c r="C560" s="5" t="s">
        <v>1556</v>
      </c>
      <c r="D560" s="5" t="s">
        <v>1557</v>
      </c>
      <c r="E560" s="15" t="str">
        <f>HYPERLINK("https://www.esco-net.com/wcs/escort/ec/detail?hHinCd=EA762CS-33","EA762CS-33")</f>
        <v>EA762CS-33</v>
      </c>
    </row>
    <row r="561" spans="2:5" x14ac:dyDescent="0.15">
      <c r="B561" s="5" t="s">
        <v>50</v>
      </c>
      <c r="C561" s="5" t="s">
        <v>1558</v>
      </c>
      <c r="D561" s="5" t="s">
        <v>1559</v>
      </c>
      <c r="E561" s="15"/>
    </row>
    <row r="562" spans="2:5" x14ac:dyDescent="0.15">
      <c r="B562" s="5" t="s">
        <v>1560</v>
      </c>
      <c r="C562" s="5" t="s">
        <v>1561</v>
      </c>
      <c r="D562" s="5" t="s">
        <v>1562</v>
      </c>
      <c r="E562" s="15" t="str">
        <f>HYPERLINK("https://www.esco-net.com/wcs/escort/ec/detail?hHinCd=EA954TA-22","EA954TA-22")</f>
        <v>EA954TA-22</v>
      </c>
    </row>
    <row r="563" spans="2:5" x14ac:dyDescent="0.15">
      <c r="B563" s="5" t="s">
        <v>51</v>
      </c>
      <c r="C563" s="5" t="s">
        <v>1563</v>
      </c>
      <c r="D563" s="5" t="s">
        <v>1564</v>
      </c>
      <c r="E563" s="15"/>
    </row>
    <row r="564" spans="2:5" x14ac:dyDescent="0.15">
      <c r="B564" s="5" t="s">
        <v>1565</v>
      </c>
      <c r="C564" s="5" t="s">
        <v>1566</v>
      </c>
      <c r="D564" s="5" t="s">
        <v>1567</v>
      </c>
      <c r="E564" s="15" t="str">
        <f>HYPERLINK("https://www.esco-net.com/wcs/escort/ec/detail?hHinCd=EA761LJ-120","EA761LJ-120")</f>
        <v>EA761LJ-120</v>
      </c>
    </row>
    <row r="565" spans="2:5" x14ac:dyDescent="0.15">
      <c r="B565" s="5" t="s">
        <v>1568</v>
      </c>
      <c r="C565" s="5" t="s">
        <v>1569</v>
      </c>
      <c r="D565" s="5" t="s">
        <v>1570</v>
      </c>
      <c r="E565" s="15" t="str">
        <f>HYPERLINK("https://www.esco-net.com/wcs/escort/ec/detail?hHinCd=EA761LC-25","EA761LC-25")</f>
        <v>EA761LC-25</v>
      </c>
    </row>
    <row r="566" spans="2:5" x14ac:dyDescent="0.15">
      <c r="B566" s="5" t="s">
        <v>1571</v>
      </c>
      <c r="C566" s="5" t="s">
        <v>1572</v>
      </c>
      <c r="D566" s="5" t="s">
        <v>1573</v>
      </c>
      <c r="E566" s="15" t="str">
        <f>HYPERLINK("https://www.esco-net.com/wcs/escort/ec/detail?hHinCd=EA761LM-62A","EA761LM-62A")</f>
        <v>EA761LM-62A</v>
      </c>
    </row>
    <row r="567" spans="2:5" x14ac:dyDescent="0.15">
      <c r="B567" s="5" t="s">
        <v>1574</v>
      </c>
      <c r="C567" s="5" t="s">
        <v>1575</v>
      </c>
      <c r="D567" s="5" t="s">
        <v>1576</v>
      </c>
      <c r="E567" s="15" t="str">
        <f>HYPERLINK("https://www.esco-net.com/wcs/escort/ec/detail?hHinCd=EA764AS-59A","EA764AS-59A")</f>
        <v>EA764AS-59A</v>
      </c>
    </row>
    <row r="568" spans="2:5" x14ac:dyDescent="0.15">
      <c r="B568" s="5" t="s">
        <v>1577</v>
      </c>
      <c r="C568" s="5" t="s">
        <v>1578</v>
      </c>
      <c r="D568" s="5" t="s">
        <v>1579</v>
      </c>
      <c r="E568" s="15" t="str">
        <f>HYPERLINK("https://www.esco-net.com/wcs/escort/ec/detail?hHinCd=EA764A-202A","EA764A-202A")</f>
        <v>EA764A-202A</v>
      </c>
    </row>
    <row r="569" spans="2:5" x14ac:dyDescent="0.15">
      <c r="B569" s="5" t="s">
        <v>93</v>
      </c>
      <c r="C569" s="5" t="s">
        <v>1580</v>
      </c>
      <c r="D569" s="5" t="s">
        <v>1581</v>
      </c>
      <c r="E569" s="15"/>
    </row>
    <row r="570" spans="2:5" x14ac:dyDescent="0.15">
      <c r="B570" s="5" t="s">
        <v>94</v>
      </c>
      <c r="C570" s="5" t="s">
        <v>1582</v>
      </c>
      <c r="D570" s="5" t="s">
        <v>1583</v>
      </c>
      <c r="E570" s="15" t="str">
        <f>HYPERLINK("https://www.esco-net.com/wcs/escort/ec/detail?hHinCd=EA764AA-184A","EA764AA-184A")</f>
        <v>EA764AA-184A</v>
      </c>
    </row>
    <row r="571" spans="2:5" x14ac:dyDescent="0.15">
      <c r="B571" s="5" t="s">
        <v>165</v>
      </c>
      <c r="C571" s="5" t="s">
        <v>1584</v>
      </c>
      <c r="D571" s="5" t="s">
        <v>1585</v>
      </c>
      <c r="E571" s="15" t="str">
        <f>HYPERLINK("https://www.esco-net.com/wcs/escort/ec/detail?hHinCd=EA764-206A","EA764-206A")</f>
        <v>EA764-206A</v>
      </c>
    </row>
    <row r="572" spans="2:5" x14ac:dyDescent="0.15">
      <c r="B572" s="5" t="s">
        <v>166</v>
      </c>
      <c r="C572" s="5" t="s">
        <v>1586</v>
      </c>
      <c r="D572" s="5" t="s">
        <v>1587</v>
      </c>
      <c r="E572" s="15" t="str">
        <f>HYPERLINK("https://www.esco-net.com/wcs/escort/ec/detail?hHinCd=EA764AH-15","EA764AH-15")</f>
        <v>EA764AH-15</v>
      </c>
    </row>
    <row r="573" spans="2:5" x14ac:dyDescent="0.15">
      <c r="B573" s="5" t="s">
        <v>1588</v>
      </c>
      <c r="C573" s="5" t="s">
        <v>1589</v>
      </c>
      <c r="D573" s="5" t="s">
        <v>1590</v>
      </c>
      <c r="E573" s="15" t="str">
        <f>HYPERLINK("https://www.esco-net.com/wcs/escort/ec/detail?hHinCd=EA764A-312","EA764A-312")</f>
        <v>EA764A-312</v>
      </c>
    </row>
    <row r="574" spans="2:5" x14ac:dyDescent="0.15">
      <c r="B574" s="5" t="s">
        <v>1591</v>
      </c>
      <c r="C574" s="5" t="s">
        <v>1592</v>
      </c>
      <c r="D574" s="5" t="s">
        <v>1593</v>
      </c>
      <c r="E574" s="15" t="str">
        <f>HYPERLINK("https://www.esco-net.com/wcs/escort/ec/detail?hHinCd=EA759GY-26C","EA759GY-26C")</f>
        <v>EA759GY-26C</v>
      </c>
    </row>
    <row r="575" spans="2:5" x14ac:dyDescent="0.15">
      <c r="B575" s="5" t="s">
        <v>167</v>
      </c>
      <c r="C575" s="5" t="s">
        <v>1594</v>
      </c>
      <c r="D575" s="5" t="s">
        <v>1595</v>
      </c>
      <c r="E575" s="15" t="str">
        <f>HYPERLINK("https://www.esco-net.com/wcs/escort/ec/detail?hHinCd=EA764AC-65A","EA764AC-65A")</f>
        <v>EA764AC-65A</v>
      </c>
    </row>
    <row r="576" spans="2:5" x14ac:dyDescent="0.15">
      <c r="B576" s="5" t="s">
        <v>1596</v>
      </c>
      <c r="C576" s="5" t="s">
        <v>1597</v>
      </c>
      <c r="D576" s="5" t="s">
        <v>1598</v>
      </c>
      <c r="E576" s="15"/>
    </row>
    <row r="577" spans="2:5" x14ac:dyDescent="0.15">
      <c r="B577" s="5" t="s">
        <v>1599</v>
      </c>
      <c r="C577" s="5" t="s">
        <v>1600</v>
      </c>
      <c r="D577" s="5" t="s">
        <v>1601</v>
      </c>
      <c r="E577" s="15" t="str">
        <f>HYPERLINK("https://www.esco-net.com/wcs/escort/ec/detail?hHinCd=EA764BY-154A","EA764BY-154A")</f>
        <v>EA764BY-154A</v>
      </c>
    </row>
    <row r="578" spans="2:5" x14ac:dyDescent="0.15">
      <c r="B578" s="5" t="s">
        <v>1599</v>
      </c>
      <c r="C578" s="5" t="s">
        <v>1602</v>
      </c>
      <c r="D578" s="5" t="s">
        <v>1603</v>
      </c>
      <c r="E578" s="15"/>
    </row>
    <row r="579" spans="2:5" x14ac:dyDescent="0.15">
      <c r="B579" s="5" t="s">
        <v>95</v>
      </c>
      <c r="C579" s="5" t="s">
        <v>1604</v>
      </c>
      <c r="D579" s="5" t="s">
        <v>1605</v>
      </c>
      <c r="E579" s="15" t="str">
        <f>HYPERLINK("https://www.esco-net.com/wcs/escort/ec/detail?hHinCd=EA940PM-83","EA940PM-83")</f>
        <v>EA940PM-83</v>
      </c>
    </row>
    <row r="580" spans="2:5" x14ac:dyDescent="0.15">
      <c r="B580" s="5" t="s">
        <v>95</v>
      </c>
      <c r="C580" s="5" t="s">
        <v>1606</v>
      </c>
      <c r="D580" s="5" t="s">
        <v>1607</v>
      </c>
      <c r="E580" s="15" t="str">
        <f>HYPERLINK("https://www.esco-net.com/wcs/escort/ec/detail?hHinCd=EA940PP-54","EA940PP-54")</f>
        <v>EA940PP-54</v>
      </c>
    </row>
    <row r="581" spans="2:5" x14ac:dyDescent="0.15">
      <c r="B581" s="5" t="s">
        <v>168</v>
      </c>
      <c r="C581" s="5" t="s">
        <v>1608</v>
      </c>
      <c r="D581" s="5" t="s">
        <v>1609</v>
      </c>
      <c r="E581" s="15" t="str">
        <f>HYPERLINK("https://www.esco-net.com/wcs/escort/ec/detail?hHinCd=EA764BB-255A","EA764BB-255A")</f>
        <v>EA764BB-255A</v>
      </c>
    </row>
    <row r="582" spans="2:5" x14ac:dyDescent="0.15">
      <c r="B582" s="5" t="s">
        <v>168</v>
      </c>
      <c r="C582" s="5" t="s">
        <v>1610</v>
      </c>
      <c r="D582" s="5" t="s">
        <v>1611</v>
      </c>
      <c r="E582" s="15" t="str">
        <f>HYPERLINK("https://www.esco-net.com/wcs/escort/ec/detail?hHinCd=EA764BB-260A","EA764BB-260A")</f>
        <v>EA764BB-260A</v>
      </c>
    </row>
    <row r="583" spans="2:5" x14ac:dyDescent="0.15">
      <c r="B583" s="5" t="s">
        <v>1612</v>
      </c>
      <c r="C583" s="5" t="s">
        <v>1613</v>
      </c>
      <c r="D583" s="5" t="s">
        <v>1614</v>
      </c>
      <c r="E583" s="15" t="str">
        <f>HYPERLINK("https://www.esco-net.com/wcs/escort/ec/detail?hHinCd=EA764BK-6","EA764BK-6")</f>
        <v>EA764BK-6</v>
      </c>
    </row>
    <row r="584" spans="2:5" x14ac:dyDescent="0.15">
      <c r="B584" s="5" t="s">
        <v>169</v>
      </c>
      <c r="C584" s="5" t="s">
        <v>1615</v>
      </c>
      <c r="D584" s="5" t="s">
        <v>1616</v>
      </c>
      <c r="E584" s="15" t="str">
        <f>HYPERLINK("https://www.esco-net.com/wcs/escort/ec/detail?hHinCd=EA764C-100B","EA764C-100B")</f>
        <v>EA764C-100B</v>
      </c>
    </row>
    <row r="585" spans="2:5" x14ac:dyDescent="0.15">
      <c r="B585" s="5" t="s">
        <v>170</v>
      </c>
      <c r="C585" s="5" t="s">
        <v>1617</v>
      </c>
      <c r="D585" s="5" t="s">
        <v>1618</v>
      </c>
      <c r="E585" s="15"/>
    </row>
    <row r="586" spans="2:5" x14ac:dyDescent="0.15">
      <c r="B586" s="5" t="s">
        <v>1619</v>
      </c>
      <c r="C586" s="5" t="s">
        <v>1620</v>
      </c>
      <c r="D586" s="5" t="s">
        <v>1621</v>
      </c>
      <c r="E586" s="15" t="str">
        <f>HYPERLINK("https://www.esco-net.com/wcs/escort/ec/detail?hHinCd=EA920AC-47","EA920AC-47")</f>
        <v>EA920AC-47</v>
      </c>
    </row>
    <row r="587" spans="2:5" x14ac:dyDescent="0.15">
      <c r="B587" s="5" t="s">
        <v>1619</v>
      </c>
      <c r="C587" s="5" t="s">
        <v>1622</v>
      </c>
      <c r="D587" s="5" t="s">
        <v>1623</v>
      </c>
      <c r="E587" s="15" t="str">
        <f>HYPERLINK("https://www.esco-net.com/wcs/escort/ec/detail?hHinCd=EA922HB-27A","EA922HB-27A")</f>
        <v>EA922HB-27A</v>
      </c>
    </row>
    <row r="588" spans="2:5" x14ac:dyDescent="0.15">
      <c r="B588" s="5" t="s">
        <v>96</v>
      </c>
      <c r="C588" s="5" t="s">
        <v>1624</v>
      </c>
      <c r="D588" s="5" t="s">
        <v>1625</v>
      </c>
      <c r="E588" s="15"/>
    </row>
    <row r="589" spans="2:5" x14ac:dyDescent="0.15">
      <c r="B589" s="5" t="s">
        <v>96</v>
      </c>
      <c r="C589" s="5" t="s">
        <v>1626</v>
      </c>
      <c r="D589" s="5" t="s">
        <v>1627</v>
      </c>
      <c r="E589" s="15" t="str">
        <f>HYPERLINK("https://www.esco-net.com/wcs/escort/ec/detail?hHinCd=EA759XD-51","EA759XD-51")</f>
        <v>EA759XD-51</v>
      </c>
    </row>
    <row r="590" spans="2:5" x14ac:dyDescent="0.15">
      <c r="B590" s="5" t="s">
        <v>97</v>
      </c>
      <c r="C590" s="5" t="s">
        <v>1628</v>
      </c>
      <c r="D590" s="5" t="s">
        <v>1629</v>
      </c>
      <c r="E590" s="15"/>
    </row>
    <row r="591" spans="2:5" x14ac:dyDescent="0.15">
      <c r="B591" s="5" t="s">
        <v>23</v>
      </c>
      <c r="C591" s="5" t="s">
        <v>1630</v>
      </c>
      <c r="D591" s="5" t="s">
        <v>1631</v>
      </c>
      <c r="E591" s="15" t="str">
        <f>HYPERLINK("https://www.esco-net.com/wcs/escort/ec/detail?hHinCd=EA759GV-153","EA759GV-153")</f>
        <v>EA759GV-153</v>
      </c>
    </row>
    <row r="592" spans="2:5" x14ac:dyDescent="0.15">
      <c r="B592" s="5" t="s">
        <v>23</v>
      </c>
      <c r="C592" s="5" t="s">
        <v>1632</v>
      </c>
      <c r="D592" s="5" t="s">
        <v>1631</v>
      </c>
      <c r="E592" s="15"/>
    </row>
    <row r="593" spans="2:5" x14ac:dyDescent="0.15">
      <c r="B593" s="5" t="s">
        <v>23</v>
      </c>
      <c r="C593" s="5" t="s">
        <v>1633</v>
      </c>
      <c r="D593" s="5" t="s">
        <v>1631</v>
      </c>
      <c r="E593" s="15" t="str">
        <f>HYPERLINK("https://www.esco-net.com/wcs/escort/ec/detail?hHinCd=EA759GV-125A","EA759GV-125A")</f>
        <v>EA759GV-125A</v>
      </c>
    </row>
    <row r="594" spans="2:5" x14ac:dyDescent="0.15">
      <c r="B594" s="5" t="s">
        <v>171</v>
      </c>
      <c r="C594" s="5" t="s">
        <v>1634</v>
      </c>
      <c r="D594" s="5" t="s">
        <v>1635</v>
      </c>
      <c r="E594" s="15" t="str">
        <f>HYPERLINK("https://www.esco-net.com/wcs/escort/ec/detail?hHinCd=EA759Z-7BA","EA759Z-7BA")</f>
        <v>EA759Z-7BA</v>
      </c>
    </row>
    <row r="595" spans="2:5" x14ac:dyDescent="0.15">
      <c r="B595" s="5" t="s">
        <v>171</v>
      </c>
      <c r="C595" s="5" t="s">
        <v>1636</v>
      </c>
      <c r="D595" s="5" t="s">
        <v>1637</v>
      </c>
      <c r="E595" s="15" t="str">
        <f>HYPERLINK("https://www.esco-net.com/wcs/escort/ec/detail?hHinCd=EA759Z-14A","EA759Z-14A")</f>
        <v>EA759Z-14A</v>
      </c>
    </row>
    <row r="596" spans="2:5" x14ac:dyDescent="0.15">
      <c r="B596" s="5" t="s">
        <v>171</v>
      </c>
      <c r="C596" s="5" t="s">
        <v>1638</v>
      </c>
      <c r="D596" s="5" t="s">
        <v>1639</v>
      </c>
      <c r="E596" s="15"/>
    </row>
    <row r="597" spans="2:5" x14ac:dyDescent="0.15">
      <c r="B597" s="5" t="s">
        <v>1640</v>
      </c>
      <c r="C597" s="5" t="s">
        <v>1641</v>
      </c>
      <c r="D597" s="5" t="s">
        <v>1642</v>
      </c>
      <c r="E597" s="15" t="str">
        <f>HYPERLINK("https://www.esco-net.com/wcs/escort/ec/detail?hHinCd=EA762EE-108","EA762EE-108")</f>
        <v>EA762EE-108</v>
      </c>
    </row>
    <row r="598" spans="2:5" x14ac:dyDescent="0.15">
      <c r="B598" s="5" t="s">
        <v>1643</v>
      </c>
      <c r="C598" s="5" t="s">
        <v>1644</v>
      </c>
      <c r="D598" s="5" t="s">
        <v>1645</v>
      </c>
      <c r="E598" s="15" t="str">
        <f>HYPERLINK("https://www.esco-net.com/wcs/escort/ec/detail?hHinCd=EA941A-57","EA941A-57")</f>
        <v>EA941A-57</v>
      </c>
    </row>
    <row r="599" spans="2:5" x14ac:dyDescent="0.15">
      <c r="B599" s="5" t="s">
        <v>98</v>
      </c>
      <c r="C599" s="5" t="s">
        <v>1646</v>
      </c>
      <c r="D599" s="5" t="s">
        <v>1647</v>
      </c>
      <c r="E599" s="15"/>
    </row>
    <row r="600" spans="2:5" x14ac:dyDescent="0.15">
      <c r="B600" s="5" t="s">
        <v>172</v>
      </c>
      <c r="C600" s="5" t="s">
        <v>1648</v>
      </c>
      <c r="D600" s="5" t="s">
        <v>1649</v>
      </c>
      <c r="E600" s="15" t="str">
        <f>HYPERLINK("https://www.esco-net.com/wcs/escort/ec/detail?hHinCd=EA798CC-113","EA798CC-113")</f>
        <v>EA798CC-113</v>
      </c>
    </row>
    <row r="601" spans="2:5" x14ac:dyDescent="0.15">
      <c r="B601" s="5" t="s">
        <v>1650</v>
      </c>
      <c r="C601" s="5" t="s">
        <v>1651</v>
      </c>
      <c r="D601" s="5" t="s">
        <v>1652</v>
      </c>
      <c r="E601" s="15"/>
    </row>
    <row r="602" spans="2:5" x14ac:dyDescent="0.15">
      <c r="B602" s="5" t="s">
        <v>99</v>
      </c>
      <c r="C602" s="5" t="s">
        <v>1653</v>
      </c>
      <c r="D602" s="5" t="s">
        <v>1654</v>
      </c>
      <c r="E602" s="15" t="str">
        <f>HYPERLINK("https://www.esco-net.com/wcs/escort/ec/detail?hHinCd=EA759EX-17E","EA759EX-17E")</f>
        <v>EA759EX-17E</v>
      </c>
    </row>
    <row r="603" spans="2:5" x14ac:dyDescent="0.15">
      <c r="B603" s="5" t="s">
        <v>1655</v>
      </c>
      <c r="C603" s="5" t="s">
        <v>1656</v>
      </c>
      <c r="D603" s="5" t="s">
        <v>1657</v>
      </c>
      <c r="E603" s="15" t="str">
        <f>HYPERLINK("https://www.esco-net.com/wcs/escort/ec/detail?hHinCd=EA764AG-202B","EA764AG-202B")</f>
        <v>EA764AG-202B</v>
      </c>
    </row>
    <row r="604" spans="2:5" x14ac:dyDescent="0.15">
      <c r="B604" s="5" t="s">
        <v>24</v>
      </c>
      <c r="C604" s="5" t="s">
        <v>1658</v>
      </c>
      <c r="D604" s="5" t="s">
        <v>1659</v>
      </c>
      <c r="E604" s="15"/>
    </row>
    <row r="605" spans="2:5" x14ac:dyDescent="0.15">
      <c r="B605" s="5" t="s">
        <v>1660</v>
      </c>
      <c r="C605" s="5" t="s">
        <v>1661</v>
      </c>
      <c r="D605" s="5" t="s">
        <v>1662</v>
      </c>
      <c r="E605" s="15"/>
    </row>
    <row r="606" spans="2:5" x14ac:dyDescent="0.15">
      <c r="B606" s="5" t="s">
        <v>1663</v>
      </c>
      <c r="C606" s="5" t="s">
        <v>1664</v>
      </c>
      <c r="D606" s="5" t="s">
        <v>1665</v>
      </c>
      <c r="E606" s="15" t="str">
        <f>HYPERLINK("https://www.esco-net.com/wcs/escort/ec/detail?hHinCd=EA995AA-42","EA995AA-42")</f>
        <v>EA995AA-42</v>
      </c>
    </row>
    <row r="607" spans="2:5" x14ac:dyDescent="0.15">
      <c r="B607" s="5" t="s">
        <v>1663</v>
      </c>
      <c r="C607" s="5" t="s">
        <v>1666</v>
      </c>
      <c r="D607" s="5" t="s">
        <v>1667</v>
      </c>
      <c r="E607" s="15" t="str">
        <f>HYPERLINK("https://www.esco-net.com/wcs/escort/ec/detail?hHinCd=EA995AA-30A","EA995AA-30A")</f>
        <v>EA995AA-30A</v>
      </c>
    </row>
    <row r="608" spans="2:5" x14ac:dyDescent="0.15">
      <c r="B608" s="5" t="s">
        <v>25</v>
      </c>
      <c r="C608" s="5" t="s">
        <v>1668</v>
      </c>
      <c r="D608" s="5" t="s">
        <v>1669</v>
      </c>
      <c r="E608" s="15"/>
    </row>
    <row r="609" spans="2:5" x14ac:dyDescent="0.15">
      <c r="B609" s="5" t="s">
        <v>1670</v>
      </c>
      <c r="C609" s="5" t="s">
        <v>1671</v>
      </c>
      <c r="D609" s="5" t="s">
        <v>1672</v>
      </c>
      <c r="E609" s="15" t="str">
        <f>HYPERLINK("https://www.esco-net.com/wcs/escort/ec/detail?hHinCd=EA954HC-502A","EA954HC-502A")</f>
        <v>EA954HC-502A</v>
      </c>
    </row>
    <row r="610" spans="2:5" x14ac:dyDescent="0.15">
      <c r="B610" s="5" t="s">
        <v>1673</v>
      </c>
      <c r="C610" s="5" t="s">
        <v>1674</v>
      </c>
      <c r="D610" s="5" t="s">
        <v>1675</v>
      </c>
      <c r="E610" s="15" t="str">
        <f>HYPERLINK("https://www.esco-net.com/wcs/escort/ec/detail?hHinCd=EA954EE-181","EA954EE-181")</f>
        <v>EA954EE-181</v>
      </c>
    </row>
    <row r="611" spans="2:5" x14ac:dyDescent="0.15">
      <c r="B611" s="5" t="s">
        <v>1676</v>
      </c>
      <c r="C611" s="5" t="s">
        <v>1677</v>
      </c>
      <c r="D611" s="5" t="s">
        <v>1678</v>
      </c>
      <c r="E611" s="15" t="str">
        <f>HYPERLINK("https://www.esco-net.com/wcs/escort/ec/detail?hHinCd=EA956XC-72","EA956XC-72")</f>
        <v>EA956XC-72</v>
      </c>
    </row>
    <row r="612" spans="2:5" x14ac:dyDescent="0.15">
      <c r="B612" s="5" t="s">
        <v>1679</v>
      </c>
      <c r="C612" s="5" t="s">
        <v>1680</v>
      </c>
      <c r="D612" s="5" t="s">
        <v>1681</v>
      </c>
      <c r="E612" s="15" t="str">
        <f>HYPERLINK("https://www.esco-net.com/wcs/escort/ec/detail?hHinCd=EA954DJ-129","EA954DJ-129")</f>
        <v>EA954DJ-129</v>
      </c>
    </row>
    <row r="613" spans="2:5" x14ac:dyDescent="0.15">
      <c r="B613" s="5" t="s">
        <v>1682</v>
      </c>
      <c r="C613" s="5" t="s">
        <v>1683</v>
      </c>
      <c r="D613" s="5" t="s">
        <v>1684</v>
      </c>
      <c r="E613" s="15" t="str">
        <f>HYPERLINK("https://www.esco-net.com/wcs/escort/ec/detail?hHinCd=EA954FD-51","EA954FD-51")</f>
        <v>EA954FD-51</v>
      </c>
    </row>
    <row r="614" spans="2:5" x14ac:dyDescent="0.15">
      <c r="B614" s="5" t="s">
        <v>1685</v>
      </c>
      <c r="C614" s="5" t="s">
        <v>1686</v>
      </c>
      <c r="D614" s="5" t="s">
        <v>1687</v>
      </c>
      <c r="E614" s="15" t="str">
        <f>HYPERLINK("https://www.esco-net.com/wcs/escort/ec/detail?hHinCd=EA913YH-53","EA913YH-53")</f>
        <v>EA913YH-53</v>
      </c>
    </row>
    <row r="615" spans="2:5" x14ac:dyDescent="0.15">
      <c r="B615" s="5" t="s">
        <v>173</v>
      </c>
      <c r="C615" s="5" t="s">
        <v>1688</v>
      </c>
      <c r="D615" s="5" t="s">
        <v>1689</v>
      </c>
      <c r="E615" s="15" t="str">
        <f>HYPERLINK("https://www.esco-net.com/wcs/escort/ec/detail?hHinCd=EA927-202A","EA927-202A")</f>
        <v>EA927-202A</v>
      </c>
    </row>
    <row r="616" spans="2:5" x14ac:dyDescent="0.15">
      <c r="B616" s="5" t="s">
        <v>174</v>
      </c>
      <c r="C616" s="5" t="s">
        <v>1690</v>
      </c>
      <c r="D616" s="5" t="s">
        <v>1691</v>
      </c>
      <c r="E616" s="15" t="str">
        <f>HYPERLINK("https://www.esco-net.com/wcs/escort/ec/detail?hHinCd=EA927-88","EA927-88")</f>
        <v>EA927-88</v>
      </c>
    </row>
    <row r="617" spans="2:5" x14ac:dyDescent="0.15">
      <c r="B617" s="5" t="s">
        <v>175</v>
      </c>
      <c r="C617" s="5" t="s">
        <v>1692</v>
      </c>
      <c r="D617" s="5" t="s">
        <v>1693</v>
      </c>
      <c r="E617" s="15" t="str">
        <f>HYPERLINK("https://www.esco-net.com/wcs/escort/ec/detail?hHinCd=EA927BH-23A","EA927BH-23A")</f>
        <v>EA927BH-23A</v>
      </c>
    </row>
    <row r="618" spans="2:5" x14ac:dyDescent="0.15">
      <c r="B618" s="5" t="s">
        <v>52</v>
      </c>
      <c r="C618" s="5" t="s">
        <v>1694</v>
      </c>
      <c r="D618" s="5" t="s">
        <v>1695</v>
      </c>
      <c r="E618" s="15"/>
    </row>
    <row r="619" spans="2:5" x14ac:dyDescent="0.15">
      <c r="B619" s="5" t="s">
        <v>1696</v>
      </c>
      <c r="C619" s="5" t="s">
        <v>1697</v>
      </c>
      <c r="D619" s="5" t="s">
        <v>1698</v>
      </c>
      <c r="E619" s="15" t="str">
        <f>HYPERLINK("https://www.esco-net.com/wcs/escort/ec/detail?hHinCd=EA997RX-178B","EA997RX-178B")</f>
        <v>EA997RX-178B</v>
      </c>
    </row>
    <row r="620" spans="2:5" x14ac:dyDescent="0.15">
      <c r="B620" s="5" t="s">
        <v>176</v>
      </c>
      <c r="C620" s="5" t="s">
        <v>1699</v>
      </c>
      <c r="D620" s="5" t="s">
        <v>1700</v>
      </c>
      <c r="E620" s="15" t="str">
        <f>HYPERLINK("https://www.esco-net.com/wcs/escort/ec/detail?hHinCd=EA997RY-161","EA997RY-161")</f>
        <v>EA997RY-161</v>
      </c>
    </row>
    <row r="621" spans="2:5" x14ac:dyDescent="0.15">
      <c r="B621" s="5" t="s">
        <v>1701</v>
      </c>
      <c r="C621" s="5" t="s">
        <v>1702</v>
      </c>
      <c r="D621" s="5" t="s">
        <v>1703</v>
      </c>
      <c r="E621" s="15" t="str">
        <f>HYPERLINK("https://www.esco-net.com/wcs/escort/ec/detail?hHinCd=EA758RE-1A","EA758RE-1A")</f>
        <v>EA758RE-1A</v>
      </c>
    </row>
    <row r="622" spans="2:5" x14ac:dyDescent="0.15">
      <c r="B622" s="5" t="s">
        <v>1704</v>
      </c>
      <c r="C622" s="5" t="s">
        <v>1705</v>
      </c>
      <c r="D622" s="5" t="s">
        <v>1706</v>
      </c>
      <c r="E622" s="15" t="str">
        <f>HYPERLINK("https://www.esco-net.com/wcs/escort/ec/detail?hHinCd=EA814EC-56","EA814EC-56")</f>
        <v>EA814EC-56</v>
      </c>
    </row>
    <row r="623" spans="2:5" x14ac:dyDescent="0.15">
      <c r="B623" s="5" t="s">
        <v>1707</v>
      </c>
      <c r="C623" s="5" t="s">
        <v>1708</v>
      </c>
      <c r="D623" s="5" t="s">
        <v>1709</v>
      </c>
      <c r="E623" s="15"/>
    </row>
    <row r="624" spans="2:5" x14ac:dyDescent="0.15">
      <c r="B624" s="5" t="s">
        <v>1707</v>
      </c>
      <c r="C624" s="5" t="s">
        <v>1710</v>
      </c>
      <c r="D624" s="5" t="s">
        <v>1711</v>
      </c>
      <c r="E624" s="15"/>
    </row>
    <row r="625" spans="2:5" x14ac:dyDescent="0.15">
      <c r="B625" s="5" t="s">
        <v>1712</v>
      </c>
      <c r="C625" s="5" t="s">
        <v>1713</v>
      </c>
      <c r="D625" s="5" t="s">
        <v>1714</v>
      </c>
      <c r="E625" s="15" t="str">
        <f>HYPERLINK("https://www.esco-net.com/wcs/escort/ec/detail?hHinCd=EA758C-121","EA758C-121")</f>
        <v>EA758C-121</v>
      </c>
    </row>
    <row r="626" spans="2:5" x14ac:dyDescent="0.15">
      <c r="B626" s="5" t="s">
        <v>1715</v>
      </c>
      <c r="C626" s="5" t="s">
        <v>1716</v>
      </c>
      <c r="D626" s="5" t="s">
        <v>1717</v>
      </c>
      <c r="E626" s="15" t="str">
        <f>HYPERLINK("https://www.esco-net.com/wcs/escort/ec/detail?hHinCd=EA758ZM-1B","EA758ZM-1B")</f>
        <v>EA758ZM-1B</v>
      </c>
    </row>
    <row r="627" spans="2:5" x14ac:dyDescent="0.15">
      <c r="B627" s="5" t="s">
        <v>177</v>
      </c>
      <c r="C627" s="5" t="s">
        <v>1718</v>
      </c>
      <c r="D627" s="5" t="s">
        <v>1719</v>
      </c>
      <c r="E627" s="15" t="str">
        <f>HYPERLINK("https://www.esco-net.com/wcs/escort/ec/detail?hHinCd=EA763AX-71F","EA763AX-71F")</f>
        <v>EA763AX-71F</v>
      </c>
    </row>
    <row r="628" spans="2:5" x14ac:dyDescent="0.15">
      <c r="B628" s="5" t="s">
        <v>1720</v>
      </c>
      <c r="C628" s="5" t="s">
        <v>1721</v>
      </c>
      <c r="D628" s="5" t="s">
        <v>1722</v>
      </c>
      <c r="E628" s="15" t="str">
        <f>HYPERLINK("https://www.esco-net.com/wcs/escort/ec/detail?hHinCd=EA951FE-152","EA951FE-152")</f>
        <v>EA951FE-152</v>
      </c>
    </row>
    <row r="629" spans="2:5" x14ac:dyDescent="0.15">
      <c r="B629" s="5" t="s">
        <v>1723</v>
      </c>
      <c r="C629" s="5" t="s">
        <v>1724</v>
      </c>
      <c r="D629" s="5" t="s">
        <v>1725</v>
      </c>
      <c r="E629" s="15"/>
    </row>
    <row r="630" spans="2:5" x14ac:dyDescent="0.15">
      <c r="B630" s="5" t="s">
        <v>178</v>
      </c>
      <c r="C630" s="5" t="s">
        <v>1726</v>
      </c>
      <c r="D630" s="5" t="s">
        <v>1727</v>
      </c>
      <c r="E630" s="15"/>
    </row>
    <row r="631" spans="2:5" x14ac:dyDescent="0.15">
      <c r="B631" s="5" t="s">
        <v>100</v>
      </c>
      <c r="C631" s="5" t="s">
        <v>1728</v>
      </c>
      <c r="D631" s="5" t="s">
        <v>1729</v>
      </c>
      <c r="E631" s="15" t="str">
        <f>HYPERLINK("https://www.esco-net.com/wcs/escort/ec/detail?hHinCd=EA791AH-15A","EA791AH-15A")</f>
        <v>EA791AH-15A</v>
      </c>
    </row>
    <row r="632" spans="2:5" x14ac:dyDescent="0.15">
      <c r="B632" s="5" t="s">
        <v>1730</v>
      </c>
      <c r="C632" s="5" t="s">
        <v>1731</v>
      </c>
      <c r="D632" s="5" t="s">
        <v>1732</v>
      </c>
      <c r="E632" s="15" t="str">
        <f>HYPERLINK("https://www.esco-net.com/wcs/escort/ec/detail?hHinCd=EA916HD-13A","EA916HD-13A")</f>
        <v>EA916HD-13A</v>
      </c>
    </row>
    <row r="633" spans="2:5" x14ac:dyDescent="0.15">
      <c r="B633" s="5" t="s">
        <v>179</v>
      </c>
      <c r="C633" s="5" t="s">
        <v>1733</v>
      </c>
      <c r="D633" s="5" t="s">
        <v>1734</v>
      </c>
      <c r="E633" s="15" t="str">
        <f>HYPERLINK("https://www.esco-net.com/wcs/escort/ec/detail?hHinCd=EA540K-30A","EA540K-30A")</f>
        <v>EA540K-30A</v>
      </c>
    </row>
    <row r="634" spans="2:5" x14ac:dyDescent="0.15">
      <c r="B634" s="5" t="s">
        <v>179</v>
      </c>
      <c r="C634" s="5" t="s">
        <v>1735</v>
      </c>
      <c r="D634" s="5" t="s">
        <v>1736</v>
      </c>
      <c r="E634" s="15" t="str">
        <f>HYPERLINK("https://www.esco-net.com/wcs/escort/ec/detail?hHinCd=EA540EE-2A","EA540EE-2A")</f>
        <v>EA540EE-2A</v>
      </c>
    </row>
    <row r="635" spans="2:5" x14ac:dyDescent="0.15">
      <c r="B635" s="5" t="s">
        <v>180</v>
      </c>
      <c r="C635" s="5" t="s">
        <v>1737</v>
      </c>
      <c r="D635" s="5" t="s">
        <v>1738</v>
      </c>
      <c r="E635" s="15" t="str">
        <f>HYPERLINK("https://www.esco-net.com/wcs/escort/ec/detail?hHinCd=EA540B-14","EA540B-14")</f>
        <v>EA540B-14</v>
      </c>
    </row>
    <row r="636" spans="2:5" x14ac:dyDescent="0.15">
      <c r="B636" s="5" t="s">
        <v>1739</v>
      </c>
      <c r="C636" s="5" t="s">
        <v>1740</v>
      </c>
      <c r="D636" s="5" t="s">
        <v>1741</v>
      </c>
      <c r="E636" s="15" t="str">
        <f>HYPERLINK("https://www.esco-net.com/wcs/escort/ec/detail?hHinCd=EA916JK-63","EA916JK-63")</f>
        <v>EA916JK-63</v>
      </c>
    </row>
    <row r="637" spans="2:5" x14ac:dyDescent="0.15">
      <c r="B637" s="5" t="s">
        <v>53</v>
      </c>
      <c r="C637" s="5" t="s">
        <v>1742</v>
      </c>
      <c r="D637" s="5" t="s">
        <v>1743</v>
      </c>
      <c r="E637" s="15" t="str">
        <f>HYPERLINK("https://www.esco-net.com/wcs/escort/ec/detail?hHinCd=EA628AV-412","EA628AV-412")</f>
        <v>EA628AV-412</v>
      </c>
    </row>
    <row r="638" spans="2:5" x14ac:dyDescent="0.15">
      <c r="B638" s="5" t="s">
        <v>1744</v>
      </c>
      <c r="C638" s="5" t="s">
        <v>1745</v>
      </c>
      <c r="D638" s="5" t="s">
        <v>1746</v>
      </c>
      <c r="E638" s="15" t="str">
        <f>HYPERLINK("https://www.esco-net.com/wcs/escort/ec/detail?hHinCd=EA951FB-75","EA951FB-75")</f>
        <v>EA951FB-75</v>
      </c>
    </row>
    <row r="639" spans="2:5" x14ac:dyDescent="0.15">
      <c r="B639" s="5" t="s">
        <v>1744</v>
      </c>
      <c r="C639" s="5" t="s">
        <v>1747</v>
      </c>
      <c r="D639" s="5" t="s">
        <v>1748</v>
      </c>
      <c r="E639" s="15" t="str">
        <f>HYPERLINK("https://www.esco-net.com/wcs/escort/ec/detail?hHinCd=EA951FD-73","EA951FD-73")</f>
        <v>EA951FD-73</v>
      </c>
    </row>
    <row r="640" spans="2:5" x14ac:dyDescent="0.15">
      <c r="B640" s="5" t="s">
        <v>181</v>
      </c>
      <c r="C640" s="5" t="s">
        <v>1749</v>
      </c>
      <c r="D640" s="5" t="s">
        <v>1750</v>
      </c>
      <c r="E640" s="15"/>
    </row>
    <row r="641" spans="2:5" x14ac:dyDescent="0.15">
      <c r="B641" s="5" t="s">
        <v>182</v>
      </c>
      <c r="C641" s="5" t="s">
        <v>1751</v>
      </c>
      <c r="D641" s="5" t="s">
        <v>1752</v>
      </c>
      <c r="E641" s="15" t="str">
        <f>HYPERLINK("https://www.esco-net.com/wcs/escort/ec/detail?hHinCd=EA928CX-22","EA928CX-22")</f>
        <v>EA928CX-22</v>
      </c>
    </row>
    <row r="642" spans="2:5" x14ac:dyDescent="0.15">
      <c r="B642" s="5" t="s">
        <v>1753</v>
      </c>
      <c r="C642" s="5" t="s">
        <v>1754</v>
      </c>
      <c r="D642" s="5" t="s">
        <v>1755</v>
      </c>
      <c r="E642" s="15" t="str">
        <f>HYPERLINK("https://www.esco-net.com/wcs/escort/ec/detail?hHinCd=EA638LF-151","EA638LF-151")</f>
        <v>EA638LF-151</v>
      </c>
    </row>
    <row r="643" spans="2:5" x14ac:dyDescent="0.15">
      <c r="B643" s="5" t="s">
        <v>1756</v>
      </c>
      <c r="C643" s="5" t="s">
        <v>1757</v>
      </c>
      <c r="D643" s="5" t="s">
        <v>1758</v>
      </c>
      <c r="E643" s="15" t="str">
        <f>HYPERLINK("https://www.esco-net.com/wcs/escort/ec/detail?hHinCd=EA912EA-10","EA912EA-10")</f>
        <v>EA912EA-10</v>
      </c>
    </row>
    <row r="644" spans="2:5" x14ac:dyDescent="0.15">
      <c r="B644" s="5" t="s">
        <v>26</v>
      </c>
      <c r="C644" s="5" t="s">
        <v>1759</v>
      </c>
      <c r="D644" s="5" t="s">
        <v>1760</v>
      </c>
      <c r="E644" s="15" t="str">
        <f>HYPERLINK("https://www.esco-net.com/wcs/escort/ec/detail?hHinCd=EA912J-27A","EA912J-27A")</f>
        <v>EA912J-27A</v>
      </c>
    </row>
    <row r="645" spans="2:5" x14ac:dyDescent="0.15">
      <c r="B645" s="5" t="s">
        <v>1761</v>
      </c>
      <c r="C645" s="5" t="s">
        <v>1762</v>
      </c>
      <c r="D645" s="5" t="s">
        <v>1763</v>
      </c>
      <c r="E645" s="15" t="str">
        <f>HYPERLINK("https://www.esco-net.com/wcs/escort/ec/detail?hHinCd=EA995C-26","EA995C-26")</f>
        <v>EA995C-26</v>
      </c>
    </row>
    <row r="646" spans="2:5" x14ac:dyDescent="0.15">
      <c r="B646" s="5" t="s">
        <v>183</v>
      </c>
      <c r="C646" s="5" t="s">
        <v>1764</v>
      </c>
      <c r="D646" s="5" t="s">
        <v>1765</v>
      </c>
      <c r="E646" s="15" t="str">
        <f>HYPERLINK("https://www.esco-net.com/wcs/escort/ec/detail?hHinCd=EA912HF-15A","EA912HF-15A")</f>
        <v>EA912HF-15A</v>
      </c>
    </row>
    <row r="647" spans="2:5" x14ac:dyDescent="0.15">
      <c r="B647" s="5" t="s">
        <v>1766</v>
      </c>
      <c r="C647" s="5" t="s">
        <v>1767</v>
      </c>
      <c r="D647" s="5" t="s">
        <v>1768</v>
      </c>
      <c r="E647" s="15" t="str">
        <f>HYPERLINK("https://www.esco-net.com/wcs/escort/ec/detail?hHinCd=EA916CC-2A","EA916CC-2A")</f>
        <v>EA916CC-2A</v>
      </c>
    </row>
    <row r="648" spans="2:5" x14ac:dyDescent="0.15">
      <c r="B648" s="5" t="s">
        <v>184</v>
      </c>
      <c r="C648" s="5" t="s">
        <v>1769</v>
      </c>
      <c r="D648" s="5" t="s">
        <v>1770</v>
      </c>
      <c r="E648" s="15"/>
    </row>
    <row r="649" spans="2:5" x14ac:dyDescent="0.15">
      <c r="B649" s="5" t="s">
        <v>1771</v>
      </c>
      <c r="C649" s="5" t="s">
        <v>1772</v>
      </c>
      <c r="D649" s="5" t="s">
        <v>1773</v>
      </c>
      <c r="E649" s="15" t="str">
        <f>HYPERLINK("https://www.esco-net.com/wcs/escort/ec/detail?hHinCd=EA913VR-11B","EA913VR-11B")</f>
        <v>EA913VR-11B</v>
      </c>
    </row>
    <row r="650" spans="2:5" x14ac:dyDescent="0.15">
      <c r="B650" s="5" t="s">
        <v>54</v>
      </c>
      <c r="C650" s="5" t="s">
        <v>1774</v>
      </c>
      <c r="D650" s="5" t="s">
        <v>1775</v>
      </c>
      <c r="E650" s="15" t="str">
        <f>HYPERLINK("https://www.esco-net.com/wcs/escort/ec/detail?hHinCd=EA929HG-73","EA929HG-73")</f>
        <v>EA929HG-73</v>
      </c>
    </row>
    <row r="651" spans="2:5" x14ac:dyDescent="0.15">
      <c r="B651" s="5" t="s">
        <v>185</v>
      </c>
      <c r="C651" s="5" t="s">
        <v>1776</v>
      </c>
      <c r="D651" s="5" t="s">
        <v>1777</v>
      </c>
      <c r="E651" s="15" t="str">
        <f>HYPERLINK("https://www.esco-net.com/wcs/escort/ec/detail?hHinCd=EA929HB-13","EA929HB-13")</f>
        <v>EA929HB-13</v>
      </c>
    </row>
    <row r="652" spans="2:5" x14ac:dyDescent="0.15">
      <c r="B652" s="5" t="s">
        <v>1778</v>
      </c>
      <c r="C652" s="5" t="s">
        <v>1779</v>
      </c>
      <c r="D652" s="5" t="s">
        <v>1780</v>
      </c>
      <c r="E652" s="15" t="str">
        <f>HYPERLINK("https://www.esco-net.com/wcs/escort/ec/detail?hHinCd=EA929AP-21","EA929AP-21")</f>
        <v>EA929AP-21</v>
      </c>
    </row>
    <row r="653" spans="2:5" x14ac:dyDescent="0.15">
      <c r="B653" s="5" t="s">
        <v>1781</v>
      </c>
      <c r="C653" s="5" t="s">
        <v>1782</v>
      </c>
      <c r="D653" s="5" t="s">
        <v>1783</v>
      </c>
      <c r="E653" s="15" t="str">
        <f>HYPERLINK("https://www.esco-net.com/wcs/escort/ec/detail?hHinCd=EA638LD-26","EA638LD-26")</f>
        <v>EA638LD-26</v>
      </c>
    </row>
    <row r="654" spans="2:5" x14ac:dyDescent="0.15">
      <c r="B654" s="5" t="s">
        <v>1784</v>
      </c>
      <c r="C654" s="5" t="s">
        <v>1785</v>
      </c>
      <c r="D654" s="5" t="s">
        <v>1786</v>
      </c>
      <c r="E654" s="15" t="str">
        <f>HYPERLINK("https://www.esco-net.com/wcs/escort/ec/detail?hHinCd=EA995AD-95B","EA995AD-95B")</f>
        <v>EA995AD-95B</v>
      </c>
    </row>
    <row r="655" spans="2:5" x14ac:dyDescent="0.15">
      <c r="B655" s="5" t="s">
        <v>1787</v>
      </c>
      <c r="C655" s="5" t="s">
        <v>1788</v>
      </c>
      <c r="D655" s="5" t="s">
        <v>1789</v>
      </c>
      <c r="E655" s="15" t="str">
        <f>HYPERLINK("https://www.esco-net.com/wcs/escort/ec/detail?hHinCd=EA995AD-332B","EA995AD-332B")</f>
        <v>EA995AD-332B</v>
      </c>
    </row>
    <row r="656" spans="2:5" x14ac:dyDescent="0.15">
      <c r="B656" s="5" t="s">
        <v>55</v>
      </c>
      <c r="C656" s="5" t="s">
        <v>1790</v>
      </c>
      <c r="D656" s="5" t="s">
        <v>1791</v>
      </c>
      <c r="E656" s="15" t="str">
        <f>HYPERLINK("https://www.esco-net.com/wcs/escort/ec/detail?hHinCd=EA995AD-322A","EA995AD-322A")</f>
        <v>EA995AD-322A</v>
      </c>
    </row>
    <row r="657" spans="2:5" x14ac:dyDescent="0.15">
      <c r="B657" s="5" t="s">
        <v>186</v>
      </c>
      <c r="C657" s="5" t="s">
        <v>1792</v>
      </c>
      <c r="D657" s="5" t="s">
        <v>1793</v>
      </c>
      <c r="E657" s="15" t="str">
        <f>HYPERLINK("https://www.esco-net.com/wcs/escort/ec/detail?hHinCd=EA638LE-192","EA638LE-192")</f>
        <v>EA638LE-192</v>
      </c>
    </row>
    <row r="658" spans="2:5" x14ac:dyDescent="0.15">
      <c r="B658" s="5" t="s">
        <v>187</v>
      </c>
      <c r="C658" s="5" t="s">
        <v>1794</v>
      </c>
      <c r="D658" s="5" t="s">
        <v>1795</v>
      </c>
      <c r="E658" s="15" t="str">
        <f>HYPERLINK("https://www.esco-net.com/wcs/escort/ec/detail?hHinCd=EA922KC-57A","EA922KC-57A")</f>
        <v>EA922KC-57A</v>
      </c>
    </row>
    <row r="659" spans="2:5" x14ac:dyDescent="0.15">
      <c r="B659" s="5" t="s">
        <v>1796</v>
      </c>
      <c r="C659" s="5" t="s">
        <v>1797</v>
      </c>
      <c r="D659" s="5" t="s">
        <v>1798</v>
      </c>
      <c r="E659" s="15" t="str">
        <f>HYPERLINK("https://www.esco-net.com/wcs/escort/ec/detail?hHinCd=EA922HA-56","EA922HA-56")</f>
        <v>EA922HA-56</v>
      </c>
    </row>
    <row r="660" spans="2:5" x14ac:dyDescent="0.15">
      <c r="B660" s="5" t="s">
        <v>27</v>
      </c>
      <c r="C660" s="5" t="s">
        <v>1799</v>
      </c>
      <c r="D660" s="5" t="s">
        <v>1800</v>
      </c>
      <c r="E660" s="15" t="str">
        <f>HYPERLINK("https://www.esco-net.com/wcs/escort/ec/detail?hHinCd=EA922KE-9","EA922KE-9")</f>
        <v>EA922KE-9</v>
      </c>
    </row>
    <row r="661" spans="2:5" x14ac:dyDescent="0.15">
      <c r="B661" s="5" t="s">
        <v>188</v>
      </c>
      <c r="C661" s="5" t="s">
        <v>1801</v>
      </c>
      <c r="D661" s="5" t="s">
        <v>1802</v>
      </c>
      <c r="E661" s="15"/>
    </row>
    <row r="662" spans="2:5" x14ac:dyDescent="0.15">
      <c r="B662" s="5" t="s">
        <v>189</v>
      </c>
      <c r="C662" s="5" t="s">
        <v>1803</v>
      </c>
      <c r="D662" s="5" t="s">
        <v>1804</v>
      </c>
      <c r="E662" s="15" t="str">
        <f>HYPERLINK("https://www.esco-net.com/wcs/escort/ec/detail?hHinCd=EA941A-7","EA941A-7")</f>
        <v>EA941A-7</v>
      </c>
    </row>
    <row r="663" spans="2:5" x14ac:dyDescent="0.15">
      <c r="B663" s="5" t="s">
        <v>1805</v>
      </c>
      <c r="C663" s="5" t="s">
        <v>1806</v>
      </c>
      <c r="D663" s="5" t="s">
        <v>1807</v>
      </c>
      <c r="E663" s="15" t="str">
        <f>HYPERLINK("https://www.esco-net.com/wcs/escort/ec/detail?hHinCd=EA941B-116","EA941B-116")</f>
        <v>EA941B-116</v>
      </c>
    </row>
    <row r="664" spans="2:5" x14ac:dyDescent="0.15">
      <c r="B664" s="5" t="s">
        <v>1805</v>
      </c>
      <c r="C664" s="5" t="s">
        <v>1808</v>
      </c>
      <c r="D664" s="5" t="s">
        <v>1809</v>
      </c>
      <c r="E664" s="15"/>
    </row>
    <row r="665" spans="2:5" x14ac:dyDescent="0.15">
      <c r="B665" s="5" t="s">
        <v>1810</v>
      </c>
      <c r="C665" s="5" t="s">
        <v>1811</v>
      </c>
      <c r="D665" s="5" t="s">
        <v>1812</v>
      </c>
      <c r="E665" s="15" t="str">
        <f>HYPERLINK("https://www.esco-net.com/wcs/escort/ec/detail?hHinCd=EA941C-8A","EA941C-8A")</f>
        <v>EA941C-8A</v>
      </c>
    </row>
    <row r="666" spans="2:5" x14ac:dyDescent="0.15">
      <c r="B666" s="5" t="s">
        <v>190</v>
      </c>
      <c r="C666" s="5" t="s">
        <v>1813</v>
      </c>
      <c r="D666" s="5" t="s">
        <v>1814</v>
      </c>
      <c r="E666" s="15" t="str">
        <f>HYPERLINK("https://www.esco-net.com/wcs/escort/ec/detail?hHinCd=EA941-13A","EA941-13A")</f>
        <v>EA941-13A</v>
      </c>
    </row>
    <row r="667" spans="2:5" x14ac:dyDescent="0.15">
      <c r="B667" s="5" t="s">
        <v>1815</v>
      </c>
      <c r="C667" s="5" t="s">
        <v>1816</v>
      </c>
      <c r="D667" s="5" t="s">
        <v>1817</v>
      </c>
      <c r="E667" s="15" t="str">
        <f>HYPERLINK("https://www.esco-net.com/wcs/escort/ec/detail?hHinCd=EA941C-15A","EA941C-15A")</f>
        <v>EA941C-15A</v>
      </c>
    </row>
    <row r="668" spans="2:5" x14ac:dyDescent="0.15">
      <c r="B668" s="5" t="s">
        <v>1815</v>
      </c>
      <c r="C668" s="5" t="s">
        <v>1818</v>
      </c>
      <c r="D668" s="5" t="s">
        <v>1819</v>
      </c>
      <c r="E668" s="15"/>
    </row>
    <row r="669" spans="2:5" x14ac:dyDescent="0.15">
      <c r="B669" s="5" t="s">
        <v>1815</v>
      </c>
      <c r="C669" s="5" t="s">
        <v>1820</v>
      </c>
      <c r="D669" s="5" t="s">
        <v>1821</v>
      </c>
      <c r="E669" s="15"/>
    </row>
    <row r="670" spans="2:5" x14ac:dyDescent="0.15">
      <c r="B670" s="5" t="s">
        <v>1822</v>
      </c>
      <c r="C670" s="5" t="s">
        <v>1823</v>
      </c>
      <c r="D670" s="5" t="s">
        <v>1824</v>
      </c>
      <c r="E670" s="15" t="str">
        <f>HYPERLINK("https://www.esco-net.com/wcs/escort/ec/detail?hHinCd=EA944CR-57","EA944CR-57")</f>
        <v>EA944CR-57</v>
      </c>
    </row>
    <row r="671" spans="2:5" x14ac:dyDescent="0.15">
      <c r="B671" s="5" t="s">
        <v>191</v>
      </c>
      <c r="C671" s="5" t="s">
        <v>1825</v>
      </c>
      <c r="D671" s="5" t="s">
        <v>1826</v>
      </c>
      <c r="E671" s="15" t="str">
        <f>HYPERLINK("https://www.esco-net.com/wcs/escort/ec/detail?hHinCd=EA998AX-46","EA998AX-46")</f>
        <v>EA998AX-46</v>
      </c>
    </row>
    <row r="672" spans="2:5" x14ac:dyDescent="0.15">
      <c r="B672" s="5" t="s">
        <v>101</v>
      </c>
      <c r="C672" s="5" t="s">
        <v>1827</v>
      </c>
      <c r="D672" s="5" t="s">
        <v>1828</v>
      </c>
      <c r="E672" s="15" t="str">
        <f>HYPERLINK("https://www.esco-net.com/wcs/escort/ec/detail?hHinCd=EA915EM-76","EA915EM-76")</f>
        <v>EA915EM-76</v>
      </c>
    </row>
    <row r="673" spans="2:5" x14ac:dyDescent="0.15">
      <c r="B673" s="5" t="s">
        <v>1829</v>
      </c>
      <c r="C673" s="5" t="s">
        <v>1830</v>
      </c>
      <c r="D673" s="5" t="s">
        <v>1831</v>
      </c>
      <c r="E673" s="15" t="str">
        <f>HYPERLINK("https://www.esco-net.com/wcs/escort/ec/detail?hHinCd=EA800AW-32","EA800AW-32")</f>
        <v>EA800AW-32</v>
      </c>
    </row>
    <row r="674" spans="2:5" x14ac:dyDescent="0.15">
      <c r="B674" s="5" t="s">
        <v>1832</v>
      </c>
      <c r="C674" s="5" t="s">
        <v>1833</v>
      </c>
      <c r="D674" s="5" t="s">
        <v>1834</v>
      </c>
      <c r="E674" s="15" t="str">
        <f>HYPERLINK("https://www.esco-net.com/wcs/escort/ec/detail?hHinCd=EA800MJ-22","EA800MJ-22")</f>
        <v>EA800MJ-22</v>
      </c>
    </row>
    <row r="675" spans="2:5" x14ac:dyDescent="0.15">
      <c r="B675" s="5" t="s">
        <v>1835</v>
      </c>
      <c r="C675" s="5" t="s">
        <v>1836</v>
      </c>
      <c r="D675" s="5" t="s">
        <v>1837</v>
      </c>
      <c r="E675" s="15" t="str">
        <f>HYPERLINK("https://www.esco-net.com/wcs/escort/ec/detail?hHinCd=EA354HD-9","EA354HD-9")</f>
        <v>EA354HD-9</v>
      </c>
    </row>
    <row r="676" spans="2:5" x14ac:dyDescent="0.15">
      <c r="B676" s="5" t="s">
        <v>192</v>
      </c>
      <c r="C676" s="5" t="s">
        <v>1838</v>
      </c>
      <c r="D676" s="5" t="s">
        <v>1839</v>
      </c>
      <c r="E676" s="15" t="str">
        <f>HYPERLINK("https://www.esco-net.com/wcs/escort/ec/detail?hHinCd=EA354DD-63A","EA354DD-63A")</f>
        <v>EA354DD-63A</v>
      </c>
    </row>
    <row r="677" spans="2:5" x14ac:dyDescent="0.15">
      <c r="B677" s="5" t="s">
        <v>1840</v>
      </c>
      <c r="C677" s="5" t="s">
        <v>1841</v>
      </c>
      <c r="D677" s="5" t="s">
        <v>1842</v>
      </c>
      <c r="E677" s="15" t="str">
        <f>HYPERLINK("https://www.esco-net.com/wcs/escort/ec/detail?hHinCd=EA354HB-8","EA354HB-8")</f>
        <v>EA354HB-8</v>
      </c>
    </row>
    <row r="678" spans="2:5" x14ac:dyDescent="0.15">
      <c r="B678" s="5" t="s">
        <v>1840</v>
      </c>
      <c r="C678" s="5" t="s">
        <v>1843</v>
      </c>
      <c r="D678" s="5" t="s">
        <v>1844</v>
      </c>
      <c r="E678" s="15" t="str">
        <f>HYPERLINK("https://www.esco-net.com/wcs/escort/ec/detail?hHinCd=EA354HB-9","EA354HB-9")</f>
        <v>EA354HB-9</v>
      </c>
    </row>
    <row r="679" spans="2:5" x14ac:dyDescent="0.15">
      <c r="B679" s="5" t="s">
        <v>1840</v>
      </c>
      <c r="C679" s="5" t="s">
        <v>1845</v>
      </c>
      <c r="D679" s="5" t="s">
        <v>1846</v>
      </c>
      <c r="E679" s="15" t="str">
        <f>HYPERLINK("https://www.esco-net.com/wcs/escort/ec/detail?hHinCd=EA354GJ-152","EA354GJ-152")</f>
        <v>EA354GJ-152</v>
      </c>
    </row>
    <row r="680" spans="2:5" x14ac:dyDescent="0.15">
      <c r="B680" s="5" t="s">
        <v>102</v>
      </c>
      <c r="C680" s="5" t="s">
        <v>1847</v>
      </c>
      <c r="D680" s="5" t="s">
        <v>1848</v>
      </c>
      <c r="E680" s="15" t="str">
        <f>HYPERLINK("https://www.esco-net.com/wcs/escort/ec/detail?hHinCd=EA354HA-13","EA354HA-13")</f>
        <v>EA354HA-13</v>
      </c>
    </row>
    <row r="681" spans="2:5" x14ac:dyDescent="0.15">
      <c r="B681" s="5" t="s">
        <v>102</v>
      </c>
      <c r="C681" s="5" t="s">
        <v>1849</v>
      </c>
      <c r="D681" s="5" t="s">
        <v>1850</v>
      </c>
      <c r="E681" s="15" t="str">
        <f>HYPERLINK("https://www.esco-net.com/wcs/escort/ec/detail?hHinCd=EA354MB-1A","EA354MB-1A")</f>
        <v>EA354MB-1A</v>
      </c>
    </row>
    <row r="682" spans="2:5" x14ac:dyDescent="0.15">
      <c r="B682" s="5" t="s">
        <v>193</v>
      </c>
      <c r="C682" s="5" t="s">
        <v>1851</v>
      </c>
      <c r="D682" s="5" t="s">
        <v>1852</v>
      </c>
      <c r="E682" s="15" t="str">
        <f>HYPERLINK("https://www.esco-net.com/wcs/escort/ec/detail?hHinCd=EA353BT-72","EA353BT-72")</f>
        <v>EA353BT-72</v>
      </c>
    </row>
    <row r="683" spans="2:5" x14ac:dyDescent="0.15">
      <c r="B683" s="5" t="s">
        <v>1853</v>
      </c>
      <c r="C683" s="5" t="s">
        <v>1854</v>
      </c>
      <c r="D683" s="5" t="s">
        <v>1855</v>
      </c>
      <c r="E683" s="15" t="str">
        <f>HYPERLINK("https://www.esco-net.com/wcs/escort/ec/detail?hHinCd=EA353BD-78","EA353BD-78")</f>
        <v>EA353BD-78</v>
      </c>
    </row>
    <row r="684" spans="2:5" x14ac:dyDescent="0.15">
      <c r="B684" s="5" t="s">
        <v>1856</v>
      </c>
      <c r="C684" s="5" t="s">
        <v>1857</v>
      </c>
      <c r="D684" s="5" t="s">
        <v>1858</v>
      </c>
      <c r="E684" s="15" t="str">
        <f>HYPERLINK("https://www.esco-net.com/wcs/escort/ec/detail?hHinCd=EA354GH-34","EA354GH-34")</f>
        <v>EA354GH-34</v>
      </c>
    </row>
    <row r="685" spans="2:5" x14ac:dyDescent="0.15">
      <c r="B685" s="5" t="s">
        <v>1859</v>
      </c>
      <c r="C685" s="5" t="s">
        <v>1860</v>
      </c>
      <c r="D685" s="5" t="s">
        <v>1861</v>
      </c>
      <c r="E685" s="15"/>
    </row>
    <row r="686" spans="2:5" x14ac:dyDescent="0.15">
      <c r="B686" s="5" t="s">
        <v>1862</v>
      </c>
      <c r="C686" s="5" t="s">
        <v>1863</v>
      </c>
      <c r="D686" s="5" t="s">
        <v>1864</v>
      </c>
      <c r="E686" s="15" t="str">
        <f>HYPERLINK("https://www.esco-net.com/wcs/escort/ec/detail?hHinCd=EA998VM-24.5A","EA998VM-24.5A")</f>
        <v>EA998VM-24.5A</v>
      </c>
    </row>
    <row r="687" spans="2:5" x14ac:dyDescent="0.15">
      <c r="B687" s="5" t="s">
        <v>1862</v>
      </c>
      <c r="C687" s="5" t="s">
        <v>1865</v>
      </c>
      <c r="D687" s="5" t="s">
        <v>1866</v>
      </c>
      <c r="E687" s="15" t="str">
        <f>HYPERLINK("https://www.esco-net.com/wcs/escort/ec/detail?hHinCd=EA998VM-25.5A","EA998VM-25.5A")</f>
        <v>EA998VM-25.5A</v>
      </c>
    </row>
    <row r="688" spans="2:5" x14ac:dyDescent="0.15">
      <c r="B688" s="5" t="s">
        <v>1862</v>
      </c>
      <c r="C688" s="5" t="s">
        <v>1867</v>
      </c>
      <c r="D688" s="5" t="s">
        <v>1868</v>
      </c>
      <c r="E688" s="15" t="str">
        <f>HYPERLINK("https://www.esco-net.com/wcs/escort/ec/detail?hHinCd=EA998VM-26.5A","EA998VM-26.5A")</f>
        <v>EA998VM-26.5A</v>
      </c>
    </row>
    <row r="689" spans="2:5" x14ac:dyDescent="0.15">
      <c r="B689" s="5" t="s">
        <v>56</v>
      </c>
      <c r="C689" s="5" t="s">
        <v>1869</v>
      </c>
      <c r="D689" s="5" t="s">
        <v>1870</v>
      </c>
      <c r="E689" s="15" t="str">
        <f>HYPERLINK("https://www.esco-net.com/wcs/escort/ec/detail?hHinCd=EA998VJ-260","EA998VJ-260")</f>
        <v>EA998VJ-260</v>
      </c>
    </row>
    <row r="690" spans="2:5" x14ac:dyDescent="0.15">
      <c r="B690" s="5" t="s">
        <v>56</v>
      </c>
      <c r="C690" s="5" t="s">
        <v>1871</v>
      </c>
      <c r="D690" s="5" t="s">
        <v>1872</v>
      </c>
      <c r="E690" s="15" t="str">
        <f>HYPERLINK("https://www.esco-net.com/wcs/escort/ec/detail?hHinCd=EA998VJ-270","EA998VJ-270")</f>
        <v>EA998VJ-270</v>
      </c>
    </row>
    <row r="691" spans="2:5" x14ac:dyDescent="0.15">
      <c r="B691" s="5" t="s">
        <v>103</v>
      </c>
      <c r="C691" s="5" t="s">
        <v>1873</v>
      </c>
      <c r="D691" s="5" t="s">
        <v>1874</v>
      </c>
      <c r="E691" s="15" t="str">
        <f>HYPERLINK("https://www.esco-net.com/wcs/escort/ec/detail?hHinCd=EA996XE-2A","EA996XE-2A")</f>
        <v>EA996XE-2A</v>
      </c>
    </row>
    <row r="692" spans="2:5" x14ac:dyDescent="0.15">
      <c r="B692" s="5" t="s">
        <v>19</v>
      </c>
      <c r="C692" s="5" t="s">
        <v>1875</v>
      </c>
      <c r="D692" s="5" t="s">
        <v>1876</v>
      </c>
      <c r="E692" s="15" t="str">
        <f>HYPERLINK("https://www.esco-net.com/wcs/escort/ec/detail?hHinCd=EA996XZ-43A","EA996XZ-43A")</f>
        <v>EA996XZ-43A</v>
      </c>
    </row>
    <row r="693" spans="2:5" x14ac:dyDescent="0.15">
      <c r="B693" s="5" t="s">
        <v>1877</v>
      </c>
      <c r="C693" s="5" t="s">
        <v>1878</v>
      </c>
      <c r="D693" s="5" t="s">
        <v>1879</v>
      </c>
      <c r="E693" s="15" t="str">
        <f>HYPERLINK("https://www.esco-net.com/wcs/escort/ec/detail?hHinCd=EA355KE-3A","EA355KE-3A")</f>
        <v>EA355KE-3A</v>
      </c>
    </row>
    <row r="694" spans="2:5" x14ac:dyDescent="0.15">
      <c r="B694" s="5" t="s">
        <v>1880</v>
      </c>
      <c r="C694" s="5" t="s">
        <v>1881</v>
      </c>
      <c r="D694" s="5" t="s">
        <v>1882</v>
      </c>
      <c r="E694" s="15" t="str">
        <f>HYPERLINK("https://www.esco-net.com/wcs/escort/ec/detail?hHinCd=EA915EM-27","EA915EM-27")</f>
        <v>EA915EM-27</v>
      </c>
    </row>
    <row r="695" spans="2:5" x14ac:dyDescent="0.15">
      <c r="B695" s="5" t="s">
        <v>194</v>
      </c>
      <c r="C695" s="5" t="s">
        <v>1883</v>
      </c>
      <c r="D695" s="5" t="s">
        <v>1884</v>
      </c>
      <c r="E695" s="15" t="str">
        <f>HYPERLINK("https://www.esco-net.com/wcs/escort/ec/detail?hHinCd=EA917HC-6B","EA917HC-6B")</f>
        <v>EA917HC-6B</v>
      </c>
    </row>
    <row r="696" spans="2:5" x14ac:dyDescent="0.15">
      <c r="B696" s="5" t="s">
        <v>194</v>
      </c>
      <c r="C696" s="5" t="s">
        <v>1885</v>
      </c>
      <c r="D696" s="5" t="s">
        <v>1886</v>
      </c>
      <c r="E696" s="15" t="str">
        <f>HYPERLINK("https://www.esco-net.com/wcs/escort/ec/detail?hHinCd=EA920AV-82","EA920AV-82")</f>
        <v>EA920AV-82</v>
      </c>
    </row>
    <row r="697" spans="2:5" x14ac:dyDescent="0.15">
      <c r="B697" s="5" t="s">
        <v>104</v>
      </c>
      <c r="C697" s="5" t="s">
        <v>1887</v>
      </c>
      <c r="D697" s="5" t="s">
        <v>1888</v>
      </c>
      <c r="E697" s="15"/>
    </row>
    <row r="698" spans="2:5" x14ac:dyDescent="0.15">
      <c r="B698" s="5" t="s">
        <v>104</v>
      </c>
      <c r="C698" s="5" t="s">
        <v>1889</v>
      </c>
      <c r="D698" s="5" t="s">
        <v>1890</v>
      </c>
      <c r="E698" s="15"/>
    </row>
    <row r="699" spans="2:5" x14ac:dyDescent="0.15">
      <c r="B699" s="5" t="s">
        <v>1891</v>
      </c>
      <c r="C699" s="5" t="s">
        <v>1892</v>
      </c>
      <c r="D699" s="5" t="s">
        <v>1893</v>
      </c>
      <c r="E699" s="15" t="str">
        <f>HYPERLINK("https://www.esco-net.com/wcs/escort/ec/detail?hHinCd=EA915GE-10","EA915GE-10")</f>
        <v>EA915GE-10</v>
      </c>
    </row>
    <row r="700" spans="2:5" x14ac:dyDescent="0.15">
      <c r="B700" s="5" t="s">
        <v>28</v>
      </c>
      <c r="C700" s="5" t="s">
        <v>1894</v>
      </c>
      <c r="D700" s="5" t="s">
        <v>1895</v>
      </c>
      <c r="E700" s="15" t="str">
        <f>HYPERLINK("https://www.esco-net.com/wcs/escort/ec/detail?hHinCd=EA983R-115A","EA983R-115A")</f>
        <v>EA983R-115A</v>
      </c>
    </row>
    <row r="701" spans="2:5" x14ac:dyDescent="0.15">
      <c r="B701" s="5" t="s">
        <v>28</v>
      </c>
      <c r="C701" s="5" t="s">
        <v>1896</v>
      </c>
      <c r="D701" s="5" t="s">
        <v>1897</v>
      </c>
      <c r="E701" s="15" t="str">
        <f>HYPERLINK("https://www.esco-net.com/wcs/escort/ec/detail?hHinCd=EA983R-513","EA983R-513")</f>
        <v>EA983R-513</v>
      </c>
    </row>
    <row r="702" spans="2:5" x14ac:dyDescent="0.15">
      <c r="B702" s="5" t="s">
        <v>1898</v>
      </c>
      <c r="C702" s="5" t="s">
        <v>1899</v>
      </c>
      <c r="D702" s="5" t="s">
        <v>1900</v>
      </c>
      <c r="E702" s="15" t="str">
        <f>HYPERLINK("https://www.esco-net.com/wcs/escort/ec/detail?hHinCd=EA983RT-1","EA983RT-1")</f>
        <v>EA983RT-1</v>
      </c>
    </row>
    <row r="703" spans="2:5" x14ac:dyDescent="0.15">
      <c r="B703" s="5" t="s">
        <v>1901</v>
      </c>
      <c r="C703" s="5" t="s">
        <v>1902</v>
      </c>
      <c r="D703" s="5" t="s">
        <v>1903</v>
      </c>
      <c r="E703" s="15" t="str">
        <f>HYPERLINK("https://www.esco-net.com/wcs/escort/ec/detail?hHinCd=EA983SP-133","EA983SP-133")</f>
        <v>EA983SP-133</v>
      </c>
    </row>
    <row r="704" spans="2:5" x14ac:dyDescent="0.15">
      <c r="B704" s="5" t="s">
        <v>1904</v>
      </c>
      <c r="C704" s="5" t="s">
        <v>1905</v>
      </c>
      <c r="D704" s="5" t="s">
        <v>1906</v>
      </c>
      <c r="E704" s="15" t="str">
        <f>HYPERLINK("https://www.esco-net.com/wcs/escort/ec/detail?hHinCd=EA916XK-1A","EA916XK-1A")</f>
        <v>EA916XK-1A</v>
      </c>
    </row>
    <row r="705" spans="2:5" x14ac:dyDescent="0.15">
      <c r="B705" s="5" t="s">
        <v>1907</v>
      </c>
      <c r="C705" s="5" t="s">
        <v>1908</v>
      </c>
      <c r="D705" s="5" t="s">
        <v>1909</v>
      </c>
      <c r="E705" s="15" t="str">
        <f>HYPERLINK("https://www.esco-net.com/wcs/escort/ec/detail?hHinCd=EA983FR-51","EA983FR-51")</f>
        <v>EA983FR-51</v>
      </c>
    </row>
    <row r="706" spans="2:5" x14ac:dyDescent="0.15">
      <c r="B706" s="5" t="s">
        <v>1910</v>
      </c>
      <c r="C706" s="5" t="s">
        <v>1911</v>
      </c>
      <c r="D706" s="5" t="s">
        <v>1912</v>
      </c>
      <c r="E706" s="15" t="str">
        <f>HYPERLINK("https://www.esco-net.com/wcs/escort/ec/detail?hHinCd=EA983FT-371","EA983FT-371")</f>
        <v>EA983FT-371</v>
      </c>
    </row>
    <row r="707" spans="2:5" x14ac:dyDescent="0.15">
      <c r="B707" s="5" t="s">
        <v>195</v>
      </c>
      <c r="C707" s="5" t="s">
        <v>1913</v>
      </c>
      <c r="D707" s="5" t="s">
        <v>1914</v>
      </c>
      <c r="E707" s="15"/>
    </row>
    <row r="708" spans="2:5" x14ac:dyDescent="0.15">
      <c r="B708" s="5" t="s">
        <v>1915</v>
      </c>
      <c r="C708" s="5" t="s">
        <v>1916</v>
      </c>
      <c r="D708" s="5" t="s">
        <v>1917</v>
      </c>
      <c r="E708" s="15"/>
    </row>
    <row r="709" spans="2:5" x14ac:dyDescent="0.15">
      <c r="B709" s="5" t="s">
        <v>1918</v>
      </c>
      <c r="C709" s="5" t="s">
        <v>1919</v>
      </c>
      <c r="D709" s="5" t="s">
        <v>1920</v>
      </c>
      <c r="E709" s="15" t="str">
        <f>HYPERLINK("https://www.esco-net.com/wcs/escort/ec/detail?hHinCd=EA983BM-101","EA983BM-101")</f>
        <v>EA983BM-101</v>
      </c>
    </row>
    <row r="710" spans="2:5" x14ac:dyDescent="0.15">
      <c r="B710" s="5" t="s">
        <v>1921</v>
      </c>
      <c r="C710" s="5" t="s">
        <v>1922</v>
      </c>
      <c r="D710" s="5" t="s">
        <v>1923</v>
      </c>
      <c r="E710" s="15" t="str">
        <f>HYPERLINK("https://www.esco-net.com/wcs/escort/ec/detail?hHinCd=EA983CW-10A","EA983CW-10A")</f>
        <v>EA983CW-10A</v>
      </c>
    </row>
    <row r="711" spans="2:5" x14ac:dyDescent="0.15">
      <c r="B711" s="5" t="s">
        <v>1921</v>
      </c>
      <c r="C711" s="5" t="s">
        <v>1924</v>
      </c>
      <c r="D711" s="5" t="s">
        <v>1925</v>
      </c>
      <c r="E711" s="15" t="str">
        <f>HYPERLINK("https://www.esco-net.com/wcs/escort/ec/detail?hHinCd=EA983CW-11A","EA983CW-11A")</f>
        <v>EA983CW-11A</v>
      </c>
    </row>
    <row r="712" spans="2:5" x14ac:dyDescent="0.15">
      <c r="B712" s="5" t="s">
        <v>1921</v>
      </c>
      <c r="C712" s="5" t="s">
        <v>1926</v>
      </c>
      <c r="D712" s="5" t="s">
        <v>1927</v>
      </c>
      <c r="E712" s="15" t="str">
        <f>HYPERLINK("https://www.esco-net.com/wcs/escort/ec/detail?hHinCd=EA983CW-13A","EA983CW-13A")</f>
        <v>EA983CW-13A</v>
      </c>
    </row>
    <row r="713" spans="2:5" x14ac:dyDescent="0.15">
      <c r="B713" s="5" t="s">
        <v>1921</v>
      </c>
      <c r="C713" s="5" t="s">
        <v>1928</v>
      </c>
      <c r="D713" s="5" t="s">
        <v>1929</v>
      </c>
      <c r="E713" s="15" t="str">
        <f>HYPERLINK("https://www.esco-net.com/wcs/escort/ec/detail?hHinCd=EA983CW-16A","EA983CW-16A")</f>
        <v>EA983CW-16A</v>
      </c>
    </row>
    <row r="714" spans="2:5" x14ac:dyDescent="0.15">
      <c r="B714" s="5" t="s">
        <v>1921</v>
      </c>
      <c r="C714" s="5" t="s">
        <v>1930</v>
      </c>
      <c r="D714" s="5" t="s">
        <v>1931</v>
      </c>
      <c r="E714" s="15" t="str">
        <f>HYPERLINK("https://www.esco-net.com/wcs/escort/ec/detail?hHinCd=EA983CW-17A","EA983CW-17A")</f>
        <v>EA983CW-17A</v>
      </c>
    </row>
    <row r="715" spans="2:5" x14ac:dyDescent="0.15">
      <c r="B715" s="5" t="s">
        <v>1921</v>
      </c>
      <c r="C715" s="5" t="s">
        <v>1932</v>
      </c>
      <c r="D715" s="5" t="s">
        <v>1933</v>
      </c>
      <c r="E715" s="15" t="str">
        <f>HYPERLINK("https://www.esco-net.com/wcs/escort/ec/detail?hHinCd=EA983CW-19A","EA983CW-19A")</f>
        <v>EA983CW-19A</v>
      </c>
    </row>
    <row r="716" spans="2:5" x14ac:dyDescent="0.15">
      <c r="B716" s="5" t="s">
        <v>1921</v>
      </c>
      <c r="C716" s="5" t="s">
        <v>1934</v>
      </c>
      <c r="D716" s="5" t="s">
        <v>1935</v>
      </c>
      <c r="E716" s="15" t="str">
        <f>HYPERLINK("https://www.esco-net.com/wcs/escort/ec/detail?hHinCd=EA983CW-20A","EA983CW-20A")</f>
        <v>EA983CW-20A</v>
      </c>
    </row>
    <row r="717" spans="2:5" x14ac:dyDescent="0.15">
      <c r="B717" s="5" t="s">
        <v>1921</v>
      </c>
      <c r="C717" s="5" t="s">
        <v>1936</v>
      </c>
      <c r="D717" s="5" t="s">
        <v>1937</v>
      </c>
      <c r="E717" s="15" t="str">
        <f>HYPERLINK("https://www.esco-net.com/wcs/escort/ec/detail?hHinCd=EA983CW-30A","EA983CW-30A")</f>
        <v>EA983CW-30A</v>
      </c>
    </row>
    <row r="718" spans="2:5" x14ac:dyDescent="0.15">
      <c r="B718" s="5" t="s">
        <v>1921</v>
      </c>
      <c r="C718" s="5" t="s">
        <v>1938</v>
      </c>
      <c r="D718" s="5" t="s">
        <v>1939</v>
      </c>
      <c r="E718" s="15" t="str">
        <f>HYPERLINK("https://www.esco-net.com/wcs/escort/ec/detail?hHinCd=EA983CW-54A","EA983CW-54A")</f>
        <v>EA983CW-54A</v>
      </c>
    </row>
    <row r="719" spans="2:5" x14ac:dyDescent="0.15">
      <c r="B719" s="5" t="s">
        <v>1921</v>
      </c>
      <c r="C719" s="5" t="s">
        <v>1940</v>
      </c>
      <c r="D719" s="5" t="s">
        <v>1941</v>
      </c>
      <c r="E719" s="15" t="str">
        <f>HYPERLINK("https://www.esco-net.com/wcs/escort/ec/detail?hHinCd=EA983CW-210A","EA983CW-210A")</f>
        <v>EA983CW-210A</v>
      </c>
    </row>
    <row r="720" spans="2:5" x14ac:dyDescent="0.15">
      <c r="B720" s="5" t="s">
        <v>1921</v>
      </c>
      <c r="C720" s="5" t="s">
        <v>1942</v>
      </c>
      <c r="D720" s="5" t="s">
        <v>1943</v>
      </c>
      <c r="E720" s="15" t="str">
        <f>HYPERLINK("https://www.esco-net.com/wcs/escort/ec/detail?hHinCd=EA983CW-211A","EA983CW-211A")</f>
        <v>EA983CW-211A</v>
      </c>
    </row>
    <row r="721" spans="2:5" x14ac:dyDescent="0.15">
      <c r="B721" s="5" t="s">
        <v>1921</v>
      </c>
      <c r="C721" s="5" t="s">
        <v>1944</v>
      </c>
      <c r="D721" s="5" t="s">
        <v>1945</v>
      </c>
      <c r="E721" s="15" t="str">
        <f>HYPERLINK("https://www.esco-net.com/wcs/escort/ec/detail?hHinCd=EA983CW-212A","EA983CW-212A")</f>
        <v>EA983CW-212A</v>
      </c>
    </row>
    <row r="722" spans="2:5" x14ac:dyDescent="0.15">
      <c r="B722" s="5" t="s">
        <v>1921</v>
      </c>
      <c r="C722" s="5" t="s">
        <v>1946</v>
      </c>
      <c r="D722" s="5" t="s">
        <v>1947</v>
      </c>
      <c r="E722" s="15" t="str">
        <f>HYPERLINK("https://www.esco-net.com/wcs/escort/ec/detail?hHinCd=EA983CW-213A","EA983CW-213A")</f>
        <v>EA983CW-213A</v>
      </c>
    </row>
    <row r="723" spans="2:5" x14ac:dyDescent="0.15">
      <c r="B723" s="5" t="s">
        <v>1921</v>
      </c>
      <c r="C723" s="5" t="s">
        <v>1948</v>
      </c>
      <c r="D723" s="5" t="s">
        <v>1949</v>
      </c>
      <c r="E723" s="15" t="str">
        <f>HYPERLINK("https://www.esco-net.com/wcs/escort/ec/detail?hHinCd=EA983CW-214A","EA983CW-214A")</f>
        <v>EA983CW-214A</v>
      </c>
    </row>
    <row r="724" spans="2:5" x14ac:dyDescent="0.15">
      <c r="B724" s="5" t="s">
        <v>1921</v>
      </c>
      <c r="C724" s="5" t="s">
        <v>1950</v>
      </c>
      <c r="D724" s="5" t="s">
        <v>1951</v>
      </c>
      <c r="E724" s="15" t="str">
        <f>HYPERLINK("https://www.esco-net.com/wcs/escort/ec/detail?hHinCd=EA983CW-215A","EA983CW-215A")</f>
        <v>EA983CW-215A</v>
      </c>
    </row>
    <row r="725" spans="2:5" x14ac:dyDescent="0.15">
      <c r="B725" s="5" t="s">
        <v>1921</v>
      </c>
      <c r="C725" s="5" t="s">
        <v>1952</v>
      </c>
      <c r="D725" s="5" t="s">
        <v>1953</v>
      </c>
      <c r="E725" s="15" t="str">
        <f>HYPERLINK("https://www.esco-net.com/wcs/escort/ec/detail?hHinCd=EA983CW-216A","EA983CW-216A")</f>
        <v>EA983CW-216A</v>
      </c>
    </row>
    <row r="726" spans="2:5" x14ac:dyDescent="0.15">
      <c r="B726" s="5" t="s">
        <v>1921</v>
      </c>
      <c r="C726" s="5" t="s">
        <v>1954</v>
      </c>
      <c r="D726" s="5" t="s">
        <v>1955</v>
      </c>
      <c r="E726" s="15" t="str">
        <f>HYPERLINK("https://www.esco-net.com/wcs/escort/ec/detail?hHinCd=EA983CW-217A","EA983CW-217A")</f>
        <v>EA983CW-217A</v>
      </c>
    </row>
    <row r="727" spans="2:5" x14ac:dyDescent="0.15">
      <c r="B727" s="5" t="s">
        <v>1921</v>
      </c>
      <c r="C727" s="5" t="s">
        <v>1956</v>
      </c>
      <c r="D727" s="5" t="s">
        <v>1957</v>
      </c>
      <c r="E727" s="15" t="str">
        <f>HYPERLINK("https://www.esco-net.com/wcs/escort/ec/detail?hHinCd=EA983CW-218A","EA983CW-218A")</f>
        <v>EA983CW-218A</v>
      </c>
    </row>
    <row r="728" spans="2:5" x14ac:dyDescent="0.15">
      <c r="B728" s="5" t="s">
        <v>1921</v>
      </c>
      <c r="C728" s="5" t="s">
        <v>1958</v>
      </c>
      <c r="D728" s="5" t="s">
        <v>1959</v>
      </c>
      <c r="E728" s="15" t="str">
        <f>HYPERLINK("https://www.esco-net.com/wcs/escort/ec/detail?hHinCd=EA983CW-219A","EA983CW-219A")</f>
        <v>EA983CW-219A</v>
      </c>
    </row>
    <row r="729" spans="2:5" x14ac:dyDescent="0.15">
      <c r="B729" s="5" t="s">
        <v>105</v>
      </c>
      <c r="C729" s="5" t="s">
        <v>1960</v>
      </c>
      <c r="D729" s="5" t="s">
        <v>1961</v>
      </c>
      <c r="E729" s="15"/>
    </row>
    <row r="730" spans="2:5" x14ac:dyDescent="0.15">
      <c r="B730" s="5" t="s">
        <v>1962</v>
      </c>
      <c r="C730" s="5" t="s">
        <v>1963</v>
      </c>
      <c r="D730" s="5" t="s">
        <v>1964</v>
      </c>
      <c r="E730" s="15" t="str">
        <f>HYPERLINK("https://www.esco-net.com/wcs/escort/ec/detail?hHinCd=EA983F-191A","EA983F-191A")</f>
        <v>EA983F-191A</v>
      </c>
    </row>
    <row r="731" spans="2:5" x14ac:dyDescent="0.15">
      <c r="B731" s="5" t="s">
        <v>1965</v>
      </c>
      <c r="C731" s="5" t="s">
        <v>1966</v>
      </c>
      <c r="D731" s="5" t="s">
        <v>1967</v>
      </c>
      <c r="E731" s="15"/>
    </row>
    <row r="732" spans="2:5" x14ac:dyDescent="0.15">
      <c r="B732" s="5" t="s">
        <v>1968</v>
      </c>
      <c r="C732" s="5" t="s">
        <v>1969</v>
      </c>
      <c r="D732" s="5" t="s">
        <v>1970</v>
      </c>
      <c r="E732" s="15" t="str">
        <f>HYPERLINK("https://www.esco-net.com/wcs/escort/ec/detail?hHinCd=EA983FN-414","EA983FN-414")</f>
        <v>EA983FN-414</v>
      </c>
    </row>
    <row r="733" spans="2:5" x14ac:dyDescent="0.15">
      <c r="B733" s="5" t="s">
        <v>1971</v>
      </c>
      <c r="C733" s="5" t="s">
        <v>1972</v>
      </c>
      <c r="D733" s="5" t="s">
        <v>1973</v>
      </c>
      <c r="E733" s="15" t="str">
        <f>HYPERLINK("https://www.esco-net.com/wcs/escort/ec/detail?hHinCd=EA781BX-52","EA781BX-52")</f>
        <v>EA781BX-52</v>
      </c>
    </row>
    <row r="734" spans="2:5" x14ac:dyDescent="0.15">
      <c r="B734" s="5" t="s">
        <v>196</v>
      </c>
      <c r="C734" s="5" t="s">
        <v>1974</v>
      </c>
      <c r="D734" s="5" t="s">
        <v>1975</v>
      </c>
      <c r="E734" s="15" t="str">
        <f>HYPERLINK("https://www.esco-net.com/wcs/escort/ec/detail?hHinCd=EA864BB-86A","EA864BB-86A")</f>
        <v>EA864BB-86A</v>
      </c>
    </row>
    <row r="735" spans="2:5" x14ac:dyDescent="0.15">
      <c r="B735" s="5" t="s">
        <v>1976</v>
      </c>
      <c r="C735" s="5" t="s">
        <v>1977</v>
      </c>
      <c r="D735" s="5" t="s">
        <v>1978</v>
      </c>
      <c r="E735" s="15" t="str">
        <f>HYPERLINK("https://www.esco-net.com/wcs/escort/ec/detail?hHinCd=EA916ZD-20","EA916ZD-20")</f>
        <v>EA916ZD-20</v>
      </c>
    </row>
    <row r="736" spans="2:5" x14ac:dyDescent="0.15">
      <c r="B736" s="5" t="s">
        <v>1979</v>
      </c>
      <c r="C736" s="5" t="s">
        <v>1980</v>
      </c>
      <c r="D736" s="5" t="s">
        <v>1981</v>
      </c>
      <c r="E736" s="15" t="str">
        <f>HYPERLINK("https://www.esco-net.com/wcs/escort/ec/detail?hHinCd=EA591HB-35","EA591HB-35")</f>
        <v>EA591HB-35</v>
      </c>
    </row>
    <row r="737" spans="2:5" x14ac:dyDescent="0.15">
      <c r="B737" s="5" t="s">
        <v>1982</v>
      </c>
      <c r="C737" s="5" t="s">
        <v>1983</v>
      </c>
      <c r="D737" s="5" t="s">
        <v>1984</v>
      </c>
      <c r="E737" s="15"/>
    </row>
    <row r="738" spans="2:5" x14ac:dyDescent="0.15">
      <c r="B738" s="5" t="s">
        <v>1985</v>
      </c>
      <c r="C738" s="5" t="s">
        <v>1986</v>
      </c>
      <c r="D738" s="5" t="s">
        <v>1987</v>
      </c>
      <c r="E738" s="15" t="str">
        <f>HYPERLINK("https://www.esco-net.com/wcs/escort/ec/detail?hHinCd=EA928AJ-358","EA928AJ-358")</f>
        <v>EA928AJ-358</v>
      </c>
    </row>
    <row r="739" spans="2:5" x14ac:dyDescent="0.15">
      <c r="B739" s="5" t="s">
        <v>1988</v>
      </c>
      <c r="C739" s="5" t="s">
        <v>1989</v>
      </c>
      <c r="D739" s="5" t="s">
        <v>1990</v>
      </c>
      <c r="E739" s="15"/>
    </row>
    <row r="740" spans="2:5" x14ac:dyDescent="0.15">
      <c r="B740" s="5" t="s">
        <v>1988</v>
      </c>
      <c r="C740" s="5" t="s">
        <v>1991</v>
      </c>
      <c r="D740" s="5" t="s">
        <v>1992</v>
      </c>
      <c r="E740" s="15" t="str">
        <f>HYPERLINK("https://www.esco-net.com/wcs/escort/ec/detail?hHinCd=EA928AS-48","EA928AS-48")</f>
        <v>EA928AS-48</v>
      </c>
    </row>
    <row r="741" spans="2:5" x14ac:dyDescent="0.15">
      <c r="B741" s="5" t="s">
        <v>1988</v>
      </c>
      <c r="C741" s="5" t="s">
        <v>1993</v>
      </c>
      <c r="D741" s="5" t="s">
        <v>1994</v>
      </c>
      <c r="E741" s="15" t="str">
        <f>HYPERLINK("https://www.esco-net.com/wcs/escort/ec/detail?hHinCd=EA928BJ-84","EA928BJ-84")</f>
        <v>EA928BJ-84</v>
      </c>
    </row>
    <row r="742" spans="2:5" x14ac:dyDescent="0.15">
      <c r="B742" s="5" t="s">
        <v>1995</v>
      </c>
      <c r="C742" s="5" t="s">
        <v>1996</v>
      </c>
      <c r="D742" s="5" t="s">
        <v>1997</v>
      </c>
      <c r="E742" s="15" t="str">
        <f>HYPERLINK("https://www.esco-net.com/wcs/escort/ec/detail?hHinCd=EA928AS-232","EA928AS-232")</f>
        <v>EA928AS-232</v>
      </c>
    </row>
    <row r="743" spans="2:5" x14ac:dyDescent="0.15">
      <c r="B743" s="5" t="s">
        <v>1998</v>
      </c>
      <c r="C743" s="5" t="s">
        <v>1999</v>
      </c>
      <c r="D743" s="5" t="s">
        <v>2000</v>
      </c>
      <c r="E743" s="15" t="str">
        <f>HYPERLINK("https://www.esco-net.com/wcs/escort/ec/detail?hHinCd=EA928AG-117","EA928AG-117")</f>
        <v>EA928AG-117</v>
      </c>
    </row>
    <row r="744" spans="2:5" x14ac:dyDescent="0.15">
      <c r="B744" s="5" t="s">
        <v>2001</v>
      </c>
      <c r="C744" s="5" t="s">
        <v>2002</v>
      </c>
      <c r="D744" s="5" t="s">
        <v>2003</v>
      </c>
      <c r="E744" s="15"/>
    </row>
    <row r="745" spans="2:5" x14ac:dyDescent="0.15">
      <c r="B745" s="5" t="s">
        <v>2004</v>
      </c>
      <c r="C745" s="5" t="s">
        <v>2005</v>
      </c>
      <c r="D745" s="5" t="s">
        <v>2006</v>
      </c>
      <c r="E745" s="15"/>
    </row>
    <row r="746" spans="2:5" x14ac:dyDescent="0.15">
      <c r="B746" s="5" t="s">
        <v>2007</v>
      </c>
      <c r="C746" s="5" t="s">
        <v>2008</v>
      </c>
      <c r="D746" s="5" t="s">
        <v>2009</v>
      </c>
      <c r="E746" s="15"/>
    </row>
    <row r="747" spans="2:5" x14ac:dyDescent="0.15">
      <c r="B747" s="5" t="s">
        <v>2010</v>
      </c>
      <c r="C747" s="5" t="s">
        <v>2011</v>
      </c>
      <c r="D747" s="5" t="s">
        <v>2012</v>
      </c>
      <c r="E747" s="15"/>
    </row>
    <row r="748" spans="2:5" x14ac:dyDescent="0.15">
      <c r="B748" s="5" t="s">
        <v>2010</v>
      </c>
      <c r="C748" s="5" t="s">
        <v>2013</v>
      </c>
      <c r="D748" s="5" t="s">
        <v>2014</v>
      </c>
      <c r="E748" s="15"/>
    </row>
    <row r="749" spans="2:5" x14ac:dyDescent="0.15">
      <c r="B749" s="5" t="s">
        <v>2010</v>
      </c>
      <c r="C749" s="5" t="s">
        <v>2015</v>
      </c>
      <c r="D749" s="5" t="s">
        <v>2016</v>
      </c>
      <c r="E749" s="15"/>
    </row>
    <row r="750" spans="2:5" x14ac:dyDescent="0.15">
      <c r="B750" s="5" t="s">
        <v>2017</v>
      </c>
      <c r="C750" s="5" t="s">
        <v>2018</v>
      </c>
      <c r="D750" s="5" t="s">
        <v>2019</v>
      </c>
      <c r="E750" s="15" t="str">
        <f>HYPERLINK("https://www.esco-net.com/wcs/escort/ec/detail?hHinCd=EA928BG-235","EA928BG-235")</f>
        <v>EA928BG-235</v>
      </c>
    </row>
    <row r="751" spans="2:5" x14ac:dyDescent="0.15">
      <c r="B751" s="5" t="s">
        <v>197</v>
      </c>
      <c r="C751" s="5" t="s">
        <v>2020</v>
      </c>
      <c r="D751" s="5" t="s">
        <v>2021</v>
      </c>
      <c r="E751" s="15" t="str">
        <f>HYPERLINK("https://www.esco-net.com/wcs/escort/ec/detail?hHinCd=EA995AA-96","EA995AA-96")</f>
        <v>EA995AA-96</v>
      </c>
    </row>
    <row r="752" spans="2:5" x14ac:dyDescent="0.15">
      <c r="B752" s="5" t="s">
        <v>2022</v>
      </c>
      <c r="C752" s="5" t="s">
        <v>2023</v>
      </c>
      <c r="D752" s="5" t="s">
        <v>2024</v>
      </c>
      <c r="E752" s="15" t="str">
        <f>HYPERLINK("https://www.esco-net.com/wcs/escort/ec/detail?hHinCd=EA995AA-574A","EA995AA-574A")</f>
        <v>EA995AA-574A</v>
      </c>
    </row>
    <row r="753" spans="2:5" x14ac:dyDescent="0.15">
      <c r="B753" s="5" t="s">
        <v>2025</v>
      </c>
      <c r="C753" s="5" t="s">
        <v>2026</v>
      </c>
      <c r="D753" s="5" t="s">
        <v>2027</v>
      </c>
      <c r="E753" s="15"/>
    </row>
    <row r="754" spans="2:5" x14ac:dyDescent="0.15">
      <c r="B754" s="5" t="s">
        <v>2028</v>
      </c>
      <c r="C754" s="5" t="s">
        <v>2029</v>
      </c>
      <c r="D754" s="5" t="s">
        <v>2030</v>
      </c>
      <c r="E754" s="15" t="str">
        <f>HYPERLINK("https://www.esco-net.com/wcs/escort/ec/detail?hHinCd=EA115SA-73","EA115SA-73")</f>
        <v>EA115SA-73</v>
      </c>
    </row>
    <row r="755" spans="2:5" x14ac:dyDescent="0.15">
      <c r="B755" s="5" t="s">
        <v>106</v>
      </c>
      <c r="C755" s="5" t="s">
        <v>2031</v>
      </c>
      <c r="D755" s="5" t="s">
        <v>2032</v>
      </c>
      <c r="E755" s="15" t="str">
        <f>HYPERLINK("https://www.esco-net.com/wcs/escort/ec/detail?hHinCd=EA897BA-1A","EA897BA-1A")</f>
        <v>EA897BA-1A</v>
      </c>
    </row>
    <row r="756" spans="2:5" x14ac:dyDescent="0.15">
      <c r="B756" s="5" t="s">
        <v>2033</v>
      </c>
      <c r="C756" s="5" t="s">
        <v>2034</v>
      </c>
      <c r="D756" s="5" t="s">
        <v>2035</v>
      </c>
      <c r="E756" s="15" t="str">
        <f>HYPERLINK("https://www.esco-net.com/wcs/escort/ec/detail?hHinCd=EA915DL-25","EA915DL-25")</f>
        <v>EA915DL-25</v>
      </c>
    </row>
    <row r="757" spans="2:5" x14ac:dyDescent="0.15">
      <c r="B757" s="5" t="s">
        <v>2033</v>
      </c>
      <c r="C757" s="5" t="s">
        <v>2036</v>
      </c>
      <c r="D757" s="5" t="s">
        <v>2037</v>
      </c>
      <c r="E757" s="15"/>
    </row>
    <row r="758" spans="2:5" x14ac:dyDescent="0.15">
      <c r="B758" s="5" t="s">
        <v>2038</v>
      </c>
      <c r="C758" s="5" t="s">
        <v>2039</v>
      </c>
      <c r="D758" s="5" t="s">
        <v>2040</v>
      </c>
      <c r="E758" s="15" t="str">
        <f>HYPERLINK("https://www.esco-net.com/wcs/escort/ec/detail?hHinCd=EA913YA-53","EA913YA-53")</f>
        <v>EA913YA-53</v>
      </c>
    </row>
    <row r="759" spans="2:5" x14ac:dyDescent="0.15">
      <c r="B759" s="5" t="s">
        <v>198</v>
      </c>
      <c r="C759" s="5" t="s">
        <v>2041</v>
      </c>
      <c r="D759" s="5" t="s">
        <v>2042</v>
      </c>
      <c r="E759" s="15"/>
    </row>
    <row r="760" spans="2:5" x14ac:dyDescent="0.15">
      <c r="B760" s="5" t="s">
        <v>2043</v>
      </c>
      <c r="C760" s="5" t="s">
        <v>2044</v>
      </c>
      <c r="D760" s="5" t="s">
        <v>2045</v>
      </c>
      <c r="E760" s="15" t="str">
        <f>HYPERLINK("https://www.esco-net.com/wcs/escort/ec/detail?hHinCd=EA913AS-1","EA913AS-1")</f>
        <v>EA913AS-1</v>
      </c>
    </row>
    <row r="761" spans="2:5" x14ac:dyDescent="0.15">
      <c r="B761" s="5" t="s">
        <v>199</v>
      </c>
      <c r="C761" s="5" t="s">
        <v>2046</v>
      </c>
      <c r="D761" s="5" t="s">
        <v>2047</v>
      </c>
      <c r="E761" s="15" t="str">
        <f>HYPERLINK("https://www.esco-net.com/wcs/escort/ec/detail?hHinCd=EA917H-9","EA917H-9")</f>
        <v>EA917H-9</v>
      </c>
    </row>
    <row r="762" spans="2:5" x14ac:dyDescent="0.15">
      <c r="B762" s="5" t="s">
        <v>199</v>
      </c>
      <c r="C762" s="5" t="s">
        <v>2048</v>
      </c>
      <c r="D762" s="5" t="s">
        <v>2049</v>
      </c>
      <c r="E762" s="15" t="str">
        <f>HYPERLINK("https://www.esco-net.com/wcs/escort/ec/detail?hHinCd=EA917HD-7","EA917HD-7")</f>
        <v>EA917HD-7</v>
      </c>
    </row>
    <row r="763" spans="2:5" x14ac:dyDescent="0.15">
      <c r="B763" s="5" t="s">
        <v>2050</v>
      </c>
      <c r="C763" s="5" t="s">
        <v>2051</v>
      </c>
      <c r="D763" s="5" t="s">
        <v>2052</v>
      </c>
      <c r="E763" s="15" t="str">
        <f>HYPERLINK("https://www.esco-net.com/wcs/escort/ec/detail?hHinCd=EA764A-117","EA764A-117")</f>
        <v>EA764A-117</v>
      </c>
    </row>
    <row r="764" spans="2:5" x14ac:dyDescent="0.15">
      <c r="B764" s="5" t="s">
        <v>2053</v>
      </c>
      <c r="C764" s="5" t="s">
        <v>2054</v>
      </c>
      <c r="D764" s="5" t="s">
        <v>2055</v>
      </c>
      <c r="E764" s="15"/>
    </row>
    <row r="765" spans="2:5" x14ac:dyDescent="0.15">
      <c r="B765" s="5" t="s">
        <v>2053</v>
      </c>
      <c r="C765" s="5" t="s">
        <v>2056</v>
      </c>
      <c r="D765" s="5" t="s">
        <v>2057</v>
      </c>
      <c r="E765" s="15"/>
    </row>
    <row r="766" spans="2:5" x14ac:dyDescent="0.15">
      <c r="B766" s="5" t="s">
        <v>2058</v>
      </c>
      <c r="C766" s="5" t="s">
        <v>2059</v>
      </c>
      <c r="D766" s="5" t="s">
        <v>2060</v>
      </c>
      <c r="E766" s="15"/>
    </row>
    <row r="767" spans="2:5" x14ac:dyDescent="0.15">
      <c r="B767" s="5" t="s">
        <v>2061</v>
      </c>
      <c r="C767" s="5" t="s">
        <v>2062</v>
      </c>
      <c r="D767" s="5" t="s">
        <v>2063</v>
      </c>
      <c r="E767" s="15" t="str">
        <f>HYPERLINK("https://www.esco-net.com/wcs/escort/ec/detail?hHinCd=EA573XY-3","EA573XY-3")</f>
        <v>EA573XY-3</v>
      </c>
    </row>
    <row r="768" spans="2:5" x14ac:dyDescent="0.15">
      <c r="B768" s="5" t="s">
        <v>2061</v>
      </c>
      <c r="C768" s="5" t="s">
        <v>2064</v>
      </c>
      <c r="D768" s="5" t="s">
        <v>2065</v>
      </c>
      <c r="E768" s="15" t="str">
        <f>HYPERLINK("https://www.esco-net.com/wcs/escort/ec/detail?hHinCd=EA919SC-4","EA919SC-4")</f>
        <v>EA919SC-4</v>
      </c>
    </row>
    <row r="769" spans="2:5" x14ac:dyDescent="0.15">
      <c r="B769" s="5" t="s">
        <v>2066</v>
      </c>
      <c r="C769" s="5" t="s">
        <v>2067</v>
      </c>
      <c r="D769" s="5" t="s">
        <v>2068</v>
      </c>
      <c r="E769" s="15" t="str">
        <f>HYPERLINK("https://www.esco-net.com/wcs/escort/ec/detail?hHinCd=EA991XB-11","EA991XB-11")</f>
        <v>EA991XB-11</v>
      </c>
    </row>
    <row r="770" spans="2:5" x14ac:dyDescent="0.15">
      <c r="B770" s="5" t="s">
        <v>2069</v>
      </c>
      <c r="C770" s="5" t="s">
        <v>2070</v>
      </c>
      <c r="D770" s="5" t="s">
        <v>2071</v>
      </c>
      <c r="E770" s="15" t="str">
        <f>HYPERLINK("https://www.esco-net.com/wcs/escort/ec/detail?hHinCd=EA650BJ-3","EA650BJ-3")</f>
        <v>EA650BJ-3</v>
      </c>
    </row>
    <row r="771" spans="2:5" x14ac:dyDescent="0.15">
      <c r="B771" s="5" t="s">
        <v>2069</v>
      </c>
      <c r="C771" s="5" t="s">
        <v>2072</v>
      </c>
      <c r="D771" s="5" t="s">
        <v>2073</v>
      </c>
      <c r="E771" s="15" t="str">
        <f>HYPERLINK("https://www.esco-net.com/wcs/escort/ec/detail?hHinCd=EA650BH-31A","EA650BH-31A")</f>
        <v>EA650BH-31A</v>
      </c>
    </row>
    <row r="772" spans="2:5" x14ac:dyDescent="0.15">
      <c r="B772" s="5" t="s">
        <v>2074</v>
      </c>
      <c r="C772" s="5" t="s">
        <v>2075</v>
      </c>
      <c r="D772" s="5" t="s">
        <v>2076</v>
      </c>
      <c r="E772" s="15"/>
    </row>
    <row r="773" spans="2:5" x14ac:dyDescent="0.15">
      <c r="B773" s="5" t="s">
        <v>2077</v>
      </c>
      <c r="C773" s="5" t="s">
        <v>2078</v>
      </c>
      <c r="D773" s="5" t="s">
        <v>2079</v>
      </c>
      <c r="E773" s="15"/>
    </row>
    <row r="774" spans="2:5" x14ac:dyDescent="0.15">
      <c r="B774" s="5" t="s">
        <v>2080</v>
      </c>
      <c r="C774" s="5" t="s">
        <v>2081</v>
      </c>
      <c r="D774" s="5" t="s">
        <v>2082</v>
      </c>
      <c r="E774" s="15"/>
    </row>
    <row r="775" spans="2:5" x14ac:dyDescent="0.15">
      <c r="B775" s="5" t="s">
        <v>2080</v>
      </c>
      <c r="C775" s="5" t="s">
        <v>2083</v>
      </c>
      <c r="D775" s="5" t="s">
        <v>2084</v>
      </c>
      <c r="E775" s="15" t="str">
        <f>HYPERLINK("https://www.esco-net.com/wcs/escort/ec/detail?hHinCd=EA650BA-117","EA650BA-117")</f>
        <v>EA650BA-117</v>
      </c>
    </row>
    <row r="776" spans="2:5" x14ac:dyDescent="0.15">
      <c r="B776" s="5" t="s">
        <v>2085</v>
      </c>
      <c r="C776" s="5" t="s">
        <v>2086</v>
      </c>
      <c r="D776" s="5" t="s">
        <v>2087</v>
      </c>
      <c r="E776" s="15" t="str">
        <f>HYPERLINK("https://www.esco-net.com/wcs/escort/ec/detail?hHinCd=EA898RB-22A","EA898RB-22A")</f>
        <v>EA898RB-22A</v>
      </c>
    </row>
    <row r="777" spans="2:5" x14ac:dyDescent="0.15">
      <c r="B777" s="5" t="s">
        <v>2088</v>
      </c>
      <c r="C777" s="5" t="s">
        <v>2089</v>
      </c>
      <c r="D777" s="5" t="s">
        <v>2090</v>
      </c>
      <c r="E777" s="15" t="str">
        <f>HYPERLINK("https://www.esco-net.com/wcs/escort/ec/detail?hHinCd=EA898BE-4C","EA898BE-4C")</f>
        <v>EA898BE-4C</v>
      </c>
    </row>
    <row r="778" spans="2:5" x14ac:dyDescent="0.15">
      <c r="B778" s="5" t="s">
        <v>2088</v>
      </c>
      <c r="C778" s="5" t="s">
        <v>2091</v>
      </c>
      <c r="D778" s="5" t="s">
        <v>2092</v>
      </c>
      <c r="E778" s="15" t="str">
        <f>HYPERLINK("https://www.esco-net.com/wcs/escort/ec/detail?hHinCd=EA898BR-1A","EA898BR-1A")</f>
        <v>EA898BR-1A</v>
      </c>
    </row>
    <row r="779" spans="2:5" x14ac:dyDescent="0.15">
      <c r="B779" s="5" t="s">
        <v>200</v>
      </c>
      <c r="C779" s="5" t="s">
        <v>2093</v>
      </c>
      <c r="D779" s="5" t="s">
        <v>2094</v>
      </c>
      <c r="E779" s="15" t="str">
        <f>HYPERLINK("https://www.esco-net.com/wcs/escort/ec/detail?hHinCd=EA898GB-32","EA898GB-32")</f>
        <v>EA898GB-32</v>
      </c>
    </row>
    <row r="780" spans="2:5" x14ac:dyDescent="0.15">
      <c r="B780" s="5" t="s">
        <v>2095</v>
      </c>
      <c r="C780" s="5" t="s">
        <v>2096</v>
      </c>
      <c r="D780" s="5" t="s">
        <v>2097</v>
      </c>
      <c r="E780" s="15"/>
    </row>
    <row r="781" spans="2:5" x14ac:dyDescent="0.15">
      <c r="B781" s="5" t="s">
        <v>2095</v>
      </c>
      <c r="C781" s="5" t="s">
        <v>2098</v>
      </c>
      <c r="D781" s="5" t="s">
        <v>2099</v>
      </c>
      <c r="E781" s="15" t="str">
        <f>HYPERLINK("https://www.esco-net.com/wcs/escort/ec/detail?hHinCd=EA124LR-11B","EA124LR-11B")</f>
        <v>EA124LR-11B</v>
      </c>
    </row>
    <row r="782" spans="2:5" x14ac:dyDescent="0.15">
      <c r="B782" s="5" t="s">
        <v>2100</v>
      </c>
      <c r="C782" s="5" t="s">
        <v>2101</v>
      </c>
      <c r="D782" s="5" t="s">
        <v>2102</v>
      </c>
      <c r="E782" s="15"/>
    </row>
    <row r="783" spans="2:5" x14ac:dyDescent="0.15">
      <c r="B783" s="5" t="s">
        <v>57</v>
      </c>
      <c r="C783" s="5" t="s">
        <v>2103</v>
      </c>
      <c r="D783" s="5" t="s">
        <v>2104</v>
      </c>
      <c r="E783" s="15" t="str">
        <f>HYPERLINK("https://www.esco-net.com/wcs/escort/ec/detail?hHinCd=EA628ZZ-13","EA628ZZ-13")</f>
        <v>EA628ZZ-13</v>
      </c>
    </row>
    <row r="784" spans="2:5" x14ac:dyDescent="0.15">
      <c r="B784" s="5" t="s">
        <v>57</v>
      </c>
      <c r="C784" s="5" t="s">
        <v>2105</v>
      </c>
      <c r="D784" s="5" t="s">
        <v>2106</v>
      </c>
      <c r="E784" s="15" t="str">
        <f>HYPERLINK("https://www.esco-net.com/wcs/escort/ec/detail?hHinCd=EA628ZZ-13","EA628ZZ-13")</f>
        <v>EA628ZZ-13</v>
      </c>
    </row>
    <row r="785" spans="2:5" x14ac:dyDescent="0.15">
      <c r="B785" s="5" t="s">
        <v>57</v>
      </c>
      <c r="C785" s="5" t="s">
        <v>2107</v>
      </c>
      <c r="D785" s="5" t="s">
        <v>2108</v>
      </c>
      <c r="E785" s="15" t="str">
        <f>HYPERLINK("https://www.esco-net.com/wcs/escort/ec/detail?hHinCd=EA628ZZ-13","EA628ZZ-13")</f>
        <v>EA628ZZ-13</v>
      </c>
    </row>
    <row r="786" spans="2:5" x14ac:dyDescent="0.15">
      <c r="B786" s="5" t="s">
        <v>57</v>
      </c>
      <c r="C786" s="5" t="s">
        <v>2109</v>
      </c>
      <c r="D786" s="5" t="s">
        <v>2110</v>
      </c>
      <c r="E786" s="15" t="str">
        <f>HYPERLINK("https://www.esco-net.com/wcs/escort/ec/detail?hHinCd=EA628ZZ-13","EA628ZZ-13")</f>
        <v>EA628ZZ-13</v>
      </c>
    </row>
    <row r="787" spans="2:5" x14ac:dyDescent="0.15">
      <c r="B787" s="5" t="s">
        <v>57</v>
      </c>
      <c r="C787" s="5" t="s">
        <v>2111</v>
      </c>
      <c r="D787" s="5" t="s">
        <v>2112</v>
      </c>
      <c r="E787" s="15"/>
    </row>
    <row r="788" spans="2:5" x14ac:dyDescent="0.15">
      <c r="B788" s="5" t="s">
        <v>57</v>
      </c>
      <c r="C788" s="5" t="s">
        <v>2113</v>
      </c>
      <c r="D788" s="5" t="s">
        <v>2114</v>
      </c>
      <c r="E788" s="15"/>
    </row>
    <row r="789" spans="2:5" x14ac:dyDescent="0.15">
      <c r="B789" s="5" t="s">
        <v>57</v>
      </c>
      <c r="C789" s="5" t="s">
        <v>2115</v>
      </c>
      <c r="D789" s="5" t="s">
        <v>2116</v>
      </c>
      <c r="E789" s="15"/>
    </row>
    <row r="790" spans="2:5" x14ac:dyDescent="0.15">
      <c r="B790" s="5" t="s">
        <v>2117</v>
      </c>
      <c r="C790" s="5" t="s">
        <v>2118</v>
      </c>
      <c r="D790" s="5" t="s">
        <v>2119</v>
      </c>
      <c r="E790" s="15" t="str">
        <f>HYPERLINK("https://www.esco-net.com/wcs/escort/ec/detail?hHinCd=EA864AR-1","EA864AR-1")</f>
        <v>EA864AR-1</v>
      </c>
    </row>
    <row r="791" spans="2:5" x14ac:dyDescent="0.15">
      <c r="B791" s="5"/>
      <c r="C791" s="5"/>
      <c r="D791" s="5"/>
      <c r="E791" s="15"/>
    </row>
    <row r="792" spans="2:5" x14ac:dyDescent="0.15">
      <c r="B792" s="5"/>
      <c r="C792" s="5"/>
      <c r="D792" s="5"/>
      <c r="E792" s="15"/>
    </row>
    <row r="793" spans="2:5" x14ac:dyDescent="0.15">
      <c r="B793" s="5"/>
      <c r="C793" s="5"/>
      <c r="D793" s="5"/>
      <c r="E793" s="15"/>
    </row>
    <row r="794" spans="2:5" x14ac:dyDescent="0.15">
      <c r="B794" s="5"/>
      <c r="C794" s="5"/>
      <c r="D794" s="5"/>
      <c r="E794" s="15"/>
    </row>
    <row r="795" spans="2:5" x14ac:dyDescent="0.15">
      <c r="B795" s="5"/>
      <c r="C795" s="5"/>
      <c r="D795" s="5"/>
      <c r="E795" s="15"/>
    </row>
    <row r="796" spans="2:5" x14ac:dyDescent="0.15">
      <c r="B796" s="5"/>
      <c r="C796" s="5"/>
      <c r="D796" s="5"/>
      <c r="E796" s="15"/>
    </row>
    <row r="797" spans="2:5" x14ac:dyDescent="0.15">
      <c r="B797" s="5"/>
      <c r="C797" s="5"/>
      <c r="D797" s="5"/>
      <c r="E797" s="15"/>
    </row>
    <row r="798" spans="2:5" x14ac:dyDescent="0.15">
      <c r="B798" s="5"/>
      <c r="C798" s="5"/>
      <c r="D798" s="5"/>
      <c r="E798" s="15"/>
    </row>
    <row r="799" spans="2:5" x14ac:dyDescent="0.15">
      <c r="B799" s="5"/>
      <c r="C799" s="5"/>
      <c r="D799" s="5"/>
      <c r="E799" s="15"/>
    </row>
    <row r="800" spans="2:5" x14ac:dyDescent="0.15">
      <c r="B800" s="5"/>
      <c r="C800" s="5"/>
      <c r="D800" s="5"/>
      <c r="E800" s="15"/>
    </row>
    <row r="801" spans="2:5" x14ac:dyDescent="0.15">
      <c r="B801" s="5"/>
      <c r="C801" s="5"/>
      <c r="D801" s="5"/>
      <c r="E801" s="15"/>
    </row>
    <row r="802" spans="2:5" x14ac:dyDescent="0.15">
      <c r="B802" s="5"/>
      <c r="C802" s="5"/>
      <c r="D802" s="5"/>
      <c r="E802" s="15"/>
    </row>
    <row r="803" spans="2:5" x14ac:dyDescent="0.15">
      <c r="B803" s="5"/>
      <c r="C803" s="5"/>
      <c r="D803" s="5"/>
      <c r="E803" s="15"/>
    </row>
    <row r="804" spans="2:5" x14ac:dyDescent="0.15">
      <c r="B804" s="5"/>
      <c r="C804" s="5"/>
      <c r="D804" s="5"/>
      <c r="E804" s="15"/>
    </row>
    <row r="805" spans="2:5" x14ac:dyDescent="0.15">
      <c r="B805" s="5"/>
      <c r="C805" s="5"/>
      <c r="D805" s="5"/>
      <c r="E805" s="15"/>
    </row>
    <row r="806" spans="2:5" x14ac:dyDescent="0.15">
      <c r="B806" s="5"/>
      <c r="C806" s="5"/>
      <c r="D806" s="5"/>
      <c r="E806" s="15"/>
    </row>
    <row r="807" spans="2:5" x14ac:dyDescent="0.15">
      <c r="B807" s="5"/>
      <c r="C807" s="5"/>
      <c r="D807" s="5"/>
      <c r="E807" s="15"/>
    </row>
    <row r="808" spans="2:5" x14ac:dyDescent="0.15">
      <c r="B808" s="5"/>
      <c r="C808" s="5"/>
      <c r="D808" s="5"/>
      <c r="E808" s="15"/>
    </row>
    <row r="809" spans="2:5" x14ac:dyDescent="0.15">
      <c r="B809" s="5"/>
      <c r="C809" s="5"/>
      <c r="D809" s="5"/>
      <c r="E809" s="15"/>
    </row>
    <row r="810" spans="2:5" x14ac:dyDescent="0.15">
      <c r="B810" s="5"/>
      <c r="C810" s="5"/>
      <c r="D810" s="5"/>
      <c r="E810" s="15"/>
    </row>
    <row r="811" spans="2:5" x14ac:dyDescent="0.15">
      <c r="B811" s="5"/>
      <c r="C811" s="5"/>
      <c r="D811" s="5"/>
      <c r="E811" s="15"/>
    </row>
    <row r="812" spans="2:5" x14ac:dyDescent="0.15">
      <c r="B812" s="5"/>
      <c r="C812" s="5"/>
      <c r="D812" s="5"/>
      <c r="E812" s="15"/>
    </row>
    <row r="813" spans="2:5" x14ac:dyDescent="0.15">
      <c r="B813" s="5"/>
      <c r="C813" s="5"/>
      <c r="D813" s="5"/>
      <c r="E813" s="15"/>
    </row>
    <row r="814" spans="2:5" x14ac:dyDescent="0.15">
      <c r="B814" s="5"/>
      <c r="C814" s="5"/>
      <c r="D814" s="5"/>
      <c r="E814" s="15"/>
    </row>
    <row r="815" spans="2:5" x14ac:dyDescent="0.15">
      <c r="B815" s="5"/>
      <c r="C815" s="5"/>
      <c r="D815" s="5"/>
      <c r="E815" s="15"/>
    </row>
    <row r="816" spans="2:5" x14ac:dyDescent="0.15">
      <c r="B816" s="5"/>
      <c r="C816" s="5"/>
      <c r="D816" s="5"/>
      <c r="E816" s="15"/>
    </row>
    <row r="817" spans="2:5" x14ac:dyDescent="0.15">
      <c r="B817" s="5"/>
      <c r="C817" s="5"/>
      <c r="D817" s="5"/>
      <c r="E817" s="15"/>
    </row>
    <row r="818" spans="2:5" x14ac:dyDescent="0.15">
      <c r="B818" s="5"/>
      <c r="C818" s="5"/>
      <c r="D818" s="5"/>
      <c r="E818" s="15"/>
    </row>
    <row r="819" spans="2:5" x14ac:dyDescent="0.15">
      <c r="B819" s="5"/>
      <c r="C819" s="5"/>
      <c r="D819" s="5"/>
      <c r="E819" s="15"/>
    </row>
    <row r="820" spans="2:5" x14ac:dyDescent="0.15">
      <c r="B820" s="5"/>
      <c r="C820" s="5"/>
      <c r="D820" s="5"/>
      <c r="E820" s="15"/>
    </row>
    <row r="821" spans="2:5" x14ac:dyDescent="0.15">
      <c r="B821" s="5"/>
      <c r="C821" s="5"/>
      <c r="D821" s="5"/>
      <c r="E821" s="15"/>
    </row>
    <row r="822" spans="2:5" x14ac:dyDescent="0.15">
      <c r="B822" s="5"/>
      <c r="C822" s="5"/>
      <c r="D822" s="5"/>
      <c r="E822" s="15"/>
    </row>
    <row r="823" spans="2:5" x14ac:dyDescent="0.15">
      <c r="B823" s="5"/>
      <c r="C823" s="5"/>
      <c r="D823" s="5"/>
      <c r="E823" s="15"/>
    </row>
    <row r="824" spans="2:5" x14ac:dyDescent="0.15">
      <c r="B824" s="5"/>
      <c r="C824" s="5"/>
      <c r="D824" s="5"/>
      <c r="E824" s="15"/>
    </row>
    <row r="825" spans="2:5" x14ac:dyDescent="0.15">
      <c r="B825" s="5"/>
      <c r="C825" s="5"/>
      <c r="D825" s="5"/>
      <c r="E825" s="15"/>
    </row>
    <row r="826" spans="2:5" x14ac:dyDescent="0.15">
      <c r="B826" s="5"/>
      <c r="C826" s="5"/>
      <c r="D826" s="5"/>
      <c r="E826" s="15"/>
    </row>
    <row r="827" spans="2:5" x14ac:dyDescent="0.15">
      <c r="B827" s="5"/>
      <c r="C827" s="5"/>
      <c r="D827" s="5"/>
      <c r="E827" s="15"/>
    </row>
    <row r="828" spans="2:5" x14ac:dyDescent="0.15">
      <c r="B828" s="5"/>
      <c r="C828" s="5"/>
      <c r="D828" s="5"/>
      <c r="E828" s="15"/>
    </row>
    <row r="829" spans="2:5" x14ac:dyDescent="0.15">
      <c r="B829" s="5"/>
      <c r="C829" s="5"/>
      <c r="D829" s="5"/>
      <c r="E829" s="15"/>
    </row>
    <row r="830" spans="2:5" x14ac:dyDescent="0.15">
      <c r="B830" s="5"/>
      <c r="C830" s="5"/>
      <c r="D830" s="5"/>
      <c r="E830" s="15"/>
    </row>
    <row r="831" spans="2:5" x14ac:dyDescent="0.15">
      <c r="B831" s="5"/>
      <c r="C831" s="5"/>
      <c r="D831" s="5"/>
      <c r="E831" s="15"/>
    </row>
    <row r="832" spans="2:5" x14ac:dyDescent="0.15">
      <c r="B832" s="5"/>
      <c r="C832" s="5"/>
      <c r="D832" s="5"/>
      <c r="E832" s="15"/>
    </row>
    <row r="833" spans="2:5" x14ac:dyDescent="0.15">
      <c r="B833" s="5"/>
      <c r="C833" s="5"/>
      <c r="D833" s="5"/>
      <c r="E833" s="15"/>
    </row>
    <row r="834" spans="2:5" x14ac:dyDescent="0.15">
      <c r="B834" s="5"/>
      <c r="C834" s="5"/>
      <c r="D834" s="5"/>
      <c r="E834" s="15"/>
    </row>
    <row r="835" spans="2:5" x14ac:dyDescent="0.15">
      <c r="B835" s="5"/>
      <c r="C835" s="5"/>
      <c r="D835" s="5"/>
      <c r="E835" s="15"/>
    </row>
    <row r="836" spans="2:5" x14ac:dyDescent="0.15">
      <c r="B836" s="5"/>
      <c r="C836" s="5"/>
      <c r="D836" s="5"/>
      <c r="E836" s="15"/>
    </row>
    <row r="837" spans="2:5" x14ac:dyDescent="0.15">
      <c r="B837" s="5"/>
      <c r="C837" s="5"/>
      <c r="D837" s="5"/>
      <c r="E837" s="15"/>
    </row>
    <row r="838" spans="2:5" x14ac:dyDescent="0.15">
      <c r="B838" s="5"/>
      <c r="C838" s="5"/>
      <c r="D838" s="5"/>
      <c r="E838" s="15"/>
    </row>
    <row r="839" spans="2:5" x14ac:dyDescent="0.15">
      <c r="B839" s="5"/>
      <c r="C839" s="5"/>
      <c r="D839" s="5"/>
      <c r="E839" s="15"/>
    </row>
    <row r="840" spans="2:5" x14ac:dyDescent="0.15">
      <c r="B840" s="5"/>
      <c r="C840" s="5"/>
      <c r="D840" s="5"/>
      <c r="E840" s="15"/>
    </row>
    <row r="841" spans="2:5" x14ac:dyDescent="0.15">
      <c r="B841" s="5"/>
      <c r="C841" s="5"/>
      <c r="D841" s="5"/>
      <c r="E841" s="15"/>
    </row>
    <row r="842" spans="2:5" x14ac:dyDescent="0.15">
      <c r="B842" s="5"/>
      <c r="C842" s="5"/>
      <c r="D842" s="5"/>
      <c r="E842" s="15"/>
    </row>
    <row r="843" spans="2:5" x14ac:dyDescent="0.15">
      <c r="B843" s="5"/>
      <c r="C843" s="5"/>
      <c r="D843" s="5"/>
      <c r="E843" s="15"/>
    </row>
    <row r="844" spans="2:5" x14ac:dyDescent="0.15">
      <c r="B844" s="5"/>
      <c r="C844" s="5"/>
      <c r="D844" s="5"/>
      <c r="E844" s="15"/>
    </row>
    <row r="845" spans="2:5" x14ac:dyDescent="0.15">
      <c r="B845" s="5"/>
      <c r="C845" s="5"/>
      <c r="D845" s="5"/>
      <c r="E845" s="15"/>
    </row>
    <row r="846" spans="2:5" x14ac:dyDescent="0.15">
      <c r="B846" s="5"/>
      <c r="C846" s="5"/>
      <c r="D846" s="5"/>
      <c r="E846" s="15"/>
    </row>
    <row r="847" spans="2:5" x14ac:dyDescent="0.15">
      <c r="B847" s="5"/>
      <c r="C847" s="5"/>
      <c r="D847" s="5"/>
      <c r="E847" s="15"/>
    </row>
    <row r="848" spans="2:5" x14ac:dyDescent="0.15">
      <c r="B848" s="5"/>
      <c r="C848" s="5"/>
      <c r="D848" s="5"/>
      <c r="E848" s="15"/>
    </row>
    <row r="849" spans="2:5" x14ac:dyDescent="0.15">
      <c r="B849" s="5"/>
      <c r="C849" s="5"/>
      <c r="D849" s="5"/>
      <c r="E849" s="15"/>
    </row>
    <row r="850" spans="2:5" x14ac:dyDescent="0.15">
      <c r="B850" s="5"/>
      <c r="C850" s="5"/>
      <c r="D850" s="5"/>
      <c r="E850" s="15"/>
    </row>
    <row r="851" spans="2:5" x14ac:dyDescent="0.15">
      <c r="B851" s="5"/>
      <c r="C851" s="5"/>
      <c r="D851" s="5"/>
      <c r="E851" s="15"/>
    </row>
    <row r="852" spans="2:5" x14ac:dyDescent="0.15">
      <c r="B852" s="5"/>
      <c r="C852" s="5"/>
      <c r="D852" s="5"/>
      <c r="E852" s="15"/>
    </row>
    <row r="853" spans="2:5" x14ac:dyDescent="0.15">
      <c r="B853" s="5"/>
      <c r="C853" s="5"/>
      <c r="D853" s="5"/>
      <c r="E853" s="15"/>
    </row>
    <row r="854" spans="2:5" x14ac:dyDescent="0.15">
      <c r="B854" s="5"/>
      <c r="C854" s="5"/>
      <c r="D854" s="5"/>
      <c r="E854" s="15"/>
    </row>
    <row r="855" spans="2:5" x14ac:dyDescent="0.15">
      <c r="B855" s="5"/>
      <c r="C855" s="5"/>
      <c r="D855" s="5"/>
      <c r="E855" s="15"/>
    </row>
    <row r="856" spans="2:5" x14ac:dyDescent="0.15">
      <c r="B856" s="5"/>
      <c r="C856" s="5"/>
      <c r="D856" s="5"/>
      <c r="E856" s="15"/>
    </row>
    <row r="857" spans="2:5" x14ac:dyDescent="0.15">
      <c r="B857" s="5"/>
      <c r="C857" s="5"/>
      <c r="D857" s="5"/>
      <c r="E857" s="15"/>
    </row>
    <row r="858" spans="2:5" x14ac:dyDescent="0.15">
      <c r="B858" s="5"/>
      <c r="C858" s="5"/>
      <c r="D858" s="5"/>
      <c r="E858" s="15"/>
    </row>
    <row r="859" spans="2:5" x14ac:dyDescent="0.15">
      <c r="B859" s="5"/>
      <c r="C859" s="5"/>
      <c r="D859" s="5"/>
      <c r="E859" s="15"/>
    </row>
    <row r="860" spans="2:5" x14ac:dyDescent="0.15">
      <c r="B860" s="5"/>
      <c r="C860" s="5"/>
      <c r="D860" s="5"/>
      <c r="E860" s="15"/>
    </row>
    <row r="861" spans="2:5" x14ac:dyDescent="0.15">
      <c r="B861" s="5"/>
      <c r="C861" s="5"/>
      <c r="D861" s="5"/>
      <c r="E861" s="15"/>
    </row>
    <row r="862" spans="2:5" x14ac:dyDescent="0.15">
      <c r="B862" s="5"/>
      <c r="C862" s="5"/>
      <c r="D862" s="5"/>
      <c r="E862" s="15"/>
    </row>
    <row r="863" spans="2:5" x14ac:dyDescent="0.15">
      <c r="B863" s="5"/>
      <c r="C863" s="5"/>
      <c r="D863" s="5"/>
      <c r="E863" s="15"/>
    </row>
    <row r="864" spans="2:5" x14ac:dyDescent="0.15">
      <c r="B864" s="5"/>
      <c r="C864" s="5"/>
      <c r="D864" s="5"/>
      <c r="E864" s="15"/>
    </row>
    <row r="865" spans="2:5" x14ac:dyDescent="0.15">
      <c r="B865" s="5"/>
      <c r="C865" s="5"/>
      <c r="D865" s="5"/>
      <c r="E865" s="15"/>
    </row>
    <row r="866" spans="2:5" x14ac:dyDescent="0.15">
      <c r="B866" s="5"/>
      <c r="C866" s="5"/>
      <c r="D866" s="5"/>
      <c r="E866" s="15"/>
    </row>
    <row r="867" spans="2:5" x14ac:dyDescent="0.15">
      <c r="B867" s="5"/>
      <c r="C867" s="5"/>
      <c r="D867" s="5"/>
      <c r="E867" s="15"/>
    </row>
    <row r="868" spans="2:5" x14ac:dyDescent="0.15">
      <c r="B868" s="5"/>
      <c r="C868" s="5"/>
      <c r="D868" s="5"/>
      <c r="E868" s="15"/>
    </row>
    <row r="869" spans="2:5" x14ac:dyDescent="0.15">
      <c r="B869" s="5"/>
      <c r="C869" s="5"/>
      <c r="D869" s="5"/>
      <c r="E869" s="15"/>
    </row>
    <row r="870" spans="2:5" x14ac:dyDescent="0.15">
      <c r="B870" s="5"/>
      <c r="C870" s="5"/>
      <c r="D870" s="5"/>
      <c r="E870" s="15"/>
    </row>
    <row r="871" spans="2:5" x14ac:dyDescent="0.15">
      <c r="B871" s="5"/>
      <c r="C871" s="5"/>
      <c r="D871" s="5"/>
      <c r="E871" s="15"/>
    </row>
    <row r="872" spans="2:5" x14ac:dyDescent="0.15">
      <c r="B872" s="5"/>
      <c r="C872" s="5"/>
      <c r="D872" s="5"/>
      <c r="E872" s="15"/>
    </row>
    <row r="873" spans="2:5" x14ac:dyDescent="0.15">
      <c r="B873" s="5"/>
      <c r="C873" s="5"/>
      <c r="D873" s="5"/>
      <c r="E873" s="15"/>
    </row>
    <row r="874" spans="2:5" x14ac:dyDescent="0.15">
      <c r="B874" s="5"/>
      <c r="C874" s="5"/>
      <c r="D874" s="5"/>
      <c r="E874" s="15"/>
    </row>
    <row r="875" spans="2:5" x14ac:dyDescent="0.15">
      <c r="B875" s="5"/>
      <c r="C875" s="5"/>
      <c r="D875" s="5"/>
      <c r="E875" s="15"/>
    </row>
    <row r="876" spans="2:5" x14ac:dyDescent="0.15">
      <c r="B876" s="5"/>
      <c r="C876" s="5"/>
      <c r="D876" s="5"/>
      <c r="E876" s="15"/>
    </row>
    <row r="877" spans="2:5" x14ac:dyDescent="0.15">
      <c r="B877" s="5"/>
      <c r="C877" s="5"/>
      <c r="D877" s="5"/>
      <c r="E877" s="15"/>
    </row>
    <row r="878" spans="2:5" x14ac:dyDescent="0.15">
      <c r="B878" s="5"/>
      <c r="C878" s="5"/>
      <c r="D878" s="5"/>
      <c r="E878" s="15"/>
    </row>
    <row r="879" spans="2:5" x14ac:dyDescent="0.15">
      <c r="B879" s="5"/>
      <c r="C879" s="5"/>
      <c r="D879" s="5"/>
      <c r="E879" s="15"/>
    </row>
    <row r="880" spans="2:5" x14ac:dyDescent="0.15">
      <c r="B880" s="5"/>
      <c r="C880" s="5"/>
      <c r="D880" s="5"/>
      <c r="E880" s="15"/>
    </row>
    <row r="881" spans="2:5" x14ac:dyDescent="0.15">
      <c r="B881" s="5"/>
      <c r="C881" s="5"/>
      <c r="D881" s="5"/>
      <c r="E881" s="15"/>
    </row>
    <row r="882" spans="2:5" x14ac:dyDescent="0.15">
      <c r="B882" s="5"/>
      <c r="C882" s="5"/>
      <c r="D882" s="5"/>
      <c r="E882" s="15"/>
    </row>
    <row r="883" spans="2:5" x14ac:dyDescent="0.15">
      <c r="B883" s="5"/>
      <c r="C883" s="5"/>
      <c r="D883" s="5"/>
      <c r="E883" s="15"/>
    </row>
    <row r="884" spans="2:5" x14ac:dyDescent="0.15">
      <c r="B884" s="5"/>
      <c r="C884" s="5"/>
      <c r="D884" s="5"/>
      <c r="E884" s="15"/>
    </row>
    <row r="885" spans="2:5" x14ac:dyDescent="0.15">
      <c r="B885" s="5"/>
      <c r="C885" s="5"/>
      <c r="D885" s="5"/>
      <c r="E885" s="15"/>
    </row>
    <row r="886" spans="2:5" x14ac:dyDescent="0.15">
      <c r="B886" s="5"/>
      <c r="C886" s="5"/>
      <c r="D886" s="5"/>
      <c r="E886" s="15"/>
    </row>
    <row r="887" spans="2:5" x14ac:dyDescent="0.15">
      <c r="B887" s="5"/>
      <c r="C887" s="5"/>
      <c r="D887" s="5"/>
      <c r="E887" s="15"/>
    </row>
    <row r="888" spans="2:5" x14ac:dyDescent="0.15">
      <c r="B888" s="5"/>
      <c r="C888" s="5"/>
      <c r="D888" s="5"/>
      <c r="E888" s="15"/>
    </row>
    <row r="889" spans="2:5" x14ac:dyDescent="0.15">
      <c r="B889" s="5"/>
      <c r="C889" s="5"/>
      <c r="D889" s="5"/>
      <c r="E889" s="15"/>
    </row>
    <row r="890" spans="2:5" x14ac:dyDescent="0.15">
      <c r="B890" s="5"/>
      <c r="C890" s="5"/>
      <c r="D890" s="5"/>
      <c r="E890" s="15"/>
    </row>
    <row r="891" spans="2:5" x14ac:dyDescent="0.15">
      <c r="B891" s="5"/>
      <c r="C891" s="5"/>
      <c r="D891" s="5"/>
      <c r="E891" s="15"/>
    </row>
    <row r="892" spans="2:5" x14ac:dyDescent="0.15">
      <c r="B892" s="5"/>
      <c r="C892" s="5"/>
      <c r="D892" s="5"/>
      <c r="E892" s="15"/>
    </row>
    <row r="893" spans="2:5" x14ac:dyDescent="0.15">
      <c r="B893" s="5"/>
      <c r="C893" s="5"/>
      <c r="D893" s="5"/>
      <c r="E893" s="15"/>
    </row>
    <row r="894" spans="2:5" x14ac:dyDescent="0.15">
      <c r="B894" s="5"/>
      <c r="C894" s="5"/>
      <c r="D894" s="5"/>
      <c r="E894" s="15"/>
    </row>
    <row r="895" spans="2:5" x14ac:dyDescent="0.15">
      <c r="B895" s="5"/>
      <c r="C895" s="5"/>
      <c r="D895" s="5"/>
      <c r="E895" s="15"/>
    </row>
    <row r="896" spans="2:5" x14ac:dyDescent="0.15">
      <c r="B896" s="5"/>
      <c r="C896" s="5"/>
      <c r="D896" s="5"/>
      <c r="E896" s="15"/>
    </row>
    <row r="897" spans="2:5" x14ac:dyDescent="0.15">
      <c r="B897" s="5"/>
      <c r="C897" s="5"/>
      <c r="D897" s="5"/>
      <c r="E897" s="15"/>
    </row>
    <row r="898" spans="2:5" x14ac:dyDescent="0.15">
      <c r="B898" s="5"/>
      <c r="C898" s="5"/>
      <c r="D898" s="5"/>
      <c r="E898" s="15"/>
    </row>
    <row r="899" spans="2:5" x14ac:dyDescent="0.15">
      <c r="B899" s="5"/>
      <c r="C899" s="5"/>
      <c r="D899" s="5"/>
      <c r="E899" s="15"/>
    </row>
    <row r="900" spans="2:5" x14ac:dyDescent="0.15">
      <c r="B900" s="5"/>
      <c r="C900" s="5"/>
      <c r="D900" s="5"/>
      <c r="E900" s="15"/>
    </row>
    <row r="901" spans="2:5" x14ac:dyDescent="0.15">
      <c r="B901" s="5"/>
      <c r="C901" s="5"/>
      <c r="D901" s="5"/>
      <c r="E901" s="15"/>
    </row>
    <row r="902" spans="2:5" x14ac:dyDescent="0.15">
      <c r="B902" s="5"/>
      <c r="C902" s="5"/>
      <c r="D902" s="5"/>
      <c r="E902" s="15"/>
    </row>
    <row r="903" spans="2:5" x14ac:dyDescent="0.15">
      <c r="B903" s="5"/>
      <c r="C903" s="5"/>
      <c r="D903" s="5"/>
      <c r="E903" s="15"/>
    </row>
    <row r="904" spans="2:5" x14ac:dyDescent="0.15">
      <c r="B904" s="5"/>
      <c r="C904" s="5"/>
      <c r="D904" s="5"/>
      <c r="E904" s="15"/>
    </row>
    <row r="905" spans="2:5" x14ac:dyDescent="0.15">
      <c r="B905" s="5"/>
      <c r="C905" s="5"/>
      <c r="D905" s="5"/>
      <c r="E905" s="15"/>
    </row>
    <row r="906" spans="2:5" x14ac:dyDescent="0.15">
      <c r="B906" s="5"/>
      <c r="C906" s="5"/>
      <c r="D906" s="5"/>
      <c r="E906" s="15"/>
    </row>
    <row r="907" spans="2:5" x14ac:dyDescent="0.15">
      <c r="B907" s="5"/>
      <c r="C907" s="5"/>
      <c r="D907" s="5"/>
      <c r="E907" s="15"/>
    </row>
    <row r="908" spans="2:5" x14ac:dyDescent="0.15">
      <c r="B908" s="5"/>
      <c r="C908" s="5"/>
      <c r="D908" s="5"/>
      <c r="E908" s="15"/>
    </row>
    <row r="909" spans="2:5" x14ac:dyDescent="0.15">
      <c r="B909" s="5"/>
      <c r="C909" s="5"/>
      <c r="D909" s="5"/>
      <c r="E909" s="15"/>
    </row>
    <row r="910" spans="2:5" x14ac:dyDescent="0.15">
      <c r="B910" s="5"/>
      <c r="C910" s="5"/>
      <c r="D910" s="5"/>
      <c r="E910" s="15"/>
    </row>
    <row r="911" spans="2:5" x14ac:dyDescent="0.15">
      <c r="B911" s="5"/>
      <c r="C911" s="5"/>
      <c r="D911" s="5"/>
      <c r="E911" s="15"/>
    </row>
    <row r="912" spans="2:5" x14ac:dyDescent="0.15">
      <c r="B912" s="5"/>
      <c r="C912" s="5"/>
      <c r="D912" s="5"/>
      <c r="E912" s="15"/>
    </row>
    <row r="913" spans="2:5" x14ac:dyDescent="0.15">
      <c r="B913" s="5"/>
      <c r="C913" s="5"/>
      <c r="D913" s="5"/>
      <c r="E913" s="15"/>
    </row>
    <row r="914" spans="2:5" x14ac:dyDescent="0.15">
      <c r="B914" s="5"/>
      <c r="C914" s="5"/>
      <c r="D914" s="5"/>
      <c r="E914" s="15"/>
    </row>
    <row r="915" spans="2:5" x14ac:dyDescent="0.15">
      <c r="B915" s="5"/>
      <c r="C915" s="5"/>
      <c r="D915" s="5"/>
      <c r="E915" s="15"/>
    </row>
    <row r="916" spans="2:5" x14ac:dyDescent="0.15">
      <c r="B916" s="5"/>
      <c r="C916" s="5"/>
      <c r="D916" s="5"/>
      <c r="E916" s="15"/>
    </row>
    <row r="917" spans="2:5" x14ac:dyDescent="0.15">
      <c r="B917" s="5"/>
      <c r="C917" s="5"/>
      <c r="D917" s="5"/>
      <c r="E917" s="15"/>
    </row>
    <row r="918" spans="2:5" x14ac:dyDescent="0.15">
      <c r="B918" s="5"/>
      <c r="C918" s="5"/>
      <c r="D918" s="5"/>
      <c r="E918" s="15"/>
    </row>
    <row r="919" spans="2:5" x14ac:dyDescent="0.15">
      <c r="B919" s="5"/>
      <c r="C919" s="5"/>
      <c r="D919" s="5"/>
      <c r="E919" s="15"/>
    </row>
    <row r="920" spans="2:5" x14ac:dyDescent="0.15">
      <c r="B920" s="5"/>
      <c r="C920" s="5"/>
      <c r="D920" s="5"/>
      <c r="E920" s="15"/>
    </row>
    <row r="921" spans="2:5" x14ac:dyDescent="0.15">
      <c r="B921" s="5"/>
      <c r="C921" s="5"/>
      <c r="D921" s="5"/>
      <c r="E921" s="15"/>
    </row>
    <row r="922" spans="2:5" x14ac:dyDescent="0.15">
      <c r="B922" s="5"/>
      <c r="C922" s="5"/>
      <c r="D922" s="5"/>
      <c r="E922" s="15"/>
    </row>
    <row r="923" spans="2:5" x14ac:dyDescent="0.15">
      <c r="B923" s="5"/>
      <c r="C923" s="5"/>
      <c r="D923" s="5"/>
      <c r="E923" s="15"/>
    </row>
    <row r="924" spans="2:5" x14ac:dyDescent="0.15">
      <c r="B924" s="5"/>
      <c r="C924" s="5"/>
      <c r="D924" s="5"/>
      <c r="E924" s="15"/>
    </row>
    <row r="925" spans="2:5" x14ac:dyDescent="0.15">
      <c r="B925" s="5"/>
      <c r="C925" s="5"/>
      <c r="D925" s="5"/>
      <c r="E925" s="15"/>
    </row>
    <row r="926" spans="2:5" x14ac:dyDescent="0.15">
      <c r="B926" s="5"/>
      <c r="C926" s="5"/>
      <c r="D926" s="5"/>
      <c r="E926" s="15"/>
    </row>
    <row r="927" spans="2:5" x14ac:dyDescent="0.15">
      <c r="B927" s="5"/>
      <c r="C927" s="5"/>
      <c r="D927" s="5"/>
      <c r="E927" s="15"/>
    </row>
    <row r="928" spans="2:5" x14ac:dyDescent="0.15">
      <c r="B928" s="5"/>
      <c r="C928" s="5"/>
      <c r="D928" s="5"/>
      <c r="E928" s="15"/>
    </row>
    <row r="929" spans="2:5" x14ac:dyDescent="0.15">
      <c r="B929" s="5"/>
      <c r="C929" s="5"/>
      <c r="D929" s="5"/>
      <c r="E929" s="15"/>
    </row>
    <row r="930" spans="2:5" x14ac:dyDescent="0.15">
      <c r="B930" s="5"/>
      <c r="C930" s="5"/>
      <c r="D930" s="5"/>
      <c r="E930" s="15"/>
    </row>
    <row r="931" spans="2:5" x14ac:dyDescent="0.15">
      <c r="B931" s="5"/>
      <c r="C931" s="5"/>
      <c r="D931" s="5"/>
      <c r="E931" s="15"/>
    </row>
    <row r="932" spans="2:5" x14ac:dyDescent="0.15">
      <c r="B932" s="5"/>
      <c r="C932" s="5"/>
      <c r="D932" s="5"/>
      <c r="E932" s="15"/>
    </row>
    <row r="933" spans="2:5" x14ac:dyDescent="0.15">
      <c r="B933" s="5"/>
      <c r="C933" s="5"/>
      <c r="D933" s="5"/>
      <c r="E933" s="15"/>
    </row>
    <row r="934" spans="2:5" x14ac:dyDescent="0.15">
      <c r="B934" s="5"/>
      <c r="C934" s="5"/>
      <c r="D934" s="5"/>
      <c r="E934" s="15"/>
    </row>
    <row r="935" spans="2:5" x14ac:dyDescent="0.15">
      <c r="B935" s="5"/>
      <c r="C935" s="5"/>
      <c r="D935" s="5"/>
      <c r="E935" s="15"/>
    </row>
    <row r="936" spans="2:5" x14ac:dyDescent="0.15">
      <c r="B936" s="5"/>
      <c r="C936" s="5"/>
      <c r="D936" s="5"/>
      <c r="E936" s="15"/>
    </row>
    <row r="937" spans="2:5" x14ac:dyDescent="0.15">
      <c r="B937" s="5"/>
      <c r="C937" s="5"/>
      <c r="D937" s="5"/>
      <c r="E937" s="15"/>
    </row>
    <row r="938" spans="2:5" x14ac:dyDescent="0.15">
      <c r="B938" s="5"/>
      <c r="C938" s="5"/>
      <c r="D938" s="5"/>
      <c r="E938" s="15"/>
    </row>
    <row r="939" spans="2:5" x14ac:dyDescent="0.15">
      <c r="B939" s="5"/>
      <c r="C939" s="5"/>
      <c r="D939" s="5"/>
      <c r="E939" s="15"/>
    </row>
    <row r="940" spans="2:5" x14ac:dyDescent="0.15">
      <c r="B940" s="5"/>
      <c r="C940" s="5"/>
      <c r="D940" s="5"/>
      <c r="E940" s="15"/>
    </row>
    <row r="941" spans="2:5" x14ac:dyDescent="0.15">
      <c r="B941" s="5"/>
      <c r="C941" s="5"/>
      <c r="D941" s="5"/>
      <c r="E941" s="15"/>
    </row>
    <row r="942" spans="2:5" x14ac:dyDescent="0.15">
      <c r="B942" s="5"/>
      <c r="C942" s="5"/>
      <c r="D942" s="5"/>
      <c r="E942" s="15"/>
    </row>
    <row r="943" spans="2:5" x14ac:dyDescent="0.15">
      <c r="B943" s="5"/>
      <c r="C943" s="5"/>
      <c r="D943" s="5"/>
      <c r="E943" s="15"/>
    </row>
    <row r="944" spans="2:5" x14ac:dyDescent="0.15">
      <c r="B944" s="5"/>
      <c r="C944" s="5"/>
      <c r="D944" s="5"/>
      <c r="E944" s="15"/>
    </row>
    <row r="945" spans="2:5" x14ac:dyDescent="0.15">
      <c r="B945" s="5"/>
      <c r="C945" s="5"/>
      <c r="D945" s="5"/>
      <c r="E945" s="15"/>
    </row>
    <row r="946" spans="2:5" x14ac:dyDescent="0.15">
      <c r="B946" s="5"/>
      <c r="C946" s="5"/>
      <c r="D946" s="5"/>
      <c r="E946" s="15"/>
    </row>
    <row r="947" spans="2:5" x14ac:dyDescent="0.15">
      <c r="B947" s="5"/>
      <c r="C947" s="5"/>
      <c r="D947" s="5"/>
      <c r="E947" s="15"/>
    </row>
    <row r="948" spans="2:5" x14ac:dyDescent="0.15">
      <c r="B948" s="5"/>
      <c r="C948" s="5"/>
      <c r="D948" s="5"/>
      <c r="E948" s="15"/>
    </row>
    <row r="949" spans="2:5" x14ac:dyDescent="0.15">
      <c r="B949" s="5"/>
      <c r="C949" s="5"/>
      <c r="D949" s="5"/>
      <c r="E949" s="15"/>
    </row>
    <row r="950" spans="2:5" x14ac:dyDescent="0.15">
      <c r="B950" s="5"/>
      <c r="C950" s="5"/>
      <c r="D950" s="5"/>
      <c r="E950" s="15"/>
    </row>
    <row r="951" spans="2:5" x14ac:dyDescent="0.15">
      <c r="B951" s="5"/>
      <c r="C951" s="5"/>
      <c r="D951" s="5"/>
      <c r="E951" s="15"/>
    </row>
    <row r="952" spans="2:5" x14ac:dyDescent="0.15">
      <c r="B952" s="5"/>
      <c r="C952" s="5"/>
      <c r="D952" s="5"/>
      <c r="E952" s="15"/>
    </row>
    <row r="953" spans="2:5" x14ac:dyDescent="0.15">
      <c r="B953" s="5"/>
      <c r="C953" s="5"/>
      <c r="D953" s="5"/>
      <c r="E953" s="15"/>
    </row>
    <row r="954" spans="2:5" x14ac:dyDescent="0.15">
      <c r="B954" s="5"/>
      <c r="C954" s="5"/>
      <c r="D954" s="5"/>
      <c r="E954" s="15"/>
    </row>
    <row r="955" spans="2:5" x14ac:dyDescent="0.15">
      <c r="B955" s="5"/>
      <c r="C955" s="5"/>
      <c r="D955" s="5"/>
      <c r="E955" s="15"/>
    </row>
    <row r="956" spans="2:5" x14ac:dyDescent="0.15">
      <c r="B956" s="5"/>
      <c r="C956" s="5"/>
      <c r="D956" s="5"/>
      <c r="E956" s="15"/>
    </row>
    <row r="957" spans="2:5" x14ac:dyDescent="0.15">
      <c r="B957" s="5"/>
      <c r="C957" s="5"/>
      <c r="D957" s="5"/>
      <c r="E957" s="15"/>
    </row>
    <row r="958" spans="2:5" x14ac:dyDescent="0.15">
      <c r="B958" s="5"/>
      <c r="C958" s="5"/>
      <c r="D958" s="5"/>
      <c r="E958" s="15"/>
    </row>
    <row r="959" spans="2:5" x14ac:dyDescent="0.15">
      <c r="B959" s="5"/>
      <c r="C959" s="5"/>
      <c r="D959" s="5"/>
      <c r="E959" s="15"/>
    </row>
    <row r="960" spans="2:5" x14ac:dyDescent="0.15">
      <c r="B960" s="5"/>
      <c r="C960" s="5"/>
      <c r="D960" s="5"/>
      <c r="E960" s="15"/>
    </row>
    <row r="961" spans="2:5" x14ac:dyDescent="0.15">
      <c r="B961" s="5"/>
      <c r="C961" s="5"/>
      <c r="D961" s="5"/>
      <c r="E961" s="15"/>
    </row>
    <row r="962" spans="2:5" x14ac:dyDescent="0.15">
      <c r="B962" s="5"/>
      <c r="C962" s="5"/>
      <c r="D962" s="5"/>
      <c r="E962" s="15"/>
    </row>
    <row r="963" spans="2:5" x14ac:dyDescent="0.15">
      <c r="B963" s="5"/>
      <c r="C963" s="5"/>
      <c r="D963" s="5"/>
      <c r="E963" s="15"/>
    </row>
    <row r="964" spans="2:5" x14ac:dyDescent="0.15">
      <c r="B964" s="5"/>
      <c r="C964" s="5"/>
      <c r="D964" s="5"/>
      <c r="E964" s="15"/>
    </row>
    <row r="965" spans="2:5" x14ac:dyDescent="0.15">
      <c r="B965" s="5"/>
      <c r="C965" s="5"/>
      <c r="D965" s="5"/>
      <c r="E965" s="15"/>
    </row>
    <row r="966" spans="2:5" x14ac:dyDescent="0.15">
      <c r="B966" s="5"/>
      <c r="C966" s="5"/>
      <c r="D966" s="5"/>
      <c r="E966" s="15"/>
    </row>
    <row r="967" spans="2:5" x14ac:dyDescent="0.15">
      <c r="B967" s="5"/>
      <c r="C967" s="5"/>
      <c r="D967" s="5"/>
      <c r="E967" s="15"/>
    </row>
    <row r="968" spans="2:5" x14ac:dyDescent="0.15">
      <c r="B968" s="5"/>
      <c r="C968" s="5"/>
      <c r="D968" s="5"/>
      <c r="E968" s="15"/>
    </row>
    <row r="969" spans="2:5" x14ac:dyDescent="0.15">
      <c r="B969" s="5"/>
      <c r="C969" s="5"/>
      <c r="D969" s="5"/>
      <c r="E969" s="15"/>
    </row>
    <row r="970" spans="2:5" x14ac:dyDescent="0.15">
      <c r="B970" s="5"/>
      <c r="C970" s="5"/>
      <c r="D970" s="5"/>
      <c r="E970" s="15"/>
    </row>
    <row r="971" spans="2:5" x14ac:dyDescent="0.15">
      <c r="B971" s="5"/>
      <c r="C971" s="5"/>
      <c r="D971" s="5"/>
      <c r="E971" s="15"/>
    </row>
    <row r="972" spans="2:5" x14ac:dyDescent="0.15">
      <c r="B972" s="5"/>
      <c r="C972" s="5"/>
      <c r="D972" s="5"/>
      <c r="E972" s="15"/>
    </row>
    <row r="973" spans="2:5" x14ac:dyDescent="0.15">
      <c r="B973" s="5"/>
      <c r="C973" s="5"/>
      <c r="D973" s="5"/>
      <c r="E973" s="15"/>
    </row>
    <row r="974" spans="2:5" x14ac:dyDescent="0.15">
      <c r="B974" s="5"/>
      <c r="C974" s="5"/>
      <c r="D974" s="5"/>
      <c r="E974" s="15"/>
    </row>
    <row r="975" spans="2:5" x14ac:dyDescent="0.15">
      <c r="B975" s="5"/>
      <c r="C975" s="5"/>
      <c r="D975" s="5"/>
      <c r="E975" s="15"/>
    </row>
    <row r="976" spans="2:5" x14ac:dyDescent="0.15">
      <c r="B976" s="5"/>
      <c r="C976" s="5"/>
      <c r="D976" s="5"/>
      <c r="E976" s="15"/>
    </row>
    <row r="977" spans="2:5" x14ac:dyDescent="0.15">
      <c r="B977" s="5"/>
      <c r="C977" s="5"/>
      <c r="D977" s="5"/>
      <c r="E977" s="15"/>
    </row>
    <row r="978" spans="2:5" x14ac:dyDescent="0.15">
      <c r="B978" s="5"/>
      <c r="C978" s="5"/>
      <c r="D978" s="5"/>
      <c r="E978" s="15"/>
    </row>
    <row r="979" spans="2:5" x14ac:dyDescent="0.15">
      <c r="B979" s="5"/>
      <c r="C979" s="5"/>
      <c r="D979" s="5"/>
      <c r="E979" s="15"/>
    </row>
    <row r="980" spans="2:5" x14ac:dyDescent="0.15">
      <c r="B980" s="5"/>
      <c r="C980" s="5"/>
      <c r="D980" s="5"/>
      <c r="E980" s="15"/>
    </row>
    <row r="981" spans="2:5" x14ac:dyDescent="0.15">
      <c r="B981" s="5"/>
      <c r="C981" s="5"/>
      <c r="D981" s="5"/>
      <c r="E981" s="15"/>
    </row>
    <row r="982" spans="2:5" x14ac:dyDescent="0.15">
      <c r="B982" s="5"/>
      <c r="C982" s="5"/>
      <c r="D982" s="5"/>
      <c r="E982" s="15"/>
    </row>
    <row r="983" spans="2:5" x14ac:dyDescent="0.15">
      <c r="B983" s="5"/>
      <c r="C983" s="5"/>
      <c r="D983" s="5"/>
      <c r="E983" s="15"/>
    </row>
    <row r="984" spans="2:5" x14ac:dyDescent="0.15">
      <c r="B984" s="5"/>
      <c r="C984" s="5"/>
      <c r="D984" s="5"/>
      <c r="E984" s="15"/>
    </row>
    <row r="985" spans="2:5" x14ac:dyDescent="0.15">
      <c r="B985" s="5"/>
      <c r="C985" s="5"/>
      <c r="D985" s="5"/>
      <c r="E985" s="15"/>
    </row>
    <row r="986" spans="2:5" x14ac:dyDescent="0.15">
      <c r="B986" s="5"/>
      <c r="C986" s="5"/>
      <c r="D986" s="5"/>
      <c r="E986" s="15"/>
    </row>
    <row r="987" spans="2:5" x14ac:dyDescent="0.15">
      <c r="B987" s="5"/>
      <c r="C987" s="5"/>
      <c r="D987" s="5"/>
      <c r="E987" s="15"/>
    </row>
    <row r="988" spans="2:5" x14ac:dyDescent="0.15">
      <c r="B988" s="5"/>
      <c r="C988" s="5"/>
      <c r="D988" s="5"/>
      <c r="E988" s="15"/>
    </row>
    <row r="989" spans="2:5" x14ac:dyDescent="0.15">
      <c r="B989" s="5"/>
      <c r="C989" s="5"/>
      <c r="D989" s="5"/>
      <c r="E989" s="15"/>
    </row>
    <row r="990" spans="2:5" x14ac:dyDescent="0.15">
      <c r="B990" s="5"/>
      <c r="C990" s="5"/>
      <c r="D990" s="5"/>
      <c r="E990" s="15"/>
    </row>
    <row r="991" spans="2:5" x14ac:dyDescent="0.15">
      <c r="B991" s="5"/>
      <c r="C991" s="5"/>
      <c r="D991" s="5"/>
      <c r="E991" s="15"/>
    </row>
    <row r="992" spans="2:5" x14ac:dyDescent="0.15">
      <c r="B992" s="5"/>
      <c r="C992" s="5"/>
      <c r="D992" s="5"/>
      <c r="E992" s="15"/>
    </row>
    <row r="993" spans="2:5" x14ac:dyDescent="0.15">
      <c r="B993" s="5"/>
      <c r="C993" s="5"/>
      <c r="D993" s="5"/>
      <c r="E993" s="15"/>
    </row>
    <row r="994" spans="2:5" x14ac:dyDescent="0.15">
      <c r="B994" s="5"/>
      <c r="C994" s="5"/>
      <c r="D994" s="5"/>
      <c r="E994" s="15"/>
    </row>
    <row r="995" spans="2:5" x14ac:dyDescent="0.15">
      <c r="B995" s="5"/>
      <c r="C995" s="5"/>
      <c r="D995" s="5"/>
      <c r="E995" s="15"/>
    </row>
    <row r="996" spans="2:5" x14ac:dyDescent="0.15">
      <c r="B996" s="5"/>
      <c r="C996" s="5"/>
      <c r="D996" s="5"/>
      <c r="E996" s="15"/>
    </row>
    <row r="997" spans="2:5" x14ac:dyDescent="0.15">
      <c r="B997" s="5"/>
      <c r="C997" s="5"/>
      <c r="D997" s="5"/>
      <c r="E997" s="15"/>
    </row>
    <row r="998" spans="2:5" x14ac:dyDescent="0.15">
      <c r="B998" s="5"/>
      <c r="C998" s="5"/>
      <c r="D998" s="5"/>
      <c r="E998" s="15"/>
    </row>
    <row r="999" spans="2:5" x14ac:dyDescent="0.15">
      <c r="B999" s="5"/>
      <c r="C999" s="5"/>
      <c r="D999" s="5"/>
      <c r="E999" s="15"/>
    </row>
    <row r="1000" spans="2:5" x14ac:dyDescent="0.15">
      <c r="B1000" s="5"/>
      <c r="C1000" s="5"/>
      <c r="D1000" s="5"/>
      <c r="E1000" s="15"/>
    </row>
    <row r="1001" spans="2:5" x14ac:dyDescent="0.15">
      <c r="B1001" s="5"/>
      <c r="C1001" s="5"/>
      <c r="D1001" s="5"/>
      <c r="E1001" s="15"/>
    </row>
    <row r="1002" spans="2:5" x14ac:dyDescent="0.15">
      <c r="B1002" s="5"/>
      <c r="C1002" s="5"/>
      <c r="D1002" s="5"/>
      <c r="E1002" s="15"/>
    </row>
    <row r="1003" spans="2:5" x14ac:dyDescent="0.15">
      <c r="B1003" s="5"/>
      <c r="C1003" s="5"/>
      <c r="D1003" s="5"/>
      <c r="E1003" s="15"/>
    </row>
    <row r="1004" spans="2:5" x14ac:dyDescent="0.15">
      <c r="B1004" s="5"/>
      <c r="C1004" s="5"/>
      <c r="D1004" s="5"/>
      <c r="E1004" s="15"/>
    </row>
    <row r="1005" spans="2:5" x14ac:dyDescent="0.15">
      <c r="B1005" s="5"/>
      <c r="C1005" s="5"/>
      <c r="D1005" s="5"/>
      <c r="E1005" s="15"/>
    </row>
    <row r="1006" spans="2:5" x14ac:dyDescent="0.15">
      <c r="B1006" s="5"/>
      <c r="C1006" s="5"/>
      <c r="D1006" s="5"/>
      <c r="E1006" s="15"/>
    </row>
    <row r="1007" spans="2:5" x14ac:dyDescent="0.15">
      <c r="B1007" s="5"/>
      <c r="C1007" s="5"/>
      <c r="D1007" s="5"/>
      <c r="E1007" s="15"/>
    </row>
    <row r="1008" spans="2:5" x14ac:dyDescent="0.15">
      <c r="B1008" s="5"/>
      <c r="C1008" s="5"/>
      <c r="D1008" s="5"/>
      <c r="E1008" s="15"/>
    </row>
    <row r="1009" spans="2:5" x14ac:dyDescent="0.15">
      <c r="B1009" s="5"/>
      <c r="C1009" s="5"/>
      <c r="D1009" s="5"/>
      <c r="E1009" s="15"/>
    </row>
    <row r="1010" spans="2:5" x14ac:dyDescent="0.15">
      <c r="B1010" s="5"/>
      <c r="C1010" s="5"/>
      <c r="D1010" s="5"/>
      <c r="E1010" s="15"/>
    </row>
    <row r="1011" spans="2:5" x14ac:dyDescent="0.15">
      <c r="B1011" s="5"/>
      <c r="C1011" s="5"/>
      <c r="D1011" s="5"/>
      <c r="E1011" s="15"/>
    </row>
    <row r="1012" spans="2:5" x14ac:dyDescent="0.15">
      <c r="B1012" s="5"/>
      <c r="C1012" s="5"/>
      <c r="D1012" s="5"/>
      <c r="E1012" s="15"/>
    </row>
    <row r="1013" spans="2:5" x14ac:dyDescent="0.15">
      <c r="B1013" s="5"/>
      <c r="C1013" s="5"/>
      <c r="D1013" s="5"/>
      <c r="E1013" s="15"/>
    </row>
    <row r="1014" spans="2:5" x14ac:dyDescent="0.15">
      <c r="B1014" s="5"/>
      <c r="C1014" s="5"/>
      <c r="D1014" s="5"/>
      <c r="E1014" s="15"/>
    </row>
    <row r="1015" spans="2:5" x14ac:dyDescent="0.15">
      <c r="B1015" s="5"/>
      <c r="C1015" s="5"/>
      <c r="D1015" s="5"/>
      <c r="E1015" s="15"/>
    </row>
    <row r="1016" spans="2:5" x14ac:dyDescent="0.15">
      <c r="B1016" s="5"/>
      <c r="C1016" s="5"/>
      <c r="D1016" s="5"/>
      <c r="E1016" s="15"/>
    </row>
    <row r="1017" spans="2:5" x14ac:dyDescent="0.15">
      <c r="B1017" s="5"/>
      <c r="C1017" s="5"/>
      <c r="D1017" s="5"/>
      <c r="E1017" s="15"/>
    </row>
    <row r="1018" spans="2:5" x14ac:dyDescent="0.15">
      <c r="B1018" s="5"/>
      <c r="C1018" s="5"/>
      <c r="D1018" s="5"/>
      <c r="E1018" s="15"/>
    </row>
    <row r="1019" spans="2:5" x14ac:dyDescent="0.15">
      <c r="B1019" s="5"/>
      <c r="C1019" s="5"/>
      <c r="D1019" s="5"/>
      <c r="E1019" s="15"/>
    </row>
    <row r="1020" spans="2:5" x14ac:dyDescent="0.15">
      <c r="B1020" s="5"/>
      <c r="C1020" s="5"/>
      <c r="D1020" s="5"/>
      <c r="E1020" s="15"/>
    </row>
    <row r="1021" spans="2:5" x14ac:dyDescent="0.15">
      <c r="B1021" s="5"/>
      <c r="C1021" s="5"/>
      <c r="D1021" s="5"/>
      <c r="E1021" s="15"/>
    </row>
    <row r="1022" spans="2:5" x14ac:dyDescent="0.15">
      <c r="B1022" s="5"/>
      <c r="C1022" s="5"/>
      <c r="D1022" s="5"/>
      <c r="E1022" s="15"/>
    </row>
    <row r="1023" spans="2:5" x14ac:dyDescent="0.15">
      <c r="B1023" s="5"/>
      <c r="C1023" s="5"/>
      <c r="D1023" s="5"/>
      <c r="E1023" s="15"/>
    </row>
    <row r="1024" spans="2:5" x14ac:dyDescent="0.15">
      <c r="B1024" s="5"/>
      <c r="C1024" s="5"/>
      <c r="D1024" s="5"/>
      <c r="E1024" s="15"/>
    </row>
    <row r="1025" spans="2:5" x14ac:dyDescent="0.15">
      <c r="B1025" s="5"/>
      <c r="C1025" s="5"/>
      <c r="D1025" s="5"/>
      <c r="E1025" s="15"/>
    </row>
    <row r="1026" spans="2:5" x14ac:dyDescent="0.15">
      <c r="B1026" s="5"/>
      <c r="C1026" s="5"/>
      <c r="D1026" s="5"/>
      <c r="E1026" s="15"/>
    </row>
    <row r="1027" spans="2:5" x14ac:dyDescent="0.15">
      <c r="B1027" s="5"/>
      <c r="C1027" s="5"/>
      <c r="D1027" s="5"/>
      <c r="E1027" s="15"/>
    </row>
    <row r="1028" spans="2:5" x14ac:dyDescent="0.15">
      <c r="B1028" s="5"/>
      <c r="C1028" s="5"/>
      <c r="D1028" s="5"/>
      <c r="E1028" s="15"/>
    </row>
    <row r="1029" spans="2:5" x14ac:dyDescent="0.15">
      <c r="B1029" s="5"/>
      <c r="C1029" s="5"/>
      <c r="D1029" s="5"/>
      <c r="E1029" s="15"/>
    </row>
    <row r="1030" spans="2:5" x14ac:dyDescent="0.15">
      <c r="B1030" s="5"/>
      <c r="C1030" s="5"/>
      <c r="D1030" s="5"/>
      <c r="E1030" s="15"/>
    </row>
    <row r="1031" spans="2:5" x14ac:dyDescent="0.15">
      <c r="B1031" s="5"/>
      <c r="C1031" s="5"/>
      <c r="D1031" s="5"/>
      <c r="E1031" s="15"/>
    </row>
    <row r="1032" spans="2:5" x14ac:dyDescent="0.15">
      <c r="B1032" s="5"/>
      <c r="C1032" s="5"/>
      <c r="D1032" s="5"/>
      <c r="E1032" s="15"/>
    </row>
    <row r="1033" spans="2:5" x14ac:dyDescent="0.15">
      <c r="B1033" s="5"/>
      <c r="C1033" s="5"/>
      <c r="D1033" s="5"/>
      <c r="E1033" s="15"/>
    </row>
    <row r="1034" spans="2:5" x14ac:dyDescent="0.15">
      <c r="B1034" s="5"/>
      <c r="C1034" s="5"/>
      <c r="D1034" s="5"/>
      <c r="E1034" s="15"/>
    </row>
    <row r="1035" spans="2:5" x14ac:dyDescent="0.15">
      <c r="B1035" s="5"/>
      <c r="C1035" s="5"/>
      <c r="D1035" s="5"/>
      <c r="E1035" s="15"/>
    </row>
    <row r="1036" spans="2:5" x14ac:dyDescent="0.15">
      <c r="B1036" s="5"/>
      <c r="C1036" s="5"/>
      <c r="D1036" s="5"/>
      <c r="E1036" s="15"/>
    </row>
    <row r="1037" spans="2:5" x14ac:dyDescent="0.15">
      <c r="B1037" s="5"/>
      <c r="C1037" s="5"/>
      <c r="D1037" s="5"/>
      <c r="E1037" s="15"/>
    </row>
    <row r="1038" spans="2:5" x14ac:dyDescent="0.15">
      <c r="B1038" s="5"/>
      <c r="C1038" s="5"/>
      <c r="D1038" s="5"/>
      <c r="E1038" s="15"/>
    </row>
    <row r="1039" spans="2:5" x14ac:dyDescent="0.15">
      <c r="B1039" s="5"/>
      <c r="C1039" s="5"/>
      <c r="D1039" s="5"/>
      <c r="E1039" s="15"/>
    </row>
    <row r="1040" spans="2:5" x14ac:dyDescent="0.15">
      <c r="B1040" s="5"/>
      <c r="C1040" s="5"/>
      <c r="D1040" s="5"/>
      <c r="E1040" s="15"/>
    </row>
    <row r="1041" spans="2:5" x14ac:dyDescent="0.15">
      <c r="B1041" s="5"/>
      <c r="C1041" s="5"/>
      <c r="D1041" s="5"/>
      <c r="E1041" s="15"/>
    </row>
    <row r="1042" spans="2:5" x14ac:dyDescent="0.15">
      <c r="B1042" s="5"/>
      <c r="C1042" s="5"/>
      <c r="D1042" s="5"/>
      <c r="E1042" s="15"/>
    </row>
    <row r="1043" spans="2:5" x14ac:dyDescent="0.15">
      <c r="B1043" s="5"/>
      <c r="C1043" s="5"/>
      <c r="D1043" s="5"/>
      <c r="E1043" s="15"/>
    </row>
    <row r="1044" spans="2:5" x14ac:dyDescent="0.15">
      <c r="B1044" s="5"/>
      <c r="C1044" s="5"/>
      <c r="D1044" s="5"/>
      <c r="E1044" s="15"/>
    </row>
    <row r="1045" spans="2:5" x14ac:dyDescent="0.15">
      <c r="B1045" s="5"/>
      <c r="C1045" s="5"/>
      <c r="D1045" s="5"/>
      <c r="E1045" s="15"/>
    </row>
    <row r="1046" spans="2:5" x14ac:dyDescent="0.15">
      <c r="B1046" s="5"/>
      <c r="C1046" s="5"/>
      <c r="D1046" s="5"/>
      <c r="E1046" s="15"/>
    </row>
    <row r="1047" spans="2:5" x14ac:dyDescent="0.15">
      <c r="B1047" s="5"/>
      <c r="C1047" s="5"/>
      <c r="D1047" s="5"/>
      <c r="E1047" s="15"/>
    </row>
    <row r="1048" spans="2:5" x14ac:dyDescent="0.15">
      <c r="B1048" s="5"/>
      <c r="C1048" s="5"/>
      <c r="D1048" s="5"/>
      <c r="E1048" s="15"/>
    </row>
    <row r="1049" spans="2:5" x14ac:dyDescent="0.15">
      <c r="B1049" s="5"/>
      <c r="C1049" s="5"/>
      <c r="D1049" s="5"/>
      <c r="E1049" s="15"/>
    </row>
    <row r="1050" spans="2:5" x14ac:dyDescent="0.15">
      <c r="B1050" s="5"/>
      <c r="C1050" s="5"/>
      <c r="D1050" s="5"/>
      <c r="E1050" s="15"/>
    </row>
    <row r="1051" spans="2:5" x14ac:dyDescent="0.15">
      <c r="B1051" s="5"/>
      <c r="C1051" s="5"/>
      <c r="D1051" s="5"/>
      <c r="E1051" s="15"/>
    </row>
    <row r="1052" spans="2:5" x14ac:dyDescent="0.15">
      <c r="B1052" s="5"/>
      <c r="C1052" s="5"/>
      <c r="D1052" s="5"/>
      <c r="E1052" s="15"/>
    </row>
    <row r="1053" spans="2:5" x14ac:dyDescent="0.15">
      <c r="B1053" s="5"/>
      <c r="C1053" s="5"/>
      <c r="D1053" s="5"/>
      <c r="E1053" s="15"/>
    </row>
    <row r="1054" spans="2:5" x14ac:dyDescent="0.15">
      <c r="B1054" s="5"/>
      <c r="C1054" s="5"/>
      <c r="D1054" s="5"/>
      <c r="E1054" s="15"/>
    </row>
    <row r="1055" spans="2:5" x14ac:dyDescent="0.15">
      <c r="B1055" s="5"/>
      <c r="C1055" s="5"/>
      <c r="D1055" s="5"/>
      <c r="E1055" s="15"/>
    </row>
    <row r="1056" spans="2:5" x14ac:dyDescent="0.15">
      <c r="B1056" s="5"/>
      <c r="C1056" s="5"/>
      <c r="D1056" s="5"/>
      <c r="E1056" s="15"/>
    </row>
    <row r="1057" spans="2:5" x14ac:dyDescent="0.15">
      <c r="B1057" s="5"/>
      <c r="C1057" s="5"/>
      <c r="D1057" s="5"/>
      <c r="E1057" s="15"/>
    </row>
    <row r="1058" spans="2:5" x14ac:dyDescent="0.15">
      <c r="B1058" s="5"/>
      <c r="C1058" s="5"/>
      <c r="D1058" s="5"/>
      <c r="E1058" s="15"/>
    </row>
    <row r="1059" spans="2:5" x14ac:dyDescent="0.15">
      <c r="B1059" s="5"/>
      <c r="C1059" s="5"/>
      <c r="D1059" s="5"/>
      <c r="E1059" s="15"/>
    </row>
    <row r="1060" spans="2:5" x14ac:dyDescent="0.15">
      <c r="B1060" s="5"/>
      <c r="C1060" s="5"/>
      <c r="D1060" s="5"/>
      <c r="E1060" s="15"/>
    </row>
    <row r="1061" spans="2:5" x14ac:dyDescent="0.15">
      <c r="B1061" s="5"/>
      <c r="C1061" s="5"/>
      <c r="D1061" s="5"/>
      <c r="E1061" s="15"/>
    </row>
    <row r="1062" spans="2:5" x14ac:dyDescent="0.15">
      <c r="B1062" s="5"/>
      <c r="C1062" s="5"/>
      <c r="D1062" s="5"/>
      <c r="E1062" s="15"/>
    </row>
    <row r="1063" spans="2:5" x14ac:dyDescent="0.15">
      <c r="B1063" s="5"/>
      <c r="C1063" s="5"/>
      <c r="D1063" s="5"/>
      <c r="E1063" s="15"/>
    </row>
    <row r="1064" spans="2:5" x14ac:dyDescent="0.15">
      <c r="B1064" s="5"/>
      <c r="C1064" s="5"/>
      <c r="D1064" s="5"/>
      <c r="E1064" s="15"/>
    </row>
    <row r="1065" spans="2:5" x14ac:dyDescent="0.15">
      <c r="B1065" s="5"/>
      <c r="C1065" s="5"/>
      <c r="D1065" s="5"/>
      <c r="E1065" s="15"/>
    </row>
    <row r="1066" spans="2:5" x14ac:dyDescent="0.15">
      <c r="B1066" s="5"/>
      <c r="C1066" s="5"/>
      <c r="D1066" s="5"/>
      <c r="E1066" s="15"/>
    </row>
    <row r="1067" spans="2:5" x14ac:dyDescent="0.15">
      <c r="B1067" s="5"/>
      <c r="C1067" s="5"/>
      <c r="D1067" s="5"/>
      <c r="E1067" s="15"/>
    </row>
    <row r="1068" spans="2:5" x14ac:dyDescent="0.15">
      <c r="B1068" s="5"/>
      <c r="C1068" s="5"/>
      <c r="D1068" s="5"/>
      <c r="E1068" s="15"/>
    </row>
    <row r="1069" spans="2:5" x14ac:dyDescent="0.15">
      <c r="B1069" s="5"/>
      <c r="C1069" s="5"/>
      <c r="D1069" s="5"/>
      <c r="E1069" s="15"/>
    </row>
    <row r="1070" spans="2:5" x14ac:dyDescent="0.15">
      <c r="B1070" s="5"/>
      <c r="C1070" s="5"/>
      <c r="D1070" s="5"/>
      <c r="E1070" s="15"/>
    </row>
    <row r="1071" spans="2:5" x14ac:dyDescent="0.15">
      <c r="B1071" s="5"/>
      <c r="C1071" s="5"/>
      <c r="D1071" s="5"/>
      <c r="E1071" s="15"/>
    </row>
    <row r="1072" spans="2:5" x14ac:dyDescent="0.15">
      <c r="B1072" s="5"/>
      <c r="C1072" s="5"/>
      <c r="D1072" s="5"/>
      <c r="E1072" s="15"/>
    </row>
    <row r="1073" spans="2:5" x14ac:dyDescent="0.15">
      <c r="B1073" s="5"/>
      <c r="C1073" s="5"/>
      <c r="D1073" s="5"/>
      <c r="E1073" s="15"/>
    </row>
    <row r="1074" spans="2:5" x14ac:dyDescent="0.15">
      <c r="B1074" s="5"/>
      <c r="C1074" s="5"/>
      <c r="D1074" s="5"/>
      <c r="E1074" s="15"/>
    </row>
    <row r="1075" spans="2:5" x14ac:dyDescent="0.15">
      <c r="B1075" s="5"/>
      <c r="C1075" s="5"/>
      <c r="D1075" s="5"/>
      <c r="E1075" s="15"/>
    </row>
    <row r="1076" spans="2:5" x14ac:dyDescent="0.15">
      <c r="B1076" s="5"/>
      <c r="C1076" s="5"/>
      <c r="D1076" s="5"/>
      <c r="E1076" s="15"/>
    </row>
    <row r="1077" spans="2:5" x14ac:dyDescent="0.15">
      <c r="B1077" s="5"/>
      <c r="C1077" s="5"/>
      <c r="D1077" s="5"/>
      <c r="E1077" s="15"/>
    </row>
    <row r="1078" spans="2:5" x14ac:dyDescent="0.15">
      <c r="B1078" s="5"/>
      <c r="C1078" s="5"/>
      <c r="D1078" s="5"/>
      <c r="E1078" s="15"/>
    </row>
    <row r="1079" spans="2:5" x14ac:dyDescent="0.15">
      <c r="B1079" s="5"/>
      <c r="C1079" s="5"/>
      <c r="D1079" s="5"/>
      <c r="E1079" s="15"/>
    </row>
    <row r="1080" spans="2:5" x14ac:dyDescent="0.15">
      <c r="B1080" s="5"/>
      <c r="C1080" s="5"/>
      <c r="D1080" s="5"/>
      <c r="E1080" s="15"/>
    </row>
    <row r="1081" spans="2:5" x14ac:dyDescent="0.15">
      <c r="B1081" s="5"/>
      <c r="C1081" s="5"/>
      <c r="D1081" s="5"/>
      <c r="E1081" s="15"/>
    </row>
    <row r="1082" spans="2:5" x14ac:dyDescent="0.15">
      <c r="B1082" s="5"/>
      <c r="C1082" s="5"/>
      <c r="D1082" s="5"/>
      <c r="E1082" s="15"/>
    </row>
    <row r="1083" spans="2:5" x14ac:dyDescent="0.15">
      <c r="B1083" s="5"/>
      <c r="C1083" s="5"/>
      <c r="D1083" s="5"/>
      <c r="E1083" s="15"/>
    </row>
    <row r="1084" spans="2:5" x14ac:dyDescent="0.15">
      <c r="B1084" s="5"/>
      <c r="C1084" s="5"/>
      <c r="D1084" s="5"/>
      <c r="E1084" s="15"/>
    </row>
    <row r="1085" spans="2:5" x14ac:dyDescent="0.15">
      <c r="B1085" s="5"/>
      <c r="C1085" s="5"/>
      <c r="D1085" s="5"/>
      <c r="E1085" s="15"/>
    </row>
    <row r="1086" spans="2:5" x14ac:dyDescent="0.15">
      <c r="B1086" s="5"/>
      <c r="C1086" s="5"/>
      <c r="D1086" s="5"/>
      <c r="E1086" s="15"/>
    </row>
    <row r="1087" spans="2:5" x14ac:dyDescent="0.15">
      <c r="B1087" s="5"/>
      <c r="C1087" s="5"/>
      <c r="D1087" s="5"/>
      <c r="E1087" s="15"/>
    </row>
    <row r="1088" spans="2:5" x14ac:dyDescent="0.15">
      <c r="B1088" s="5"/>
      <c r="C1088" s="5"/>
      <c r="D1088" s="5"/>
      <c r="E1088" s="15"/>
    </row>
    <row r="1089" spans="2:5" x14ac:dyDescent="0.15">
      <c r="B1089" s="5"/>
      <c r="C1089" s="5"/>
      <c r="D1089" s="5"/>
      <c r="E1089" s="15"/>
    </row>
    <row r="1090" spans="2:5" x14ac:dyDescent="0.15">
      <c r="B1090" s="5"/>
      <c r="C1090" s="5"/>
      <c r="D1090" s="5"/>
      <c r="E1090" s="15"/>
    </row>
    <row r="1091" spans="2:5" x14ac:dyDescent="0.15">
      <c r="B1091" s="5"/>
      <c r="C1091" s="5"/>
      <c r="D1091" s="5"/>
      <c r="E1091" s="15"/>
    </row>
    <row r="1092" spans="2:5" x14ac:dyDescent="0.15">
      <c r="B1092" s="5"/>
      <c r="C1092" s="5"/>
      <c r="D1092" s="5"/>
      <c r="E1092" s="15"/>
    </row>
    <row r="1093" spans="2:5" x14ac:dyDescent="0.15">
      <c r="B1093" s="5"/>
      <c r="C1093" s="5"/>
      <c r="D1093" s="5"/>
      <c r="E1093" s="15"/>
    </row>
    <row r="1094" spans="2:5" x14ac:dyDescent="0.15">
      <c r="B1094" s="5"/>
      <c r="C1094" s="5"/>
      <c r="D1094" s="5"/>
      <c r="E1094" s="15"/>
    </row>
    <row r="1095" spans="2:5" x14ac:dyDescent="0.15">
      <c r="B1095" s="5"/>
      <c r="C1095" s="5"/>
      <c r="D1095" s="5"/>
      <c r="E1095" s="15"/>
    </row>
    <row r="1096" spans="2:5" x14ac:dyDescent="0.15">
      <c r="B1096" s="5"/>
      <c r="C1096" s="5"/>
      <c r="D1096" s="5"/>
      <c r="E1096" s="15"/>
    </row>
    <row r="1097" spans="2:5" x14ac:dyDescent="0.15">
      <c r="B1097" s="5"/>
      <c r="C1097" s="5"/>
      <c r="D1097" s="5"/>
      <c r="E1097" s="15"/>
    </row>
    <row r="1098" spans="2:5" x14ac:dyDescent="0.15">
      <c r="B1098" s="5"/>
      <c r="C1098" s="5"/>
      <c r="D1098" s="5"/>
      <c r="E1098" s="15"/>
    </row>
    <row r="1099" spans="2:5" x14ac:dyDescent="0.15">
      <c r="B1099" s="5"/>
      <c r="C1099" s="5"/>
      <c r="D1099" s="5"/>
      <c r="E1099" s="15"/>
    </row>
    <row r="1100" spans="2:5" x14ac:dyDescent="0.15">
      <c r="B1100" s="5"/>
      <c r="C1100" s="5"/>
      <c r="D1100" s="5"/>
      <c r="E1100" s="15"/>
    </row>
    <row r="1101" spans="2:5" x14ac:dyDescent="0.15">
      <c r="B1101" s="5"/>
      <c r="C1101" s="5"/>
      <c r="D1101" s="5"/>
      <c r="E1101" s="15"/>
    </row>
    <row r="1102" spans="2:5" x14ac:dyDescent="0.15">
      <c r="B1102" s="5"/>
      <c r="C1102" s="5"/>
      <c r="D1102" s="5"/>
      <c r="E1102" s="15"/>
    </row>
    <row r="1103" spans="2:5" x14ac:dyDescent="0.15">
      <c r="B1103" s="5"/>
      <c r="C1103" s="5"/>
      <c r="D1103" s="5"/>
      <c r="E1103" s="15"/>
    </row>
    <row r="1104" spans="2:5" x14ac:dyDescent="0.15">
      <c r="B1104" s="5"/>
      <c r="C1104" s="5"/>
      <c r="D1104" s="5"/>
      <c r="E1104" s="15"/>
    </row>
    <row r="1105" spans="2:5" x14ac:dyDescent="0.15">
      <c r="B1105" s="5"/>
      <c r="C1105" s="5"/>
      <c r="D1105" s="5"/>
      <c r="E1105" s="15"/>
    </row>
    <row r="1106" spans="2:5" x14ac:dyDescent="0.15">
      <c r="B1106" s="5"/>
      <c r="C1106" s="5"/>
      <c r="D1106" s="5"/>
      <c r="E1106" s="15"/>
    </row>
    <row r="1107" spans="2:5" x14ac:dyDescent="0.15">
      <c r="B1107" s="5"/>
      <c r="C1107" s="5"/>
      <c r="D1107" s="5"/>
      <c r="E1107" s="15"/>
    </row>
    <row r="1108" spans="2:5" x14ac:dyDescent="0.15">
      <c r="B1108" s="5"/>
      <c r="C1108" s="5"/>
      <c r="D1108" s="5"/>
      <c r="E1108" s="15"/>
    </row>
    <row r="1109" spans="2:5" x14ac:dyDescent="0.15">
      <c r="B1109" s="5"/>
      <c r="C1109" s="5"/>
      <c r="D1109" s="5"/>
      <c r="E1109" s="15"/>
    </row>
    <row r="1110" spans="2:5" x14ac:dyDescent="0.15">
      <c r="B1110" s="5"/>
      <c r="C1110" s="5"/>
      <c r="D1110" s="5"/>
      <c r="E1110" s="15"/>
    </row>
    <row r="1111" spans="2:5" x14ac:dyDescent="0.15">
      <c r="B1111" s="5"/>
      <c r="C1111" s="5"/>
      <c r="D1111" s="5"/>
      <c r="E1111" s="15"/>
    </row>
    <row r="1112" spans="2:5" x14ac:dyDescent="0.15">
      <c r="B1112" s="5"/>
      <c r="C1112" s="5"/>
      <c r="D1112" s="5"/>
      <c r="E1112" s="15"/>
    </row>
    <row r="1113" spans="2:5" x14ac:dyDescent="0.15">
      <c r="B1113" s="5"/>
      <c r="C1113" s="5"/>
      <c r="D1113" s="5"/>
      <c r="E1113" s="15"/>
    </row>
    <row r="1114" spans="2:5" x14ac:dyDescent="0.15">
      <c r="B1114" s="5"/>
      <c r="C1114" s="5"/>
      <c r="D1114" s="5"/>
      <c r="E1114" s="15"/>
    </row>
    <row r="1115" spans="2:5" x14ac:dyDescent="0.15">
      <c r="B1115" s="5"/>
      <c r="C1115" s="5"/>
      <c r="D1115" s="5"/>
      <c r="E1115" s="15"/>
    </row>
    <row r="1116" spans="2:5" x14ac:dyDescent="0.15">
      <c r="B1116" s="5"/>
      <c r="C1116" s="5"/>
      <c r="D1116" s="5"/>
      <c r="E1116" s="15"/>
    </row>
    <row r="1117" spans="2:5" x14ac:dyDescent="0.15">
      <c r="B1117" s="5"/>
      <c r="C1117" s="5"/>
      <c r="D1117" s="5"/>
      <c r="E1117" s="15"/>
    </row>
    <row r="1118" spans="2:5" x14ac:dyDescent="0.15">
      <c r="B1118" s="5"/>
      <c r="C1118" s="5"/>
      <c r="D1118" s="5"/>
      <c r="E1118" s="15"/>
    </row>
    <row r="1119" spans="2:5" x14ac:dyDescent="0.15">
      <c r="B1119" s="5"/>
      <c r="C1119" s="5"/>
      <c r="D1119" s="5"/>
      <c r="E1119" s="15"/>
    </row>
    <row r="1120" spans="2:5" x14ac:dyDescent="0.15">
      <c r="B1120" s="5"/>
      <c r="C1120" s="5"/>
      <c r="D1120" s="5"/>
      <c r="E1120" s="15"/>
    </row>
    <row r="1121" spans="2:5" x14ac:dyDescent="0.15">
      <c r="B1121" s="5"/>
      <c r="C1121" s="5"/>
      <c r="D1121" s="5"/>
      <c r="E1121" s="15"/>
    </row>
    <row r="1122" spans="2:5" x14ac:dyDescent="0.15">
      <c r="B1122" s="5"/>
      <c r="C1122" s="5"/>
      <c r="D1122" s="5"/>
      <c r="E1122" s="15"/>
    </row>
    <row r="1123" spans="2:5" x14ac:dyDescent="0.15">
      <c r="B1123" s="5"/>
      <c r="C1123" s="5"/>
      <c r="D1123" s="5"/>
      <c r="E1123" s="15"/>
    </row>
    <row r="1124" spans="2:5" x14ac:dyDescent="0.15">
      <c r="B1124" s="5"/>
      <c r="C1124" s="5"/>
      <c r="D1124" s="5"/>
      <c r="E1124" s="15"/>
    </row>
    <row r="1125" spans="2:5" x14ac:dyDescent="0.15">
      <c r="B1125" s="5"/>
      <c r="C1125" s="5"/>
      <c r="D1125" s="5"/>
      <c r="E1125" s="15"/>
    </row>
    <row r="1126" spans="2:5" x14ac:dyDescent="0.15">
      <c r="B1126" s="5"/>
      <c r="C1126" s="5"/>
      <c r="D1126" s="5"/>
      <c r="E1126" s="15"/>
    </row>
    <row r="1127" spans="2:5" x14ac:dyDescent="0.15">
      <c r="B1127" s="5"/>
      <c r="C1127" s="5"/>
      <c r="D1127" s="5"/>
      <c r="E1127" s="15"/>
    </row>
    <row r="1128" spans="2:5" x14ac:dyDescent="0.15">
      <c r="B1128" s="5"/>
      <c r="C1128" s="5"/>
      <c r="D1128" s="5"/>
      <c r="E1128" s="15"/>
    </row>
    <row r="1129" spans="2:5" x14ac:dyDescent="0.15">
      <c r="B1129" s="5"/>
      <c r="C1129" s="5"/>
      <c r="D1129" s="5"/>
      <c r="E1129" s="15"/>
    </row>
    <row r="1130" spans="2:5" x14ac:dyDescent="0.15">
      <c r="B1130" s="5"/>
      <c r="C1130" s="5"/>
      <c r="D1130" s="5"/>
      <c r="E1130" s="15"/>
    </row>
    <row r="1131" spans="2:5" x14ac:dyDescent="0.15">
      <c r="B1131" s="5"/>
      <c r="C1131" s="5"/>
      <c r="D1131" s="5"/>
      <c r="E1131" s="15"/>
    </row>
    <row r="1132" spans="2:5" x14ac:dyDescent="0.15">
      <c r="B1132" s="5"/>
      <c r="C1132" s="5"/>
      <c r="D1132" s="5"/>
      <c r="E1132" s="15"/>
    </row>
    <row r="1133" spans="2:5" x14ac:dyDescent="0.15">
      <c r="B1133" s="5"/>
      <c r="C1133" s="5"/>
      <c r="D1133" s="5"/>
      <c r="E1133" s="15"/>
    </row>
    <row r="1134" spans="2:5" x14ac:dyDescent="0.15">
      <c r="B1134" s="5"/>
      <c r="C1134" s="5"/>
      <c r="D1134" s="5"/>
      <c r="E1134" s="15"/>
    </row>
    <row r="1135" spans="2:5" x14ac:dyDescent="0.15">
      <c r="B1135" s="5"/>
      <c r="C1135" s="5"/>
      <c r="D1135" s="5"/>
      <c r="E1135" s="15"/>
    </row>
    <row r="1136" spans="2:5" x14ac:dyDescent="0.15">
      <c r="B1136" s="5"/>
      <c r="C1136" s="5"/>
      <c r="D1136" s="5"/>
      <c r="E1136" s="15"/>
    </row>
    <row r="1137" spans="2:5" x14ac:dyDescent="0.15">
      <c r="B1137" s="5"/>
      <c r="C1137" s="5"/>
      <c r="D1137" s="5"/>
      <c r="E1137" s="15"/>
    </row>
    <row r="1138" spans="2:5" x14ac:dyDescent="0.15">
      <c r="B1138" s="5"/>
      <c r="C1138" s="5"/>
      <c r="D1138" s="5"/>
      <c r="E1138" s="15"/>
    </row>
    <row r="1139" spans="2:5" x14ac:dyDescent="0.15">
      <c r="B1139" s="5"/>
      <c r="C1139" s="5"/>
      <c r="D1139" s="5"/>
      <c r="E1139" s="15"/>
    </row>
    <row r="1140" spans="2:5" x14ac:dyDescent="0.15">
      <c r="B1140" s="5"/>
      <c r="C1140" s="5"/>
      <c r="D1140" s="5"/>
      <c r="E1140" s="15"/>
    </row>
    <row r="1141" spans="2:5" x14ac:dyDescent="0.15">
      <c r="B1141" s="5"/>
      <c r="C1141" s="5"/>
      <c r="D1141" s="5"/>
      <c r="E1141" s="15"/>
    </row>
    <row r="1142" spans="2:5" x14ac:dyDescent="0.15">
      <c r="B1142" s="5"/>
      <c r="C1142" s="5"/>
      <c r="D1142" s="5"/>
      <c r="E1142" s="15"/>
    </row>
    <row r="1143" spans="2:5" x14ac:dyDescent="0.15">
      <c r="B1143" s="5"/>
      <c r="C1143" s="5"/>
      <c r="D1143" s="5"/>
      <c r="E1143" s="15"/>
    </row>
    <row r="1144" spans="2:5" x14ac:dyDescent="0.15">
      <c r="B1144" s="5"/>
      <c r="C1144" s="5"/>
      <c r="D1144" s="5"/>
      <c r="E1144" s="15"/>
    </row>
    <row r="1145" spans="2:5" x14ac:dyDescent="0.15">
      <c r="B1145" s="5"/>
      <c r="C1145" s="5"/>
      <c r="D1145" s="5"/>
      <c r="E1145" s="15"/>
    </row>
    <row r="1146" spans="2:5" x14ac:dyDescent="0.15">
      <c r="B1146" s="5"/>
      <c r="C1146" s="5"/>
      <c r="D1146" s="5"/>
      <c r="E1146" s="15"/>
    </row>
    <row r="1147" spans="2:5" x14ac:dyDescent="0.15">
      <c r="B1147" s="5"/>
      <c r="C1147" s="5"/>
      <c r="D1147" s="5"/>
      <c r="E1147" s="15"/>
    </row>
    <row r="1148" spans="2:5" x14ac:dyDescent="0.15">
      <c r="B1148" s="5"/>
      <c r="C1148" s="5"/>
      <c r="D1148" s="5"/>
      <c r="E1148" s="15"/>
    </row>
    <row r="1149" spans="2:5" x14ac:dyDescent="0.15">
      <c r="B1149" s="5"/>
      <c r="C1149" s="5"/>
      <c r="D1149" s="5"/>
      <c r="E1149" s="15"/>
    </row>
    <row r="1150" spans="2:5" x14ac:dyDescent="0.15">
      <c r="B1150" s="5"/>
      <c r="C1150" s="5"/>
      <c r="D1150" s="5"/>
      <c r="E1150" s="15"/>
    </row>
    <row r="1151" spans="2:5" x14ac:dyDescent="0.15">
      <c r="B1151" s="5"/>
      <c r="C1151" s="5"/>
      <c r="D1151" s="5"/>
      <c r="E1151" s="15"/>
    </row>
    <row r="1152" spans="2:5" x14ac:dyDescent="0.15">
      <c r="B1152" s="5"/>
      <c r="C1152" s="5"/>
      <c r="D1152" s="5"/>
      <c r="E1152" s="15"/>
    </row>
    <row r="1153" spans="2:5" x14ac:dyDescent="0.15">
      <c r="B1153" s="5"/>
      <c r="C1153" s="5"/>
      <c r="D1153" s="5"/>
      <c r="E1153" s="15"/>
    </row>
    <row r="1154" spans="2:5" x14ac:dyDescent="0.15">
      <c r="B1154" s="5"/>
      <c r="C1154" s="5"/>
      <c r="D1154" s="5"/>
      <c r="E1154" s="15"/>
    </row>
    <row r="1155" spans="2:5" x14ac:dyDescent="0.15">
      <c r="B1155" s="5"/>
      <c r="C1155" s="5"/>
      <c r="D1155" s="5"/>
      <c r="E1155" s="15"/>
    </row>
    <row r="1156" spans="2:5" x14ac:dyDescent="0.15">
      <c r="B1156" s="5"/>
      <c r="C1156" s="5"/>
      <c r="D1156" s="5"/>
      <c r="E1156" s="15"/>
    </row>
    <row r="1157" spans="2:5" x14ac:dyDescent="0.15">
      <c r="B1157" s="5"/>
      <c r="C1157" s="5"/>
      <c r="D1157" s="5"/>
      <c r="E1157" s="15"/>
    </row>
    <row r="1158" spans="2:5" x14ac:dyDescent="0.15">
      <c r="B1158" s="5"/>
      <c r="C1158" s="5"/>
      <c r="D1158" s="5"/>
      <c r="E1158" s="15"/>
    </row>
    <row r="1159" spans="2:5" x14ac:dyDescent="0.15">
      <c r="B1159" s="5"/>
      <c r="C1159" s="5"/>
      <c r="D1159" s="5"/>
      <c r="E1159" s="15"/>
    </row>
    <row r="1160" spans="2:5" x14ac:dyDescent="0.15">
      <c r="B1160" s="5"/>
      <c r="C1160" s="5"/>
      <c r="D1160" s="5"/>
      <c r="E1160" s="15"/>
    </row>
    <row r="1161" spans="2:5" x14ac:dyDescent="0.15">
      <c r="B1161" s="5"/>
      <c r="C1161" s="5"/>
      <c r="D1161" s="5"/>
      <c r="E1161" s="15"/>
    </row>
    <row r="1162" spans="2:5" x14ac:dyDescent="0.15">
      <c r="B1162" s="5"/>
      <c r="C1162" s="5"/>
      <c r="D1162" s="5"/>
      <c r="E1162" s="15"/>
    </row>
    <row r="1163" spans="2:5" x14ac:dyDescent="0.15">
      <c r="B1163" s="5"/>
      <c r="C1163" s="5"/>
      <c r="D1163" s="5"/>
      <c r="E1163" s="15"/>
    </row>
    <row r="1164" spans="2:5" x14ac:dyDescent="0.15">
      <c r="B1164" s="5"/>
      <c r="C1164" s="5"/>
      <c r="D1164" s="5"/>
      <c r="E1164" s="15"/>
    </row>
    <row r="1165" spans="2:5" x14ac:dyDescent="0.15">
      <c r="B1165" s="5"/>
      <c r="C1165" s="5"/>
      <c r="D1165" s="5"/>
      <c r="E1165" s="15"/>
    </row>
    <row r="1166" spans="2:5" x14ac:dyDescent="0.15">
      <c r="B1166" s="5"/>
      <c r="C1166" s="5"/>
      <c r="D1166" s="5"/>
      <c r="E1166" s="15"/>
    </row>
    <row r="1167" spans="2:5" x14ac:dyDescent="0.15">
      <c r="B1167" s="5"/>
      <c r="C1167" s="5"/>
      <c r="D1167" s="5"/>
      <c r="E1167" s="15"/>
    </row>
    <row r="1168" spans="2:5" x14ac:dyDescent="0.15">
      <c r="B1168" s="5"/>
      <c r="C1168" s="5"/>
      <c r="D1168" s="5"/>
      <c r="E1168" s="15"/>
    </row>
    <row r="1169" spans="2:5" x14ac:dyDescent="0.15">
      <c r="B1169" s="5"/>
      <c r="C1169" s="5"/>
      <c r="D1169" s="5"/>
      <c r="E1169" s="15"/>
    </row>
    <row r="1170" spans="2:5" x14ac:dyDescent="0.15">
      <c r="B1170" s="5"/>
      <c r="C1170" s="5"/>
      <c r="D1170" s="5"/>
      <c r="E1170" s="15"/>
    </row>
    <row r="1171" spans="2:5" x14ac:dyDescent="0.15">
      <c r="B1171" s="5"/>
      <c r="C1171" s="5"/>
      <c r="D1171" s="5"/>
      <c r="E1171" s="15"/>
    </row>
    <row r="1172" spans="2:5" x14ac:dyDescent="0.15">
      <c r="B1172" s="5"/>
      <c r="C1172" s="5"/>
      <c r="D1172" s="5"/>
      <c r="E1172" s="15"/>
    </row>
    <row r="1173" spans="2:5" x14ac:dyDescent="0.15">
      <c r="B1173" s="5"/>
      <c r="C1173" s="5"/>
      <c r="D1173" s="5"/>
      <c r="E1173" s="15"/>
    </row>
    <row r="1174" spans="2:5" x14ac:dyDescent="0.15">
      <c r="B1174" s="5"/>
      <c r="C1174" s="5"/>
      <c r="D1174" s="5"/>
      <c r="E1174" s="15"/>
    </row>
    <row r="1175" spans="2:5" x14ac:dyDescent="0.15">
      <c r="B1175" s="5"/>
      <c r="C1175" s="5"/>
      <c r="D1175" s="5"/>
      <c r="E1175" s="15"/>
    </row>
    <row r="1176" spans="2:5" x14ac:dyDescent="0.15">
      <c r="B1176" s="5"/>
      <c r="C1176" s="5"/>
      <c r="D1176" s="5"/>
      <c r="E1176" s="15"/>
    </row>
    <row r="1177" spans="2:5" x14ac:dyDescent="0.15">
      <c r="B1177" s="5"/>
      <c r="C1177" s="5"/>
      <c r="D1177" s="5"/>
      <c r="E1177" s="15"/>
    </row>
    <row r="1178" spans="2:5" x14ac:dyDescent="0.15">
      <c r="B1178" s="5"/>
      <c r="C1178" s="5"/>
      <c r="D1178" s="5"/>
      <c r="E1178" s="15"/>
    </row>
    <row r="1179" spans="2:5" x14ac:dyDescent="0.15">
      <c r="B1179" s="5"/>
      <c r="C1179" s="5"/>
      <c r="D1179" s="5"/>
      <c r="E1179" s="15"/>
    </row>
    <row r="1180" spans="2:5" x14ac:dyDescent="0.15">
      <c r="B1180" s="5"/>
      <c r="C1180" s="5"/>
      <c r="D1180" s="5"/>
      <c r="E1180" s="15"/>
    </row>
    <row r="1181" spans="2:5" x14ac:dyDescent="0.15">
      <c r="B1181" s="5"/>
      <c r="C1181" s="5"/>
      <c r="D1181" s="5"/>
      <c r="E1181" s="15"/>
    </row>
    <row r="1182" spans="2:5" x14ac:dyDescent="0.15">
      <c r="B1182" s="5"/>
      <c r="C1182" s="5"/>
      <c r="D1182" s="5"/>
      <c r="E1182" s="15"/>
    </row>
    <row r="1183" spans="2:5" x14ac:dyDescent="0.15">
      <c r="B1183" s="5"/>
      <c r="C1183" s="5"/>
      <c r="D1183" s="5"/>
      <c r="E1183" s="15"/>
    </row>
    <row r="1184" spans="2:5" x14ac:dyDescent="0.15">
      <c r="B1184" s="5"/>
      <c r="C1184" s="5"/>
      <c r="D1184" s="5"/>
      <c r="E1184" s="15"/>
    </row>
    <row r="1185" spans="2:5" x14ac:dyDescent="0.15">
      <c r="B1185" s="5"/>
      <c r="C1185" s="5"/>
      <c r="D1185" s="5"/>
      <c r="E1185" s="15"/>
    </row>
    <row r="1186" spans="2:5" x14ac:dyDescent="0.15">
      <c r="B1186" s="5"/>
      <c r="C1186" s="5"/>
      <c r="D1186" s="5"/>
      <c r="E1186" s="15"/>
    </row>
    <row r="1187" spans="2:5" x14ac:dyDescent="0.15">
      <c r="B1187" s="5"/>
      <c r="C1187" s="5"/>
      <c r="D1187" s="5"/>
      <c r="E1187" s="15"/>
    </row>
    <row r="1188" spans="2:5" x14ac:dyDescent="0.15">
      <c r="B1188" s="5"/>
      <c r="C1188" s="5"/>
      <c r="D1188" s="5"/>
      <c r="E1188" s="15"/>
    </row>
    <row r="1189" spans="2:5" x14ac:dyDescent="0.15">
      <c r="B1189" s="5"/>
      <c r="C1189" s="5"/>
      <c r="D1189" s="5"/>
      <c r="E1189" s="15"/>
    </row>
    <row r="1190" spans="2:5" x14ac:dyDescent="0.15">
      <c r="B1190" s="5"/>
      <c r="C1190" s="5"/>
      <c r="D1190" s="5"/>
      <c r="E1190" s="15"/>
    </row>
    <row r="1191" spans="2:5" x14ac:dyDescent="0.15">
      <c r="B1191" s="5"/>
      <c r="C1191" s="5"/>
      <c r="D1191" s="5"/>
      <c r="E1191" s="15"/>
    </row>
    <row r="1192" spans="2:5" x14ac:dyDescent="0.15">
      <c r="B1192" s="5"/>
      <c r="C1192" s="5"/>
      <c r="D1192" s="5"/>
      <c r="E1192" s="15"/>
    </row>
    <row r="1193" spans="2:5" x14ac:dyDescent="0.15">
      <c r="B1193" s="5"/>
      <c r="C1193" s="5"/>
      <c r="D1193" s="5"/>
      <c r="E1193" s="15"/>
    </row>
    <row r="1194" spans="2:5" x14ac:dyDescent="0.15">
      <c r="B1194" s="5"/>
      <c r="C1194" s="5"/>
      <c r="D1194" s="5"/>
      <c r="E1194" s="15"/>
    </row>
    <row r="1195" spans="2:5" x14ac:dyDescent="0.15">
      <c r="B1195" s="5"/>
      <c r="C1195" s="5"/>
      <c r="D1195" s="5"/>
      <c r="E1195" s="15"/>
    </row>
    <row r="1196" spans="2:5" x14ac:dyDescent="0.15">
      <c r="B1196" s="5"/>
      <c r="C1196" s="5"/>
      <c r="D1196" s="5"/>
      <c r="E1196" s="15"/>
    </row>
    <row r="1197" spans="2:5" x14ac:dyDescent="0.15">
      <c r="B1197" s="5"/>
      <c r="C1197" s="5"/>
      <c r="D1197" s="5"/>
      <c r="E1197" s="15"/>
    </row>
    <row r="1198" spans="2:5" x14ac:dyDescent="0.15">
      <c r="B1198" s="5"/>
      <c r="C1198" s="5"/>
      <c r="D1198" s="5"/>
      <c r="E1198" s="15"/>
    </row>
    <row r="1199" spans="2:5" x14ac:dyDescent="0.15">
      <c r="B1199" s="5"/>
      <c r="C1199" s="5"/>
      <c r="D1199" s="5"/>
      <c r="E1199" s="15"/>
    </row>
    <row r="1200" spans="2:5" x14ac:dyDescent="0.15">
      <c r="B1200" s="5"/>
      <c r="C1200" s="5"/>
      <c r="D1200" s="5"/>
      <c r="E1200" s="15"/>
    </row>
    <row r="1201" spans="2:5" x14ac:dyDescent="0.15">
      <c r="B1201" s="5"/>
      <c r="C1201" s="5"/>
      <c r="D1201" s="5"/>
      <c r="E1201" s="15"/>
    </row>
    <row r="1202" spans="2:5" x14ac:dyDescent="0.15">
      <c r="B1202" s="5"/>
      <c r="C1202" s="5"/>
      <c r="D1202" s="5"/>
      <c r="E1202" s="15"/>
    </row>
    <row r="1203" spans="2:5" x14ac:dyDescent="0.15">
      <c r="B1203" s="5"/>
      <c r="C1203" s="5"/>
      <c r="D1203" s="5"/>
      <c r="E1203" s="15"/>
    </row>
    <row r="1204" spans="2:5" x14ac:dyDescent="0.15">
      <c r="B1204" s="5"/>
      <c r="C1204" s="5"/>
      <c r="D1204" s="5"/>
      <c r="E1204" s="15"/>
    </row>
    <row r="1205" spans="2:5" x14ac:dyDescent="0.15">
      <c r="B1205" s="5"/>
      <c r="C1205" s="5"/>
      <c r="D1205" s="5"/>
      <c r="E1205" s="15"/>
    </row>
    <row r="1206" spans="2:5" x14ac:dyDescent="0.15">
      <c r="B1206" s="5"/>
      <c r="C1206" s="5"/>
      <c r="D1206" s="5"/>
      <c r="E1206" s="15"/>
    </row>
    <row r="1207" spans="2:5" x14ac:dyDescent="0.15">
      <c r="B1207" s="5"/>
      <c r="C1207" s="5"/>
      <c r="D1207" s="5"/>
      <c r="E1207" s="15"/>
    </row>
    <row r="1208" spans="2:5" x14ac:dyDescent="0.15">
      <c r="B1208" s="5"/>
      <c r="C1208" s="5"/>
      <c r="D1208" s="5"/>
      <c r="E1208" s="15"/>
    </row>
    <row r="1209" spans="2:5" x14ac:dyDescent="0.15">
      <c r="B1209" s="5"/>
      <c r="C1209" s="5"/>
      <c r="D1209" s="5"/>
      <c r="E1209" s="15"/>
    </row>
    <row r="1210" spans="2:5" x14ac:dyDescent="0.15">
      <c r="B1210" s="5"/>
      <c r="C1210" s="5"/>
      <c r="D1210" s="5"/>
      <c r="E1210" s="15"/>
    </row>
    <row r="1211" spans="2:5" x14ac:dyDescent="0.15">
      <c r="B1211" s="5"/>
      <c r="C1211" s="5"/>
      <c r="D1211" s="5"/>
      <c r="E1211" s="15"/>
    </row>
    <row r="1212" spans="2:5" x14ac:dyDescent="0.15">
      <c r="B1212" s="5"/>
      <c r="C1212" s="5"/>
      <c r="D1212" s="5"/>
      <c r="E1212" s="15"/>
    </row>
    <row r="1213" spans="2:5" x14ac:dyDescent="0.15">
      <c r="B1213" s="5"/>
      <c r="C1213" s="5"/>
      <c r="D1213" s="5"/>
      <c r="E1213" s="15"/>
    </row>
    <row r="1214" spans="2:5" x14ac:dyDescent="0.15">
      <c r="B1214" s="5"/>
      <c r="C1214" s="5"/>
      <c r="D1214" s="5"/>
      <c r="E1214" s="15"/>
    </row>
    <row r="1215" spans="2:5" x14ac:dyDescent="0.15">
      <c r="B1215" s="5"/>
      <c r="C1215" s="5"/>
      <c r="D1215" s="5"/>
      <c r="E1215" s="15"/>
    </row>
    <row r="1216" spans="2:5" x14ac:dyDescent="0.15">
      <c r="B1216" s="5"/>
      <c r="C1216" s="5"/>
      <c r="D1216" s="5"/>
      <c r="E1216" s="15"/>
    </row>
    <row r="1217" spans="2:5" x14ac:dyDescent="0.15">
      <c r="B1217" s="5"/>
      <c r="C1217" s="5"/>
      <c r="D1217" s="5"/>
      <c r="E1217" s="15"/>
    </row>
    <row r="1218" spans="2:5" x14ac:dyDescent="0.15">
      <c r="B1218" s="5"/>
      <c r="C1218" s="5"/>
      <c r="D1218" s="5"/>
      <c r="E1218" s="15"/>
    </row>
    <row r="1219" spans="2:5" x14ac:dyDescent="0.15">
      <c r="B1219" s="5"/>
      <c r="C1219" s="5"/>
      <c r="D1219" s="5"/>
      <c r="E1219" s="15"/>
    </row>
    <row r="1220" spans="2:5" x14ac:dyDescent="0.15">
      <c r="B1220" s="5"/>
      <c r="C1220" s="5"/>
      <c r="D1220" s="5"/>
      <c r="E1220" s="15"/>
    </row>
    <row r="1221" spans="2:5" x14ac:dyDescent="0.15">
      <c r="B1221" s="5"/>
      <c r="C1221" s="5"/>
      <c r="D1221" s="5"/>
      <c r="E1221" s="15"/>
    </row>
    <row r="1222" spans="2:5" x14ac:dyDescent="0.15">
      <c r="B1222" s="5"/>
      <c r="C1222" s="5"/>
      <c r="D1222" s="5"/>
      <c r="E1222" s="15"/>
    </row>
    <row r="1223" spans="2:5" x14ac:dyDescent="0.15">
      <c r="B1223" s="5"/>
      <c r="C1223" s="5"/>
      <c r="D1223" s="5"/>
      <c r="E1223" s="15"/>
    </row>
    <row r="1224" spans="2:5" x14ac:dyDescent="0.15">
      <c r="B1224" s="5"/>
      <c r="C1224" s="5"/>
      <c r="D1224" s="5"/>
      <c r="E1224" s="15"/>
    </row>
    <row r="1225" spans="2:5" x14ac:dyDescent="0.15">
      <c r="B1225" s="5"/>
      <c r="C1225" s="5"/>
      <c r="D1225" s="5"/>
      <c r="E1225" s="15"/>
    </row>
    <row r="1226" spans="2:5" x14ac:dyDescent="0.15">
      <c r="B1226" s="5"/>
      <c r="C1226" s="5"/>
      <c r="D1226" s="5"/>
      <c r="E1226" s="15"/>
    </row>
    <row r="1227" spans="2:5" x14ac:dyDescent="0.15">
      <c r="B1227" s="5"/>
      <c r="C1227" s="5"/>
      <c r="D1227" s="5"/>
      <c r="E1227" s="15"/>
    </row>
    <row r="1228" spans="2:5" x14ac:dyDescent="0.15">
      <c r="B1228" s="5"/>
      <c r="C1228" s="5"/>
      <c r="D1228" s="5"/>
      <c r="E1228" s="15"/>
    </row>
    <row r="1229" spans="2:5" x14ac:dyDescent="0.15">
      <c r="B1229" s="5"/>
      <c r="C1229" s="5"/>
      <c r="D1229" s="5"/>
      <c r="E1229" s="15"/>
    </row>
    <row r="1230" spans="2:5" x14ac:dyDescent="0.15">
      <c r="B1230" s="5"/>
      <c r="C1230" s="5"/>
      <c r="D1230" s="5"/>
      <c r="E1230" s="15"/>
    </row>
    <row r="1231" spans="2:5" x14ac:dyDescent="0.15">
      <c r="B1231" s="5"/>
      <c r="C1231" s="5"/>
      <c r="D1231" s="5"/>
      <c r="E1231" s="15"/>
    </row>
    <row r="1232" spans="2:5" x14ac:dyDescent="0.15">
      <c r="B1232" s="5"/>
      <c r="C1232" s="5"/>
      <c r="D1232" s="5"/>
      <c r="E1232" s="15"/>
    </row>
    <row r="1233" spans="2:5" x14ac:dyDescent="0.15">
      <c r="B1233" s="5"/>
      <c r="C1233" s="5"/>
      <c r="D1233" s="5"/>
      <c r="E1233" s="15"/>
    </row>
    <row r="1234" spans="2:5" x14ac:dyDescent="0.15">
      <c r="B1234" s="5"/>
      <c r="C1234" s="5"/>
      <c r="D1234" s="5"/>
      <c r="E1234" s="15"/>
    </row>
    <row r="1235" spans="2:5" x14ac:dyDescent="0.15">
      <c r="B1235" s="5"/>
      <c r="C1235" s="5"/>
      <c r="D1235" s="5"/>
      <c r="E1235" s="15"/>
    </row>
    <row r="1236" spans="2:5" x14ac:dyDescent="0.15">
      <c r="B1236" s="5"/>
      <c r="C1236" s="5"/>
      <c r="D1236" s="5"/>
      <c r="E1236" s="15"/>
    </row>
    <row r="1237" spans="2:5" x14ac:dyDescent="0.15">
      <c r="B1237" s="5"/>
      <c r="C1237" s="5"/>
      <c r="D1237" s="5"/>
      <c r="E1237" s="15"/>
    </row>
    <row r="1238" spans="2:5" x14ac:dyDescent="0.15">
      <c r="B1238" s="5"/>
      <c r="C1238" s="5"/>
      <c r="D1238" s="5"/>
      <c r="E1238" s="15"/>
    </row>
    <row r="1239" spans="2:5" x14ac:dyDescent="0.15">
      <c r="B1239" s="5"/>
      <c r="C1239" s="5"/>
      <c r="D1239" s="5"/>
      <c r="E1239" s="15"/>
    </row>
    <row r="1240" spans="2:5" x14ac:dyDescent="0.15">
      <c r="B1240" s="5"/>
      <c r="C1240" s="5"/>
      <c r="D1240" s="5"/>
      <c r="E1240" s="15"/>
    </row>
    <row r="1241" spans="2:5" x14ac:dyDescent="0.15">
      <c r="B1241" s="5"/>
      <c r="C1241" s="5"/>
      <c r="D1241" s="5"/>
      <c r="E1241" s="15"/>
    </row>
    <row r="1242" spans="2:5" x14ac:dyDescent="0.15">
      <c r="B1242" s="5"/>
      <c r="C1242" s="5"/>
      <c r="D1242" s="5"/>
      <c r="E1242" s="15"/>
    </row>
    <row r="1243" spans="2:5" x14ac:dyDescent="0.15">
      <c r="B1243" s="5"/>
      <c r="C1243" s="5"/>
      <c r="D1243" s="5"/>
      <c r="E1243" s="15"/>
    </row>
    <row r="1244" spans="2:5" x14ac:dyDescent="0.15">
      <c r="B1244" s="5"/>
      <c r="C1244" s="5"/>
      <c r="D1244" s="5"/>
      <c r="E1244" s="15"/>
    </row>
    <row r="1245" spans="2:5" x14ac:dyDescent="0.15">
      <c r="B1245" s="5"/>
      <c r="C1245" s="5"/>
      <c r="D1245" s="5"/>
      <c r="E1245" s="15"/>
    </row>
    <row r="1246" spans="2:5" x14ac:dyDescent="0.15">
      <c r="B1246" s="5"/>
      <c r="C1246" s="5"/>
      <c r="D1246" s="5"/>
      <c r="E1246" s="15"/>
    </row>
    <row r="1247" spans="2:5" x14ac:dyDescent="0.15">
      <c r="B1247" s="5"/>
      <c r="C1247" s="5"/>
      <c r="D1247" s="5"/>
      <c r="E1247" s="15"/>
    </row>
    <row r="1248" spans="2:5" x14ac:dyDescent="0.15">
      <c r="B1248" s="5"/>
      <c r="C1248" s="5"/>
      <c r="D1248" s="5"/>
      <c r="E1248" s="15"/>
    </row>
    <row r="1249" spans="2:5" x14ac:dyDescent="0.15">
      <c r="B1249" s="5"/>
      <c r="C1249" s="5"/>
      <c r="D1249" s="5"/>
      <c r="E1249" s="15"/>
    </row>
    <row r="1250" spans="2:5" x14ac:dyDescent="0.15">
      <c r="B1250" s="5"/>
      <c r="C1250" s="5"/>
      <c r="D1250" s="5"/>
      <c r="E1250" s="15"/>
    </row>
    <row r="1251" spans="2:5" x14ac:dyDescent="0.15">
      <c r="B1251" s="5"/>
      <c r="C1251" s="5"/>
      <c r="D1251" s="5"/>
      <c r="E1251" s="15"/>
    </row>
    <row r="1252" spans="2:5" x14ac:dyDescent="0.15">
      <c r="B1252" s="5"/>
      <c r="C1252" s="5"/>
      <c r="D1252" s="5"/>
      <c r="E1252" s="15"/>
    </row>
    <row r="1253" spans="2:5" x14ac:dyDescent="0.15">
      <c r="B1253" s="5"/>
      <c r="C1253" s="5"/>
      <c r="D1253" s="5"/>
      <c r="E1253" s="15"/>
    </row>
    <row r="1254" spans="2:5" x14ac:dyDescent="0.15">
      <c r="B1254" s="5"/>
      <c r="C1254" s="5"/>
      <c r="D1254" s="5"/>
      <c r="E1254" s="15"/>
    </row>
    <row r="1255" spans="2:5" x14ac:dyDescent="0.15">
      <c r="B1255" s="5"/>
      <c r="C1255" s="5"/>
      <c r="D1255" s="5"/>
      <c r="E1255" s="15"/>
    </row>
    <row r="1256" spans="2:5" x14ac:dyDescent="0.15">
      <c r="B1256" s="5"/>
      <c r="C1256" s="5"/>
      <c r="D1256" s="5"/>
      <c r="E1256" s="15"/>
    </row>
    <row r="1257" spans="2:5" x14ac:dyDescent="0.15">
      <c r="B1257" s="5"/>
      <c r="C1257" s="5"/>
      <c r="D1257" s="5"/>
      <c r="E1257" s="15"/>
    </row>
    <row r="1258" spans="2:5" x14ac:dyDescent="0.15">
      <c r="B1258" s="5"/>
      <c r="C1258" s="5"/>
      <c r="D1258" s="5"/>
      <c r="E1258" s="15"/>
    </row>
    <row r="1259" spans="2:5" x14ac:dyDescent="0.15">
      <c r="B1259" s="5"/>
      <c r="C1259" s="5"/>
      <c r="D1259" s="5"/>
      <c r="E1259" s="15"/>
    </row>
    <row r="1260" spans="2:5" x14ac:dyDescent="0.15">
      <c r="B1260" s="5"/>
      <c r="C1260" s="5"/>
      <c r="D1260" s="5"/>
      <c r="E1260" s="15"/>
    </row>
    <row r="1261" spans="2:5" x14ac:dyDescent="0.15">
      <c r="B1261" s="5"/>
      <c r="C1261" s="5"/>
      <c r="D1261" s="5"/>
      <c r="E1261" s="15"/>
    </row>
    <row r="1262" spans="2:5" x14ac:dyDescent="0.15">
      <c r="B1262" s="5"/>
      <c r="C1262" s="5"/>
      <c r="D1262" s="5"/>
      <c r="E1262" s="15"/>
    </row>
    <row r="1263" spans="2:5" x14ac:dyDescent="0.15">
      <c r="B1263" s="5"/>
      <c r="C1263" s="5"/>
      <c r="D1263" s="5"/>
      <c r="E1263" s="15"/>
    </row>
    <row r="1264" spans="2:5" x14ac:dyDescent="0.15">
      <c r="B1264" s="5"/>
      <c r="C1264" s="5"/>
      <c r="D1264" s="5"/>
      <c r="E1264" s="15"/>
    </row>
    <row r="1265" spans="2:5" x14ac:dyDescent="0.15">
      <c r="B1265" s="5"/>
      <c r="C1265" s="5"/>
      <c r="D1265" s="5"/>
      <c r="E1265" s="15"/>
    </row>
    <row r="1266" spans="2:5" x14ac:dyDescent="0.15">
      <c r="B1266" s="5"/>
      <c r="C1266" s="5"/>
      <c r="D1266" s="5"/>
      <c r="E1266" s="15"/>
    </row>
    <row r="1267" spans="2:5" x14ac:dyDescent="0.15">
      <c r="B1267" s="5"/>
      <c r="C1267" s="5"/>
      <c r="D1267" s="5"/>
      <c r="E1267" s="15"/>
    </row>
    <row r="1268" spans="2:5" x14ac:dyDescent="0.15">
      <c r="B1268" s="5"/>
      <c r="C1268" s="5"/>
      <c r="D1268" s="5"/>
      <c r="E1268" s="15"/>
    </row>
    <row r="1269" spans="2:5" x14ac:dyDescent="0.15">
      <c r="B1269" s="5"/>
      <c r="C1269" s="5"/>
      <c r="D1269" s="5"/>
      <c r="E1269" s="15"/>
    </row>
    <row r="1270" spans="2:5" x14ac:dyDescent="0.15">
      <c r="B1270" s="5"/>
      <c r="C1270" s="5"/>
      <c r="D1270" s="5"/>
      <c r="E1270" s="15"/>
    </row>
    <row r="1271" spans="2:5" x14ac:dyDescent="0.15">
      <c r="B1271" s="5"/>
      <c r="C1271" s="5"/>
      <c r="D1271" s="5"/>
      <c r="E1271" s="15"/>
    </row>
    <row r="1272" spans="2:5" x14ac:dyDescent="0.15">
      <c r="B1272" s="5"/>
      <c r="C1272" s="5"/>
      <c r="D1272" s="5"/>
      <c r="E1272" s="15"/>
    </row>
    <row r="1273" spans="2:5" x14ac:dyDescent="0.15">
      <c r="B1273" s="5"/>
      <c r="C1273" s="5"/>
      <c r="D1273" s="5"/>
      <c r="E1273" s="15"/>
    </row>
    <row r="1274" spans="2:5" x14ac:dyDescent="0.15">
      <c r="B1274" s="5"/>
      <c r="C1274" s="5"/>
      <c r="D1274" s="5"/>
      <c r="E1274" s="15"/>
    </row>
    <row r="1275" spans="2:5" x14ac:dyDescent="0.15">
      <c r="B1275" s="5"/>
      <c r="C1275" s="5"/>
      <c r="D1275" s="5"/>
      <c r="E1275" s="15"/>
    </row>
    <row r="1276" spans="2:5" x14ac:dyDescent="0.15">
      <c r="B1276" s="5"/>
      <c r="C1276" s="5"/>
      <c r="D1276" s="5"/>
      <c r="E1276" s="15"/>
    </row>
    <row r="1277" spans="2:5" x14ac:dyDescent="0.15">
      <c r="B1277" s="5"/>
      <c r="C1277" s="5"/>
      <c r="D1277" s="5"/>
      <c r="E1277" s="15"/>
    </row>
    <row r="1278" spans="2:5" x14ac:dyDescent="0.15">
      <c r="B1278" s="5"/>
      <c r="C1278" s="5"/>
      <c r="D1278" s="5"/>
      <c r="E1278" s="15"/>
    </row>
    <row r="1279" spans="2:5" x14ac:dyDescent="0.15">
      <c r="B1279" s="5"/>
      <c r="C1279" s="5"/>
      <c r="D1279" s="5"/>
      <c r="E1279" s="15"/>
    </row>
    <row r="1280" spans="2:5" x14ac:dyDescent="0.15">
      <c r="B1280" s="5"/>
      <c r="C1280" s="5"/>
      <c r="D1280" s="5"/>
      <c r="E1280" s="15"/>
    </row>
    <row r="1281" spans="2:5" x14ac:dyDescent="0.15">
      <c r="B1281" s="5"/>
      <c r="C1281" s="5"/>
      <c r="D1281" s="5"/>
      <c r="E1281" s="15"/>
    </row>
    <row r="1282" spans="2:5" x14ac:dyDescent="0.15">
      <c r="B1282" s="5"/>
      <c r="C1282" s="5"/>
      <c r="D1282" s="5"/>
      <c r="E1282" s="15"/>
    </row>
    <row r="1283" spans="2:5" x14ac:dyDescent="0.15">
      <c r="B1283" s="5"/>
      <c r="C1283" s="5"/>
      <c r="D1283" s="5"/>
      <c r="E1283" s="15"/>
    </row>
    <row r="1284" spans="2:5" x14ac:dyDescent="0.15">
      <c r="B1284" s="5"/>
      <c r="C1284" s="5"/>
      <c r="D1284" s="5"/>
      <c r="E1284" s="15"/>
    </row>
    <row r="1285" spans="2:5" x14ac:dyDescent="0.15">
      <c r="B1285" s="5"/>
      <c r="C1285" s="5"/>
      <c r="D1285" s="5"/>
      <c r="E1285" s="15"/>
    </row>
    <row r="1286" spans="2:5" x14ac:dyDescent="0.15">
      <c r="B1286" s="5"/>
      <c r="C1286" s="5"/>
      <c r="D1286" s="5"/>
      <c r="E1286" s="15"/>
    </row>
    <row r="1287" spans="2:5" x14ac:dyDescent="0.15">
      <c r="B1287" s="5"/>
      <c r="C1287" s="5"/>
      <c r="D1287" s="5"/>
      <c r="E1287" s="15"/>
    </row>
    <row r="1288" spans="2:5" x14ac:dyDescent="0.15">
      <c r="B1288" s="5"/>
      <c r="C1288" s="5"/>
      <c r="D1288" s="5"/>
      <c r="E1288" s="15"/>
    </row>
    <row r="1289" spans="2:5" x14ac:dyDescent="0.15">
      <c r="B1289" s="5"/>
      <c r="C1289" s="5"/>
      <c r="D1289" s="5"/>
      <c r="E1289" s="15"/>
    </row>
    <row r="1290" spans="2:5" x14ac:dyDescent="0.15">
      <c r="B1290" s="5"/>
      <c r="C1290" s="5"/>
      <c r="D1290" s="5"/>
      <c r="E1290" s="15"/>
    </row>
    <row r="1291" spans="2:5" x14ac:dyDescent="0.15">
      <c r="B1291" s="5"/>
      <c r="C1291" s="5"/>
      <c r="D1291" s="5"/>
      <c r="E1291" s="15"/>
    </row>
    <row r="1292" spans="2:5" x14ac:dyDescent="0.15">
      <c r="B1292" s="5"/>
      <c r="C1292" s="5"/>
      <c r="D1292" s="5"/>
      <c r="E1292" s="15"/>
    </row>
    <row r="1293" spans="2:5" x14ac:dyDescent="0.15">
      <c r="B1293" s="5"/>
      <c r="C1293" s="5"/>
      <c r="D1293" s="5"/>
      <c r="E1293" s="15"/>
    </row>
    <row r="1294" spans="2:5" x14ac:dyDescent="0.15">
      <c r="B1294" s="5"/>
      <c r="C1294" s="5"/>
      <c r="D1294" s="5"/>
      <c r="E1294" s="15"/>
    </row>
    <row r="1295" spans="2:5" x14ac:dyDescent="0.15">
      <c r="B1295" s="5"/>
      <c r="C1295" s="5"/>
      <c r="D1295" s="5"/>
      <c r="E1295" s="15"/>
    </row>
    <row r="1296" spans="2:5" x14ac:dyDescent="0.15">
      <c r="B1296" s="5"/>
      <c r="C1296" s="5"/>
      <c r="D1296" s="5"/>
      <c r="E1296" s="15"/>
    </row>
    <row r="1297" spans="2:5" x14ac:dyDescent="0.15">
      <c r="B1297" s="5"/>
      <c r="C1297" s="5"/>
      <c r="D1297" s="5"/>
      <c r="E1297" s="15"/>
    </row>
    <row r="1298" spans="2:5" x14ac:dyDescent="0.15">
      <c r="B1298" s="5"/>
      <c r="C1298" s="5"/>
      <c r="D1298" s="5"/>
      <c r="E1298" s="15"/>
    </row>
    <row r="1299" spans="2:5" x14ac:dyDescent="0.15">
      <c r="B1299" s="5"/>
      <c r="C1299" s="5"/>
      <c r="D1299" s="5"/>
      <c r="E1299" s="15"/>
    </row>
    <row r="1300" spans="2:5" x14ac:dyDescent="0.15">
      <c r="B1300" s="5"/>
      <c r="C1300" s="5"/>
      <c r="D1300" s="5"/>
      <c r="E1300" s="15"/>
    </row>
    <row r="1301" spans="2:5" x14ac:dyDescent="0.15">
      <c r="B1301" s="5"/>
      <c r="C1301" s="5"/>
      <c r="D1301" s="5"/>
      <c r="E1301" s="15"/>
    </row>
    <row r="1302" spans="2:5" x14ac:dyDescent="0.15">
      <c r="B1302" s="5"/>
      <c r="C1302" s="5"/>
      <c r="D1302" s="5"/>
      <c r="E1302" s="15"/>
    </row>
    <row r="1303" spans="2:5" x14ac:dyDescent="0.15">
      <c r="B1303" s="5"/>
      <c r="C1303" s="5"/>
      <c r="D1303" s="5"/>
      <c r="E1303" s="15"/>
    </row>
    <row r="1304" spans="2:5" x14ac:dyDescent="0.15">
      <c r="B1304" s="5"/>
      <c r="C1304" s="5"/>
      <c r="D1304" s="5"/>
      <c r="E1304" s="15"/>
    </row>
    <row r="1305" spans="2:5" x14ac:dyDescent="0.15">
      <c r="B1305" s="5"/>
      <c r="C1305" s="5"/>
      <c r="D1305" s="5"/>
      <c r="E1305" s="15"/>
    </row>
    <row r="1306" spans="2:5" x14ac:dyDescent="0.15">
      <c r="B1306" s="5"/>
      <c r="C1306" s="5"/>
      <c r="D1306" s="5"/>
      <c r="E1306" s="15"/>
    </row>
    <row r="1307" spans="2:5" x14ac:dyDescent="0.15">
      <c r="B1307" s="5"/>
      <c r="C1307" s="5"/>
      <c r="D1307" s="5"/>
      <c r="E1307" s="15"/>
    </row>
    <row r="1308" spans="2:5" x14ac:dyDescent="0.15">
      <c r="B1308" s="5"/>
      <c r="C1308" s="5"/>
      <c r="D1308" s="5"/>
      <c r="E1308" s="15"/>
    </row>
    <row r="1309" spans="2:5" x14ac:dyDescent="0.15">
      <c r="B1309" s="5"/>
      <c r="C1309" s="5"/>
      <c r="D1309" s="5"/>
      <c r="E1309" s="15"/>
    </row>
    <row r="1310" spans="2:5" x14ac:dyDescent="0.15">
      <c r="B1310" s="5"/>
      <c r="C1310" s="5"/>
      <c r="D1310" s="5"/>
      <c r="E1310" s="15"/>
    </row>
    <row r="1311" spans="2:5" x14ac:dyDescent="0.15">
      <c r="B1311" s="5"/>
      <c r="C1311" s="5"/>
      <c r="D1311" s="5"/>
      <c r="E1311" s="15"/>
    </row>
    <row r="1312" spans="2:5" x14ac:dyDescent="0.15">
      <c r="B1312" s="5"/>
      <c r="C1312" s="5"/>
      <c r="D1312" s="5"/>
      <c r="E1312" s="15"/>
    </row>
    <row r="1313" spans="2:5" x14ac:dyDescent="0.15">
      <c r="B1313" s="5"/>
      <c r="C1313" s="5"/>
      <c r="D1313" s="5"/>
      <c r="E1313" s="15"/>
    </row>
    <row r="1314" spans="2:5" x14ac:dyDescent="0.15">
      <c r="B1314" s="5"/>
      <c r="C1314" s="5"/>
      <c r="D1314" s="5"/>
      <c r="E1314" s="15"/>
    </row>
    <row r="1315" spans="2:5" x14ac:dyDescent="0.15">
      <c r="B1315" s="5"/>
      <c r="C1315" s="5"/>
      <c r="D1315" s="5"/>
      <c r="E1315" s="15"/>
    </row>
    <row r="1316" spans="2:5" x14ac:dyDescent="0.15">
      <c r="B1316" s="5"/>
      <c r="C1316" s="5"/>
      <c r="D1316" s="5"/>
      <c r="E1316" s="15"/>
    </row>
    <row r="1317" spans="2:5" x14ac:dyDescent="0.15">
      <c r="B1317" s="5"/>
      <c r="C1317" s="5"/>
      <c r="D1317" s="5"/>
      <c r="E1317" s="15"/>
    </row>
    <row r="1318" spans="2:5" x14ac:dyDescent="0.15">
      <c r="B1318" s="5"/>
      <c r="C1318" s="5"/>
      <c r="D1318" s="5"/>
      <c r="E1318" s="15"/>
    </row>
    <row r="1319" spans="2:5" x14ac:dyDescent="0.15">
      <c r="B1319" s="5"/>
      <c r="C1319" s="5"/>
      <c r="D1319" s="5"/>
      <c r="E1319" s="15"/>
    </row>
    <row r="1320" spans="2:5" x14ac:dyDescent="0.15">
      <c r="B1320" s="5"/>
      <c r="C1320" s="5"/>
      <c r="D1320" s="5"/>
      <c r="E1320" s="15"/>
    </row>
    <row r="1321" spans="2:5" x14ac:dyDescent="0.15">
      <c r="B1321" s="5"/>
      <c r="C1321" s="5"/>
      <c r="D1321" s="5"/>
      <c r="E1321" s="15"/>
    </row>
    <row r="1322" spans="2:5" x14ac:dyDescent="0.15">
      <c r="B1322" s="5"/>
      <c r="C1322" s="5"/>
      <c r="D1322" s="5"/>
      <c r="E1322" s="15"/>
    </row>
    <row r="1323" spans="2:5" x14ac:dyDescent="0.15">
      <c r="B1323" s="5"/>
      <c r="C1323" s="5"/>
      <c r="D1323" s="5"/>
      <c r="E1323" s="15"/>
    </row>
    <row r="1324" spans="2:5" x14ac:dyDescent="0.15">
      <c r="B1324" s="5"/>
      <c r="C1324" s="5"/>
      <c r="D1324" s="5"/>
      <c r="E1324" s="15"/>
    </row>
    <row r="1325" spans="2:5" x14ac:dyDescent="0.15">
      <c r="B1325" s="5"/>
      <c r="C1325" s="5"/>
      <c r="D1325" s="5"/>
      <c r="E1325" s="15"/>
    </row>
    <row r="1326" spans="2:5" x14ac:dyDescent="0.15">
      <c r="B1326" s="5"/>
      <c r="C1326" s="5"/>
      <c r="D1326" s="5"/>
      <c r="E1326" s="15"/>
    </row>
    <row r="1327" spans="2:5" x14ac:dyDescent="0.15">
      <c r="B1327" s="5"/>
      <c r="C1327" s="5"/>
      <c r="D1327" s="5"/>
      <c r="E1327" s="15"/>
    </row>
    <row r="1328" spans="2:5" x14ac:dyDescent="0.15">
      <c r="B1328" s="5"/>
      <c r="C1328" s="5"/>
      <c r="D1328" s="5"/>
      <c r="E1328" s="15"/>
    </row>
    <row r="1329" spans="2:5" x14ac:dyDescent="0.15">
      <c r="B1329" s="5"/>
      <c r="C1329" s="5"/>
      <c r="D1329" s="5"/>
      <c r="E1329" s="15"/>
    </row>
    <row r="1330" spans="2:5" x14ac:dyDescent="0.15">
      <c r="B1330" s="5"/>
      <c r="C1330" s="5"/>
      <c r="D1330" s="5"/>
      <c r="E1330" s="15"/>
    </row>
    <row r="1331" spans="2:5" x14ac:dyDescent="0.15">
      <c r="B1331" s="5"/>
      <c r="C1331" s="5"/>
      <c r="D1331" s="5"/>
      <c r="E1331" s="15"/>
    </row>
    <row r="1332" spans="2:5" x14ac:dyDescent="0.15">
      <c r="B1332" s="5"/>
      <c r="C1332" s="5"/>
      <c r="D1332" s="5"/>
      <c r="E1332" s="15"/>
    </row>
    <row r="1333" spans="2:5" x14ac:dyDescent="0.15">
      <c r="B1333" s="5"/>
      <c r="C1333" s="5"/>
      <c r="D1333" s="5"/>
      <c r="E1333" s="15"/>
    </row>
    <row r="1334" spans="2:5" x14ac:dyDescent="0.15">
      <c r="B1334" s="5"/>
      <c r="C1334" s="5"/>
      <c r="D1334" s="5"/>
      <c r="E1334" s="15"/>
    </row>
    <row r="1335" spans="2:5" x14ac:dyDescent="0.15">
      <c r="B1335" s="5"/>
      <c r="C1335" s="5"/>
      <c r="D1335" s="5"/>
      <c r="E1335" s="15"/>
    </row>
    <row r="1336" spans="2:5" x14ac:dyDescent="0.15">
      <c r="B1336" s="5"/>
      <c r="C1336" s="5"/>
      <c r="D1336" s="5"/>
      <c r="E1336" s="15"/>
    </row>
    <row r="1337" spans="2:5" x14ac:dyDescent="0.15">
      <c r="B1337" s="5"/>
      <c r="C1337" s="5"/>
      <c r="D1337" s="5"/>
      <c r="E1337" s="15"/>
    </row>
    <row r="1338" spans="2:5" x14ac:dyDescent="0.15">
      <c r="B1338" s="5"/>
      <c r="C1338" s="5"/>
      <c r="D1338" s="5"/>
      <c r="E1338" s="15"/>
    </row>
    <row r="1339" spans="2:5" x14ac:dyDescent="0.15">
      <c r="B1339" s="5"/>
      <c r="C1339" s="5"/>
      <c r="D1339" s="5"/>
      <c r="E1339" s="15"/>
    </row>
    <row r="1340" spans="2:5" x14ac:dyDescent="0.15">
      <c r="B1340" s="5"/>
      <c r="C1340" s="5"/>
      <c r="D1340" s="5"/>
      <c r="E1340" s="15"/>
    </row>
    <row r="1341" spans="2:5" x14ac:dyDescent="0.15">
      <c r="B1341" s="5"/>
      <c r="C1341" s="5"/>
      <c r="D1341" s="5"/>
      <c r="E1341" s="15"/>
    </row>
    <row r="1342" spans="2:5" x14ac:dyDescent="0.15">
      <c r="B1342" s="5"/>
      <c r="C1342" s="5"/>
      <c r="D1342" s="5"/>
      <c r="E1342" s="15"/>
    </row>
    <row r="1343" spans="2:5" x14ac:dyDescent="0.15">
      <c r="B1343" s="5"/>
      <c r="C1343" s="5"/>
      <c r="D1343" s="5"/>
      <c r="E1343" s="15"/>
    </row>
    <row r="1344" spans="2:5" x14ac:dyDescent="0.15">
      <c r="B1344" s="5"/>
      <c r="C1344" s="5"/>
      <c r="D1344" s="5"/>
      <c r="E1344" s="15"/>
    </row>
    <row r="1345" spans="2:5" x14ac:dyDescent="0.15">
      <c r="B1345" s="5"/>
      <c r="C1345" s="5"/>
      <c r="D1345" s="5"/>
      <c r="E1345" s="15"/>
    </row>
    <row r="1346" spans="2:5" x14ac:dyDescent="0.15">
      <c r="B1346" s="5"/>
      <c r="C1346" s="5"/>
      <c r="D1346" s="5"/>
      <c r="E1346" s="15"/>
    </row>
    <row r="1347" spans="2:5" x14ac:dyDescent="0.15">
      <c r="B1347" s="5"/>
      <c r="C1347" s="5"/>
      <c r="D1347" s="5"/>
      <c r="E1347" s="15"/>
    </row>
    <row r="1348" spans="2:5" x14ac:dyDescent="0.15">
      <c r="B1348" s="5"/>
      <c r="C1348" s="5"/>
      <c r="D1348" s="5"/>
      <c r="E1348" s="15"/>
    </row>
    <row r="1349" spans="2:5" x14ac:dyDescent="0.15">
      <c r="B1349" s="5"/>
      <c r="C1349" s="5"/>
      <c r="D1349" s="5"/>
      <c r="E1349" s="15"/>
    </row>
    <row r="1350" spans="2:5" x14ac:dyDescent="0.15">
      <c r="B1350" s="5"/>
      <c r="C1350" s="5"/>
      <c r="D1350" s="5"/>
      <c r="E1350" s="15"/>
    </row>
    <row r="1351" spans="2:5" x14ac:dyDescent="0.15">
      <c r="B1351" s="5"/>
      <c r="C1351" s="5"/>
      <c r="D1351" s="5"/>
      <c r="E1351" s="15"/>
    </row>
    <row r="1352" spans="2:5" x14ac:dyDescent="0.15">
      <c r="B1352" s="5"/>
      <c r="C1352" s="5"/>
      <c r="D1352" s="5"/>
      <c r="E1352" s="15"/>
    </row>
    <row r="1353" spans="2:5" x14ac:dyDescent="0.15">
      <c r="B1353" s="5"/>
      <c r="C1353" s="5"/>
      <c r="D1353" s="5"/>
      <c r="E1353" s="15"/>
    </row>
    <row r="1354" spans="2:5" x14ac:dyDescent="0.15">
      <c r="B1354" s="5"/>
      <c r="C1354" s="5"/>
      <c r="D1354" s="5"/>
      <c r="E1354" s="15"/>
    </row>
    <row r="1355" spans="2:5" x14ac:dyDescent="0.15">
      <c r="B1355" s="5"/>
      <c r="C1355" s="5"/>
      <c r="D1355" s="5"/>
      <c r="E1355" s="15"/>
    </row>
    <row r="1356" spans="2:5" x14ac:dyDescent="0.15">
      <c r="B1356" s="5"/>
      <c r="C1356" s="5"/>
      <c r="D1356" s="5"/>
      <c r="E1356" s="15"/>
    </row>
    <row r="1357" spans="2:5" x14ac:dyDescent="0.15">
      <c r="B1357" s="5"/>
      <c r="C1357" s="5"/>
      <c r="D1357" s="5"/>
      <c r="E1357" s="15"/>
    </row>
    <row r="1358" spans="2:5" x14ac:dyDescent="0.15">
      <c r="B1358" s="5"/>
      <c r="C1358" s="5"/>
      <c r="D1358" s="5"/>
      <c r="E1358" s="15"/>
    </row>
    <row r="1359" spans="2:5" x14ac:dyDescent="0.15">
      <c r="B1359" s="5"/>
      <c r="C1359" s="5"/>
      <c r="D1359" s="5"/>
      <c r="E1359" s="15"/>
    </row>
    <row r="1360" spans="2:5" x14ac:dyDescent="0.15">
      <c r="B1360" s="5"/>
      <c r="C1360" s="5"/>
      <c r="D1360" s="5"/>
      <c r="E1360" s="15"/>
    </row>
    <row r="1361" spans="2:5" x14ac:dyDescent="0.15">
      <c r="B1361" s="5"/>
      <c r="C1361" s="5"/>
      <c r="D1361" s="5"/>
      <c r="E1361" s="15"/>
    </row>
    <row r="1362" spans="2:5" x14ac:dyDescent="0.15">
      <c r="B1362" s="5"/>
      <c r="C1362" s="5"/>
      <c r="D1362" s="5"/>
      <c r="E1362" s="15"/>
    </row>
    <row r="1363" spans="2:5" x14ac:dyDescent="0.15">
      <c r="B1363" s="5"/>
      <c r="C1363" s="5"/>
      <c r="D1363" s="5"/>
      <c r="E1363" s="15"/>
    </row>
    <row r="1364" spans="2:5" x14ac:dyDescent="0.15">
      <c r="B1364" s="5"/>
      <c r="C1364" s="5"/>
      <c r="D1364" s="5"/>
      <c r="E1364" s="15"/>
    </row>
    <row r="1365" spans="2:5" x14ac:dyDescent="0.15">
      <c r="B1365" s="5"/>
      <c r="C1365" s="5"/>
      <c r="D1365" s="5"/>
      <c r="E1365" s="15"/>
    </row>
    <row r="1366" spans="2:5" x14ac:dyDescent="0.15">
      <c r="B1366" s="5"/>
      <c r="C1366" s="5"/>
      <c r="D1366" s="5"/>
      <c r="E1366" s="15"/>
    </row>
    <row r="1367" spans="2:5" x14ac:dyDescent="0.15">
      <c r="B1367" s="5"/>
      <c r="C1367" s="5"/>
      <c r="D1367" s="5"/>
      <c r="E1367" s="15"/>
    </row>
    <row r="1368" spans="2:5" x14ac:dyDescent="0.15">
      <c r="B1368" s="5"/>
      <c r="C1368" s="5"/>
      <c r="D1368" s="5"/>
      <c r="E1368" s="15"/>
    </row>
    <row r="1369" spans="2:5" x14ac:dyDescent="0.15">
      <c r="B1369" s="5"/>
      <c r="C1369" s="5"/>
      <c r="D1369" s="5"/>
      <c r="E1369" s="15"/>
    </row>
    <row r="1370" spans="2:5" x14ac:dyDescent="0.15">
      <c r="B1370" s="5"/>
      <c r="C1370" s="5"/>
      <c r="D1370" s="5"/>
      <c r="E1370" s="15"/>
    </row>
    <row r="1371" spans="2:5" x14ac:dyDescent="0.15">
      <c r="B1371" s="5"/>
      <c r="C1371" s="5"/>
      <c r="D1371" s="5"/>
      <c r="E1371" s="15"/>
    </row>
    <row r="1372" spans="2:5" x14ac:dyDescent="0.15">
      <c r="B1372" s="5"/>
      <c r="C1372" s="5"/>
      <c r="D1372" s="5"/>
      <c r="E1372" s="15"/>
    </row>
    <row r="1373" spans="2:5" x14ac:dyDescent="0.15">
      <c r="B1373" s="5"/>
      <c r="C1373" s="5"/>
      <c r="D1373" s="5"/>
      <c r="E1373" s="15"/>
    </row>
    <row r="1374" spans="2:5" x14ac:dyDescent="0.15">
      <c r="B1374" s="5"/>
      <c r="C1374" s="5"/>
      <c r="D1374" s="5"/>
      <c r="E1374" s="15"/>
    </row>
    <row r="1375" spans="2:5" x14ac:dyDescent="0.15">
      <c r="B1375" s="5"/>
      <c r="C1375" s="5"/>
      <c r="D1375" s="5"/>
      <c r="E1375" s="15"/>
    </row>
    <row r="1376" spans="2:5" x14ac:dyDescent="0.15">
      <c r="B1376" s="5"/>
      <c r="C1376" s="5"/>
      <c r="D1376" s="5"/>
      <c r="E1376" s="15"/>
    </row>
    <row r="1377" spans="2:5" x14ac:dyDescent="0.15">
      <c r="B1377" s="5"/>
      <c r="C1377" s="5"/>
      <c r="D1377" s="5"/>
      <c r="E1377" s="15"/>
    </row>
    <row r="1378" spans="2:5" x14ac:dyDescent="0.15">
      <c r="B1378" s="5"/>
      <c r="C1378" s="5"/>
      <c r="D1378" s="5"/>
      <c r="E1378" s="15"/>
    </row>
    <row r="1379" spans="2:5" x14ac:dyDescent="0.15">
      <c r="B1379" s="5"/>
      <c r="C1379" s="5"/>
      <c r="D1379" s="5"/>
      <c r="E1379" s="15"/>
    </row>
    <row r="1380" spans="2:5" x14ac:dyDescent="0.15">
      <c r="B1380" s="5"/>
      <c r="C1380" s="5"/>
      <c r="D1380" s="5"/>
      <c r="E1380" s="15"/>
    </row>
    <row r="1381" spans="2:5" x14ac:dyDescent="0.15">
      <c r="B1381" s="5"/>
      <c r="C1381" s="5"/>
      <c r="D1381" s="5"/>
      <c r="E1381" s="15"/>
    </row>
    <row r="1382" spans="2:5" x14ac:dyDescent="0.15">
      <c r="B1382" s="5"/>
      <c r="C1382" s="5"/>
      <c r="D1382" s="5"/>
      <c r="E1382" s="15"/>
    </row>
    <row r="1383" spans="2:5" x14ac:dyDescent="0.15">
      <c r="B1383" s="5"/>
      <c r="C1383" s="5"/>
      <c r="D1383" s="5"/>
      <c r="E1383" s="15"/>
    </row>
    <row r="1384" spans="2:5" x14ac:dyDescent="0.15">
      <c r="B1384" s="5"/>
      <c r="C1384" s="5"/>
      <c r="D1384" s="5"/>
      <c r="E1384" s="15"/>
    </row>
    <row r="1385" spans="2:5" x14ac:dyDescent="0.15">
      <c r="B1385" s="5"/>
      <c r="C1385" s="5"/>
      <c r="D1385" s="5"/>
      <c r="E1385" s="15"/>
    </row>
    <row r="1386" spans="2:5" x14ac:dyDescent="0.15">
      <c r="B1386" s="5"/>
      <c r="C1386" s="5"/>
      <c r="D1386" s="5"/>
      <c r="E1386" s="15"/>
    </row>
    <row r="1387" spans="2:5" x14ac:dyDescent="0.15">
      <c r="B1387" s="5"/>
      <c r="C1387" s="5"/>
      <c r="D1387" s="5"/>
      <c r="E1387" s="15"/>
    </row>
    <row r="1388" spans="2:5" x14ac:dyDescent="0.15">
      <c r="B1388" s="5"/>
      <c r="C1388" s="5"/>
      <c r="D1388" s="5"/>
      <c r="E1388" s="15"/>
    </row>
    <row r="1389" spans="2:5" x14ac:dyDescent="0.15">
      <c r="B1389" s="5"/>
      <c r="C1389" s="5"/>
      <c r="D1389" s="5"/>
      <c r="E1389" s="15"/>
    </row>
    <row r="1390" spans="2:5" x14ac:dyDescent="0.15">
      <c r="B1390" s="5"/>
      <c r="C1390" s="5"/>
      <c r="D1390" s="5"/>
      <c r="E1390" s="15"/>
    </row>
    <row r="1391" spans="2:5" x14ac:dyDescent="0.15">
      <c r="B1391" s="5"/>
      <c r="C1391" s="5"/>
      <c r="D1391" s="5"/>
      <c r="E1391" s="15"/>
    </row>
    <row r="1392" spans="2:5" x14ac:dyDescent="0.15">
      <c r="B1392" s="5"/>
      <c r="C1392" s="5"/>
      <c r="D1392" s="5"/>
      <c r="E1392" s="15"/>
    </row>
    <row r="1393" spans="2:5" x14ac:dyDescent="0.15">
      <c r="B1393" s="5"/>
      <c r="C1393" s="5"/>
      <c r="D1393" s="5"/>
      <c r="E1393" s="15"/>
    </row>
    <row r="1394" spans="2:5" x14ac:dyDescent="0.15">
      <c r="B1394" s="5"/>
      <c r="C1394" s="5"/>
      <c r="D1394" s="5"/>
      <c r="E1394" s="15"/>
    </row>
    <row r="1395" spans="2:5" x14ac:dyDescent="0.15">
      <c r="B1395" s="5"/>
      <c r="C1395" s="5"/>
      <c r="D1395" s="5"/>
      <c r="E1395" s="15"/>
    </row>
    <row r="1396" spans="2:5" x14ac:dyDescent="0.15">
      <c r="B1396" s="5"/>
      <c r="C1396" s="5"/>
      <c r="D1396" s="5"/>
      <c r="E1396" s="15"/>
    </row>
    <row r="1397" spans="2:5" x14ac:dyDescent="0.15">
      <c r="B1397" s="5"/>
      <c r="C1397" s="5"/>
      <c r="D1397" s="5"/>
      <c r="E1397" s="15"/>
    </row>
    <row r="1398" spans="2:5" x14ac:dyDescent="0.15">
      <c r="B1398" s="5"/>
      <c r="C1398" s="5"/>
      <c r="D1398" s="5"/>
      <c r="E1398" s="15"/>
    </row>
    <row r="1399" spans="2:5" x14ac:dyDescent="0.15">
      <c r="B1399" s="5"/>
      <c r="C1399" s="5"/>
      <c r="D1399" s="5"/>
      <c r="E1399" s="15"/>
    </row>
    <row r="1400" spans="2:5" x14ac:dyDescent="0.15">
      <c r="B1400" s="5"/>
      <c r="C1400" s="5"/>
      <c r="D1400" s="5"/>
      <c r="E1400" s="15"/>
    </row>
    <row r="1401" spans="2:5" x14ac:dyDescent="0.15">
      <c r="B1401" s="5"/>
      <c r="C1401" s="5"/>
      <c r="D1401" s="5"/>
      <c r="E1401" s="15"/>
    </row>
    <row r="1402" spans="2:5" x14ac:dyDescent="0.15">
      <c r="B1402" s="5"/>
      <c r="C1402" s="5"/>
      <c r="D1402" s="5"/>
      <c r="E1402" s="15"/>
    </row>
    <row r="1403" spans="2:5" x14ac:dyDescent="0.15">
      <c r="B1403" s="5"/>
      <c r="C1403" s="5"/>
      <c r="D1403" s="5"/>
      <c r="E1403" s="15"/>
    </row>
    <row r="1404" spans="2:5" x14ac:dyDescent="0.15">
      <c r="B1404" s="5"/>
      <c r="C1404" s="5"/>
      <c r="D1404" s="5"/>
      <c r="E1404" s="15"/>
    </row>
    <row r="1405" spans="2:5" x14ac:dyDescent="0.15">
      <c r="B1405" s="5"/>
      <c r="C1405" s="5"/>
      <c r="D1405" s="5"/>
      <c r="E1405" s="15"/>
    </row>
    <row r="1406" spans="2:5" x14ac:dyDescent="0.15">
      <c r="B1406" s="5"/>
      <c r="C1406" s="5"/>
      <c r="D1406" s="5"/>
      <c r="E1406" s="15"/>
    </row>
    <row r="1407" spans="2:5" x14ac:dyDescent="0.15">
      <c r="B1407" s="5"/>
      <c r="C1407" s="5"/>
      <c r="D1407" s="5"/>
      <c r="E1407" s="15"/>
    </row>
    <row r="1408" spans="2:5" x14ac:dyDescent="0.15">
      <c r="B1408" s="5"/>
      <c r="C1408" s="5"/>
      <c r="D1408" s="5"/>
      <c r="E1408" s="15"/>
    </row>
    <row r="1409" spans="2:5" x14ac:dyDescent="0.15">
      <c r="B1409" s="5"/>
      <c r="C1409" s="5"/>
      <c r="D1409" s="5"/>
      <c r="E1409" s="15"/>
    </row>
    <row r="1410" spans="2:5" x14ac:dyDescent="0.15">
      <c r="B1410" s="5"/>
      <c r="C1410" s="5"/>
      <c r="D1410" s="5"/>
      <c r="E1410" s="15"/>
    </row>
    <row r="1411" spans="2:5" x14ac:dyDescent="0.15">
      <c r="B1411" s="5"/>
      <c r="C1411" s="5"/>
      <c r="D1411" s="5"/>
      <c r="E1411" s="15"/>
    </row>
    <row r="1412" spans="2:5" x14ac:dyDescent="0.15">
      <c r="B1412" s="5"/>
      <c r="C1412" s="5"/>
      <c r="D1412" s="5"/>
      <c r="E1412" s="15"/>
    </row>
    <row r="1413" spans="2:5" x14ac:dyDescent="0.15">
      <c r="B1413" s="5"/>
      <c r="C1413" s="5"/>
      <c r="D1413" s="5"/>
      <c r="E1413" s="15"/>
    </row>
    <row r="1414" spans="2:5" x14ac:dyDescent="0.15">
      <c r="B1414" s="5"/>
      <c r="C1414" s="5"/>
      <c r="D1414" s="5"/>
      <c r="E1414" s="15"/>
    </row>
    <row r="1415" spans="2:5" x14ac:dyDescent="0.15">
      <c r="B1415" s="5"/>
      <c r="C1415" s="5"/>
      <c r="D1415" s="5"/>
      <c r="E1415" s="15"/>
    </row>
    <row r="1416" spans="2:5" x14ac:dyDescent="0.15">
      <c r="B1416" s="5"/>
      <c r="C1416" s="5"/>
      <c r="D1416" s="5"/>
      <c r="E1416" s="15"/>
    </row>
    <row r="1417" spans="2:5" x14ac:dyDescent="0.15">
      <c r="B1417" s="5"/>
      <c r="C1417" s="5"/>
      <c r="D1417" s="5"/>
      <c r="E1417" s="15"/>
    </row>
    <row r="1418" spans="2:5" x14ac:dyDescent="0.15">
      <c r="B1418" s="5"/>
      <c r="C1418" s="5"/>
      <c r="D1418" s="5"/>
      <c r="E1418" s="15"/>
    </row>
    <row r="1419" spans="2:5" x14ac:dyDescent="0.15">
      <c r="B1419" s="5"/>
      <c r="C1419" s="5"/>
      <c r="D1419" s="5"/>
      <c r="E1419" s="15"/>
    </row>
    <row r="1420" spans="2:5" x14ac:dyDescent="0.15">
      <c r="B1420" s="5"/>
      <c r="C1420" s="5"/>
      <c r="D1420" s="5"/>
      <c r="E1420" s="15"/>
    </row>
    <row r="1421" spans="2:5" x14ac:dyDescent="0.15">
      <c r="B1421" s="5"/>
      <c r="C1421" s="5"/>
      <c r="D1421" s="5"/>
      <c r="E1421" s="15"/>
    </row>
    <row r="1422" spans="2:5" x14ac:dyDescent="0.15">
      <c r="B1422" s="5"/>
      <c r="C1422" s="5"/>
      <c r="D1422" s="5"/>
      <c r="E1422" s="15"/>
    </row>
    <row r="1423" spans="2:5" x14ac:dyDescent="0.15">
      <c r="B1423" s="5"/>
      <c r="C1423" s="5"/>
      <c r="D1423" s="5"/>
      <c r="E1423" s="15"/>
    </row>
    <row r="1424" spans="2:5" x14ac:dyDescent="0.15">
      <c r="B1424" s="5"/>
      <c r="C1424" s="5"/>
      <c r="D1424" s="5"/>
      <c r="E1424" s="15"/>
    </row>
    <row r="1425" spans="2:5" x14ac:dyDescent="0.15">
      <c r="B1425" s="5"/>
      <c r="C1425" s="5"/>
      <c r="D1425" s="5"/>
      <c r="E1425" s="15"/>
    </row>
    <row r="1426" spans="2:5" x14ac:dyDescent="0.15">
      <c r="B1426" s="5"/>
      <c r="C1426" s="5"/>
      <c r="D1426" s="5"/>
      <c r="E1426" s="15"/>
    </row>
    <row r="1427" spans="2:5" x14ac:dyDescent="0.15">
      <c r="B1427" s="5"/>
      <c r="C1427" s="5"/>
      <c r="D1427" s="5"/>
      <c r="E1427" s="15"/>
    </row>
    <row r="1428" spans="2:5" x14ac:dyDescent="0.15">
      <c r="B1428" s="5"/>
      <c r="C1428" s="5"/>
      <c r="D1428" s="5"/>
      <c r="E1428" s="15"/>
    </row>
    <row r="1429" spans="2:5" x14ac:dyDescent="0.15">
      <c r="B1429" s="5"/>
      <c r="C1429" s="5"/>
      <c r="D1429" s="5"/>
      <c r="E1429" s="15"/>
    </row>
    <row r="1430" spans="2:5" x14ac:dyDescent="0.15">
      <c r="B1430" s="5"/>
      <c r="C1430" s="5"/>
      <c r="D1430" s="5"/>
      <c r="E1430" s="15"/>
    </row>
    <row r="1431" spans="2:5" x14ac:dyDescent="0.15">
      <c r="B1431" s="5"/>
      <c r="C1431" s="5"/>
      <c r="D1431" s="5"/>
      <c r="E1431" s="15"/>
    </row>
    <row r="1432" spans="2:5" x14ac:dyDescent="0.15">
      <c r="B1432" s="5"/>
      <c r="C1432" s="5"/>
      <c r="D1432" s="5"/>
      <c r="E1432" s="15"/>
    </row>
    <row r="1433" spans="2:5" x14ac:dyDescent="0.15">
      <c r="B1433" s="5"/>
      <c r="C1433" s="5"/>
      <c r="D1433" s="5"/>
      <c r="E1433" s="15"/>
    </row>
    <row r="1434" spans="2:5" x14ac:dyDescent="0.15">
      <c r="B1434" s="5"/>
      <c r="C1434" s="5"/>
      <c r="D1434" s="5"/>
      <c r="E1434" s="15"/>
    </row>
    <row r="1435" spans="2:5" x14ac:dyDescent="0.15">
      <c r="B1435" s="5"/>
      <c r="C1435" s="5"/>
      <c r="D1435" s="5"/>
      <c r="E1435" s="15"/>
    </row>
    <row r="1436" spans="2:5" x14ac:dyDescent="0.15">
      <c r="B1436" s="5"/>
      <c r="C1436" s="5"/>
      <c r="D1436" s="5"/>
      <c r="E1436" s="15"/>
    </row>
    <row r="1437" spans="2:5" x14ac:dyDescent="0.15">
      <c r="B1437" s="5"/>
      <c r="C1437" s="5"/>
      <c r="D1437" s="5"/>
      <c r="E1437" s="15"/>
    </row>
    <row r="1438" spans="2:5" x14ac:dyDescent="0.15">
      <c r="B1438" s="5"/>
      <c r="C1438" s="5"/>
      <c r="D1438" s="5"/>
      <c r="E1438" s="15"/>
    </row>
    <row r="1439" spans="2:5" x14ac:dyDescent="0.15">
      <c r="B1439" s="5"/>
      <c r="C1439" s="5"/>
      <c r="D1439" s="5"/>
      <c r="E1439" s="15"/>
    </row>
    <row r="1440" spans="2:5" x14ac:dyDescent="0.15">
      <c r="B1440" s="5"/>
      <c r="C1440" s="5"/>
      <c r="D1440" s="5"/>
      <c r="E1440" s="15"/>
    </row>
    <row r="1441" spans="2:5" x14ac:dyDescent="0.15">
      <c r="B1441" s="5"/>
      <c r="C1441" s="5"/>
      <c r="D1441" s="5"/>
      <c r="E1441" s="15"/>
    </row>
    <row r="1442" spans="2:5" x14ac:dyDescent="0.15">
      <c r="B1442" s="5"/>
      <c r="C1442" s="5"/>
      <c r="D1442" s="5"/>
      <c r="E1442" s="15"/>
    </row>
    <row r="1443" spans="2:5" x14ac:dyDescent="0.15">
      <c r="B1443" s="5"/>
      <c r="C1443" s="5"/>
      <c r="D1443" s="5"/>
      <c r="E1443" s="15"/>
    </row>
    <row r="1444" spans="2:5" x14ac:dyDescent="0.15">
      <c r="B1444" s="5"/>
      <c r="C1444" s="5"/>
      <c r="D1444" s="5"/>
      <c r="E1444" s="15"/>
    </row>
    <row r="1445" spans="2:5" x14ac:dyDescent="0.15">
      <c r="B1445" s="5"/>
      <c r="C1445" s="5"/>
      <c r="D1445" s="5"/>
      <c r="E1445" s="15"/>
    </row>
    <row r="1446" spans="2:5" x14ac:dyDescent="0.15">
      <c r="B1446" s="5"/>
      <c r="C1446" s="5"/>
      <c r="D1446" s="5"/>
      <c r="E1446" s="15"/>
    </row>
    <row r="1447" spans="2:5" x14ac:dyDescent="0.15">
      <c r="B1447" s="5"/>
      <c r="C1447" s="5"/>
      <c r="D1447" s="5"/>
      <c r="E1447" s="15"/>
    </row>
    <row r="1448" spans="2:5" x14ac:dyDescent="0.15">
      <c r="B1448" s="5"/>
      <c r="C1448" s="5"/>
      <c r="D1448" s="5"/>
      <c r="E1448" s="15"/>
    </row>
    <row r="1449" spans="2:5" x14ac:dyDescent="0.15">
      <c r="B1449" s="5"/>
      <c r="C1449" s="5"/>
      <c r="D1449" s="5"/>
      <c r="E1449" s="15"/>
    </row>
    <row r="1450" spans="2:5" x14ac:dyDescent="0.15">
      <c r="B1450" s="5"/>
      <c r="C1450" s="5"/>
      <c r="D1450" s="5"/>
      <c r="E1450" s="15"/>
    </row>
    <row r="1451" spans="2:5" x14ac:dyDescent="0.15">
      <c r="B1451" s="5"/>
      <c r="C1451" s="5"/>
      <c r="D1451" s="5"/>
      <c r="E1451" s="15"/>
    </row>
    <row r="1452" spans="2:5" x14ac:dyDescent="0.15">
      <c r="B1452" s="5"/>
      <c r="C1452" s="5"/>
      <c r="D1452" s="5"/>
      <c r="E1452" s="15"/>
    </row>
    <row r="1453" spans="2:5" x14ac:dyDescent="0.15">
      <c r="B1453" s="5"/>
      <c r="C1453" s="5"/>
      <c r="D1453" s="5"/>
      <c r="E1453" s="15"/>
    </row>
    <row r="1454" spans="2:5" x14ac:dyDescent="0.15">
      <c r="B1454" s="5"/>
      <c r="C1454" s="5"/>
      <c r="D1454" s="5"/>
      <c r="E1454" s="15"/>
    </row>
    <row r="1455" spans="2:5" x14ac:dyDescent="0.15">
      <c r="B1455" s="5"/>
      <c r="C1455" s="5"/>
      <c r="D1455" s="5"/>
      <c r="E1455" s="15"/>
    </row>
    <row r="1456" spans="2:5" x14ac:dyDescent="0.15">
      <c r="B1456" s="5"/>
      <c r="C1456" s="5"/>
      <c r="D1456" s="5"/>
      <c r="E1456" s="15"/>
    </row>
    <row r="1457" spans="2:5" x14ac:dyDescent="0.15">
      <c r="B1457" s="5"/>
      <c r="C1457" s="5"/>
      <c r="D1457" s="5"/>
      <c r="E1457" s="15"/>
    </row>
    <row r="1458" spans="2:5" x14ac:dyDescent="0.15">
      <c r="B1458" s="5"/>
      <c r="C1458" s="5"/>
      <c r="D1458" s="5"/>
      <c r="E1458" s="15"/>
    </row>
    <row r="1459" spans="2:5" x14ac:dyDescent="0.15">
      <c r="B1459" s="5"/>
      <c r="C1459" s="5"/>
      <c r="D1459" s="5"/>
      <c r="E1459" s="15"/>
    </row>
    <row r="1460" spans="2:5" x14ac:dyDescent="0.15">
      <c r="B1460" s="5"/>
      <c r="C1460" s="5"/>
      <c r="D1460" s="5"/>
      <c r="E1460" s="15"/>
    </row>
    <row r="1461" spans="2:5" x14ac:dyDescent="0.15">
      <c r="B1461" s="5"/>
      <c r="C1461" s="5"/>
      <c r="D1461" s="5"/>
      <c r="E1461" s="15"/>
    </row>
    <row r="1462" spans="2:5" x14ac:dyDescent="0.15">
      <c r="B1462" s="5"/>
      <c r="C1462" s="5"/>
      <c r="D1462" s="5"/>
      <c r="E1462" s="15"/>
    </row>
    <row r="1463" spans="2:5" x14ac:dyDescent="0.15">
      <c r="B1463" s="5"/>
      <c r="C1463" s="5"/>
      <c r="D1463" s="5"/>
      <c r="E1463" s="15"/>
    </row>
    <row r="1464" spans="2:5" x14ac:dyDescent="0.15">
      <c r="B1464" s="5"/>
      <c r="C1464" s="5"/>
      <c r="D1464" s="5"/>
      <c r="E1464" s="15"/>
    </row>
    <row r="1465" spans="2:5" x14ac:dyDescent="0.15">
      <c r="B1465" s="5"/>
      <c r="C1465" s="5"/>
      <c r="D1465" s="5"/>
      <c r="E1465" s="15"/>
    </row>
    <row r="1466" spans="2:5" x14ac:dyDescent="0.15">
      <c r="B1466" s="5"/>
      <c r="C1466" s="5"/>
      <c r="D1466" s="5"/>
      <c r="E1466" s="15"/>
    </row>
    <row r="1467" spans="2:5" x14ac:dyDescent="0.15">
      <c r="B1467" s="5"/>
      <c r="C1467" s="5"/>
      <c r="D1467" s="5"/>
      <c r="E1467" s="15"/>
    </row>
    <row r="1468" spans="2:5" x14ac:dyDescent="0.15">
      <c r="B1468" s="5"/>
      <c r="C1468" s="5"/>
      <c r="D1468" s="5"/>
      <c r="E1468" s="15"/>
    </row>
    <row r="1469" spans="2:5" x14ac:dyDescent="0.15">
      <c r="B1469" s="5"/>
      <c r="C1469" s="5"/>
      <c r="D1469" s="5"/>
      <c r="E1469" s="15"/>
    </row>
    <row r="1470" spans="2:5" x14ac:dyDescent="0.15">
      <c r="B1470" s="5"/>
      <c r="C1470" s="5"/>
      <c r="D1470" s="5"/>
      <c r="E1470" s="15"/>
    </row>
    <row r="1471" spans="2:5" x14ac:dyDescent="0.15">
      <c r="B1471" s="5"/>
      <c r="C1471" s="5"/>
      <c r="D1471" s="5"/>
      <c r="E1471" s="15"/>
    </row>
    <row r="1472" spans="2:5" x14ac:dyDescent="0.15">
      <c r="B1472" s="5"/>
      <c r="C1472" s="5"/>
      <c r="D1472" s="5"/>
      <c r="E1472" s="15"/>
    </row>
    <row r="1473" spans="2:5" x14ac:dyDescent="0.15">
      <c r="B1473" s="5"/>
      <c r="C1473" s="5"/>
      <c r="D1473" s="5"/>
      <c r="E1473" s="15"/>
    </row>
    <row r="1474" spans="2:5" x14ac:dyDescent="0.15">
      <c r="B1474" s="5"/>
      <c r="C1474" s="5"/>
      <c r="D1474" s="5"/>
      <c r="E1474" s="15"/>
    </row>
    <row r="1475" spans="2:5" x14ac:dyDescent="0.15">
      <c r="B1475" s="5"/>
      <c r="C1475" s="5"/>
      <c r="D1475" s="5"/>
      <c r="E1475" s="15"/>
    </row>
    <row r="1476" spans="2:5" x14ac:dyDescent="0.15">
      <c r="B1476" s="5"/>
      <c r="C1476" s="5"/>
      <c r="D1476" s="5"/>
      <c r="E1476" s="15"/>
    </row>
    <row r="1477" spans="2:5" x14ac:dyDescent="0.15">
      <c r="B1477" s="5"/>
      <c r="C1477" s="5"/>
      <c r="D1477" s="5"/>
      <c r="E1477" s="15"/>
    </row>
    <row r="1478" spans="2:5" x14ac:dyDescent="0.15">
      <c r="B1478" s="5"/>
      <c r="C1478" s="5"/>
      <c r="D1478" s="5"/>
      <c r="E1478" s="15"/>
    </row>
    <row r="1479" spans="2:5" x14ac:dyDescent="0.15">
      <c r="B1479" s="5"/>
      <c r="C1479" s="5"/>
      <c r="D1479" s="5"/>
      <c r="E1479" s="15"/>
    </row>
    <row r="1480" spans="2:5" x14ac:dyDescent="0.15">
      <c r="B1480" s="5"/>
      <c r="C1480" s="5"/>
      <c r="D1480" s="5"/>
      <c r="E1480" s="15"/>
    </row>
    <row r="1481" spans="2:5" x14ac:dyDescent="0.15">
      <c r="B1481" s="5"/>
      <c r="C1481" s="5"/>
      <c r="D1481" s="5"/>
      <c r="E1481" s="15"/>
    </row>
    <row r="1482" spans="2:5" x14ac:dyDescent="0.15">
      <c r="B1482" s="5"/>
      <c r="C1482" s="5"/>
      <c r="D1482" s="5"/>
      <c r="E1482" s="15"/>
    </row>
    <row r="1483" spans="2:5" x14ac:dyDescent="0.15">
      <c r="B1483" s="5"/>
      <c r="C1483" s="5"/>
      <c r="D1483" s="5"/>
      <c r="E1483" s="15"/>
    </row>
    <row r="1484" spans="2:5" x14ac:dyDescent="0.15">
      <c r="B1484" s="5"/>
      <c r="C1484" s="5"/>
      <c r="D1484" s="5"/>
      <c r="E1484" s="15"/>
    </row>
    <row r="1485" spans="2:5" x14ac:dyDescent="0.15">
      <c r="B1485" s="5"/>
      <c r="C1485" s="5"/>
      <c r="D1485" s="5"/>
      <c r="E1485" s="15"/>
    </row>
    <row r="1486" spans="2:5" x14ac:dyDescent="0.15">
      <c r="B1486" s="5"/>
      <c r="C1486" s="5"/>
      <c r="D1486" s="5"/>
      <c r="E1486" s="15"/>
    </row>
    <row r="1487" spans="2:5" x14ac:dyDescent="0.15">
      <c r="B1487" s="5"/>
      <c r="C1487" s="5"/>
      <c r="D1487" s="5"/>
      <c r="E1487" s="15"/>
    </row>
    <row r="1488" spans="2:5" x14ac:dyDescent="0.15">
      <c r="B1488" s="5"/>
      <c r="C1488" s="5"/>
      <c r="D1488" s="5"/>
      <c r="E1488" s="15"/>
    </row>
    <row r="1489" spans="2:5" x14ac:dyDescent="0.15">
      <c r="B1489" s="5"/>
      <c r="C1489" s="5"/>
      <c r="D1489" s="5"/>
      <c r="E1489" s="15"/>
    </row>
    <row r="1490" spans="2:5" x14ac:dyDescent="0.15">
      <c r="B1490" s="5"/>
      <c r="C1490" s="5"/>
      <c r="D1490" s="5"/>
      <c r="E1490" s="15"/>
    </row>
    <row r="1491" spans="2:5" x14ac:dyDescent="0.15">
      <c r="B1491" s="5"/>
      <c r="C1491" s="5"/>
      <c r="D1491" s="5"/>
      <c r="E1491" s="15"/>
    </row>
    <row r="1492" spans="2:5" x14ac:dyDescent="0.15">
      <c r="B1492" s="5"/>
      <c r="C1492" s="5"/>
      <c r="D1492" s="5"/>
      <c r="E1492" s="15"/>
    </row>
    <row r="1493" spans="2:5" x14ac:dyDescent="0.15">
      <c r="B1493" s="5"/>
      <c r="C1493" s="5"/>
      <c r="D1493" s="5"/>
      <c r="E1493" s="15"/>
    </row>
    <row r="1494" spans="2:5" x14ac:dyDescent="0.15">
      <c r="B1494" s="5"/>
      <c r="C1494" s="5"/>
      <c r="D1494" s="5"/>
      <c r="E1494" s="15"/>
    </row>
    <row r="1495" spans="2:5" x14ac:dyDescent="0.15">
      <c r="B1495" s="5"/>
      <c r="C1495" s="5"/>
      <c r="D1495" s="5"/>
      <c r="E1495" s="15"/>
    </row>
    <row r="1496" spans="2:5" x14ac:dyDescent="0.15">
      <c r="B1496" s="5"/>
      <c r="C1496" s="5"/>
      <c r="D1496" s="5"/>
      <c r="E1496" s="15"/>
    </row>
    <row r="1497" spans="2:5" x14ac:dyDescent="0.15">
      <c r="B1497" s="5"/>
      <c r="C1497" s="5"/>
      <c r="D1497" s="5"/>
      <c r="E1497" s="15"/>
    </row>
    <row r="1498" spans="2:5" x14ac:dyDescent="0.15">
      <c r="B1498" s="5"/>
      <c r="C1498" s="5"/>
      <c r="D1498" s="5"/>
      <c r="E1498" s="15"/>
    </row>
    <row r="1499" spans="2:5" x14ac:dyDescent="0.15">
      <c r="B1499" s="5"/>
      <c r="C1499" s="5"/>
      <c r="D1499" s="5"/>
      <c r="E1499" s="15"/>
    </row>
    <row r="1500" spans="2:5" x14ac:dyDescent="0.15">
      <c r="B1500" s="5"/>
      <c r="C1500" s="5"/>
      <c r="D1500" s="5"/>
      <c r="E1500" s="15"/>
    </row>
    <row r="1501" spans="2:5" x14ac:dyDescent="0.15">
      <c r="B1501" s="5"/>
      <c r="C1501" s="5"/>
      <c r="D1501" s="5"/>
      <c r="E1501" s="15"/>
    </row>
    <row r="1502" spans="2:5" x14ac:dyDescent="0.15">
      <c r="B1502" s="5"/>
      <c r="C1502" s="5"/>
      <c r="D1502" s="5"/>
      <c r="E1502" s="15"/>
    </row>
    <row r="1503" spans="2:5" x14ac:dyDescent="0.15">
      <c r="B1503" s="5"/>
      <c r="C1503" s="5"/>
      <c r="D1503" s="5"/>
      <c r="E1503" s="15"/>
    </row>
    <row r="1504" spans="2:5" x14ac:dyDescent="0.15">
      <c r="B1504" s="5"/>
      <c r="C1504" s="5"/>
      <c r="D1504" s="5"/>
      <c r="E1504" s="15"/>
    </row>
    <row r="1505" spans="2:5" x14ac:dyDescent="0.15">
      <c r="B1505" s="5"/>
      <c r="C1505" s="5"/>
      <c r="D1505" s="5"/>
      <c r="E1505" s="15"/>
    </row>
    <row r="1506" spans="2:5" x14ac:dyDescent="0.15">
      <c r="B1506" s="5"/>
      <c r="C1506" s="5"/>
      <c r="D1506" s="5"/>
      <c r="E1506" s="15"/>
    </row>
    <row r="1507" spans="2:5" x14ac:dyDescent="0.15">
      <c r="B1507" s="5"/>
      <c r="C1507" s="5"/>
      <c r="D1507" s="5"/>
      <c r="E1507" s="15"/>
    </row>
    <row r="1508" spans="2:5" x14ac:dyDescent="0.15">
      <c r="B1508" s="5"/>
      <c r="C1508" s="5"/>
      <c r="D1508" s="5"/>
      <c r="E1508" s="15"/>
    </row>
    <row r="1509" spans="2:5" x14ac:dyDescent="0.15">
      <c r="B1509" s="5"/>
      <c r="C1509" s="5"/>
      <c r="D1509" s="5"/>
      <c r="E1509" s="15"/>
    </row>
    <row r="1510" spans="2:5" x14ac:dyDescent="0.15">
      <c r="B1510" s="5"/>
      <c r="C1510" s="5"/>
      <c r="D1510" s="5"/>
      <c r="E1510" s="15"/>
    </row>
    <row r="1511" spans="2:5" x14ac:dyDescent="0.15">
      <c r="B1511" s="5"/>
      <c r="C1511" s="5"/>
      <c r="D1511" s="5"/>
      <c r="E1511" s="15"/>
    </row>
    <row r="1512" spans="2:5" x14ac:dyDescent="0.15">
      <c r="B1512" s="5"/>
      <c r="C1512" s="5"/>
      <c r="D1512" s="5"/>
      <c r="E1512" s="15"/>
    </row>
    <row r="1513" spans="2:5" x14ac:dyDescent="0.15">
      <c r="B1513" s="5"/>
      <c r="C1513" s="5"/>
      <c r="D1513" s="5"/>
      <c r="E1513" s="15"/>
    </row>
    <row r="1514" spans="2:5" x14ac:dyDescent="0.15">
      <c r="B1514" s="5"/>
      <c r="C1514" s="5"/>
      <c r="D1514" s="5"/>
      <c r="E1514" s="15"/>
    </row>
    <row r="1515" spans="2:5" x14ac:dyDescent="0.15">
      <c r="B1515" s="5"/>
      <c r="C1515" s="5"/>
      <c r="D1515" s="5"/>
      <c r="E1515" s="15"/>
    </row>
    <row r="1516" spans="2:5" x14ac:dyDescent="0.15">
      <c r="B1516" s="5"/>
      <c r="C1516" s="5"/>
      <c r="D1516" s="5"/>
      <c r="E1516" s="15"/>
    </row>
    <row r="1517" spans="2:5" x14ac:dyDescent="0.15">
      <c r="B1517" s="5"/>
      <c r="C1517" s="5"/>
      <c r="D1517" s="5"/>
      <c r="E1517" s="15"/>
    </row>
    <row r="1518" spans="2:5" x14ac:dyDescent="0.15">
      <c r="B1518" s="5"/>
      <c r="C1518" s="5"/>
      <c r="D1518" s="5"/>
      <c r="E1518" s="15"/>
    </row>
    <row r="1519" spans="2:5" x14ac:dyDescent="0.15">
      <c r="B1519" s="5"/>
      <c r="C1519" s="5"/>
      <c r="D1519" s="5"/>
      <c r="E1519" s="15"/>
    </row>
    <row r="1520" spans="2:5" x14ac:dyDescent="0.15">
      <c r="B1520" s="5"/>
      <c r="C1520" s="5"/>
      <c r="D1520" s="5"/>
      <c r="E1520" s="15"/>
    </row>
    <row r="1521" spans="2:5" x14ac:dyDescent="0.15">
      <c r="B1521" s="5"/>
      <c r="C1521" s="5"/>
      <c r="D1521" s="5"/>
      <c r="E1521" s="15"/>
    </row>
    <row r="1522" spans="2:5" x14ac:dyDescent="0.15">
      <c r="B1522" s="5"/>
      <c r="C1522" s="5"/>
      <c r="D1522" s="5"/>
      <c r="E1522" s="15"/>
    </row>
    <row r="1523" spans="2:5" x14ac:dyDescent="0.15">
      <c r="B1523" s="5"/>
      <c r="C1523" s="5"/>
      <c r="D1523" s="5"/>
      <c r="E1523" s="15"/>
    </row>
    <row r="1524" spans="2:5" x14ac:dyDescent="0.15">
      <c r="B1524" s="5"/>
      <c r="C1524" s="5"/>
      <c r="D1524" s="5"/>
      <c r="E1524" s="15"/>
    </row>
    <row r="1525" spans="2:5" x14ac:dyDescent="0.15">
      <c r="B1525" s="5"/>
      <c r="C1525" s="5"/>
      <c r="D1525" s="5"/>
      <c r="E1525" s="15"/>
    </row>
    <row r="1526" spans="2:5" x14ac:dyDescent="0.15">
      <c r="B1526" s="5"/>
      <c r="C1526" s="5"/>
      <c r="D1526" s="5"/>
      <c r="E1526" s="15"/>
    </row>
    <row r="1527" spans="2:5" x14ac:dyDescent="0.15">
      <c r="B1527" s="5"/>
      <c r="C1527" s="5"/>
      <c r="D1527" s="5"/>
      <c r="E1527" s="15"/>
    </row>
    <row r="1528" spans="2:5" x14ac:dyDescent="0.15">
      <c r="B1528" s="5"/>
      <c r="C1528" s="5"/>
      <c r="D1528" s="5"/>
      <c r="E1528" s="15"/>
    </row>
    <row r="1529" spans="2:5" x14ac:dyDescent="0.15">
      <c r="B1529" s="5"/>
      <c r="C1529" s="5"/>
      <c r="D1529" s="5"/>
      <c r="E1529" s="15"/>
    </row>
    <row r="1530" spans="2:5" x14ac:dyDescent="0.15">
      <c r="B1530" s="5"/>
      <c r="C1530" s="5"/>
      <c r="D1530" s="5"/>
      <c r="E1530" s="15"/>
    </row>
    <row r="1531" spans="2:5" x14ac:dyDescent="0.15">
      <c r="B1531" s="5"/>
      <c r="C1531" s="5"/>
      <c r="D1531" s="5"/>
      <c r="E1531" s="15"/>
    </row>
    <row r="1532" spans="2:5" x14ac:dyDescent="0.15">
      <c r="B1532" s="5"/>
      <c r="C1532" s="5"/>
      <c r="D1532" s="5"/>
      <c r="E1532" s="15"/>
    </row>
    <row r="1533" spans="2:5" x14ac:dyDescent="0.15">
      <c r="B1533" s="5"/>
      <c r="C1533" s="5"/>
      <c r="D1533" s="5"/>
      <c r="E1533" s="15"/>
    </row>
    <row r="1534" spans="2:5" x14ac:dyDescent="0.15">
      <c r="B1534" s="5"/>
      <c r="C1534" s="5"/>
      <c r="D1534" s="5"/>
      <c r="E1534" s="15"/>
    </row>
    <row r="1535" spans="2:5" x14ac:dyDescent="0.15">
      <c r="B1535" s="5"/>
      <c r="C1535" s="5"/>
      <c r="D1535" s="5"/>
      <c r="E1535" s="15"/>
    </row>
    <row r="1536" spans="2:5" x14ac:dyDescent="0.15">
      <c r="B1536" s="5"/>
      <c r="C1536" s="5"/>
      <c r="D1536" s="5"/>
      <c r="E1536" s="15"/>
    </row>
    <row r="1537" spans="2:5" x14ac:dyDescent="0.15">
      <c r="B1537" s="5"/>
      <c r="C1537" s="5"/>
      <c r="D1537" s="5"/>
      <c r="E1537" s="15"/>
    </row>
    <row r="1538" spans="2:5" x14ac:dyDescent="0.15">
      <c r="B1538" s="5"/>
      <c r="C1538" s="5"/>
      <c r="D1538" s="5"/>
      <c r="E1538" s="15"/>
    </row>
    <row r="1539" spans="2:5" x14ac:dyDescent="0.15">
      <c r="B1539" s="5"/>
      <c r="C1539" s="5"/>
      <c r="D1539" s="5"/>
      <c r="E1539" s="15"/>
    </row>
    <row r="1540" spans="2:5" x14ac:dyDescent="0.15">
      <c r="B1540" s="5"/>
      <c r="C1540" s="5"/>
      <c r="D1540" s="5"/>
      <c r="E1540" s="15"/>
    </row>
    <row r="1541" spans="2:5" x14ac:dyDescent="0.15">
      <c r="B1541" s="5"/>
      <c r="C1541" s="5"/>
      <c r="D1541" s="5"/>
      <c r="E1541" s="15"/>
    </row>
    <row r="1542" spans="2:5" x14ac:dyDescent="0.15">
      <c r="B1542" s="5"/>
      <c r="C1542" s="5"/>
      <c r="D1542" s="5"/>
      <c r="E1542" s="15"/>
    </row>
    <row r="1543" spans="2:5" x14ac:dyDescent="0.15">
      <c r="B1543" s="5"/>
      <c r="C1543" s="5"/>
      <c r="D1543" s="5"/>
      <c r="E1543" s="15"/>
    </row>
    <row r="1544" spans="2:5" x14ac:dyDescent="0.15">
      <c r="B1544" s="5"/>
      <c r="C1544" s="5"/>
      <c r="D1544" s="5"/>
      <c r="E1544" s="15"/>
    </row>
    <row r="1545" spans="2:5" x14ac:dyDescent="0.15">
      <c r="B1545" s="5"/>
      <c r="C1545" s="5"/>
      <c r="D1545" s="5"/>
      <c r="E1545" s="15"/>
    </row>
    <row r="1546" spans="2:5" x14ac:dyDescent="0.15">
      <c r="B1546" s="5"/>
      <c r="C1546" s="5"/>
      <c r="D1546" s="5"/>
      <c r="E1546" s="15"/>
    </row>
    <row r="1547" spans="2:5" x14ac:dyDescent="0.15">
      <c r="B1547" s="5"/>
      <c r="C1547" s="5"/>
      <c r="D1547" s="5"/>
      <c r="E1547" s="15"/>
    </row>
    <row r="1548" spans="2:5" x14ac:dyDescent="0.15">
      <c r="B1548" s="5"/>
      <c r="C1548" s="5"/>
      <c r="D1548" s="5"/>
      <c r="E1548" s="15"/>
    </row>
    <row r="1549" spans="2:5" x14ac:dyDescent="0.15">
      <c r="B1549" s="5"/>
      <c r="C1549" s="5"/>
      <c r="D1549" s="5"/>
      <c r="E1549" s="15"/>
    </row>
    <row r="1550" spans="2:5" x14ac:dyDescent="0.15">
      <c r="B1550" s="5"/>
      <c r="C1550" s="5"/>
      <c r="D1550" s="5"/>
      <c r="E1550" s="15"/>
    </row>
    <row r="1551" spans="2:5" x14ac:dyDescent="0.15">
      <c r="B1551" s="5"/>
      <c r="C1551" s="5"/>
      <c r="D1551" s="5"/>
      <c r="E1551" s="15"/>
    </row>
    <row r="1552" spans="2:5" x14ac:dyDescent="0.15">
      <c r="B1552" s="5"/>
      <c r="C1552" s="5"/>
      <c r="D1552" s="5"/>
      <c r="E1552" s="15"/>
    </row>
    <row r="1553" spans="2:5" x14ac:dyDescent="0.15">
      <c r="B1553" s="5"/>
      <c r="C1553" s="5"/>
      <c r="D1553" s="5"/>
      <c r="E1553" s="15"/>
    </row>
    <row r="1554" spans="2:5" x14ac:dyDescent="0.15">
      <c r="B1554" s="5"/>
      <c r="C1554" s="5"/>
      <c r="D1554" s="5"/>
      <c r="E1554" s="15"/>
    </row>
    <row r="1555" spans="2:5" x14ac:dyDescent="0.15">
      <c r="B1555" s="5"/>
      <c r="C1555" s="5"/>
      <c r="D1555" s="5"/>
      <c r="E1555" s="15"/>
    </row>
    <row r="1556" spans="2:5" x14ac:dyDescent="0.15">
      <c r="B1556" s="5"/>
      <c r="C1556" s="5"/>
      <c r="D1556" s="5"/>
      <c r="E1556" s="15"/>
    </row>
    <row r="1557" spans="2:5" x14ac:dyDescent="0.15">
      <c r="B1557" s="5"/>
      <c r="C1557" s="5"/>
      <c r="D1557" s="5"/>
      <c r="E1557" s="15"/>
    </row>
  </sheetData>
  <autoFilter ref="B10:E1557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076</cp:lastModifiedBy>
  <cp:lastPrinted>2025-07-04T04:51:49Z</cp:lastPrinted>
  <dcterms:created xsi:type="dcterms:W3CDTF">2015-03-02T01:12:59Z</dcterms:created>
  <dcterms:modified xsi:type="dcterms:W3CDTF">2025-07-04T04:53:14Z</dcterms:modified>
</cp:coreProperties>
</file>