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もろとみ\月初作業\廃番リスト更新\過去分\"/>
    </mc:Choice>
  </mc:AlternateContent>
  <xr:revisionPtr revIDLastSave="0" documentId="13_ncr:1_{12671FF0-02ED-40AE-9DE8-B9AF8E89F6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Sheet1!$A$1:$E$920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9" i="1"/>
  <c r="E21" i="1"/>
  <c r="E22" i="1"/>
  <c r="E24" i="1"/>
  <c r="E25" i="1"/>
  <c r="E32" i="1"/>
  <c r="E34" i="1"/>
  <c r="E37" i="1"/>
  <c r="E38" i="1"/>
  <c r="E40" i="1"/>
  <c r="E42" i="1"/>
  <c r="E47" i="1"/>
  <c r="E48" i="1"/>
  <c r="E49" i="1"/>
  <c r="E50" i="1"/>
  <c r="E55" i="1"/>
  <c r="E56" i="1"/>
  <c r="E57" i="1"/>
  <c r="E58" i="1"/>
  <c r="E59" i="1"/>
  <c r="E60" i="1"/>
  <c r="E61" i="1"/>
  <c r="E62" i="1"/>
  <c r="E63" i="1"/>
  <c r="E64" i="1"/>
  <c r="E66" i="1"/>
  <c r="E67" i="1"/>
  <c r="E68" i="1"/>
  <c r="E69" i="1"/>
  <c r="E70" i="1"/>
  <c r="E71" i="1"/>
  <c r="E72" i="1"/>
  <c r="E73" i="1"/>
  <c r="E75" i="1"/>
  <c r="E76" i="1"/>
  <c r="E77" i="1"/>
  <c r="E78" i="1"/>
  <c r="E81" i="1"/>
  <c r="E82" i="1"/>
  <c r="E83" i="1"/>
  <c r="E84" i="1"/>
  <c r="E87" i="1"/>
  <c r="E88" i="1"/>
  <c r="E89" i="1"/>
  <c r="E90" i="1"/>
  <c r="E93" i="1"/>
  <c r="E98" i="1"/>
  <c r="E100" i="1"/>
  <c r="E103" i="1"/>
  <c r="E104" i="1"/>
  <c r="E105" i="1"/>
  <c r="E107" i="1"/>
  <c r="E110" i="1"/>
  <c r="E111" i="1"/>
  <c r="E113" i="1"/>
  <c r="E116" i="1"/>
  <c r="E117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4" i="1"/>
  <c r="E136" i="1"/>
  <c r="E138" i="1"/>
  <c r="E139" i="1"/>
  <c r="E140" i="1"/>
  <c r="E143" i="1"/>
  <c r="E147" i="1"/>
  <c r="E148" i="1"/>
  <c r="E149" i="1"/>
  <c r="E151" i="1"/>
  <c r="E152" i="1"/>
  <c r="E153" i="1"/>
  <c r="E154" i="1"/>
  <c r="E156" i="1"/>
  <c r="E157" i="1"/>
  <c r="E160" i="1"/>
  <c r="E161" i="1"/>
  <c r="E162" i="1"/>
  <c r="E163" i="1"/>
  <c r="E164" i="1"/>
  <c r="E165" i="1"/>
  <c r="E166" i="1"/>
  <c r="E169" i="1"/>
  <c r="E170" i="1"/>
  <c r="E171" i="1"/>
  <c r="E172" i="1"/>
  <c r="E173" i="1"/>
  <c r="E174" i="1"/>
  <c r="E175" i="1"/>
  <c r="E180" i="1"/>
  <c r="E181" i="1"/>
  <c r="E182" i="1"/>
  <c r="E186" i="1"/>
  <c r="E187" i="1"/>
  <c r="E190" i="1"/>
  <c r="E192" i="1"/>
  <c r="E193" i="1"/>
  <c r="E194" i="1"/>
  <c r="E195" i="1"/>
  <c r="E196" i="1"/>
  <c r="E198" i="1"/>
  <c r="E199" i="1"/>
  <c r="E203" i="1"/>
  <c r="E205" i="1"/>
  <c r="E207" i="1"/>
  <c r="E209" i="1"/>
  <c r="E210" i="1"/>
  <c r="E213" i="1"/>
  <c r="E214" i="1"/>
  <c r="E215" i="1"/>
  <c r="E216" i="1"/>
  <c r="E220" i="1"/>
  <c r="E224" i="1"/>
  <c r="E225" i="1"/>
  <c r="E226" i="1"/>
  <c r="E227" i="1"/>
  <c r="E229" i="1"/>
  <c r="E230" i="1"/>
  <c r="E231" i="1"/>
  <c r="E232" i="1"/>
  <c r="E233" i="1"/>
  <c r="E234" i="1"/>
  <c r="E236" i="1"/>
  <c r="E237" i="1"/>
  <c r="E238" i="1"/>
  <c r="E242" i="1"/>
  <c r="E243" i="1"/>
  <c r="E245" i="1"/>
  <c r="E246" i="1"/>
  <c r="E247" i="1"/>
  <c r="E249" i="1"/>
  <c r="E250" i="1"/>
  <c r="E251" i="1"/>
  <c r="E253" i="1"/>
  <c r="E254" i="1"/>
  <c r="E255" i="1"/>
  <c r="E256" i="1"/>
  <c r="E257" i="1"/>
  <c r="E258" i="1"/>
  <c r="E260" i="1"/>
  <c r="E262" i="1"/>
  <c r="E263" i="1"/>
  <c r="E264" i="1"/>
  <c r="E265" i="1"/>
  <c r="E269" i="1"/>
  <c r="E270" i="1"/>
  <c r="E271" i="1"/>
  <c r="E273" i="1"/>
  <c r="E274" i="1"/>
  <c r="E275" i="1"/>
  <c r="E276" i="1"/>
  <c r="E277" i="1"/>
  <c r="E278" i="1"/>
  <c r="E279" i="1"/>
  <c r="E280" i="1"/>
  <c r="E281" i="1"/>
  <c r="E282" i="1"/>
  <c r="E283" i="1"/>
  <c r="E285" i="1"/>
  <c r="E287" i="1"/>
  <c r="E290" i="1"/>
  <c r="E291" i="1"/>
  <c r="E292" i="1"/>
  <c r="E294" i="1"/>
  <c r="E297" i="1"/>
  <c r="E298" i="1"/>
  <c r="E299" i="1"/>
  <c r="E301" i="1"/>
  <c r="E302" i="1"/>
  <c r="E303" i="1"/>
  <c r="E305" i="1"/>
  <c r="E307" i="1"/>
  <c r="E308" i="1"/>
  <c r="E310" i="1"/>
  <c r="E311" i="1"/>
  <c r="E312" i="1"/>
  <c r="E313" i="1"/>
  <c r="E315" i="1"/>
  <c r="E316" i="1"/>
  <c r="E317" i="1"/>
  <c r="E319" i="1"/>
  <c r="E320" i="1"/>
  <c r="E321" i="1"/>
  <c r="E322" i="1"/>
  <c r="E324" i="1"/>
  <c r="E326" i="1"/>
  <c r="E328" i="1"/>
  <c r="E329" i="1"/>
  <c r="E330" i="1"/>
  <c r="E335" i="1"/>
  <c r="E336" i="1"/>
  <c r="E339" i="1"/>
  <c r="E341" i="1"/>
  <c r="E342" i="1"/>
  <c r="E343" i="1"/>
  <c r="E345" i="1"/>
  <c r="E346" i="1"/>
  <c r="E349" i="1"/>
  <c r="E350" i="1"/>
  <c r="E351" i="1"/>
  <c r="E353" i="1"/>
  <c r="E354" i="1"/>
  <c r="E357" i="1"/>
  <c r="E358" i="1"/>
  <c r="E360" i="1"/>
  <c r="E361" i="1"/>
  <c r="E362" i="1"/>
  <c r="E363" i="1"/>
  <c r="E364" i="1"/>
  <c r="E365" i="1"/>
  <c r="E366" i="1"/>
  <c r="E367" i="1"/>
  <c r="E368" i="1"/>
  <c r="E369" i="1"/>
  <c r="E370" i="1"/>
  <c r="E381" i="1"/>
  <c r="E383" i="1"/>
  <c r="E384" i="1"/>
  <c r="E387" i="1"/>
  <c r="E388" i="1"/>
  <c r="E391" i="1"/>
  <c r="E392" i="1"/>
  <c r="E394" i="1"/>
  <c r="E397" i="1"/>
  <c r="E398" i="1"/>
  <c r="E399" i="1"/>
  <c r="E400" i="1"/>
  <c r="E401" i="1"/>
  <c r="E404" i="1"/>
  <c r="E405" i="1"/>
  <c r="E406" i="1"/>
  <c r="E409" i="1"/>
  <c r="E411" i="1"/>
  <c r="E412" i="1"/>
  <c r="E413" i="1"/>
  <c r="E420" i="1"/>
  <c r="E422" i="1"/>
  <c r="E423" i="1"/>
  <c r="E424" i="1"/>
  <c r="E425" i="1"/>
  <c r="E426" i="1"/>
  <c r="E427" i="1"/>
  <c r="E428" i="1"/>
  <c r="E431" i="1"/>
  <c r="E434" i="1"/>
  <c r="E435" i="1"/>
  <c r="E436" i="1"/>
  <c r="E438" i="1"/>
  <c r="E441" i="1"/>
  <c r="E442" i="1"/>
  <c r="E451" i="1"/>
  <c r="E455" i="1"/>
  <c r="E459" i="1"/>
  <c r="E460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84" i="1"/>
  <c r="E485" i="1"/>
  <c r="E491" i="1"/>
  <c r="E492" i="1"/>
  <c r="E495" i="1"/>
  <c r="E497" i="1"/>
  <c r="E499" i="1"/>
  <c r="E501" i="1"/>
  <c r="E502" i="1"/>
  <c r="E503" i="1"/>
  <c r="E505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3" i="1"/>
  <c r="E524" i="1"/>
  <c r="E525" i="1"/>
  <c r="E528" i="1"/>
  <c r="E529" i="1"/>
  <c r="E532" i="1"/>
  <c r="E535" i="1"/>
  <c r="E536" i="1"/>
  <c r="E537" i="1"/>
  <c r="E539" i="1"/>
  <c r="E540" i="1"/>
  <c r="E543" i="1"/>
  <c r="E544" i="1"/>
  <c r="E545" i="1"/>
  <c r="E546" i="1"/>
  <c r="E547" i="1"/>
  <c r="E548" i="1"/>
  <c r="E549" i="1"/>
  <c r="E550" i="1"/>
  <c r="E552" i="1"/>
  <c r="E553" i="1"/>
  <c r="E554" i="1"/>
  <c r="E555" i="1"/>
  <c r="E556" i="1"/>
  <c r="E558" i="1"/>
  <c r="E559" i="1"/>
  <c r="E560" i="1"/>
  <c r="E561" i="1"/>
  <c r="E562" i="1"/>
  <c r="E563" i="1"/>
  <c r="E564" i="1"/>
  <c r="E566" i="1"/>
  <c r="E571" i="1"/>
  <c r="E572" i="1"/>
  <c r="E573" i="1"/>
  <c r="E574" i="1"/>
  <c r="E575" i="1"/>
  <c r="E576" i="1"/>
  <c r="E578" i="1"/>
  <c r="E580" i="1"/>
  <c r="E581" i="1"/>
  <c r="E582" i="1"/>
  <c r="E583" i="1"/>
  <c r="E584" i="1"/>
  <c r="E585" i="1"/>
  <c r="E586" i="1"/>
  <c r="E587" i="1"/>
  <c r="E588" i="1"/>
  <c r="E592" i="1"/>
  <c r="E593" i="1"/>
  <c r="E594" i="1"/>
  <c r="E595" i="1"/>
  <c r="E596" i="1"/>
  <c r="E597" i="1"/>
  <c r="E598" i="1"/>
  <c r="E600" i="1"/>
  <c r="E602" i="1"/>
  <c r="E603" i="1"/>
  <c r="E605" i="1"/>
  <c r="E606" i="1"/>
  <c r="E621" i="1"/>
  <c r="E623" i="1"/>
  <c r="E624" i="1"/>
  <c r="E625" i="1"/>
  <c r="E626" i="1"/>
  <c r="E627" i="1"/>
  <c r="E628" i="1"/>
  <c r="E629" i="1"/>
  <c r="E630" i="1"/>
  <c r="E632" i="1"/>
  <c r="E633" i="1"/>
  <c r="E635" i="1"/>
  <c r="E636" i="1"/>
  <c r="E637" i="1"/>
  <c r="E638" i="1"/>
  <c r="E639" i="1"/>
  <c r="E640" i="1"/>
  <c r="E641" i="1"/>
  <c r="E643" i="1"/>
  <c r="E644" i="1"/>
  <c r="E646" i="1"/>
  <c r="E648" i="1"/>
  <c r="E649" i="1"/>
  <c r="E652" i="1"/>
  <c r="E653" i="1"/>
  <c r="E654" i="1"/>
  <c r="E655" i="1"/>
  <c r="E657" i="1"/>
  <c r="E658" i="1"/>
  <c r="E660" i="1"/>
  <c r="E661" i="1"/>
  <c r="E662" i="1"/>
  <c r="E663" i="1"/>
  <c r="E664" i="1"/>
  <c r="E665" i="1"/>
  <c r="E668" i="1"/>
  <c r="E669" i="1"/>
  <c r="E671" i="1"/>
  <c r="E672" i="1"/>
  <c r="E674" i="1"/>
  <c r="E675" i="1"/>
  <c r="E676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6" i="1"/>
  <c r="E697" i="1"/>
  <c r="E701" i="1"/>
  <c r="E704" i="1"/>
  <c r="E705" i="1"/>
  <c r="E709" i="1"/>
  <c r="E710" i="1"/>
  <c r="E712" i="1"/>
  <c r="E713" i="1"/>
  <c r="E714" i="1"/>
  <c r="E715" i="1"/>
  <c r="E717" i="1"/>
  <c r="E720" i="1"/>
  <c r="E721" i="1"/>
  <c r="E723" i="1"/>
  <c r="E724" i="1"/>
  <c r="E725" i="1"/>
  <c r="E726" i="1"/>
  <c r="E727" i="1"/>
  <c r="E731" i="1"/>
  <c r="E732" i="1"/>
  <c r="E733" i="1"/>
  <c r="E734" i="1"/>
  <c r="E735" i="1"/>
  <c r="E736" i="1"/>
  <c r="E737" i="1"/>
  <c r="E741" i="1"/>
  <c r="E742" i="1"/>
  <c r="E743" i="1"/>
  <c r="E744" i="1"/>
  <c r="E745" i="1"/>
  <c r="E746" i="1"/>
  <c r="E747" i="1"/>
  <c r="E748" i="1"/>
  <c r="E751" i="1"/>
  <c r="E752" i="1"/>
  <c r="E756" i="1"/>
  <c r="E757" i="1"/>
  <c r="E758" i="1"/>
  <c r="E759" i="1"/>
  <c r="E760" i="1"/>
  <c r="E761" i="1"/>
  <c r="E762" i="1"/>
  <c r="E763" i="1"/>
  <c r="E764" i="1"/>
  <c r="E766" i="1"/>
  <c r="E769" i="1"/>
  <c r="E770" i="1"/>
  <c r="E771" i="1"/>
  <c r="E772" i="1"/>
  <c r="E774" i="1"/>
  <c r="E778" i="1"/>
  <c r="E779" i="1"/>
  <c r="E780" i="1"/>
  <c r="E782" i="1"/>
  <c r="E783" i="1"/>
  <c r="E784" i="1"/>
  <c r="E787" i="1"/>
  <c r="E791" i="1"/>
  <c r="E792" i="1"/>
  <c r="E794" i="1"/>
  <c r="E795" i="1"/>
  <c r="E796" i="1"/>
  <c r="E797" i="1"/>
  <c r="E798" i="1"/>
  <c r="E799" i="1"/>
  <c r="E800" i="1"/>
  <c r="E801" i="1"/>
  <c r="E802" i="1"/>
  <c r="E803" i="1"/>
  <c r="E805" i="1"/>
  <c r="E806" i="1"/>
  <c r="E807" i="1"/>
  <c r="E809" i="1"/>
  <c r="E810" i="1"/>
  <c r="E811" i="1"/>
  <c r="E812" i="1"/>
  <c r="E815" i="1"/>
  <c r="E816" i="1"/>
  <c r="E817" i="1"/>
  <c r="E820" i="1"/>
  <c r="E822" i="1"/>
  <c r="E823" i="1"/>
  <c r="E824" i="1"/>
  <c r="E826" i="1"/>
  <c r="E829" i="1"/>
  <c r="E831" i="1"/>
  <c r="E832" i="1"/>
  <c r="E834" i="1"/>
  <c r="E836" i="1"/>
  <c r="E838" i="1"/>
  <c r="E842" i="1"/>
  <c r="E843" i="1"/>
  <c r="E850" i="1"/>
  <c r="E851" i="1"/>
  <c r="E855" i="1"/>
  <c r="E856" i="1"/>
  <c r="E857" i="1"/>
  <c r="E859" i="1"/>
  <c r="E860" i="1"/>
  <c r="E861" i="1"/>
  <c r="E863" i="1"/>
  <c r="E864" i="1"/>
  <c r="E865" i="1"/>
  <c r="E866" i="1"/>
  <c r="E868" i="1"/>
  <c r="E869" i="1"/>
  <c r="E870" i="1"/>
  <c r="E871" i="1"/>
  <c r="E872" i="1"/>
  <c r="E875" i="1"/>
  <c r="E877" i="1"/>
  <c r="E881" i="1"/>
  <c r="E882" i="1"/>
  <c r="E889" i="1"/>
  <c r="E890" i="1"/>
  <c r="E891" i="1"/>
  <c r="E893" i="1"/>
  <c r="E894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2" i="1"/>
  <c r="E913" i="1"/>
  <c r="E914" i="1"/>
  <c r="E915" i="1"/>
  <c r="E916" i="1"/>
  <c r="E918" i="1"/>
</calcChain>
</file>

<file path=xl/sharedStrings.xml><?xml version="1.0" encoding="utf-8"?>
<sst xmlns="http://schemas.openxmlformats.org/spreadsheetml/2006/main" count="2714" uniqueCount="2463">
  <si>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</si>
  <si>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</si>
  <si>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</si>
  <si>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</si>
  <si>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</si>
  <si>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</si>
  <si>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</si>
  <si>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</si>
  <si>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</si>
  <si>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0685</t>
  </si>
  <si>
    <t>1057</t>
  </si>
  <si>
    <t>1251</t>
  </si>
  <si>
    <t>NO56
ｶﾀﾛｸﾞﾍﾟｰｼﾞ</t>
    <phoneticPr fontId="3"/>
  </si>
  <si>
    <t>0132</t>
  </si>
  <si>
    <t>1512</t>
  </si>
  <si>
    <t>1737</t>
  </si>
  <si>
    <t>0093</t>
  </si>
  <si>
    <t>0373</t>
  </si>
  <si>
    <t>0494</t>
  </si>
  <si>
    <t>0704</t>
  </si>
  <si>
    <t>1253</t>
  </si>
  <si>
    <t>1511</t>
  </si>
  <si>
    <t>2350</t>
  </si>
  <si>
    <t>0457</t>
  </si>
  <si>
    <t>0459</t>
  </si>
  <si>
    <t>0467</t>
  </si>
  <si>
    <t>0482</t>
  </si>
  <si>
    <t>0596</t>
  </si>
  <si>
    <t>0624</t>
  </si>
  <si>
    <t>1204</t>
  </si>
  <si>
    <t>1384</t>
  </si>
  <si>
    <t>1461</t>
  </si>
  <si>
    <t>1855</t>
  </si>
  <si>
    <t>1888</t>
  </si>
  <si>
    <t>1966</t>
  </si>
  <si>
    <t>1967</t>
  </si>
  <si>
    <t>2594</t>
  </si>
  <si>
    <t>0016</t>
  </si>
  <si>
    <t>0333</t>
  </si>
  <si>
    <t>0336</t>
  </si>
  <si>
    <t>0776</t>
  </si>
  <si>
    <t>1385</t>
  </si>
  <si>
    <t>1416</t>
  </si>
  <si>
    <t>1493</t>
  </si>
  <si>
    <t>1739</t>
  </si>
  <si>
    <t>1863</t>
  </si>
  <si>
    <t>1931</t>
  </si>
  <si>
    <t>2114</t>
  </si>
  <si>
    <t>2142</t>
  </si>
  <si>
    <t>2170</t>
  </si>
  <si>
    <t>2568</t>
  </si>
  <si>
    <t>0017</t>
  </si>
  <si>
    <t>0025</t>
  </si>
  <si>
    <t>0030</t>
  </si>
  <si>
    <t>0041</t>
  </si>
  <si>
    <t>0069</t>
  </si>
  <si>
    <t>0075</t>
  </si>
  <si>
    <t>0192</t>
  </si>
  <si>
    <t>0214</t>
  </si>
  <si>
    <t>0359</t>
  </si>
  <si>
    <t>0387</t>
  </si>
  <si>
    <t>0433</t>
  </si>
  <si>
    <t>0470</t>
  </si>
  <si>
    <t>0473</t>
  </si>
  <si>
    <t>0474</t>
  </si>
  <si>
    <t>0560</t>
  </si>
  <si>
    <t>0576</t>
  </si>
  <si>
    <t>0698</t>
  </si>
  <si>
    <t>0742</t>
  </si>
  <si>
    <t>0759</t>
  </si>
  <si>
    <t>0789</t>
  </si>
  <si>
    <t>0830</t>
  </si>
  <si>
    <t>0900</t>
  </si>
  <si>
    <t>0926</t>
  </si>
  <si>
    <t>0999</t>
  </si>
  <si>
    <t>1158</t>
  </si>
  <si>
    <t>1279</t>
  </si>
  <si>
    <t>1388</t>
  </si>
  <si>
    <t>1399</t>
  </si>
  <si>
    <t>φ25mm パイプ用ブラケット(ｽﾃﾝﾚｽ製)</t>
  </si>
  <si>
    <t>1432</t>
  </si>
  <si>
    <t>1456</t>
  </si>
  <si>
    <t>1463</t>
  </si>
  <si>
    <t>1510</t>
  </si>
  <si>
    <t>1519</t>
  </si>
  <si>
    <t>1582</t>
  </si>
  <si>
    <t>1588</t>
  </si>
  <si>
    <t>1589</t>
  </si>
  <si>
    <t>1621</t>
  </si>
  <si>
    <t>1723</t>
  </si>
  <si>
    <t>160mm キャスター(自在金具・後輪ﾌﾞﾚｰｷ付)</t>
  </si>
  <si>
    <t>1745</t>
  </si>
  <si>
    <t>1798</t>
  </si>
  <si>
    <t>1830</t>
  </si>
  <si>
    <t>1870</t>
  </si>
  <si>
    <t>1904</t>
  </si>
  <si>
    <t>1949</t>
  </si>
  <si>
    <t>1974</t>
  </si>
  <si>
    <t>1983</t>
  </si>
  <si>
    <t>2001</t>
  </si>
  <si>
    <t>2064</t>
  </si>
  <si>
    <t>2132</t>
  </si>
  <si>
    <t>2135</t>
  </si>
  <si>
    <t>2146</t>
  </si>
  <si>
    <t>2157</t>
  </si>
  <si>
    <t>2176</t>
  </si>
  <si>
    <t>2269</t>
  </si>
  <si>
    <t>2336</t>
  </si>
  <si>
    <t>2342</t>
  </si>
  <si>
    <t>2356</t>
  </si>
  <si>
    <t>2362</t>
  </si>
  <si>
    <t>2389</t>
  </si>
  <si>
    <t>2497</t>
  </si>
  <si>
    <t>2520</t>
  </si>
  <si>
    <t>2547</t>
  </si>
  <si>
    <t>2558</t>
  </si>
  <si>
    <t>2564</t>
  </si>
  <si>
    <t>φ230mm/DC36V 草刈機(充電式)</t>
  </si>
  <si>
    <t>EA354GH-34</t>
  </si>
  <si>
    <t>[Ｍ] 手袋(ﾈｵﾌﾟﾚﾝ/化学薬品用)</t>
  </si>
  <si>
    <t>EA531HC-0A</t>
  </si>
  <si>
    <t>70mm/275mm ソフトジョウプライヤー</t>
  </si>
  <si>
    <t>EA534KS-2A</t>
  </si>
  <si>
    <t>４本組 プライヤーセット</t>
  </si>
  <si>
    <t>EA758C-110S</t>
  </si>
  <si>
    <t>[充電式] ﾗｲﾄ/LED(無段階調光/ACｱﾀﾞﾌﾟﾀｰ付)</t>
  </si>
  <si>
    <t>EA758RP-36</t>
  </si>
  <si>
    <t>電池・充電用(TAKENOW用/1826AU)</t>
  </si>
  <si>
    <t>EA758RP-37</t>
  </si>
  <si>
    <t>電池・充電用(TAKENOW用/1060B)</t>
  </si>
  <si>
    <t>EA758SG-155</t>
  </si>
  <si>
    <t>[充電式] ﾌﾗｯｼｭﾗｲﾄ/ＬＥＤ(ACｱﾀﾞﾌﾟﾀｰ付)</t>
  </si>
  <si>
    <t>EA763AP-48A</t>
  </si>
  <si>
    <t>AC100V/1300W/1.0L 電気ケトル(ﾎﾜｲﾄ)</t>
  </si>
  <si>
    <t>EA763AP-99P</t>
  </si>
  <si>
    <t>AC100V/ 52W(156L) 冷蔵庫</t>
  </si>
  <si>
    <t>EA813DC-225K</t>
  </si>
  <si>
    <t>DC36V インパクトドライバーセット(充電式)</t>
  </si>
  <si>
    <t>EA864CS-21A</t>
  </si>
  <si>
    <t>[単4x2本] 転倒検知警報器</t>
  </si>
  <si>
    <t>EA911BA-121A</t>
  </si>
  <si>
    <t>1.0x50m/0.15mm 床面養生ｼｰﾄ(塩ﾋﾞ)</t>
  </si>
  <si>
    <t>EA922KB-10D</t>
  </si>
  <si>
    <t>720g 衣類用洗剤(ｱﾀｯｸ抗菌EXｽｰﾊﾟｰｸﾘｱｼﾞｪﾙ)</t>
  </si>
  <si>
    <t>EA922KB-16C</t>
  </si>
  <si>
    <t>[EA922KB-10C用] 850g 詰替用</t>
  </si>
  <si>
    <t>EA983BR-17</t>
  </si>
  <si>
    <t>450x600mm 工事用看板(この付近は立ち止ま</t>
  </si>
  <si>
    <t>EA983CW-18A</t>
  </si>
  <si>
    <t>50x 50mm 番号表示ステッカー[８](5枚)</t>
  </si>
  <si>
    <t>EA983FN-45GA</t>
  </si>
  <si>
    <t>45x25mm 角型保護キャップ(ｸﾞﾚｰ/2個)</t>
  </si>
  <si>
    <t>EA983FN-60YA</t>
  </si>
  <si>
    <t>60x40mm 角型保護キャップ(ｲｴﾛｰ/2個)</t>
  </si>
  <si>
    <t>EA983FN-75YA</t>
  </si>
  <si>
    <t>75x50mm 角型保護キャップ(ｲｴﾛｰ/2個)</t>
  </si>
  <si>
    <t>EA983FN-90YA</t>
  </si>
  <si>
    <t>90x60mm 角型保護キャップ(ｲｴﾛｰ/2個)</t>
  </si>
  <si>
    <t>EA992C-195</t>
  </si>
  <si>
    <t>355x270x 95mm 深型角ざる(ｽﾃﾝﾚｽ製)</t>
  </si>
  <si>
    <t>EA997PR-2A</t>
  </si>
  <si>
    <t>換気扇用ﾌｨﾙﾀｰ(羽根径φ20･25cm用/3枚)</t>
  </si>
  <si>
    <t>EA998WF-26.5A</t>
  </si>
  <si>
    <t>26.5cm プロスニーカー(黒)</t>
  </si>
  <si>
    <t>EB976CB-1</t>
  </si>
  <si>
    <t>1200x600x 900mm 作業台用足セット</t>
  </si>
  <si>
    <t>0012</t>
  </si>
  <si>
    <t>EA202RE-10</t>
  </si>
  <si>
    <t>[EA202RE-4,-8用]替刃</t>
  </si>
  <si>
    <t>0015</t>
  </si>
  <si>
    <t>EA215XM-1</t>
  </si>
  <si>
    <t>3/16"-3/8" ４サイズチューブベンダー</t>
  </si>
  <si>
    <t>EA723-3H</t>
  </si>
  <si>
    <t>22mmx42N.m ﾌﾚｱ-ﾅｯﾄ用トルクレンチ</t>
  </si>
  <si>
    <t>EA723-234B</t>
  </si>
  <si>
    <t>[1/4･3/8･1/2]ﾌﾚｱｰﾅｯﾄ用ﾄﾙｸﾚﾝﾁｾｯﾄ(R410A用)</t>
  </si>
  <si>
    <t>EA543AT</t>
  </si>
  <si>
    <t>177mm ピンチオフプライヤー</t>
  </si>
  <si>
    <t>EA402BK-12</t>
  </si>
  <si>
    <t>F1/4" Ｔ型アクセスバルブ(3/8"銅管付/3個)</t>
  </si>
  <si>
    <t>EA402E-2</t>
  </si>
  <si>
    <t>1/4" アクセスバルブ(6個)</t>
  </si>
  <si>
    <t>EA402J-1</t>
  </si>
  <si>
    <t>F1/4" x F5/16" アクセスバルブ</t>
  </si>
  <si>
    <t>0026</t>
  </si>
  <si>
    <t>EA442AK-23</t>
  </si>
  <si>
    <t>NPT1/4"xF3/8" ﾌﾚｱｴﾙﾎﾞﾊｰﾌﾕﾆｵﾝ(2個)</t>
  </si>
  <si>
    <t>0029</t>
  </si>
  <si>
    <t>EA421B-1</t>
  </si>
  <si>
    <t>F1/4"xF1/4"xF1/4" ゲージアダプター</t>
  </si>
  <si>
    <t>EA705EG-1A</t>
  </si>
  <si>
    <t>[EA705EG-10用] 赤外線センサー</t>
  </si>
  <si>
    <t>0034</t>
  </si>
  <si>
    <t>EA944NR-2</t>
  </si>
  <si>
    <t>50mmx18m コーテープ・非粘着(ｱｲﾎﾞﾘｰ/6巻)</t>
  </si>
  <si>
    <t>EA944NR-3</t>
  </si>
  <si>
    <t>50mmx18m コーテープ・非粘着(灰/6巻)</t>
  </si>
  <si>
    <t>EA944NR-13</t>
  </si>
  <si>
    <t>50mmx18m コーテープ・非粘着(灰)</t>
  </si>
  <si>
    <t>EA997N-100</t>
  </si>
  <si>
    <t>φ100mmx4m 伸縮アルミダクト(12本)</t>
  </si>
  <si>
    <t>0042</t>
  </si>
  <si>
    <t>EA997MZ-51</t>
  </si>
  <si>
    <t>20g 除菌･消臭剤(ｴｱｺﾝ用)</t>
  </si>
  <si>
    <t>0045</t>
  </si>
  <si>
    <t>EA115-13A</t>
  </si>
  <si>
    <t>1kg 防食剤(酸性洗浄用/ﾁﾋﾛ-VC-2l/1個)</t>
  </si>
  <si>
    <t>0063</t>
  </si>
  <si>
    <t>EA997PR-24</t>
  </si>
  <si>
    <t>300x300mm 換気口用フィルター(2枚)</t>
  </si>
  <si>
    <t>EA330B-16</t>
  </si>
  <si>
    <t>φ11.1mm 火口(EA330BA,旧EA330B用)</t>
  </si>
  <si>
    <t>0072</t>
  </si>
  <si>
    <t>EA300AC-5</t>
  </si>
  <si>
    <t>(5+5mm)x 5m カプラ付ツインホース</t>
  </si>
  <si>
    <t>0073</t>
  </si>
  <si>
    <t>EA303FA-11</t>
  </si>
  <si>
    <t>1300℃ 自動着火パワートーチ(集中炎)</t>
  </si>
  <si>
    <t>EA309A-5</t>
  </si>
  <si>
    <t>φ1.6x300mm 燐･銅ろう(5本)</t>
  </si>
  <si>
    <t>0084</t>
  </si>
  <si>
    <t>EA800Y</t>
  </si>
  <si>
    <t>#6  溶接用ゴーグル(ｶﾞｽ用)</t>
  </si>
  <si>
    <t>0085</t>
  </si>
  <si>
    <t>EA800PM-1B</t>
  </si>
  <si>
    <t>#9-#13/ 96x42mm アーク溶接面</t>
  </si>
  <si>
    <t>0091</t>
  </si>
  <si>
    <t>EA353BZ-84</t>
  </si>
  <si>
    <t>[LL] メカニクスグローブ(難燃ﾀｲﾌﾟ)</t>
  </si>
  <si>
    <t>EA526SH-50A</t>
  </si>
  <si>
    <t>0- 52mm/ 33mm シャコ万力</t>
  </si>
  <si>
    <t>EA526SJ-9</t>
  </si>
  <si>
    <t>0-252mm/111mm シャコ万力</t>
  </si>
  <si>
    <t>0099</t>
  </si>
  <si>
    <t>EA627MJ-15</t>
  </si>
  <si>
    <t>20x80x600mm 火造箸(丸型)</t>
  </si>
  <si>
    <t>0102</t>
  </si>
  <si>
    <t>EA541WE-3</t>
  </si>
  <si>
    <t>16.0mm/650mm ワイヤーロープカッター</t>
  </si>
  <si>
    <t>EA541WE-13</t>
  </si>
  <si>
    <t>[EA541WE-3用] 替刃</t>
  </si>
  <si>
    <t>EA682HA-300</t>
  </si>
  <si>
    <t>300mm ボルトカッター</t>
  </si>
  <si>
    <t>0105</t>
  </si>
  <si>
    <t>EA572CS-3</t>
  </si>
  <si>
    <t>9.5x127mm 平たがね</t>
  </si>
  <si>
    <t>EA572CS-6</t>
  </si>
  <si>
    <t>15.8x127mm 平たがね</t>
  </si>
  <si>
    <t>0110</t>
  </si>
  <si>
    <t>EA575EY-12</t>
  </si>
  <si>
    <t>4.08kg/70mm 無反動大ハンマー(ﾎﾟﾘｳﾚﾀﾝ)</t>
  </si>
  <si>
    <t>0111</t>
  </si>
  <si>
    <t>EA572HN-2</t>
  </si>
  <si>
    <t>φ25x280mm カッパーポンチ</t>
  </si>
  <si>
    <t>0112</t>
  </si>
  <si>
    <t>EA575BB-3</t>
  </si>
  <si>
    <t>1.35kg/353mm 無反動ハンマー(ｿﾌﾄﾌｪｲｽ)</t>
  </si>
  <si>
    <t>EA575WV-33</t>
  </si>
  <si>
    <t>400g/φ35x310mm アルミハンマー</t>
  </si>
  <si>
    <t>0113</t>
  </si>
  <si>
    <t>EA575WX-4</t>
  </si>
  <si>
    <t>41mmx896g ソフトハンマー(ｳﾚﾀﾝ)</t>
  </si>
  <si>
    <t>EA575WX-8</t>
  </si>
  <si>
    <t>41mm 交換ヘッド(ｳﾚﾀﾝ/EA575WX-4用)</t>
  </si>
  <si>
    <t>EA575WZ-2</t>
  </si>
  <si>
    <t>310mm ハイインパクトハンマー</t>
  </si>
  <si>
    <t>0114</t>
  </si>
  <si>
    <t>EA575H-31</t>
  </si>
  <si>
    <t>320g/30mm ハンマー(ﾌﾟﾗｽﾁｯｸ･ﾐﾃﾞｨｱﾑﾊｰﾄﾞ)</t>
  </si>
  <si>
    <t>0117</t>
  </si>
  <si>
    <t>EA944-193</t>
  </si>
  <si>
    <t>φ50mmx1.0m 滑り止めグリップ(熱収縮・緑)</t>
  </si>
  <si>
    <t>0118</t>
  </si>
  <si>
    <t>EA519MD-14</t>
  </si>
  <si>
    <t>22x900mm バール [八角形]</t>
  </si>
  <si>
    <t>0119</t>
  </si>
  <si>
    <t>EA524LB-11A</t>
  </si>
  <si>
    <t>100mm/1000mm スクレーパー(ﾌﾞﾗｼ付/4本)</t>
  </si>
  <si>
    <t>EA524LB-11S</t>
  </si>
  <si>
    <t>100mm/1000mm スクレーパー(ﾌﾞﾗｼ付/1本)</t>
  </si>
  <si>
    <t>0123</t>
  </si>
  <si>
    <t>EA579AM-2</t>
  </si>
  <si>
    <t>250mm パテナイフ(軟･ｽﾃﾝﾚｽ線)</t>
  </si>
  <si>
    <t>0127</t>
  </si>
  <si>
    <t>EA579BH-152</t>
  </si>
  <si>
    <t>152x215mm パテナイフ(ｽﾃﾝﾚｽ/軟)</t>
  </si>
  <si>
    <t>0131</t>
  </si>
  <si>
    <t>EA524AM-21</t>
  </si>
  <si>
    <t>25x310mm スクレーパー(貫通柄)</t>
  </si>
  <si>
    <t>EA526TK-12</t>
  </si>
  <si>
    <t>0- 300mm/120mm Ｌ型クランプ</t>
  </si>
  <si>
    <t>EA526TL-60</t>
  </si>
  <si>
    <t>0-1500mm/120mm Ｌ型クランプ</t>
  </si>
  <si>
    <t>0142</t>
  </si>
  <si>
    <t>EA524LM-111</t>
  </si>
  <si>
    <t>[EA524LM-61～81用] 替刃(標準刃/6枚)</t>
  </si>
  <si>
    <t>0144</t>
  </si>
  <si>
    <t>EA109MD-120</t>
  </si>
  <si>
    <t>120mm のり刷毛</t>
  </si>
  <si>
    <t>EA366HG-180</t>
  </si>
  <si>
    <t>#180 サンドスクリーン(2枚)</t>
  </si>
  <si>
    <t>0145</t>
  </si>
  <si>
    <t>EA109MG-61</t>
  </si>
  <si>
    <t>１号 丸筆(ﾎﾟﾆｰ毛)</t>
  </si>
  <si>
    <t>EA109MG-95</t>
  </si>
  <si>
    <t>15.9mm 平筆(ﾗｸﾀﾞ毛)</t>
  </si>
  <si>
    <t>EA109MG-111</t>
  </si>
  <si>
    <t>10/0号 丸筆(ﾀｸﾛﾝ毛)</t>
  </si>
  <si>
    <t>0150</t>
  </si>
  <si>
    <t>EA109LC-43</t>
  </si>
  <si>
    <t>50mm 水性塗料用刷毛</t>
  </si>
  <si>
    <t>0154</t>
  </si>
  <si>
    <t>EA109NW-11</t>
  </si>
  <si>
    <t>100mm/9.5mm(38mm) 交換用ローラー(ﾐﾃﾞｨｱﾑ)</t>
  </si>
  <si>
    <t>EA109NW-67</t>
  </si>
  <si>
    <t>230mm/14.0mm(38mm) 交換用ローラー(ｾﾐﾗﾌ)</t>
  </si>
  <si>
    <t>EA109NW-68</t>
  </si>
  <si>
    <t>230mm/19.0mm(38mm) 交換用ローラー(ﾗﾌ)</t>
  </si>
  <si>
    <t>EA109NW-73</t>
  </si>
  <si>
    <t>230mm/6.35mm(38mm) 交換用ローラー(ｽﾑｰｽ)</t>
  </si>
  <si>
    <t>0158</t>
  </si>
  <si>
    <t>EA922AL-23</t>
  </si>
  <si>
    <t>430x500mm ﾒｯｼｭｽﾄﾚｰﾅｰﾊﾞｯｸﾞ(25枚)</t>
  </si>
  <si>
    <t>0174</t>
  </si>
  <si>
    <t>EA642KB-101</t>
  </si>
  <si>
    <t>75x 600mm スクレーパー(ﾉﾝｽﾊﾟｰｷﾝｸﾞ)</t>
  </si>
  <si>
    <t>0175</t>
  </si>
  <si>
    <t>EA642LE-8.5</t>
  </si>
  <si>
    <t>11/16"x 3/4"  両口スパナ(ﾉﾝｽﾊﾟｰｷﾝｸﾞ)</t>
  </si>
  <si>
    <t>0176</t>
  </si>
  <si>
    <t>EA642LA-124</t>
  </si>
  <si>
    <t>24mm 打撃めがねレンチ(ﾉﾝｽﾊﾟｰｷﾝｸﾞ)</t>
  </si>
  <si>
    <t>EA642LA-126</t>
  </si>
  <si>
    <t>26mm 打撃めがねレンチ(ﾉﾝｽﾊﾟｰｷﾝｸﾞ)</t>
  </si>
  <si>
    <t>0177</t>
  </si>
  <si>
    <t>EA642KF-22</t>
  </si>
  <si>
    <t>250mm 平たがね(ﾉﾝｽﾊﾟｰｷﾝｸﾞ)</t>
  </si>
  <si>
    <t>EA642KG-25</t>
  </si>
  <si>
    <t>25x460mm ロング平タガネ(ﾉﾝｽﾊﾟｰｷﾝｸﾞ)</t>
  </si>
  <si>
    <t>EA642KN-50D</t>
  </si>
  <si>
    <t>50x50x200mm フランジウエッジ(ﾉﾝｽﾊﾟｰｷﾝｸﾞ)</t>
  </si>
  <si>
    <t>0181</t>
  </si>
  <si>
    <t>EA643AE-300</t>
  </si>
  <si>
    <t>300mm/50mm パイプレンチ(ﾍﾞﾝﾄ･ﾉﾝｽﾊﾟｰｷﾝｸﾞ)</t>
  </si>
  <si>
    <t>0186</t>
  </si>
  <si>
    <t>EA643DK-6</t>
  </si>
  <si>
    <t>52x 600mm ピンチバー(ﾉﾝｽﾊﾟｰｷﾝｸﾞ)</t>
  </si>
  <si>
    <t>0190</t>
  </si>
  <si>
    <t>EA339GA-21</t>
  </si>
  <si>
    <t>1/8" - 2" /10-60mm パイプカッター</t>
  </si>
  <si>
    <t>EA350EB-3A</t>
  </si>
  <si>
    <t>[EA350EA,EA-1,EC用] 3/8"ﾀﾞｲﾍｯﾄﾞ&amp;ﾁｪｻﾞｰ</t>
  </si>
  <si>
    <t>EA350EB-6</t>
  </si>
  <si>
    <t>[EA350EA,EC用] 3/4" ダイヘッド＆チェザー</t>
  </si>
  <si>
    <t>EA640SB</t>
  </si>
  <si>
    <t>７本組 絶縁片口めがねレンチセット</t>
  </si>
  <si>
    <t>EA640SB-10</t>
  </si>
  <si>
    <t>10mm 絶縁片口めがねレンチ</t>
  </si>
  <si>
    <t>0215</t>
  </si>
  <si>
    <t>EA723KN-4A</t>
  </si>
  <si>
    <t>5- 50N･m(1/2"DR) 絶縁ﾗﾁｪｯﾄ式ﾄﾙｸﾚﾝﾁ</t>
  </si>
  <si>
    <t>0220</t>
  </si>
  <si>
    <t>EA560-210</t>
  </si>
  <si>
    <t>16本組 ドライバー･絶縁(差替式)</t>
  </si>
  <si>
    <t>0222</t>
  </si>
  <si>
    <t>EA640ZD-16A</t>
  </si>
  <si>
    <t>[Ｓ]低圧用絶縁ｳﾚﾀﾝ手袋(直流/交流300V)</t>
  </si>
  <si>
    <t>EA640ZE-11S</t>
  </si>
  <si>
    <t>[Ｓ] 高圧絶縁手袋用保護カバー(ﾎﾟﾘｳﾚﾀﾝ製)</t>
  </si>
  <si>
    <t>0223</t>
  </si>
  <si>
    <t>EA640ZS-1</t>
  </si>
  <si>
    <t>300x300mm 絶縁シート(600V)</t>
  </si>
  <si>
    <t>0235</t>
  </si>
  <si>
    <t>EA463BH-2A</t>
  </si>
  <si>
    <t>[9.5･16mm用] センターパンチツール</t>
  </si>
  <si>
    <t>0247</t>
  </si>
  <si>
    <t>EA580KC-5</t>
  </si>
  <si>
    <t>0.03- 1.0mm ワイヤーストリッパー(G付)</t>
  </si>
  <si>
    <t>0254</t>
  </si>
  <si>
    <t>EA534KB-11</t>
  </si>
  <si>
    <t>180mm 電工ペンチ(ｸﾞﾘｯﾌﾟ付･偏芯型/ﾒｯｷ)</t>
  </si>
  <si>
    <t>0255</t>
  </si>
  <si>
    <t>EA537KB-1</t>
  </si>
  <si>
    <t>160mm ラジオペンチ(ｸﾞﾘｯﾌﾟ付/ﾒｯｷ/40ﾟ先曲)</t>
  </si>
  <si>
    <t>EA537KC-160</t>
  </si>
  <si>
    <t>160mm ラジオペンチ(ｸﾞﾘｯﾌﾟ付/磨き)</t>
  </si>
  <si>
    <t>0257</t>
  </si>
  <si>
    <t>EA536K-13</t>
  </si>
  <si>
    <t>160mm 電工ニッパー(落下防止付)</t>
  </si>
  <si>
    <t>0259</t>
  </si>
  <si>
    <t>EA537SA-12</t>
  </si>
  <si>
    <t>130mm フラットノーズプライヤー</t>
  </si>
  <si>
    <t>EA537SE-2</t>
  </si>
  <si>
    <t>160mm ラジオペンチ(磨き/ｸﾞﾘｯﾌﾟ付)</t>
  </si>
  <si>
    <t>0261</t>
  </si>
  <si>
    <t>EA536GH-150</t>
  </si>
  <si>
    <t>150mm 電工ニッパー(砲金構造/蓄光ﾊﾝﾄﾞﾙ)</t>
  </si>
  <si>
    <t>0262</t>
  </si>
  <si>
    <t>EA535C-7</t>
  </si>
  <si>
    <t>150mm 精密プライヤー(ｽﾃﾝﾚｽ製/45ﾟﾍﾞﾝﾄ)</t>
  </si>
  <si>
    <t>0263</t>
  </si>
  <si>
    <t>EA535KL-2</t>
  </si>
  <si>
    <t>135mm 精密用ニッパー(超硬刃付)</t>
  </si>
  <si>
    <t>0266</t>
  </si>
  <si>
    <t>EA535TB-2A</t>
  </si>
  <si>
    <t>120mm 精密用ニッパー(ﾌﾗｯｼｭ/ESD)</t>
  </si>
  <si>
    <t>EA535TF-2</t>
  </si>
  <si>
    <t>140mm 精密用ニッパー(ﾌﾗｯｼｭ/ESD)</t>
  </si>
  <si>
    <t>0270</t>
  </si>
  <si>
    <t>EA532BB-250</t>
  </si>
  <si>
    <t>30mm/250mm コンビネーションプライヤー</t>
  </si>
  <si>
    <t>0277</t>
  </si>
  <si>
    <t>EA812JK-1A</t>
  </si>
  <si>
    <t>DC24V→DC12V/10A(USB 2.1A) コンバーター</t>
  </si>
  <si>
    <t>0278</t>
  </si>
  <si>
    <t>EA814BC-9</t>
  </si>
  <si>
    <t>[EA814BC-1用] シガープラグ</t>
  </si>
  <si>
    <t>0280</t>
  </si>
  <si>
    <t>EA812JY-213</t>
  </si>
  <si>
    <t>0.5m㎡x25m  [CAVS/青]自動車用コード</t>
  </si>
  <si>
    <t>EA812JY-304</t>
  </si>
  <si>
    <t>0.5m㎡x100m [AVS/黒]自動車用コード</t>
  </si>
  <si>
    <t>EA812JY-306</t>
  </si>
  <si>
    <t>0.5m㎡x100m [AVS/白]自動車用コード</t>
  </si>
  <si>
    <t>EA944BV-307</t>
  </si>
  <si>
    <t>7.0mmx10m コルゲートチューブ(橙)</t>
  </si>
  <si>
    <t>0281</t>
  </si>
  <si>
    <t>EA538R-5</t>
  </si>
  <si>
    <t>自動車用ターミナルキット</t>
  </si>
  <si>
    <t>0291</t>
  </si>
  <si>
    <t>EA912A-7</t>
  </si>
  <si>
    <t>770x1000mm タイヤカバー</t>
  </si>
  <si>
    <t>EA984VA-17</t>
  </si>
  <si>
    <t>250x127x110mm タイヤストッパー(2個組)</t>
  </si>
  <si>
    <t>0293</t>
  </si>
  <si>
    <t>EA993BD-50</t>
  </si>
  <si>
    <t>50 ton/250- 400mm 油圧ジャッキ</t>
  </si>
  <si>
    <t>0310</t>
  </si>
  <si>
    <t>EA514BC-20</t>
  </si>
  <si>
    <t>スパークプラグレンチセット</t>
  </si>
  <si>
    <t>0312</t>
  </si>
  <si>
    <t>EA992BL-10H</t>
  </si>
  <si>
    <t>[EA992BL-10A用] パッキン付アダプターＡ</t>
  </si>
  <si>
    <t>0315</t>
  </si>
  <si>
    <t>EA604AB-22</t>
  </si>
  <si>
    <t>87- 95mm/3/8"DR オイルフィルターレンチ</t>
  </si>
  <si>
    <t>0321</t>
  </si>
  <si>
    <t>EA604FB-5</t>
  </si>
  <si>
    <t>ディスクブレーキパッドスプレッダー</t>
  </si>
  <si>
    <t>0322</t>
  </si>
  <si>
    <t>EA604FW-38</t>
  </si>
  <si>
    <t>18-25mm スタッドボルトプーラー</t>
  </si>
  <si>
    <t>0323</t>
  </si>
  <si>
    <t>EA500DB-300</t>
  </si>
  <si>
    <t>300mm コイルスプリングコンプレッサー</t>
  </si>
  <si>
    <t>0329</t>
  </si>
  <si>
    <t>EA512JA</t>
  </si>
  <si>
    <t>ベアリングプーラー</t>
  </si>
  <si>
    <t>0332</t>
  </si>
  <si>
    <t>EA510ZD-3</t>
  </si>
  <si>
    <t>ベアリングシールプーラー</t>
  </si>
  <si>
    <t>EA510ZD-4</t>
  </si>
  <si>
    <t>55-60mm ベアリング挿入工具セット</t>
  </si>
  <si>
    <t>EA510ZA-6</t>
  </si>
  <si>
    <t>ベアリングレース挿入工具セット</t>
  </si>
  <si>
    <t>EA590SG-13</t>
  </si>
  <si>
    <t>19- 60mm 軸用ｽﾅｯﾌﾟﾘﾝｸﾞﾌﾟﾗｲﾔｰ(90ﾟ)</t>
  </si>
  <si>
    <t>EA590SG-14</t>
  </si>
  <si>
    <t>40-100mm 軸用ｽﾅｯﾌﾟﾘﾝｸﾞﾌﾟﾗｲﾔｰ(90ﾟ)</t>
  </si>
  <si>
    <t>EA590SG-15</t>
  </si>
  <si>
    <t>85-140mm 軸用ｽﾅｯﾌﾟﾘﾝｸﾞﾌﾟﾗｲﾔｰ(90ﾟ)</t>
  </si>
  <si>
    <t>EA590SH-13</t>
  </si>
  <si>
    <t>EA590MD-1</t>
  </si>
  <si>
    <t>6-16/ 9-15mm ｽﾅｯﾌﾟﾘﾝｸﾞﾌﾟﾗｲﾔ/18ﾟ内外兼用</t>
  </si>
  <si>
    <t>0343</t>
  </si>
  <si>
    <t>EA519AE-180</t>
  </si>
  <si>
    <t>1800mm ワーキングバー</t>
  </si>
  <si>
    <t>EA519BA-430</t>
  </si>
  <si>
    <t>9.5x430mm プライバー(ｽﾄﾚｰﾄ)</t>
  </si>
  <si>
    <t>0345</t>
  </si>
  <si>
    <t>EA604D-61</t>
  </si>
  <si>
    <t>185mm クリップリムーバー</t>
  </si>
  <si>
    <t>0347</t>
  </si>
  <si>
    <t>EA166XA</t>
  </si>
  <si>
    <t>φ60･120･150mm ボディープーラー(ｴｱｰ式)</t>
  </si>
  <si>
    <t>0348</t>
  </si>
  <si>
    <t>EA598GH-3</t>
  </si>
  <si>
    <t>3.0kg/190-810mm ﾏｸﾞﾈｯﾄﾋﾟｯｸｱｯﾌﾟ(LED付)</t>
  </si>
  <si>
    <t>EA688EA-1</t>
  </si>
  <si>
    <t>512mm マグネットピックアップ(ﾌﾚｷｼﾌﾞﾙ)</t>
  </si>
  <si>
    <t>0349</t>
  </si>
  <si>
    <t>EA598GD-1</t>
  </si>
  <si>
    <t>560g マグネットピックアップ(ﾌﾚｷｼﾌﾞﾙ)</t>
  </si>
  <si>
    <t>0351</t>
  </si>
  <si>
    <t>EA724GT-3</t>
  </si>
  <si>
    <t>32x51mm/325- 760mm 点検ミラー(伸縮)</t>
  </si>
  <si>
    <t>EA724TA-5</t>
  </si>
  <si>
    <t>7x404mm 隙間ライト(LEDﾗｲﾄ付/ﾌﾚｷｼﾌﾞﾙ)</t>
  </si>
  <si>
    <t>0355</t>
  </si>
  <si>
    <t>EA617DJ-310</t>
  </si>
  <si>
    <t>3/8"DRx10mm ボルトリムーバーソケット</t>
  </si>
  <si>
    <t>EA949VJ-26</t>
  </si>
  <si>
    <t>1/4"-28   リコイルインサートネジ挿入工具</t>
  </si>
  <si>
    <t>0366</t>
  </si>
  <si>
    <t>EA922AB-62</t>
  </si>
  <si>
    <t>4.0L  老化皮膜除去剤</t>
  </si>
  <si>
    <t>EA922JM-1</t>
  </si>
  <si>
    <t>750ml カーシャンプー(ﾗｲﾄ&amp;ﾒﾀﾘｯｸ車用)</t>
  </si>
  <si>
    <t>EA922JM-5</t>
  </si>
  <si>
    <t>750ml カーシャンプー(ﾀﾞｰｸ&amp;ｼﾙﾊﾞ-ﾒﾀﾘｯｸ車)</t>
  </si>
  <si>
    <t>EA614SN-19A</t>
  </si>
  <si>
    <t>19mm 片目片口スパナ(ｽﾃﾝﾚｽ製)</t>
  </si>
  <si>
    <t>EA614SN-21A</t>
  </si>
  <si>
    <t>21mm 片目片口スパナ(ｽﾃﾝﾚｽ製)</t>
  </si>
  <si>
    <t>0374</t>
  </si>
  <si>
    <t>EA618SC</t>
  </si>
  <si>
    <t>1/2"DR ソケットセット(ｽﾃﾝﾚｽ製)</t>
  </si>
  <si>
    <t>EA618SC-18</t>
  </si>
  <si>
    <t>1/2"DR x18mm ソケット(ｽﾃﾝﾚｽ製)</t>
  </si>
  <si>
    <t>EA618SC-24</t>
  </si>
  <si>
    <t>1/2"DR x24mm ソケット(ｽﾃﾝﾚｽ製)</t>
  </si>
  <si>
    <t>EA618SC-30</t>
  </si>
  <si>
    <t>1/2"DR x30mm ソケット(ｽﾃﾝﾚｽ製)</t>
  </si>
  <si>
    <t>0377</t>
  </si>
  <si>
    <t>EA611BJ-5.5BA</t>
  </si>
  <si>
    <t>5.5x1.0mm/25mm [-]ﾄﾞﾗｲﾊﾞｰビット(ｽﾃﾝﾚｽ製)</t>
  </si>
  <si>
    <t>0379</t>
  </si>
  <si>
    <t>EA612TA-40</t>
  </si>
  <si>
    <t>３本組 プライヤーセット</t>
  </si>
  <si>
    <t>0383</t>
  </si>
  <si>
    <t>EA612TK-4</t>
  </si>
  <si>
    <t>10本組/ 6 -15mm 片目片口スパナ(ﾛﾝｸﾞｻｲｽﾞ)</t>
  </si>
  <si>
    <t>EA612TK-5</t>
  </si>
  <si>
    <t>８本組/16 -24mm 片目片口スパナ(ﾛﾝｸﾞｻｲｽﾞ)</t>
  </si>
  <si>
    <t>EA616GE-70</t>
  </si>
  <si>
    <t>７本組  両口めがねレンチ</t>
  </si>
  <si>
    <t>0390</t>
  </si>
  <si>
    <t>EA617XE-8</t>
  </si>
  <si>
    <t>1/4"DRx 8 mm [HPQ]ディープソケット</t>
  </si>
  <si>
    <t>0402</t>
  </si>
  <si>
    <t>EA618XC-100</t>
  </si>
  <si>
    <t>1/2"DR/165mm [INHEX]ビットソケットセット</t>
  </si>
  <si>
    <t>0406</t>
  </si>
  <si>
    <t>EA617AK-66</t>
  </si>
  <si>
    <t>3/8"DRx 1/4"DR 凸凹ソケットアダプター</t>
  </si>
  <si>
    <t>0407</t>
  </si>
  <si>
    <t>EA617AA-5</t>
  </si>
  <si>
    <t>1/4"DR/# 4 ソケット(ﾊｲﾄﾙｸｽｸﾘｭｰ)</t>
  </si>
  <si>
    <t>0412</t>
  </si>
  <si>
    <t>EA617-201</t>
  </si>
  <si>
    <t>1/4"DRx110mm/ 7個 ソケットホルダー</t>
  </si>
  <si>
    <t>EA617GT-300A</t>
  </si>
  <si>
    <t>1/2"DR/4-19mm/150mm [INHEX]ﾋﾞｯﾄﾂｿｹｯﾄｾｯﾄ</t>
  </si>
  <si>
    <t>0414</t>
  </si>
  <si>
    <t>EA687YA-2</t>
  </si>
  <si>
    <t>1/4"DR ソケットレンチセット(ﾄﾚｰ入り)</t>
  </si>
  <si>
    <t>0419</t>
  </si>
  <si>
    <t>EA687AS-100</t>
  </si>
  <si>
    <t>1/4"DR/1/4"-1/2" ソケットセット</t>
  </si>
  <si>
    <t>EA687AT</t>
  </si>
  <si>
    <t>1/4"DR/5-13mm ディープソケットセット</t>
  </si>
  <si>
    <t>0420</t>
  </si>
  <si>
    <t>EA687BR-2</t>
  </si>
  <si>
    <t>3/8"DRx200mm ラチェットハンドル</t>
  </si>
  <si>
    <t>EA602KB-80</t>
  </si>
  <si>
    <t>５本組  ラチェットメガネ(ﾐﾘ･ｵﾌｾｯﾄ型)</t>
  </si>
  <si>
    <t>0448</t>
  </si>
  <si>
    <t>EA618SD-80</t>
  </si>
  <si>
    <t>3/4"DRx80mm ソケット</t>
  </si>
  <si>
    <t>0450</t>
  </si>
  <si>
    <t>EA616CG-6</t>
  </si>
  <si>
    <t>22x24mm/15ﾟ 両口めがねレンチ</t>
  </si>
  <si>
    <t>0451</t>
  </si>
  <si>
    <t>EA614H-151</t>
  </si>
  <si>
    <t>1/4"  片目片口スパナ</t>
  </si>
  <si>
    <t>EA614H-165</t>
  </si>
  <si>
    <t>13/16" 片目片口スパナ</t>
  </si>
  <si>
    <t>EA614H-170</t>
  </si>
  <si>
    <t>1- 1/ 8" 片目片口スパナ</t>
  </si>
  <si>
    <t>0455</t>
  </si>
  <si>
    <t>EA618KE-7</t>
  </si>
  <si>
    <t>3/8"DR/650mm Ｔ型ユニバーサルハンドル</t>
  </si>
  <si>
    <t>EA617BR-1</t>
  </si>
  <si>
    <t>1/2"DR ソケットレンチセット</t>
  </si>
  <si>
    <t>EA618KG-13</t>
  </si>
  <si>
    <t>1/2"DRx13mm ディープソケット</t>
  </si>
  <si>
    <t>EA618KN-55</t>
  </si>
  <si>
    <t>1/2"DRx 1/2"   ﾃﾞｨｰﾌﾟｿｹｯﾄ(ｲﾝﾁ/十二角)</t>
  </si>
  <si>
    <t>0460</t>
  </si>
  <si>
    <t>EA618KW-355</t>
  </si>
  <si>
    <t>1/2"DR/T55 [Torx]ﾋﾞｯﾄｿｹｯﾄ(ｲｼﾞﾘ止付)</t>
  </si>
  <si>
    <t>0461</t>
  </si>
  <si>
    <t>EA618MK-95</t>
  </si>
  <si>
    <t>1"DRx 95mm ソケット</t>
  </si>
  <si>
    <t>0463</t>
  </si>
  <si>
    <t>EA618AA-26</t>
  </si>
  <si>
    <t>1/4"DR/125mm ラチェットハンドル</t>
  </si>
  <si>
    <t>0464</t>
  </si>
  <si>
    <t>EA618AN-10</t>
  </si>
  <si>
    <t>1/4"DR/E10 [TORX]ディープソケット</t>
  </si>
  <si>
    <t>EA618AT-2.5</t>
  </si>
  <si>
    <t>1/4"DRx2.5mm [INHEX]ソケット</t>
  </si>
  <si>
    <t>EA618BM-110</t>
  </si>
  <si>
    <t>3/8"DRx10mm [ﾅｯﾄｸﾞﾘｯﾌﾟ]ディープソケット</t>
  </si>
  <si>
    <t>EA618BY-10</t>
  </si>
  <si>
    <t>3/8"DRxE10 [Torx]ソケット</t>
  </si>
  <si>
    <t>EA618CL-6</t>
  </si>
  <si>
    <t>1/2"DRx 6mm ソケット</t>
  </si>
  <si>
    <t>EA618CL-8</t>
  </si>
  <si>
    <t>1/2"DRx 8mm ソケット</t>
  </si>
  <si>
    <t>0471</t>
  </si>
  <si>
    <t>EA618CF-29</t>
  </si>
  <si>
    <t>1/2"DRx29mm ディープソケット</t>
  </si>
  <si>
    <t>0472</t>
  </si>
  <si>
    <t>EA618DF-107</t>
  </si>
  <si>
    <t>3/4"DRx15/16" ソケット(ｲﾝﾁ)</t>
  </si>
  <si>
    <t>EA614AD-2</t>
  </si>
  <si>
    <t>10本組/8-24mmﾗﾁｪｯﾄｺﾝﾋﾞﾈｰｼｮﾝﾚﾝﾁ(首振ﾛｯｸ型</t>
  </si>
  <si>
    <t>EA614AD-24</t>
  </si>
  <si>
    <t>24mm ﾗﾁｪｯﾄｺﾝﾋﾞﾈｰｼｮﾝﾚﾝﾁ(首振ﾛｯｸ型)</t>
  </si>
  <si>
    <t>EA614AB-1</t>
  </si>
  <si>
    <t>６本組/ 8 -17mm 片目片口スパナ</t>
  </si>
  <si>
    <t>EA614AB-8</t>
  </si>
  <si>
    <t>8mm 片目片口スパナ</t>
  </si>
  <si>
    <t>0475</t>
  </si>
  <si>
    <t>EA618GH-12</t>
  </si>
  <si>
    <t>12x130mm Ｔ型ＢＯＸレンチ</t>
  </si>
  <si>
    <t>EA618GJ-36</t>
  </si>
  <si>
    <t>36x290mm Ｔ型Ｂｏｘレンチ</t>
  </si>
  <si>
    <t>EA618MR-10</t>
  </si>
  <si>
    <t>10x650mm Ｔ型ﾕﾆﾊﾞｰｻﾙBOXﾚﾝﾁ(ﾎｰﾙﾄﾞ型)</t>
  </si>
  <si>
    <t>EA618MR-12</t>
  </si>
  <si>
    <t>12x650mm Ｔ型ﾕﾆﾊﾞｰｻﾙBOXﾚﾝﾁ(ﾎｰﾙﾄﾞ型)</t>
  </si>
  <si>
    <t>0480</t>
  </si>
  <si>
    <t>EA164WA-12</t>
  </si>
  <si>
    <t>3/8"DRx12mm インパクトソケット</t>
  </si>
  <si>
    <t>0481</t>
  </si>
  <si>
    <t>EA164XD</t>
  </si>
  <si>
    <t>1/2"DR インパクトHexﾋﾞｯﾄソケットセット</t>
  </si>
  <si>
    <t>EA687HG-13</t>
  </si>
  <si>
    <t>1/2"DRx13mm ﾃﾞｨｰﾌﾟｲﾝﾊﾟｸﾄｿｹｯﾄ(薄肉)</t>
  </si>
  <si>
    <t>EA164VB-22</t>
  </si>
  <si>
    <t>1/2"DR/19x24mm インパクトダブルソケット</t>
  </si>
  <si>
    <t>EA613GB-65</t>
  </si>
  <si>
    <t>65mm 打撃スパナ</t>
  </si>
  <si>
    <t>EA613GB-80</t>
  </si>
  <si>
    <t>80mm 打撃スパナ</t>
  </si>
  <si>
    <t>0497</t>
  </si>
  <si>
    <t>EA530BA-8</t>
  </si>
  <si>
    <t>200mm/27mm モンキーレンチ(ｺﾞﾑｸﾞﾘｯﾌﾟ付)</t>
  </si>
  <si>
    <t>0508</t>
  </si>
  <si>
    <t>EA723JG-31</t>
  </si>
  <si>
    <t>150- 800N･m(3/4"DR) トルクレンチ</t>
  </si>
  <si>
    <t>0511</t>
  </si>
  <si>
    <t>EA723HD-2A</t>
  </si>
  <si>
    <t>1- 6N.m[1/4"sq] ﾄﾙｸﾄﾞﾗｲﾊﾞｰ(ｱｼﾞｬｽﾀﾌﾞﾙ)</t>
  </si>
  <si>
    <t>0517</t>
  </si>
  <si>
    <t>EA552EX-2</t>
  </si>
  <si>
    <t>2.4x0.4x108mm [-]ﾄﾞﾗｲﾊﾞｰ(調整用･ｾﾗﾐｯｸ)</t>
  </si>
  <si>
    <t>0521</t>
  </si>
  <si>
    <t>EA561KA</t>
  </si>
  <si>
    <t>[+ - Hexlobe]ドライバー(めがね用)</t>
  </si>
  <si>
    <t>0522</t>
  </si>
  <si>
    <t>EA552EB-11</t>
  </si>
  <si>
    <t>0.8x 64mm [-]ドライバー(精密用)</t>
  </si>
  <si>
    <t>0530</t>
  </si>
  <si>
    <t>EA573LT-150</t>
  </si>
  <si>
    <t>5.0 x140mm [Hexagon]ドライバー</t>
  </si>
  <si>
    <t>0535</t>
  </si>
  <si>
    <t>EA560SK-2</t>
  </si>
  <si>
    <t>#2x100mm [+]ドライバー(手元六角付)</t>
  </si>
  <si>
    <t>0545</t>
  </si>
  <si>
    <t>EA564E-1</t>
  </si>
  <si>
    <t>#1/4.5mm [+ -]ドライバー(ｽﾀﾋﾞｰ･差替式)</t>
  </si>
  <si>
    <t>0553</t>
  </si>
  <si>
    <t>EA611AB-3</t>
  </si>
  <si>
    <t>#3x25mm [+]ﾄﾞﾗｲﾊﾞｰﾋﾞｯﾄ･ＡＣＲ(TORSION)</t>
  </si>
  <si>
    <t>0558</t>
  </si>
  <si>
    <t>EA611GV-15</t>
  </si>
  <si>
    <t>T20x89mm [Bore Torx]ドライバービット</t>
  </si>
  <si>
    <t>EA611BL</t>
  </si>
  <si>
    <t>５本組/2.5-6mm [Hexagon]ドライバービット</t>
  </si>
  <si>
    <t>0563</t>
  </si>
  <si>
    <t>EA573GN-212</t>
  </si>
  <si>
    <t>12x250mm ロング六角棒レンチ</t>
  </si>
  <si>
    <t>0569</t>
  </si>
  <si>
    <t>EA573AP-1.5</t>
  </si>
  <si>
    <t>1.5x 50mm [Ball Hex]キーレンチ</t>
  </si>
  <si>
    <t>EA566AC-26</t>
  </si>
  <si>
    <t>158mm プローブ・ナイフ(精密用)</t>
  </si>
  <si>
    <t>EA566AC-29</t>
  </si>
  <si>
    <t>172mm プローブ・ピック(精密用)</t>
  </si>
  <si>
    <t>0584</t>
  </si>
  <si>
    <t>EA576JA-20</t>
  </si>
  <si>
    <t>75x75x5mm 革ポンチ用マット</t>
  </si>
  <si>
    <t>0588</t>
  </si>
  <si>
    <t>EA521VK-1B</t>
  </si>
  <si>
    <t>215mm 精密やすり(平/細目)</t>
  </si>
  <si>
    <t>0589</t>
  </si>
  <si>
    <t>EA826SA-5C</t>
  </si>
  <si>
    <t>170mm/#150 ﾀﾞｲﾔﾓﾝﾄﾞやすり(三角)</t>
  </si>
  <si>
    <t>EA521VC-51</t>
  </si>
  <si>
    <t>150mm 鉄工やすり(3種･3本組/粗目)</t>
  </si>
  <si>
    <t>0598</t>
  </si>
  <si>
    <t>EA522AE-43</t>
  </si>
  <si>
    <t>200x50x13mm 油砥石･天然(細目)</t>
  </si>
  <si>
    <t>0605</t>
  </si>
  <si>
    <t>EA922JS-52</t>
  </si>
  <si>
    <t>#220 錆取り</t>
  </si>
  <si>
    <t>0608</t>
  </si>
  <si>
    <t>EA109BJ-23</t>
  </si>
  <si>
    <t>5.0x158mm精密用ﾌﾞﾗｼ(扁平形･ｽﾃﾝﾚｽ･ｽﾃﾝﾚｽ柄</t>
  </si>
  <si>
    <t>0616</t>
  </si>
  <si>
    <t>EA115HK-12A</t>
  </si>
  <si>
    <t>4.0L 脱脂洗浄剤･ｱﾙｶﾘ性(超音波洗浄機用)</t>
  </si>
  <si>
    <t>0619</t>
  </si>
  <si>
    <t>EA992CH-15</t>
  </si>
  <si>
    <t>φ250/線径0.20mm/40ﾒｯｼｭ ろ過網(ｽﾃﾝﾚｽ製)</t>
  </si>
  <si>
    <t>EA992CH-67</t>
  </si>
  <si>
    <t>φ340/線径0.42mm/ 8ﾒｯｼｭ ろ過網(ｽﾃﾝﾚｽ製)</t>
  </si>
  <si>
    <t>EA992CH-102</t>
  </si>
  <si>
    <t>φ220mm 部品洗浄ざるセット</t>
  </si>
  <si>
    <t>0620</t>
  </si>
  <si>
    <t>EA992C-131</t>
  </si>
  <si>
    <t>φ130x160/462mm すくい網(ｽﾃﾝﾚｽ製)</t>
  </si>
  <si>
    <t>EA508SC-152</t>
  </si>
  <si>
    <t>120x120x120mm ふた付深型ﾎﾞｯｸｽ(ｽﾃﾝﾚｽ製)</t>
  </si>
  <si>
    <t>EA508SC-158</t>
  </si>
  <si>
    <t>210x210x210mm ふた付深型ﾎﾞｯｸｽ(ｽﾃﾝﾚｽ製)</t>
  </si>
  <si>
    <t>EA508SC-163</t>
  </si>
  <si>
    <t>360x360x360mm ふた付深型ﾎﾞｯｸｽ(ｽﾃﾝﾚｽ製)</t>
  </si>
  <si>
    <t>EA508SG-101A</t>
  </si>
  <si>
    <t>φ106x126mm/ 1.0L ポット(ｽﾃﾝﾚｽ製)</t>
  </si>
  <si>
    <t>0627</t>
  </si>
  <si>
    <t>EA929AT-6</t>
  </si>
  <si>
    <t>380x600mm 工業用ワイパー(50枚)</t>
  </si>
  <si>
    <t>0655</t>
  </si>
  <si>
    <t>EA991CN-114</t>
  </si>
  <si>
    <t>1/8"NPT グリースポンプ用充填ニップル</t>
  </si>
  <si>
    <t>0659</t>
  </si>
  <si>
    <t>EA991CX-311A</t>
  </si>
  <si>
    <t>UNF 1/4"(直)  グリースニップル(2個)</t>
  </si>
  <si>
    <t>0666</t>
  </si>
  <si>
    <t>EA637CD-15</t>
  </si>
  <si>
    <t>60x175mm アジャスタブルクランプ</t>
  </si>
  <si>
    <t>0678</t>
  </si>
  <si>
    <t>EA550SB-1.5</t>
  </si>
  <si>
    <t>1.5x103mm [-] 精密ドライバー(ｽﾃﾝﾚｽ製)</t>
  </si>
  <si>
    <t>EA550SR-1.4</t>
  </si>
  <si>
    <t>1.4x95mm (-)精密ドライバー(ｱﾙﾐﾎﾞﾃﾞｨｰ)</t>
  </si>
  <si>
    <t>EA595GM-12</t>
  </si>
  <si>
    <t>0.17x0.10x110mm 精密用ﾋﾟﾝｾｯﾄ(非磁性合金</t>
  </si>
  <si>
    <t>0693</t>
  </si>
  <si>
    <t>EA756TE-3</t>
  </si>
  <si>
    <t>x10 / 85mm 拡大鏡(調光LED照明付)</t>
  </si>
  <si>
    <t>EA756ZB-32</t>
  </si>
  <si>
    <t>x10 -45 実体顕微鏡(ｽﾞｰﾑ式)</t>
  </si>
  <si>
    <t>EA756BR-4</t>
  </si>
  <si>
    <t>x2.8/75x100mm ﾃﾞｽｸﾄｯﾌﾟルーペ(LEDﾗｲﾄ付)</t>
  </si>
  <si>
    <t>0700</t>
  </si>
  <si>
    <t>EA304AF-10</t>
  </si>
  <si>
    <t>AC100V/ 75W 半田ごて(ｺﾝﾄﾛｰﾗｰ付)</t>
  </si>
  <si>
    <t>0703</t>
  </si>
  <si>
    <t>EA311A-10</t>
  </si>
  <si>
    <t>4ml 詰替式フラックスペン(電子部品用)</t>
  </si>
  <si>
    <t>EA311CC-4</t>
  </si>
  <si>
    <t>2.0mm/200g 巻はんだ</t>
  </si>
  <si>
    <t>0718</t>
  </si>
  <si>
    <t>EA720ME-53</t>
  </si>
  <si>
    <t>100-180cm 測量ロッド(ｱﾙﾐ製/横型)</t>
  </si>
  <si>
    <t>EA720ME-80</t>
  </si>
  <si>
    <t>2m 測量ロッド(ｱﾙﾐ製/ｼﾞｮｲﾝﾄ式)</t>
  </si>
  <si>
    <t>0722</t>
  </si>
  <si>
    <t>EA720ZB-9C</t>
  </si>
  <si>
    <t>0.15- 20m レーザー距離計</t>
  </si>
  <si>
    <t>0725</t>
  </si>
  <si>
    <t>EA720BH-6</t>
  </si>
  <si>
    <t>25mmx 5 m メジャー(ｽﾄｯﾊﾟｰ･先端ﾏｸﾞﾈｯﾄ付)</t>
  </si>
  <si>
    <t>0727</t>
  </si>
  <si>
    <t>EA720JK-12</t>
  </si>
  <si>
    <t>6mmx2.0m メジャー(ﾏｸﾞﾈｯﾄ付)</t>
  </si>
  <si>
    <t>0728</t>
  </si>
  <si>
    <t>EA720AC-13</t>
  </si>
  <si>
    <t>19mmx 3m ｸﾞﾗｽﾌｧｲﾊﾞｰ絶縁メジャー(腰袋付)</t>
  </si>
  <si>
    <t>0731</t>
  </si>
  <si>
    <t>EA719J-200</t>
  </si>
  <si>
    <t>200mm スクエアー</t>
  </si>
  <si>
    <t>0740</t>
  </si>
  <si>
    <t>EA721JM-3A</t>
  </si>
  <si>
    <t>255mm 水平器(強力ﾏｸﾞﾈｯﾄ付)</t>
  </si>
  <si>
    <t>EA735MD-25</t>
  </si>
  <si>
    <t>250mm アルミレベル(ﾏｸﾞﾈｯﾄ･角度目盛付)</t>
  </si>
  <si>
    <t>EA735M-37</t>
  </si>
  <si>
    <t>300mm(0.01mm/m) 精密レベル</t>
  </si>
  <si>
    <t>EA735MP-10</t>
  </si>
  <si>
    <t>100mm(0.02mm/m) 精密レベル</t>
  </si>
  <si>
    <t>0746</t>
  </si>
  <si>
    <t>EA720YN-21</t>
  </si>
  <si>
    <t>150mm 鋼製ｽﾄﾚｰﾄｴｯｼﾞ(普通型A級)</t>
  </si>
  <si>
    <t>EA720YN-41</t>
  </si>
  <si>
    <t>150mm 鋼製ｽﾄﾚｰﾄｴｯｼﾞ(ﾍﾞﾍﾞﾙ型A級)</t>
  </si>
  <si>
    <t>0747</t>
  </si>
  <si>
    <t>EA720WS-12</t>
  </si>
  <si>
    <t>600x320mm プロトラクター(2本竿)</t>
  </si>
  <si>
    <t>0751</t>
  </si>
  <si>
    <t>EA725LA-10B</t>
  </si>
  <si>
    <t>12.0mm/0.01  デジタルダイアルゲージ</t>
  </si>
  <si>
    <t>0753</t>
  </si>
  <si>
    <t>EA725-43</t>
  </si>
  <si>
    <t>150mm ノギス(ﾀﾞｲﾔﾙ付)</t>
  </si>
  <si>
    <t>0755</t>
  </si>
  <si>
    <t>EA725EH-39</t>
  </si>
  <si>
    <t>0- 25mm/310m  ﾏｲｸﾛﾒｰﾀｰ(ﾃﾞｼﾞﾀﾙ/深型)</t>
  </si>
  <si>
    <t>0757</t>
  </si>
  <si>
    <t>EA725DK-7</t>
  </si>
  <si>
    <t>M10xP1.25/92mm 限界ねじｹﾞｰｼﾞ(ISO導入JIS)</t>
  </si>
  <si>
    <t>EA725KD-200</t>
  </si>
  <si>
    <t>200mm アウトサイドキャリパー</t>
  </si>
  <si>
    <t>0762</t>
  </si>
  <si>
    <t>EA725RB-42</t>
  </si>
  <si>
    <t>0.038x127mm シクネスゲージ(ｽﾃﾝﾚｽ製/10枚)</t>
  </si>
  <si>
    <t>0775</t>
  </si>
  <si>
    <t>EA760A-51</t>
  </si>
  <si>
    <t>スタッドファインダー(ﾏｸﾞﾈｯﾄ式)</t>
  </si>
  <si>
    <t>EA776AZ-10</t>
  </si>
  <si>
    <t>pH10.01/20mlx25袋 ペーハー標準液</t>
  </si>
  <si>
    <t>EA707A-61</t>
  </si>
  <si>
    <t>900mm テストリード棒</t>
  </si>
  <si>
    <t>EA707A-112</t>
  </si>
  <si>
    <t>デジタルマルチメーター(携帯用ｹｰｽ付)</t>
  </si>
  <si>
    <t>0793</t>
  </si>
  <si>
    <t>EA708SC-1</t>
  </si>
  <si>
    <t>ミニクランプメーター</t>
  </si>
  <si>
    <t>0814</t>
  </si>
  <si>
    <t>EA742GC-6A</t>
  </si>
  <si>
    <t>温湿度データロガー</t>
  </si>
  <si>
    <t>0827</t>
  </si>
  <si>
    <t>EA728EB-61</t>
  </si>
  <si>
    <t>106mm 温度･湿度計</t>
  </si>
  <si>
    <t>EA727AD-23</t>
  </si>
  <si>
    <t>-20-50ﾟC/150mm 温度計･平型保護枠付(直型)</t>
  </si>
  <si>
    <t>0843</t>
  </si>
  <si>
    <t>EA851YK-2</t>
  </si>
  <si>
    <t>φ190mm 卓上型電動丸鋸</t>
  </si>
  <si>
    <t>0846</t>
  </si>
  <si>
    <t>EA818MX-12</t>
  </si>
  <si>
    <t>WA #100  研磨用砥石</t>
  </si>
  <si>
    <t>0849</t>
  </si>
  <si>
    <t>EA813DC-22G</t>
  </si>
  <si>
    <t>DC36.0V インパクトドライバー(充電式/緑)</t>
  </si>
  <si>
    <t>0858</t>
  </si>
  <si>
    <t>EA809PR-32</t>
  </si>
  <si>
    <t>150mm[脱着式] ﾎﾟﾘｯｼｬｰ(ｼﾝｸﾞﾙｱｸｼｮﾝ･ｺｰﾄﾞ無)</t>
  </si>
  <si>
    <t>0865</t>
  </si>
  <si>
    <t>EA813PE-131</t>
  </si>
  <si>
    <t>DC 7.2V ﾄﾞﾗｲﾊﾞｰﾄﾞﾘﾙｾｯﾄ(電気工事/充電式)</t>
  </si>
  <si>
    <t>0869</t>
  </si>
  <si>
    <t>EA813P-1</t>
  </si>
  <si>
    <t>7.2V 充電器</t>
  </si>
  <si>
    <t>0874</t>
  </si>
  <si>
    <t>EA813SB-1A</t>
  </si>
  <si>
    <t>DC10.8V ドライバードリル(充電式)</t>
  </si>
  <si>
    <t>0877</t>
  </si>
  <si>
    <t>EA818PR-21</t>
  </si>
  <si>
    <t>φ2.35mm/90ﾟｱﾝｸﾞﾙ ﾏｲｸﾛｸﾞﾗｲﾝﾀﾞｰﾍｯﾄﾞ</t>
  </si>
  <si>
    <t>0881</t>
  </si>
  <si>
    <t>EA818EE-60A</t>
  </si>
  <si>
    <t>AC100V/10000-28000rpm/60Hz ｸﾞﾗｲﾝﾀﾞｰｾｯﾄ</t>
  </si>
  <si>
    <t>0882</t>
  </si>
  <si>
    <t>EA818E-207A</t>
  </si>
  <si>
    <t>9.5x10.0mm/3.2mm軸 軸付砥石</t>
  </si>
  <si>
    <t>0883</t>
  </si>
  <si>
    <t>EA818E-111A</t>
  </si>
  <si>
    <t>19.0mm/3.2mm軸 軸付ﾌﾞﾗｼ(ｽﾁｰﾙﾜｲﾔｰ/2本入)</t>
  </si>
  <si>
    <t>EA819AK-35</t>
  </si>
  <si>
    <t>16mm/3.2mm軸 軸付ブラシ(平型･ｽﾃﾝﾚｽ製)</t>
  </si>
  <si>
    <t>0890</t>
  </si>
  <si>
    <t>EA812JG-1</t>
  </si>
  <si>
    <t>AC100V→DC12V/80VA ホーム電源</t>
  </si>
  <si>
    <t>0892</t>
  </si>
  <si>
    <t>EA815EB-30</t>
  </si>
  <si>
    <t>AC125V/15A/30m ｺｰﾄﾞﾘｰﾙ(元置型･漏電遮断)</t>
  </si>
  <si>
    <t>0895</t>
  </si>
  <si>
    <t>EA815BV-11</t>
  </si>
  <si>
    <t>AC125x30mｺｰﾄﾞﾘｰﾙ(USBﾎﾟｰﾄ4口/漏電遮断器付</t>
  </si>
  <si>
    <t>0897</t>
  </si>
  <si>
    <t>EA940ME-13</t>
  </si>
  <si>
    <t>15A /0.45m 漏電保護プラグ(超高感度)</t>
  </si>
  <si>
    <t>EA940MH-12</t>
  </si>
  <si>
    <t>15A/1m [防雨型]漏電保護専用プラグ(L型)</t>
  </si>
  <si>
    <t>EA815GA-102</t>
  </si>
  <si>
    <t>125V/15Ax0.3m 延長コード(ｽｲﾝｸﾞﾌﾟﾗｸﾞ/白)</t>
  </si>
  <si>
    <t>EA815GA-112</t>
  </si>
  <si>
    <t>125V/15Ax1.5m 延長コード(ｶｰﾙ)</t>
  </si>
  <si>
    <t>EA815GL-123A</t>
  </si>
  <si>
    <t>AC125V/15Ax 3m タップ(3口･個別ｽｲｯﾁ付)</t>
  </si>
  <si>
    <t>0902</t>
  </si>
  <si>
    <t>EA940CD-232</t>
  </si>
  <si>
    <t>AC125V/14A タップ(USBﾎﾟｰﾄ4個付)</t>
  </si>
  <si>
    <t>0903</t>
  </si>
  <si>
    <t>EA815GK-113A</t>
  </si>
  <si>
    <t>AC125V/20Ax 3m ﾀｯﾌﾟ(20A安全ﾌﾞﾚｰｶｰ付)</t>
  </si>
  <si>
    <t>0907</t>
  </si>
  <si>
    <t>EA940CD-88</t>
  </si>
  <si>
    <t>AC240V 海外用マルチ変換タップ[USBﾎﾟｰﾄ付]</t>
  </si>
  <si>
    <t>0910</t>
  </si>
  <si>
    <t>EA947JC-42</t>
  </si>
  <si>
    <t>21mmx2.0m ﾃｰﾌﾟ付ﾓｰﾙ(ﾌﾟﾗｽﾁｯｸ/白/20本)</t>
  </si>
  <si>
    <t>0917</t>
  </si>
  <si>
    <t>EA824NC-4.2</t>
  </si>
  <si>
    <t>4.2x200mm ストレートロングドリル(HSS)</t>
  </si>
  <si>
    <t>0920</t>
  </si>
  <si>
    <t>EA824NS-8.6S</t>
  </si>
  <si>
    <t>8.6x 90mm ｽﾃﾝﾚｽ用ｼｮｰﾄﾄﾞﾘﾙ(AG coat･HSS)</t>
  </si>
  <si>
    <t>EA824PC-4A</t>
  </si>
  <si>
    <t>4.0x 52mm/ 90ﾟ ﾄﾞﾘﾙ(TiAlN coat･Co-HSS)</t>
  </si>
  <si>
    <t>0924</t>
  </si>
  <si>
    <t>EA824DG-1.5</t>
  </si>
  <si>
    <t>1/4"/1.5mm ドリルビット(HSS/2本)</t>
  </si>
  <si>
    <t>0925</t>
  </si>
  <si>
    <t>EA824NP-152</t>
  </si>
  <si>
    <t>5.2x116mm ｽﾃﾝﾚｽ用六角軸ドリル(Co Hss)</t>
  </si>
  <si>
    <t>EA827E-12</t>
  </si>
  <si>
    <t>12.4mm ｶｳﾝﾀｰｼﾝｸ(3枚刃/ 8mm軸･HSS)</t>
  </si>
  <si>
    <t>0928</t>
  </si>
  <si>
    <t>EA827HA-10</t>
  </si>
  <si>
    <t>8.3-20.5mm ｶｳﾝﾀｰｼﾝｸ(1/4"六角軸･４本組)</t>
  </si>
  <si>
    <t>0929</t>
  </si>
  <si>
    <t>EA824EL-1.5</t>
  </si>
  <si>
    <t>1.5x 42mm/60ﾟ ｾﾝﾀｰﾄﾞﾘﾙ(軸 5.0mm/超硬)</t>
  </si>
  <si>
    <t>0937</t>
  </si>
  <si>
    <t>EA829HE-18A</t>
  </si>
  <si>
    <t>M18x2.5 /  5P ﾊﾝﾄﾞﾀｯﾌﾟ(ｽﾃﾝﾚｽ用/ﾎﾓ処理)</t>
  </si>
  <si>
    <t>0939</t>
  </si>
  <si>
    <t>EA829EK-12</t>
  </si>
  <si>
    <t>1･1/4x 7 ハンドタップ(UNC/HSS)</t>
  </si>
  <si>
    <t>0940</t>
  </si>
  <si>
    <t>EA829EL-12</t>
  </si>
  <si>
    <t>1･1/4x12 ハンドタップ(UNF/HSS)</t>
  </si>
  <si>
    <t>0942</t>
  </si>
  <si>
    <t>EA824BG-16</t>
  </si>
  <si>
    <t>No.6x40-5/8"x18 ﾀｯﾌﾟ下穴用ﾄﾞﾘﾙ(HSS/7本組</t>
  </si>
  <si>
    <t>EA829CA</t>
  </si>
  <si>
    <t>M 3-M10/６本組 タップ(六角軸/HSS)</t>
  </si>
  <si>
    <t>0950</t>
  </si>
  <si>
    <t>EA591RA-18</t>
  </si>
  <si>
    <t>#18/P 1.41mm ローレット(平目)</t>
  </si>
  <si>
    <t>0951</t>
  </si>
  <si>
    <t>EA819WM-16</t>
  </si>
  <si>
    <t>5本組 軸付砥石セット(2.35mm軸)</t>
  </si>
  <si>
    <t>0955</t>
  </si>
  <si>
    <t>EA819SY-41</t>
  </si>
  <si>
    <t>５本組 ダイヤモンドバー(3mm軸)</t>
  </si>
  <si>
    <t>0956</t>
  </si>
  <si>
    <t>EA819DJ-15</t>
  </si>
  <si>
    <t>0.7x3.0x50mm ＣＢＮバー(3mm軸)</t>
  </si>
  <si>
    <t>EA819DJ-81</t>
  </si>
  <si>
    <t>1.8x 35x50mm ＣＢＮバー(3mm軸)</t>
  </si>
  <si>
    <t>0961</t>
  </si>
  <si>
    <t>EA819AT-52</t>
  </si>
  <si>
    <t>15mm/3.0mm軸 フエルトバフ(ｿﾌﾄ)</t>
  </si>
  <si>
    <t>0971</t>
  </si>
  <si>
    <t>EA819VH-110</t>
  </si>
  <si>
    <t>10x 9mm/6mm軸 [Coated]超硬バー</t>
  </si>
  <si>
    <t>0979</t>
  </si>
  <si>
    <t>EA825GC-1</t>
  </si>
  <si>
    <t>4-12mm ステップドリル(6.5mm軸･HSS)</t>
  </si>
  <si>
    <t>0985</t>
  </si>
  <si>
    <t>EA822H-35</t>
  </si>
  <si>
    <t>35mm ﾀﾞｲﾔﾓﾝﾄﾞﾎｰﾙｿｰ(磁器ﾀｲﾙ用/替刃のみ)</t>
  </si>
  <si>
    <t>0992</t>
  </si>
  <si>
    <t>EA810TC-39</t>
  </si>
  <si>
    <t>75x320mm ミニスコップ(六角軸)</t>
  </si>
  <si>
    <t>EA854LG-46</t>
  </si>
  <si>
    <t>92mmx11-13T ｼﾞｸﾞｿｰﾌﾞﾚｰﾄﾞ(鉄･ｽﾃﾝﾚｽ用/5枚</t>
  </si>
  <si>
    <t>1001</t>
  </si>
  <si>
    <t>EA857LF-21A</t>
  </si>
  <si>
    <t>225mmx10T ﾚｼﾌﾟﾛｿｰﾌﾞﾚｰﾄﾞ(ﾁﾀﾝｺｰﾄ/5枚)</t>
  </si>
  <si>
    <t>EA857LF-23A</t>
  </si>
  <si>
    <t>225mmx18T ﾚｼﾌﾟﾛｿｰﾌﾞﾚｰﾄﾞ(ﾁﾀﾝｺｰﾄ/5枚)</t>
  </si>
  <si>
    <t>EA857LF-37</t>
  </si>
  <si>
    <t>150mmx14T 湾曲ﾚｼﾌﾟﾛｿｰﾌﾞﾚｰﾄﾞ(ﾁﾀﾝｺｰﾄ/5枚)</t>
  </si>
  <si>
    <t>1010</t>
  </si>
  <si>
    <t>EA809CD-53</t>
  </si>
  <si>
    <t>100x15mm/# 80 ディスクホイール (三面)</t>
  </si>
  <si>
    <t>1011</t>
  </si>
  <si>
    <t>EA809YG-11</t>
  </si>
  <si>
    <t>102mm/M10 ワイヤーホイール(ｽﾁｰﾙ製ﾂｲｽﾄ)</t>
  </si>
  <si>
    <t>1015</t>
  </si>
  <si>
    <t>EA809-104</t>
  </si>
  <si>
    <t>φ100x15mm ﾀﾞｲﾔﾓﾝﾄﾞホイール</t>
  </si>
  <si>
    <t>1021</t>
  </si>
  <si>
    <t>EA819BL-33</t>
  </si>
  <si>
    <t>50mm 六角軸 軸付ブラシ(平型/ﾅｲﾛﾝ)</t>
  </si>
  <si>
    <t>EA819BL-114</t>
  </si>
  <si>
    <t>75mm 六角軸 軸付ブラシ(ｶｯﾌﾟ型/ｽﾃﾝﾚｽ)</t>
  </si>
  <si>
    <t>1024</t>
  </si>
  <si>
    <t>EA813AD-2</t>
  </si>
  <si>
    <t>#2x 65mm 滑り止ビット(ﾏｸﾞﾈｯﾄ付/2本組)</t>
  </si>
  <si>
    <t>EA813AD-3</t>
  </si>
  <si>
    <t>#2x110mm 滑り止ビット(ﾏｸﾞﾈｯﾄ付/2本組)</t>
  </si>
  <si>
    <t>EA813AE-28</t>
  </si>
  <si>
    <t>#2x110mm 衝撃吸収ビット(10本組)</t>
  </si>
  <si>
    <t>1025</t>
  </si>
  <si>
    <t>EA683SN-3</t>
  </si>
  <si>
    <t>#3x 65mm ドライバービット(5本組)</t>
  </si>
  <si>
    <t>1026</t>
  </si>
  <si>
    <t>EA612AM-200</t>
  </si>
  <si>
    <t>７本組/8-19mm 電ﾄﾞﾙｿｹｯﾄｾｯﾄ(固定･首振)</t>
  </si>
  <si>
    <t>EA612AV-2</t>
  </si>
  <si>
    <t>3/8″ソケットアダプター(首振りﾀｲﾌﾟ)</t>
  </si>
  <si>
    <t>1027</t>
  </si>
  <si>
    <t>EA612AB-219</t>
  </si>
  <si>
    <t>19mm 電ドルソケット(ﾋﾞｯﾄ交換式)</t>
  </si>
  <si>
    <t>1038</t>
  </si>
  <si>
    <t>EA809EH-60A</t>
  </si>
  <si>
    <t>58mm/#60  ディスクホイール</t>
  </si>
  <si>
    <t>1039</t>
  </si>
  <si>
    <t>EA159PG-1</t>
  </si>
  <si>
    <t>70,000rpm/3.0mm ｴｱｰﾏｲｸﾛｸﾞﾗｲﾝﾀﾞｰ</t>
  </si>
  <si>
    <t>1053</t>
  </si>
  <si>
    <t>EA124BK-1</t>
  </si>
  <si>
    <t>10mmx15m エアーホースリール(自動巻取)</t>
  </si>
  <si>
    <t>1054</t>
  </si>
  <si>
    <t>EA124B-2B</t>
  </si>
  <si>
    <t>6.5mmx48m エアーホースリール(ｳﾚﾀﾝ製)</t>
  </si>
  <si>
    <t>1055</t>
  </si>
  <si>
    <t>EA125CE-12</t>
  </si>
  <si>
    <t>5.0/ 8.0mmx 3m ウレタンホース(ｶﾌﾟﾗｰ付)</t>
  </si>
  <si>
    <t>EA125CE-14</t>
  </si>
  <si>
    <t>5.0/ 8.0mmx 5m ウレタンホース(ｶﾌﾟﾗｰ付)</t>
  </si>
  <si>
    <t>1056</t>
  </si>
  <si>
    <t>EA125CF-20</t>
  </si>
  <si>
    <t>6.5/10.0mmx20m エアーホース(ｶﾌﾟﾗｰ付/PVC)</t>
  </si>
  <si>
    <t>EA125CF-30</t>
  </si>
  <si>
    <t>6.5/10.0mmx30m エアーホース(ｶﾌﾟﾗｰ付/PVC)</t>
  </si>
  <si>
    <t>EA153AB-3</t>
  </si>
  <si>
    <t>Rc 1/4" ミニエアールブリケーター</t>
  </si>
  <si>
    <t>EA153AG-2B</t>
  </si>
  <si>
    <t>Rc 1/4" Ｆ.Ｒ.Ｌ.ユニット</t>
  </si>
  <si>
    <t>EA153SF-13</t>
  </si>
  <si>
    <t>Rc 3/8" エアーフィルター(ﾌﾞﾗｹｯﾄ付)</t>
  </si>
  <si>
    <t>EA153SL-3</t>
  </si>
  <si>
    <t>Rc 3/8" エアールブリケーター(ﾌﾞﾗｹｯﾄ付)</t>
  </si>
  <si>
    <t>EA153SL-11</t>
  </si>
  <si>
    <t>Rc 1/8" 減圧弁(ｴｱｰﾌｨﾙﾀｰ付)</t>
  </si>
  <si>
    <t>1058</t>
  </si>
  <si>
    <t>EA153SR-12A</t>
  </si>
  <si>
    <t>Rc 1/4" エアーレギュレーター(ﾌﾞﾗｹｯﾄ付)</t>
  </si>
  <si>
    <t>1059</t>
  </si>
  <si>
    <t>EA153SG-13</t>
  </si>
  <si>
    <t>R 1/4" スピードコントローラー(ﾒｰﾀｲﾝ)</t>
  </si>
  <si>
    <t>EA153SL-33</t>
  </si>
  <si>
    <t>Rc 3/8" 減圧弁(ｴｱｰﾌｨﾙﾀｰ/ﾌﾞﾗｹｯﾄ付)</t>
  </si>
  <si>
    <t>1064</t>
  </si>
  <si>
    <t>EA125FZ-2</t>
  </si>
  <si>
    <t>4/ 6mm 積層チューブ用継手</t>
  </si>
  <si>
    <t>1071</t>
  </si>
  <si>
    <t>EA425HE-102</t>
  </si>
  <si>
    <t>10mmxRc1/4" コネクタ(雌ねじ/ﾌｯ素樹脂)</t>
  </si>
  <si>
    <t>EA425HE-103</t>
  </si>
  <si>
    <t>10mmxRc3/8" コネクタ(雌ねじ/ﾌｯ素樹脂)</t>
  </si>
  <si>
    <t>1074</t>
  </si>
  <si>
    <t>EA140CS-61</t>
  </si>
  <si>
    <t>R 1/4"xRc 1/4" スイベルコネクター</t>
  </si>
  <si>
    <t>EA153P-10</t>
  </si>
  <si>
    <t>G 1/4"x Rc1/4" ｴｱｰｳｫｰﾀｰｾﾊﾟﾚｰﾀｰ</t>
  </si>
  <si>
    <t>1083</t>
  </si>
  <si>
    <t>EA141A-624</t>
  </si>
  <si>
    <t>R 1/2"xφ 9.0mm 雄ねじステム(L型)</t>
  </si>
  <si>
    <t>1085</t>
  </si>
  <si>
    <t>EA141A-21</t>
  </si>
  <si>
    <t>R 3/8"x 9.0mm 雄ねじｽﾃﾑ(ｴｲﾄﾆｯﾌﾟﾙ/ｽﾃﾝﾚｽ製</t>
  </si>
  <si>
    <t>1102</t>
  </si>
  <si>
    <t>EA470CD-3</t>
  </si>
  <si>
    <t>3/8"  グローブバルブ(ﾌﾗﾝｼﾞ型)</t>
  </si>
  <si>
    <t>1103</t>
  </si>
  <si>
    <t>EA470DB-20</t>
  </si>
  <si>
    <t>Rc  2"   ゲートバルブ(ｽﾃﾝﾚｽ製)</t>
  </si>
  <si>
    <t>1105</t>
  </si>
  <si>
    <t>EA470A-110</t>
  </si>
  <si>
    <t>Rc 1"   ボールバルブ(ﾌﾙﾎﾞｱ)</t>
  </si>
  <si>
    <t>1108</t>
  </si>
  <si>
    <t>EA465AN-104</t>
  </si>
  <si>
    <t>1/2" Ｙ形ストレーナー(青銅製)</t>
  </si>
  <si>
    <t>1109</t>
  </si>
  <si>
    <t>EA465BB-4</t>
  </si>
  <si>
    <t>Rc 1/2"  ｽｲﾝｸﾞﾁｬｯｷﾊﾞﾙﾌﾞ(給水用/青銅製)</t>
  </si>
  <si>
    <t>1113</t>
  </si>
  <si>
    <t>EA141BL-20</t>
  </si>
  <si>
    <t>50mm用雄ねじ ｾｰﾌﾃｨｰﾎｰｽｸﾗﾝﾌﾟ(ｽﾁｰﾑ･温水用)</t>
  </si>
  <si>
    <t>1122</t>
  </si>
  <si>
    <t>EA468GA-8</t>
  </si>
  <si>
    <t>水栓ハンドル</t>
  </si>
  <si>
    <t>1131</t>
  </si>
  <si>
    <t>EA468HA-22</t>
  </si>
  <si>
    <t>立水栓（吐水口回転形）</t>
  </si>
  <si>
    <t>1141</t>
  </si>
  <si>
    <t>EA468BN-88A</t>
  </si>
  <si>
    <t>G 3/4" マルチ分岐</t>
  </si>
  <si>
    <t>1143</t>
  </si>
  <si>
    <t>EA468CJ-227</t>
  </si>
  <si>
    <t>1.0m 洗濯機用排水ホース(L型)</t>
  </si>
  <si>
    <t>1145</t>
  </si>
  <si>
    <t>EA949HW-41</t>
  </si>
  <si>
    <t>W3/4"/ 46- 79mm/ ｱｼﾞｬｽﾄ脚(ｱﾝｸﾞﾙ用/SUS)</t>
  </si>
  <si>
    <t>EA949HW-56</t>
  </si>
  <si>
    <t>φ35mm/W3/4"x100mm ｱｼﾞｬｽﾄ脚(ｽﾃﾝﾚｽ製)</t>
  </si>
  <si>
    <t>1148</t>
  </si>
  <si>
    <t>EA468DA-3</t>
  </si>
  <si>
    <t>117.0mm 排水トラップ用止水プレート</t>
  </si>
  <si>
    <t>EA468DA-12</t>
  </si>
  <si>
    <t>82.0mm 排水トラップ用止水プレート(ﾘﾝｸﾞ付</t>
  </si>
  <si>
    <t>1152</t>
  </si>
  <si>
    <t>EA463A-80B</t>
  </si>
  <si>
    <t>60- 80mm ホースクランプ(1個)</t>
  </si>
  <si>
    <t>1154</t>
  </si>
  <si>
    <t>EA463HE-120</t>
  </si>
  <si>
    <t>100-120mm ホースクランプ(SUS304)</t>
  </si>
  <si>
    <t>EA463HE-130</t>
  </si>
  <si>
    <t>110-130mm ホースクランプ(SUS304)</t>
  </si>
  <si>
    <t>EA475EM-170</t>
  </si>
  <si>
    <t>171.5mm 結束バンド(固定穴付/100本)</t>
  </si>
  <si>
    <t>1162</t>
  </si>
  <si>
    <t>EA475WN-1</t>
  </si>
  <si>
    <t>76.2mm ラバータイ(黒/4本)</t>
  </si>
  <si>
    <t>EA944MA-621</t>
  </si>
  <si>
    <t>125x12mm ケーブルストラップ(黄/20本)</t>
  </si>
  <si>
    <t>EA944MA-626</t>
  </si>
  <si>
    <t>310x16mm ケーブルストラップ(黄/20本)</t>
  </si>
  <si>
    <t>1163</t>
  </si>
  <si>
    <t>EA475V-2G</t>
  </si>
  <si>
    <t>4.0mmx 30m ビニタイ(PVC製/黄緑)</t>
  </si>
  <si>
    <t>1164</t>
  </si>
  <si>
    <t>EA944BX-102</t>
  </si>
  <si>
    <t>57.5mmx2m スパイラルチューブ(黄)</t>
  </si>
  <si>
    <t>1173</t>
  </si>
  <si>
    <t>EA440CP-400</t>
  </si>
  <si>
    <t>100A Uバンド(冷温水配管断熱用/保温厚30t)</t>
  </si>
  <si>
    <t>1176</t>
  </si>
  <si>
    <t>EA947FA-46</t>
  </si>
  <si>
    <t>12.7mm ケーブルクランプ(耐久性/10個)</t>
  </si>
  <si>
    <t>1177</t>
  </si>
  <si>
    <t>EA945AD-11A</t>
  </si>
  <si>
    <t>5.9x4.9mm ワイヤークリップ(10個)</t>
  </si>
  <si>
    <t>EA947FA-23</t>
  </si>
  <si>
    <t>9x26x15mm コードクリップ(粘着ﾀｲﾌﾟ/5個)</t>
  </si>
  <si>
    <t>1179</t>
  </si>
  <si>
    <t>EA940AL-5YB</t>
  </si>
  <si>
    <t>0.5m㎡x100m 電子機器用ビニル電線[KV](黄]</t>
  </si>
  <si>
    <t>1185</t>
  </si>
  <si>
    <t>EA948HB-141</t>
  </si>
  <si>
    <t>2.5- 6 mm ケーブルグランド(1個)</t>
  </si>
  <si>
    <t>1186</t>
  </si>
  <si>
    <t>EA948GB-0.8</t>
  </si>
  <si>
    <t>0.7-0.8mm/10m グロメット</t>
  </si>
  <si>
    <t>1194</t>
  </si>
  <si>
    <t>EA947BP-13</t>
  </si>
  <si>
    <t>E31･C31 電線管ｻﾄﾞﾙ(ねじ無･薄鋼用/10個)</t>
  </si>
  <si>
    <t>1200</t>
  </si>
  <si>
    <t>EA940CE-3</t>
  </si>
  <si>
    <t>100V/15A ほたるスイッチ(4路)</t>
  </si>
  <si>
    <t>EA940CF-206</t>
  </si>
  <si>
    <t>125V/15A 埋込ダブルコンセント(ｱｰｽﾀｰﾐﾅﾙ付</t>
  </si>
  <si>
    <t>1202</t>
  </si>
  <si>
    <t>EA940CE-421</t>
  </si>
  <si>
    <t>φ105mm   プレート(丸型･電話線用)</t>
  </si>
  <si>
    <t>1203</t>
  </si>
  <si>
    <t>EA940CE-452</t>
  </si>
  <si>
    <t>116x120mm カバープレート(腰高/樹脂製)</t>
  </si>
  <si>
    <t>EA940CG-5</t>
  </si>
  <si>
    <t>AC125V/15A 防雨型コンセント(1口/抜止付)</t>
  </si>
  <si>
    <t>1206</t>
  </si>
  <si>
    <t>EA940CB-38</t>
  </si>
  <si>
    <t>300V/10A 角型タンブラスイッチ(ﾗﾝﾌﾟ付)</t>
  </si>
  <si>
    <t>1207</t>
  </si>
  <si>
    <t>EA940CJ-11</t>
  </si>
  <si>
    <t>125V/20A 接地付角型コンセント(接地2P)</t>
  </si>
  <si>
    <t>1211</t>
  </si>
  <si>
    <t>EA940BA-2</t>
  </si>
  <si>
    <t>AC125V/15A 防雨型プラグ</t>
  </si>
  <si>
    <t>1227</t>
  </si>
  <si>
    <t>EA944BH-151</t>
  </si>
  <si>
    <t>6.5mm x 5m 熱収縮チューブ(黒)</t>
  </si>
  <si>
    <t>EA944BH-191</t>
  </si>
  <si>
    <t>10.5mm x 5m 熱収縮チューブ(黒)</t>
  </si>
  <si>
    <t>EA944BH-211</t>
  </si>
  <si>
    <t>12.5mm x 5m 熱収縮チューブ(黒)</t>
  </si>
  <si>
    <t>1232</t>
  </si>
  <si>
    <t>EA940DG-32</t>
  </si>
  <si>
    <t>[EA940DG-24用] エンドプレート(5枚)</t>
  </si>
  <si>
    <t>EA940DG-33</t>
  </si>
  <si>
    <t>マークシート(5枚)</t>
  </si>
  <si>
    <t>1236</t>
  </si>
  <si>
    <t>EA940DN-24A</t>
  </si>
  <si>
    <t>DC24V/ 60W スイッチングパワーサプライ</t>
  </si>
  <si>
    <t>1239</t>
  </si>
  <si>
    <t>EA940DH-531</t>
  </si>
  <si>
    <t>125V/10A ２極双投/超小型 ﾛｰﾀﾘｰｽｲｯﾁ</t>
  </si>
  <si>
    <t>1242</t>
  </si>
  <si>
    <t>EA940DA-22A</t>
  </si>
  <si>
    <t>AC100V 押ボタンスイッチ(LED照光緑)</t>
  </si>
  <si>
    <t>EA940DA-23A</t>
  </si>
  <si>
    <t>AC100V 押ボタンスイッチ(LED照光赤)</t>
  </si>
  <si>
    <t>EA940DA-63A</t>
  </si>
  <si>
    <t>AC100V 押しﾎﾞﾀﾝｽｲｯﾁ(LED照光ﾌﾙｶﾞｰﾄﾞ/赤)</t>
  </si>
  <si>
    <t>EA940DA-68A</t>
  </si>
  <si>
    <t>AC200V 押しﾎﾞﾀﾝｽｲｯﾁ(LED照光ﾌﾙｶﾞｰﾄﾞ/赤)</t>
  </si>
  <si>
    <t>1243</t>
  </si>
  <si>
    <t>EA940DB-1B</t>
  </si>
  <si>
    <t>AC100V  ＬＥＤ表示燈(乳白色)</t>
  </si>
  <si>
    <t>EA940DB-23A</t>
  </si>
  <si>
    <t>AC100V  ＬＥＤ表示燈(角型・赤)</t>
  </si>
  <si>
    <t>1247</t>
  </si>
  <si>
    <t>EA815ZX-4</t>
  </si>
  <si>
    <t>200VA 電源トランス</t>
  </si>
  <si>
    <t>1249</t>
  </si>
  <si>
    <t>EA940PL-111</t>
  </si>
  <si>
    <t>テレビ配線ケーブル(S5CFBAL/10m)</t>
  </si>
  <si>
    <t>EA948BS-16</t>
  </si>
  <si>
    <t>M10/100mm スナップロックハンドル</t>
  </si>
  <si>
    <t>EA948AD-4</t>
  </si>
  <si>
    <t>M6 雌ねじノブ</t>
  </si>
  <si>
    <t>1254</t>
  </si>
  <si>
    <t>EA948AD-122</t>
  </si>
  <si>
    <t>M8x25mm 雄ねじノブ</t>
  </si>
  <si>
    <t>EA948AD-123</t>
  </si>
  <si>
    <t>M8x30mm 雄ねじノブ</t>
  </si>
  <si>
    <t>EA948AD-404</t>
  </si>
  <si>
    <t>M6x10mm 雄ねじノブ</t>
  </si>
  <si>
    <t>EA948BR-109</t>
  </si>
  <si>
    <t>M6x40mm/32x13.0mm 雄ねじノブ</t>
  </si>
  <si>
    <t>EA948BX-148A</t>
  </si>
  <si>
    <t>M12x50mm/φ70mm 雄ねじノブ</t>
  </si>
  <si>
    <t>1255</t>
  </si>
  <si>
    <t>EA948BW-85</t>
  </si>
  <si>
    <t>M10x 23 mm ﾛｰﾚｯﾄﾅｯﾄ(段付/ｽﾃﾝﾚｽ製)</t>
  </si>
  <si>
    <t>1256</t>
  </si>
  <si>
    <t>EA948BB-47A</t>
  </si>
  <si>
    <t>M8x25mm/φ30mm ﾛｰﾚｯﾄﾉﾌﾞ(雄ねじ/ｽﾃﾝﾚｽ製)</t>
  </si>
  <si>
    <t>1257</t>
  </si>
  <si>
    <t>EA948CC-101</t>
  </si>
  <si>
    <t>M4 雌ねじクランプレバー(操作ﾚﾊﾞｰ付)</t>
  </si>
  <si>
    <t>EA948CC-104</t>
  </si>
  <si>
    <t>M5 雌ねじクランプレバー(操作ﾚﾊﾞｰ付)</t>
  </si>
  <si>
    <t>1259</t>
  </si>
  <si>
    <t>EA948CH-108</t>
  </si>
  <si>
    <t>M6x50mm 雄ねじカムレバー(回転式)</t>
  </si>
  <si>
    <t>EA949RH-17</t>
  </si>
  <si>
    <t>10 x152mm Ｌ型差し込みピン</t>
  </si>
  <si>
    <t>1265</t>
  </si>
  <si>
    <t>EA968CC-90</t>
  </si>
  <si>
    <t>AC100V･90W ｲﾝﾀﾞｸｼｮﾝﾓｰﾀｰ(端子箱付ﾀｲﾌﾟ)</t>
  </si>
  <si>
    <t>1266</t>
  </si>
  <si>
    <t>EA968DM-1</t>
  </si>
  <si>
    <t>10W/ 5Ω 制動用外部抵抗(SR用)</t>
  </si>
  <si>
    <t>1275</t>
  </si>
  <si>
    <t>EA967EE-80</t>
  </si>
  <si>
    <t>#80/180mm[ｽﾁｰﾙ]ﾛﾝｸﾞﾁｪｰﾝﾎﾞﾙﾄ(ｼﾝｸﾞﾙｴﾝﾄﾞ)</t>
  </si>
  <si>
    <t>EA966AB-0</t>
  </si>
  <si>
    <t>[6900ZZE] 密封型ベアリング</t>
  </si>
  <si>
    <t>EA966EA-8</t>
  </si>
  <si>
    <t>[6008]深溝玉軸受</t>
  </si>
  <si>
    <t>1280</t>
  </si>
  <si>
    <t>EA966EG-3</t>
  </si>
  <si>
    <t>[6003-2RU]]深溝玉軸受</t>
  </si>
  <si>
    <t>1287</t>
  </si>
  <si>
    <t>EA527B-3</t>
  </si>
  <si>
    <t>0.5- 1.6mm/3.2mm ﾌﾞﾗｲﾝﾄﾞﾘﾍﾞｯﾄ(25本)</t>
  </si>
  <si>
    <t>EA527B-13</t>
  </si>
  <si>
    <t>6.4- 8.0mm/4.0mm ﾌﾞﾗｲﾝﾄﾞﾘﾍﾞｯﾄ(25本)</t>
  </si>
  <si>
    <t>1292</t>
  </si>
  <si>
    <t>EA945SK-11</t>
  </si>
  <si>
    <t>5.0x45mm コンクリートビス(皿頭/鉄/ 60本)</t>
  </si>
  <si>
    <t>EA945SK-41</t>
  </si>
  <si>
    <t>4.0x25mm ｺﾝｸﾘｰﾄﾋﾞｽ(ﾅﾍﾞﾜｯｼｬｰ/鉄/150本)</t>
  </si>
  <si>
    <t>1298</t>
  </si>
  <si>
    <t>EA949DT-1204</t>
  </si>
  <si>
    <t>M12x 60mm強力六角ﾎﾞﾙﾄ(SUS/ﾅｯﾄﾜｯｼｬ付半ﾈｼﾞ</t>
  </si>
  <si>
    <t>1304</t>
  </si>
  <si>
    <t>EA949GN-4</t>
  </si>
  <si>
    <t>M4 [ゆるみ止]ﾅｲﾛﾝﾅｯﾄ(ﾕﾆｸﾛﾒｯｷ/500個)</t>
  </si>
  <si>
    <t>EA949GN-14</t>
  </si>
  <si>
    <t>M14 [ゆるみ止]ﾅｲﾛﾝﾅｯﾄ(ﾕﾆｸﾛﾒｯｷ/20個)</t>
  </si>
  <si>
    <t>1324</t>
  </si>
  <si>
    <t>EA949AE-262</t>
  </si>
  <si>
    <t>M6x10mm 皿頭小ねじ(ｽﾃﾝﾚｽ/有磁性/20本)</t>
  </si>
  <si>
    <t>1340</t>
  </si>
  <si>
    <t>EA945VK-22</t>
  </si>
  <si>
    <t>6x120mmかすがい(ﾌﾗｯﾄﾀｲﾌﾟ･溝加工付/100本)</t>
  </si>
  <si>
    <t>1344</t>
  </si>
  <si>
    <t>EA949WM-435</t>
  </si>
  <si>
    <t>4.0x35mm 割ピン(ｽﾃﾝﾚｽ製/90本)</t>
  </si>
  <si>
    <t>1352</t>
  </si>
  <si>
    <t>EA423RW-10A</t>
  </si>
  <si>
    <t>S-10   オーリング(ﾆﾄﾘﾙ2種/固定用/5個)</t>
  </si>
  <si>
    <t>EA423RW-20A</t>
  </si>
  <si>
    <t>S-20   オーリング(ﾆﾄﾘﾙ2種/固定用/5個)</t>
  </si>
  <si>
    <t>EA423RW-26A</t>
  </si>
  <si>
    <t>S-26   オーリング(ﾆﾄﾘﾙ2種/固定用/2個)</t>
  </si>
  <si>
    <t>EA423RW-38A</t>
  </si>
  <si>
    <t>S-38   オーリング(ﾆﾄﾘﾙ2種/固定用/2個)</t>
  </si>
  <si>
    <t>1362</t>
  </si>
  <si>
    <t>EA781EM-26</t>
  </si>
  <si>
    <t>φ20x7mm /Ｍ4 / 9kg 超強力ﾏｸﾞﾈｯﾄ(緑)</t>
  </si>
  <si>
    <t>EA781GC-46</t>
  </si>
  <si>
    <t>φ19x3.9mm  マグネット(ｼﾘｺﾝｺｰﾃｨﾝｸﾞ)</t>
  </si>
  <si>
    <t>1365</t>
  </si>
  <si>
    <t>EA781BS-36</t>
  </si>
  <si>
    <t>500x600x0.8mm ｶﾗｰﾏｸﾞﾈｯﾄｼｰﾄ(橙)</t>
  </si>
  <si>
    <t>EA781BS-42</t>
  </si>
  <si>
    <t>100x300x0.8mm ｶﾗｰﾏｸﾞﾈｯﾄｼｰﾄ(緑)</t>
  </si>
  <si>
    <t>EA781BX-52</t>
  </si>
  <si>
    <t>200x300x1.0mm 蛍光マグネットシート(ﾚﾓﾝ)</t>
  </si>
  <si>
    <t>1366</t>
  </si>
  <si>
    <t>EA781BC-41</t>
  </si>
  <si>
    <t>50x 58x55mm/ 80kgf マグネット(ﾊﾝﾄﾞﾙ付)</t>
  </si>
  <si>
    <t>EA781BT-202</t>
  </si>
  <si>
    <t>370x600mm ﾏｸﾞﾈｯﾄｼｰﾄ(予定表/ﾍﾟﾝﾎﾙﾀﾞｰ付)</t>
  </si>
  <si>
    <t>EA781BT-212</t>
  </si>
  <si>
    <t>370x900mm ﾏｸﾞﾈｯﾄｼｰﾄ(予定表/ﾍﾟﾝﾎﾙﾀﾞｰ付)</t>
  </si>
  <si>
    <t>EA781BT-213</t>
  </si>
  <si>
    <t>370x900mm ﾏｸﾞﾈｯﾄｼｰﾄ(ｽｹｼﾞｭｰﾙ表/ﾍﾟﾝﾎﾙﾀﾞｰ付</t>
  </si>
  <si>
    <t>EA781GB-104</t>
  </si>
  <si>
    <t>152x102mm クリアホルダー(ﾏｸﾞﾈｯﾄ付/10枚)</t>
  </si>
  <si>
    <t>1371</t>
  </si>
  <si>
    <t>EA951KE-3</t>
  </si>
  <si>
    <t>引き戸用埋め込み型カマ錠(表示付/ｽﾃﾝﾚｽ製)</t>
  </si>
  <si>
    <t>EA951LD-33B</t>
  </si>
  <si>
    <t>30kg以下 [室内軽量型]ﾄﾞｱｸﾛｰｻﾞｰ/ﾗｲﾄﾌﾞﾗｳﾝ</t>
  </si>
  <si>
    <t>1374</t>
  </si>
  <si>
    <t>EA951LR-11A</t>
  </si>
  <si>
    <t>φ11x300mm 門落し(ｽﾁｰﾙ製)</t>
  </si>
  <si>
    <t>1375</t>
  </si>
  <si>
    <t>EA951LG-29</t>
  </si>
  <si>
    <t>φ22x50mm 戸当り(ﾌﾞﾗｯｸ)</t>
  </si>
  <si>
    <t>1380</t>
  </si>
  <si>
    <t>EA951FA-51</t>
  </si>
  <si>
    <t>2050x940mm 簡易網戸(ｶｰﾃﾝ式)</t>
  </si>
  <si>
    <t>1381</t>
  </si>
  <si>
    <t>EA951EA-22A</t>
  </si>
  <si>
    <t>55x55x16mm 金折(ｽﾁｰﾙ製/2個)</t>
  </si>
  <si>
    <t>1382</t>
  </si>
  <si>
    <t>EA951EA-64</t>
  </si>
  <si>
    <t>408x15x1.0mm 連結金具(ｽﾃﾝﾚｽ製)</t>
  </si>
  <si>
    <t>EA951EB-33</t>
  </si>
  <si>
    <t>99x18mm 一文字継手(ｽﾃﾝﾚｽ製/10本)</t>
  </si>
  <si>
    <t>EA951EF-420</t>
  </si>
  <si>
    <t>20x40x15mm 特厚金折(ｽﾃﾝﾚｽ製/2個)</t>
  </si>
  <si>
    <t>EA951EF-430</t>
  </si>
  <si>
    <t>30x30x15mm 特厚金折(ｽﾃﾝﾚｽ製/2個)</t>
  </si>
  <si>
    <t>EA951EF-560</t>
  </si>
  <si>
    <t>60x60x15mm 金折(ｽﾃﾝﾚｽ製/2個)</t>
  </si>
  <si>
    <t>EA951EA-252A</t>
  </si>
  <si>
    <t>19x 79mm Ｚ型連結金具(ｽﾃﾝﾚｽ製)</t>
  </si>
  <si>
    <t>1387</t>
  </si>
  <si>
    <t>EA951EL-159</t>
  </si>
  <si>
    <t>46x400mm スチールバー(ｸﾛﾑﾒｯｷ)</t>
  </si>
  <si>
    <t>EA976GA-61</t>
  </si>
  <si>
    <t>φ25x600mm/ 288mm [ｳｫｰﾙﾗｯｸ用]パイプ</t>
  </si>
  <si>
    <t>1391</t>
  </si>
  <si>
    <t>EA951BY-303</t>
  </si>
  <si>
    <t>50x42.5mm トルクヒンジ(ｽﾃﾝﾚｽ製)</t>
  </si>
  <si>
    <t>EA951CK-221</t>
  </si>
  <si>
    <t>56x 60 mm ストッパーヒンジ</t>
  </si>
  <si>
    <t>1395</t>
  </si>
  <si>
    <t>EA951C-51</t>
  </si>
  <si>
    <t>75x 21 mm 引戸取手(木製)</t>
  </si>
  <si>
    <t>EA951CA-114</t>
  </si>
  <si>
    <t>φ12x35mm つまみ(木製/ねじ込み式)</t>
  </si>
  <si>
    <t>EA951ES-63</t>
  </si>
  <si>
    <t>φ16mm ﾊﾟｲﾌﾟ用ブラケット(中間用/ｸﾛｰﾑﾒｯｷ)</t>
  </si>
  <si>
    <t>EA951EW-101</t>
  </si>
  <si>
    <t>1402</t>
  </si>
  <si>
    <t>EA638BL-23</t>
  </si>
  <si>
    <t>5 x30mm/ 13mm径 アイスクリュー(ｽﾃﾝﾚｽ製)</t>
  </si>
  <si>
    <t>1403</t>
  </si>
  <si>
    <t>EA951DE-22</t>
  </si>
  <si>
    <t>22x 47mm フック(ｽﾃﾝﾚｽ製)</t>
  </si>
  <si>
    <t>1407</t>
  </si>
  <si>
    <t>EA951FZ-18</t>
  </si>
  <si>
    <t>100x 58x 12mm フック(ﾋﾞﾆｰﾙｺｰﾃｨﾝｸﾞ）</t>
  </si>
  <si>
    <t>1411</t>
  </si>
  <si>
    <t>EA638FY-23</t>
  </si>
  <si>
    <t>6.3x10.1mm フック(ｽﾃﾝﾚｽ製)</t>
  </si>
  <si>
    <t>1413</t>
  </si>
  <si>
    <t>EA638GC-20</t>
  </si>
  <si>
    <t>19.0mm パッドアイ(ｽﾃﾝﾚｽ製)</t>
  </si>
  <si>
    <t>1414</t>
  </si>
  <si>
    <t>EA638JB-123</t>
  </si>
  <si>
    <t>φ3.0x 58mm ワイヤー止め金具(ｽﾃﾝﾚｽ製)</t>
  </si>
  <si>
    <t>EA638JB-136</t>
  </si>
  <si>
    <t>φ6.0x145mm ワイヤー止め金具(ｽﾃﾝﾚｽ製)</t>
  </si>
  <si>
    <t>EA638RM-6</t>
  </si>
  <si>
    <t>6mm/M8 ワイヤー止め金具(左ねじ/ｽﾃﾝﾚｽ製)</t>
  </si>
  <si>
    <t>EA638KE-2</t>
  </si>
  <si>
    <t>13.2mm ﾀｰﾝﾊﾞｯｸﾙ(Eye&amp;Eye/ｱﾙﾐ･ｽﾃﾝﾚｽ製)</t>
  </si>
  <si>
    <t>1418</t>
  </si>
  <si>
    <t>EA628SD-31</t>
  </si>
  <si>
    <t>1.5mm ワイヤーロープスリーブ(銅/10個)</t>
  </si>
  <si>
    <t>1422</t>
  </si>
  <si>
    <t>EA980ST-402Y</t>
  </si>
  <si>
    <t>4.0mmx 2m ﾘﾝｸﾁｪｰﾝ(ｽﾃﾝﾚｽ製/ﾋﾞﾆｰﾙｶﾊﾞｰ黄)</t>
  </si>
  <si>
    <t>EA980ST-502Y</t>
  </si>
  <si>
    <t>5.0mmx 2m ﾘﾝｸﾁｪｰﾝ(ｽﾃﾝﾚｽ製/ﾋﾞﾆｰﾙｶﾊﾞｰ黄)</t>
  </si>
  <si>
    <t>EA980TF-31</t>
  </si>
  <si>
    <t>1.6mmx1.0m ｼｮｰﾄﾏﾝﾃﾙﾁｪｰﾝ(ｽﾁｰﾙ/ﾕﾆｸﾛﾒｯｷ)</t>
  </si>
  <si>
    <t>1426</t>
  </si>
  <si>
    <t>EA638AF-83</t>
  </si>
  <si>
    <t>79mm スイベルスナップ</t>
  </si>
  <si>
    <t>1427</t>
  </si>
  <si>
    <t>EA638FP-35</t>
  </si>
  <si>
    <t>124.9mm スイベルアイスナップ(ｽﾃﾝﾚｽ製)</t>
  </si>
  <si>
    <t>1428</t>
  </si>
  <si>
    <t>EA638HD-2</t>
  </si>
  <si>
    <t>33.5x8.5x3.0mm クイックリング(ｽﾁｰﾙ/Zinc)</t>
  </si>
  <si>
    <t>EA638HG-11</t>
  </si>
  <si>
    <t>75x104x12.0mm クイックリング(ｽﾁｰﾙ/Zinc)</t>
  </si>
  <si>
    <t>1429</t>
  </si>
  <si>
    <t>EA638JP-134</t>
  </si>
  <si>
    <t>10.0x100mm スナップフック(鉄亜鉛ﾒｯｷ)</t>
  </si>
  <si>
    <t>1430</t>
  </si>
  <si>
    <t>EA638DC-6</t>
  </si>
  <si>
    <t>79x 6mm カラビナ[ﾘﾝｸﾞ付](ｽﾃﾝﾚｽ製)</t>
  </si>
  <si>
    <t>EA638JV-10</t>
  </si>
  <si>
    <t>98.6x 9.5mm スナップフック(ｽﾃﾝﾚｽ製)</t>
  </si>
  <si>
    <t>EA638AD-213</t>
  </si>
  <si>
    <t>60x40mm Ｄ型カラビナ(ﾛｯｸ付/ｼﾙﾊﾞｰ)</t>
  </si>
  <si>
    <t>EA638JG-23</t>
  </si>
  <si>
    <t>50x95mm Ｗフックカラビナ(ｼﾙﾊﾞｰ)</t>
  </si>
  <si>
    <t>EA638JG-24</t>
  </si>
  <si>
    <t>50x95mm Ｗフックカラビナ(ﾌﾞﾗｯｸ)</t>
  </si>
  <si>
    <t>1434</t>
  </si>
  <si>
    <t>EA970EF-22</t>
  </si>
  <si>
    <t>13.5mm ﾌﾞﾗｹｯﾄ･Ｈ鋼用360ﾟ向自在(30mmﾚｰﾙ)</t>
  </si>
  <si>
    <t>1438</t>
  </si>
  <si>
    <t>EA911AF-96</t>
  </si>
  <si>
    <t>900x1350mm シェード</t>
  </si>
  <si>
    <t>1440</t>
  </si>
  <si>
    <t>EA997LE-56</t>
  </si>
  <si>
    <t>450角用ﾌﾛｱﾊｯﾁ(充填用/把手式施錠ﾀｲﾌﾟ)</t>
  </si>
  <si>
    <t>1447</t>
  </si>
  <si>
    <t>EA983FK-92</t>
  </si>
  <si>
    <t>1000x100x100mm ドックバンパー</t>
  </si>
  <si>
    <t>1451</t>
  </si>
  <si>
    <t>EA124DJ-4A</t>
  </si>
  <si>
    <t>4/ 6mm x10m 食品用ホース(軟性ﾀｲﾌﾟ)</t>
  </si>
  <si>
    <t>EA124DJ-6C</t>
  </si>
  <si>
    <t>6/ 8mm x20m 食品用ホース(軟性ﾀｲﾌﾟ)</t>
  </si>
  <si>
    <t>EA124DJ-25B</t>
  </si>
  <si>
    <t>15/22.0mm x20m 食品用ホース(糸入り)</t>
  </si>
  <si>
    <t>EA124DJ-29B</t>
  </si>
  <si>
    <t>19/26.0mm x20m 食品用ホース(糸入り)</t>
  </si>
  <si>
    <t>EA441RA-65</t>
  </si>
  <si>
    <t>65x1000mm ポリプロピレン丸棒</t>
  </si>
  <si>
    <t>1458</t>
  </si>
  <si>
    <t>EA983FN-75G</t>
  </si>
  <si>
    <t>75x75x50mm 角型保護キャップ(ｸﾞﾚｰ/2個)</t>
  </si>
  <si>
    <t>1459</t>
  </si>
  <si>
    <t>EA441VA-54</t>
  </si>
  <si>
    <t>600x300x 5.0mm 銅板</t>
  </si>
  <si>
    <t>EA441VD-82</t>
  </si>
  <si>
    <t>300x300x 8.0mm ステンレス板</t>
  </si>
  <si>
    <t>EA441VD-101</t>
  </si>
  <si>
    <t>300x200x10.0mm ステンレス板</t>
  </si>
  <si>
    <t>EA440DZ-68</t>
  </si>
  <si>
    <t>600x 150x15mm 棚板(ﾊﾟｲﾝ集成/無塗装)</t>
  </si>
  <si>
    <t>EA997XC-12</t>
  </si>
  <si>
    <t>150x150x1.0mm ゴム板</t>
  </si>
  <si>
    <t>1464</t>
  </si>
  <si>
    <t>EA997XC-107</t>
  </si>
  <si>
    <t>300x300x3.0mm ゴム板(筋入/緑)</t>
  </si>
  <si>
    <t>1467</t>
  </si>
  <si>
    <t>EA997XP-31</t>
  </si>
  <si>
    <t>242x 75mm ｳﾚﾀﾝﾌｫｰﾑ用カッターガイド</t>
  </si>
  <si>
    <t>1474</t>
  </si>
  <si>
    <t>EA911AM-5B</t>
  </si>
  <si>
    <t>0.92x 5m/0.9mm ポリエステル帆布(黒)</t>
  </si>
  <si>
    <t>1478</t>
  </si>
  <si>
    <t>EA997PS-135</t>
  </si>
  <si>
    <t>[EA997PS-135S用] 替ﾌｨﾙﾀｰ(600mm用/薄手)</t>
  </si>
  <si>
    <t>EA944NX-123</t>
  </si>
  <si>
    <t>50mmx20m ビニールテープ(青)</t>
  </si>
  <si>
    <t>EA944NX-124</t>
  </si>
  <si>
    <t>50mmx20m ビニールテープ(赤)</t>
  </si>
  <si>
    <t>EA944NX-128</t>
  </si>
  <si>
    <t>50mmx20m ビニールテープ(透明)</t>
  </si>
  <si>
    <t>1497</t>
  </si>
  <si>
    <t>EA934WA-104</t>
  </si>
  <si>
    <t>125mmx 10m 配管補修キット(30分硬化)</t>
  </si>
  <si>
    <t>1501</t>
  </si>
  <si>
    <t>EA944RD-4</t>
  </si>
  <si>
    <t>25mmx0.13mmx10m 粘着テープ(ﾌｯ素樹脂)</t>
  </si>
  <si>
    <t>1507</t>
  </si>
  <si>
    <t>EA930AE-52</t>
  </si>
  <si>
    <t>333ml 変成シリコンコーク(ﾌﾞﾗｯｸ)</t>
  </si>
  <si>
    <t>EA930AE-56</t>
  </si>
  <si>
    <t>333ml 変成シリコンコーク(ｽﾃﾝｶﾗｰ)</t>
  </si>
  <si>
    <t>1508</t>
  </si>
  <si>
    <t>EA930AM-42</t>
  </si>
  <si>
    <t>333ml アクリルコークNB(ﾎﾜｲﾄ)</t>
  </si>
  <si>
    <t>EA351DH-20</t>
  </si>
  <si>
    <t>[JIS 5K] 20A/3.0mm 全面フランジパッキン</t>
  </si>
  <si>
    <t>EA351FB-80</t>
  </si>
  <si>
    <t>80A/2.0mm 内フランジパッキン(JIS 5K)</t>
  </si>
  <si>
    <t>EA351GH-15</t>
  </si>
  <si>
    <t>15A/2.0mm全面ﾌﾗﾝｼﾞﾊﾟｯｷﾝ(耐熱･耐蒸気/5K)</t>
  </si>
  <si>
    <t>EA351HA-100</t>
  </si>
  <si>
    <t>100A/1.5mm 全面ﾌﾗﾝｼﾞﾊﾟｯｷﾝ(耐薬品/5K)</t>
  </si>
  <si>
    <t>1513</t>
  </si>
  <si>
    <t>EA351CA-10</t>
  </si>
  <si>
    <t>φ10mmx 5m コードシール(ｿﾌﾄ/丸)</t>
  </si>
  <si>
    <t>EA934BD-2</t>
  </si>
  <si>
    <t>ｳﾚﾀﾝ接着剤キット(3分型/速乾･万能/ｸﾞﾚｰ色)</t>
  </si>
  <si>
    <t>1531</t>
  </si>
  <si>
    <t>EA930AF-35</t>
  </si>
  <si>
    <t>500g ボンドコーク(内装用/ﾀﾞｰｸﾌﾞﾗｳﾝ)</t>
  </si>
  <si>
    <t>1539</t>
  </si>
  <si>
    <t>EA942FA-36</t>
  </si>
  <si>
    <t>1.0kg 耐熱塗料(艶あり・黄)</t>
  </si>
  <si>
    <t>EA942FE-1</t>
  </si>
  <si>
    <t>3.0kg/200℃ 防錆耐熱塗料(ｼﾙﾊﾞｰ)</t>
  </si>
  <si>
    <t>1544</t>
  </si>
  <si>
    <t>EA942DB-6</t>
  </si>
  <si>
    <t>400ml ペイントラバースプレー(蛍光ﾋﾟﾝｸ)</t>
  </si>
  <si>
    <t>EA942DN-7</t>
  </si>
  <si>
    <t>100ml 塗装除去剤(ｿﾌﾄ)</t>
  </si>
  <si>
    <t>1547</t>
  </si>
  <si>
    <t>EA765MV-816</t>
  </si>
  <si>
    <t>[黒/中字] 油性ﾍﾟｲﾝﾄﾏｰｶｰ(鉄鋼用/10本)</t>
  </si>
  <si>
    <t>1558</t>
  </si>
  <si>
    <t>EA920AY-1</t>
  </si>
  <si>
    <t>1.0L 錆転換剤</t>
  </si>
  <si>
    <t>1564</t>
  </si>
  <si>
    <t>EA925TJ-6</t>
  </si>
  <si>
    <t>着脱式ホルダー用スライドストッパー</t>
  </si>
  <si>
    <t>1569</t>
  </si>
  <si>
    <t>EA924BB-31</t>
  </si>
  <si>
    <t>45mm 作業用ベルト(ﾌﾞﾗｯｸ/Lｻｲｽﾞ)</t>
  </si>
  <si>
    <t>1576</t>
  </si>
  <si>
    <t>EA925MH-100</t>
  </si>
  <si>
    <t>76x254x203mm 道具袋</t>
  </si>
  <si>
    <t>EA927CE-22A</t>
  </si>
  <si>
    <t>216x 76x228mm スリングバッグ(OD色)</t>
  </si>
  <si>
    <t>EA927CE-22C</t>
  </si>
  <si>
    <t>216x 76x228mm スリングバッグ(ｺﾖｰﾃ)</t>
  </si>
  <si>
    <t>EA509AE-1</t>
  </si>
  <si>
    <t>165x85x90mm 小物袋</t>
  </si>
  <si>
    <t>EA944C-705</t>
  </si>
  <si>
    <t>100x140mm ポリ袋(ﾁｬｯｸ付/黄/200枚)</t>
  </si>
  <si>
    <t>EA944CG-70</t>
  </si>
  <si>
    <t>70x 50mm ポリ袋(ﾁｬｯｸ/緑ﾗｲﾝ付/100枚)</t>
  </si>
  <si>
    <t>EA944CS-73A</t>
  </si>
  <si>
    <t>170x240mm ポリ袋(ﾁｬｯｸ付/100枚)</t>
  </si>
  <si>
    <t>1590</t>
  </si>
  <si>
    <t>EA508SC-82</t>
  </si>
  <si>
    <t>φ105x 35mm 容器(ｽﾁｰﾙ製)</t>
  </si>
  <si>
    <t>EA508TM-32</t>
  </si>
  <si>
    <t>φ75x57mm カブセ缶(ｽﾁｰﾙ製/9個)</t>
  </si>
  <si>
    <t>EA508TM-121</t>
  </si>
  <si>
    <t>30cc トックリ缶(ｽﾁｰﾙ製)</t>
  </si>
  <si>
    <t>EA508TM-132</t>
  </si>
  <si>
    <t>φ75x57mm カブセ缶(ｽﾁｰﾙ製)</t>
  </si>
  <si>
    <t>1592</t>
  </si>
  <si>
    <t>EA508AJ-135</t>
  </si>
  <si>
    <t>φ126 x256.0mm/ 2.38L 細口ポリ容器</t>
  </si>
  <si>
    <t>EA508AK-48</t>
  </si>
  <si>
    <t>φ218x390mm/10L 遮光型広口ポリ容器</t>
  </si>
  <si>
    <t>1598</t>
  </si>
  <si>
    <t>EA508M-22</t>
  </si>
  <si>
    <t>140x 70x62mm パーツケーストレー(10個)</t>
  </si>
  <si>
    <t>1613</t>
  </si>
  <si>
    <t>EA657AR-465</t>
  </si>
  <si>
    <t>473x254x278mm/内寸 防水ケース(軽量型/黒)</t>
  </si>
  <si>
    <t>1614</t>
  </si>
  <si>
    <t>EA657-160B</t>
  </si>
  <si>
    <t>546x420x203mm/内寸 万能防水ケース(橙)</t>
  </si>
  <si>
    <t>1616</t>
  </si>
  <si>
    <t>EA960AB-3</t>
  </si>
  <si>
    <t>1580x650x695mm 車載ケース(樹脂製)</t>
  </si>
  <si>
    <t>1620</t>
  </si>
  <si>
    <t>EA506MA-6</t>
  </si>
  <si>
    <t>400x550x300mm 引出し式収納ケース(2個)</t>
  </si>
  <si>
    <t>EA506MA-13</t>
  </si>
  <si>
    <t>390x740x300mm 引出し式収納ケース(2個)</t>
  </si>
  <si>
    <t>EA506MA-14</t>
  </si>
  <si>
    <t>440x740x180mm 引出し式収納ケース(2個)</t>
  </si>
  <si>
    <t>1632</t>
  </si>
  <si>
    <t>EA506LD-22</t>
  </si>
  <si>
    <t>189x156x120mm 収納ボックス(ﾌﾞﾙｰ/ 6個)</t>
  </si>
  <si>
    <t>1633</t>
  </si>
  <si>
    <t>EA506A-53</t>
  </si>
  <si>
    <t>650x440x488mm/ 116L 折畳コンテナ(青/2個)</t>
  </si>
  <si>
    <t>1647</t>
  </si>
  <si>
    <t>EA661CM-28</t>
  </si>
  <si>
    <t>450x133x338mm/4列12段 連結収納(引き出し)</t>
  </si>
  <si>
    <t>1656</t>
  </si>
  <si>
    <t>EA508SM-62</t>
  </si>
  <si>
    <t>130x 85x102mm ペーパーホルダー(ﾏｸﾞﾈｯﾄ付)</t>
  </si>
  <si>
    <t>EA995A-232</t>
  </si>
  <si>
    <t>220x40x70mm ポリ袋ハンガー(ﾏｸﾞﾈｯﾄ付･黒)</t>
  </si>
  <si>
    <t>1657</t>
  </si>
  <si>
    <t>EA762DB-40</t>
  </si>
  <si>
    <t>320x225mm/Ａ４ 書類ホルダー(ﾏｸﾞﾈｯﾄ付)</t>
  </si>
  <si>
    <t>1670</t>
  </si>
  <si>
    <t>EA976AW-11</t>
  </si>
  <si>
    <t>[ﾊﾟｲﾌﾟﾗｯｸ用] ﾊﾟｲﾌﾟ(樹脂ﾊﾟｲﾌﾟ/2m/ﾌﾞﾗｯｸ)</t>
  </si>
  <si>
    <t>EA976AW-14</t>
  </si>
  <si>
    <t>[ﾊﾟｲﾌﾟﾗｯｸ用] ﾊﾟｲﾌﾟ(樹脂ﾊﾟｲﾌﾟ/2m/ｸﾞﾘｰﾝ)</t>
  </si>
  <si>
    <t>1679</t>
  </si>
  <si>
    <t>EA976DL-150C</t>
  </si>
  <si>
    <t>1490x600x1200mm/150kg/4段 スチール棚</t>
  </si>
  <si>
    <t>1686</t>
  </si>
  <si>
    <t>EA628PL-23A</t>
  </si>
  <si>
    <t>15.0mmx2500m ＰＰバンド(紙管付/青)</t>
  </si>
  <si>
    <t>EA628PL-31</t>
  </si>
  <si>
    <t>15.0mmx1000m ＰＰバンド(手締め用/緑)</t>
  </si>
  <si>
    <t>1696</t>
  </si>
  <si>
    <t>EA520AE-31</t>
  </si>
  <si>
    <t>390x280x1000mm/ 70kg ハンディカート</t>
  </si>
  <si>
    <t>EA995BP-11</t>
  </si>
  <si>
    <t>320x400mmx280m エアー緩衝材(ﾊﾞﾌﾞﾙ型)</t>
  </si>
  <si>
    <t>1703</t>
  </si>
  <si>
    <t>EA520AR-73</t>
  </si>
  <si>
    <t>305x605-405x705mm/150kg ﾄﾞｰﾘｰ(SUS製ﾚｰﾙ)</t>
  </si>
  <si>
    <t>1704</t>
  </si>
  <si>
    <t>EA520BD-6</t>
  </si>
  <si>
    <t>380x100x330mm 運搬車用バッグ</t>
  </si>
  <si>
    <t>1706</t>
  </si>
  <si>
    <t>EA520BE-50</t>
  </si>
  <si>
    <t>1000x600mm/ 600kg 運搬車(二段/ﾌﾞﾚｰｷ付)</t>
  </si>
  <si>
    <t>1707</t>
  </si>
  <si>
    <t>EA520BG-11</t>
  </si>
  <si>
    <t>740x470mm/150kg 運搬車(ｱﾙﾐ製)</t>
  </si>
  <si>
    <t>EA520BJ-17</t>
  </si>
  <si>
    <t>[EA520BJ-11用] 固定キャスター</t>
  </si>
  <si>
    <t>1708</t>
  </si>
  <si>
    <t>EA520BE-71</t>
  </si>
  <si>
    <t>1000x500mm/120kg 運搬車(二段/ﾌﾞﾚｰｷ付/sus</t>
  </si>
  <si>
    <t>1716</t>
  </si>
  <si>
    <t>EA985PK-11A</t>
  </si>
  <si>
    <t>1200x1200x1300mm ﾊﾟﾚｯﾄｶﾊﾞｰ(裾ひも式/黒)</t>
  </si>
  <si>
    <t>EA986S-106A</t>
  </si>
  <si>
    <t>42.0x63.0mm [ｽﾁｰﾙ製]ﾎﾞｰﾙｷｬｽﾀｰ(ﾈｼﾞ式)</t>
  </si>
  <si>
    <t>EA986S-211</t>
  </si>
  <si>
    <t>500x800mm [ｽﾁｰﾙ製]ﾎﾞｰﾙｷｬｽﾀｰﾃｰﾌﾞﾙ</t>
  </si>
  <si>
    <t>1736</t>
  </si>
  <si>
    <t>EA986GG-22</t>
  </si>
  <si>
    <t>75mm キャスター(自在金具･ESD/ﾌﾞﾚｰｷ付)</t>
  </si>
  <si>
    <t>EA986GH-75</t>
  </si>
  <si>
    <t>75mm キャスター(自在金具)</t>
  </si>
  <si>
    <t>EA986JR-21</t>
  </si>
  <si>
    <t>100mm キャスター(自在金具・ESD/ﾌﾞﾚｰｷ付)</t>
  </si>
  <si>
    <t>EA986JE-3</t>
  </si>
  <si>
    <t>1742</t>
  </si>
  <si>
    <t>EA986JX-100</t>
  </si>
  <si>
    <t>100mm キャスター(自在金具・ﾂｲﾝﾎｲｰﾙ)</t>
  </si>
  <si>
    <t>EA986KX-11</t>
  </si>
  <si>
    <t>80mm キャスター(自在金具・ﾂｲﾝﾎｲｰﾙ)</t>
  </si>
  <si>
    <t>EA986MG-5</t>
  </si>
  <si>
    <t>180x50mm 車輪(ﾗﾊﾞｰﾀｲﾔ･ｽﾁｰﾙﾘﾑ)</t>
  </si>
  <si>
    <t>EA986MG-12</t>
  </si>
  <si>
    <t>160x40mm 車輪(ｿﾌﾄﾗﾊﾞｰﾀｲﾔ/ｽﾁｰﾙﾘﾑ)</t>
  </si>
  <si>
    <t>EA986MG-13</t>
  </si>
  <si>
    <t>200x50mm 車輪(ｿﾌﾄﾗﾊﾞｰﾀｲﾔ/ｽﾁｰﾙﾘﾑ)</t>
  </si>
  <si>
    <t>1749</t>
  </si>
  <si>
    <t>EA986CW-42</t>
  </si>
  <si>
    <t>260x 85mm 空気入りタイヤ(ﾌﾟﾗｽﾁｯｸﾎｲｰﾙ)</t>
  </si>
  <si>
    <t>1750</t>
  </si>
  <si>
    <t>EA986RB-3</t>
  </si>
  <si>
    <t>75mm/ 500kg 戸車(重量用･Ｖ型･ｽﾃｨｰﾙ製)</t>
  </si>
  <si>
    <t>EA986VK-110</t>
  </si>
  <si>
    <t>110mm/1400kg 戸車(Ｖ型･重量用･ｽﾃﾝﾚｽ製)</t>
  </si>
  <si>
    <t>1755</t>
  </si>
  <si>
    <t>EA949H-54</t>
  </si>
  <si>
    <t>φ60mm/M16x 70mm/700Kg ｱｼﾞｬｽﾄﾍﾞｰｽ(ｽﾃﾝﾚｽ)</t>
  </si>
  <si>
    <t>1762</t>
  </si>
  <si>
    <t>EA989RD-43</t>
  </si>
  <si>
    <t>907kg ﾊﾝﾄﾞｳｨﾝﾁ(ｳｫｰﾑｷﾞｱ/天井設置型)</t>
  </si>
  <si>
    <t>1766</t>
  </si>
  <si>
    <t>EA982BB-113</t>
  </si>
  <si>
    <t>453kg/38mmx4.8m ベルト荷締機(ｽﾃﾝﾚｽ製/青)</t>
  </si>
  <si>
    <t>1767</t>
  </si>
  <si>
    <t>EA982SD-4</t>
  </si>
  <si>
    <t>25mmx 4.0m/ 254kg ﾍﾞﾙﾄ荷締機(両端ｱｲ/SUS)</t>
  </si>
  <si>
    <t>1769</t>
  </si>
  <si>
    <t>EA982SB-50</t>
  </si>
  <si>
    <t>50mmx10.0m/2030kg ベルト荷締機(ｴﾝﾄﾞﾚｽ)</t>
  </si>
  <si>
    <t>EA982SE-24</t>
  </si>
  <si>
    <t>50mmx 4.0m/1520kg ﾍﾞﾙﾄ荷締機(ｴﾝﾄﾞﾚｽ/SUS)</t>
  </si>
  <si>
    <t>1776</t>
  </si>
  <si>
    <t>EA628WL-87</t>
  </si>
  <si>
    <t>24-30mm  平ゴムロープフック(10個)</t>
  </si>
  <si>
    <t>1777</t>
  </si>
  <si>
    <t>EA628WJ-21</t>
  </si>
  <si>
    <t>610mm ﾌｯｸ付ﾊﾞﾝｼﾞｰｺｰﾄﾞ(耐候性/ﾌﾞﾗｯｸ)</t>
  </si>
  <si>
    <t>1784</t>
  </si>
  <si>
    <t>EA984CD-101</t>
  </si>
  <si>
    <t>80kg マグネットリフター(ｽｰﾊﾟｰﾏｸﾞ)</t>
  </si>
  <si>
    <t>1785</t>
  </si>
  <si>
    <t>EA987HH-200A</t>
  </si>
  <si>
    <t>200mm 強力型滑車(1車・ｵｰﾌ)</t>
  </si>
  <si>
    <t>1789</t>
  </si>
  <si>
    <t>EA987DE-12</t>
  </si>
  <si>
    <t>AC100V/250kg 12.0m 電動チェーンブロック</t>
  </si>
  <si>
    <t>1794</t>
  </si>
  <si>
    <t>EA981CK-10</t>
  </si>
  <si>
    <t>75mmx 10m/2.5ton ｼｸﾞﾅﾙｽﾘﾝｸﾞ(JIS3等級)</t>
  </si>
  <si>
    <t>1796</t>
  </si>
  <si>
    <t>EA981DK-10</t>
  </si>
  <si>
    <t>52mmx 10m/3.2ton ベルトスリング(ｴﾝﾄﾞﾚｽ)</t>
  </si>
  <si>
    <t>1797</t>
  </si>
  <si>
    <t>EA981FE-56A</t>
  </si>
  <si>
    <t>4.65tonx3.5m 金具付スリング(４本懸け)</t>
  </si>
  <si>
    <t>EA981VZ-11</t>
  </si>
  <si>
    <t>3.0tx 1 m ｽﾘﾝｸﾞﾁｪｰﾝ(1本懸/特大ﾏｽﾀｰﾘﾝｸ付)</t>
  </si>
  <si>
    <t>1805</t>
  </si>
  <si>
    <t>EA987FA-5</t>
  </si>
  <si>
    <t>0.5ton スイベルフック</t>
  </si>
  <si>
    <t>1806</t>
  </si>
  <si>
    <t>EA987GH-7B</t>
  </si>
  <si>
    <t>6.7ton クレーン用レデューサーフック</t>
  </si>
  <si>
    <t>1808</t>
  </si>
  <si>
    <t>EA638GM-11</t>
  </si>
  <si>
    <t>40kg/6mm シャックル(ｱﾙﾐ製/ｼﾙﾊﾞｰ)</t>
  </si>
  <si>
    <t>EA638GM-21</t>
  </si>
  <si>
    <t>40kg/6mm シャックル(ｱﾙﾐ製/ｲｴﾛｰ)</t>
  </si>
  <si>
    <t>EA638GM-31</t>
  </si>
  <si>
    <t>40kg/6mm シャックル(ｱﾙﾐ製/ﾌﾞﾗｳﾝ)</t>
  </si>
  <si>
    <t>EA638GM-41</t>
  </si>
  <si>
    <t>40kg/6mm シャックル(ｱﾙﾐ製/ﾌﾞﾗｯｸ)</t>
  </si>
  <si>
    <t>EA638KJ-6</t>
  </si>
  <si>
    <t>170kg 角頭 シャックル(ｽﾃﾝﾚｽ製)</t>
  </si>
  <si>
    <t>1815</t>
  </si>
  <si>
    <t>EA905EC-12</t>
  </si>
  <si>
    <t>2.13m/6段 梯子兼用脚立(軽量)</t>
  </si>
  <si>
    <t>1824</t>
  </si>
  <si>
    <t>EA905MP-1</t>
  </si>
  <si>
    <t>2.0mx400mm 足場板(ｱﾙﾐ製)</t>
  </si>
  <si>
    <t>1825</t>
  </si>
  <si>
    <t>EA905MH-1</t>
  </si>
  <si>
    <t>0.295x1.82m/0.2tonアルミスロープ(折畳式)</t>
  </si>
  <si>
    <t>1827</t>
  </si>
  <si>
    <t>EA765MC-103</t>
  </si>
  <si>
    <t>[2B]  鉛筆(12本)</t>
  </si>
  <si>
    <t>1828</t>
  </si>
  <si>
    <t>EA765-279</t>
  </si>
  <si>
    <t>0.4mm ボールペン替芯(緑･10本)</t>
  </si>
  <si>
    <t>1829</t>
  </si>
  <si>
    <t>EA765FH-26</t>
  </si>
  <si>
    <t>[手動式]鉛筆けずり(青)</t>
  </si>
  <si>
    <t>EA765MF-31</t>
  </si>
  <si>
    <t>0.3mm[H ]シャープペンシル替芯(20本)</t>
  </si>
  <si>
    <t>EA765MJ-156</t>
  </si>
  <si>
    <t>[太･極細字] 水性マーカー(ﾌﾞﾗｯｸ)</t>
  </si>
  <si>
    <t>1831</t>
  </si>
  <si>
    <t>EA765MH-8G</t>
  </si>
  <si>
    <t>[赤/太･細字] 水性サインペン</t>
  </si>
  <si>
    <t>1843</t>
  </si>
  <si>
    <t>EA765MB-25B</t>
  </si>
  <si>
    <t>指先すべり止めパッド(20片x2ｼｰﾄ/20ﾊﾟｯｸ)</t>
  </si>
  <si>
    <t>EA765MA-12</t>
  </si>
  <si>
    <t>12mmx 50m メンディングテープ</t>
  </si>
  <si>
    <t>1860</t>
  </si>
  <si>
    <t>EA761LH-61</t>
  </si>
  <si>
    <t>546x753mm/B2判 ﾎﾟｽﾀｰｹｰｽ(防雨型/ﾏｸﾞﾈｯﾄ付)</t>
  </si>
  <si>
    <t>EA761LP-8</t>
  </si>
  <si>
    <t>Ａ４/Ｂ５ デジタルプリントフレーム(樹脂)</t>
  </si>
  <si>
    <t>1862</t>
  </si>
  <si>
    <t>EA762CJ-91</t>
  </si>
  <si>
    <t>125x150x113mm 貴名受</t>
  </si>
  <si>
    <t>EA956VA-241</t>
  </si>
  <si>
    <t>97x 85x3mm カードホルダー</t>
  </si>
  <si>
    <t>EA628WX-24</t>
  </si>
  <si>
    <t>150x 6mm/ 33g ﾓﾋﾞﾛﾝﾊﾞﾝﾄﾞ(洗浄ﾀｲﾌﾟ/白)</t>
  </si>
  <si>
    <t>EA638LA-122</t>
  </si>
  <si>
    <t>307x126x167mm トレー(吸盤式･ｽﾃﾝﾚｽ製)</t>
  </si>
  <si>
    <t>1872</t>
  </si>
  <si>
    <t>EA762DA-42</t>
  </si>
  <si>
    <t>Ａ３/Ｅ型 クリップボード</t>
  </si>
  <si>
    <t>EA762DA-54</t>
  </si>
  <si>
    <t>320x237x6mm/A4 ｸﾘｯﾌﾟﾌｧｲﾙ(ﾏｸﾞﾈｯﾄ/ﾚｯﾄﾞ)</t>
  </si>
  <si>
    <t>EA762DA-202</t>
  </si>
  <si>
    <t>Ｂ４/Ｅ型 クリップボード(青)</t>
  </si>
  <si>
    <t>1873</t>
  </si>
  <si>
    <t>EA762CF-25</t>
  </si>
  <si>
    <t>Ａ４/Ｓ型 レターファイル(ﾌﾞﾙｰ)</t>
  </si>
  <si>
    <t>EA762DA-71</t>
  </si>
  <si>
    <t>320x240mm/Ａ４ クリップファイル(ﾌﾞﾙｰ)</t>
  </si>
  <si>
    <t>1875</t>
  </si>
  <si>
    <t>EA762CF-405</t>
  </si>
  <si>
    <t>Ａ４ 伸縮式ファイル(ｸﾞﾚｰ)</t>
  </si>
  <si>
    <t>1876</t>
  </si>
  <si>
    <t>EA762CB-314</t>
  </si>
  <si>
    <t>230x314mm クリアーブック(20ﾎﾟｹｯﾄ/ﾌﾞﾗｯｸ)</t>
  </si>
  <si>
    <t>1878</t>
  </si>
  <si>
    <t>EA762CB-221</t>
  </si>
  <si>
    <t>Ｂ８/ 92x 69mm クリアポケット(30枚)</t>
  </si>
  <si>
    <t>1880</t>
  </si>
  <si>
    <t>EA762CB-61B</t>
  </si>
  <si>
    <t>67x 94mm/B8判 ｶｰﾄﾞｹｰｽ(硬質塩化ﾋﾞﾆﾙ/50枚</t>
  </si>
  <si>
    <t>1882</t>
  </si>
  <si>
    <t>EA762GA-4A</t>
  </si>
  <si>
    <t>76.2x25.4mm 粘着メモ(ﾋﾟﾝｸ)</t>
  </si>
  <si>
    <t>1884</t>
  </si>
  <si>
    <t>EA762GC-22</t>
  </si>
  <si>
    <t>方眼罫5mm Ａ４ノート(30ﾍﾟｰｼﾞ/ﾌﾞﾙｰ/10冊)</t>
  </si>
  <si>
    <t>EA506AJ-34</t>
  </si>
  <si>
    <t>359x483x248mm/33.0L 折畳コンテナ(ﾋﾟﾝｸ)</t>
  </si>
  <si>
    <t>1894</t>
  </si>
  <si>
    <t>EA761G-21B</t>
  </si>
  <si>
    <t>8桁 計算機(116x71mm)</t>
  </si>
  <si>
    <t>1896</t>
  </si>
  <si>
    <t>EA761DD-504</t>
  </si>
  <si>
    <t>50mm テープカセット(ﾏｸﾞﾈｯﾄ/白)</t>
  </si>
  <si>
    <t>EA761LD-42</t>
  </si>
  <si>
    <t>400x600mm ﾎﾜｲﾄﾎﾞｰﾄﾞﾌｨﾙﾑ(粘着付/白色)</t>
  </si>
  <si>
    <t>1905</t>
  </si>
  <si>
    <t>EA759PA-36C</t>
  </si>
  <si>
    <t>3600lm プロジェクター</t>
  </si>
  <si>
    <t>1913</t>
  </si>
  <si>
    <t>EA763BC-82</t>
  </si>
  <si>
    <t>ヘッドセット(ﾜｲﾔﾚｽ/ｸﾚｰﾄﾞﾙ付)</t>
  </si>
  <si>
    <t>1915</t>
  </si>
  <si>
    <t>EA763BC-1</t>
  </si>
  <si>
    <t>回転式ヘッドホンフック(USBﾎﾟｰﾄ付)</t>
  </si>
  <si>
    <t>1920</t>
  </si>
  <si>
    <t>EA764-41</t>
  </si>
  <si>
    <t>210x170x0.5mm マウスパッド(ﾌﾞﾗｯｸ)</t>
  </si>
  <si>
    <t>1923</t>
  </si>
  <si>
    <t>EA764AB-236</t>
  </si>
  <si>
    <t>345x115x19mm ﾜｲﾔﾚｽｷｰﾎﾞｰﾄﾞ(英語配列/ｽﾘﾑ)</t>
  </si>
  <si>
    <t>EA764AB-237</t>
  </si>
  <si>
    <t>365x127x14.42mm キーボード(ｽﾘﾑ/USB-A)</t>
  </si>
  <si>
    <t>1924</t>
  </si>
  <si>
    <t>EA764AB-227</t>
  </si>
  <si>
    <t>83x122x20mm ﾜｲﾔﾚｽﾃﾝｷｰﾎﾞｰﾄﾞ(黒)</t>
  </si>
  <si>
    <t>EA764AB-228</t>
  </si>
  <si>
    <t>83x122x20mm ﾜｲﾔﾚｽﾃﾝｷｰﾎﾞｰﾄﾞ(ｼﾙﾊﾞｰ)</t>
  </si>
  <si>
    <t>1927</t>
  </si>
  <si>
    <t>EA764A-101D</t>
  </si>
  <si>
    <t>1.5m スマートフォン用充電器</t>
  </si>
  <si>
    <t>1928</t>
  </si>
  <si>
    <t>EA764A-317</t>
  </si>
  <si>
    <t>7.5W ﾜｲﾔﾚｽ充電器(MagSafe対応iPhone用)</t>
  </si>
  <si>
    <t>EA940CD-254A</t>
  </si>
  <si>
    <t>AC100-240V USB充電器(USB PD/Type-C)</t>
  </si>
  <si>
    <t>1930</t>
  </si>
  <si>
    <t>EA764AC-38A</t>
  </si>
  <si>
    <t>3.0m ＵＳＢケーブル(C-B/2.0対応)</t>
  </si>
  <si>
    <t>EA764AC-57</t>
  </si>
  <si>
    <t>2.0m ＵＳＢケーブル(C-C/2.0/PD対応)</t>
  </si>
  <si>
    <t>EA764AC-63</t>
  </si>
  <si>
    <t>0.5m ＵＳＢケーブル(C-A/2.0対応)</t>
  </si>
  <si>
    <t>EA764AJ-74</t>
  </si>
  <si>
    <t>1.5m USBケーブル(A-B/2.0対応/金ﾒｯｷ/ｸﾞﾚｰ)</t>
  </si>
  <si>
    <t>EA764AJ-93</t>
  </si>
  <si>
    <t>3.0m USBケーブル(A-B/2.0対応/黒)</t>
  </si>
  <si>
    <t>1935</t>
  </si>
  <si>
    <t>EA764AD-102A</t>
  </si>
  <si>
    <t>[３ﾎﾟｰﾄ] USB2.0ハブ(ﾏｲｸﾛSDﾘｰﾀﾞｰ付)</t>
  </si>
  <si>
    <t>1936</t>
  </si>
  <si>
    <t>EA764AD-105</t>
  </si>
  <si>
    <t>[4ﾎﾟｰﾄ] USB3.1ハブ(Type-C)</t>
  </si>
  <si>
    <t>1937</t>
  </si>
  <si>
    <t>EA759GW-33</t>
  </si>
  <si>
    <t>1TB ハードディスク(外付け用)</t>
  </si>
  <si>
    <t>1945</t>
  </si>
  <si>
    <t>EA940PR-41</t>
  </si>
  <si>
    <t>[MiniDisplayPort-HDMI] 変換ｱﾀﾞﾌﾟﾀｰ</t>
  </si>
  <si>
    <t>1948</t>
  </si>
  <si>
    <t>EA764CG-13</t>
  </si>
  <si>
    <t>3m 光ファイバーケーブル(LCLC/ﾏﾙﾁﾓｰﾄﾞ)</t>
  </si>
  <si>
    <t>EA764B-325</t>
  </si>
  <si>
    <t>25m ＬＡＮケーブル(ｶﾃｺﾞﾘｰ5e準拠)(ﾚｯﾄﾞ)</t>
  </si>
  <si>
    <t>1959</t>
  </si>
  <si>
    <t>EA764AG-171</t>
  </si>
  <si>
    <t>90x7.5x130mm ｽﾏｰﾄﾌｫﾝｽﾀﾝﾄﾞ(折り畳み式)</t>
  </si>
  <si>
    <t>EA764AG-227</t>
  </si>
  <si>
    <t>458x250x122m ﾀﾌﾞﾚｯﾄｽﾃｰｼﾞ(7-13ｲﾝﾁ対応)</t>
  </si>
  <si>
    <t>EA759XD-20</t>
  </si>
  <si>
    <t>A4判/18面   70x42.3mm ﾌﾟﾘﾝﾀｰﾗﾍﾞﾙ(100枚)</t>
  </si>
  <si>
    <t>EA759XE-152</t>
  </si>
  <si>
    <t>A4判/24面  66 x 33.9mm ﾌﾟﾘﾝﾀｰﾗﾍﾞﾙ(20枚)</t>
  </si>
  <si>
    <t>EA759XD-31</t>
  </si>
  <si>
    <t>A4判/ 1面 ﾌﾟﾘﾝﾀｰﾗﾍﾞﾙ(油面対応/10枚)</t>
  </si>
  <si>
    <t>EA759XD-64</t>
  </si>
  <si>
    <t>A4判/12面 ﾌﾟﾘﾝﾀｰﾗﾍﾞﾙ(再剥離対応/10枚)</t>
  </si>
  <si>
    <t>EA759XD-74</t>
  </si>
  <si>
    <t>A4判/ 6面 ﾌﾟﾘﾝﾀｰﾗﾍﾞﾙ(再剥離対応/100枚)</t>
  </si>
  <si>
    <t>1968</t>
  </si>
  <si>
    <t>EA759XC-21</t>
  </si>
  <si>
    <t>Ｌ判 フォトペーパー光沢紙(100枚)</t>
  </si>
  <si>
    <t>1971</t>
  </si>
  <si>
    <t>EA759GV-143</t>
  </si>
  <si>
    <t>8GB ＵＳＢメモリー(ｳｲﾙｽ対策ｿﾌﾄ搭載/5年)</t>
  </si>
  <si>
    <t>1972</t>
  </si>
  <si>
    <t>EA759GS-6E</t>
  </si>
  <si>
    <t>4.7GB ＤＶＤ-Ｒ(16倍速/20枚)</t>
  </si>
  <si>
    <t>1973</t>
  </si>
  <si>
    <t>EA759Z-129</t>
  </si>
  <si>
    <t>[EA759Z-128用] シート(3枚)</t>
  </si>
  <si>
    <t>EA762EE-1B</t>
  </si>
  <si>
    <t>ＣＤ/ＤＶＤ用 不織布ケース(240枚収納)</t>
  </si>
  <si>
    <t>EA798CB-78A</t>
  </si>
  <si>
    <t>φ350mm [電波]掛時計</t>
  </si>
  <si>
    <t>1984</t>
  </si>
  <si>
    <t>EA798CB-74</t>
  </si>
  <si>
    <t>φ350mm [電波]掛時計・ソーラー電源</t>
  </si>
  <si>
    <t>EA798CB-89</t>
  </si>
  <si>
    <t>φ330mm 掛時計</t>
  </si>
  <si>
    <t>EA798CB-96A</t>
  </si>
  <si>
    <t>φ380mm [電波]掛時計</t>
  </si>
  <si>
    <t>1987</t>
  </si>
  <si>
    <t>EA798CA-96A</t>
  </si>
  <si>
    <t>300x210x114mm [電波]置時計</t>
  </si>
  <si>
    <t>1988</t>
  </si>
  <si>
    <t>EA798CG-101</t>
  </si>
  <si>
    <t>152x179x 68mm 防災用クロック</t>
  </si>
  <si>
    <t>1990</t>
  </si>
  <si>
    <t>EA790AF-72</t>
  </si>
  <si>
    <t>ネックアーム型ヘッドセット</t>
  </si>
  <si>
    <t>1995</t>
  </si>
  <si>
    <t>EA763CE-26</t>
  </si>
  <si>
    <t>卓上型マイク</t>
  </si>
  <si>
    <t>1999</t>
  </si>
  <si>
    <t>EA759GA-142P</t>
  </si>
  <si>
    <t>24倍ｽﾞｰﾑ ﾃﾞｼﾞﾀﾙｶﾒﾗ(保護ﾌｨﾙﾑ+SDｶｰﾄﾞ付)</t>
  </si>
  <si>
    <t>EA759GB-133</t>
  </si>
  <si>
    <t>デジタルカメラ用バッテリー(NP-BX1/ｿﾆｰ)</t>
  </si>
  <si>
    <t>EA759EX-202A</t>
  </si>
  <si>
    <t>[EA759EX-201A用] ３ウェイ雲台</t>
  </si>
  <si>
    <t>2005</t>
  </si>
  <si>
    <t>EA757X-31A</t>
  </si>
  <si>
    <t>[10-30倍/21mm] ズーム単眼鏡</t>
  </si>
  <si>
    <t>2013</t>
  </si>
  <si>
    <t>EA954HC-270</t>
  </si>
  <si>
    <t>500x220x 55mm モニタースタンド</t>
  </si>
  <si>
    <t>2015</t>
  </si>
  <si>
    <t>EA954HC-521</t>
  </si>
  <si>
    <t>600x510x931mm プリンタースタンド</t>
  </si>
  <si>
    <t>2020</t>
  </si>
  <si>
    <t>EA954DF-52C</t>
  </si>
  <si>
    <t>396x585x606mm/2段 ワゴン</t>
  </si>
  <si>
    <t>2023</t>
  </si>
  <si>
    <t>EA954HC-632</t>
  </si>
  <si>
    <t>900x 900x720mm ﾐｰﾃｨﾝｸﾞﾃｰﾌﾞﾙ(ﾎﾜｲﾄ)</t>
  </si>
  <si>
    <t>2024</t>
  </si>
  <si>
    <t>EA954HC-545A</t>
  </si>
  <si>
    <t>900x600x683-1070mm 昇降デスク</t>
  </si>
  <si>
    <t>2027</t>
  </si>
  <si>
    <t>EA956XA-206</t>
  </si>
  <si>
    <t>ビジネスチェアー(ｸﾞﾚｰ/ﾚｯﾄﾞ)</t>
  </si>
  <si>
    <t>2028</t>
  </si>
  <si>
    <t>EA956XA-301</t>
  </si>
  <si>
    <t>ビジネスチェアー(ﾌﾞﾗｯｸ)</t>
  </si>
  <si>
    <t>2041</t>
  </si>
  <si>
    <t>EA954HC-357</t>
  </si>
  <si>
    <t>[EA954HC-352･-354用] 防塵ラックスタンド</t>
  </si>
  <si>
    <t>EA954HC-358</t>
  </si>
  <si>
    <t>[EA954HC-353用] 防塵ラックスタンド</t>
  </si>
  <si>
    <t>EA954HC-359</t>
  </si>
  <si>
    <t>[EA954HC-355･-356用] 防塵ラックスタンド</t>
  </si>
  <si>
    <t>2057</t>
  </si>
  <si>
    <t>EA927-106A</t>
  </si>
  <si>
    <t>7-8型 タブレットケース(耐衝撃/防塵/防滴)</t>
  </si>
  <si>
    <t>2059</t>
  </si>
  <si>
    <t>EA927AE-15</t>
  </si>
  <si>
    <t>400x100x300mm ビジネスバッグ(ﾌﾞﾗｯｸ)</t>
  </si>
  <si>
    <t>EA927CJ-43</t>
  </si>
  <si>
    <t>483x254x 254mm/35.9L ﾎﾞｽﾄﾝﾊﾞｯｸﾞ(ｸﾞﾘｰﾝ)</t>
  </si>
  <si>
    <t>2066</t>
  </si>
  <si>
    <t>EA927BH-34</t>
  </si>
  <si>
    <t>300x 90x410mm/10L バックパック</t>
  </si>
  <si>
    <t>EA927CH-117</t>
  </si>
  <si>
    <t>330x152x406mm/15.4L バックパック(ﾜｲﾝﾚｯﾄﾞ</t>
  </si>
  <si>
    <t>2068</t>
  </si>
  <si>
    <t>EA927BH-23A</t>
  </si>
  <si>
    <t>240x130x 45mm ショルダーバッグ</t>
  </si>
  <si>
    <t>2083</t>
  </si>
  <si>
    <t>EA758RK-91</t>
  </si>
  <si>
    <t>[単3x3本] フラッシュライト/LED(首振り)</t>
  </si>
  <si>
    <t>2098</t>
  </si>
  <si>
    <t>EA815LD-47</t>
  </si>
  <si>
    <t>φ60mm 作業灯･ホルダー(ﾌｯｸ付/2個)</t>
  </si>
  <si>
    <t>2102</t>
  </si>
  <si>
    <t>EA814EL-10</t>
  </si>
  <si>
    <t>AC100V/ 72W 作業灯/ＬＥＤ(ｷｬｽﾀｰ付)</t>
  </si>
  <si>
    <t>EA814ZT-1</t>
  </si>
  <si>
    <t>0.85- 2.0m 作業灯スタンド</t>
  </si>
  <si>
    <t>2105</t>
  </si>
  <si>
    <t>EA815LN-82</t>
  </si>
  <si>
    <t>[充電式] 6W  作業灯/ＬＥＤ</t>
  </si>
  <si>
    <t>2107</t>
  </si>
  <si>
    <t>EA761XB-111D</t>
  </si>
  <si>
    <t>AC100V 照明灯/ＬＥＤ(ｸﾘｯﾌﾟ式)</t>
  </si>
  <si>
    <t>2108</t>
  </si>
  <si>
    <t>EA761XD-30</t>
  </si>
  <si>
    <t>AC100V/7.5W 照明灯/ＬＥＤ(ｸﾗﾝﾌﾟ式/黒)</t>
  </si>
  <si>
    <t>2110</t>
  </si>
  <si>
    <t>EA761XE-36</t>
  </si>
  <si>
    <t>AC100V/480mm 照明灯/ＬＥＤ(ﾏｸﾞﾈｯﾄ付)</t>
  </si>
  <si>
    <t>EA758XA-157A</t>
  </si>
  <si>
    <t>10形/ 330mm 直管形ＬＥＤランプ(昼光色)</t>
  </si>
  <si>
    <t>EA758XA-170A</t>
  </si>
  <si>
    <t>40形 直管形ＬＥＤランプ(昼白色)</t>
  </si>
  <si>
    <t>EA758XE-40A</t>
  </si>
  <si>
    <t>AC110V/ 40W/E26 電球/耐振</t>
  </si>
  <si>
    <t>2115</t>
  </si>
  <si>
    <t>EA758XP-18</t>
  </si>
  <si>
    <t>AC100V/7.0W/E26 電球/ＬＥＤ(電球色)</t>
  </si>
  <si>
    <t>2116</t>
  </si>
  <si>
    <t>EA758XA-43A</t>
  </si>
  <si>
    <t>AC100V/ 14W/E26 電球/ＬＥＤ(電球色)</t>
  </si>
  <si>
    <t>2117</t>
  </si>
  <si>
    <t>EA758ZM-73</t>
  </si>
  <si>
    <t>AC100V/0.5W/E12 電球(LED/装飾用/電球色)</t>
  </si>
  <si>
    <t>2118</t>
  </si>
  <si>
    <t>EA758ZK-61</t>
  </si>
  <si>
    <t>DC12V/5.0W 電球(ｼﾝｸﾞﾙﾍﾞｰｽ回転灯用/3個)</t>
  </si>
  <si>
    <t>2121</t>
  </si>
  <si>
    <t>EA758YP-14B</t>
  </si>
  <si>
    <t>[単4x  4本]1.5V 乾電池･ﾘﾁｳﾑ(軽量･長寿命)</t>
  </si>
  <si>
    <t>2123</t>
  </si>
  <si>
    <t>EA763BB-82</t>
  </si>
  <si>
    <t>[2ﾊﾞﾝﾄﾞ]FM/AM通勤ラジオ(ｱﾅﾛｸﾞ/巻取式)</t>
  </si>
  <si>
    <t>EA763AP-1</t>
  </si>
  <si>
    <t>1.0L クールピッチャー(ｽﾃﾝﾚｽ製)</t>
  </si>
  <si>
    <t>EA922AJ-222</t>
  </si>
  <si>
    <t>ステンレス水筒用洗浄剤(8錠)</t>
  </si>
  <si>
    <t>2133</t>
  </si>
  <si>
    <t>EA763AQ-52A</t>
  </si>
  <si>
    <t>AC100V/650W(675ml)  ｺｰﾋｰﾒｰｶｰ(ﾚｯﾄﾞ)</t>
  </si>
  <si>
    <t>EA763Y-35</t>
  </si>
  <si>
    <t>10kg/586x647x1003mm 全自動洗濯機</t>
  </si>
  <si>
    <t>2138</t>
  </si>
  <si>
    <t>EA715AH-7</t>
  </si>
  <si>
    <t>150kg(50g/100g) ヘルスメーター</t>
  </si>
  <si>
    <t>2139</t>
  </si>
  <si>
    <t>EA540B-22</t>
  </si>
  <si>
    <t>120mm はさみ(ｽﾃﾝﾚｽ製)</t>
  </si>
  <si>
    <t>EA540EE-7</t>
  </si>
  <si>
    <t>145mm 精密用はさみ(ｷﾞｻﾞ刃/ｽﾃﾝﾚｽ製)</t>
  </si>
  <si>
    <t>2141</t>
  </si>
  <si>
    <t>EA540K-112</t>
  </si>
  <si>
    <t>150mm ポケットはさみ</t>
  </si>
  <si>
    <t>EA540B-13</t>
  </si>
  <si>
    <t>187mm  万能はさみ(ｱﾝｸﾞﾙﾍｯﾄﾞ･ｽﾃﾝﾚｽ製)</t>
  </si>
  <si>
    <t>EA540AP-29</t>
  </si>
  <si>
    <t>240mm 裁ちはさみ(硬刃)</t>
  </si>
  <si>
    <t>EA540AP-32</t>
  </si>
  <si>
    <t>240mm 裁ちはさみ(ｽﾃﾝﾚｽ製)</t>
  </si>
  <si>
    <t>2147</t>
  </si>
  <si>
    <t>EA576LD-16</t>
  </si>
  <si>
    <t>16mm ハトメパンチ</t>
  </si>
  <si>
    <t>2148</t>
  </si>
  <si>
    <t>EA576MP-15A</t>
  </si>
  <si>
    <t>15mm ハトメパンチセット</t>
  </si>
  <si>
    <t>2154</t>
  </si>
  <si>
    <t>EA628AV-306</t>
  </si>
  <si>
    <t>0.13mmx 200m ポリエチレン糸(高強度/ｵﾚﾝｼﾞ</t>
  </si>
  <si>
    <t>EA628AV-506</t>
  </si>
  <si>
    <t>0.24mmx200m ﾎﾟﾘｴﾁﾚﾝ糸(耐摩耗/ｸﾞﾘｰﾝ)</t>
  </si>
  <si>
    <t>EA951FB-210</t>
  </si>
  <si>
    <t>φ4mmx 6.1m 物干しロープ(収納式)</t>
  </si>
  <si>
    <t>2159</t>
  </si>
  <si>
    <t>EA951FD-62</t>
  </si>
  <si>
    <t>700x140x810mm タオル掛け(ｽﾁｰﾙ製･白)</t>
  </si>
  <si>
    <t>2160</t>
  </si>
  <si>
    <t>EA928CD-22</t>
  </si>
  <si>
    <t>竿ピンチ(12個)</t>
  </si>
  <si>
    <t>EA912HF-16</t>
  </si>
  <si>
    <t>320mm ナイロン製フライ返し</t>
  </si>
  <si>
    <t>2175</t>
  </si>
  <si>
    <t>EA922JA-21</t>
  </si>
  <si>
    <t>300x200mm クリーナーシート(油汚れ/20枚)</t>
  </si>
  <si>
    <t>EA929HB-23</t>
  </si>
  <si>
    <t>340x 820mm/380匁 タオル(泉州ｺﾀﾞﾜﾘ･灰白)</t>
  </si>
  <si>
    <t>EA929HC-32A</t>
  </si>
  <si>
    <t>400x1100mm/500匁 タオル(ｽﾎﾟｰﾂ/薄ｸﾘｰﾑ)</t>
  </si>
  <si>
    <t>EA929HC-34</t>
  </si>
  <si>
    <t>400x1150mm/500匁 タオル(ｽﾎﾟｰﾂ/白)</t>
  </si>
  <si>
    <t>2180</t>
  </si>
  <si>
    <t>EA638LD-26</t>
  </si>
  <si>
    <t>170x125x350mm ラック(ﾄｲﾚｯﾄﾍﾟｰﾊﾟｰﾎﾙﾀﾞｰ用)</t>
  </si>
  <si>
    <t>2181</t>
  </si>
  <si>
    <t>EA995AD-259</t>
  </si>
  <si>
    <t>150x250mm 規格ポリ袋(透明/9号/100枚)</t>
  </si>
  <si>
    <t>2182</t>
  </si>
  <si>
    <t>EA944CS-6</t>
  </si>
  <si>
    <t>350x500mm ポリ袋(透明/50枚)</t>
  </si>
  <si>
    <t>EA995AD-72</t>
  </si>
  <si>
    <t>800x900mm/70L ごみ袋(透明/10枚)</t>
  </si>
  <si>
    <t>2190</t>
  </si>
  <si>
    <t>EA638LE-182</t>
  </si>
  <si>
    <t>φ136mm タオル掛け(ｽﾃﾝﾚｽ製)</t>
  </si>
  <si>
    <t>EA638LF-71</t>
  </si>
  <si>
    <t>110x100x22mm 石けん皿(ｸﾘｱ)</t>
  </si>
  <si>
    <t>2191</t>
  </si>
  <si>
    <t>EA638LF-66</t>
  </si>
  <si>
    <t>340x320x290mm 浴室用イス(ﾎﾜｲﾄ)</t>
  </si>
  <si>
    <t>2194</t>
  </si>
  <si>
    <t>EA922CA-12</t>
  </si>
  <si>
    <t>5.0kg ハンドソープ(ﾋｱﾙﾛﾝ酸Na配合)</t>
  </si>
  <si>
    <t>2199</t>
  </si>
  <si>
    <t>EA922AJ-271</t>
  </si>
  <si>
    <t>浴室・防カビ剤(無香性)</t>
  </si>
  <si>
    <t>2209</t>
  </si>
  <si>
    <t>EA941B-211</t>
  </si>
  <si>
    <t>φ132x 92mm ボウフラストッパー</t>
  </si>
  <si>
    <t>2220</t>
  </si>
  <si>
    <t>EA983AN-22A</t>
  </si>
  <si>
    <t>35x25mm ﾍﾙﾒｯﾄｽﾃｯｶｰ(電気取扱者/2枚)</t>
  </si>
  <si>
    <t>2221</t>
  </si>
  <si>
    <t>EA983G-4</t>
  </si>
  <si>
    <t>10x700mm ﾍﾙﾒｯﾄ用反射テープ(橙10枚x1巻)</t>
  </si>
  <si>
    <t>2223</t>
  </si>
  <si>
    <t>EA800LA-56</t>
  </si>
  <si>
    <t>セーフティーゴーグル(ﾚﾝｽﾞ2色ｾｯﾄ)</t>
  </si>
  <si>
    <t>EA800LA-58</t>
  </si>
  <si>
    <t>セーフティーゴーグル(ｽﾓｰｸ)</t>
  </si>
  <si>
    <t>2227</t>
  </si>
  <si>
    <t>EA800LA-81</t>
  </si>
  <si>
    <t>セーフティーグラス(ｸﾘｱｰ/ｱﾝﾁﾌｫｸﾞ)</t>
  </si>
  <si>
    <t>2230</t>
  </si>
  <si>
    <t>EA800MA-20</t>
  </si>
  <si>
    <t>マスク(粉塵)</t>
  </si>
  <si>
    <t>EA800MA-21</t>
  </si>
  <si>
    <t>マスクフィルター(EA800MA-20用/4枚)</t>
  </si>
  <si>
    <t>2231</t>
  </si>
  <si>
    <t>EA800ME-3</t>
  </si>
  <si>
    <t>[DS2] マスク(防臭･農薬用/10枚)</t>
  </si>
  <si>
    <t>2235</t>
  </si>
  <si>
    <t>EA800MS-5</t>
  </si>
  <si>
    <t>吸収缶交換マスク(2缶式)</t>
  </si>
  <si>
    <t>EA800MS-30</t>
  </si>
  <si>
    <t>直結式吸収缶(有機･酸性ｶﾞｽ用/防塵機能付)</t>
  </si>
  <si>
    <t>2236</t>
  </si>
  <si>
    <t>EA800VM-21</t>
  </si>
  <si>
    <t>耳栓</t>
  </si>
  <si>
    <t>2237</t>
  </si>
  <si>
    <t>EA354A</t>
  </si>
  <si>
    <t>軍手(12双)</t>
  </si>
  <si>
    <t>2241</t>
  </si>
  <si>
    <t>EA354AA-81</t>
  </si>
  <si>
    <t>[SS] 手袋(薄手･ﾅｲﾛﾝ･ﾏﾁ付/12双)</t>
  </si>
  <si>
    <t>2243</t>
  </si>
  <si>
    <t>EA354E-62</t>
  </si>
  <si>
    <t>[Ｍ] 手袋(耐切創/ﾆﾄﾘﾙｺﾞﾑｺｰﾃｨﾝｸﾞ/ｹﾌﾞﾗｰ)</t>
  </si>
  <si>
    <t>2245</t>
  </si>
  <si>
    <t>EA354E-117</t>
  </si>
  <si>
    <t>[Ｌ] 手袋(耐切創/ｳﾚﾀﾝ/ﾀｯﾁｽｸﾘｰﾝ対応)</t>
  </si>
  <si>
    <t>2247</t>
  </si>
  <si>
    <t>EA354E-122</t>
  </si>
  <si>
    <t>[Ｌ] 手袋(耐切創/ﾆﾄﾘﾙｺｰﾄ)</t>
  </si>
  <si>
    <t>2248</t>
  </si>
  <si>
    <t>EA354EB-5</t>
  </si>
  <si>
    <t>[Ｌ] 手袋(耐切創/ｹﾌﾞﾗｰ･革付)</t>
  </si>
  <si>
    <t>2250</t>
  </si>
  <si>
    <t>EA353AB-81B</t>
  </si>
  <si>
    <t>フリー/240mm 手袋･防振</t>
  </si>
  <si>
    <t>2251</t>
  </si>
  <si>
    <t>EA353BJ-71</t>
  </si>
  <si>
    <t>[Ｍ] 手袋(指先すべり止付･合成皮革/白)</t>
  </si>
  <si>
    <t>EA353CB-21</t>
  </si>
  <si>
    <t>[Ｍ] 手袋(ﾚｽｷｭｰ/耐熱･防火･防水/ｵﾚﾝｼﾞ)</t>
  </si>
  <si>
    <t>2254</t>
  </si>
  <si>
    <t>EA353BY-212</t>
  </si>
  <si>
    <t>[Ｍ] メカニクスグローブ(革/ﾌﾞﾗｳﾝ)</t>
  </si>
  <si>
    <t>2255</t>
  </si>
  <si>
    <t>EA353C-66</t>
  </si>
  <si>
    <t>[Ｍ] 手袋(ｵｲﾙ加工/牛床革)</t>
  </si>
  <si>
    <t>2256</t>
  </si>
  <si>
    <t>EA353BA-1</t>
  </si>
  <si>
    <t>[Ｍ] 手袋(山羊革)</t>
  </si>
  <si>
    <t>EA353C-96</t>
  </si>
  <si>
    <t>[ﾌﾘｰ]240mm 手袋(牛床革/銀当付)</t>
  </si>
  <si>
    <t>EA354AV-41</t>
  </si>
  <si>
    <t>[Ｍ/235mm] 手袋(鹿革)</t>
  </si>
  <si>
    <t>2257</t>
  </si>
  <si>
    <t>EA354AB-193</t>
  </si>
  <si>
    <t>[LL/260mm] 手袋・耐摩耗性(塩化ﾋﾞﾆｰﾙ)</t>
  </si>
  <si>
    <t>EA354BD-124</t>
  </si>
  <si>
    <t>[XL/330mm] 手袋(生分解性)</t>
  </si>
  <si>
    <t>EA354GE-15</t>
  </si>
  <si>
    <t>[Ｓ] 手袋(耐油/塩化ﾋﾞﾆｰﾙ･綿 ﾎﾟﾘｴｽﾃﾙ裏)</t>
  </si>
  <si>
    <t>2259</t>
  </si>
  <si>
    <t>EA354BG-6</t>
  </si>
  <si>
    <t>[Ｍ/300mm] 手袋･耐溶剤(0.1mmﾎﾟﾘｳﾚﾀﾝ/5双)</t>
  </si>
  <si>
    <t>2261</t>
  </si>
  <si>
    <t>EA354AE-11</t>
  </si>
  <si>
    <t>[Ｍ/205mm] 手袋･ｲﾝﾅｰ(ｷｭﾌﾟﾗﾎﾟﾘｴｽﾃﾙ/10双)</t>
  </si>
  <si>
    <t>EA910FA-24</t>
  </si>
  <si>
    <t>24.0cm スニーカー(ﾏｼﾞｯｸ式/ﾌﾞﾗｯｸ)</t>
  </si>
  <si>
    <t>EA998TK-28</t>
  </si>
  <si>
    <t>28.0cm 防水セーフティシューズ(ﾌﾞﾗｯｸ)</t>
  </si>
  <si>
    <t>2270</t>
  </si>
  <si>
    <t>EA998SK-27</t>
  </si>
  <si>
    <t>27.0cm 安全靴(高所作業用)</t>
  </si>
  <si>
    <t>2271</t>
  </si>
  <si>
    <t>EA998WB-27.5A</t>
  </si>
  <si>
    <t>27.5cm 安全靴(静電/白色)</t>
  </si>
  <si>
    <t>2273</t>
  </si>
  <si>
    <t>EA998XE-13</t>
  </si>
  <si>
    <t>Ｌ 水中長靴(ﾗｼﾞｱﾙ底)</t>
  </si>
  <si>
    <t>2275</t>
  </si>
  <si>
    <t>EA996XZ-42</t>
  </si>
  <si>
    <t>[Ｌ] 透湿性レインウェアー(黒)</t>
  </si>
  <si>
    <t>EA996XZ-44</t>
  </si>
  <si>
    <t>[3L] 透湿性レインウェアー(黒)</t>
  </si>
  <si>
    <t>2277</t>
  </si>
  <si>
    <t>EA355AS-1</t>
  </si>
  <si>
    <t>100x100cm エプロン(作業用)</t>
  </si>
  <si>
    <t>2284</t>
  </si>
  <si>
    <t>EA915GD-4</t>
  </si>
  <si>
    <t>[LL] 防寒ジャケット</t>
  </si>
  <si>
    <t>2289</t>
  </si>
  <si>
    <t>EA910LE-25</t>
  </si>
  <si>
    <t>25.0cm 防寒長靴(軽量)</t>
  </si>
  <si>
    <t>EA915GK-26</t>
  </si>
  <si>
    <t>26cm 防寒シューズ</t>
  </si>
  <si>
    <t>EA915GR-30</t>
  </si>
  <si>
    <t>30cm 防水防寒ブーツ</t>
  </si>
  <si>
    <t>2291</t>
  </si>
  <si>
    <t>EA983R-72</t>
  </si>
  <si>
    <t>安全ベスト・ＬＥＤ(紺/白)</t>
  </si>
  <si>
    <t>2292</t>
  </si>
  <si>
    <t>EA983R-174</t>
  </si>
  <si>
    <t>安全ベスト(ｵﾚﾝｼﾞ)</t>
  </si>
  <si>
    <t>2297</t>
  </si>
  <si>
    <t>EA998GA-8</t>
  </si>
  <si>
    <t>墜落制止用器具(ﾌﾙﾊｰﾈｽ/巻取+伸縮ﾗﾝﾔｰﾄﾞ付)</t>
  </si>
  <si>
    <t>2306</t>
  </si>
  <si>
    <t>EA916XK-2</t>
  </si>
  <si>
    <t>45mm ホイッスル(真鍮)</t>
  </si>
  <si>
    <t>2312</t>
  </si>
  <si>
    <t>EA983FT-34</t>
  </si>
  <si>
    <t>コーンヘッド標識 [駐輪禁止]</t>
  </si>
  <si>
    <t>2313</t>
  </si>
  <si>
    <t>EA983FT-106</t>
  </si>
  <si>
    <t>500mm コーン用透明反射表示ｶﾊﾞｰ(立入禁止)</t>
  </si>
  <si>
    <t>2319</t>
  </si>
  <si>
    <t>EA983DH-26</t>
  </si>
  <si>
    <t>600x450mm ワンタッチ取付標識(筋かい用)</t>
  </si>
  <si>
    <t>2322</t>
  </si>
  <si>
    <t>EA983BD-32</t>
  </si>
  <si>
    <t>1050-1520x135mmフラッグキーパー(ｽﾃﾝﾚｽ製)</t>
  </si>
  <si>
    <t>2327</t>
  </si>
  <si>
    <t>EA983AK-84</t>
  </si>
  <si>
    <t>600x900mm クレーン操作喚呼基本</t>
  </si>
  <si>
    <t>EA983AF-146B</t>
  </si>
  <si>
    <t>150x225mm 消火器標識ｽﾃｯｶｰ(消火栓～/5枚)</t>
  </si>
  <si>
    <t>2338</t>
  </si>
  <si>
    <t>EA983B-53</t>
  </si>
  <si>
    <t>ＪＩＳ安全標識[危険高圧送電中]</t>
  </si>
  <si>
    <t>EA983B-54</t>
  </si>
  <si>
    <t>ＪＩＳ安全標識[危険特高圧]</t>
  </si>
  <si>
    <t>EA983M-20B</t>
  </si>
  <si>
    <t>55x200mm 配管方向指示ｽﾃｯｶｰ(黒/10枚)</t>
  </si>
  <si>
    <t>EA983AD-21B</t>
  </si>
  <si>
    <t>360x90mm 短冊型安全ｽﾃｯｶｰ(消火器/3枚)</t>
  </si>
  <si>
    <t>EA983AD-27B</t>
  </si>
  <si>
    <t>360x90mm 短冊型安全ｽﾃｯｶｰ(頭上注意/3枚)</t>
  </si>
  <si>
    <t>2343</t>
  </si>
  <si>
    <t>EA983BB-135</t>
  </si>
  <si>
    <t>500x250mm 火気厳禁標識</t>
  </si>
  <si>
    <t>EA983CB-4C</t>
  </si>
  <si>
    <t>275x60mm ワンタッチタグ(さわるな/10枚)</t>
  </si>
  <si>
    <t>EA983CB-7C</t>
  </si>
  <si>
    <t>275x60mm ワンタッチタグ(通電中/10枚)</t>
  </si>
  <si>
    <t>EA983FE-442</t>
  </si>
  <si>
    <t>15x15x900mm ｸｯｼｮﾝｶﾞｰﾄﾞ(屋内外兼用/黒/2本</t>
  </si>
  <si>
    <t>2359</t>
  </si>
  <si>
    <t>EA983FN-212Y</t>
  </si>
  <si>
    <t>φ12x20mm 丸型保護キャップ(ｲｴﾛｰ/2個)</t>
  </si>
  <si>
    <t>2360</t>
  </si>
  <si>
    <t>EA983G-171</t>
  </si>
  <si>
    <t>100x100mm 蓄光ステッカー(矢印/1ｼｰﾄ･6枚)</t>
  </si>
  <si>
    <t>EA983G-14</t>
  </si>
  <si>
    <t>50mmx9.1m 反射テープ(ｴﾝｼﾞﾆｱｸﾞﾚｰﾄﾞ)黄/黒</t>
  </si>
  <si>
    <t>EA983GA-43</t>
  </si>
  <si>
    <t>25mmx9.1m 反射テープ(ｴﾝｼﾞﾆｱｸﾞﾚｰﾄﾞ)(黄)</t>
  </si>
  <si>
    <t>2372</t>
  </si>
  <si>
    <t>EA864CD-133</t>
  </si>
  <si>
    <t>室内カメラ</t>
  </si>
  <si>
    <t>EA864CD-137</t>
  </si>
  <si>
    <t>ワイヤレスカメラ･レコーダーセット</t>
  </si>
  <si>
    <t>2374</t>
  </si>
  <si>
    <t>EA864CD-61C</t>
  </si>
  <si>
    <t>ワイヤレスドアモニター</t>
  </si>
  <si>
    <t>2376</t>
  </si>
  <si>
    <t>EA864CB-181</t>
  </si>
  <si>
    <t>AC100V/ 8.0W ＬＥＤセンサーライト</t>
  </si>
  <si>
    <t>2379</t>
  </si>
  <si>
    <t>EA864CB-169</t>
  </si>
  <si>
    <t>AC100V/0.3W LEDライト(ｽｲｯﾁ付き)</t>
  </si>
  <si>
    <t>2381</t>
  </si>
  <si>
    <t>EA951BA-5</t>
  </si>
  <si>
    <t>サッシ補助錠(ﾌｧｽﾅｰﾛｯｸ)</t>
  </si>
  <si>
    <t>EA916ZL-31</t>
  </si>
  <si>
    <t>120mm ポケットチェーン</t>
  </si>
  <si>
    <t>2398</t>
  </si>
  <si>
    <t>EA591HD-21</t>
  </si>
  <si>
    <t>13x33mm タグブランク(ｽﾃﾝﾚｽ 長四角/10枚)</t>
  </si>
  <si>
    <t>2404</t>
  </si>
  <si>
    <t>EA979D-16</t>
  </si>
  <si>
    <t>30x 30x5mm 耐震ベース(角/4枚)</t>
  </si>
  <si>
    <t>2410</t>
  </si>
  <si>
    <t>EA999LC-1S</t>
  </si>
  <si>
    <t>8.0L 消火用ポリバケツ(1個)</t>
  </si>
  <si>
    <t>2413</t>
  </si>
  <si>
    <t>EA763YB-125</t>
  </si>
  <si>
    <t>ポータブルトイレ</t>
  </si>
  <si>
    <t>2422</t>
  </si>
  <si>
    <t>EA928BJ-81</t>
  </si>
  <si>
    <t>245mm 洗浄ブラシ(ﾊｰﾄﾞ)</t>
  </si>
  <si>
    <t>2424</t>
  </si>
  <si>
    <t>EA928AG-72</t>
  </si>
  <si>
    <t>30mmx270mm ボトルブラシ</t>
  </si>
  <si>
    <t>2425</t>
  </si>
  <si>
    <t>EA928AG-90A</t>
  </si>
  <si>
    <t>130mm 浴そう用クリーナー</t>
  </si>
  <si>
    <t>2440</t>
  </si>
  <si>
    <t>EA922B-212</t>
  </si>
  <si>
    <t>160x300mm ﾛｰﾙｸﾘｰﾅｰ(ｳｴｱ用･ｸｯｼｮﾝﾀｲﾌﾟ)</t>
  </si>
  <si>
    <t>EA928AD-801</t>
  </si>
  <si>
    <t>111x60x270mm ワイパー用スタンド</t>
  </si>
  <si>
    <t>2443</t>
  </si>
  <si>
    <t>EA928AD-158</t>
  </si>
  <si>
    <t>337x326x532mm 大容量ちりとり(白)</t>
  </si>
  <si>
    <t>EA928AD-159</t>
  </si>
  <si>
    <t>337x326x532mm 大容量ちりとり(黄)</t>
  </si>
  <si>
    <t>2445</t>
  </si>
  <si>
    <t>EA928AD-12</t>
  </si>
  <si>
    <t>1300mm ほうき(木柄/自在・5本組)</t>
  </si>
  <si>
    <t>EA928AD-12S</t>
  </si>
  <si>
    <t>1300mm ほうき(木柄/自在)</t>
  </si>
  <si>
    <t>2449</t>
  </si>
  <si>
    <t>EA928BM-726C</t>
  </si>
  <si>
    <t>270x1524mm デッキブラシ(ﾊｰﾄﾞ/2本)</t>
  </si>
  <si>
    <t>EA928BM-727C</t>
  </si>
  <si>
    <t>250x1524mm 洗浄ブラシ(ﾊｰﾄﾞ/2本)</t>
  </si>
  <si>
    <t>EA928BM-826</t>
  </si>
  <si>
    <t>270mm/650-1250mm デッキブラシ</t>
  </si>
  <si>
    <t>EA928BM-841</t>
  </si>
  <si>
    <t>610mm/676-1276mm フロアーブラシ/ｿﾌﾄ</t>
  </si>
  <si>
    <t>2454</t>
  </si>
  <si>
    <t>EA928BN-245</t>
  </si>
  <si>
    <t>1.9-3.6m ウィンドウウォッシャー</t>
  </si>
  <si>
    <t>EA928CA-5S</t>
  </si>
  <si>
    <t>450mm 水切りワイパー(1本)</t>
  </si>
  <si>
    <t>2458</t>
  </si>
  <si>
    <t>EA928CE-81</t>
  </si>
  <si>
    <t>[EA928CE-70用] 回収袋</t>
  </si>
  <si>
    <t>2477</t>
  </si>
  <si>
    <t>EA899AV-2</t>
  </si>
  <si>
    <t>AC100V/1100W/10.0L 乾湿両用掃除機</t>
  </si>
  <si>
    <t>2485</t>
  </si>
  <si>
    <t>EA899MW-131</t>
  </si>
  <si>
    <t>8型用  フロアパッド(表面洗浄用/5枚)</t>
  </si>
  <si>
    <t>2487</t>
  </si>
  <si>
    <t>EA115MH-108</t>
  </si>
  <si>
    <t>1000ml スプレーボトル(PE/ﾛﾝｸﾞﾉｽﾞﾙ)</t>
  </si>
  <si>
    <t>2493</t>
  </si>
  <si>
    <t>EA115KL-12</t>
  </si>
  <si>
    <t>4m [家庭用]交換用高圧ホース</t>
  </si>
  <si>
    <t>2496</t>
  </si>
  <si>
    <t>EA115TR-27</t>
  </si>
  <si>
    <t>ｱﾝﾀﾞｰﾎﾞﾃﾞｨｽﾌﾟﾚｰﾗﾝｽ</t>
  </si>
  <si>
    <t>EA115JS-86</t>
  </si>
  <si>
    <t>φ1.3mm 可変ノズル</t>
  </si>
  <si>
    <t>EA115JS-87</t>
  </si>
  <si>
    <t>φ1.7mm 可変ノズル</t>
  </si>
  <si>
    <t>EA115JS-99</t>
  </si>
  <si>
    <t>3/8"x 2m パイプクリーニング用ＡＳＹ</t>
  </si>
  <si>
    <t>EA115JS-112</t>
  </si>
  <si>
    <t>700㎜ ライフルガン</t>
  </si>
  <si>
    <t>EA115JS-113</t>
  </si>
  <si>
    <t>900㎜ ライフルガン</t>
  </si>
  <si>
    <t>2500</t>
  </si>
  <si>
    <t>EA915-141</t>
  </si>
  <si>
    <t>3200x2900x1800mm レクタタープ(防水/白)</t>
  </si>
  <si>
    <t>2516</t>
  </si>
  <si>
    <t>EA917AH-17</t>
  </si>
  <si>
    <t>425x345x345mm/43L 保冷ボックス(折畳み式)</t>
  </si>
  <si>
    <t>2518</t>
  </si>
  <si>
    <t>EA739CB-83</t>
  </si>
  <si>
    <t>84x54x10mm コンパス</t>
  </si>
  <si>
    <t>EA916-8A</t>
  </si>
  <si>
    <t>アーミーナイフ(ｹｰｽ付)</t>
  </si>
  <si>
    <t>EA915DD-3</t>
  </si>
  <si>
    <t>[ﾌﾘｰ] ライフベスト(股ﾍﾞﾙﾄ付)</t>
  </si>
  <si>
    <t>2522</t>
  </si>
  <si>
    <t>EA912AN-1</t>
  </si>
  <si>
    <t>720x1450mm シート用カバー(2枚)</t>
  </si>
  <si>
    <t>2529</t>
  </si>
  <si>
    <t>EA573XY-13</t>
  </si>
  <si>
    <t>15x205mm ハブコンレンチ</t>
  </si>
  <si>
    <t>2541</t>
  </si>
  <si>
    <t>EA650CB-12</t>
  </si>
  <si>
    <t>2.2kg/ 915mm マトック</t>
  </si>
  <si>
    <t>2542</t>
  </si>
  <si>
    <t>EA650BE-17</t>
  </si>
  <si>
    <t>170mm 雑草抜き(ｽﾃﾝﾚｽ製)</t>
  </si>
  <si>
    <t>2543</t>
  </si>
  <si>
    <t>EA650RB-31</t>
  </si>
  <si>
    <t>500x1500mm 板レーキ(木柄)</t>
  </si>
  <si>
    <t>EA898CG-3A</t>
  </si>
  <si>
    <t>350mm チェーンソー(ｴﾝｼﾞﾝ付)</t>
  </si>
  <si>
    <t>2549</t>
  </si>
  <si>
    <t>EA370EB-3</t>
  </si>
  <si>
    <t>[LL] 保護ズボン(ﾁｪｰﾝｿｰ作業用)</t>
  </si>
  <si>
    <t>2551</t>
  </si>
  <si>
    <t>EA650DD-18</t>
  </si>
  <si>
    <t>170mm 薪割りくさび</t>
  </si>
  <si>
    <t>2553</t>
  </si>
  <si>
    <t>EA599RC-1</t>
  </si>
  <si>
    <t>300mm/200mm 生木鋸(替刃式･ｻﾔ付)</t>
  </si>
  <si>
    <t>EA599RC-3</t>
  </si>
  <si>
    <t>450mm/300mm 生木鋸(替刃式･ｻﾔ付)</t>
  </si>
  <si>
    <t>EA540BC-151</t>
  </si>
  <si>
    <t>200mm 剪定はさみ(右利き)</t>
  </si>
  <si>
    <t>EA898RC-73</t>
  </si>
  <si>
    <t>2566</t>
  </si>
  <si>
    <t>EA898R-52</t>
  </si>
  <si>
    <t>2.3mmx10m ﾅｲﾛﾝｶｯﾀｰ用ｺｰﾄﾞ(超耐久/四角)</t>
  </si>
  <si>
    <t>EA898R-62</t>
  </si>
  <si>
    <t>3.2mmx10m ﾅｲﾛﾝｶｯﾀｰ用ｺｰﾄﾞ(超耐久/ｽﾊﾟｲﾗﾙ)</t>
  </si>
  <si>
    <t>EA355KW-2</t>
  </si>
  <si>
    <t>[Ｌ/260mm] 蜂防護手袋</t>
  </si>
  <si>
    <t>2571</t>
  </si>
  <si>
    <t>EA898BT-1B</t>
  </si>
  <si>
    <t>300mm 芝刈機(手押し式)</t>
  </si>
  <si>
    <t>2572</t>
  </si>
  <si>
    <t>EA650AB-7</t>
  </si>
  <si>
    <t>115mm 芝刈鋏</t>
  </si>
  <si>
    <t>EA898RH</t>
  </si>
  <si>
    <t>DC10.8V / 170mm  芝刈バリカン(充電式)</t>
  </si>
  <si>
    <t>2575</t>
  </si>
  <si>
    <t>EA345A-11</t>
  </si>
  <si>
    <t>610mmx 914mm 手動ポンプ</t>
  </si>
  <si>
    <t>2584</t>
  </si>
  <si>
    <t>EA124LA-302</t>
  </si>
  <si>
    <t>二方コック付コネクター</t>
  </si>
  <si>
    <t>2586</t>
  </si>
  <si>
    <t>EA952AD-26</t>
  </si>
  <si>
    <t>44x496mm 小動物侵入防止ボード(4本)</t>
  </si>
  <si>
    <t>2587</t>
  </si>
  <si>
    <t>EA952AD-656</t>
  </si>
  <si>
    <t>0.5x500m ポリエステル糸(鳥よけ用/透明)</t>
  </si>
  <si>
    <t>2590</t>
  </si>
  <si>
    <t>EA628ZV-31</t>
  </si>
  <si>
    <t>φ 80x 900mm 擬木杭(穴あり)</t>
  </si>
  <si>
    <t>EA628ZZ-98</t>
  </si>
  <si>
    <t>φ16mm 支柱用コードクリップ(10個)</t>
  </si>
  <si>
    <t>2591</t>
  </si>
  <si>
    <t>EA628ZV-54</t>
  </si>
  <si>
    <t>φ100x1200mm 擬木杭(穴あり)</t>
  </si>
  <si>
    <t>EA864AN-29</t>
  </si>
  <si>
    <t>500m 出力柵線</t>
  </si>
  <si>
    <t>EA864AN-36A</t>
  </si>
  <si>
    <t>検電器(ﾃｽﾀｰ)</t>
  </si>
  <si>
    <t>*但し、下記商品は2025年9月現在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</si>
</sst>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0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45901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2462</v>
      </c>
    </row>
    <row r="9" spans="1:6" s="1" customFormat="1" ht="12" x14ac:dyDescent="0.15"/>
    <row r="10" spans="1:6" s="1" customFormat="1" ht="12" x14ac:dyDescent="0.15">
      <c r="B10" s="10" t="s">
        <v>12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118</v>
      </c>
      <c r="D12" s="6" t="s">
        <v>119</v>
      </c>
      <c r="E12" s="5" t="str">
        <f>HYPERLINK("https://www.esco-net.com/wcs/escort/ec/detail?hHinCd=EA354BW-18","EA354BW-18")</f>
        <v>EA354BW-18</v>
      </c>
    </row>
    <row r="13" spans="1:6" x14ac:dyDescent="0.2">
      <c r="B13" s="6"/>
      <c r="C13" s="6" t="s">
        <v>120</v>
      </c>
      <c r="D13" s="6" t="s">
        <v>121</v>
      </c>
      <c r="E13" s="5" t="str">
        <f>HYPERLINK("https://www.esco-net.com/wcs/escort/ec/detail?hHinCd=EA531HC-0B","EA531HC-0B")</f>
        <v>EA531HC-0B</v>
      </c>
    </row>
    <row r="14" spans="1:6" x14ac:dyDescent="0.2">
      <c r="B14" s="6"/>
      <c r="C14" s="6" t="s">
        <v>122</v>
      </c>
      <c r="D14" s="6" t="s">
        <v>123</v>
      </c>
      <c r="E14" s="5" t="str">
        <f>HYPERLINK("https://www.esco-net.com/wcs/escort/ec/detail?hHinCd=EA534KS-2B","EA534KS-2B")</f>
        <v>EA534KS-2B</v>
      </c>
    </row>
    <row r="15" spans="1:6" x14ac:dyDescent="0.2">
      <c r="B15" s="6"/>
      <c r="C15" s="6" t="s">
        <v>124</v>
      </c>
      <c r="D15" s="6" t="s">
        <v>125</v>
      </c>
      <c r="E15" s="5"/>
    </row>
    <row r="16" spans="1:6" x14ac:dyDescent="0.2">
      <c r="B16" s="6"/>
      <c r="C16" s="6" t="s">
        <v>126</v>
      </c>
      <c r="D16" s="6" t="s">
        <v>127</v>
      </c>
      <c r="E16" s="5"/>
    </row>
    <row r="17" spans="2:5" x14ac:dyDescent="0.2">
      <c r="B17" s="6"/>
      <c r="C17" s="6" t="s">
        <v>128</v>
      </c>
      <c r="D17" s="6" t="s">
        <v>129</v>
      </c>
      <c r="E17" s="5"/>
    </row>
    <row r="18" spans="2:5" x14ac:dyDescent="0.2">
      <c r="B18" s="6"/>
      <c r="C18" s="6" t="s">
        <v>130</v>
      </c>
      <c r="D18" s="6" t="s">
        <v>131</v>
      </c>
      <c r="E18" s="5"/>
    </row>
    <row r="19" spans="2:5" x14ac:dyDescent="0.2">
      <c r="B19" s="6"/>
      <c r="C19" s="6" t="s">
        <v>132</v>
      </c>
      <c r="D19" s="6" t="s">
        <v>133</v>
      </c>
      <c r="E19" s="5" t="str">
        <f>HYPERLINK("https://www.esco-net.com/wcs/escort/ec/detail?hHinCd=EA763AP-47A","EA763AP-47A")</f>
        <v>EA763AP-47A</v>
      </c>
    </row>
    <row r="20" spans="2:5" x14ac:dyDescent="0.2">
      <c r="B20" s="6"/>
      <c r="C20" s="6" t="s">
        <v>134</v>
      </c>
      <c r="D20" s="6" t="s">
        <v>135</v>
      </c>
      <c r="E20" s="5"/>
    </row>
    <row r="21" spans="2:5" x14ac:dyDescent="0.2">
      <c r="B21" s="6"/>
      <c r="C21" s="6" t="s">
        <v>136</v>
      </c>
      <c r="D21" s="6" t="s">
        <v>137</v>
      </c>
      <c r="E21" s="5" t="str">
        <f>HYPERLINK("https://www.esco-net.com/wcs/escort/ec/detail?hHinCd=EA813DC-250","EA813DC-250")</f>
        <v>EA813DC-250</v>
      </c>
    </row>
    <row r="22" spans="2:5" x14ac:dyDescent="0.2">
      <c r="B22" s="6"/>
      <c r="C22" s="6" t="s">
        <v>138</v>
      </c>
      <c r="D22" s="6" t="s">
        <v>139</v>
      </c>
      <c r="E22" s="5" t="str">
        <f>HYPERLINK("https://www.esco-net.com/wcs/escort/ec/detail?hHinCd=EA864CS-21B","EA864CS-21B")</f>
        <v>EA864CS-21B</v>
      </c>
    </row>
    <row r="23" spans="2:5" x14ac:dyDescent="0.2">
      <c r="B23" s="6"/>
      <c r="C23" s="6" t="s">
        <v>140</v>
      </c>
      <c r="D23" s="6" t="s">
        <v>141</v>
      </c>
      <c r="E23" s="5"/>
    </row>
    <row r="24" spans="2:5" x14ac:dyDescent="0.2">
      <c r="B24" s="6"/>
      <c r="C24" s="6" t="s">
        <v>142</v>
      </c>
      <c r="D24" s="6" t="s">
        <v>143</v>
      </c>
      <c r="E24" s="5" t="str">
        <f>HYPERLINK("https://www.esco-net.com/wcs/escort/ec/detail?hHinCd=EA922KB-10E","EA922KB-10E")</f>
        <v>EA922KB-10E</v>
      </c>
    </row>
    <row r="25" spans="2:5" x14ac:dyDescent="0.2">
      <c r="B25" s="6"/>
      <c r="C25" s="6" t="s">
        <v>144</v>
      </c>
      <c r="D25" s="6" t="s">
        <v>145</v>
      </c>
      <c r="E25" s="5" t="str">
        <f>HYPERLINK("https://www.esco-net.com/wcs/escort/ec/detail?hHinCd=EA922KB-16D","EA922KB-16D")</f>
        <v>EA922KB-16D</v>
      </c>
    </row>
    <row r="26" spans="2:5" x14ac:dyDescent="0.2">
      <c r="B26" s="6"/>
      <c r="C26" s="6" t="s">
        <v>146</v>
      </c>
      <c r="D26" s="6" t="s">
        <v>147</v>
      </c>
      <c r="E26" s="5"/>
    </row>
    <row r="27" spans="2:5" x14ac:dyDescent="0.2">
      <c r="B27" s="6"/>
      <c r="C27" s="6" t="s">
        <v>148</v>
      </c>
      <c r="D27" s="6" t="s">
        <v>149</v>
      </c>
      <c r="E27" s="5"/>
    </row>
    <row r="28" spans="2:5" x14ac:dyDescent="0.2">
      <c r="B28" s="6"/>
      <c r="C28" s="6" t="s">
        <v>150</v>
      </c>
      <c r="D28" s="6" t="s">
        <v>151</v>
      </c>
      <c r="E28" s="5"/>
    </row>
    <row r="29" spans="2:5" x14ac:dyDescent="0.2">
      <c r="B29" s="6"/>
      <c r="C29" s="6" t="s">
        <v>152</v>
      </c>
      <c r="D29" s="6" t="s">
        <v>153</v>
      </c>
      <c r="E29" s="5"/>
    </row>
    <row r="30" spans="2:5" x14ac:dyDescent="0.2">
      <c r="B30" s="6"/>
      <c r="C30" s="6" t="s">
        <v>154</v>
      </c>
      <c r="D30" s="6" t="s">
        <v>155</v>
      </c>
      <c r="E30" s="5"/>
    </row>
    <row r="31" spans="2:5" x14ac:dyDescent="0.2">
      <c r="B31" s="6"/>
      <c r="C31" s="6" t="s">
        <v>156</v>
      </c>
      <c r="D31" s="6" t="s">
        <v>157</v>
      </c>
      <c r="E31" s="5"/>
    </row>
    <row r="32" spans="2:5" x14ac:dyDescent="0.2">
      <c r="B32" s="6"/>
      <c r="C32" s="6" t="s">
        <v>158</v>
      </c>
      <c r="D32" s="6" t="s">
        <v>159</v>
      </c>
      <c r="E32" s="5" t="str">
        <f>HYPERLINK("https://www.esco-net.com/wcs/escort/ec/detail?hHinCd=EA992C-200","EA992C-200")</f>
        <v>EA992C-200</v>
      </c>
    </row>
    <row r="33" spans="2:5" x14ac:dyDescent="0.2">
      <c r="B33" s="6"/>
      <c r="C33" s="6" t="s">
        <v>160</v>
      </c>
      <c r="D33" s="6" t="s">
        <v>161</v>
      </c>
      <c r="E33" s="5"/>
    </row>
    <row r="34" spans="2:5" x14ac:dyDescent="0.2">
      <c r="B34" s="6"/>
      <c r="C34" s="6" t="s">
        <v>162</v>
      </c>
      <c r="D34" s="6" t="s">
        <v>163</v>
      </c>
      <c r="E34" s="5" t="str">
        <f>HYPERLINK("https://www.esco-net.com/wcs/escort/ec/detail?hHinCd=EA998WG-26.0","EA998WG-26.0")</f>
        <v>EA998WG-26.0</v>
      </c>
    </row>
    <row r="35" spans="2:5" x14ac:dyDescent="0.2">
      <c r="B35" s="6"/>
      <c r="C35" s="6" t="s">
        <v>164</v>
      </c>
      <c r="D35" s="6" t="s">
        <v>165</v>
      </c>
      <c r="E35" s="5"/>
    </row>
    <row r="36" spans="2:5" x14ac:dyDescent="0.2">
      <c r="B36" s="6" t="s">
        <v>166</v>
      </c>
      <c r="C36" s="6" t="s">
        <v>167</v>
      </c>
      <c r="D36" s="6" t="s">
        <v>168</v>
      </c>
      <c r="E36" s="5"/>
    </row>
    <row r="37" spans="2:5" x14ac:dyDescent="0.2">
      <c r="B37" s="6" t="s">
        <v>169</v>
      </c>
      <c r="C37" s="6" t="s">
        <v>170</v>
      </c>
      <c r="D37" s="6" t="s">
        <v>171</v>
      </c>
      <c r="E37" s="5" t="str">
        <f>HYPERLINK("https://www.esco-net.com/wcs/escort/ec/detail?hHinCd=EA215W","EA215W")</f>
        <v>EA215W</v>
      </c>
    </row>
    <row r="38" spans="2:5" x14ac:dyDescent="0.2">
      <c r="B38" s="6" t="s">
        <v>37</v>
      </c>
      <c r="C38" s="6" t="s">
        <v>172</v>
      </c>
      <c r="D38" s="6" t="s">
        <v>173</v>
      </c>
      <c r="E38" s="5" t="str">
        <f>HYPERLINK("https://www.esco-net.com/wcs/escort/ec/detail?hHinCd=EA723A-22B","EA723A-22B")</f>
        <v>EA723A-22B</v>
      </c>
    </row>
    <row r="39" spans="2:5" x14ac:dyDescent="0.2">
      <c r="B39" s="6" t="s">
        <v>37</v>
      </c>
      <c r="C39" s="6" t="s">
        <v>174</v>
      </c>
      <c r="D39" s="6" t="s">
        <v>175</v>
      </c>
      <c r="E39" s="5"/>
    </row>
    <row r="40" spans="2:5" x14ac:dyDescent="0.2">
      <c r="B40" s="6" t="s">
        <v>51</v>
      </c>
      <c r="C40" s="6" t="s">
        <v>176</v>
      </c>
      <c r="D40" s="6" t="s">
        <v>177</v>
      </c>
      <c r="E40" s="5" t="str">
        <f>HYPERLINK("https://www.esco-net.com/wcs/escort/ec/detail?hHinCd=EA543-1","EA543-1")</f>
        <v>EA543-1</v>
      </c>
    </row>
    <row r="41" spans="2:5" x14ac:dyDescent="0.2">
      <c r="B41" s="6" t="s">
        <v>52</v>
      </c>
      <c r="C41" s="6" t="s">
        <v>178</v>
      </c>
      <c r="D41" s="6" t="s">
        <v>179</v>
      </c>
      <c r="E41" s="5"/>
    </row>
    <row r="42" spans="2:5" x14ac:dyDescent="0.2">
      <c r="B42" s="6" t="s">
        <v>52</v>
      </c>
      <c r="C42" s="6" t="s">
        <v>180</v>
      </c>
      <c r="D42" s="6" t="s">
        <v>181</v>
      </c>
      <c r="E42" s="5" t="str">
        <f>HYPERLINK("https://www.esco-net.com/wcs/escort/ec/detail?hHinCd=EA402GB-2","EA402GB-2")</f>
        <v>EA402GB-2</v>
      </c>
    </row>
    <row r="43" spans="2:5" x14ac:dyDescent="0.2">
      <c r="B43" s="6" t="s">
        <v>52</v>
      </c>
      <c r="C43" s="6" t="s">
        <v>182</v>
      </c>
      <c r="D43" s="6" t="s">
        <v>183</v>
      </c>
      <c r="E43" s="5"/>
    </row>
    <row r="44" spans="2:5" x14ac:dyDescent="0.2">
      <c r="B44" s="6" t="s">
        <v>184</v>
      </c>
      <c r="C44" s="6" t="s">
        <v>185</v>
      </c>
      <c r="D44" s="6" t="s">
        <v>186</v>
      </c>
      <c r="E44" s="5"/>
    </row>
    <row r="45" spans="2:5" x14ac:dyDescent="0.2">
      <c r="B45" s="6" t="s">
        <v>187</v>
      </c>
      <c r="C45" s="6" t="s">
        <v>188</v>
      </c>
      <c r="D45" s="6" t="s">
        <v>189</v>
      </c>
      <c r="E45" s="5"/>
    </row>
    <row r="46" spans="2:5" x14ac:dyDescent="0.2">
      <c r="B46" s="6" t="s">
        <v>53</v>
      </c>
      <c r="C46" s="6" t="s">
        <v>190</v>
      </c>
      <c r="D46" s="6" t="s">
        <v>191</v>
      </c>
      <c r="E46" s="5"/>
    </row>
    <row r="47" spans="2:5" x14ac:dyDescent="0.2">
      <c r="B47" s="6" t="s">
        <v>192</v>
      </c>
      <c r="C47" s="6" t="s">
        <v>193</v>
      </c>
      <c r="D47" s="6" t="s">
        <v>194</v>
      </c>
      <c r="E47" s="5" t="str">
        <f>HYPERLINK("https://www.esco-net.com/wcs/escort/ec/detail?hHinCd=EA944MX-41","EA944MX-41")</f>
        <v>EA944MX-41</v>
      </c>
    </row>
    <row r="48" spans="2:5" x14ac:dyDescent="0.2">
      <c r="B48" s="6" t="s">
        <v>192</v>
      </c>
      <c r="C48" s="6" t="s">
        <v>195</v>
      </c>
      <c r="D48" s="6" t="s">
        <v>196</v>
      </c>
      <c r="E48" s="5" t="str">
        <f>HYPERLINK("https://www.esco-net.com/wcs/escort/ec/detail?hHinCd=EA944MX-41","EA944MX-41")</f>
        <v>EA944MX-41</v>
      </c>
    </row>
    <row r="49" spans="2:5" x14ac:dyDescent="0.2">
      <c r="B49" s="6" t="s">
        <v>192</v>
      </c>
      <c r="C49" s="6" t="s">
        <v>197</v>
      </c>
      <c r="D49" s="6" t="s">
        <v>198</v>
      </c>
      <c r="E49" s="5" t="str">
        <f>HYPERLINK("https://www.esco-net.com/wcs/escort/ec/detail?hHinCd=EA944MX-41","EA944MX-41")</f>
        <v>EA944MX-41</v>
      </c>
    </row>
    <row r="50" spans="2:5" x14ac:dyDescent="0.2">
      <c r="B50" s="6" t="s">
        <v>54</v>
      </c>
      <c r="C50" s="6" t="s">
        <v>199</v>
      </c>
      <c r="D50" s="6" t="s">
        <v>200</v>
      </c>
      <c r="E50" s="5" t="str">
        <f>HYPERLINK("https://www.esco-net.com/wcs/escort/ec/detail?hHinCd=EA997N-100A","EA997N-100A")</f>
        <v>EA997N-100A</v>
      </c>
    </row>
    <row r="51" spans="2:5" x14ac:dyDescent="0.2">
      <c r="B51" s="6" t="s">
        <v>201</v>
      </c>
      <c r="C51" s="6" t="s">
        <v>202</v>
      </c>
      <c r="D51" s="6" t="s">
        <v>203</v>
      </c>
      <c r="E51" s="5"/>
    </row>
    <row r="52" spans="2:5" x14ac:dyDescent="0.2">
      <c r="B52" s="6" t="s">
        <v>204</v>
      </c>
      <c r="C52" s="6" t="s">
        <v>205</v>
      </c>
      <c r="D52" s="6" t="s">
        <v>206</v>
      </c>
      <c r="E52" s="5"/>
    </row>
    <row r="53" spans="2:5" x14ac:dyDescent="0.2">
      <c r="B53" s="6" t="s">
        <v>207</v>
      </c>
      <c r="C53" s="6" t="s">
        <v>208</v>
      </c>
      <c r="D53" s="6" t="s">
        <v>209</v>
      </c>
      <c r="E53" s="5"/>
    </row>
    <row r="54" spans="2:5" x14ac:dyDescent="0.2">
      <c r="B54" s="6" t="s">
        <v>55</v>
      </c>
      <c r="C54" s="6" t="s">
        <v>210</v>
      </c>
      <c r="D54" s="6" t="s">
        <v>211</v>
      </c>
      <c r="E54" s="5"/>
    </row>
    <row r="55" spans="2:5" x14ac:dyDescent="0.2">
      <c r="B55" s="6" t="s">
        <v>212</v>
      </c>
      <c r="C55" s="6" t="s">
        <v>213</v>
      </c>
      <c r="D55" s="6" t="s">
        <v>214</v>
      </c>
      <c r="E55" s="5" t="str">
        <f>HYPERLINK("https://www.esco-net.com/wcs/escort/ec/detail?hHinCd=EA300AC-5A","EA300AC-5A")</f>
        <v>EA300AC-5A</v>
      </c>
    </row>
    <row r="56" spans="2:5" x14ac:dyDescent="0.2">
      <c r="B56" s="6" t="s">
        <v>215</v>
      </c>
      <c r="C56" s="6" t="s">
        <v>216</v>
      </c>
      <c r="D56" s="6" t="s">
        <v>217</v>
      </c>
      <c r="E56" s="5" t="str">
        <f>HYPERLINK("https://www.esco-net.com/wcs/escort/ec/detail?hHinCd=EA303FA-4","EA303FA-4")</f>
        <v>EA303FA-4</v>
      </c>
    </row>
    <row r="57" spans="2:5" x14ac:dyDescent="0.2">
      <c r="B57" s="6" t="s">
        <v>56</v>
      </c>
      <c r="C57" s="6" t="s">
        <v>218</v>
      </c>
      <c r="D57" s="6" t="s">
        <v>219</v>
      </c>
      <c r="E57" s="5" t="str">
        <f>HYPERLINK("https://www.esco-net.com/wcs/escort/ec/detail?hHinCd=EA309A-15","EA309A-15")</f>
        <v>EA309A-15</v>
      </c>
    </row>
    <row r="58" spans="2:5" x14ac:dyDescent="0.2">
      <c r="B58" s="6" t="s">
        <v>220</v>
      </c>
      <c r="C58" s="6" t="s">
        <v>221</v>
      </c>
      <c r="D58" s="6" t="s">
        <v>222</v>
      </c>
      <c r="E58" s="5" t="str">
        <f>HYPERLINK("https://www.esco-net.com/wcs/escort/ec/detail?hHinCd=EA800B","EA800B")</f>
        <v>EA800B</v>
      </c>
    </row>
    <row r="59" spans="2:5" x14ac:dyDescent="0.2">
      <c r="B59" s="6" t="s">
        <v>223</v>
      </c>
      <c r="C59" s="6" t="s">
        <v>224</v>
      </c>
      <c r="D59" s="6" t="s">
        <v>225</v>
      </c>
      <c r="E59" s="5" t="str">
        <f>HYPERLINK("https://www.esco-net.com/wcs/escort/ec/detail?hHinCd=EA800PM-10A","EA800PM-10A")</f>
        <v>EA800PM-10A</v>
      </c>
    </row>
    <row r="60" spans="2:5" x14ac:dyDescent="0.2">
      <c r="B60" s="6" t="s">
        <v>226</v>
      </c>
      <c r="C60" s="6" t="s">
        <v>227</v>
      </c>
      <c r="D60" s="6" t="s">
        <v>228</v>
      </c>
      <c r="E60" s="5" t="str">
        <f>HYPERLINK("https://www.esco-net.com/wcs/escort/ec/detail?hHinCd=EA353AT-128","EA353AT-128")</f>
        <v>EA353AT-128</v>
      </c>
    </row>
    <row r="61" spans="2:5" x14ac:dyDescent="0.2">
      <c r="B61" s="6" t="s">
        <v>16</v>
      </c>
      <c r="C61" s="6" t="s">
        <v>229</v>
      </c>
      <c r="D61" s="6" t="s">
        <v>230</v>
      </c>
      <c r="E61" s="5" t="str">
        <f>HYPERLINK("https://www.esco-net.com/wcs/escort/ec/detail?hHinCd=EA526SG-3","EA526SG-3")</f>
        <v>EA526SG-3</v>
      </c>
    </row>
    <row r="62" spans="2:5" x14ac:dyDescent="0.2">
      <c r="B62" s="6" t="s">
        <v>16</v>
      </c>
      <c r="C62" s="6" t="s">
        <v>231</v>
      </c>
      <c r="D62" s="6" t="s">
        <v>232</v>
      </c>
      <c r="E62" s="5" t="str">
        <f>HYPERLINK("https://www.esco-net.com/wcs/escort/ec/detail?hHinCd=EA526WJ-250","EA526WJ-250")</f>
        <v>EA526WJ-250</v>
      </c>
    </row>
    <row r="63" spans="2:5" x14ac:dyDescent="0.2">
      <c r="B63" s="6" t="s">
        <v>233</v>
      </c>
      <c r="C63" s="6" t="s">
        <v>234</v>
      </c>
      <c r="D63" s="6" t="s">
        <v>235</v>
      </c>
      <c r="E63" s="5" t="str">
        <f>HYPERLINK("https://www.esco-net.com/wcs/escort/ec/detail?hHinCd=EA627MJ-12","EA627MJ-12")</f>
        <v>EA627MJ-12</v>
      </c>
    </row>
    <row r="64" spans="2:5" x14ac:dyDescent="0.2">
      <c r="B64" s="6" t="s">
        <v>236</v>
      </c>
      <c r="C64" s="6" t="s">
        <v>237</v>
      </c>
      <c r="D64" s="6" t="s">
        <v>238</v>
      </c>
      <c r="E64" s="5" t="str">
        <f>HYPERLINK("https://www.esco-net.com/wcs/escort/ec/detail?hHinCd=EA541WG-4","EA541WG-4")</f>
        <v>EA541WG-4</v>
      </c>
    </row>
    <row r="65" spans="2:5" x14ac:dyDescent="0.2">
      <c r="B65" s="6" t="s">
        <v>236</v>
      </c>
      <c r="C65" s="6" t="s">
        <v>239</v>
      </c>
      <c r="D65" s="6" t="s">
        <v>240</v>
      </c>
      <c r="E65" s="5"/>
    </row>
    <row r="66" spans="2:5" x14ac:dyDescent="0.2">
      <c r="B66" s="6" t="s">
        <v>236</v>
      </c>
      <c r="C66" s="6" t="s">
        <v>241</v>
      </c>
      <c r="D66" s="6" t="s">
        <v>242</v>
      </c>
      <c r="E66" s="5" t="str">
        <f>HYPERLINK("https://www.esco-net.com/wcs/escort/ec/detail?hHinCd=EA682HA-300A","EA682HA-300A")</f>
        <v>EA682HA-300A</v>
      </c>
    </row>
    <row r="67" spans="2:5" x14ac:dyDescent="0.2">
      <c r="B67" s="6" t="s">
        <v>243</v>
      </c>
      <c r="C67" s="6" t="s">
        <v>244</v>
      </c>
      <c r="D67" s="6" t="s">
        <v>245</v>
      </c>
      <c r="E67" s="5" t="str">
        <f>HYPERLINK("https://www.esco-net.com/wcs/escort/ec/detail?hHinCd=EA572MB-10","EA572MB-10")</f>
        <v>EA572MB-10</v>
      </c>
    </row>
    <row r="68" spans="2:5" x14ac:dyDescent="0.2">
      <c r="B68" s="6" t="s">
        <v>243</v>
      </c>
      <c r="C68" s="6" t="s">
        <v>246</v>
      </c>
      <c r="D68" s="6" t="s">
        <v>247</v>
      </c>
      <c r="E68" s="5" t="str">
        <f>HYPERLINK("https://www.esco-net.com/wcs/escort/ec/detail?hHinCd=EA572MB-16","EA572MB-16")</f>
        <v>EA572MB-16</v>
      </c>
    </row>
    <row r="69" spans="2:5" x14ac:dyDescent="0.2">
      <c r="B69" s="6" t="s">
        <v>248</v>
      </c>
      <c r="C69" s="6" t="s">
        <v>249</v>
      </c>
      <c r="D69" s="6" t="s">
        <v>250</v>
      </c>
      <c r="E69" s="5" t="str">
        <f>HYPERLINK("https://www.esco-net.com/wcs/escort/ec/detail?hHinCd=EA575D-26","EA575D-26")</f>
        <v>EA575D-26</v>
      </c>
    </row>
    <row r="70" spans="2:5" x14ac:dyDescent="0.2">
      <c r="B70" s="6" t="s">
        <v>251</v>
      </c>
      <c r="C70" s="6" t="s">
        <v>252</v>
      </c>
      <c r="D70" s="6" t="s">
        <v>253</v>
      </c>
      <c r="E70" s="5" t="str">
        <f>HYPERLINK("https://www.esco-net.com/wcs/escort/ec/detail?hHinCd=EA572HN-2A","EA572HN-2A")</f>
        <v>EA572HN-2A</v>
      </c>
    </row>
    <row r="71" spans="2:5" x14ac:dyDescent="0.2">
      <c r="B71" s="6" t="s">
        <v>254</v>
      </c>
      <c r="C71" s="6" t="s">
        <v>255</v>
      </c>
      <c r="D71" s="6" t="s">
        <v>256</v>
      </c>
      <c r="E71" s="5" t="str">
        <f>HYPERLINK("https://www.esco-net.com/wcs/escort/ec/detail?hHinCd=EA575D-24","EA575D-24")</f>
        <v>EA575D-24</v>
      </c>
    </row>
    <row r="72" spans="2:5" x14ac:dyDescent="0.2">
      <c r="B72" s="6" t="s">
        <v>254</v>
      </c>
      <c r="C72" s="6" t="s">
        <v>257</v>
      </c>
      <c r="D72" s="6" t="s">
        <v>258</v>
      </c>
      <c r="E72" s="5" t="str">
        <f>HYPERLINK("https://www.esco-net.com/wcs/escort/ec/detail?hHinCd=EA575WV-34","EA575WV-34")</f>
        <v>EA575WV-34</v>
      </c>
    </row>
    <row r="73" spans="2:5" x14ac:dyDescent="0.2">
      <c r="B73" s="6" t="s">
        <v>259</v>
      </c>
      <c r="C73" s="6" t="s">
        <v>260</v>
      </c>
      <c r="D73" s="6" t="s">
        <v>261</v>
      </c>
      <c r="E73" s="5" t="str">
        <f>HYPERLINK("https://www.esco-net.com/wcs/escort/ec/detail?hHinCd=EA575WX-3","EA575WX-3")</f>
        <v>EA575WX-3</v>
      </c>
    </row>
    <row r="74" spans="2:5" x14ac:dyDescent="0.2">
      <c r="B74" s="6" t="s">
        <v>259</v>
      </c>
      <c r="C74" s="6" t="s">
        <v>262</v>
      </c>
      <c r="D74" s="6" t="s">
        <v>263</v>
      </c>
      <c r="E74" s="5"/>
    </row>
    <row r="75" spans="2:5" x14ac:dyDescent="0.2">
      <c r="B75" s="6" t="s">
        <v>259</v>
      </c>
      <c r="C75" s="6" t="s">
        <v>264</v>
      </c>
      <c r="D75" s="6" t="s">
        <v>265</v>
      </c>
      <c r="E75" s="5" t="str">
        <f>HYPERLINK("https://www.esco-net.com/wcs/escort/ec/detail?hHinCd=EA575WZ-3","EA575WZ-3")</f>
        <v>EA575WZ-3</v>
      </c>
    </row>
    <row r="76" spans="2:5" x14ac:dyDescent="0.2">
      <c r="B76" s="6" t="s">
        <v>266</v>
      </c>
      <c r="C76" s="6" t="s">
        <v>267</v>
      </c>
      <c r="D76" s="6" t="s">
        <v>268</v>
      </c>
      <c r="E76" s="5" t="str">
        <f>HYPERLINK("https://www.esco-net.com/wcs/escort/ec/detail?hHinCd=EA575H-32","EA575H-32")</f>
        <v>EA575H-32</v>
      </c>
    </row>
    <row r="77" spans="2:5" x14ac:dyDescent="0.2">
      <c r="B77" s="6" t="s">
        <v>269</v>
      </c>
      <c r="C77" s="6" t="s">
        <v>270</v>
      </c>
      <c r="D77" s="6" t="s">
        <v>271</v>
      </c>
      <c r="E77" s="5" t="str">
        <f>HYPERLINK("https://www.esco-net.com/wcs/escort/ec/detail?hHinCd=EA944-191","EA944-191")</f>
        <v>EA944-191</v>
      </c>
    </row>
    <row r="78" spans="2:5" x14ac:dyDescent="0.2">
      <c r="B78" s="6" t="s">
        <v>272</v>
      </c>
      <c r="C78" s="6" t="s">
        <v>273</v>
      </c>
      <c r="D78" s="6" t="s">
        <v>274</v>
      </c>
      <c r="E78" s="5" t="str">
        <f>HYPERLINK("https://www.esco-net.com/wcs/escort/ec/detail?hHinCd=EA519MD-45","EA519MD-45")</f>
        <v>EA519MD-45</v>
      </c>
    </row>
    <row r="79" spans="2:5" x14ac:dyDescent="0.2">
      <c r="B79" s="6" t="s">
        <v>275</v>
      </c>
      <c r="C79" s="6" t="s">
        <v>276</v>
      </c>
      <c r="D79" s="6" t="s">
        <v>277</v>
      </c>
      <c r="E79" s="5"/>
    </row>
    <row r="80" spans="2:5" x14ac:dyDescent="0.2">
      <c r="B80" s="6" t="s">
        <v>275</v>
      </c>
      <c r="C80" s="6" t="s">
        <v>278</v>
      </c>
      <c r="D80" s="6" t="s">
        <v>279</v>
      </c>
      <c r="E80" s="5"/>
    </row>
    <row r="81" spans="2:5" x14ac:dyDescent="0.2">
      <c r="B81" s="6" t="s">
        <v>280</v>
      </c>
      <c r="C81" s="6" t="s">
        <v>281</v>
      </c>
      <c r="D81" s="6" t="s">
        <v>282</v>
      </c>
      <c r="E81" s="5" t="str">
        <f>HYPERLINK("https://www.esco-net.com/wcs/escort/ec/detail?hHinCd=EA579AM-2A","EA579AM-2A")</f>
        <v>EA579AM-2A</v>
      </c>
    </row>
    <row r="82" spans="2:5" x14ac:dyDescent="0.2">
      <c r="B82" s="6" t="s">
        <v>283</v>
      </c>
      <c r="C82" s="6" t="s">
        <v>284</v>
      </c>
      <c r="D82" s="6" t="s">
        <v>285</v>
      </c>
      <c r="E82" s="5" t="str">
        <f>HYPERLINK("https://www.esco-net.com/wcs/escort/ec/detail?hHinCd=EA579BD-152A","EA579BD-152A")</f>
        <v>EA579BD-152A</v>
      </c>
    </row>
    <row r="83" spans="2:5" x14ac:dyDescent="0.2">
      <c r="B83" s="6" t="s">
        <v>286</v>
      </c>
      <c r="C83" s="6" t="s">
        <v>287</v>
      </c>
      <c r="D83" s="6" t="s">
        <v>288</v>
      </c>
      <c r="E83" s="5" t="str">
        <f>HYPERLINK("https://www.esco-net.com/wcs/escort/ec/detail?hHinCd=EA604DH-5","EA604DH-5")</f>
        <v>EA604DH-5</v>
      </c>
    </row>
    <row r="84" spans="2:5" x14ac:dyDescent="0.2">
      <c r="B84" s="6" t="s">
        <v>13</v>
      </c>
      <c r="C84" s="6" t="s">
        <v>289</v>
      </c>
      <c r="D84" s="6" t="s">
        <v>290</v>
      </c>
      <c r="E84" s="5" t="str">
        <f>HYPERLINK("https://www.esco-net.com/wcs/escort/ec/detail?hHinCd=EA526AJ-32","EA526AJ-32")</f>
        <v>EA526AJ-32</v>
      </c>
    </row>
    <row r="85" spans="2:5" x14ac:dyDescent="0.2">
      <c r="B85" s="6" t="s">
        <v>13</v>
      </c>
      <c r="C85" s="6" t="s">
        <v>291</v>
      </c>
      <c r="D85" s="6" t="s">
        <v>292</v>
      </c>
      <c r="E85" s="5"/>
    </row>
    <row r="86" spans="2:5" x14ac:dyDescent="0.2">
      <c r="B86" s="6" t="s">
        <v>293</v>
      </c>
      <c r="C86" s="6" t="s">
        <v>294</v>
      </c>
      <c r="D86" s="6" t="s">
        <v>295</v>
      </c>
      <c r="E86" s="5"/>
    </row>
    <row r="87" spans="2:5" x14ac:dyDescent="0.2">
      <c r="B87" s="6" t="s">
        <v>296</v>
      </c>
      <c r="C87" s="6" t="s">
        <v>297</v>
      </c>
      <c r="D87" s="6" t="s">
        <v>298</v>
      </c>
      <c r="E87" s="5" t="str">
        <f>HYPERLINK("https://www.esco-net.com/wcs/escort/ec/detail?hHinCd=EA109MD-95","EA109MD-95")</f>
        <v>EA109MD-95</v>
      </c>
    </row>
    <row r="88" spans="2:5" x14ac:dyDescent="0.2">
      <c r="B88" s="6" t="s">
        <v>296</v>
      </c>
      <c r="C88" s="6" t="s">
        <v>299</v>
      </c>
      <c r="D88" s="6" t="s">
        <v>300</v>
      </c>
      <c r="E88" s="5" t="str">
        <f>HYPERLINK("https://www.esco-net.com/wcs/escort/ec/detail?hHinCd=EA366HG-120","EA366HG-120")</f>
        <v>EA366HG-120</v>
      </c>
    </row>
    <row r="89" spans="2:5" x14ac:dyDescent="0.2">
      <c r="B89" s="6" t="s">
        <v>301</v>
      </c>
      <c r="C89" s="6" t="s">
        <v>302</v>
      </c>
      <c r="D89" s="6" t="s">
        <v>303</v>
      </c>
      <c r="E89" s="5" t="str">
        <f>HYPERLINK("https://www.esco-net.com/wcs/escort/ec/detail?hHinCd=EA109MG-62","EA109MG-62")</f>
        <v>EA109MG-62</v>
      </c>
    </row>
    <row r="90" spans="2:5" x14ac:dyDescent="0.2">
      <c r="B90" s="6" t="s">
        <v>301</v>
      </c>
      <c r="C90" s="6" t="s">
        <v>304</v>
      </c>
      <c r="D90" s="6" t="s">
        <v>305</v>
      </c>
      <c r="E90" s="5" t="str">
        <f>HYPERLINK("https://www.esco-net.com/wcs/escort/ec/detail?hHinCd=EA109MK-48","EA109MK-48")</f>
        <v>EA109MK-48</v>
      </c>
    </row>
    <row r="91" spans="2:5" x14ac:dyDescent="0.2">
      <c r="B91" s="6" t="s">
        <v>301</v>
      </c>
      <c r="C91" s="6" t="s">
        <v>306</v>
      </c>
      <c r="D91" s="6" t="s">
        <v>307</v>
      </c>
      <c r="E91" s="5"/>
    </row>
    <row r="92" spans="2:5" x14ac:dyDescent="0.2">
      <c r="B92" s="6" t="s">
        <v>308</v>
      </c>
      <c r="C92" s="6" t="s">
        <v>309</v>
      </c>
      <c r="D92" s="6" t="s">
        <v>310</v>
      </c>
      <c r="E92" s="5"/>
    </row>
    <row r="93" spans="2:5" x14ac:dyDescent="0.2">
      <c r="B93" s="6" t="s">
        <v>311</v>
      </c>
      <c r="C93" s="6" t="s">
        <v>312</v>
      </c>
      <c r="D93" s="6" t="s">
        <v>313</v>
      </c>
      <c r="E93" s="5" t="str">
        <f>HYPERLINK("https://www.esco-net.com/wcs/escort/ec/detail?hHinCd=EA109NE-14A","EA109NE-14A")</f>
        <v>EA109NE-14A</v>
      </c>
    </row>
    <row r="94" spans="2:5" x14ac:dyDescent="0.2">
      <c r="B94" s="6" t="s">
        <v>311</v>
      </c>
      <c r="C94" s="6" t="s">
        <v>314</v>
      </c>
      <c r="D94" s="6" t="s">
        <v>315</v>
      </c>
      <c r="E94" s="5"/>
    </row>
    <row r="95" spans="2:5" x14ac:dyDescent="0.2">
      <c r="B95" s="6" t="s">
        <v>311</v>
      </c>
      <c r="C95" s="6" t="s">
        <v>316</v>
      </c>
      <c r="D95" s="6" t="s">
        <v>317</v>
      </c>
      <c r="E95" s="5"/>
    </row>
    <row r="96" spans="2:5" x14ac:dyDescent="0.2">
      <c r="B96" s="6" t="s">
        <v>311</v>
      </c>
      <c r="C96" s="6" t="s">
        <v>318</v>
      </c>
      <c r="D96" s="6" t="s">
        <v>319</v>
      </c>
      <c r="E96" s="5"/>
    </row>
    <row r="97" spans="2:5" x14ac:dyDescent="0.2">
      <c r="B97" s="6" t="s">
        <v>320</v>
      </c>
      <c r="C97" s="6" t="s">
        <v>321</v>
      </c>
      <c r="D97" s="6" t="s">
        <v>322</v>
      </c>
      <c r="E97" s="5"/>
    </row>
    <row r="98" spans="2:5" x14ac:dyDescent="0.2">
      <c r="B98" s="6" t="s">
        <v>323</v>
      </c>
      <c r="C98" s="6" t="s">
        <v>324</v>
      </c>
      <c r="D98" s="6" t="s">
        <v>325</v>
      </c>
      <c r="E98" s="5" t="str">
        <f>HYPERLINK("https://www.esco-net.com/wcs/escort/ec/detail?hHinCd=EA642KB-56","EA642KB-56")</f>
        <v>EA642KB-56</v>
      </c>
    </row>
    <row r="99" spans="2:5" x14ac:dyDescent="0.2">
      <c r="B99" s="6" t="s">
        <v>326</v>
      </c>
      <c r="C99" s="6" t="s">
        <v>327</v>
      </c>
      <c r="D99" s="6" t="s">
        <v>328</v>
      </c>
      <c r="E99" s="5"/>
    </row>
    <row r="100" spans="2:5" x14ac:dyDescent="0.2">
      <c r="B100" s="6" t="s">
        <v>329</v>
      </c>
      <c r="C100" s="6" t="s">
        <v>330</v>
      </c>
      <c r="D100" s="6" t="s">
        <v>331</v>
      </c>
      <c r="E100" s="5" t="str">
        <f>HYPERLINK("https://www.esco-net.com/wcs/escort/ec/detail?hHinCd=EA643BJ-24","EA643BJ-24")</f>
        <v>EA643BJ-24</v>
      </c>
    </row>
    <row r="101" spans="2:5" x14ac:dyDescent="0.2">
      <c r="B101" s="6" t="s">
        <v>329</v>
      </c>
      <c r="C101" s="6" t="s">
        <v>332</v>
      </c>
      <c r="D101" s="6" t="s">
        <v>333</v>
      </c>
      <c r="E101" s="5"/>
    </row>
    <row r="102" spans="2:5" x14ac:dyDescent="0.2">
      <c r="B102" s="6" t="s">
        <v>334</v>
      </c>
      <c r="C102" s="6" t="s">
        <v>335</v>
      </c>
      <c r="D102" s="6" t="s">
        <v>336</v>
      </c>
      <c r="E102" s="5"/>
    </row>
    <row r="103" spans="2:5" x14ac:dyDescent="0.2">
      <c r="B103" s="6" t="s">
        <v>334</v>
      </c>
      <c r="C103" s="6" t="s">
        <v>337</v>
      </c>
      <c r="D103" s="6" t="s">
        <v>338</v>
      </c>
      <c r="E103" s="5" t="str">
        <f>HYPERLINK("https://www.esco-net.com/wcs/escort/ec/detail?hHinCd=EA642KG-19","EA642KG-19")</f>
        <v>EA642KG-19</v>
      </c>
    </row>
    <row r="104" spans="2:5" x14ac:dyDescent="0.2">
      <c r="B104" s="6" t="s">
        <v>334</v>
      </c>
      <c r="C104" s="6" t="s">
        <v>339</v>
      </c>
      <c r="D104" s="6" t="s">
        <v>340</v>
      </c>
      <c r="E104" s="5" t="str">
        <f>HYPERLINK("https://www.esco-net.com/wcs/escort/ec/detail?hHinCd=EA642KN-50C","EA642KN-50C")</f>
        <v>EA642KN-50C</v>
      </c>
    </row>
    <row r="105" spans="2:5" x14ac:dyDescent="0.2">
      <c r="B105" s="6" t="s">
        <v>341</v>
      </c>
      <c r="C105" s="6" t="s">
        <v>342</v>
      </c>
      <c r="D105" s="6" t="s">
        <v>343</v>
      </c>
      <c r="E105" s="5" t="str">
        <f>HYPERLINK("https://www.esco-net.com/wcs/escort/ec/detail?hHinCd=EA643AE-375","EA643AE-375")</f>
        <v>EA643AE-375</v>
      </c>
    </row>
    <row r="106" spans="2:5" x14ac:dyDescent="0.2">
      <c r="B106" s="6" t="s">
        <v>344</v>
      </c>
      <c r="C106" s="6" t="s">
        <v>345</v>
      </c>
      <c r="D106" s="6" t="s">
        <v>346</v>
      </c>
      <c r="E106" s="5"/>
    </row>
    <row r="107" spans="2:5" x14ac:dyDescent="0.2">
      <c r="B107" s="6" t="s">
        <v>347</v>
      </c>
      <c r="C107" s="6" t="s">
        <v>348</v>
      </c>
      <c r="D107" s="6" t="s">
        <v>349</v>
      </c>
      <c r="E107" s="5" t="str">
        <f>HYPERLINK("https://www.esco-net.com/wcs/escort/ec/detail?hHinCd=EA339RG-2","EA339RG-2")</f>
        <v>EA339RG-2</v>
      </c>
    </row>
    <row r="108" spans="2:5" x14ac:dyDescent="0.2">
      <c r="B108" s="6" t="s">
        <v>57</v>
      </c>
      <c r="C108" s="6" t="s">
        <v>350</v>
      </c>
      <c r="D108" s="6" t="s">
        <v>351</v>
      </c>
      <c r="E108" s="5"/>
    </row>
    <row r="109" spans="2:5" x14ac:dyDescent="0.2">
      <c r="B109" s="6" t="s">
        <v>57</v>
      </c>
      <c r="C109" s="6" t="s">
        <v>352</v>
      </c>
      <c r="D109" s="6" t="s">
        <v>353</v>
      </c>
      <c r="E109" s="5"/>
    </row>
    <row r="110" spans="2:5" x14ac:dyDescent="0.2">
      <c r="B110" s="6" t="s">
        <v>58</v>
      </c>
      <c r="C110" s="6" t="s">
        <v>354</v>
      </c>
      <c r="D110" s="6" t="s">
        <v>355</v>
      </c>
      <c r="E110" s="5" t="str">
        <f>HYPERLINK("https://www.esco-net.com/wcs/escort/ec/detail?hHinCd=EA640LB","EA640LB")</f>
        <v>EA640LB</v>
      </c>
    </row>
    <row r="111" spans="2:5" x14ac:dyDescent="0.2">
      <c r="B111" s="6" t="s">
        <v>58</v>
      </c>
      <c r="C111" s="6" t="s">
        <v>356</v>
      </c>
      <c r="D111" s="6" t="s">
        <v>357</v>
      </c>
      <c r="E111" s="5" t="str">
        <f>HYPERLINK("https://www.esco-net.com/wcs/escort/ec/detail?hHinCd=EA640LB-10","EA640LB-10")</f>
        <v>EA640LB-10</v>
      </c>
    </row>
    <row r="112" spans="2:5" x14ac:dyDescent="0.2">
      <c r="B112" s="6" t="s">
        <v>358</v>
      </c>
      <c r="C112" s="6" t="s">
        <v>359</v>
      </c>
      <c r="D112" s="6" t="s">
        <v>360</v>
      </c>
      <c r="E112" s="5"/>
    </row>
    <row r="113" spans="2:5" x14ac:dyDescent="0.2">
      <c r="B113" s="6" t="s">
        <v>361</v>
      </c>
      <c r="C113" s="6" t="s">
        <v>362</v>
      </c>
      <c r="D113" s="6" t="s">
        <v>363</v>
      </c>
      <c r="E113" s="5" t="str">
        <f>HYPERLINK("https://www.esco-net.com/wcs/escort/ec/detail?hHinCd=EA560-210A","EA560-210A")</f>
        <v>EA560-210A</v>
      </c>
    </row>
    <row r="114" spans="2:5" x14ac:dyDescent="0.2">
      <c r="B114" s="6" t="s">
        <v>364</v>
      </c>
      <c r="C114" s="6" t="s">
        <v>365</v>
      </c>
      <c r="D114" s="6" t="s">
        <v>366</v>
      </c>
      <c r="E114" s="5"/>
    </row>
    <row r="115" spans="2:5" x14ac:dyDescent="0.2">
      <c r="B115" s="6" t="s">
        <v>364</v>
      </c>
      <c r="C115" s="6" t="s">
        <v>367</v>
      </c>
      <c r="D115" s="6" t="s">
        <v>368</v>
      </c>
      <c r="E115" s="5"/>
    </row>
    <row r="116" spans="2:5" x14ac:dyDescent="0.2">
      <c r="B116" s="6" t="s">
        <v>369</v>
      </c>
      <c r="C116" s="6" t="s">
        <v>370</v>
      </c>
      <c r="D116" s="6" t="s">
        <v>371</v>
      </c>
      <c r="E116" s="5" t="str">
        <f>HYPERLINK("https://www.esco-net.com/wcs/escort/ec/detail?hHinCd=EA640ZM-11","EA640ZM-11")</f>
        <v>EA640ZM-11</v>
      </c>
    </row>
    <row r="117" spans="2:5" x14ac:dyDescent="0.2">
      <c r="B117" s="6" t="s">
        <v>372</v>
      </c>
      <c r="C117" s="6" t="s">
        <v>373</v>
      </c>
      <c r="D117" s="6" t="s">
        <v>374</v>
      </c>
      <c r="E117" s="5" t="str">
        <f>HYPERLINK("https://www.esco-net.com/wcs/escort/ec/detail?hHinCd=EA463BH-1","EA463BH-1")</f>
        <v>EA463BH-1</v>
      </c>
    </row>
    <row r="118" spans="2:5" x14ac:dyDescent="0.2">
      <c r="B118" s="6" t="s">
        <v>375</v>
      </c>
      <c r="C118" s="6" t="s">
        <v>376</v>
      </c>
      <c r="D118" s="6" t="s">
        <v>377</v>
      </c>
      <c r="E118" s="5"/>
    </row>
    <row r="119" spans="2:5" x14ac:dyDescent="0.2">
      <c r="B119" s="6" t="s">
        <v>378</v>
      </c>
      <c r="C119" s="6" t="s">
        <v>379</v>
      </c>
      <c r="D119" s="6" t="s">
        <v>380</v>
      </c>
      <c r="E119" s="5" t="str">
        <f>HYPERLINK("https://www.esco-net.com/wcs/escort/ec/detail?hHinCd=EA534KB-11A","EA534KB-11A")</f>
        <v>EA534KB-11A</v>
      </c>
    </row>
    <row r="120" spans="2:5" x14ac:dyDescent="0.2">
      <c r="B120" s="6" t="s">
        <v>381</v>
      </c>
      <c r="C120" s="6" t="s">
        <v>382</v>
      </c>
      <c r="D120" s="6" t="s">
        <v>383</v>
      </c>
      <c r="E120" s="5" t="str">
        <f>HYPERLINK("https://www.esco-net.com/wcs/escort/ec/detail?hHinCd=EA537KB-1B","EA537KB-1B")</f>
        <v>EA537KB-1B</v>
      </c>
    </row>
    <row r="121" spans="2:5" x14ac:dyDescent="0.2">
      <c r="B121" s="6" t="s">
        <v>381</v>
      </c>
      <c r="C121" s="6" t="s">
        <v>384</v>
      </c>
      <c r="D121" s="6" t="s">
        <v>385</v>
      </c>
      <c r="E121" s="5" t="str">
        <f>HYPERLINK("https://www.esco-net.com/wcs/escort/ec/detail?hHinCd=EA537KC-160A","EA537KC-160A")</f>
        <v>EA537KC-160A</v>
      </c>
    </row>
    <row r="122" spans="2:5" x14ac:dyDescent="0.2">
      <c r="B122" s="6" t="s">
        <v>386</v>
      </c>
      <c r="C122" s="6" t="s">
        <v>387</v>
      </c>
      <c r="D122" s="6" t="s">
        <v>388</v>
      </c>
      <c r="E122" s="5" t="str">
        <f>HYPERLINK("https://www.esco-net.com/wcs/escort/ec/detail?hHinCd=EA536K-3A","EA536K-3A")</f>
        <v>EA536K-3A</v>
      </c>
    </row>
    <row r="123" spans="2:5" x14ac:dyDescent="0.2">
      <c r="B123" s="6" t="s">
        <v>389</v>
      </c>
      <c r="C123" s="6" t="s">
        <v>390</v>
      </c>
      <c r="D123" s="6" t="s">
        <v>391</v>
      </c>
      <c r="E123" s="5" t="str">
        <f>HYPERLINK("https://www.esco-net.com/wcs/escort/ec/detail?hHinCd=EA537LH-125","EA537LH-125")</f>
        <v>EA537LH-125</v>
      </c>
    </row>
    <row r="124" spans="2:5" x14ac:dyDescent="0.2">
      <c r="B124" s="6" t="s">
        <v>389</v>
      </c>
      <c r="C124" s="6" t="s">
        <v>392</v>
      </c>
      <c r="D124" s="6" t="s">
        <v>393</v>
      </c>
      <c r="E124" s="5" t="str">
        <f>HYPERLINK("https://www.esco-net.com/wcs/escort/ec/detail?hHinCd=EA537KC-160A","EA537KC-160A")</f>
        <v>EA537KC-160A</v>
      </c>
    </row>
    <row r="125" spans="2:5" x14ac:dyDescent="0.2">
      <c r="B125" s="6" t="s">
        <v>394</v>
      </c>
      <c r="C125" s="6" t="s">
        <v>395</v>
      </c>
      <c r="D125" s="6" t="s">
        <v>396</v>
      </c>
      <c r="E125" s="5" t="str">
        <f>HYPERLINK("https://www.esco-net.com/wcs/escort/ec/detail?hHinCd=EA536GD-150","EA536GD-150")</f>
        <v>EA536GD-150</v>
      </c>
    </row>
    <row r="126" spans="2:5" x14ac:dyDescent="0.2">
      <c r="B126" s="6" t="s">
        <v>397</v>
      </c>
      <c r="C126" s="6" t="s">
        <v>398</v>
      </c>
      <c r="D126" s="6" t="s">
        <v>399</v>
      </c>
      <c r="E126" s="5" t="str">
        <f>HYPERLINK("https://www.esco-net.com/wcs/escort/ec/detail?hHinCd=EA535C-2","EA535C-2")</f>
        <v>EA535C-2</v>
      </c>
    </row>
    <row r="127" spans="2:5" x14ac:dyDescent="0.2">
      <c r="B127" s="6" t="s">
        <v>400</v>
      </c>
      <c r="C127" s="6" t="s">
        <v>401</v>
      </c>
      <c r="D127" s="6" t="s">
        <v>402</v>
      </c>
      <c r="E127" s="5" t="str">
        <f>HYPERLINK("https://www.esco-net.com/wcs/escort/ec/detail?hHinCd=EA535KL-12","EA535KL-12")</f>
        <v>EA535KL-12</v>
      </c>
    </row>
    <row r="128" spans="2:5" x14ac:dyDescent="0.2">
      <c r="B128" s="6" t="s">
        <v>403</v>
      </c>
      <c r="C128" s="6" t="s">
        <v>404</v>
      </c>
      <c r="D128" s="6" t="s">
        <v>405</v>
      </c>
      <c r="E128" s="5" t="str">
        <f>HYPERLINK("https://www.esco-net.com/wcs/escort/ec/detail?hHinCd=EA535T-2","EA535T-2")</f>
        <v>EA535T-2</v>
      </c>
    </row>
    <row r="129" spans="2:5" x14ac:dyDescent="0.2">
      <c r="B129" s="6" t="s">
        <v>403</v>
      </c>
      <c r="C129" s="6" t="s">
        <v>406</v>
      </c>
      <c r="D129" s="6" t="s">
        <v>407</v>
      </c>
      <c r="E129" s="5" t="str">
        <f>HYPERLINK("https://www.esco-net.com/wcs/escort/ec/detail?hHinCd=EA535TF-2A","EA535TF-2A")</f>
        <v>EA535TF-2A</v>
      </c>
    </row>
    <row r="130" spans="2:5" x14ac:dyDescent="0.2">
      <c r="B130" s="6" t="s">
        <v>408</v>
      </c>
      <c r="C130" s="6" t="s">
        <v>409</v>
      </c>
      <c r="D130" s="6" t="s">
        <v>410</v>
      </c>
      <c r="E130" s="5" t="str">
        <f>HYPERLINK("https://www.esco-net.com/wcs/escort/ec/detail?hHinCd=EA532BB-200","EA532BB-200")</f>
        <v>EA532BB-200</v>
      </c>
    </row>
    <row r="131" spans="2:5" x14ac:dyDescent="0.2">
      <c r="B131" s="6" t="s">
        <v>411</v>
      </c>
      <c r="C131" s="6" t="s">
        <v>412</v>
      </c>
      <c r="D131" s="6" t="s">
        <v>413</v>
      </c>
      <c r="E131" s="5" t="str">
        <f>HYPERLINK("https://www.esco-net.com/wcs/escort/ec/detail?hHinCd=EA812JK-2","EA812JK-2")</f>
        <v>EA812JK-2</v>
      </c>
    </row>
    <row r="132" spans="2:5" x14ac:dyDescent="0.2">
      <c r="B132" s="6" t="s">
        <v>414</v>
      </c>
      <c r="C132" s="6" t="s">
        <v>415</v>
      </c>
      <c r="D132" s="6" t="s">
        <v>416</v>
      </c>
      <c r="E132" s="5"/>
    </row>
    <row r="133" spans="2:5" x14ac:dyDescent="0.2">
      <c r="B133" s="6" t="s">
        <v>417</v>
      </c>
      <c r="C133" s="6" t="s">
        <v>418</v>
      </c>
      <c r="D133" s="6" t="s">
        <v>419</v>
      </c>
      <c r="E133" s="5"/>
    </row>
    <row r="134" spans="2:5" x14ac:dyDescent="0.2">
      <c r="B134" s="6" t="s">
        <v>417</v>
      </c>
      <c r="C134" s="6" t="s">
        <v>420</v>
      </c>
      <c r="D134" s="6" t="s">
        <v>421</v>
      </c>
      <c r="E134" s="5" t="str">
        <f>HYPERLINK("https://www.esco-net.com/wcs/escort/ec/detail?hHinCd=EA812JY-102","EA812JY-102")</f>
        <v>EA812JY-102</v>
      </c>
    </row>
    <row r="135" spans="2:5" x14ac:dyDescent="0.2">
      <c r="B135" s="6" t="s">
        <v>417</v>
      </c>
      <c r="C135" s="6" t="s">
        <v>422</v>
      </c>
      <c r="D135" s="6" t="s">
        <v>423</v>
      </c>
      <c r="E135" s="5"/>
    </row>
    <row r="136" spans="2:5" x14ac:dyDescent="0.2">
      <c r="B136" s="6" t="s">
        <v>417</v>
      </c>
      <c r="C136" s="6" t="s">
        <v>424</v>
      </c>
      <c r="D136" s="6" t="s">
        <v>425</v>
      </c>
      <c r="E136" s="5" t="str">
        <f>HYPERLINK("https://www.esco-net.com/wcs/escort/ec/detail?hHinCd=EA944BV-207","EA944BV-207")</f>
        <v>EA944BV-207</v>
      </c>
    </row>
    <row r="137" spans="2:5" x14ac:dyDescent="0.2">
      <c r="B137" s="6" t="s">
        <v>426</v>
      </c>
      <c r="C137" s="6" t="s">
        <v>427</v>
      </c>
      <c r="D137" s="6" t="s">
        <v>428</v>
      </c>
      <c r="E137" s="5"/>
    </row>
    <row r="138" spans="2:5" x14ac:dyDescent="0.2">
      <c r="B138" s="6" t="s">
        <v>429</v>
      </c>
      <c r="C138" s="6" t="s">
        <v>430</v>
      </c>
      <c r="D138" s="6" t="s">
        <v>431</v>
      </c>
      <c r="E138" s="5" t="str">
        <f>HYPERLINK("https://www.esco-net.com/wcs/escort/ec/detail?hHinCd=EA912AB-16","EA912AB-16")</f>
        <v>EA912AB-16</v>
      </c>
    </row>
    <row r="139" spans="2:5" x14ac:dyDescent="0.2">
      <c r="B139" s="6" t="s">
        <v>429</v>
      </c>
      <c r="C139" s="6" t="s">
        <v>432</v>
      </c>
      <c r="D139" s="6" t="s">
        <v>433</v>
      </c>
      <c r="E139" s="5" t="str">
        <f>HYPERLINK("https://www.esco-net.com/wcs/escort/ec/detail?hHinCd=EA984VA-81","EA984VA-81")</f>
        <v>EA984VA-81</v>
      </c>
    </row>
    <row r="140" spans="2:5" x14ac:dyDescent="0.2">
      <c r="B140" s="6" t="s">
        <v>434</v>
      </c>
      <c r="C140" s="6" t="s">
        <v>435</v>
      </c>
      <c r="D140" s="6" t="s">
        <v>436</v>
      </c>
      <c r="E140" s="5" t="str">
        <f>HYPERLINK("https://www.esco-net.com/wcs/escort/ec/detail?hHinCd=EA993BD-50A","EA993BD-50A")</f>
        <v>EA993BD-50A</v>
      </c>
    </row>
    <row r="141" spans="2:5" x14ac:dyDescent="0.2">
      <c r="B141" s="6" t="s">
        <v>437</v>
      </c>
      <c r="C141" s="6" t="s">
        <v>438</v>
      </c>
      <c r="D141" s="6" t="s">
        <v>439</v>
      </c>
      <c r="E141" s="5"/>
    </row>
    <row r="142" spans="2:5" x14ac:dyDescent="0.2">
      <c r="B142" s="6" t="s">
        <v>440</v>
      </c>
      <c r="C142" s="6" t="s">
        <v>441</v>
      </c>
      <c r="D142" s="6" t="s">
        <v>442</v>
      </c>
      <c r="E142" s="5"/>
    </row>
    <row r="143" spans="2:5" x14ac:dyDescent="0.2">
      <c r="B143" s="6" t="s">
        <v>443</v>
      </c>
      <c r="C143" s="6" t="s">
        <v>444</v>
      </c>
      <c r="D143" s="6" t="s">
        <v>445</v>
      </c>
      <c r="E143" s="5" t="str">
        <f>HYPERLINK("https://www.esco-net.com/wcs/escort/ec/detail?hHinCd=EA604AH-23","EA604AH-23")</f>
        <v>EA604AH-23</v>
      </c>
    </row>
    <row r="144" spans="2:5" x14ac:dyDescent="0.2">
      <c r="B144" s="6" t="s">
        <v>446</v>
      </c>
      <c r="C144" s="6" t="s">
        <v>447</v>
      </c>
      <c r="D144" s="6" t="s">
        <v>448</v>
      </c>
      <c r="E144" s="5"/>
    </row>
    <row r="145" spans="2:5" x14ac:dyDescent="0.2">
      <c r="B145" s="6" t="s">
        <v>449</v>
      </c>
      <c r="C145" s="6" t="s">
        <v>450</v>
      </c>
      <c r="D145" s="6" t="s">
        <v>451</v>
      </c>
      <c r="E145" s="5"/>
    </row>
    <row r="146" spans="2:5" x14ac:dyDescent="0.2">
      <c r="B146" s="6" t="s">
        <v>452</v>
      </c>
      <c r="C146" s="6" t="s">
        <v>453</v>
      </c>
      <c r="D146" s="6" t="s">
        <v>454</v>
      </c>
      <c r="E146" s="5"/>
    </row>
    <row r="147" spans="2:5" x14ac:dyDescent="0.2">
      <c r="B147" s="6" t="s">
        <v>455</v>
      </c>
      <c r="C147" s="6" t="s">
        <v>456</v>
      </c>
      <c r="D147" s="6" t="s">
        <v>457</v>
      </c>
      <c r="E147" s="5" t="str">
        <f>HYPERLINK("https://www.esco-net.com/wcs/escort/ec/detail?hHinCd=EA500BP-55","EA500BP-55")</f>
        <v>EA500BP-55</v>
      </c>
    </row>
    <row r="148" spans="2:5" x14ac:dyDescent="0.2">
      <c r="B148" s="6" t="s">
        <v>458</v>
      </c>
      <c r="C148" s="6" t="s">
        <v>459</v>
      </c>
      <c r="D148" s="6" t="s">
        <v>460</v>
      </c>
      <c r="E148" s="5" t="str">
        <f>HYPERLINK("https://www.esco-net.com/wcs/escort/ec/detail?hHinCd=EA510ZD-3A","EA510ZD-3A")</f>
        <v>EA510ZD-3A</v>
      </c>
    </row>
    <row r="149" spans="2:5" x14ac:dyDescent="0.2">
      <c r="B149" s="6" t="s">
        <v>458</v>
      </c>
      <c r="C149" s="6" t="s">
        <v>461</v>
      </c>
      <c r="D149" s="6" t="s">
        <v>462</v>
      </c>
      <c r="E149" s="5" t="str">
        <f>HYPERLINK("https://www.esco-net.com/wcs/escort/ec/detail?hHinCd=EA510ZD-4A","EA510ZD-4A")</f>
        <v>EA510ZD-4A</v>
      </c>
    </row>
    <row r="150" spans="2:5" x14ac:dyDescent="0.2">
      <c r="B150" s="6" t="s">
        <v>38</v>
      </c>
      <c r="C150" s="6" t="s">
        <v>463</v>
      </c>
      <c r="D150" s="6" t="s">
        <v>464</v>
      </c>
      <c r="E150" s="5"/>
    </row>
    <row r="151" spans="2:5" x14ac:dyDescent="0.2">
      <c r="B151" s="6" t="s">
        <v>38</v>
      </c>
      <c r="C151" s="6" t="s">
        <v>465</v>
      </c>
      <c r="D151" s="6" t="s">
        <v>466</v>
      </c>
      <c r="E151" s="5" t="str">
        <f>HYPERLINK("https://www.esco-net.com/wcs/escort/ec/detail?hHinCd=EA590BF-2","EA590BF-2")</f>
        <v>EA590BF-2</v>
      </c>
    </row>
    <row r="152" spans="2:5" x14ac:dyDescent="0.2">
      <c r="B152" s="6" t="s">
        <v>38</v>
      </c>
      <c r="C152" s="6" t="s">
        <v>467</v>
      </c>
      <c r="D152" s="6" t="s">
        <v>468</v>
      </c>
      <c r="E152" s="5" t="str">
        <f>HYPERLINK("https://www.esco-net.com/wcs/escort/ec/detail?hHinCd=EA590BF-3","EA590BF-3")</f>
        <v>EA590BF-3</v>
      </c>
    </row>
    <row r="153" spans="2:5" x14ac:dyDescent="0.2">
      <c r="B153" s="6" t="s">
        <v>38</v>
      </c>
      <c r="C153" s="6" t="s">
        <v>469</v>
      </c>
      <c r="D153" s="6" t="s">
        <v>470</v>
      </c>
      <c r="E153" s="5" t="str">
        <f>HYPERLINK("https://www.esco-net.com/wcs/escort/ec/detail?hHinCd=EA590BK-4","EA590BK-4")</f>
        <v>EA590BK-4</v>
      </c>
    </row>
    <row r="154" spans="2:5" x14ac:dyDescent="0.2">
      <c r="B154" s="6" t="s">
        <v>38</v>
      </c>
      <c r="C154" s="6" t="s">
        <v>471</v>
      </c>
      <c r="D154" s="6" t="s">
        <v>466</v>
      </c>
      <c r="E154" s="5" t="str">
        <f>HYPERLINK("https://www.esco-net.com/wcs/escort/ec/detail?hHinCd=EA590BB-2","EA590BB-2")</f>
        <v>EA590BB-2</v>
      </c>
    </row>
    <row r="155" spans="2:5" x14ac:dyDescent="0.2">
      <c r="B155" s="6" t="s">
        <v>39</v>
      </c>
      <c r="C155" s="6" t="s">
        <v>472</v>
      </c>
      <c r="D155" s="6" t="s">
        <v>473</v>
      </c>
      <c r="E155" s="5"/>
    </row>
    <row r="156" spans="2:5" x14ac:dyDescent="0.2">
      <c r="B156" s="6" t="s">
        <v>474</v>
      </c>
      <c r="C156" s="6" t="s">
        <v>475</v>
      </c>
      <c r="D156" s="6" t="s">
        <v>476</v>
      </c>
      <c r="E156" s="5" t="str">
        <f>HYPERLINK("https://www.esco-net.com/wcs/escort/ec/detail?hHinCd=EA519AE-150W","EA519AE-150W")</f>
        <v>EA519AE-150W</v>
      </c>
    </row>
    <row r="157" spans="2:5" x14ac:dyDescent="0.2">
      <c r="B157" s="6" t="s">
        <v>474</v>
      </c>
      <c r="C157" s="6" t="s">
        <v>477</v>
      </c>
      <c r="D157" s="6" t="s">
        <v>478</v>
      </c>
      <c r="E157" s="5" t="str">
        <f>HYPERLINK("https://www.esco-net.com/wcs/escort/ec/detail?hHinCd=EA519AM-32","EA519AM-32")</f>
        <v>EA519AM-32</v>
      </c>
    </row>
    <row r="158" spans="2:5" x14ac:dyDescent="0.2">
      <c r="B158" s="6" t="s">
        <v>479</v>
      </c>
      <c r="C158" s="6" t="s">
        <v>480</v>
      </c>
      <c r="D158" s="6" t="s">
        <v>481</v>
      </c>
      <c r="E158" s="5"/>
    </row>
    <row r="159" spans="2:5" x14ac:dyDescent="0.2">
      <c r="B159" s="6" t="s">
        <v>482</v>
      </c>
      <c r="C159" s="6" t="s">
        <v>483</v>
      </c>
      <c r="D159" s="6" t="s">
        <v>484</v>
      </c>
      <c r="E159" s="5"/>
    </row>
    <row r="160" spans="2:5" x14ac:dyDescent="0.2">
      <c r="B160" s="6" t="s">
        <v>485</v>
      </c>
      <c r="C160" s="6" t="s">
        <v>486</v>
      </c>
      <c r="D160" s="6" t="s">
        <v>487</v>
      </c>
      <c r="E160" s="5" t="str">
        <f>HYPERLINK("https://www.esco-net.com/wcs/escort/ec/detail?hHinCd=EA598GF-1","EA598GF-1")</f>
        <v>EA598GF-1</v>
      </c>
    </row>
    <row r="161" spans="2:5" x14ac:dyDescent="0.2">
      <c r="B161" s="6" t="s">
        <v>485</v>
      </c>
      <c r="C161" s="6" t="s">
        <v>488</v>
      </c>
      <c r="D161" s="6" t="s">
        <v>489</v>
      </c>
      <c r="E161" s="5" t="str">
        <f>HYPERLINK("https://www.esco-net.com/wcs/escort/ec/detail?hHinCd=EA598GK-2","EA598GK-2")</f>
        <v>EA598GK-2</v>
      </c>
    </row>
    <row r="162" spans="2:5" x14ac:dyDescent="0.2">
      <c r="B162" s="6" t="s">
        <v>490</v>
      </c>
      <c r="C162" s="6" t="s">
        <v>491</v>
      </c>
      <c r="D162" s="6" t="s">
        <v>492</v>
      </c>
      <c r="E162" s="5" t="str">
        <f>HYPERLINK("https://www.esco-net.com/wcs/escort/ec/detail?hHinCd=EA598GE-1","EA598GE-1")</f>
        <v>EA598GE-1</v>
      </c>
    </row>
    <row r="163" spans="2:5" x14ac:dyDescent="0.2">
      <c r="B163" s="6" t="s">
        <v>493</v>
      </c>
      <c r="C163" s="6" t="s">
        <v>494</v>
      </c>
      <c r="D163" s="6" t="s">
        <v>495</v>
      </c>
      <c r="E163" s="5" t="str">
        <f>HYPERLINK("https://www.esco-net.com/wcs/escort/ec/detail?hHinCd=EA724CD-17","EA724CD-17")</f>
        <v>EA724CD-17</v>
      </c>
    </row>
    <row r="164" spans="2:5" x14ac:dyDescent="0.2">
      <c r="B164" s="6" t="s">
        <v>493</v>
      </c>
      <c r="C164" s="6" t="s">
        <v>496</v>
      </c>
      <c r="D164" s="6" t="s">
        <v>497</v>
      </c>
      <c r="E164" s="5" t="str">
        <f>HYPERLINK("https://www.esco-net.com/wcs/escort/ec/detail?hHinCd=EA758RS-201","EA758RS-201")</f>
        <v>EA758RS-201</v>
      </c>
    </row>
    <row r="165" spans="2:5" x14ac:dyDescent="0.2">
      <c r="B165" s="6" t="s">
        <v>498</v>
      </c>
      <c r="C165" s="6" t="s">
        <v>499</v>
      </c>
      <c r="D165" s="6" t="s">
        <v>500</v>
      </c>
      <c r="E165" s="5" t="str">
        <f>HYPERLINK("https://www.esco-net.com/wcs/escort/ec/detail?hHinCd=EA618PK-203","EA618PK-203")</f>
        <v>EA618PK-203</v>
      </c>
    </row>
    <row r="166" spans="2:5" x14ac:dyDescent="0.2">
      <c r="B166" s="6" t="s">
        <v>59</v>
      </c>
      <c r="C166" s="6" t="s">
        <v>501</v>
      </c>
      <c r="D166" s="6" t="s">
        <v>502</v>
      </c>
      <c r="E166" s="5" t="str">
        <f>HYPERLINK("https://www.esco-net.com/wcs/escort/ec/detail?hHinCd=EA949VC-6A","EA949VC-6A")</f>
        <v>EA949VC-6A</v>
      </c>
    </row>
    <row r="167" spans="2:5" x14ac:dyDescent="0.2">
      <c r="B167" s="6" t="s">
        <v>503</v>
      </c>
      <c r="C167" s="6" t="s">
        <v>504</v>
      </c>
      <c r="D167" s="6" t="s">
        <v>505</v>
      </c>
      <c r="E167" s="5"/>
    </row>
    <row r="168" spans="2:5" x14ac:dyDescent="0.2">
      <c r="B168" s="6" t="s">
        <v>503</v>
      </c>
      <c r="C168" s="6" t="s">
        <v>506</v>
      </c>
      <c r="D168" s="6" t="s">
        <v>507</v>
      </c>
      <c r="E168" s="5"/>
    </row>
    <row r="169" spans="2:5" x14ac:dyDescent="0.2">
      <c r="B169" s="6" t="s">
        <v>503</v>
      </c>
      <c r="C169" s="6" t="s">
        <v>508</v>
      </c>
      <c r="D169" s="6" t="s">
        <v>509</v>
      </c>
      <c r="E169" s="5" t="str">
        <f>HYPERLINK("https://www.esco-net.com/wcs/escort/ec/detail?hHinCd=EA922JM-3","EA922JM-3")</f>
        <v>EA922JM-3</v>
      </c>
    </row>
    <row r="170" spans="2:5" x14ac:dyDescent="0.2">
      <c r="B170" s="6" t="s">
        <v>17</v>
      </c>
      <c r="C170" s="6" t="s">
        <v>510</v>
      </c>
      <c r="D170" s="6" t="s">
        <v>511</v>
      </c>
      <c r="E170" s="5" t="str">
        <f>HYPERLINK("https://www.esco-net.com/wcs/escort/ec/detail?hHinCd=EA614BS-19","EA614BS-19")</f>
        <v>EA614BS-19</v>
      </c>
    </row>
    <row r="171" spans="2:5" x14ac:dyDescent="0.2">
      <c r="B171" s="6" t="s">
        <v>17</v>
      </c>
      <c r="C171" s="6" t="s">
        <v>512</v>
      </c>
      <c r="D171" s="6" t="s">
        <v>513</v>
      </c>
      <c r="E171" s="5" t="str">
        <f>HYPERLINK("https://www.esco-net.com/wcs/escort/ec/detail?hHinCd=EA614BS-21","EA614BS-21")</f>
        <v>EA614BS-21</v>
      </c>
    </row>
    <row r="172" spans="2:5" x14ac:dyDescent="0.2">
      <c r="B172" s="6" t="s">
        <v>514</v>
      </c>
      <c r="C172" s="6" t="s">
        <v>515</v>
      </c>
      <c r="D172" s="6" t="s">
        <v>516</v>
      </c>
      <c r="E172" s="5" t="str">
        <f>HYPERLINK("https://www.esco-net.com/wcs/escort/ec/detail?hHinCd=EA618SA-102","EA618SA-102")</f>
        <v>EA618SA-102</v>
      </c>
    </row>
    <row r="173" spans="2:5" x14ac:dyDescent="0.2">
      <c r="B173" s="6" t="s">
        <v>514</v>
      </c>
      <c r="C173" s="6" t="s">
        <v>517</v>
      </c>
      <c r="D173" s="6" t="s">
        <v>518</v>
      </c>
      <c r="E173" s="5" t="str">
        <f>HYPERLINK("https://www.esco-net.com/wcs/escort/ec/detail?hHinCd=EA618SA-118","EA618SA-118")</f>
        <v>EA618SA-118</v>
      </c>
    </row>
    <row r="174" spans="2:5" x14ac:dyDescent="0.2">
      <c r="B174" s="6" t="s">
        <v>514</v>
      </c>
      <c r="C174" s="6" t="s">
        <v>519</v>
      </c>
      <c r="D174" s="6" t="s">
        <v>520</v>
      </c>
      <c r="E174" s="5" t="str">
        <f>HYPERLINK("https://www.esco-net.com/wcs/escort/ec/detail?hHinCd=EA618SA-124","EA618SA-124")</f>
        <v>EA618SA-124</v>
      </c>
    </row>
    <row r="175" spans="2:5" x14ac:dyDescent="0.2">
      <c r="B175" s="6" t="s">
        <v>514</v>
      </c>
      <c r="C175" s="6" t="s">
        <v>521</v>
      </c>
      <c r="D175" s="6" t="s">
        <v>522</v>
      </c>
      <c r="E175" s="5" t="str">
        <f>HYPERLINK("https://www.esco-net.com/wcs/escort/ec/detail?hHinCd=EA618SA-130","EA618SA-130")</f>
        <v>EA618SA-130</v>
      </c>
    </row>
    <row r="176" spans="2:5" x14ac:dyDescent="0.2">
      <c r="B176" s="6" t="s">
        <v>523</v>
      </c>
      <c r="C176" s="6" t="s">
        <v>524</v>
      </c>
      <c r="D176" s="6" t="s">
        <v>525</v>
      </c>
      <c r="E176" s="5"/>
    </row>
    <row r="177" spans="2:5" x14ac:dyDescent="0.2">
      <c r="B177" s="6" t="s">
        <v>526</v>
      </c>
      <c r="C177" s="6" t="s">
        <v>527</v>
      </c>
      <c r="D177" s="6" t="s">
        <v>528</v>
      </c>
      <c r="E177" s="5"/>
    </row>
    <row r="178" spans="2:5" x14ac:dyDescent="0.2">
      <c r="B178" s="6" t="s">
        <v>529</v>
      </c>
      <c r="C178" s="6" t="s">
        <v>530</v>
      </c>
      <c r="D178" s="6" t="s">
        <v>531</v>
      </c>
      <c r="E178" s="5"/>
    </row>
    <row r="179" spans="2:5" x14ac:dyDescent="0.2">
      <c r="B179" s="6" t="s">
        <v>529</v>
      </c>
      <c r="C179" s="6" t="s">
        <v>532</v>
      </c>
      <c r="D179" s="6" t="s">
        <v>533</v>
      </c>
      <c r="E179" s="5"/>
    </row>
    <row r="180" spans="2:5" x14ac:dyDescent="0.2">
      <c r="B180" s="6" t="s">
        <v>60</v>
      </c>
      <c r="C180" s="6" t="s">
        <v>534</v>
      </c>
      <c r="D180" s="6" t="s">
        <v>535</v>
      </c>
      <c r="E180" s="5" t="str">
        <f>HYPERLINK("https://www.esco-net.com/wcs/escort/ec/detail?hHinCd=EA616GE","EA616GE")</f>
        <v>EA616GE</v>
      </c>
    </row>
    <row r="181" spans="2:5" x14ac:dyDescent="0.2">
      <c r="B181" s="6" t="s">
        <v>536</v>
      </c>
      <c r="C181" s="6" t="s">
        <v>537</v>
      </c>
      <c r="D181" s="6" t="s">
        <v>538</v>
      </c>
      <c r="E181" s="5" t="str">
        <f>HYPERLINK("https://www.esco-net.com/wcs/escort/ec/detail?hHinCd=EA617XG-8","EA617XG-8")</f>
        <v>EA617XG-8</v>
      </c>
    </row>
    <row r="182" spans="2:5" x14ac:dyDescent="0.2">
      <c r="B182" s="6" t="s">
        <v>539</v>
      </c>
      <c r="C182" s="6" t="s">
        <v>540</v>
      </c>
      <c r="D182" s="6" t="s">
        <v>541</v>
      </c>
      <c r="E182" s="5" t="str">
        <f>HYPERLINK("https://www.esco-net.com/wcs/escort/ec/detail?hHinCd=EA618XC-120","EA618XC-120")</f>
        <v>EA618XC-120</v>
      </c>
    </row>
    <row r="183" spans="2:5" x14ac:dyDescent="0.2">
      <c r="B183" s="6" t="s">
        <v>542</v>
      </c>
      <c r="C183" s="6" t="s">
        <v>543</v>
      </c>
      <c r="D183" s="6" t="s">
        <v>544</v>
      </c>
      <c r="E183" s="5"/>
    </row>
    <row r="184" spans="2:5" x14ac:dyDescent="0.2">
      <c r="B184" s="6" t="s">
        <v>545</v>
      </c>
      <c r="C184" s="6" t="s">
        <v>546</v>
      </c>
      <c r="D184" s="6" t="s">
        <v>547</v>
      </c>
      <c r="E184" s="5"/>
    </row>
    <row r="185" spans="2:5" x14ac:dyDescent="0.2">
      <c r="B185" s="6" t="s">
        <v>548</v>
      </c>
      <c r="C185" s="6" t="s">
        <v>549</v>
      </c>
      <c r="D185" s="6" t="s">
        <v>550</v>
      </c>
      <c r="E185" s="5"/>
    </row>
    <row r="186" spans="2:5" x14ac:dyDescent="0.2">
      <c r="B186" s="6" t="s">
        <v>548</v>
      </c>
      <c r="C186" s="6" t="s">
        <v>551</v>
      </c>
      <c r="D186" s="6" t="s">
        <v>552</v>
      </c>
      <c r="E186" s="5" t="str">
        <f>HYPERLINK("https://www.esco-net.com/wcs/escort/ec/detail?hHinCd=EA617GT-300B","EA617GT-300B")</f>
        <v>EA617GT-300B</v>
      </c>
    </row>
    <row r="187" spans="2:5" x14ac:dyDescent="0.2">
      <c r="B187" s="6" t="s">
        <v>553</v>
      </c>
      <c r="C187" s="6" t="s">
        <v>554</v>
      </c>
      <c r="D187" s="6" t="s">
        <v>555</v>
      </c>
      <c r="E187" s="5" t="str">
        <f>HYPERLINK("https://www.esco-net.com/wcs/escort/ec/detail?hHinCd=EA687YA-2A","EA687YA-2A")</f>
        <v>EA687YA-2A</v>
      </c>
    </row>
    <row r="188" spans="2:5" x14ac:dyDescent="0.2">
      <c r="B188" s="6" t="s">
        <v>556</v>
      </c>
      <c r="C188" s="6" t="s">
        <v>557</v>
      </c>
      <c r="D188" s="6" t="s">
        <v>558</v>
      </c>
      <c r="E188" s="5"/>
    </row>
    <row r="189" spans="2:5" x14ac:dyDescent="0.2">
      <c r="B189" s="6" t="s">
        <v>556</v>
      </c>
      <c r="C189" s="6" t="s">
        <v>559</v>
      </c>
      <c r="D189" s="6" t="s">
        <v>560</v>
      </c>
      <c r="E189" s="5"/>
    </row>
    <row r="190" spans="2:5" x14ac:dyDescent="0.2">
      <c r="B190" s="6" t="s">
        <v>561</v>
      </c>
      <c r="C190" s="6" t="s">
        <v>562</v>
      </c>
      <c r="D190" s="6" t="s">
        <v>563</v>
      </c>
      <c r="E190" s="5" t="str">
        <f>HYPERLINK("https://www.esco-net.com/wcs/escort/ec/detail?hHinCd=EA687BR-2A","EA687BR-2A")</f>
        <v>EA687BR-2A</v>
      </c>
    </row>
    <row r="191" spans="2:5" x14ac:dyDescent="0.2">
      <c r="B191" s="6" t="s">
        <v>61</v>
      </c>
      <c r="C191" s="6" t="s">
        <v>564</v>
      </c>
      <c r="D191" s="6" t="s">
        <v>565</v>
      </c>
      <c r="E191" s="5"/>
    </row>
    <row r="192" spans="2:5" x14ac:dyDescent="0.2">
      <c r="B192" s="6" t="s">
        <v>566</v>
      </c>
      <c r="C192" s="6" t="s">
        <v>567</v>
      </c>
      <c r="D192" s="6" t="s">
        <v>568</v>
      </c>
      <c r="E192" s="5" t="str">
        <f>HYPERLINK("https://www.esco-net.com/wcs/escort/ec/detail?hHinCd=EA618DJ-80","EA618DJ-80")</f>
        <v>EA618DJ-80</v>
      </c>
    </row>
    <row r="193" spans="2:5" x14ac:dyDescent="0.2">
      <c r="B193" s="6" t="s">
        <v>569</v>
      </c>
      <c r="C193" s="6" t="s">
        <v>570</v>
      </c>
      <c r="D193" s="6" t="s">
        <v>571</v>
      </c>
      <c r="E193" s="5" t="str">
        <f>HYPERLINK("https://www.esco-net.com/wcs/escort/ec/detail?hHinCd=EA616B-17","EA616B-17")</f>
        <v>EA616B-17</v>
      </c>
    </row>
    <row r="194" spans="2:5" x14ac:dyDescent="0.2">
      <c r="B194" s="6" t="s">
        <v>572</v>
      </c>
      <c r="C194" s="6" t="s">
        <v>573</v>
      </c>
      <c r="D194" s="6" t="s">
        <v>574</v>
      </c>
      <c r="E194" s="5" t="str">
        <f>HYPERLINK("https://www.esco-net.com/wcs/escort/ec/detail?hHinCd=EA614B-107","EA614B-107")</f>
        <v>EA614B-107</v>
      </c>
    </row>
    <row r="195" spans="2:5" x14ac:dyDescent="0.2">
      <c r="B195" s="6" t="s">
        <v>572</v>
      </c>
      <c r="C195" s="6" t="s">
        <v>575</v>
      </c>
      <c r="D195" s="6" t="s">
        <v>576</v>
      </c>
      <c r="E195" s="5" t="str">
        <f>HYPERLINK("https://www.esco-net.com/wcs/escort/ec/detail?hHinCd=EA614B-120","EA614B-120")</f>
        <v>EA614B-120</v>
      </c>
    </row>
    <row r="196" spans="2:5" x14ac:dyDescent="0.2">
      <c r="B196" s="6" t="s">
        <v>572</v>
      </c>
      <c r="C196" s="6" t="s">
        <v>577</v>
      </c>
      <c r="D196" s="6" t="s">
        <v>578</v>
      </c>
      <c r="E196" s="5" t="str">
        <f>HYPERLINK("https://www.esco-net.com/wcs/escort/ec/detail?hHinCd=EA614B-125","EA614B-125")</f>
        <v>EA614B-125</v>
      </c>
    </row>
    <row r="197" spans="2:5" x14ac:dyDescent="0.2">
      <c r="B197" s="6" t="s">
        <v>579</v>
      </c>
      <c r="C197" s="6" t="s">
        <v>580</v>
      </c>
      <c r="D197" s="6" t="s">
        <v>581</v>
      </c>
      <c r="E197" s="5"/>
    </row>
    <row r="198" spans="2:5" x14ac:dyDescent="0.2">
      <c r="B198" s="6" t="s">
        <v>23</v>
      </c>
      <c r="C198" s="6" t="s">
        <v>582</v>
      </c>
      <c r="D198" s="6" t="s">
        <v>583</v>
      </c>
      <c r="E198" s="5" t="str">
        <f>HYPERLINK("https://www.esco-net.com/wcs/escort/ec/detail?hHinCd=EA617BR-2","EA617BR-2")</f>
        <v>EA617BR-2</v>
      </c>
    </row>
    <row r="199" spans="2:5" x14ac:dyDescent="0.2">
      <c r="B199" s="6" t="s">
        <v>24</v>
      </c>
      <c r="C199" s="6" t="s">
        <v>584</v>
      </c>
      <c r="D199" s="6" t="s">
        <v>585</v>
      </c>
      <c r="E199" s="5" t="str">
        <f>HYPERLINK("https://www.esco-net.com/wcs/escort/ec/detail?hHinCd=EA618KN-13","EA618KN-13")</f>
        <v>EA618KN-13</v>
      </c>
    </row>
    <row r="200" spans="2:5" x14ac:dyDescent="0.2">
      <c r="B200" s="6" t="s">
        <v>24</v>
      </c>
      <c r="C200" s="6" t="s">
        <v>586</v>
      </c>
      <c r="D200" s="6" t="s">
        <v>587</v>
      </c>
      <c r="E200" s="5"/>
    </row>
    <row r="201" spans="2:5" x14ac:dyDescent="0.2">
      <c r="B201" s="6" t="s">
        <v>588</v>
      </c>
      <c r="C201" s="6" t="s">
        <v>589</v>
      </c>
      <c r="D201" s="6" t="s">
        <v>590</v>
      </c>
      <c r="E201" s="5"/>
    </row>
    <row r="202" spans="2:5" x14ac:dyDescent="0.2">
      <c r="B202" s="6" t="s">
        <v>591</v>
      </c>
      <c r="C202" s="6" t="s">
        <v>592</v>
      </c>
      <c r="D202" s="6" t="s">
        <v>593</v>
      </c>
      <c r="E202" s="5"/>
    </row>
    <row r="203" spans="2:5" x14ac:dyDescent="0.2">
      <c r="B203" s="6" t="s">
        <v>594</v>
      </c>
      <c r="C203" s="6" t="s">
        <v>595</v>
      </c>
      <c r="D203" s="6" t="s">
        <v>596</v>
      </c>
      <c r="E203" s="5" t="str">
        <f>HYPERLINK("https://www.esco-net.com/wcs/escort/ec/detail?hHinCd=EA687AR-1","EA687AR-1")</f>
        <v>EA687AR-1</v>
      </c>
    </row>
    <row r="204" spans="2:5" x14ac:dyDescent="0.2">
      <c r="B204" s="6" t="s">
        <v>597</v>
      </c>
      <c r="C204" s="6" t="s">
        <v>598</v>
      </c>
      <c r="D204" s="6" t="s">
        <v>599</v>
      </c>
      <c r="E204" s="5"/>
    </row>
    <row r="205" spans="2:5" x14ac:dyDescent="0.2">
      <c r="B205" s="6" t="s">
        <v>597</v>
      </c>
      <c r="C205" s="6" t="s">
        <v>600</v>
      </c>
      <c r="D205" s="6" t="s">
        <v>601</v>
      </c>
      <c r="E205" s="5" t="str">
        <f>HYPERLINK("https://www.esco-net.com/wcs/escort/ec/detail?hHinCd=EA617AJ-22.5","EA617AJ-22.5")</f>
        <v>EA617AJ-22.5</v>
      </c>
    </row>
    <row r="206" spans="2:5" x14ac:dyDescent="0.2">
      <c r="B206" s="6" t="s">
        <v>25</v>
      </c>
      <c r="C206" s="6" t="s">
        <v>602</v>
      </c>
      <c r="D206" s="6" t="s">
        <v>603</v>
      </c>
      <c r="E206" s="5"/>
    </row>
    <row r="207" spans="2:5" x14ac:dyDescent="0.2">
      <c r="B207" s="6" t="s">
        <v>25</v>
      </c>
      <c r="C207" s="6" t="s">
        <v>604</v>
      </c>
      <c r="D207" s="6" t="s">
        <v>605</v>
      </c>
      <c r="E207" s="5" t="str">
        <f>HYPERLINK("https://www.esco-net.com/wcs/escort/ec/detail?hHinCd=EA687BX-10","EA687BX-10")</f>
        <v>EA687BX-10</v>
      </c>
    </row>
    <row r="208" spans="2:5" x14ac:dyDescent="0.2">
      <c r="B208" s="6" t="s">
        <v>62</v>
      </c>
      <c r="C208" s="6" t="s">
        <v>606</v>
      </c>
      <c r="D208" s="6" t="s">
        <v>607</v>
      </c>
      <c r="E208" s="5"/>
    </row>
    <row r="209" spans="2:5" x14ac:dyDescent="0.2">
      <c r="B209" s="6" t="s">
        <v>62</v>
      </c>
      <c r="C209" s="6" t="s">
        <v>608</v>
      </c>
      <c r="D209" s="6" t="s">
        <v>609</v>
      </c>
      <c r="E209" s="5" t="str">
        <f>HYPERLINK("https://www.esco-net.com/wcs/escort/ec/detail?hHinCd=EA618KM-8","EA618KM-8")</f>
        <v>EA618KM-8</v>
      </c>
    </row>
    <row r="210" spans="2:5" x14ac:dyDescent="0.2">
      <c r="B210" s="6" t="s">
        <v>610</v>
      </c>
      <c r="C210" s="6" t="s">
        <v>611</v>
      </c>
      <c r="D210" s="6" t="s">
        <v>612</v>
      </c>
      <c r="E210" s="5" t="str">
        <f>HYPERLINK("https://www.esco-net.com/wcs/escort/ec/detail?hHinCd=EA618RN-29","EA618RN-29")</f>
        <v>EA618RN-29</v>
      </c>
    </row>
    <row r="211" spans="2:5" x14ac:dyDescent="0.2">
      <c r="B211" s="6" t="s">
        <v>613</v>
      </c>
      <c r="C211" s="6" t="s">
        <v>614</v>
      </c>
      <c r="D211" s="6" t="s">
        <v>615</v>
      </c>
      <c r="E211" s="5"/>
    </row>
    <row r="212" spans="2:5" x14ac:dyDescent="0.2">
      <c r="B212" s="6" t="s">
        <v>63</v>
      </c>
      <c r="C212" s="6" t="s">
        <v>616</v>
      </c>
      <c r="D212" s="6" t="s">
        <v>617</v>
      </c>
      <c r="E212" s="5"/>
    </row>
    <row r="213" spans="2:5" x14ac:dyDescent="0.2">
      <c r="B213" s="6" t="s">
        <v>63</v>
      </c>
      <c r="C213" s="6" t="s">
        <v>618</v>
      </c>
      <c r="D213" s="6" t="s">
        <v>619</v>
      </c>
      <c r="E213" s="5" t="str">
        <f>HYPERLINK("https://www.esco-net.com/wcs/escort/ec/detail?hHinCd=EA684RC-24","EA684RC-24")</f>
        <v>EA684RC-24</v>
      </c>
    </row>
    <row r="214" spans="2:5" x14ac:dyDescent="0.2">
      <c r="B214" s="6" t="s">
        <v>64</v>
      </c>
      <c r="C214" s="6" t="s">
        <v>620</v>
      </c>
      <c r="D214" s="6" t="s">
        <v>621</v>
      </c>
      <c r="E214" s="5" t="str">
        <f>HYPERLINK("https://www.esco-net.com/wcs/escort/ec/detail?hHinCd=EA614AA","EA614AA")</f>
        <v>EA614AA</v>
      </c>
    </row>
    <row r="215" spans="2:5" x14ac:dyDescent="0.2">
      <c r="B215" s="6" t="s">
        <v>64</v>
      </c>
      <c r="C215" s="6" t="s">
        <v>622</v>
      </c>
      <c r="D215" s="6" t="s">
        <v>623</v>
      </c>
      <c r="E215" s="5" t="str">
        <f>HYPERLINK("https://www.esco-net.com/wcs/escort/ec/detail?hHinCd=EA614AA-8","EA614AA-8")</f>
        <v>EA614AA-8</v>
      </c>
    </row>
    <row r="216" spans="2:5" x14ac:dyDescent="0.2">
      <c r="B216" s="6" t="s">
        <v>624</v>
      </c>
      <c r="C216" s="6" t="s">
        <v>625</v>
      </c>
      <c r="D216" s="6" t="s">
        <v>626</v>
      </c>
      <c r="E216" s="5" t="str">
        <f>HYPERLINK("https://www.esco-net.com/wcs/escort/ec/detail?hHinCd=EA618GB-212","EA618GB-212")</f>
        <v>EA618GB-212</v>
      </c>
    </row>
    <row r="217" spans="2:5" x14ac:dyDescent="0.2">
      <c r="B217" s="6" t="s">
        <v>624</v>
      </c>
      <c r="C217" s="6" t="s">
        <v>627</v>
      </c>
      <c r="D217" s="6" t="s">
        <v>628</v>
      </c>
      <c r="E217" s="5"/>
    </row>
    <row r="218" spans="2:5" x14ac:dyDescent="0.2">
      <c r="B218" s="6" t="s">
        <v>624</v>
      </c>
      <c r="C218" s="6" t="s">
        <v>629</v>
      </c>
      <c r="D218" s="6" t="s">
        <v>630</v>
      </c>
      <c r="E218" s="5"/>
    </row>
    <row r="219" spans="2:5" x14ac:dyDescent="0.2">
      <c r="B219" s="6" t="s">
        <v>624</v>
      </c>
      <c r="C219" s="6" t="s">
        <v>631</v>
      </c>
      <c r="D219" s="6" t="s">
        <v>632</v>
      </c>
      <c r="E219" s="5"/>
    </row>
    <row r="220" spans="2:5" x14ac:dyDescent="0.2">
      <c r="B220" s="6" t="s">
        <v>633</v>
      </c>
      <c r="C220" s="6" t="s">
        <v>634</v>
      </c>
      <c r="D220" s="6" t="s">
        <v>635</v>
      </c>
      <c r="E220" s="5" t="str">
        <f>HYPERLINK("https://www.esco-net.com/wcs/escort/ec/detail?hHinCd=EA164WA-104","EA164WA-104")</f>
        <v>EA164WA-104</v>
      </c>
    </row>
    <row r="221" spans="2:5" x14ac:dyDescent="0.2">
      <c r="B221" s="6" t="s">
        <v>636</v>
      </c>
      <c r="C221" s="6" t="s">
        <v>637</v>
      </c>
      <c r="D221" s="6" t="s">
        <v>638</v>
      </c>
      <c r="E221" s="5"/>
    </row>
    <row r="222" spans="2:5" x14ac:dyDescent="0.2">
      <c r="B222" s="6" t="s">
        <v>26</v>
      </c>
      <c r="C222" s="6" t="s">
        <v>639</v>
      </c>
      <c r="D222" s="6" t="s">
        <v>640</v>
      </c>
      <c r="E222" s="5"/>
    </row>
    <row r="223" spans="2:5" x14ac:dyDescent="0.2">
      <c r="B223" s="6" t="s">
        <v>18</v>
      </c>
      <c r="C223" s="6" t="s">
        <v>641</v>
      </c>
      <c r="D223" s="6" t="s">
        <v>642</v>
      </c>
      <c r="E223" s="5"/>
    </row>
    <row r="224" spans="2:5" x14ac:dyDescent="0.2">
      <c r="B224" s="6" t="s">
        <v>18</v>
      </c>
      <c r="C224" s="6" t="s">
        <v>643</v>
      </c>
      <c r="D224" s="6" t="s">
        <v>644</v>
      </c>
      <c r="E224" s="5" t="str">
        <f>HYPERLINK("https://www.esco-net.com/wcs/escort/ec/detail?hHinCd=EA613GL-65","EA613GL-65")</f>
        <v>EA613GL-65</v>
      </c>
    </row>
    <row r="225" spans="2:5" x14ac:dyDescent="0.2">
      <c r="B225" s="6" t="s">
        <v>18</v>
      </c>
      <c r="C225" s="6" t="s">
        <v>645</v>
      </c>
      <c r="D225" s="6" t="s">
        <v>646</v>
      </c>
      <c r="E225" s="5" t="str">
        <f>HYPERLINK("https://www.esco-net.com/wcs/escort/ec/detail?hHinCd=EA613GL-80","EA613GL-80")</f>
        <v>EA613GL-80</v>
      </c>
    </row>
    <row r="226" spans="2:5" x14ac:dyDescent="0.2">
      <c r="B226" s="6" t="s">
        <v>647</v>
      </c>
      <c r="C226" s="6" t="s">
        <v>648</v>
      </c>
      <c r="D226" s="6" t="s">
        <v>649</v>
      </c>
      <c r="E226" s="5" t="str">
        <f>HYPERLINK("https://www.esco-net.com/wcs/escort/ec/detail?hHinCd=EA530HB-8","EA530HB-8")</f>
        <v>EA530HB-8</v>
      </c>
    </row>
    <row r="227" spans="2:5" x14ac:dyDescent="0.2">
      <c r="B227" s="6" t="s">
        <v>650</v>
      </c>
      <c r="C227" s="6" t="s">
        <v>651</v>
      </c>
      <c r="D227" s="6" t="s">
        <v>652</v>
      </c>
      <c r="E227" s="5" t="str">
        <f>HYPERLINK("https://www.esco-net.com/wcs/escort/ec/detail?hHinCd=EA723JG-61","EA723JG-61")</f>
        <v>EA723JG-61</v>
      </c>
    </row>
    <row r="228" spans="2:5" x14ac:dyDescent="0.2">
      <c r="B228" s="6" t="s">
        <v>653</v>
      </c>
      <c r="C228" s="6" t="s">
        <v>654</v>
      </c>
      <c r="D228" s="6" t="s">
        <v>655</v>
      </c>
      <c r="E228" s="5"/>
    </row>
    <row r="229" spans="2:5" x14ac:dyDescent="0.2">
      <c r="B229" s="6" t="s">
        <v>656</v>
      </c>
      <c r="C229" s="6" t="s">
        <v>657</v>
      </c>
      <c r="D229" s="6" t="s">
        <v>658</v>
      </c>
      <c r="E229" s="5" t="str">
        <f>HYPERLINK("https://www.esco-net.com/wcs/escort/ec/detail?hHinCd=EA557EB-14","EA557EB-14")</f>
        <v>EA557EB-14</v>
      </c>
    </row>
    <row r="230" spans="2:5" x14ac:dyDescent="0.2">
      <c r="B230" s="6" t="s">
        <v>659</v>
      </c>
      <c r="C230" s="6" t="s">
        <v>660</v>
      </c>
      <c r="D230" s="6" t="s">
        <v>661</v>
      </c>
      <c r="E230" s="5" t="str">
        <f>HYPERLINK("https://www.esco-net.com/wcs/escort/ec/detail?hHinCd=EA561KA-1","EA561KA-1")</f>
        <v>EA561KA-1</v>
      </c>
    </row>
    <row r="231" spans="2:5" x14ac:dyDescent="0.2">
      <c r="B231" s="6" t="s">
        <v>662</v>
      </c>
      <c r="C231" s="6" t="s">
        <v>663</v>
      </c>
      <c r="D231" s="6" t="s">
        <v>664</v>
      </c>
      <c r="E231" s="5" t="str">
        <f>HYPERLINK("https://www.esco-net.com/wcs/escort/ec/detail?hHinCd=EA550MC-0.8","EA550MC-0.8")</f>
        <v>EA550MC-0.8</v>
      </c>
    </row>
    <row r="232" spans="2:5" x14ac:dyDescent="0.2">
      <c r="B232" s="6" t="s">
        <v>665</v>
      </c>
      <c r="C232" s="6" t="s">
        <v>666</v>
      </c>
      <c r="D232" s="6" t="s">
        <v>667</v>
      </c>
      <c r="E232" s="5" t="str">
        <f>HYPERLINK("https://www.esco-net.com/wcs/escort/ec/detail?hHinCd=EA573LW-5","EA573LW-5")</f>
        <v>EA573LW-5</v>
      </c>
    </row>
    <row r="233" spans="2:5" x14ac:dyDescent="0.2">
      <c r="B233" s="6" t="s">
        <v>668</v>
      </c>
      <c r="C233" s="6" t="s">
        <v>669</v>
      </c>
      <c r="D233" s="6" t="s">
        <v>670</v>
      </c>
      <c r="E233" s="5" t="str">
        <f>HYPERLINK("https://www.esco-net.com/wcs/escort/ec/detail?hHinCd=EA560WD-2","EA560WD-2")</f>
        <v>EA560WD-2</v>
      </c>
    </row>
    <row r="234" spans="2:5" x14ac:dyDescent="0.2">
      <c r="B234" s="6" t="s">
        <v>671</v>
      </c>
      <c r="C234" s="6" t="s">
        <v>672</v>
      </c>
      <c r="D234" s="6" t="s">
        <v>673</v>
      </c>
      <c r="E234" s="5" t="str">
        <f>HYPERLINK("https://www.esco-net.com/wcs/escort/ec/detail?hHinCd=EA564AC","EA564AC")</f>
        <v>EA564AC</v>
      </c>
    </row>
    <row r="235" spans="2:5" x14ac:dyDescent="0.2">
      <c r="B235" s="6" t="s">
        <v>674</v>
      </c>
      <c r="C235" s="6" t="s">
        <v>675</v>
      </c>
      <c r="D235" s="6" t="s">
        <v>676</v>
      </c>
      <c r="E235" s="5"/>
    </row>
    <row r="236" spans="2:5" x14ac:dyDescent="0.2">
      <c r="B236" s="6" t="s">
        <v>677</v>
      </c>
      <c r="C236" s="6" t="s">
        <v>678</v>
      </c>
      <c r="D236" s="6" t="s">
        <v>679</v>
      </c>
      <c r="E236" s="5" t="str">
        <f>HYPERLINK("https://www.esco-net.com/wcs/escort/ec/detail?hHinCd=EA611GV-4","EA611GV-4")</f>
        <v>EA611GV-4</v>
      </c>
    </row>
    <row r="237" spans="2:5" x14ac:dyDescent="0.2">
      <c r="B237" s="6" t="s">
        <v>65</v>
      </c>
      <c r="C237" s="6" t="s">
        <v>680</v>
      </c>
      <c r="D237" s="6" t="s">
        <v>681</v>
      </c>
      <c r="E237" s="5" t="str">
        <f>HYPERLINK("https://www.esco-net.com/wcs/escort/ec/detail?hHinCd=EA611BL-100","EA611BL-100")</f>
        <v>EA611BL-100</v>
      </c>
    </row>
    <row r="238" spans="2:5" x14ac:dyDescent="0.2">
      <c r="B238" s="6" t="s">
        <v>682</v>
      </c>
      <c r="C238" s="6" t="s">
        <v>683</v>
      </c>
      <c r="D238" s="6" t="s">
        <v>684</v>
      </c>
      <c r="E238" s="5" t="str">
        <f>HYPERLINK("https://www.esco-net.com/wcs/escort/ec/detail?hHinCd=EA573GD-12","EA573GD-12")</f>
        <v>EA573GD-12</v>
      </c>
    </row>
    <row r="239" spans="2:5" x14ac:dyDescent="0.2">
      <c r="B239" s="6" t="s">
        <v>685</v>
      </c>
      <c r="C239" s="6" t="s">
        <v>686</v>
      </c>
      <c r="D239" s="6" t="s">
        <v>687</v>
      </c>
      <c r="E239" s="5"/>
    </row>
    <row r="240" spans="2:5" x14ac:dyDescent="0.2">
      <c r="B240" s="6" t="s">
        <v>66</v>
      </c>
      <c r="C240" s="6" t="s">
        <v>688</v>
      </c>
      <c r="D240" s="6" t="s">
        <v>689</v>
      </c>
      <c r="E240" s="5"/>
    </row>
    <row r="241" spans="2:5" x14ac:dyDescent="0.2">
      <c r="B241" s="6" t="s">
        <v>66</v>
      </c>
      <c r="C241" s="6" t="s">
        <v>690</v>
      </c>
      <c r="D241" s="6" t="s">
        <v>691</v>
      </c>
      <c r="E241" s="5"/>
    </row>
    <row r="242" spans="2:5" x14ac:dyDescent="0.2">
      <c r="B242" s="6" t="s">
        <v>692</v>
      </c>
      <c r="C242" s="6" t="s">
        <v>693</v>
      </c>
      <c r="D242" s="6" t="s">
        <v>694</v>
      </c>
      <c r="E242" s="5" t="str">
        <f>HYPERLINK("https://www.esco-net.com/wcs/escort/ec/detail?hHinCd=EA576HR-1","EA576HR-1")</f>
        <v>EA576HR-1</v>
      </c>
    </row>
    <row r="243" spans="2:5" x14ac:dyDescent="0.2">
      <c r="B243" s="6" t="s">
        <v>695</v>
      </c>
      <c r="C243" s="6" t="s">
        <v>696</v>
      </c>
      <c r="D243" s="6" t="s">
        <v>697</v>
      </c>
      <c r="E243" s="5" t="str">
        <f>HYPERLINK("https://www.esco-net.com/wcs/escort/ec/detail?hHinCd=EA521VK-1A","EA521VK-1A")</f>
        <v>EA521VK-1A</v>
      </c>
    </row>
    <row r="244" spans="2:5" x14ac:dyDescent="0.2">
      <c r="B244" s="6" t="s">
        <v>698</v>
      </c>
      <c r="C244" s="6" t="s">
        <v>699</v>
      </c>
      <c r="D244" s="6" t="s">
        <v>700</v>
      </c>
      <c r="E244" s="5"/>
    </row>
    <row r="245" spans="2:5" x14ac:dyDescent="0.2">
      <c r="B245" s="6" t="s">
        <v>27</v>
      </c>
      <c r="C245" s="6" t="s">
        <v>701</v>
      </c>
      <c r="D245" s="6" t="s">
        <v>702</v>
      </c>
      <c r="E245" s="5" t="str">
        <f>HYPERLINK("https://www.esco-net.com/wcs/escort/ec/detail?hHinCd=EA521PT-15A","EA521PT-15A")</f>
        <v>EA521PT-15A</v>
      </c>
    </row>
    <row r="246" spans="2:5" x14ac:dyDescent="0.2">
      <c r="B246" s="6" t="s">
        <v>703</v>
      </c>
      <c r="C246" s="6" t="s">
        <v>704</v>
      </c>
      <c r="D246" s="6" t="s">
        <v>705</v>
      </c>
      <c r="E246" s="5" t="str">
        <f>HYPERLINK("https://www.esco-net.com/wcs/escort/ec/detail?hHinCd=EA522AE-33","EA522AE-33")</f>
        <v>EA522AE-33</v>
      </c>
    </row>
    <row r="247" spans="2:5" x14ac:dyDescent="0.2">
      <c r="B247" s="6" t="s">
        <v>706</v>
      </c>
      <c r="C247" s="6" t="s">
        <v>707</v>
      </c>
      <c r="D247" s="6" t="s">
        <v>708</v>
      </c>
      <c r="E247" s="5" t="str">
        <f>HYPERLINK("https://www.esco-net.com/wcs/escort/ec/detail?hHinCd=EA366EE-4","EA366EE-4")</f>
        <v>EA366EE-4</v>
      </c>
    </row>
    <row r="248" spans="2:5" x14ac:dyDescent="0.2">
      <c r="B248" s="6" t="s">
        <v>709</v>
      </c>
      <c r="C248" s="6" t="s">
        <v>710</v>
      </c>
      <c r="D248" s="6" t="s">
        <v>711</v>
      </c>
      <c r="E248" s="5"/>
    </row>
    <row r="249" spans="2:5" x14ac:dyDescent="0.2">
      <c r="B249" s="6" t="s">
        <v>712</v>
      </c>
      <c r="C249" s="6" t="s">
        <v>713</v>
      </c>
      <c r="D249" s="6" t="s">
        <v>714</v>
      </c>
      <c r="E249" s="5" t="str">
        <f>HYPERLINK("https://www.esco-net.com/wcs/escort/ec/detail?hHinCd=EA115HK-11A","EA115HK-11A")</f>
        <v>EA115HK-11A</v>
      </c>
    </row>
    <row r="250" spans="2:5" x14ac:dyDescent="0.2">
      <c r="B250" s="6" t="s">
        <v>715</v>
      </c>
      <c r="C250" s="6" t="s">
        <v>716</v>
      </c>
      <c r="D250" s="6" t="s">
        <v>717</v>
      </c>
      <c r="E250" s="5" t="str">
        <f>HYPERLINK("https://www.esco-net.com/wcs/escort/ec/detail?hHinCd=EA992CH-15A","EA992CH-15A")</f>
        <v>EA992CH-15A</v>
      </c>
    </row>
    <row r="251" spans="2:5" x14ac:dyDescent="0.2">
      <c r="B251" s="6" t="s">
        <v>715</v>
      </c>
      <c r="C251" s="6" t="s">
        <v>718</v>
      </c>
      <c r="D251" s="6" t="s">
        <v>719</v>
      </c>
      <c r="E251" s="5" t="str">
        <f>HYPERLINK("https://www.esco-net.com/wcs/escort/ec/detail?hHinCd=EA992CH-66","EA992CH-66")</f>
        <v>EA992CH-66</v>
      </c>
    </row>
    <row r="252" spans="2:5" x14ac:dyDescent="0.2">
      <c r="B252" s="6" t="s">
        <v>715</v>
      </c>
      <c r="C252" s="6" t="s">
        <v>720</v>
      </c>
      <c r="D252" s="6" t="s">
        <v>721</v>
      </c>
      <c r="E252" s="5"/>
    </row>
    <row r="253" spans="2:5" x14ac:dyDescent="0.2">
      <c r="B253" s="6" t="s">
        <v>722</v>
      </c>
      <c r="C253" s="6" t="s">
        <v>723</v>
      </c>
      <c r="D253" s="6" t="s">
        <v>724</v>
      </c>
      <c r="E253" s="5" t="str">
        <f>HYPERLINK("https://www.esco-net.com/wcs/escort/ec/detail?hHinCd=EA992C-131A","EA992C-131A")</f>
        <v>EA992C-131A</v>
      </c>
    </row>
    <row r="254" spans="2:5" x14ac:dyDescent="0.2">
      <c r="B254" s="6" t="s">
        <v>28</v>
      </c>
      <c r="C254" s="6" t="s">
        <v>725</v>
      </c>
      <c r="D254" s="6" t="s">
        <v>726</v>
      </c>
      <c r="E254" s="5" t="str">
        <f>HYPERLINK("https://www.esco-net.com/wcs/escort/ec/detail?hHinCd=EA508SC-152A","EA508SC-152A")</f>
        <v>EA508SC-152A</v>
      </c>
    </row>
    <row r="255" spans="2:5" x14ac:dyDescent="0.2">
      <c r="B255" s="6" t="s">
        <v>28</v>
      </c>
      <c r="C255" s="6" t="s">
        <v>727</v>
      </c>
      <c r="D255" s="6" t="s">
        <v>728</v>
      </c>
      <c r="E255" s="5" t="str">
        <f>HYPERLINK("https://www.esco-net.com/wcs/escort/ec/detail?hHinCd=EA508SC-158A","EA508SC-158A")</f>
        <v>EA508SC-158A</v>
      </c>
    </row>
    <row r="256" spans="2:5" x14ac:dyDescent="0.2">
      <c r="B256" s="6" t="s">
        <v>28</v>
      </c>
      <c r="C256" s="6" t="s">
        <v>729</v>
      </c>
      <c r="D256" s="6" t="s">
        <v>730</v>
      </c>
      <c r="E256" s="5" t="str">
        <f>HYPERLINK("https://www.esco-net.com/wcs/escort/ec/detail?hHinCd=EA508SC-163A","EA508SC-163A")</f>
        <v>EA508SC-163A</v>
      </c>
    </row>
    <row r="257" spans="2:5" x14ac:dyDescent="0.2">
      <c r="B257" s="6" t="s">
        <v>28</v>
      </c>
      <c r="C257" s="6" t="s">
        <v>731</v>
      </c>
      <c r="D257" s="6" t="s">
        <v>732</v>
      </c>
      <c r="E257" s="5" t="str">
        <f>HYPERLINK("https://www.esco-net.com/wcs/escort/ec/detail?hHinCd=EA508SG-74","EA508SG-74")</f>
        <v>EA508SG-74</v>
      </c>
    </row>
    <row r="258" spans="2:5" x14ac:dyDescent="0.2">
      <c r="B258" s="6" t="s">
        <v>733</v>
      </c>
      <c r="C258" s="6" t="s">
        <v>734</v>
      </c>
      <c r="D258" s="6" t="s">
        <v>735</v>
      </c>
      <c r="E258" s="5" t="str">
        <f>HYPERLINK("https://www.esco-net.com/wcs/escort/ec/detail?hHinCd=EA929AT-6A","EA929AT-6A")</f>
        <v>EA929AT-6A</v>
      </c>
    </row>
    <row r="259" spans="2:5" x14ac:dyDescent="0.2">
      <c r="B259" s="6" t="s">
        <v>736</v>
      </c>
      <c r="C259" s="6" t="s">
        <v>737</v>
      </c>
      <c r="D259" s="6" t="s">
        <v>738</v>
      </c>
      <c r="E259" s="5"/>
    </row>
    <row r="260" spans="2:5" x14ac:dyDescent="0.2">
      <c r="B260" s="6" t="s">
        <v>739</v>
      </c>
      <c r="C260" s="6" t="s">
        <v>740</v>
      </c>
      <c r="D260" s="6" t="s">
        <v>741</v>
      </c>
      <c r="E260" s="5" t="str">
        <f>HYPERLINK("https://www.esco-net.com/wcs/escort/ec/detail?hHinCd=EA991CZ-151","EA991CZ-151")</f>
        <v>EA991CZ-151</v>
      </c>
    </row>
    <row r="261" spans="2:5" x14ac:dyDescent="0.2">
      <c r="B261" s="6" t="s">
        <v>742</v>
      </c>
      <c r="C261" s="6" t="s">
        <v>743</v>
      </c>
      <c r="D261" s="6" t="s">
        <v>744</v>
      </c>
      <c r="E261" s="5"/>
    </row>
    <row r="262" spans="2:5" x14ac:dyDescent="0.2">
      <c r="B262" s="6" t="s">
        <v>745</v>
      </c>
      <c r="C262" s="6" t="s">
        <v>746</v>
      </c>
      <c r="D262" s="6" t="s">
        <v>747</v>
      </c>
      <c r="E262" s="5" t="str">
        <f>HYPERLINK("https://www.esco-net.com/wcs/escort/ec/detail?hHinCd=EA550SA-1.5","EA550SA-1.5")</f>
        <v>EA550SA-1.5</v>
      </c>
    </row>
    <row r="263" spans="2:5" x14ac:dyDescent="0.2">
      <c r="B263" s="6" t="s">
        <v>745</v>
      </c>
      <c r="C263" s="6" t="s">
        <v>748</v>
      </c>
      <c r="D263" s="6" t="s">
        <v>749</v>
      </c>
      <c r="E263" s="5" t="str">
        <f>HYPERLINK("https://www.esco-net.com/wcs/escort/ec/detail?hHinCd=EA550SA-1.4","EA550SA-1.4")</f>
        <v>EA550SA-1.4</v>
      </c>
    </row>
    <row r="264" spans="2:5" x14ac:dyDescent="0.2">
      <c r="B264" s="6" t="s">
        <v>9</v>
      </c>
      <c r="C264" s="6" t="s">
        <v>750</v>
      </c>
      <c r="D264" s="6" t="s">
        <v>751</v>
      </c>
      <c r="E264" s="5" t="str">
        <f>HYPERLINK("https://www.esco-net.com/wcs/escort/ec/detail?hHinCd=EA595HA-13","EA595HA-13")</f>
        <v>EA595HA-13</v>
      </c>
    </row>
    <row r="265" spans="2:5" x14ac:dyDescent="0.2">
      <c r="B265" s="6" t="s">
        <v>752</v>
      </c>
      <c r="C265" s="6" t="s">
        <v>753</v>
      </c>
      <c r="D265" s="6" t="s">
        <v>754</v>
      </c>
      <c r="E265" s="5" t="str">
        <f>HYPERLINK("https://www.esco-net.com/wcs/escort/ec/detail?hHinCd=EA756TB-3B","EA756TB-3B")</f>
        <v>EA756TB-3B</v>
      </c>
    </row>
    <row r="266" spans="2:5" x14ac:dyDescent="0.2">
      <c r="B266" s="6" t="s">
        <v>752</v>
      </c>
      <c r="C266" s="6" t="s">
        <v>755</v>
      </c>
      <c r="D266" s="6" t="s">
        <v>756</v>
      </c>
      <c r="E266" s="5"/>
    </row>
    <row r="267" spans="2:5" x14ac:dyDescent="0.2">
      <c r="B267" s="6" t="s">
        <v>67</v>
      </c>
      <c r="C267" s="6" t="s">
        <v>757</v>
      </c>
      <c r="D267" s="6" t="s">
        <v>758</v>
      </c>
      <c r="E267" s="5"/>
    </row>
    <row r="268" spans="2:5" x14ac:dyDescent="0.2">
      <c r="B268" s="6" t="s">
        <v>759</v>
      </c>
      <c r="C268" s="6" t="s">
        <v>760</v>
      </c>
      <c r="D268" s="6" t="s">
        <v>761</v>
      </c>
      <c r="E268" s="5"/>
    </row>
    <row r="269" spans="2:5" x14ac:dyDescent="0.2">
      <c r="B269" s="6" t="s">
        <v>762</v>
      </c>
      <c r="C269" s="6" t="s">
        <v>763</v>
      </c>
      <c r="D269" s="6" t="s">
        <v>764</v>
      </c>
      <c r="E269" s="5" t="str">
        <f>HYPERLINK("https://www.esco-net.com/wcs/escort/ec/detail?hHinCd=EA311A-3","EA311A-3")</f>
        <v>EA311A-3</v>
      </c>
    </row>
    <row r="270" spans="2:5" x14ac:dyDescent="0.2">
      <c r="B270" s="6" t="s">
        <v>19</v>
      </c>
      <c r="C270" s="6" t="s">
        <v>765</v>
      </c>
      <c r="D270" s="6" t="s">
        <v>766</v>
      </c>
      <c r="E270" s="5" t="str">
        <f>HYPERLINK("https://www.esco-net.com/wcs/escort/ec/detail?hHinCd=EA311CB-4","EA311CB-4")</f>
        <v>EA311CB-4</v>
      </c>
    </row>
    <row r="271" spans="2:5" x14ac:dyDescent="0.2">
      <c r="B271" s="6" t="s">
        <v>767</v>
      </c>
      <c r="C271" s="6" t="s">
        <v>768</v>
      </c>
      <c r="D271" s="6" t="s">
        <v>769</v>
      </c>
      <c r="E271" s="5" t="str">
        <f>HYPERLINK("https://www.esco-net.com/wcs/escort/ec/detail?hHinCd=EA720ME-57","EA720ME-57")</f>
        <v>EA720ME-57</v>
      </c>
    </row>
    <row r="272" spans="2:5" x14ac:dyDescent="0.2">
      <c r="B272" s="6" t="s">
        <v>767</v>
      </c>
      <c r="C272" s="6" t="s">
        <v>770</v>
      </c>
      <c r="D272" s="6" t="s">
        <v>771</v>
      </c>
      <c r="E272" s="5"/>
    </row>
    <row r="273" spans="2:5" x14ac:dyDescent="0.2">
      <c r="B273" s="6" t="s">
        <v>772</v>
      </c>
      <c r="C273" s="6" t="s">
        <v>773</v>
      </c>
      <c r="D273" s="6" t="s">
        <v>774</v>
      </c>
      <c r="E273" s="5" t="str">
        <f>HYPERLINK("https://www.esco-net.com/wcs/escort/ec/detail?hHinCd=EA720ZB-16","EA720ZB-16")</f>
        <v>EA720ZB-16</v>
      </c>
    </row>
    <row r="274" spans="2:5" x14ac:dyDescent="0.2">
      <c r="B274" s="6" t="s">
        <v>775</v>
      </c>
      <c r="C274" s="6" t="s">
        <v>776</v>
      </c>
      <c r="D274" s="6" t="s">
        <v>777</v>
      </c>
      <c r="E274" s="5" t="str">
        <f>HYPERLINK("https://www.esco-net.com/wcs/escort/ec/detail?hHinCd=EA720JE-255","EA720JE-255")</f>
        <v>EA720JE-255</v>
      </c>
    </row>
    <row r="275" spans="2:5" x14ac:dyDescent="0.2">
      <c r="B275" s="6" t="s">
        <v>778</v>
      </c>
      <c r="C275" s="6" t="s">
        <v>779</v>
      </c>
      <c r="D275" s="6" t="s">
        <v>780</v>
      </c>
      <c r="E275" s="5" t="str">
        <f>HYPERLINK("https://www.esco-net.com/wcs/escort/ec/detail?hHinCd=EA720JK-22A","EA720JK-22A")</f>
        <v>EA720JK-22A</v>
      </c>
    </row>
    <row r="276" spans="2:5" x14ac:dyDescent="0.2">
      <c r="B276" s="6" t="s">
        <v>781</v>
      </c>
      <c r="C276" s="6" t="s">
        <v>782</v>
      </c>
      <c r="D276" s="6" t="s">
        <v>783</v>
      </c>
      <c r="E276" s="5" t="str">
        <f>HYPERLINK("https://www.esco-net.com/wcs/escort/ec/detail?hHinCd=EA720AC-13A","EA720AC-13A")</f>
        <v>EA720AC-13A</v>
      </c>
    </row>
    <row r="277" spans="2:5" x14ac:dyDescent="0.2">
      <c r="B277" s="6" t="s">
        <v>784</v>
      </c>
      <c r="C277" s="6" t="s">
        <v>785</v>
      </c>
      <c r="D277" s="6" t="s">
        <v>786</v>
      </c>
      <c r="E277" s="5" t="str">
        <f>HYPERLINK("https://www.esco-net.com/wcs/escort/ec/detail?hHinCd=EA719JB-1","EA719JB-1")</f>
        <v>EA719JB-1</v>
      </c>
    </row>
    <row r="278" spans="2:5" x14ac:dyDescent="0.2">
      <c r="B278" s="6" t="s">
        <v>787</v>
      </c>
      <c r="C278" s="6" t="s">
        <v>788</v>
      </c>
      <c r="D278" s="6" t="s">
        <v>789</v>
      </c>
      <c r="E278" s="5" t="str">
        <f>HYPERLINK("https://www.esco-net.com/wcs/escort/ec/detail?hHinCd=EA721K-31","EA721K-31")</f>
        <v>EA721K-31</v>
      </c>
    </row>
    <row r="279" spans="2:5" x14ac:dyDescent="0.2">
      <c r="B279" s="6" t="s">
        <v>787</v>
      </c>
      <c r="C279" s="6" t="s">
        <v>790</v>
      </c>
      <c r="D279" s="6" t="s">
        <v>791</v>
      </c>
      <c r="E279" s="5" t="str">
        <f>HYPERLINK("https://www.esco-net.com/wcs/escort/ec/detail?hHinCd=EA721L-1A","EA721L-1A")</f>
        <v>EA721L-1A</v>
      </c>
    </row>
    <row r="280" spans="2:5" x14ac:dyDescent="0.2">
      <c r="B280" s="6" t="s">
        <v>68</v>
      </c>
      <c r="C280" s="6" t="s">
        <v>792</v>
      </c>
      <c r="D280" s="6" t="s">
        <v>793</v>
      </c>
      <c r="E280" s="5" t="str">
        <f>HYPERLINK("https://www.esco-net.com/wcs/escort/ec/detail?hHinCd=EA735M-38","EA735M-38")</f>
        <v>EA735M-38</v>
      </c>
    </row>
    <row r="281" spans="2:5" x14ac:dyDescent="0.2">
      <c r="B281" s="6" t="s">
        <v>68</v>
      </c>
      <c r="C281" s="6" t="s">
        <v>794</v>
      </c>
      <c r="D281" s="6" t="s">
        <v>795</v>
      </c>
      <c r="E281" s="5" t="str">
        <f>HYPERLINK("https://www.esco-net.com/wcs/escort/ec/detail?hHinCd=EA735ML-15","EA735ML-15")</f>
        <v>EA735ML-15</v>
      </c>
    </row>
    <row r="282" spans="2:5" x14ac:dyDescent="0.2">
      <c r="B282" s="6" t="s">
        <v>796</v>
      </c>
      <c r="C282" s="6" t="s">
        <v>797</v>
      </c>
      <c r="D282" s="6" t="s">
        <v>798</v>
      </c>
      <c r="E282" s="5" t="str">
        <f>HYPERLINK("https://www.esco-net.com/wcs/escort/ec/detail?hHinCd=EA720YS-1","EA720YS-1")</f>
        <v>EA720YS-1</v>
      </c>
    </row>
    <row r="283" spans="2:5" x14ac:dyDescent="0.2">
      <c r="B283" s="6" t="s">
        <v>796</v>
      </c>
      <c r="C283" s="6" t="s">
        <v>799</v>
      </c>
      <c r="D283" s="6" t="s">
        <v>800</v>
      </c>
      <c r="E283" s="5" t="str">
        <f>HYPERLINK("https://www.esco-net.com/wcs/escort/ec/detail?hHinCd=EA720YS-11","EA720YS-11")</f>
        <v>EA720YS-11</v>
      </c>
    </row>
    <row r="284" spans="2:5" x14ac:dyDescent="0.2">
      <c r="B284" s="6" t="s">
        <v>801</v>
      </c>
      <c r="C284" s="6" t="s">
        <v>802</v>
      </c>
      <c r="D284" s="6" t="s">
        <v>803</v>
      </c>
      <c r="E284" s="5"/>
    </row>
    <row r="285" spans="2:5" x14ac:dyDescent="0.2">
      <c r="B285" s="6" t="s">
        <v>804</v>
      </c>
      <c r="C285" s="6" t="s">
        <v>805</v>
      </c>
      <c r="D285" s="6" t="s">
        <v>806</v>
      </c>
      <c r="E285" s="5" t="str">
        <f>HYPERLINK("https://www.esco-net.com/wcs/escort/ec/detail?hHinCd=EA725MB-30","EA725MB-30")</f>
        <v>EA725MB-30</v>
      </c>
    </row>
    <row r="286" spans="2:5" x14ac:dyDescent="0.2">
      <c r="B286" s="6" t="s">
        <v>807</v>
      </c>
      <c r="C286" s="6" t="s">
        <v>808</v>
      </c>
      <c r="D286" s="6" t="s">
        <v>809</v>
      </c>
      <c r="E286" s="5"/>
    </row>
    <row r="287" spans="2:5" x14ac:dyDescent="0.2">
      <c r="B287" s="6" t="s">
        <v>810</v>
      </c>
      <c r="C287" s="6" t="s">
        <v>811</v>
      </c>
      <c r="D287" s="6" t="s">
        <v>812</v>
      </c>
      <c r="E287" s="5" t="str">
        <f>HYPERLINK("https://www.esco-net.com/wcs/escort/ec/detail?hHinCd=EA725EH-38A","EA725EH-38A")</f>
        <v>EA725EH-38A</v>
      </c>
    </row>
    <row r="288" spans="2:5" x14ac:dyDescent="0.2">
      <c r="B288" s="6" t="s">
        <v>813</v>
      </c>
      <c r="C288" s="6" t="s">
        <v>814</v>
      </c>
      <c r="D288" s="6" t="s">
        <v>815</v>
      </c>
      <c r="E288" s="5"/>
    </row>
    <row r="289" spans="2:5" x14ac:dyDescent="0.2">
      <c r="B289" s="6" t="s">
        <v>69</v>
      </c>
      <c r="C289" s="6" t="s">
        <v>816</v>
      </c>
      <c r="D289" s="6" t="s">
        <v>817</v>
      </c>
      <c r="E289" s="5"/>
    </row>
    <row r="290" spans="2:5" x14ac:dyDescent="0.2">
      <c r="B290" s="6" t="s">
        <v>818</v>
      </c>
      <c r="C290" s="6" t="s">
        <v>819</v>
      </c>
      <c r="D290" s="6" t="s">
        <v>820</v>
      </c>
      <c r="E290" s="5" t="str">
        <f>HYPERLINK("https://www.esco-net.com/wcs/escort/ec/detail?hHinCd=EA725RB-62","EA725RB-62")</f>
        <v>EA725RB-62</v>
      </c>
    </row>
    <row r="291" spans="2:5" x14ac:dyDescent="0.2">
      <c r="B291" s="6" t="s">
        <v>821</v>
      </c>
      <c r="C291" s="6" t="s">
        <v>822</v>
      </c>
      <c r="D291" s="6" t="s">
        <v>823</v>
      </c>
      <c r="E291" s="5" t="str">
        <f>HYPERLINK("https://www.esco-net.com/wcs/escort/ec/detail?hHinCd=EA760A-36","EA760A-36")</f>
        <v>EA760A-36</v>
      </c>
    </row>
    <row r="292" spans="2:5" x14ac:dyDescent="0.2">
      <c r="B292" s="6" t="s">
        <v>40</v>
      </c>
      <c r="C292" s="6" t="s">
        <v>824</v>
      </c>
      <c r="D292" s="6" t="s">
        <v>825</v>
      </c>
      <c r="E292" s="5" t="str">
        <f>HYPERLINK("https://www.esco-net.com/wcs/escort/ec/detail?hHinCd=EA776AL-28","EA776AL-28")</f>
        <v>EA776AL-28</v>
      </c>
    </row>
    <row r="293" spans="2:5" x14ac:dyDescent="0.2">
      <c r="B293" s="6" t="s">
        <v>70</v>
      </c>
      <c r="C293" s="6" t="s">
        <v>826</v>
      </c>
      <c r="D293" s="6" t="s">
        <v>827</v>
      </c>
      <c r="E293" s="5"/>
    </row>
    <row r="294" spans="2:5" x14ac:dyDescent="0.2">
      <c r="B294" s="6" t="s">
        <v>70</v>
      </c>
      <c r="C294" s="6" t="s">
        <v>828</v>
      </c>
      <c r="D294" s="6" t="s">
        <v>829</v>
      </c>
      <c r="E294" s="5" t="str">
        <f>HYPERLINK("https://www.esco-net.com/wcs/escort/ec/detail?hHinCd=EA707A-101","EA707A-101")</f>
        <v>EA707A-101</v>
      </c>
    </row>
    <row r="295" spans="2:5" x14ac:dyDescent="0.2">
      <c r="B295" s="6" t="s">
        <v>830</v>
      </c>
      <c r="C295" s="6" t="s">
        <v>831</v>
      </c>
      <c r="D295" s="6" t="s">
        <v>832</v>
      </c>
      <c r="E295" s="5"/>
    </row>
    <row r="296" spans="2:5" x14ac:dyDescent="0.2">
      <c r="B296" s="6" t="s">
        <v>833</v>
      </c>
      <c r="C296" s="6" t="s">
        <v>834</v>
      </c>
      <c r="D296" s="6" t="s">
        <v>835</v>
      </c>
      <c r="E296" s="5"/>
    </row>
    <row r="297" spans="2:5" x14ac:dyDescent="0.2">
      <c r="B297" s="6" t="s">
        <v>836</v>
      </c>
      <c r="C297" s="6" t="s">
        <v>837</v>
      </c>
      <c r="D297" s="6" t="s">
        <v>838</v>
      </c>
      <c r="E297" s="5" t="str">
        <f>HYPERLINK("https://www.esco-net.com/wcs/escort/ec/detail?hHinCd=EA728EB-40","EA728EB-40")</f>
        <v>EA728EB-40</v>
      </c>
    </row>
    <row r="298" spans="2:5" x14ac:dyDescent="0.2">
      <c r="B298" s="6" t="s">
        <v>71</v>
      </c>
      <c r="C298" s="6" t="s">
        <v>839</v>
      </c>
      <c r="D298" s="6" t="s">
        <v>840</v>
      </c>
      <c r="E298" s="5" t="str">
        <f>HYPERLINK("https://www.esco-net.com/wcs/escort/ec/detail?hHinCd=EA727AD-3","EA727AD-3")</f>
        <v>EA727AD-3</v>
      </c>
    </row>
    <row r="299" spans="2:5" x14ac:dyDescent="0.2">
      <c r="B299" s="6" t="s">
        <v>841</v>
      </c>
      <c r="C299" s="6" t="s">
        <v>842</v>
      </c>
      <c r="D299" s="6" t="s">
        <v>843</v>
      </c>
      <c r="E299" s="5" t="str">
        <f>HYPERLINK("https://www.esco-net.com/wcs/escort/ec/detail?hHinCd=EA851YF","EA851YF")</f>
        <v>EA851YF</v>
      </c>
    </row>
    <row r="300" spans="2:5" x14ac:dyDescent="0.2">
      <c r="B300" s="6" t="s">
        <v>844</v>
      </c>
      <c r="C300" s="6" t="s">
        <v>845</v>
      </c>
      <c r="D300" s="6" t="s">
        <v>846</v>
      </c>
      <c r="E300" s="5"/>
    </row>
    <row r="301" spans="2:5" x14ac:dyDescent="0.2">
      <c r="B301" s="6" t="s">
        <v>847</v>
      </c>
      <c r="C301" s="6" t="s">
        <v>848</v>
      </c>
      <c r="D301" s="6" t="s">
        <v>849</v>
      </c>
      <c r="E301" s="5" t="str">
        <f>HYPERLINK("https://www.esco-net.com/wcs/escort/ec/detail?hHinCd=EA813DC-81","EA813DC-81")</f>
        <v>EA813DC-81</v>
      </c>
    </row>
    <row r="302" spans="2:5" x14ac:dyDescent="0.2">
      <c r="B302" s="6" t="s">
        <v>850</v>
      </c>
      <c r="C302" s="6" t="s">
        <v>851</v>
      </c>
      <c r="D302" s="6" t="s">
        <v>852</v>
      </c>
      <c r="E302" s="5" t="str">
        <f>HYPERLINK("https://www.esco-net.com/wcs/escort/ec/detail?hHinCd=EA809PE-2","EA809PE-2")</f>
        <v>EA809PE-2</v>
      </c>
    </row>
    <row r="303" spans="2:5" x14ac:dyDescent="0.2">
      <c r="B303" s="6" t="s">
        <v>853</v>
      </c>
      <c r="C303" s="6" t="s">
        <v>854</v>
      </c>
      <c r="D303" s="6" t="s">
        <v>855</v>
      </c>
      <c r="E303" s="5" t="str">
        <f>HYPERLINK("https://www.esco-net.com/wcs/escort/ec/detail?hHinCd=EA813PE-131A","EA813PE-131A")</f>
        <v>EA813PE-131A</v>
      </c>
    </row>
    <row r="304" spans="2:5" x14ac:dyDescent="0.2">
      <c r="B304" s="6" t="s">
        <v>856</v>
      </c>
      <c r="C304" s="6" t="s">
        <v>857</v>
      </c>
      <c r="D304" s="6" t="s">
        <v>858</v>
      </c>
      <c r="E304" s="5"/>
    </row>
    <row r="305" spans="2:5" x14ac:dyDescent="0.2">
      <c r="B305" s="6" t="s">
        <v>859</v>
      </c>
      <c r="C305" s="6" t="s">
        <v>860</v>
      </c>
      <c r="D305" s="6" t="s">
        <v>861</v>
      </c>
      <c r="E305" s="5" t="str">
        <f>HYPERLINK("https://www.esco-net.com/wcs/escort/ec/detail?hHinCd=EA813WB-11","EA813WB-11")</f>
        <v>EA813WB-11</v>
      </c>
    </row>
    <row r="306" spans="2:5" x14ac:dyDescent="0.2">
      <c r="B306" s="6" t="s">
        <v>862</v>
      </c>
      <c r="C306" s="6" t="s">
        <v>863</v>
      </c>
      <c r="D306" s="6" t="s">
        <v>864</v>
      </c>
      <c r="E306" s="5"/>
    </row>
    <row r="307" spans="2:5" x14ac:dyDescent="0.2">
      <c r="B307" s="6" t="s">
        <v>865</v>
      </c>
      <c r="C307" s="6" t="s">
        <v>866</v>
      </c>
      <c r="D307" s="6" t="s">
        <v>867</v>
      </c>
      <c r="E307" s="5" t="str">
        <f>HYPERLINK("https://www.esco-net.com/wcs/escort/ec/detail?hHinCd=EA818EE-6","EA818EE-6")</f>
        <v>EA818EE-6</v>
      </c>
    </row>
    <row r="308" spans="2:5" x14ac:dyDescent="0.2">
      <c r="B308" s="6" t="s">
        <v>868</v>
      </c>
      <c r="C308" s="6" t="s">
        <v>869</v>
      </c>
      <c r="D308" s="6" t="s">
        <v>870</v>
      </c>
      <c r="E308" s="5" t="str">
        <f>HYPERLINK("https://www.esco-net.com/wcs/escort/ec/detail?hHinCd=EA818E-215","EA818E-215")</f>
        <v>EA818E-215</v>
      </c>
    </row>
    <row r="309" spans="2:5" x14ac:dyDescent="0.2">
      <c r="B309" s="6" t="s">
        <v>871</v>
      </c>
      <c r="C309" s="6" t="s">
        <v>872</v>
      </c>
      <c r="D309" s="6" t="s">
        <v>873</v>
      </c>
      <c r="E309" s="5"/>
    </row>
    <row r="310" spans="2:5" x14ac:dyDescent="0.2">
      <c r="B310" s="6" t="s">
        <v>871</v>
      </c>
      <c r="C310" s="6" t="s">
        <v>874</v>
      </c>
      <c r="D310" s="6" t="s">
        <v>875</v>
      </c>
      <c r="E310" s="5" t="str">
        <f>HYPERLINK("https://www.esco-net.com/wcs/escort/ec/detail?hHinCd=EA819AK-5","EA819AK-5")</f>
        <v>EA819AK-5</v>
      </c>
    </row>
    <row r="311" spans="2:5" x14ac:dyDescent="0.2">
      <c r="B311" s="6" t="s">
        <v>876</v>
      </c>
      <c r="C311" s="6" t="s">
        <v>877</v>
      </c>
      <c r="D311" s="6" t="s">
        <v>878</v>
      </c>
      <c r="E311" s="5" t="str">
        <f>HYPERLINK("https://www.esco-net.com/wcs/escort/ec/detail?hHinCd=EA812JG-2","EA812JG-2")</f>
        <v>EA812JG-2</v>
      </c>
    </row>
    <row r="312" spans="2:5" x14ac:dyDescent="0.2">
      <c r="B312" s="6" t="s">
        <v>879</v>
      </c>
      <c r="C312" s="6" t="s">
        <v>880</v>
      </c>
      <c r="D312" s="6" t="s">
        <v>881</v>
      </c>
      <c r="E312" s="5" t="str">
        <f>HYPERLINK("https://www.esco-net.com/wcs/escort/ec/detail?hHinCd=EA815DP-2","EA815DP-2")</f>
        <v>EA815DP-2</v>
      </c>
    </row>
    <row r="313" spans="2:5" x14ac:dyDescent="0.2">
      <c r="B313" s="6" t="s">
        <v>882</v>
      </c>
      <c r="C313" s="6" t="s">
        <v>883</v>
      </c>
      <c r="D313" s="6" t="s">
        <v>884</v>
      </c>
      <c r="E313" s="5" t="str">
        <f>HYPERLINK("https://www.esco-net.com/wcs/escort/ec/detail?hHinCd=EA815A","EA815A")</f>
        <v>EA815A</v>
      </c>
    </row>
    <row r="314" spans="2:5" x14ac:dyDescent="0.2">
      <c r="B314" s="6" t="s">
        <v>885</v>
      </c>
      <c r="C314" s="6" t="s">
        <v>886</v>
      </c>
      <c r="D314" s="6" t="s">
        <v>887</v>
      </c>
      <c r="E314" s="5"/>
    </row>
    <row r="315" spans="2:5" x14ac:dyDescent="0.2">
      <c r="B315" s="6" t="s">
        <v>885</v>
      </c>
      <c r="C315" s="6" t="s">
        <v>888</v>
      </c>
      <c r="D315" s="6" t="s">
        <v>889</v>
      </c>
      <c r="E315" s="5" t="str">
        <f>HYPERLINK("https://www.esco-net.com/wcs/escort/ec/detail?hHinCd=EA940MH-11A","EA940MH-11A")</f>
        <v>EA940MH-11A</v>
      </c>
    </row>
    <row r="316" spans="2:5" x14ac:dyDescent="0.2">
      <c r="B316" s="6" t="s">
        <v>72</v>
      </c>
      <c r="C316" s="6" t="s">
        <v>890</v>
      </c>
      <c r="D316" s="6" t="s">
        <v>891</v>
      </c>
      <c r="E316" s="5" t="str">
        <f>HYPERLINK("https://www.esco-net.com/wcs/escort/ec/detail?hHinCd=EA815GA-92","EA815GA-92")</f>
        <v>EA815GA-92</v>
      </c>
    </row>
    <row r="317" spans="2:5" x14ac:dyDescent="0.2">
      <c r="B317" s="6" t="s">
        <v>72</v>
      </c>
      <c r="C317" s="6" t="s">
        <v>892</v>
      </c>
      <c r="D317" s="6" t="s">
        <v>893</v>
      </c>
      <c r="E317" s="5" t="str">
        <f>HYPERLINK("https://www.esco-net.com/wcs/escort/ec/detail?hHinCd=EA815GA-106","EA815GA-106")</f>
        <v>EA815GA-106</v>
      </c>
    </row>
    <row r="318" spans="2:5" x14ac:dyDescent="0.2">
      <c r="B318" s="6" t="s">
        <v>72</v>
      </c>
      <c r="C318" s="6" t="s">
        <v>894</v>
      </c>
      <c r="D318" s="6" t="s">
        <v>895</v>
      </c>
      <c r="E318" s="5"/>
    </row>
    <row r="319" spans="2:5" x14ac:dyDescent="0.2">
      <c r="B319" s="6" t="s">
        <v>896</v>
      </c>
      <c r="C319" s="6" t="s">
        <v>897</v>
      </c>
      <c r="D319" s="6" t="s">
        <v>898</v>
      </c>
      <c r="E319" s="5" t="str">
        <f>HYPERLINK("https://www.esco-net.com/wcs/escort/ec/detail?hHinCd=EA815GL-21A","EA815GL-21A")</f>
        <v>EA815GL-21A</v>
      </c>
    </row>
    <row r="320" spans="2:5" x14ac:dyDescent="0.2">
      <c r="B320" s="6" t="s">
        <v>899</v>
      </c>
      <c r="C320" s="6" t="s">
        <v>900</v>
      </c>
      <c r="D320" s="6" t="s">
        <v>901</v>
      </c>
      <c r="E320" s="5" t="str">
        <f>HYPERLINK("https://www.esco-net.com/wcs/escort/ec/detail?hHinCd=EA815GK-111A","EA815GK-111A")</f>
        <v>EA815GK-111A</v>
      </c>
    </row>
    <row r="321" spans="2:5" x14ac:dyDescent="0.2">
      <c r="B321" s="6" t="s">
        <v>902</v>
      </c>
      <c r="C321" s="6" t="s">
        <v>903</v>
      </c>
      <c r="D321" s="6" t="s">
        <v>904</v>
      </c>
      <c r="E321" s="5" t="str">
        <f>HYPERLINK("https://www.esco-net.com/wcs/escort/ec/detail?hHinCd=EA940CD-88A","EA940CD-88A")</f>
        <v>EA940CD-88A</v>
      </c>
    </row>
    <row r="322" spans="2:5" x14ac:dyDescent="0.2">
      <c r="B322" s="6" t="s">
        <v>905</v>
      </c>
      <c r="C322" s="6" t="s">
        <v>906</v>
      </c>
      <c r="D322" s="6" t="s">
        <v>907</v>
      </c>
      <c r="E322" s="5" t="str">
        <f>HYPERLINK("https://www.esco-net.com/wcs/escort/ec/detail?hHinCd=EA947JC-42A","EA947JC-42A")</f>
        <v>EA947JC-42A</v>
      </c>
    </row>
    <row r="323" spans="2:5" x14ac:dyDescent="0.2">
      <c r="B323" s="6" t="s">
        <v>908</v>
      </c>
      <c r="C323" s="6" t="s">
        <v>909</v>
      </c>
      <c r="D323" s="6" t="s">
        <v>910</v>
      </c>
      <c r="E323" s="5"/>
    </row>
    <row r="324" spans="2:5" x14ac:dyDescent="0.2">
      <c r="B324" s="6" t="s">
        <v>911</v>
      </c>
      <c r="C324" s="6" t="s">
        <v>912</v>
      </c>
      <c r="D324" s="6" t="s">
        <v>913</v>
      </c>
      <c r="E324" s="5" t="str">
        <f>HYPERLINK("https://www.esco-net.com/wcs/escort/ec/detail?hHinCd=EA824NS-8.6","EA824NS-8.6")</f>
        <v>EA824NS-8.6</v>
      </c>
    </row>
    <row r="325" spans="2:5" x14ac:dyDescent="0.2">
      <c r="B325" s="6" t="s">
        <v>911</v>
      </c>
      <c r="C325" s="6" t="s">
        <v>914</v>
      </c>
      <c r="D325" s="6" t="s">
        <v>915</v>
      </c>
      <c r="E325" s="5"/>
    </row>
    <row r="326" spans="2:5" x14ac:dyDescent="0.2">
      <c r="B326" s="6" t="s">
        <v>916</v>
      </c>
      <c r="C326" s="6" t="s">
        <v>917</v>
      </c>
      <c r="D326" s="6" t="s">
        <v>918</v>
      </c>
      <c r="E326" s="5" t="str">
        <f>HYPERLINK("https://www.esco-net.com/wcs/escort/ec/detail?hHinCd=EA824PG-1.5","EA824PG-1.5")</f>
        <v>EA824PG-1.5</v>
      </c>
    </row>
    <row r="327" spans="2:5" x14ac:dyDescent="0.2">
      <c r="B327" s="6" t="s">
        <v>919</v>
      </c>
      <c r="C327" s="6" t="s">
        <v>920</v>
      </c>
      <c r="D327" s="6" t="s">
        <v>921</v>
      </c>
      <c r="E327" s="5"/>
    </row>
    <row r="328" spans="2:5" x14ac:dyDescent="0.2">
      <c r="B328" s="6" t="s">
        <v>73</v>
      </c>
      <c r="C328" s="6" t="s">
        <v>922</v>
      </c>
      <c r="D328" s="6" t="s">
        <v>923</v>
      </c>
      <c r="E328" s="5" t="str">
        <f>HYPERLINK("https://www.esco-net.com/wcs/escort/ec/detail?hHinCd=EA827FE-112B","EA827FE-112B")</f>
        <v>EA827FE-112B</v>
      </c>
    </row>
    <row r="329" spans="2:5" x14ac:dyDescent="0.2">
      <c r="B329" s="6" t="s">
        <v>924</v>
      </c>
      <c r="C329" s="6" t="s">
        <v>925</v>
      </c>
      <c r="D329" s="6" t="s">
        <v>926</v>
      </c>
      <c r="E329" s="5" t="str">
        <f>HYPERLINK("https://www.esco-net.com/wcs/escort/ec/detail?hHinCd=EA827WA-1A","EA827WA-1A")</f>
        <v>EA827WA-1A</v>
      </c>
    </row>
    <row r="330" spans="2:5" x14ac:dyDescent="0.2">
      <c r="B330" s="6" t="s">
        <v>927</v>
      </c>
      <c r="C330" s="6" t="s">
        <v>928</v>
      </c>
      <c r="D330" s="6" t="s">
        <v>929</v>
      </c>
      <c r="E330" s="5" t="str">
        <f>HYPERLINK("https://www.esco-net.com/wcs/escort/ec/detail?hHinCd=EA824EC-1.5","EA824EC-1.5")</f>
        <v>EA824EC-1.5</v>
      </c>
    </row>
    <row r="331" spans="2:5" x14ac:dyDescent="0.2">
      <c r="B331" s="6" t="s">
        <v>930</v>
      </c>
      <c r="C331" s="6" t="s">
        <v>931</v>
      </c>
      <c r="D331" s="6" t="s">
        <v>932</v>
      </c>
      <c r="E331" s="5"/>
    </row>
    <row r="332" spans="2:5" x14ac:dyDescent="0.2">
      <c r="B332" s="6" t="s">
        <v>933</v>
      </c>
      <c r="C332" s="6" t="s">
        <v>934</v>
      </c>
      <c r="D332" s="6" t="s">
        <v>935</v>
      </c>
      <c r="E332" s="5"/>
    </row>
    <row r="333" spans="2:5" x14ac:dyDescent="0.2">
      <c r="B333" s="6" t="s">
        <v>936</v>
      </c>
      <c r="C333" s="6" t="s">
        <v>937</v>
      </c>
      <c r="D333" s="6" t="s">
        <v>938</v>
      </c>
      <c r="E333" s="5"/>
    </row>
    <row r="334" spans="2:5" x14ac:dyDescent="0.2">
      <c r="B334" s="6" t="s">
        <v>939</v>
      </c>
      <c r="C334" s="6" t="s">
        <v>940</v>
      </c>
      <c r="D334" s="6" t="s">
        <v>941</v>
      </c>
      <c r="E334" s="5"/>
    </row>
    <row r="335" spans="2:5" x14ac:dyDescent="0.2">
      <c r="B335" s="6" t="s">
        <v>939</v>
      </c>
      <c r="C335" s="6" t="s">
        <v>942</v>
      </c>
      <c r="D335" s="6" t="s">
        <v>943</v>
      </c>
      <c r="E335" s="5" t="str">
        <f>HYPERLINK("https://www.esco-net.com/wcs/escort/ec/detail?hHinCd=EA829CA-1","EA829CA-1")</f>
        <v>EA829CA-1</v>
      </c>
    </row>
    <row r="336" spans="2:5" x14ac:dyDescent="0.2">
      <c r="B336" s="6" t="s">
        <v>944</v>
      </c>
      <c r="C336" s="6" t="s">
        <v>945</v>
      </c>
      <c r="D336" s="6" t="s">
        <v>946</v>
      </c>
      <c r="E336" s="5" t="str">
        <f>HYPERLINK("https://www.esco-net.com/wcs/escort/ec/detail?hHinCd=EA591RE-23A","EA591RE-23A")</f>
        <v>EA591RE-23A</v>
      </c>
    </row>
    <row r="337" spans="2:5" x14ac:dyDescent="0.2">
      <c r="B337" s="6" t="s">
        <v>947</v>
      </c>
      <c r="C337" s="6" t="s">
        <v>948</v>
      </c>
      <c r="D337" s="6" t="s">
        <v>949</v>
      </c>
      <c r="E337" s="5"/>
    </row>
    <row r="338" spans="2:5" x14ac:dyDescent="0.2">
      <c r="B338" s="6" t="s">
        <v>950</v>
      </c>
      <c r="C338" s="6" t="s">
        <v>951</v>
      </c>
      <c r="D338" s="6" t="s">
        <v>952</v>
      </c>
      <c r="E338" s="5"/>
    </row>
    <row r="339" spans="2:5" x14ac:dyDescent="0.2">
      <c r="B339" s="6" t="s">
        <v>953</v>
      </c>
      <c r="C339" s="6" t="s">
        <v>954</v>
      </c>
      <c r="D339" s="6" t="s">
        <v>955</v>
      </c>
      <c r="E339" s="5" t="str">
        <f>HYPERLINK("https://www.esco-net.com/wcs/escort/ec/detail?hHinCd=EA819DJ-145","EA819DJ-145")</f>
        <v>EA819DJ-145</v>
      </c>
    </row>
    <row r="340" spans="2:5" x14ac:dyDescent="0.2">
      <c r="B340" s="6" t="s">
        <v>953</v>
      </c>
      <c r="C340" s="6" t="s">
        <v>956</v>
      </c>
      <c r="D340" s="6" t="s">
        <v>957</v>
      </c>
      <c r="E340" s="5"/>
    </row>
    <row r="341" spans="2:5" x14ac:dyDescent="0.2">
      <c r="B341" s="6" t="s">
        <v>958</v>
      </c>
      <c r="C341" s="6" t="s">
        <v>959</v>
      </c>
      <c r="D341" s="6" t="s">
        <v>960</v>
      </c>
      <c r="E341" s="5" t="str">
        <f>HYPERLINK("https://www.esco-net.com/wcs/escort/ec/detail?hHinCd=EA819AZ-34","EA819AZ-34")</f>
        <v>EA819AZ-34</v>
      </c>
    </row>
    <row r="342" spans="2:5" x14ac:dyDescent="0.2">
      <c r="B342" s="6" t="s">
        <v>961</v>
      </c>
      <c r="C342" s="6" t="s">
        <v>962</v>
      </c>
      <c r="D342" s="6" t="s">
        <v>963</v>
      </c>
      <c r="E342" s="5" t="str">
        <f>HYPERLINK("https://www.esco-net.com/wcs/escort/ec/detail?hHinCd=EA819VH-106","EA819VH-106")</f>
        <v>EA819VH-106</v>
      </c>
    </row>
    <row r="343" spans="2:5" x14ac:dyDescent="0.2">
      <c r="B343" s="6" t="s">
        <v>964</v>
      </c>
      <c r="C343" s="6" t="s">
        <v>965</v>
      </c>
      <c r="D343" s="6" t="s">
        <v>966</v>
      </c>
      <c r="E343" s="5" t="str">
        <f>HYPERLINK("https://www.esco-net.com/wcs/escort/ec/detail?hHinCd=EA825SB-1","EA825SB-1")</f>
        <v>EA825SB-1</v>
      </c>
    </row>
    <row r="344" spans="2:5" x14ac:dyDescent="0.2">
      <c r="B344" s="6" t="s">
        <v>967</v>
      </c>
      <c r="C344" s="6" t="s">
        <v>968</v>
      </c>
      <c r="D344" s="6" t="s">
        <v>969</v>
      </c>
      <c r="E344" s="5"/>
    </row>
    <row r="345" spans="2:5" x14ac:dyDescent="0.2">
      <c r="B345" s="6" t="s">
        <v>970</v>
      </c>
      <c r="C345" s="6" t="s">
        <v>971</v>
      </c>
      <c r="D345" s="6" t="s">
        <v>972</v>
      </c>
      <c r="E345" s="5" t="str">
        <f>HYPERLINK("https://www.esco-net.com/wcs/escort/ec/detail?hHinCd=EA810TC-40","EA810TC-40")</f>
        <v>EA810TC-40</v>
      </c>
    </row>
    <row r="346" spans="2:5" x14ac:dyDescent="0.2">
      <c r="B346" s="6" t="s">
        <v>74</v>
      </c>
      <c r="C346" s="6" t="s">
        <v>973</v>
      </c>
      <c r="D346" s="6" t="s">
        <v>974</v>
      </c>
      <c r="E346" s="5" t="str">
        <f>HYPERLINK("https://www.esco-net.com/wcs/escort/ec/detail?hHinCd=EA854LG-45A","EA854LG-45A")</f>
        <v>EA854LG-45A</v>
      </c>
    </row>
    <row r="347" spans="2:5" x14ac:dyDescent="0.2">
      <c r="B347" s="6" t="s">
        <v>975</v>
      </c>
      <c r="C347" s="6" t="s">
        <v>976</v>
      </c>
      <c r="D347" s="6" t="s">
        <v>977</v>
      </c>
      <c r="E347" s="5"/>
    </row>
    <row r="348" spans="2:5" x14ac:dyDescent="0.2">
      <c r="B348" s="6" t="s">
        <v>975</v>
      </c>
      <c r="C348" s="6" t="s">
        <v>978</v>
      </c>
      <c r="D348" s="6" t="s">
        <v>979</v>
      </c>
      <c r="E348" s="5"/>
    </row>
    <row r="349" spans="2:5" x14ac:dyDescent="0.2">
      <c r="B349" s="6" t="s">
        <v>975</v>
      </c>
      <c r="C349" s="6" t="s">
        <v>980</v>
      </c>
      <c r="D349" s="6" t="s">
        <v>981</v>
      </c>
      <c r="E349" s="5" t="str">
        <f>HYPERLINK("https://www.esco-net.com/wcs/escort/ec/detail?hHinCd=EA857L-12A","EA857L-12A")</f>
        <v>EA857L-12A</v>
      </c>
    </row>
    <row r="350" spans="2:5" x14ac:dyDescent="0.2">
      <c r="B350" s="6" t="s">
        <v>982</v>
      </c>
      <c r="C350" s="6" t="s">
        <v>983</v>
      </c>
      <c r="D350" s="6" t="s">
        <v>984</v>
      </c>
      <c r="E350" s="5" t="str">
        <f>HYPERLINK("https://www.esco-net.com/wcs/escort/ec/detail?hHinCd=EA809AA-106A","EA809AA-106A")</f>
        <v>EA809AA-106A</v>
      </c>
    </row>
    <row r="351" spans="2:5" x14ac:dyDescent="0.2">
      <c r="B351" s="6" t="s">
        <v>985</v>
      </c>
      <c r="C351" s="6" t="s">
        <v>986</v>
      </c>
      <c r="D351" s="6" t="s">
        <v>987</v>
      </c>
      <c r="E351" s="5" t="str">
        <f>HYPERLINK("https://www.esco-net.com/wcs/escort/ec/detail?hHinCd=EA809YG-12","EA809YG-12")</f>
        <v>EA809YG-12</v>
      </c>
    </row>
    <row r="352" spans="2:5" x14ac:dyDescent="0.2">
      <c r="B352" s="6" t="s">
        <v>988</v>
      </c>
      <c r="C352" s="6" t="s">
        <v>989</v>
      </c>
      <c r="D352" s="6" t="s">
        <v>990</v>
      </c>
      <c r="E352" s="5"/>
    </row>
    <row r="353" spans="2:5" x14ac:dyDescent="0.2">
      <c r="B353" s="6" t="s">
        <v>991</v>
      </c>
      <c r="C353" s="6" t="s">
        <v>992</v>
      </c>
      <c r="D353" s="6" t="s">
        <v>993</v>
      </c>
      <c r="E353" s="5" t="str">
        <f>HYPERLINK("https://www.esco-net.com/wcs/escort/ec/detail?hHinCd=EA819BL-32","EA819BL-32")</f>
        <v>EA819BL-32</v>
      </c>
    </row>
    <row r="354" spans="2:5" x14ac:dyDescent="0.2">
      <c r="B354" s="6" t="s">
        <v>991</v>
      </c>
      <c r="C354" s="6" t="s">
        <v>994</v>
      </c>
      <c r="D354" s="6" t="s">
        <v>995</v>
      </c>
      <c r="E354" s="5" t="str">
        <f>HYPERLINK("https://www.esco-net.com/wcs/escort/ec/detail?hHinCd=EA819BL-113","EA819BL-113")</f>
        <v>EA819BL-113</v>
      </c>
    </row>
    <row r="355" spans="2:5" x14ac:dyDescent="0.2">
      <c r="B355" s="6" t="s">
        <v>996</v>
      </c>
      <c r="C355" s="6" t="s">
        <v>997</v>
      </c>
      <c r="D355" s="6" t="s">
        <v>998</v>
      </c>
      <c r="E355" s="5"/>
    </row>
    <row r="356" spans="2:5" x14ac:dyDescent="0.2">
      <c r="B356" s="6" t="s">
        <v>996</v>
      </c>
      <c r="C356" s="6" t="s">
        <v>999</v>
      </c>
      <c r="D356" s="6" t="s">
        <v>1000</v>
      </c>
      <c r="E356" s="5"/>
    </row>
    <row r="357" spans="2:5" x14ac:dyDescent="0.2">
      <c r="B357" s="6" t="s">
        <v>996</v>
      </c>
      <c r="C357" s="6" t="s">
        <v>1001</v>
      </c>
      <c r="D357" s="6" t="s">
        <v>1002</v>
      </c>
      <c r="E357" s="5" t="str">
        <f>HYPERLINK("https://www.esco-net.com/wcs/escort/ec/detail?hHinCd=EA813AE-48","EA813AE-48")</f>
        <v>EA813AE-48</v>
      </c>
    </row>
    <row r="358" spans="2:5" x14ac:dyDescent="0.2">
      <c r="B358" s="6" t="s">
        <v>1003</v>
      </c>
      <c r="C358" s="6" t="s">
        <v>1004</v>
      </c>
      <c r="D358" s="6" t="s">
        <v>1005</v>
      </c>
      <c r="E358" s="5" t="str">
        <f>HYPERLINK("https://www.esco-net.com/wcs/escort/ec/detail?hHinCd=EA813A-57","EA813A-57")</f>
        <v>EA813A-57</v>
      </c>
    </row>
    <row r="359" spans="2:5" x14ac:dyDescent="0.2">
      <c r="B359" s="6" t="s">
        <v>1006</v>
      </c>
      <c r="C359" s="6" t="s">
        <v>1007</v>
      </c>
      <c r="D359" s="6" t="s">
        <v>1008</v>
      </c>
      <c r="E359" s="5"/>
    </row>
    <row r="360" spans="2:5" x14ac:dyDescent="0.2">
      <c r="B360" s="6" t="s">
        <v>1006</v>
      </c>
      <c r="C360" s="6" t="s">
        <v>1009</v>
      </c>
      <c r="D360" s="6" t="s">
        <v>1010</v>
      </c>
      <c r="E360" s="5" t="str">
        <f>HYPERLINK("https://www.esco-net.com/wcs/escort/ec/detail?hHinCd=EA618AX-218","EA618AX-218")</f>
        <v>EA618AX-218</v>
      </c>
    </row>
    <row r="361" spans="2:5" x14ac:dyDescent="0.2">
      <c r="B361" s="6" t="s">
        <v>1011</v>
      </c>
      <c r="C361" s="6" t="s">
        <v>1012</v>
      </c>
      <c r="D361" s="6" t="s">
        <v>1013</v>
      </c>
      <c r="E361" s="5" t="str">
        <f>HYPERLINK("https://www.esco-net.com/wcs/escort/ec/detail?hHinCd=EA612AA-119","EA612AA-119")</f>
        <v>EA612AA-119</v>
      </c>
    </row>
    <row r="362" spans="2:5" x14ac:dyDescent="0.2">
      <c r="B362" s="6" t="s">
        <v>1014</v>
      </c>
      <c r="C362" s="6" t="s">
        <v>1015</v>
      </c>
      <c r="D362" s="6" t="s">
        <v>1016</v>
      </c>
      <c r="E362" s="5" t="str">
        <f>HYPERLINK("https://www.esco-net.com/wcs/escort/ec/detail?hHinCd=EA809EH-80A","EA809EH-80A")</f>
        <v>EA809EH-80A</v>
      </c>
    </row>
    <row r="363" spans="2:5" x14ac:dyDescent="0.2">
      <c r="B363" s="6" t="s">
        <v>1017</v>
      </c>
      <c r="C363" s="6" t="s">
        <v>1018</v>
      </c>
      <c r="D363" s="6" t="s">
        <v>1019</v>
      </c>
      <c r="E363" s="5" t="str">
        <f>HYPERLINK("https://www.esco-net.com/wcs/escort/ec/detail?hHinCd=EA159DA-5","EA159DA-5")</f>
        <v>EA159DA-5</v>
      </c>
    </row>
    <row r="364" spans="2:5" x14ac:dyDescent="0.2">
      <c r="B364" s="6" t="s">
        <v>1020</v>
      </c>
      <c r="C364" s="6" t="s">
        <v>1021</v>
      </c>
      <c r="D364" s="6" t="s">
        <v>1022</v>
      </c>
      <c r="E364" s="5" t="str">
        <f>HYPERLINK("https://www.esco-net.com/wcs/escort/ec/detail?hHinCd=EA124BK-11","EA124BK-11")</f>
        <v>EA124BK-11</v>
      </c>
    </row>
    <row r="365" spans="2:5" x14ac:dyDescent="0.2">
      <c r="B365" s="6" t="s">
        <v>1023</v>
      </c>
      <c r="C365" s="6" t="s">
        <v>1024</v>
      </c>
      <c r="D365" s="6" t="s">
        <v>1025</v>
      </c>
      <c r="E365" s="5" t="str">
        <f>HYPERLINK("https://www.esco-net.com/wcs/escort/ec/detail?hHinCd=EA124B","EA124B")</f>
        <v>EA124B</v>
      </c>
    </row>
    <row r="366" spans="2:5" x14ac:dyDescent="0.2">
      <c r="B366" s="6" t="s">
        <v>1026</v>
      </c>
      <c r="C366" s="6" t="s">
        <v>1027</v>
      </c>
      <c r="D366" s="6" t="s">
        <v>1028</v>
      </c>
      <c r="E366" s="5" t="str">
        <f>HYPERLINK("https://www.esco-net.com/wcs/escort/ec/detail?hHinCd=EA125CE-5","EA125CE-5")</f>
        <v>EA125CE-5</v>
      </c>
    </row>
    <row r="367" spans="2:5" x14ac:dyDescent="0.2">
      <c r="B367" s="6" t="s">
        <v>1026</v>
      </c>
      <c r="C367" s="6" t="s">
        <v>1029</v>
      </c>
      <c r="D367" s="6" t="s">
        <v>1030</v>
      </c>
      <c r="E367" s="5" t="str">
        <f>HYPERLINK("https://www.esco-net.com/wcs/escort/ec/detail?hHinCd=EA125CE-7","EA125CE-7")</f>
        <v>EA125CE-7</v>
      </c>
    </row>
    <row r="368" spans="2:5" x14ac:dyDescent="0.2">
      <c r="B368" s="6" t="s">
        <v>1031</v>
      </c>
      <c r="C368" s="6" t="s">
        <v>1032</v>
      </c>
      <c r="D368" s="6" t="s">
        <v>1033</v>
      </c>
      <c r="E368" s="5" t="str">
        <f>HYPERLINK("https://www.esco-net.com/wcs/escort/ec/detail?hHinCd=EA125ED-20","EA125ED-20")</f>
        <v>EA125ED-20</v>
      </c>
    </row>
    <row r="369" spans="2:5" x14ac:dyDescent="0.2">
      <c r="B369" s="6" t="s">
        <v>1031</v>
      </c>
      <c r="C369" s="6" t="s">
        <v>1034</v>
      </c>
      <c r="D369" s="6" t="s">
        <v>1035</v>
      </c>
      <c r="E369" s="5" t="str">
        <f>HYPERLINK("https://www.esco-net.com/wcs/escort/ec/detail?hHinCd=EA125ED-30","EA125ED-30")</f>
        <v>EA125ED-30</v>
      </c>
    </row>
    <row r="370" spans="2:5" x14ac:dyDescent="0.2">
      <c r="B370" s="6" t="s">
        <v>10</v>
      </c>
      <c r="C370" s="6" t="s">
        <v>1036</v>
      </c>
      <c r="D370" s="6" t="s">
        <v>1037</v>
      </c>
      <c r="E370" s="5" t="str">
        <f>HYPERLINK("https://www.esco-net.com/wcs/escort/ec/detail?hHinCd=EA153AB-3A","EA153AB-3A")</f>
        <v>EA153AB-3A</v>
      </c>
    </row>
    <row r="371" spans="2:5" x14ac:dyDescent="0.2">
      <c r="B371" s="6" t="s">
        <v>10</v>
      </c>
      <c r="C371" s="6" t="s">
        <v>1038</v>
      </c>
      <c r="D371" s="6" t="s">
        <v>1039</v>
      </c>
      <c r="E371" s="5"/>
    </row>
    <row r="372" spans="2:5" x14ac:dyDescent="0.2">
      <c r="B372" s="6" t="s">
        <v>10</v>
      </c>
      <c r="C372" s="6" t="s">
        <v>1040</v>
      </c>
      <c r="D372" s="6" t="s">
        <v>1041</v>
      </c>
      <c r="E372" s="5"/>
    </row>
    <row r="373" spans="2:5" x14ac:dyDescent="0.2">
      <c r="B373" s="6" t="s">
        <v>10</v>
      </c>
      <c r="C373" s="6" t="s">
        <v>1042</v>
      </c>
      <c r="D373" s="6" t="s">
        <v>1043</v>
      </c>
      <c r="E373" s="5"/>
    </row>
    <row r="374" spans="2:5" x14ac:dyDescent="0.2">
      <c r="B374" s="6" t="s">
        <v>10</v>
      </c>
      <c r="C374" s="6" t="s">
        <v>1044</v>
      </c>
      <c r="D374" s="6" t="s">
        <v>1045</v>
      </c>
      <c r="E374" s="5"/>
    </row>
    <row r="375" spans="2:5" x14ac:dyDescent="0.2">
      <c r="B375" s="6" t="s">
        <v>1046</v>
      </c>
      <c r="C375" s="6" t="s">
        <v>1047</v>
      </c>
      <c r="D375" s="6" t="s">
        <v>1048</v>
      </c>
      <c r="E375" s="5"/>
    </row>
    <row r="376" spans="2:5" x14ac:dyDescent="0.2">
      <c r="B376" s="6" t="s">
        <v>1049</v>
      </c>
      <c r="C376" s="6" t="s">
        <v>1050</v>
      </c>
      <c r="D376" s="6" t="s">
        <v>1051</v>
      </c>
      <c r="E376" s="5"/>
    </row>
    <row r="377" spans="2:5" x14ac:dyDescent="0.2">
      <c r="B377" s="6" t="s">
        <v>1049</v>
      </c>
      <c r="C377" s="6" t="s">
        <v>1052</v>
      </c>
      <c r="D377" s="6" t="s">
        <v>1053</v>
      </c>
      <c r="E377" s="5"/>
    </row>
    <row r="378" spans="2:5" x14ac:dyDescent="0.2">
      <c r="B378" s="6" t="s">
        <v>1054</v>
      </c>
      <c r="C378" s="6" t="s">
        <v>1055</v>
      </c>
      <c r="D378" s="6" t="s">
        <v>1056</v>
      </c>
      <c r="E378" s="5"/>
    </row>
    <row r="379" spans="2:5" x14ac:dyDescent="0.2">
      <c r="B379" s="6" t="s">
        <v>1057</v>
      </c>
      <c r="C379" s="6" t="s">
        <v>1058</v>
      </c>
      <c r="D379" s="6" t="s">
        <v>1059</v>
      </c>
      <c r="E379" s="5"/>
    </row>
    <row r="380" spans="2:5" x14ac:dyDescent="0.2">
      <c r="B380" s="6" t="s">
        <v>1057</v>
      </c>
      <c r="C380" s="6" t="s">
        <v>1060</v>
      </c>
      <c r="D380" s="6" t="s">
        <v>1061</v>
      </c>
      <c r="E380" s="5"/>
    </row>
    <row r="381" spans="2:5" x14ac:dyDescent="0.2">
      <c r="B381" s="6" t="s">
        <v>1062</v>
      </c>
      <c r="C381" s="6" t="s">
        <v>1063</v>
      </c>
      <c r="D381" s="6" t="s">
        <v>1064</v>
      </c>
      <c r="E381" s="5" t="str">
        <f>HYPERLINK("https://www.esco-net.com/wcs/escort/ec/detail?hHinCd=EA140CS-63","EA140CS-63")</f>
        <v>EA140CS-63</v>
      </c>
    </row>
    <row r="382" spans="2:5" x14ac:dyDescent="0.2">
      <c r="B382" s="6" t="s">
        <v>1062</v>
      </c>
      <c r="C382" s="6" t="s">
        <v>1065</v>
      </c>
      <c r="D382" s="6" t="s">
        <v>1066</v>
      </c>
      <c r="E382" s="5"/>
    </row>
    <row r="383" spans="2:5" x14ac:dyDescent="0.2">
      <c r="B383" s="6" t="s">
        <v>1067</v>
      </c>
      <c r="C383" s="6" t="s">
        <v>1068</v>
      </c>
      <c r="D383" s="6" t="s">
        <v>1069</v>
      </c>
      <c r="E383" s="5" t="str">
        <f>HYPERLINK("https://www.esco-net.com/wcs/escort/ec/detail?hHinCd=EA141A-625","EA141A-625")</f>
        <v>EA141A-625</v>
      </c>
    </row>
    <row r="384" spans="2:5" x14ac:dyDescent="0.2">
      <c r="B384" s="6" t="s">
        <v>1070</v>
      </c>
      <c r="C384" s="6" t="s">
        <v>1071</v>
      </c>
      <c r="D384" s="6" t="s">
        <v>1072</v>
      </c>
      <c r="E384" s="5" t="str">
        <f>HYPERLINK("https://www.esco-net.com/wcs/escort/ec/detail?hHinCd=EA141A-403","EA141A-403")</f>
        <v>EA141A-403</v>
      </c>
    </row>
    <row r="385" spans="2:5" x14ac:dyDescent="0.2">
      <c r="B385" s="6" t="s">
        <v>1073</v>
      </c>
      <c r="C385" s="6" t="s">
        <v>1074</v>
      </c>
      <c r="D385" s="6" t="s">
        <v>1075</v>
      </c>
      <c r="E385" s="5"/>
    </row>
    <row r="386" spans="2:5" x14ac:dyDescent="0.2">
      <c r="B386" s="6" t="s">
        <v>1076</v>
      </c>
      <c r="C386" s="6" t="s">
        <v>1077</v>
      </c>
      <c r="D386" s="6" t="s">
        <v>1078</v>
      </c>
      <c r="E386" s="5"/>
    </row>
    <row r="387" spans="2:5" x14ac:dyDescent="0.2">
      <c r="B387" s="6" t="s">
        <v>1079</v>
      </c>
      <c r="C387" s="6" t="s">
        <v>1080</v>
      </c>
      <c r="D387" s="6" t="s">
        <v>1081</v>
      </c>
      <c r="E387" s="5" t="str">
        <f>HYPERLINK("https://www.esco-net.com/wcs/escort/ec/detail?hHinCd=EA470AB-10","EA470AB-10")</f>
        <v>EA470AB-10</v>
      </c>
    </row>
    <row r="388" spans="2:5" x14ac:dyDescent="0.2">
      <c r="B388" s="6" t="s">
        <v>1082</v>
      </c>
      <c r="C388" s="6" t="s">
        <v>1083</v>
      </c>
      <c r="D388" s="6" t="s">
        <v>1084</v>
      </c>
      <c r="E388" s="5" t="str">
        <f>HYPERLINK("https://www.esco-net.com/wcs/escort/ec/detail?hHinCd=EA465AN-4","EA465AN-4")</f>
        <v>EA465AN-4</v>
      </c>
    </row>
    <row r="389" spans="2:5" x14ac:dyDescent="0.2">
      <c r="B389" s="6" t="s">
        <v>1085</v>
      </c>
      <c r="C389" s="6" t="s">
        <v>1086</v>
      </c>
      <c r="D389" s="6" t="s">
        <v>1087</v>
      </c>
      <c r="E389" s="5"/>
    </row>
    <row r="390" spans="2:5" x14ac:dyDescent="0.2">
      <c r="B390" s="6" t="s">
        <v>1088</v>
      </c>
      <c r="C390" s="6" t="s">
        <v>1089</v>
      </c>
      <c r="D390" s="6" t="s">
        <v>1090</v>
      </c>
      <c r="E390" s="5"/>
    </row>
    <row r="391" spans="2:5" x14ac:dyDescent="0.2">
      <c r="B391" s="6" t="s">
        <v>1091</v>
      </c>
      <c r="C391" s="6" t="s">
        <v>1092</v>
      </c>
      <c r="D391" s="6" t="s">
        <v>1093</v>
      </c>
      <c r="E391" s="5" t="str">
        <f>HYPERLINK("https://www.esco-net.com/wcs/escort/ec/detail?hHinCd=EA468GA-13","EA468GA-13")</f>
        <v>EA468GA-13</v>
      </c>
    </row>
    <row r="392" spans="2:5" x14ac:dyDescent="0.2">
      <c r="B392" s="6" t="s">
        <v>1094</v>
      </c>
      <c r="C392" s="6" t="s">
        <v>1095</v>
      </c>
      <c r="D392" s="6" t="s">
        <v>1096</v>
      </c>
      <c r="E392" s="5" t="str">
        <f>HYPERLINK("https://www.esco-net.com/wcs/escort/ec/detail?hHinCd=EA468B-18","EA468B-18")</f>
        <v>EA468B-18</v>
      </c>
    </row>
    <row r="393" spans="2:5" x14ac:dyDescent="0.2">
      <c r="B393" s="6" t="s">
        <v>1097</v>
      </c>
      <c r="C393" s="6" t="s">
        <v>1098</v>
      </c>
      <c r="D393" s="6" t="s">
        <v>1099</v>
      </c>
      <c r="E393" s="5"/>
    </row>
    <row r="394" spans="2:5" x14ac:dyDescent="0.2">
      <c r="B394" s="6" t="s">
        <v>1100</v>
      </c>
      <c r="C394" s="6" t="s">
        <v>1101</v>
      </c>
      <c r="D394" s="6" t="s">
        <v>1102</v>
      </c>
      <c r="E394" s="5" t="str">
        <f>HYPERLINK("https://www.esco-net.com/wcs/escort/ec/detail?hHinCd=EA468CJ-51","EA468CJ-51")</f>
        <v>EA468CJ-51</v>
      </c>
    </row>
    <row r="395" spans="2:5" x14ac:dyDescent="0.2">
      <c r="B395" s="6" t="s">
        <v>1103</v>
      </c>
      <c r="C395" s="6" t="s">
        <v>1104</v>
      </c>
      <c r="D395" s="6" t="s">
        <v>1105</v>
      </c>
      <c r="E395" s="5"/>
    </row>
    <row r="396" spans="2:5" x14ac:dyDescent="0.2">
      <c r="B396" s="6" t="s">
        <v>1103</v>
      </c>
      <c r="C396" s="6" t="s">
        <v>1106</v>
      </c>
      <c r="D396" s="6" t="s">
        <v>1107</v>
      </c>
      <c r="E396" s="5"/>
    </row>
    <row r="397" spans="2:5" x14ac:dyDescent="0.2">
      <c r="B397" s="6" t="s">
        <v>1108</v>
      </c>
      <c r="C397" s="6" t="s">
        <v>1109</v>
      </c>
      <c r="D397" s="6" t="s">
        <v>1110</v>
      </c>
      <c r="E397" s="5" t="str">
        <f>HYPERLINK("https://www.esco-net.com/wcs/escort/ec/detail?hHinCd=EA468DA-3A","EA468DA-3A")</f>
        <v>EA468DA-3A</v>
      </c>
    </row>
    <row r="398" spans="2:5" x14ac:dyDescent="0.2">
      <c r="B398" s="6" t="s">
        <v>1108</v>
      </c>
      <c r="C398" s="6" t="s">
        <v>1111</v>
      </c>
      <c r="D398" s="6" t="s">
        <v>1112</v>
      </c>
      <c r="E398" s="5" t="str">
        <f>HYPERLINK("https://www.esco-net.com/wcs/escort/ec/detail?hHinCd=EA468DA-12A","EA468DA-12A")</f>
        <v>EA468DA-12A</v>
      </c>
    </row>
    <row r="399" spans="2:5" x14ac:dyDescent="0.2">
      <c r="B399" s="6" t="s">
        <v>1113</v>
      </c>
      <c r="C399" s="6" t="s">
        <v>1114</v>
      </c>
      <c r="D399" s="6" t="s">
        <v>1115</v>
      </c>
      <c r="E399" s="5" t="str">
        <f>HYPERLINK("https://www.esco-net.com/wcs/escort/ec/detail?hHinCd=EA463A-80","EA463A-80")</f>
        <v>EA463A-80</v>
      </c>
    </row>
    <row r="400" spans="2:5" x14ac:dyDescent="0.2">
      <c r="B400" s="6" t="s">
        <v>1116</v>
      </c>
      <c r="C400" s="6" t="s">
        <v>1117</v>
      </c>
      <c r="D400" s="6" t="s">
        <v>1118</v>
      </c>
      <c r="E400" s="5" t="str">
        <f>HYPERLINK("https://www.esco-net.com/wcs/escort/ec/detail?hHinCd=EA463HC-120","EA463HC-120")</f>
        <v>EA463HC-120</v>
      </c>
    </row>
    <row r="401" spans="2:5" x14ac:dyDescent="0.2">
      <c r="B401" s="6" t="s">
        <v>1116</v>
      </c>
      <c r="C401" s="6" t="s">
        <v>1119</v>
      </c>
      <c r="D401" s="6" t="s">
        <v>1120</v>
      </c>
      <c r="E401" s="5" t="str">
        <f>HYPERLINK("https://www.esco-net.com/wcs/escort/ec/detail?hHinCd=EA463HC-130","EA463HC-130")</f>
        <v>EA463HC-130</v>
      </c>
    </row>
    <row r="402" spans="2:5" x14ac:dyDescent="0.2">
      <c r="B402" s="6" t="s">
        <v>75</v>
      </c>
      <c r="C402" s="6" t="s">
        <v>1121</v>
      </c>
      <c r="D402" s="6" t="s">
        <v>1122</v>
      </c>
      <c r="E402" s="5"/>
    </row>
    <row r="403" spans="2:5" x14ac:dyDescent="0.2">
      <c r="B403" s="6" t="s">
        <v>1123</v>
      </c>
      <c r="C403" s="6" t="s">
        <v>1124</v>
      </c>
      <c r="D403" s="6" t="s">
        <v>1125</v>
      </c>
      <c r="E403" s="5"/>
    </row>
    <row r="404" spans="2:5" x14ac:dyDescent="0.2">
      <c r="B404" s="6" t="s">
        <v>1123</v>
      </c>
      <c r="C404" s="6" t="s">
        <v>1126</v>
      </c>
      <c r="D404" s="6" t="s">
        <v>1127</v>
      </c>
      <c r="E404" s="5" t="str">
        <f>HYPERLINK("https://www.esco-net.com/wcs/escort/ec/detail?hHinCd=EA944MA-611","EA944MA-611")</f>
        <v>EA944MA-611</v>
      </c>
    </row>
    <row r="405" spans="2:5" x14ac:dyDescent="0.2">
      <c r="B405" s="6" t="s">
        <v>1123</v>
      </c>
      <c r="C405" s="6" t="s">
        <v>1128</v>
      </c>
      <c r="D405" s="6" t="s">
        <v>1129</v>
      </c>
      <c r="E405" s="5" t="str">
        <f>HYPERLINK("https://www.esco-net.com/wcs/escort/ec/detail?hHinCd=EA944MA-625","EA944MA-625")</f>
        <v>EA944MA-625</v>
      </c>
    </row>
    <row r="406" spans="2:5" x14ac:dyDescent="0.2">
      <c r="B406" s="6" t="s">
        <v>1130</v>
      </c>
      <c r="C406" s="6" t="s">
        <v>1131</v>
      </c>
      <c r="D406" s="6" t="s">
        <v>1132</v>
      </c>
      <c r="E406" s="5" t="str">
        <f>HYPERLINK("https://www.esco-net.com/wcs/escort/ec/detail?hHinCd=EA475V-2H","EA475V-2H")</f>
        <v>EA475V-2H</v>
      </c>
    </row>
    <row r="407" spans="2:5" x14ac:dyDescent="0.2">
      <c r="B407" s="6" t="s">
        <v>1133</v>
      </c>
      <c r="C407" s="6" t="s">
        <v>1134</v>
      </c>
      <c r="D407" s="6" t="s">
        <v>1135</v>
      </c>
      <c r="E407" s="5"/>
    </row>
    <row r="408" spans="2:5" x14ac:dyDescent="0.2">
      <c r="B408" s="6" t="s">
        <v>1136</v>
      </c>
      <c r="C408" s="6" t="s">
        <v>1137</v>
      </c>
      <c r="D408" s="6" t="s">
        <v>1138</v>
      </c>
      <c r="E408" s="5"/>
    </row>
    <row r="409" spans="2:5" x14ac:dyDescent="0.2">
      <c r="B409" s="6" t="s">
        <v>1139</v>
      </c>
      <c r="C409" s="6" t="s">
        <v>1140</v>
      </c>
      <c r="D409" s="6" t="s">
        <v>1141</v>
      </c>
      <c r="E409" s="5" t="str">
        <f>HYPERLINK("https://www.esco-net.com/wcs/escort/ec/detail?hHinCd=EA947F-13","EA947F-13")</f>
        <v>EA947F-13</v>
      </c>
    </row>
    <row r="410" spans="2:5" x14ac:dyDescent="0.2">
      <c r="B410" s="6" t="s">
        <v>1142</v>
      </c>
      <c r="C410" s="6" t="s">
        <v>1143</v>
      </c>
      <c r="D410" s="6" t="s">
        <v>1144</v>
      </c>
      <c r="E410" s="5"/>
    </row>
    <row r="411" spans="2:5" x14ac:dyDescent="0.2">
      <c r="B411" s="6" t="s">
        <v>1142</v>
      </c>
      <c r="C411" s="6" t="s">
        <v>1145</v>
      </c>
      <c r="D411" s="6" t="s">
        <v>1146</v>
      </c>
      <c r="E411" s="5" t="str">
        <f>HYPERLINK("https://www.esco-net.com/wcs/escort/ec/detail?hHinCd=EA947FA-21","EA947FA-21")</f>
        <v>EA947FA-21</v>
      </c>
    </row>
    <row r="412" spans="2:5" x14ac:dyDescent="0.2">
      <c r="B412" s="6" t="s">
        <v>1147</v>
      </c>
      <c r="C412" s="6" t="s">
        <v>1148</v>
      </c>
      <c r="D412" s="6" t="s">
        <v>1149</v>
      </c>
      <c r="E412" s="5" t="str">
        <f>HYPERLINK("https://www.esco-net.com/wcs/escort/ec/detail?hHinCd=EA940AL-5YA","EA940AL-5YA")</f>
        <v>EA940AL-5YA</v>
      </c>
    </row>
    <row r="413" spans="2:5" x14ac:dyDescent="0.2">
      <c r="B413" s="6" t="s">
        <v>1150</v>
      </c>
      <c r="C413" s="6" t="s">
        <v>1151</v>
      </c>
      <c r="D413" s="6" t="s">
        <v>1152</v>
      </c>
      <c r="E413" s="5" t="str">
        <f>HYPERLINK("https://www.esco-net.com/wcs/escort/ec/detail?hHinCd=EA948HB-112","EA948HB-112")</f>
        <v>EA948HB-112</v>
      </c>
    </row>
    <row r="414" spans="2:5" x14ac:dyDescent="0.2">
      <c r="B414" s="6" t="s">
        <v>1153</v>
      </c>
      <c r="C414" s="6" t="s">
        <v>1154</v>
      </c>
      <c r="D414" s="6" t="s">
        <v>1155</v>
      </c>
      <c r="E414" s="5"/>
    </row>
    <row r="415" spans="2:5" x14ac:dyDescent="0.2">
      <c r="B415" s="6" t="s">
        <v>1156</v>
      </c>
      <c r="C415" s="6" t="s">
        <v>1157</v>
      </c>
      <c r="D415" s="6" t="s">
        <v>1158</v>
      </c>
      <c r="E415" s="5"/>
    </row>
    <row r="416" spans="2:5" x14ac:dyDescent="0.2">
      <c r="B416" s="6" t="s">
        <v>1159</v>
      </c>
      <c r="C416" s="6" t="s">
        <v>1160</v>
      </c>
      <c r="D416" s="6" t="s">
        <v>1161</v>
      </c>
      <c r="E416" s="5"/>
    </row>
    <row r="417" spans="2:5" x14ac:dyDescent="0.2">
      <c r="B417" s="6" t="s">
        <v>1159</v>
      </c>
      <c r="C417" s="6" t="s">
        <v>1162</v>
      </c>
      <c r="D417" s="6" t="s">
        <v>1163</v>
      </c>
      <c r="E417" s="5"/>
    </row>
    <row r="418" spans="2:5" x14ac:dyDescent="0.2">
      <c r="B418" s="6" t="s">
        <v>1164</v>
      </c>
      <c r="C418" s="6" t="s">
        <v>1165</v>
      </c>
      <c r="D418" s="6" t="s">
        <v>1166</v>
      </c>
      <c r="E418" s="5"/>
    </row>
    <row r="419" spans="2:5" x14ac:dyDescent="0.2">
      <c r="B419" s="6" t="s">
        <v>1167</v>
      </c>
      <c r="C419" s="6" t="s">
        <v>1168</v>
      </c>
      <c r="D419" s="6" t="s">
        <v>1169</v>
      </c>
      <c r="E419" s="5"/>
    </row>
    <row r="420" spans="2:5" x14ac:dyDescent="0.2">
      <c r="B420" s="6" t="s">
        <v>29</v>
      </c>
      <c r="C420" s="6" t="s">
        <v>1170</v>
      </c>
      <c r="D420" s="6" t="s">
        <v>1171</v>
      </c>
      <c r="E420" s="5" t="str">
        <f>HYPERLINK("https://www.esco-net.com/wcs/escort/ec/detail?hHinCd=EA940CG-21","EA940CG-21")</f>
        <v>EA940CG-21</v>
      </c>
    </row>
    <row r="421" spans="2:5" x14ac:dyDescent="0.2">
      <c r="B421" s="6" t="s">
        <v>1172</v>
      </c>
      <c r="C421" s="6" t="s">
        <v>1173</v>
      </c>
      <c r="D421" s="6" t="s">
        <v>1174</v>
      </c>
      <c r="E421" s="5"/>
    </row>
    <row r="422" spans="2:5" x14ac:dyDescent="0.2">
      <c r="B422" s="6" t="s">
        <v>1175</v>
      </c>
      <c r="C422" s="6" t="s">
        <v>1176</v>
      </c>
      <c r="D422" s="6" t="s">
        <v>1177</v>
      </c>
      <c r="E422" s="5" t="str">
        <f>HYPERLINK("https://www.esco-net.com/wcs/escort/ec/detail?hHinCd=EA940CG-137","EA940CG-137")</f>
        <v>EA940CG-137</v>
      </c>
    </row>
    <row r="423" spans="2:5" x14ac:dyDescent="0.2">
      <c r="B423" s="6" t="s">
        <v>1178</v>
      </c>
      <c r="C423" s="6" t="s">
        <v>1179</v>
      </c>
      <c r="D423" s="6" t="s">
        <v>1180</v>
      </c>
      <c r="E423" s="5" t="str">
        <f>HYPERLINK("https://www.esco-net.com/wcs/escort/ec/detail?hHinCd=EA940BA-41","EA940BA-41")</f>
        <v>EA940BA-41</v>
      </c>
    </row>
    <row r="424" spans="2:5" x14ac:dyDescent="0.2">
      <c r="B424" s="6" t="s">
        <v>1181</v>
      </c>
      <c r="C424" s="6" t="s">
        <v>1182</v>
      </c>
      <c r="D424" s="6" t="s">
        <v>1183</v>
      </c>
      <c r="E424" s="5" t="str">
        <f>HYPERLINK("https://www.esco-net.com/wcs/escort/ec/detail?hHinCd=EA944BG-6","EA944BG-6")</f>
        <v>EA944BG-6</v>
      </c>
    </row>
    <row r="425" spans="2:5" x14ac:dyDescent="0.2">
      <c r="B425" s="6" t="s">
        <v>1181</v>
      </c>
      <c r="C425" s="6" t="s">
        <v>1184</v>
      </c>
      <c r="D425" s="6" t="s">
        <v>1185</v>
      </c>
      <c r="E425" s="5" t="str">
        <f>HYPERLINK("https://www.esco-net.com/wcs/escort/ec/detail?hHinCd=EA944BG-10","EA944BG-10")</f>
        <v>EA944BG-10</v>
      </c>
    </row>
    <row r="426" spans="2:5" x14ac:dyDescent="0.2">
      <c r="B426" s="6" t="s">
        <v>1181</v>
      </c>
      <c r="C426" s="6" t="s">
        <v>1186</v>
      </c>
      <c r="D426" s="6" t="s">
        <v>1187</v>
      </c>
      <c r="E426" s="5" t="str">
        <f>HYPERLINK("https://www.esco-net.com/wcs/escort/ec/detail?hHinCd=EA944BG-12","EA944BG-12")</f>
        <v>EA944BG-12</v>
      </c>
    </row>
    <row r="427" spans="2:5" x14ac:dyDescent="0.2">
      <c r="B427" s="6" t="s">
        <v>1188</v>
      </c>
      <c r="C427" s="6" t="s">
        <v>1189</v>
      </c>
      <c r="D427" s="6" t="s">
        <v>1190</v>
      </c>
      <c r="E427" s="5" t="str">
        <f>HYPERLINK("https://www.esco-net.com/wcs/escort/ec/detail?hHinCd=EA940DG-37","EA940DG-37")</f>
        <v>EA940DG-37</v>
      </c>
    </row>
    <row r="428" spans="2:5" x14ac:dyDescent="0.2">
      <c r="B428" s="6" t="s">
        <v>1188</v>
      </c>
      <c r="C428" s="6" t="s">
        <v>1191</v>
      </c>
      <c r="D428" s="6" t="s">
        <v>1192</v>
      </c>
      <c r="E428" s="5" t="str">
        <f>HYPERLINK("https://www.esco-net.com/wcs/escort/ec/detail?hHinCd=EA940DG-33A","EA940DG-33A")</f>
        <v>EA940DG-33A</v>
      </c>
    </row>
    <row r="429" spans="2:5" x14ac:dyDescent="0.2">
      <c r="B429" s="6" t="s">
        <v>1193</v>
      </c>
      <c r="C429" s="6" t="s">
        <v>1194</v>
      </c>
      <c r="D429" s="6" t="s">
        <v>1195</v>
      </c>
      <c r="E429" s="5"/>
    </row>
    <row r="430" spans="2:5" x14ac:dyDescent="0.2">
      <c r="B430" s="6" t="s">
        <v>1196</v>
      </c>
      <c r="C430" s="6" t="s">
        <v>1197</v>
      </c>
      <c r="D430" s="6" t="s">
        <v>1198</v>
      </c>
      <c r="E430" s="5"/>
    </row>
    <row r="431" spans="2:5" x14ac:dyDescent="0.2">
      <c r="B431" s="6" t="s">
        <v>1199</v>
      </c>
      <c r="C431" s="6" t="s">
        <v>1200</v>
      </c>
      <c r="D431" s="6" t="s">
        <v>1201</v>
      </c>
      <c r="E431" s="5" t="str">
        <f>HYPERLINK("https://www.esco-net.com/wcs/escort/ec/detail?hHinCd=EA940DA-62A","EA940DA-62A")</f>
        <v>EA940DA-62A</v>
      </c>
    </row>
    <row r="432" spans="2:5" x14ac:dyDescent="0.2">
      <c r="B432" s="6" t="s">
        <v>1199</v>
      </c>
      <c r="C432" s="6" t="s">
        <v>1202</v>
      </c>
      <c r="D432" s="6" t="s">
        <v>1203</v>
      </c>
      <c r="E432" s="5"/>
    </row>
    <row r="433" spans="2:5" x14ac:dyDescent="0.2">
      <c r="B433" s="6" t="s">
        <v>1199</v>
      </c>
      <c r="C433" s="6" t="s">
        <v>1204</v>
      </c>
      <c r="D433" s="6" t="s">
        <v>1205</v>
      </c>
      <c r="E433" s="5"/>
    </row>
    <row r="434" spans="2:5" x14ac:dyDescent="0.2">
      <c r="B434" s="6" t="s">
        <v>1199</v>
      </c>
      <c r="C434" s="6" t="s">
        <v>1206</v>
      </c>
      <c r="D434" s="6" t="s">
        <v>1207</v>
      </c>
      <c r="E434" s="5" t="str">
        <f>HYPERLINK("https://www.esco-net.com/wcs/escort/ec/detail?hHinCd=EA940DA-27A","EA940DA-27A")</f>
        <v>EA940DA-27A</v>
      </c>
    </row>
    <row r="435" spans="2:5" x14ac:dyDescent="0.2">
      <c r="B435" s="6" t="s">
        <v>1208</v>
      </c>
      <c r="C435" s="6" t="s">
        <v>1209</v>
      </c>
      <c r="D435" s="6" t="s">
        <v>1210</v>
      </c>
      <c r="E435" s="5" t="str">
        <f>HYPERLINK("https://www.esco-net.com/wcs/escort/ec/detail?hHinCd=EA940DB-1C","EA940DB-1C")</f>
        <v>EA940DB-1C</v>
      </c>
    </row>
    <row r="436" spans="2:5" x14ac:dyDescent="0.2">
      <c r="B436" s="6" t="s">
        <v>1208</v>
      </c>
      <c r="C436" s="6" t="s">
        <v>1211</v>
      </c>
      <c r="D436" s="6" t="s">
        <v>1212</v>
      </c>
      <c r="E436" s="5" t="str">
        <f>HYPERLINK("https://www.esco-net.com/wcs/escort/ec/detail?hHinCd=EA940DB-23B","EA940DB-23B")</f>
        <v>EA940DB-23B</v>
      </c>
    </row>
    <row r="437" spans="2:5" x14ac:dyDescent="0.2">
      <c r="B437" s="6" t="s">
        <v>1213</v>
      </c>
      <c r="C437" s="6" t="s">
        <v>1214</v>
      </c>
      <c r="D437" s="6" t="s">
        <v>1215</v>
      </c>
      <c r="E437" s="5"/>
    </row>
    <row r="438" spans="2:5" x14ac:dyDescent="0.2">
      <c r="B438" s="6" t="s">
        <v>1216</v>
      </c>
      <c r="C438" s="6" t="s">
        <v>1217</v>
      </c>
      <c r="D438" s="6" t="s">
        <v>1218</v>
      </c>
      <c r="E438" s="5" t="str">
        <f>HYPERLINK("https://www.esco-net.com/wcs/escort/ec/detail?hHinCd=EA940PL-112","EA940PL-112")</f>
        <v>EA940PL-112</v>
      </c>
    </row>
    <row r="439" spans="2:5" x14ac:dyDescent="0.2">
      <c r="B439" s="6" t="s">
        <v>11</v>
      </c>
      <c r="C439" s="6" t="s">
        <v>1219</v>
      </c>
      <c r="D439" s="6" t="s">
        <v>1220</v>
      </c>
      <c r="E439" s="5"/>
    </row>
    <row r="440" spans="2:5" x14ac:dyDescent="0.2">
      <c r="B440" s="6" t="s">
        <v>20</v>
      </c>
      <c r="C440" s="6" t="s">
        <v>1221</v>
      </c>
      <c r="D440" s="6" t="s">
        <v>1222</v>
      </c>
      <c r="E440" s="5"/>
    </row>
    <row r="441" spans="2:5" x14ac:dyDescent="0.2">
      <c r="B441" s="6" t="s">
        <v>1223</v>
      </c>
      <c r="C441" s="6" t="s">
        <v>1224</v>
      </c>
      <c r="D441" s="6" t="s">
        <v>1225</v>
      </c>
      <c r="E441" s="5" t="str">
        <f>HYPERLINK("https://www.esco-net.com/wcs/escort/ec/detail?hHinCd=EA948AD-121","EA948AD-121")</f>
        <v>EA948AD-121</v>
      </c>
    </row>
    <row r="442" spans="2:5" x14ac:dyDescent="0.2">
      <c r="B442" s="6" t="s">
        <v>1223</v>
      </c>
      <c r="C442" s="6" t="s">
        <v>1226</v>
      </c>
      <c r="D442" s="6" t="s">
        <v>1227</v>
      </c>
      <c r="E442" s="5" t="str">
        <f>HYPERLINK("https://www.esco-net.com/wcs/escort/ec/detail?hHinCd=EA948AD-121","EA948AD-121")</f>
        <v>EA948AD-121</v>
      </c>
    </row>
    <row r="443" spans="2:5" x14ac:dyDescent="0.2">
      <c r="B443" s="6" t="s">
        <v>1223</v>
      </c>
      <c r="C443" s="6" t="s">
        <v>1228</v>
      </c>
      <c r="D443" s="6" t="s">
        <v>1229</v>
      </c>
      <c r="E443" s="5"/>
    </row>
    <row r="444" spans="2:5" x14ac:dyDescent="0.2">
      <c r="B444" s="6" t="s">
        <v>1223</v>
      </c>
      <c r="C444" s="6" t="s">
        <v>1230</v>
      </c>
      <c r="D444" s="6" t="s">
        <v>1231</v>
      </c>
      <c r="E444" s="5"/>
    </row>
    <row r="445" spans="2:5" x14ac:dyDescent="0.2">
      <c r="B445" s="6" t="s">
        <v>1223</v>
      </c>
      <c r="C445" s="6" t="s">
        <v>1232</v>
      </c>
      <c r="D445" s="6" t="s">
        <v>1233</v>
      </c>
      <c r="E445" s="5"/>
    </row>
    <row r="446" spans="2:5" x14ac:dyDescent="0.2">
      <c r="B446" s="6" t="s">
        <v>1234</v>
      </c>
      <c r="C446" s="6" t="s">
        <v>1235</v>
      </c>
      <c r="D446" s="6" t="s">
        <v>1236</v>
      </c>
      <c r="E446" s="5"/>
    </row>
    <row r="447" spans="2:5" x14ac:dyDescent="0.2">
      <c r="B447" s="6" t="s">
        <v>1237</v>
      </c>
      <c r="C447" s="6" t="s">
        <v>1238</v>
      </c>
      <c r="D447" s="6" t="s">
        <v>1239</v>
      </c>
      <c r="E447" s="5"/>
    </row>
    <row r="448" spans="2:5" x14ac:dyDescent="0.2">
      <c r="B448" s="6" t="s">
        <v>1240</v>
      </c>
      <c r="C448" s="6" t="s">
        <v>1241</v>
      </c>
      <c r="D448" s="6" t="s">
        <v>1242</v>
      </c>
      <c r="E448" s="5"/>
    </row>
    <row r="449" spans="2:5" x14ac:dyDescent="0.2">
      <c r="B449" s="6" t="s">
        <v>1240</v>
      </c>
      <c r="C449" s="6" t="s">
        <v>1243</v>
      </c>
      <c r="D449" s="6" t="s">
        <v>1244</v>
      </c>
      <c r="E449" s="5"/>
    </row>
    <row r="450" spans="2:5" x14ac:dyDescent="0.2">
      <c r="B450" s="6" t="s">
        <v>1245</v>
      </c>
      <c r="C450" s="6" t="s">
        <v>1246</v>
      </c>
      <c r="D450" s="6" t="s">
        <v>1247</v>
      </c>
      <c r="E450" s="5"/>
    </row>
    <row r="451" spans="2:5" x14ac:dyDescent="0.2">
      <c r="B451" s="6" t="s">
        <v>1245</v>
      </c>
      <c r="C451" s="6" t="s">
        <v>1248</v>
      </c>
      <c r="D451" s="6" t="s">
        <v>1249</v>
      </c>
      <c r="E451" s="5" t="str">
        <f>HYPERLINK("https://www.esco-net.com/wcs/escort/ec/detail?hHinCd=EA949RH-139","EA949RH-139")</f>
        <v>EA949RH-139</v>
      </c>
    </row>
    <row r="452" spans="2:5" x14ac:dyDescent="0.2">
      <c r="B452" s="6" t="s">
        <v>1250</v>
      </c>
      <c r="C452" s="6" t="s">
        <v>1251</v>
      </c>
      <c r="D452" s="6" t="s">
        <v>1252</v>
      </c>
      <c r="E452" s="5"/>
    </row>
    <row r="453" spans="2:5" x14ac:dyDescent="0.2">
      <c r="B453" s="6" t="s">
        <v>1253</v>
      </c>
      <c r="C453" s="6" t="s">
        <v>1254</v>
      </c>
      <c r="D453" s="6" t="s">
        <v>1255</v>
      </c>
      <c r="E453" s="5"/>
    </row>
    <row r="454" spans="2:5" x14ac:dyDescent="0.2">
      <c r="B454" s="6" t="s">
        <v>1256</v>
      </c>
      <c r="C454" s="6" t="s">
        <v>1257</v>
      </c>
      <c r="D454" s="6" t="s">
        <v>1258</v>
      </c>
      <c r="E454" s="5"/>
    </row>
    <row r="455" spans="2:5" x14ac:dyDescent="0.2">
      <c r="B455" s="6" t="s">
        <v>76</v>
      </c>
      <c r="C455" s="6" t="s">
        <v>1259</v>
      </c>
      <c r="D455" s="6" t="s">
        <v>1260</v>
      </c>
      <c r="E455" s="5" t="str">
        <f>HYPERLINK("https://www.esco-net.com/wcs/escort/ec/detail?hHinCd=EA966ED-900","EA966ED-900")</f>
        <v>EA966ED-900</v>
      </c>
    </row>
    <row r="456" spans="2:5" x14ac:dyDescent="0.2">
      <c r="B456" s="6" t="s">
        <v>76</v>
      </c>
      <c r="C456" s="6" t="s">
        <v>1261</v>
      </c>
      <c r="D456" s="6" t="s">
        <v>1262</v>
      </c>
      <c r="E456" s="5"/>
    </row>
    <row r="457" spans="2:5" x14ac:dyDescent="0.2">
      <c r="B457" s="6" t="s">
        <v>1263</v>
      </c>
      <c r="C457" s="6" t="s">
        <v>1264</v>
      </c>
      <c r="D457" s="6" t="s">
        <v>1265</v>
      </c>
      <c r="E457" s="5"/>
    </row>
    <row r="458" spans="2:5" x14ac:dyDescent="0.2">
      <c r="B458" s="6" t="s">
        <v>1266</v>
      </c>
      <c r="C458" s="6" t="s">
        <v>1267</v>
      </c>
      <c r="D458" s="6" t="s">
        <v>1268</v>
      </c>
      <c r="E458" s="5"/>
    </row>
    <row r="459" spans="2:5" x14ac:dyDescent="0.2">
      <c r="B459" s="6" t="s">
        <v>1266</v>
      </c>
      <c r="C459" s="6" t="s">
        <v>1269</v>
      </c>
      <c r="D459" s="6" t="s">
        <v>1270</v>
      </c>
      <c r="E459" s="5" t="str">
        <f>HYPERLINK("https://www.esco-net.com/wcs/escort/ec/detail?hHinCd=EA527BS-11","EA527BS-11")</f>
        <v>EA527BS-11</v>
      </c>
    </row>
    <row r="460" spans="2:5" x14ac:dyDescent="0.2">
      <c r="B460" s="6" t="s">
        <v>1271</v>
      </c>
      <c r="C460" s="6" t="s">
        <v>1272</v>
      </c>
      <c r="D460" s="6" t="s">
        <v>1273</v>
      </c>
      <c r="E460" s="5" t="str">
        <f>HYPERLINK("https://www.esco-net.com/wcs/escort/ec/detail?hHinCd=EA945SR-5","EA945SR-5")</f>
        <v>EA945SR-5</v>
      </c>
    </row>
    <row r="461" spans="2:5" x14ac:dyDescent="0.2">
      <c r="B461" s="6" t="s">
        <v>1271</v>
      </c>
      <c r="C461" s="6" t="s">
        <v>1274</v>
      </c>
      <c r="D461" s="6" t="s">
        <v>1275</v>
      </c>
      <c r="E461" s="5"/>
    </row>
    <row r="462" spans="2:5" x14ac:dyDescent="0.2">
      <c r="B462" s="6" t="s">
        <v>1276</v>
      </c>
      <c r="C462" s="6" t="s">
        <v>1277</v>
      </c>
      <c r="D462" s="6" t="s">
        <v>1278</v>
      </c>
      <c r="E462" s="5"/>
    </row>
    <row r="463" spans="2:5" x14ac:dyDescent="0.2">
      <c r="B463" s="6" t="s">
        <v>1279</v>
      </c>
      <c r="C463" s="6" t="s">
        <v>1280</v>
      </c>
      <c r="D463" s="6" t="s">
        <v>1281</v>
      </c>
      <c r="E463" s="5" t="str">
        <f>HYPERLINK("https://www.esco-net.com/wcs/escort/ec/detail?hHinCd=EA949GN-4A","EA949GN-4A")</f>
        <v>EA949GN-4A</v>
      </c>
    </row>
    <row r="464" spans="2:5" x14ac:dyDescent="0.2">
      <c r="B464" s="6" t="s">
        <v>1279</v>
      </c>
      <c r="C464" s="6" t="s">
        <v>1282</v>
      </c>
      <c r="D464" s="6" t="s">
        <v>1283</v>
      </c>
      <c r="E464" s="5" t="str">
        <f>HYPERLINK("https://www.esco-net.com/wcs/escort/ec/detail?hHinCd=EA949GN-14A","EA949GN-14A")</f>
        <v>EA949GN-14A</v>
      </c>
    </row>
    <row r="465" spans="2:5" x14ac:dyDescent="0.2">
      <c r="B465" s="6" t="s">
        <v>1284</v>
      </c>
      <c r="C465" s="6" t="s">
        <v>1285</v>
      </c>
      <c r="D465" s="6" t="s">
        <v>1286</v>
      </c>
      <c r="E465" s="5" t="str">
        <f>HYPERLINK("https://www.esco-net.com/wcs/escort/ec/detail?hHinCd=EA949AE-264","EA949AE-264")</f>
        <v>EA949AE-264</v>
      </c>
    </row>
    <row r="466" spans="2:5" x14ac:dyDescent="0.2">
      <c r="B466" s="6" t="s">
        <v>1287</v>
      </c>
      <c r="C466" s="6" t="s">
        <v>1288</v>
      </c>
      <c r="D466" s="6" t="s">
        <v>1289</v>
      </c>
      <c r="E466" s="5" t="str">
        <f>HYPERLINK("https://www.esco-net.com/wcs/escort/ec/detail?hHinCd=EA945VK-12","EA945VK-12")</f>
        <v>EA945VK-12</v>
      </c>
    </row>
    <row r="467" spans="2:5" x14ac:dyDescent="0.2">
      <c r="B467" s="6" t="s">
        <v>1290</v>
      </c>
      <c r="C467" s="6" t="s">
        <v>1291</v>
      </c>
      <c r="D467" s="6" t="s">
        <v>1292</v>
      </c>
      <c r="E467" s="5" t="str">
        <f>HYPERLINK("https://www.esco-net.com/wcs/escort/ec/detail?hHinCd=EA949PE-404","EA949PE-404")</f>
        <v>EA949PE-404</v>
      </c>
    </row>
    <row r="468" spans="2:5" x14ac:dyDescent="0.2">
      <c r="B468" s="6" t="s">
        <v>1293</v>
      </c>
      <c r="C468" s="6" t="s">
        <v>1294</v>
      </c>
      <c r="D468" s="6" t="s">
        <v>1295</v>
      </c>
      <c r="E468" s="5" t="str">
        <f>HYPERLINK("https://www.esco-net.com/wcs/escort/ec/detail?hHinCd=EA423RS-10A","EA423RS-10A")</f>
        <v>EA423RS-10A</v>
      </c>
    </row>
    <row r="469" spans="2:5" x14ac:dyDescent="0.2">
      <c r="B469" s="6" t="s">
        <v>1293</v>
      </c>
      <c r="C469" s="6" t="s">
        <v>1296</v>
      </c>
      <c r="D469" s="6" t="s">
        <v>1297</v>
      </c>
      <c r="E469" s="5" t="str">
        <f>HYPERLINK("https://www.esco-net.com/wcs/escort/ec/detail?hHinCd=EA423RS-20A","EA423RS-20A")</f>
        <v>EA423RS-20A</v>
      </c>
    </row>
    <row r="470" spans="2:5" x14ac:dyDescent="0.2">
      <c r="B470" s="6" t="s">
        <v>1293</v>
      </c>
      <c r="C470" s="6" t="s">
        <v>1298</v>
      </c>
      <c r="D470" s="6" t="s">
        <v>1299</v>
      </c>
      <c r="E470" s="5" t="str">
        <f>HYPERLINK("https://www.esco-net.com/wcs/escort/ec/detail?hHinCd=EA423RS-26A","EA423RS-26A")</f>
        <v>EA423RS-26A</v>
      </c>
    </row>
    <row r="471" spans="2:5" x14ac:dyDescent="0.2">
      <c r="B471" s="6" t="s">
        <v>1293</v>
      </c>
      <c r="C471" s="6" t="s">
        <v>1300</v>
      </c>
      <c r="D471" s="6" t="s">
        <v>1301</v>
      </c>
      <c r="E471" s="5" t="str">
        <f>HYPERLINK("https://www.esco-net.com/wcs/escort/ec/detail?hHinCd=EA423RS-38A","EA423RS-38A")</f>
        <v>EA423RS-38A</v>
      </c>
    </row>
    <row r="472" spans="2:5" x14ac:dyDescent="0.2">
      <c r="B472" s="6" t="s">
        <v>1302</v>
      </c>
      <c r="C472" s="6" t="s">
        <v>1303</v>
      </c>
      <c r="D472" s="6" t="s">
        <v>1304</v>
      </c>
      <c r="E472" s="5" t="str">
        <f>HYPERLINK("https://www.esco-net.com/wcs/escort/ec/detail?hHinCd=EA781EM-21","EA781EM-21")</f>
        <v>EA781EM-21</v>
      </c>
    </row>
    <row r="473" spans="2:5" x14ac:dyDescent="0.2">
      <c r="B473" s="6" t="s">
        <v>1302</v>
      </c>
      <c r="C473" s="6" t="s">
        <v>1305</v>
      </c>
      <c r="D473" s="6" t="s">
        <v>1306</v>
      </c>
      <c r="E473" s="5" t="str">
        <f>HYPERLINK("https://www.esco-net.com/wcs/escort/ec/detail?hHinCd=EA781GC-47","EA781GC-47")</f>
        <v>EA781GC-47</v>
      </c>
    </row>
    <row r="474" spans="2:5" x14ac:dyDescent="0.2">
      <c r="B474" s="6" t="s">
        <v>1307</v>
      </c>
      <c r="C474" s="6" t="s">
        <v>1308</v>
      </c>
      <c r="D474" s="6" t="s">
        <v>1309</v>
      </c>
      <c r="E474" s="5" t="str">
        <f>HYPERLINK("https://www.esco-net.com/wcs/escort/ec/detail?hHinCd=EA781BS-34","EA781BS-34")</f>
        <v>EA781BS-34</v>
      </c>
    </row>
    <row r="475" spans="2:5" x14ac:dyDescent="0.2">
      <c r="B475" s="6" t="s">
        <v>1307</v>
      </c>
      <c r="C475" s="6" t="s">
        <v>1310</v>
      </c>
      <c r="D475" s="6" t="s">
        <v>1311</v>
      </c>
      <c r="E475" s="5" t="str">
        <f>HYPERLINK("https://www.esco-net.com/wcs/escort/ec/detail?hHinCd=EA781BS-45","EA781BS-45")</f>
        <v>EA781BS-45</v>
      </c>
    </row>
    <row r="476" spans="2:5" x14ac:dyDescent="0.2">
      <c r="B476" s="6" t="s">
        <v>1307</v>
      </c>
      <c r="C476" s="6" t="s">
        <v>1312</v>
      </c>
      <c r="D476" s="6" t="s">
        <v>1313</v>
      </c>
      <c r="E476" s="5" t="str">
        <f>HYPERLINK("https://www.esco-net.com/wcs/escort/ec/detail?hHinCd=EA781BX-51","EA781BX-51")</f>
        <v>EA781BX-51</v>
      </c>
    </row>
    <row r="477" spans="2:5" x14ac:dyDescent="0.2">
      <c r="B477" s="6" t="s">
        <v>1314</v>
      </c>
      <c r="C477" s="6" t="s">
        <v>1315</v>
      </c>
      <c r="D477" s="6" t="s">
        <v>1316</v>
      </c>
      <c r="E477" s="5" t="str">
        <f>HYPERLINK("https://www.esco-net.com/wcs/escort/ec/detail?hHinCd=EA781BC-42","EA781BC-42")</f>
        <v>EA781BC-42</v>
      </c>
    </row>
    <row r="478" spans="2:5" x14ac:dyDescent="0.2">
      <c r="B478" s="6" t="s">
        <v>1314</v>
      </c>
      <c r="C478" s="6" t="s">
        <v>1317</v>
      </c>
      <c r="D478" s="6" t="s">
        <v>1318</v>
      </c>
      <c r="E478" s="5"/>
    </row>
    <row r="479" spans="2:5" x14ac:dyDescent="0.2">
      <c r="B479" s="6" t="s">
        <v>1314</v>
      </c>
      <c r="C479" s="6" t="s">
        <v>1319</v>
      </c>
      <c r="D479" s="6" t="s">
        <v>1320</v>
      </c>
      <c r="E479" s="5"/>
    </row>
    <row r="480" spans="2:5" x14ac:dyDescent="0.2">
      <c r="B480" s="6" t="s">
        <v>1314</v>
      </c>
      <c r="C480" s="6" t="s">
        <v>1321</v>
      </c>
      <c r="D480" s="6" t="s">
        <v>1322</v>
      </c>
      <c r="E480" s="5"/>
    </row>
    <row r="481" spans="2:5" x14ac:dyDescent="0.2">
      <c r="B481" s="6" t="s">
        <v>1314</v>
      </c>
      <c r="C481" s="6" t="s">
        <v>1323</v>
      </c>
      <c r="D481" s="6" t="s">
        <v>1324</v>
      </c>
      <c r="E481" s="5"/>
    </row>
    <row r="482" spans="2:5" x14ac:dyDescent="0.2">
      <c r="B482" s="6" t="s">
        <v>1325</v>
      </c>
      <c r="C482" s="6" t="s">
        <v>1326</v>
      </c>
      <c r="D482" s="6" t="s">
        <v>1327</v>
      </c>
      <c r="E482" s="5"/>
    </row>
    <row r="483" spans="2:5" x14ac:dyDescent="0.2">
      <c r="B483" s="6" t="s">
        <v>1325</v>
      </c>
      <c r="C483" s="6" t="s">
        <v>1328</v>
      </c>
      <c r="D483" s="6" t="s">
        <v>1329</v>
      </c>
      <c r="E483" s="5"/>
    </row>
    <row r="484" spans="2:5" x14ac:dyDescent="0.2">
      <c r="B484" s="6" t="s">
        <v>1330</v>
      </c>
      <c r="C484" s="6" t="s">
        <v>1331</v>
      </c>
      <c r="D484" s="6" t="s">
        <v>1332</v>
      </c>
      <c r="E484" s="5" t="str">
        <f>HYPERLINK("https://www.esco-net.com/wcs/escort/ec/detail?hHinCd=EA951LR-26","EA951LR-26")</f>
        <v>EA951LR-26</v>
      </c>
    </row>
    <row r="485" spans="2:5" x14ac:dyDescent="0.2">
      <c r="B485" s="6" t="s">
        <v>1333</v>
      </c>
      <c r="C485" s="6" t="s">
        <v>1334</v>
      </c>
      <c r="D485" s="6" t="s">
        <v>1335</v>
      </c>
      <c r="E485" s="5" t="str">
        <f>HYPERLINK("https://www.esco-net.com/wcs/escort/ec/detail?hHinCd=EA951LG-35","EA951LG-35")</f>
        <v>EA951LG-35</v>
      </c>
    </row>
    <row r="486" spans="2:5" x14ac:dyDescent="0.2">
      <c r="B486" s="6" t="s">
        <v>1336</v>
      </c>
      <c r="C486" s="6" t="s">
        <v>1337</v>
      </c>
      <c r="D486" s="6" t="s">
        <v>1338</v>
      </c>
      <c r="E486" s="5"/>
    </row>
    <row r="487" spans="2:5" x14ac:dyDescent="0.2">
      <c r="B487" s="6" t="s">
        <v>1339</v>
      </c>
      <c r="C487" s="6" t="s">
        <v>1340</v>
      </c>
      <c r="D487" s="6" t="s">
        <v>1341</v>
      </c>
      <c r="E487" s="5"/>
    </row>
    <row r="488" spans="2:5" x14ac:dyDescent="0.2">
      <c r="B488" s="6" t="s">
        <v>1342</v>
      </c>
      <c r="C488" s="6" t="s">
        <v>1343</v>
      </c>
      <c r="D488" s="6" t="s">
        <v>1344</v>
      </c>
      <c r="E488" s="5"/>
    </row>
    <row r="489" spans="2:5" x14ac:dyDescent="0.2">
      <c r="B489" s="6" t="s">
        <v>1342</v>
      </c>
      <c r="C489" s="6" t="s">
        <v>1345</v>
      </c>
      <c r="D489" s="6" t="s">
        <v>1346</v>
      </c>
      <c r="E489" s="5"/>
    </row>
    <row r="490" spans="2:5" x14ac:dyDescent="0.2">
      <c r="B490" s="6" t="s">
        <v>30</v>
      </c>
      <c r="C490" s="6" t="s">
        <v>1347</v>
      </c>
      <c r="D490" s="6" t="s">
        <v>1348</v>
      </c>
      <c r="E490" s="5"/>
    </row>
    <row r="491" spans="2:5" x14ac:dyDescent="0.2">
      <c r="B491" s="6" t="s">
        <v>30</v>
      </c>
      <c r="C491" s="6" t="s">
        <v>1349</v>
      </c>
      <c r="D491" s="6" t="s">
        <v>1350</v>
      </c>
      <c r="E491" s="5" t="str">
        <f>HYPERLINK("https://www.esco-net.com/wcs/escort/ec/detail?hHinCd=EA951EF-635","EA951EF-635")</f>
        <v>EA951EF-635</v>
      </c>
    </row>
    <row r="492" spans="2:5" x14ac:dyDescent="0.2">
      <c r="B492" s="6" t="s">
        <v>30</v>
      </c>
      <c r="C492" s="6" t="s">
        <v>1351</v>
      </c>
      <c r="D492" s="6" t="s">
        <v>1352</v>
      </c>
      <c r="E492" s="5" t="str">
        <f>HYPERLINK("https://www.esco-net.com/wcs/escort/ec/detail?hHinCd=EA951EF-575","EA951EF-575")</f>
        <v>EA951EF-575</v>
      </c>
    </row>
    <row r="493" spans="2:5" x14ac:dyDescent="0.2">
      <c r="B493" s="6" t="s">
        <v>41</v>
      </c>
      <c r="C493" s="6" t="s">
        <v>1353</v>
      </c>
      <c r="D493" s="6" t="s">
        <v>1354</v>
      </c>
      <c r="E493" s="5"/>
    </row>
    <row r="494" spans="2:5" x14ac:dyDescent="0.2">
      <c r="B494" s="6" t="s">
        <v>1355</v>
      </c>
      <c r="C494" s="6" t="s">
        <v>1356</v>
      </c>
      <c r="D494" s="6" t="s">
        <v>1357</v>
      </c>
      <c r="E494" s="5"/>
    </row>
    <row r="495" spans="2:5" x14ac:dyDescent="0.2">
      <c r="B495" s="6" t="s">
        <v>77</v>
      </c>
      <c r="C495" s="6" t="s">
        <v>1358</v>
      </c>
      <c r="D495" s="6" t="s">
        <v>1359</v>
      </c>
      <c r="E495" s="5" t="str">
        <f>HYPERLINK("https://www.esco-net.com/wcs/escort/ec/detail?hHinCd=EA976GA-62","EA976GA-62")</f>
        <v>EA976GA-62</v>
      </c>
    </row>
    <row r="496" spans="2:5" x14ac:dyDescent="0.2">
      <c r="B496" s="6" t="s">
        <v>1360</v>
      </c>
      <c r="C496" s="6" t="s">
        <v>1361</v>
      </c>
      <c r="D496" s="6" t="s">
        <v>1362</v>
      </c>
      <c r="E496" s="5"/>
    </row>
    <row r="497" spans="2:5" x14ac:dyDescent="0.2">
      <c r="B497" s="6" t="s">
        <v>1360</v>
      </c>
      <c r="C497" s="6" t="s">
        <v>1363</v>
      </c>
      <c r="D497" s="6" t="s">
        <v>1364</v>
      </c>
      <c r="E497" s="5" t="str">
        <f>HYPERLINK("https://www.esco-net.com/wcs/escort/ec/detail?hHinCd=EA951CF-12","EA951CF-12")</f>
        <v>EA951CF-12</v>
      </c>
    </row>
    <row r="498" spans="2:5" x14ac:dyDescent="0.2">
      <c r="B498" s="6" t="s">
        <v>1365</v>
      </c>
      <c r="C498" s="6" t="s">
        <v>1366</v>
      </c>
      <c r="D498" s="6" t="s">
        <v>1367</v>
      </c>
      <c r="E498" s="5"/>
    </row>
    <row r="499" spans="2:5" x14ac:dyDescent="0.2">
      <c r="B499" s="6" t="s">
        <v>1365</v>
      </c>
      <c r="C499" s="6" t="s">
        <v>1368</v>
      </c>
      <c r="D499" s="6" t="s">
        <v>1369</v>
      </c>
      <c r="E499" s="5" t="str">
        <f>HYPERLINK("https://www.esco-net.com/wcs/escort/ec/detail?hHinCd=EA951CA-114A","EA951CA-114A")</f>
        <v>EA951CA-114A</v>
      </c>
    </row>
    <row r="500" spans="2:5" x14ac:dyDescent="0.2">
      <c r="B500" s="6" t="s">
        <v>78</v>
      </c>
      <c r="C500" s="6" t="s">
        <v>1370</v>
      </c>
      <c r="D500" s="6" t="s">
        <v>1371</v>
      </c>
      <c r="E500" s="5"/>
    </row>
    <row r="501" spans="2:5" x14ac:dyDescent="0.2">
      <c r="B501" s="6" t="s">
        <v>78</v>
      </c>
      <c r="C501" s="6" t="s">
        <v>1372</v>
      </c>
      <c r="D501" s="6" t="s">
        <v>79</v>
      </c>
      <c r="E501" s="5" t="str">
        <f>HYPERLINK("https://www.esco-net.com/wcs/escort/ec/detail?hHinCd=EA951EW-121","EA951EW-121")</f>
        <v>EA951EW-121</v>
      </c>
    </row>
    <row r="502" spans="2:5" x14ac:dyDescent="0.2">
      <c r="B502" s="6" t="s">
        <v>1373</v>
      </c>
      <c r="C502" s="6" t="s">
        <v>1374</v>
      </c>
      <c r="D502" s="6" t="s">
        <v>1375</v>
      </c>
      <c r="E502" s="5" t="str">
        <f>HYPERLINK("https://www.esco-net.com/wcs/escort/ec/detail?hHinCd=EA638BL-12","EA638BL-12")</f>
        <v>EA638BL-12</v>
      </c>
    </row>
    <row r="503" spans="2:5" x14ac:dyDescent="0.2">
      <c r="B503" s="6" t="s">
        <v>1376</v>
      </c>
      <c r="C503" s="6" t="s">
        <v>1377</v>
      </c>
      <c r="D503" s="6" t="s">
        <v>1378</v>
      </c>
      <c r="E503" s="5" t="str">
        <f>HYPERLINK("https://www.esco-net.com/wcs/escort/ec/detail?hHinCd=EA951DB-52","EA951DB-52")</f>
        <v>EA951DB-52</v>
      </c>
    </row>
    <row r="504" spans="2:5" x14ac:dyDescent="0.2">
      <c r="B504" s="6" t="s">
        <v>1379</v>
      </c>
      <c r="C504" s="6" t="s">
        <v>1380</v>
      </c>
      <c r="D504" s="6" t="s">
        <v>1381</v>
      </c>
      <c r="E504" s="5"/>
    </row>
    <row r="505" spans="2:5" x14ac:dyDescent="0.2">
      <c r="B505" s="6" t="s">
        <v>1382</v>
      </c>
      <c r="C505" s="6" t="s">
        <v>1383</v>
      </c>
      <c r="D505" s="6" t="s">
        <v>1384</v>
      </c>
      <c r="E505" s="5" t="str">
        <f>HYPERLINK("https://www.esco-net.com/wcs/escort/ec/detail?hHinCd=EA638FY-24","EA638FY-24")</f>
        <v>EA638FY-24</v>
      </c>
    </row>
    <row r="506" spans="2:5" x14ac:dyDescent="0.2">
      <c r="B506" s="6" t="s">
        <v>1385</v>
      </c>
      <c r="C506" s="6" t="s">
        <v>1386</v>
      </c>
      <c r="D506" s="6" t="s">
        <v>1387</v>
      </c>
      <c r="E506" s="5"/>
    </row>
    <row r="507" spans="2:5" x14ac:dyDescent="0.2">
      <c r="B507" s="6" t="s">
        <v>1388</v>
      </c>
      <c r="C507" s="6" t="s">
        <v>1389</v>
      </c>
      <c r="D507" s="6" t="s">
        <v>1390</v>
      </c>
      <c r="E507" s="5"/>
    </row>
    <row r="508" spans="2:5" x14ac:dyDescent="0.2">
      <c r="B508" s="6" t="s">
        <v>1388</v>
      </c>
      <c r="C508" s="6" t="s">
        <v>1391</v>
      </c>
      <c r="D508" s="6" t="s">
        <v>1392</v>
      </c>
      <c r="E508" s="5"/>
    </row>
    <row r="509" spans="2:5" x14ac:dyDescent="0.2">
      <c r="B509" s="6" t="s">
        <v>1388</v>
      </c>
      <c r="C509" s="6" t="s">
        <v>1393</v>
      </c>
      <c r="D509" s="6" t="s">
        <v>1394</v>
      </c>
      <c r="E509" s="5"/>
    </row>
    <row r="510" spans="2:5" x14ac:dyDescent="0.2">
      <c r="B510" s="6" t="s">
        <v>42</v>
      </c>
      <c r="C510" s="6" t="s">
        <v>1395</v>
      </c>
      <c r="D510" s="6" t="s">
        <v>1396</v>
      </c>
      <c r="E510" s="5" t="str">
        <f>HYPERLINK("https://www.esco-net.com/wcs/escort/ec/detail?hHinCd=EA638KE-3","EA638KE-3")</f>
        <v>EA638KE-3</v>
      </c>
    </row>
    <row r="511" spans="2:5" x14ac:dyDescent="0.2">
      <c r="B511" s="6" t="s">
        <v>1397</v>
      </c>
      <c r="C511" s="6" t="s">
        <v>1398</v>
      </c>
      <c r="D511" s="6" t="s">
        <v>1399</v>
      </c>
      <c r="E511" s="5" t="str">
        <f>HYPERLINK("https://www.esco-net.com/wcs/escort/ec/detail?hHinCd=EA628SD-1.5","EA628SD-1.5")</f>
        <v>EA628SD-1.5</v>
      </c>
    </row>
    <row r="512" spans="2:5" x14ac:dyDescent="0.2">
      <c r="B512" s="6" t="s">
        <v>1400</v>
      </c>
      <c r="C512" s="6" t="s">
        <v>1401</v>
      </c>
      <c r="D512" s="6" t="s">
        <v>1402</v>
      </c>
      <c r="E512" s="5" t="str">
        <f>HYPERLINK("https://www.esco-net.com/wcs/escort/ec/detail?hHinCd=EA980ST-402","EA980ST-402")</f>
        <v>EA980ST-402</v>
      </c>
    </row>
    <row r="513" spans="2:5" x14ac:dyDescent="0.2">
      <c r="B513" s="6" t="s">
        <v>1400</v>
      </c>
      <c r="C513" s="6" t="s">
        <v>1403</v>
      </c>
      <c r="D513" s="6" t="s">
        <v>1404</v>
      </c>
      <c r="E513" s="5" t="str">
        <f>HYPERLINK("https://www.esco-net.com/wcs/escort/ec/detail?hHinCd=EA980ST-502","EA980ST-502")</f>
        <v>EA980ST-502</v>
      </c>
    </row>
    <row r="514" spans="2:5" x14ac:dyDescent="0.2">
      <c r="B514" s="6" t="s">
        <v>1400</v>
      </c>
      <c r="C514" s="6" t="s">
        <v>1405</v>
      </c>
      <c r="D514" s="6" t="s">
        <v>1406</v>
      </c>
      <c r="E514" s="5" t="str">
        <f>HYPERLINK("https://www.esco-net.com/wcs/escort/ec/detail?hHinCd=EA980TF-36","EA980TF-36")</f>
        <v>EA980TF-36</v>
      </c>
    </row>
    <row r="515" spans="2:5" x14ac:dyDescent="0.2">
      <c r="B515" s="6" t="s">
        <v>1407</v>
      </c>
      <c r="C515" s="6" t="s">
        <v>1408</v>
      </c>
      <c r="D515" s="6" t="s">
        <v>1409</v>
      </c>
      <c r="E515" s="5" t="str">
        <f>HYPERLINK("https://www.esco-net.com/wcs/escort/ec/detail?hHinCd=EA638AF-84","EA638AF-84")</f>
        <v>EA638AF-84</v>
      </c>
    </row>
    <row r="516" spans="2:5" x14ac:dyDescent="0.2">
      <c r="B516" s="6" t="s">
        <v>1410</v>
      </c>
      <c r="C516" s="6" t="s">
        <v>1411</v>
      </c>
      <c r="D516" s="6" t="s">
        <v>1412</v>
      </c>
      <c r="E516" s="5" t="str">
        <f>HYPERLINK("https://www.esco-net.com/wcs/escort/ec/detail?hHinCd=EA638JP-176","EA638JP-176")</f>
        <v>EA638JP-176</v>
      </c>
    </row>
    <row r="517" spans="2:5" x14ac:dyDescent="0.2">
      <c r="B517" s="6" t="s">
        <v>1413</v>
      </c>
      <c r="C517" s="6" t="s">
        <v>1414</v>
      </c>
      <c r="D517" s="6" t="s">
        <v>1415</v>
      </c>
      <c r="E517" s="5" t="str">
        <f>HYPERLINK("https://www.esco-net.com/wcs/escort/ec/detail?hHinCd=EA638HD-3","EA638HD-3")</f>
        <v>EA638HD-3</v>
      </c>
    </row>
    <row r="518" spans="2:5" x14ac:dyDescent="0.2">
      <c r="B518" s="6" t="s">
        <v>1413</v>
      </c>
      <c r="C518" s="6" t="s">
        <v>1416</v>
      </c>
      <c r="D518" s="6" t="s">
        <v>1417</v>
      </c>
      <c r="E518" s="5" t="str">
        <f>HYPERLINK("https://www.esco-net.com/wcs/escort/ec/detail?hHinCd=EA638HH-12","EA638HH-12")</f>
        <v>EA638HH-12</v>
      </c>
    </row>
    <row r="519" spans="2:5" x14ac:dyDescent="0.2">
      <c r="B519" s="6" t="s">
        <v>1418</v>
      </c>
      <c r="C519" s="6" t="s">
        <v>1419</v>
      </c>
      <c r="D519" s="6" t="s">
        <v>1420</v>
      </c>
      <c r="E519" s="5" t="str">
        <f>HYPERLINK("https://www.esco-net.com/wcs/escort/ec/detail?hHinCd=EA638JP-34","EA638JP-34")</f>
        <v>EA638JP-34</v>
      </c>
    </row>
    <row r="520" spans="2:5" x14ac:dyDescent="0.2">
      <c r="B520" s="6" t="s">
        <v>1421</v>
      </c>
      <c r="C520" s="6" t="s">
        <v>1422</v>
      </c>
      <c r="D520" s="6" t="s">
        <v>1423</v>
      </c>
      <c r="E520" s="5" t="str">
        <f>HYPERLINK("https://www.esco-net.com/wcs/escort/ec/detail?hHinCd=EA638DC-8","EA638DC-8")</f>
        <v>EA638DC-8</v>
      </c>
    </row>
    <row r="521" spans="2:5" x14ac:dyDescent="0.2">
      <c r="B521" s="6" t="s">
        <v>1421</v>
      </c>
      <c r="C521" s="6" t="s">
        <v>1424</v>
      </c>
      <c r="D521" s="6" t="s">
        <v>1425</v>
      </c>
      <c r="E521" s="5" t="str">
        <f>HYPERLINK("https://www.esco-net.com/wcs/escort/ec/detail?hHinCd=EA638DB-26","EA638DB-26")</f>
        <v>EA638DB-26</v>
      </c>
    </row>
    <row r="522" spans="2:5" x14ac:dyDescent="0.2">
      <c r="B522" s="6" t="s">
        <v>80</v>
      </c>
      <c r="C522" s="6" t="s">
        <v>1426</v>
      </c>
      <c r="D522" s="6" t="s">
        <v>1427</v>
      </c>
      <c r="E522" s="5"/>
    </row>
    <row r="523" spans="2:5" x14ac:dyDescent="0.2">
      <c r="B523" s="6" t="s">
        <v>80</v>
      </c>
      <c r="C523" s="6" t="s">
        <v>1428</v>
      </c>
      <c r="D523" s="6" t="s">
        <v>1429</v>
      </c>
      <c r="E523" s="5" t="str">
        <f>HYPERLINK("https://www.esco-net.com/wcs/escort/ec/detail?hHinCd=EA638JG-22","EA638JG-22")</f>
        <v>EA638JG-22</v>
      </c>
    </row>
    <row r="524" spans="2:5" x14ac:dyDescent="0.2">
      <c r="B524" s="6" t="s">
        <v>80</v>
      </c>
      <c r="C524" s="6" t="s">
        <v>1430</v>
      </c>
      <c r="D524" s="6" t="s">
        <v>1431</v>
      </c>
      <c r="E524" s="5" t="str">
        <f>HYPERLINK("https://www.esco-net.com/wcs/escort/ec/detail?hHinCd=EA638JG-22","EA638JG-22")</f>
        <v>EA638JG-22</v>
      </c>
    </row>
    <row r="525" spans="2:5" x14ac:dyDescent="0.2">
      <c r="B525" s="6" t="s">
        <v>1432</v>
      </c>
      <c r="C525" s="6" t="s">
        <v>1433</v>
      </c>
      <c r="D525" s="6" t="s">
        <v>1434</v>
      </c>
      <c r="E525" s="5" t="str">
        <f>HYPERLINK("https://www.esco-net.com/wcs/escort/ec/detail?hHinCd=EA970EF-22A","EA970EF-22A")</f>
        <v>EA970EF-22A</v>
      </c>
    </row>
    <row r="526" spans="2:5" x14ac:dyDescent="0.2">
      <c r="B526" s="6" t="s">
        <v>1435</v>
      </c>
      <c r="C526" s="6" t="s">
        <v>1436</v>
      </c>
      <c r="D526" s="6" t="s">
        <v>1437</v>
      </c>
      <c r="E526" s="5"/>
    </row>
    <row r="527" spans="2:5" x14ac:dyDescent="0.2">
      <c r="B527" s="6" t="s">
        <v>1438</v>
      </c>
      <c r="C527" s="6" t="s">
        <v>1439</v>
      </c>
      <c r="D527" s="6" t="s">
        <v>1440</v>
      </c>
      <c r="E527" s="5"/>
    </row>
    <row r="528" spans="2:5" x14ac:dyDescent="0.2">
      <c r="B528" s="6" t="s">
        <v>1441</v>
      </c>
      <c r="C528" s="6" t="s">
        <v>1442</v>
      </c>
      <c r="D528" s="6" t="s">
        <v>1443</v>
      </c>
      <c r="E528" s="5" t="str">
        <f>HYPERLINK("https://www.esco-net.com/wcs/escort/ec/detail?hHinCd=EA983FK-91","EA983FK-91")</f>
        <v>EA983FK-91</v>
      </c>
    </row>
    <row r="529" spans="2:5" x14ac:dyDescent="0.2">
      <c r="B529" s="6" t="s">
        <v>1444</v>
      </c>
      <c r="C529" s="6" t="s">
        <v>1445</v>
      </c>
      <c r="D529" s="6" t="s">
        <v>1446</v>
      </c>
      <c r="E529" s="5" t="str">
        <f>HYPERLINK("https://www.esco-net.com/wcs/escort/ec/detail?hHinCd=EA124DJ-4B","EA124DJ-4B")</f>
        <v>EA124DJ-4B</v>
      </c>
    </row>
    <row r="530" spans="2:5" x14ac:dyDescent="0.2">
      <c r="B530" s="6" t="s">
        <v>1444</v>
      </c>
      <c r="C530" s="6" t="s">
        <v>1447</v>
      </c>
      <c r="D530" s="6" t="s">
        <v>1448</v>
      </c>
      <c r="E530" s="5"/>
    </row>
    <row r="531" spans="2:5" x14ac:dyDescent="0.2">
      <c r="B531" s="6" t="s">
        <v>1444</v>
      </c>
      <c r="C531" s="6" t="s">
        <v>1449</v>
      </c>
      <c r="D531" s="6" t="s">
        <v>1450</v>
      </c>
      <c r="E531" s="5"/>
    </row>
    <row r="532" spans="2:5" x14ac:dyDescent="0.2">
      <c r="B532" s="6" t="s">
        <v>1444</v>
      </c>
      <c r="C532" s="6" t="s">
        <v>1451</v>
      </c>
      <c r="D532" s="6" t="s">
        <v>1452</v>
      </c>
      <c r="E532" s="5" t="str">
        <f>HYPERLINK("https://www.esco-net.com/wcs/escort/ec/detail?hHinCd=EA124DJ-29A","EA124DJ-29A")</f>
        <v>EA124DJ-29A</v>
      </c>
    </row>
    <row r="533" spans="2:5" x14ac:dyDescent="0.2">
      <c r="B533" s="6" t="s">
        <v>81</v>
      </c>
      <c r="C533" s="6" t="s">
        <v>1453</v>
      </c>
      <c r="D533" s="6" t="s">
        <v>1454</v>
      </c>
      <c r="E533" s="5"/>
    </row>
    <row r="534" spans="2:5" x14ac:dyDescent="0.2">
      <c r="B534" s="6" t="s">
        <v>1455</v>
      </c>
      <c r="C534" s="6" t="s">
        <v>1456</v>
      </c>
      <c r="D534" s="6" t="s">
        <v>1457</v>
      </c>
      <c r="E534" s="5"/>
    </row>
    <row r="535" spans="2:5" x14ac:dyDescent="0.2">
      <c r="B535" s="6" t="s">
        <v>1458</v>
      </c>
      <c r="C535" s="6" t="s">
        <v>1459</v>
      </c>
      <c r="D535" s="6" t="s">
        <v>1460</v>
      </c>
      <c r="E535" s="5" t="str">
        <f>HYPERLINK("https://www.esco-net.com/wcs/escort/ec/detail?hHinCd=EA441VA-52","EA441VA-52")</f>
        <v>EA441VA-52</v>
      </c>
    </row>
    <row r="536" spans="2:5" x14ac:dyDescent="0.2">
      <c r="B536" s="6" t="s">
        <v>1458</v>
      </c>
      <c r="C536" s="6" t="s">
        <v>1461</v>
      </c>
      <c r="D536" s="6" t="s">
        <v>1462</v>
      </c>
      <c r="E536" s="5" t="str">
        <f>HYPERLINK("https://www.esco-net.com/wcs/escort/ec/detail?hHinCd=EA441VD-81","EA441VD-81")</f>
        <v>EA441VD-81</v>
      </c>
    </row>
    <row r="537" spans="2:5" x14ac:dyDescent="0.2">
      <c r="B537" s="6" t="s">
        <v>1458</v>
      </c>
      <c r="C537" s="6" t="s">
        <v>1463</v>
      </c>
      <c r="D537" s="6" t="s">
        <v>1464</v>
      </c>
      <c r="E537" s="5" t="str">
        <f>HYPERLINK("https://www.esco-net.com/wcs/escort/ec/detail?hHinCd=EA441VD-102","EA441VD-102")</f>
        <v>EA441VD-102</v>
      </c>
    </row>
    <row r="538" spans="2:5" x14ac:dyDescent="0.2">
      <c r="B538" s="6" t="s">
        <v>31</v>
      </c>
      <c r="C538" s="6" t="s">
        <v>1465</v>
      </c>
      <c r="D538" s="6" t="s">
        <v>1466</v>
      </c>
      <c r="E538" s="5"/>
    </row>
    <row r="539" spans="2:5" x14ac:dyDescent="0.2">
      <c r="B539" s="6" t="s">
        <v>82</v>
      </c>
      <c r="C539" s="6" t="s">
        <v>1467</v>
      </c>
      <c r="D539" s="6" t="s">
        <v>1468</v>
      </c>
      <c r="E539" s="5" t="str">
        <f>HYPERLINK("https://www.esco-net.com/wcs/escort/ec/detail?hHinCd=EA997XC-57","EA997XC-57")</f>
        <v>EA997XC-57</v>
      </c>
    </row>
    <row r="540" spans="2:5" x14ac:dyDescent="0.2">
      <c r="B540" s="6" t="s">
        <v>1469</v>
      </c>
      <c r="C540" s="6" t="s">
        <v>1470</v>
      </c>
      <c r="D540" s="6" t="s">
        <v>1471</v>
      </c>
      <c r="E540" s="5" t="str">
        <f>HYPERLINK("https://www.esco-net.com/wcs/escort/ec/detail?hHinCd=EA997XJ-34","EA997XJ-34")</f>
        <v>EA997XJ-34</v>
      </c>
    </row>
    <row r="541" spans="2:5" x14ac:dyDescent="0.2">
      <c r="B541" s="6" t="s">
        <v>1472</v>
      </c>
      <c r="C541" s="6" t="s">
        <v>1473</v>
      </c>
      <c r="D541" s="6" t="s">
        <v>1474</v>
      </c>
      <c r="E541" s="5"/>
    </row>
    <row r="542" spans="2:5" x14ac:dyDescent="0.2">
      <c r="B542" s="6" t="s">
        <v>1475</v>
      </c>
      <c r="C542" s="6" t="s">
        <v>1476</v>
      </c>
      <c r="D542" s="6" t="s">
        <v>1477</v>
      </c>
      <c r="E542" s="5"/>
    </row>
    <row r="543" spans="2:5" x14ac:dyDescent="0.2">
      <c r="B543" s="6" t="s">
        <v>1478</v>
      </c>
      <c r="C543" s="6" t="s">
        <v>1479</v>
      </c>
      <c r="D543" s="6" t="s">
        <v>1480</v>
      </c>
      <c r="E543" s="5" t="str">
        <f>HYPERLINK("https://www.esco-net.com/wcs/escort/ec/detail?hHinCd=EA997PS-135S","EA997PS-135S")</f>
        <v>EA997PS-135S</v>
      </c>
    </row>
    <row r="544" spans="2:5" x14ac:dyDescent="0.2">
      <c r="B544" s="6" t="s">
        <v>43</v>
      </c>
      <c r="C544" s="6" t="s">
        <v>1481</v>
      </c>
      <c r="D544" s="6" t="s">
        <v>1482</v>
      </c>
      <c r="E544" s="5" t="str">
        <f>HYPERLINK("https://www.esco-net.com/wcs/escort/ec/detail?hHinCd=EA944NP-133","EA944NP-133")</f>
        <v>EA944NP-133</v>
      </c>
    </row>
    <row r="545" spans="2:5" x14ac:dyDescent="0.2">
      <c r="B545" s="6" t="s">
        <v>43</v>
      </c>
      <c r="C545" s="6" t="s">
        <v>1483</v>
      </c>
      <c r="D545" s="6" t="s">
        <v>1484</v>
      </c>
      <c r="E545" s="5" t="str">
        <f>HYPERLINK("https://www.esco-net.com/wcs/escort/ec/detail?hHinCd=EA944NP-132","EA944NP-132")</f>
        <v>EA944NP-132</v>
      </c>
    </row>
    <row r="546" spans="2:5" x14ac:dyDescent="0.2">
      <c r="B546" s="6" t="s">
        <v>43</v>
      </c>
      <c r="C546" s="6" t="s">
        <v>1485</v>
      </c>
      <c r="D546" s="6" t="s">
        <v>1486</v>
      </c>
      <c r="E546" s="5" t="str">
        <f>HYPERLINK("https://www.esco-net.com/wcs/escort/ec/detail?hHinCd=EA944NP-131","EA944NP-131")</f>
        <v>EA944NP-131</v>
      </c>
    </row>
    <row r="547" spans="2:5" x14ac:dyDescent="0.2">
      <c r="B547" s="6" t="s">
        <v>1487</v>
      </c>
      <c r="C547" s="6" t="s">
        <v>1488</v>
      </c>
      <c r="D547" s="6" t="s">
        <v>1489</v>
      </c>
      <c r="E547" s="5" t="str">
        <f>HYPERLINK("https://www.esco-net.com/wcs/escort/ec/detail?hHinCd=EA934WA-103","EA934WA-103")</f>
        <v>EA934WA-103</v>
      </c>
    </row>
    <row r="548" spans="2:5" x14ac:dyDescent="0.2">
      <c r="B548" s="6" t="s">
        <v>1490</v>
      </c>
      <c r="C548" s="6" t="s">
        <v>1491</v>
      </c>
      <c r="D548" s="6" t="s">
        <v>1492</v>
      </c>
      <c r="E548" s="5" t="str">
        <f>HYPERLINK("https://www.esco-net.com/wcs/escort/ec/detail?hHinCd=EA944RD-5","EA944RD-5")</f>
        <v>EA944RD-5</v>
      </c>
    </row>
    <row r="549" spans="2:5" x14ac:dyDescent="0.2">
      <c r="B549" s="6" t="s">
        <v>1493</v>
      </c>
      <c r="C549" s="6" t="s">
        <v>1494</v>
      </c>
      <c r="D549" s="6" t="s">
        <v>1495</v>
      </c>
      <c r="E549" s="5" t="str">
        <f>HYPERLINK("https://www.esco-net.com/wcs/escort/ec/detail?hHinCd=EA930AE-54","EA930AE-54")</f>
        <v>EA930AE-54</v>
      </c>
    </row>
    <row r="550" spans="2:5" x14ac:dyDescent="0.2">
      <c r="B550" s="6" t="s">
        <v>1493</v>
      </c>
      <c r="C550" s="6" t="s">
        <v>1496</v>
      </c>
      <c r="D550" s="6" t="s">
        <v>1497</v>
      </c>
      <c r="E550" s="5" t="str">
        <f>HYPERLINK("https://www.esco-net.com/wcs/escort/ec/detail?hHinCd=EA930AE-51","EA930AE-51")</f>
        <v>EA930AE-51</v>
      </c>
    </row>
    <row r="551" spans="2:5" x14ac:dyDescent="0.2">
      <c r="B551" s="6" t="s">
        <v>1498</v>
      </c>
      <c r="C551" s="6" t="s">
        <v>1499</v>
      </c>
      <c r="D551" s="6" t="s">
        <v>1500</v>
      </c>
      <c r="E551" s="5"/>
    </row>
    <row r="552" spans="2:5" x14ac:dyDescent="0.2">
      <c r="B552" s="6" t="s">
        <v>83</v>
      </c>
      <c r="C552" s="6" t="s">
        <v>1501</v>
      </c>
      <c r="D552" s="6" t="s">
        <v>1502</v>
      </c>
      <c r="E552" s="5" t="str">
        <f>HYPERLINK("https://www.esco-net.com/wcs/escort/ec/detail?hHinCd=EA351DK-20","EA351DK-20")</f>
        <v>EA351DK-20</v>
      </c>
    </row>
    <row r="553" spans="2:5" x14ac:dyDescent="0.2">
      <c r="B553" s="6" t="s">
        <v>83</v>
      </c>
      <c r="C553" s="6" t="s">
        <v>1503</v>
      </c>
      <c r="D553" s="6" t="s">
        <v>1504</v>
      </c>
      <c r="E553" s="5" t="str">
        <f>HYPERLINK("https://www.esco-net.com/wcs/escort/ec/detail?hHinCd=EA351CM-80","EA351CM-80")</f>
        <v>EA351CM-80</v>
      </c>
    </row>
    <row r="554" spans="2:5" x14ac:dyDescent="0.2">
      <c r="B554" s="6" t="s">
        <v>21</v>
      </c>
      <c r="C554" s="6" t="s">
        <v>1505</v>
      </c>
      <c r="D554" s="6" t="s">
        <v>1506</v>
      </c>
      <c r="E554" s="5" t="str">
        <f>HYPERLINK("https://www.esco-net.com/wcs/escort/ec/detail?hHinCd=EA351GL-15","EA351GL-15")</f>
        <v>EA351GL-15</v>
      </c>
    </row>
    <row r="555" spans="2:5" x14ac:dyDescent="0.2">
      <c r="B555" s="6" t="s">
        <v>14</v>
      </c>
      <c r="C555" s="6" t="s">
        <v>1507</v>
      </c>
      <c r="D555" s="6" t="s">
        <v>1508</v>
      </c>
      <c r="E555" s="5" t="str">
        <f>HYPERLINK("https://www.esco-net.com/wcs/escort/ec/detail?hHinCd=EA351HD-100","EA351HD-100")</f>
        <v>EA351HD-100</v>
      </c>
    </row>
    <row r="556" spans="2:5" x14ac:dyDescent="0.2">
      <c r="B556" s="6" t="s">
        <v>1509</v>
      </c>
      <c r="C556" s="6" t="s">
        <v>1510</v>
      </c>
      <c r="D556" s="6" t="s">
        <v>1511</v>
      </c>
      <c r="E556" s="5" t="str">
        <f>HYPERLINK("https://www.esco-net.com/wcs/escort/ec/detail?hHinCd=EA351CF-9","EA351CF-9")</f>
        <v>EA351CF-9</v>
      </c>
    </row>
    <row r="557" spans="2:5" x14ac:dyDescent="0.2">
      <c r="B557" s="6" t="s">
        <v>84</v>
      </c>
      <c r="C557" s="6" t="s">
        <v>1512</v>
      </c>
      <c r="D557" s="6" t="s">
        <v>1513</v>
      </c>
      <c r="E557" s="5"/>
    </row>
    <row r="558" spans="2:5" x14ac:dyDescent="0.2">
      <c r="B558" s="6" t="s">
        <v>1514</v>
      </c>
      <c r="C558" s="6" t="s">
        <v>1515</v>
      </c>
      <c r="D558" s="6" t="s">
        <v>1516</v>
      </c>
      <c r="E558" s="5" t="str">
        <f>HYPERLINK("https://www.esco-net.com/wcs/escort/ec/detail?hHinCd=EA930AF-34","EA930AF-34")</f>
        <v>EA930AF-34</v>
      </c>
    </row>
    <row r="559" spans="2:5" x14ac:dyDescent="0.2">
      <c r="B559" s="6" t="s">
        <v>1517</v>
      </c>
      <c r="C559" s="6" t="s">
        <v>1518</v>
      </c>
      <c r="D559" s="6" t="s">
        <v>1519</v>
      </c>
      <c r="E559" s="5" t="str">
        <f>HYPERLINK("https://www.esco-net.com/wcs/escort/ec/detail?hHinCd=EA942FA-36A","EA942FA-36A")</f>
        <v>EA942FA-36A</v>
      </c>
    </row>
    <row r="560" spans="2:5" x14ac:dyDescent="0.2">
      <c r="B560" s="6" t="s">
        <v>1517</v>
      </c>
      <c r="C560" s="6" t="s">
        <v>1520</v>
      </c>
      <c r="D560" s="6" t="s">
        <v>1521</v>
      </c>
      <c r="E560" s="5" t="str">
        <f>HYPERLINK("https://www.esco-net.com/wcs/escort/ec/detail?hHinCd=EA942FE-2","EA942FE-2")</f>
        <v>EA942FE-2</v>
      </c>
    </row>
    <row r="561" spans="2:5" x14ac:dyDescent="0.2">
      <c r="B561" s="6" t="s">
        <v>1522</v>
      </c>
      <c r="C561" s="6" t="s">
        <v>1523</v>
      </c>
      <c r="D561" s="6" t="s">
        <v>1524</v>
      </c>
      <c r="E561" s="5" t="str">
        <f>HYPERLINK("https://www.esco-net.com/wcs/escort/ec/detail?hHinCd=EA942DB-7","EA942DB-7")</f>
        <v>EA942DB-7</v>
      </c>
    </row>
    <row r="562" spans="2:5" x14ac:dyDescent="0.2">
      <c r="B562" s="6" t="s">
        <v>1522</v>
      </c>
      <c r="C562" s="6" t="s">
        <v>1525</v>
      </c>
      <c r="D562" s="6" t="s">
        <v>1526</v>
      </c>
      <c r="E562" s="5" t="str">
        <f>HYPERLINK("https://www.esco-net.com/wcs/escort/ec/detail?hHinCd=EA942DN-6","EA942DN-6")</f>
        <v>EA942DN-6</v>
      </c>
    </row>
    <row r="563" spans="2:5" x14ac:dyDescent="0.2">
      <c r="B563" s="6" t="s">
        <v>1527</v>
      </c>
      <c r="C563" s="6" t="s">
        <v>1528</v>
      </c>
      <c r="D563" s="6" t="s">
        <v>1529</v>
      </c>
      <c r="E563" s="5" t="str">
        <f>HYPERLINK("https://www.esco-net.com/wcs/escort/ec/detail?hHinCd=EA765MV-816B","EA765MV-816B")</f>
        <v>EA765MV-816B</v>
      </c>
    </row>
    <row r="564" spans="2:5" x14ac:dyDescent="0.2">
      <c r="B564" s="6" t="s">
        <v>1530</v>
      </c>
      <c r="C564" s="6" t="s">
        <v>1531</v>
      </c>
      <c r="D564" s="6" t="s">
        <v>1532</v>
      </c>
      <c r="E564" s="5" t="str">
        <f>HYPERLINK("https://www.esco-net.com/wcs/escort/ec/detail?hHinCd=EA920AY-1A","EA920AY-1A")</f>
        <v>EA920AY-1A</v>
      </c>
    </row>
    <row r="565" spans="2:5" x14ac:dyDescent="0.2">
      <c r="B565" s="6" t="s">
        <v>1533</v>
      </c>
      <c r="C565" s="6" t="s">
        <v>1534</v>
      </c>
      <c r="D565" s="6" t="s">
        <v>1535</v>
      </c>
      <c r="E565" s="5"/>
    </row>
    <row r="566" spans="2:5" x14ac:dyDescent="0.2">
      <c r="B566" s="6" t="s">
        <v>1536</v>
      </c>
      <c r="C566" s="6" t="s">
        <v>1537</v>
      </c>
      <c r="D566" s="6" t="s">
        <v>1538</v>
      </c>
      <c r="E566" s="5" t="str">
        <f>HYPERLINK("https://www.esco-net.com/wcs/escort/ec/detail?hHinCd=EA924C-14","EA924C-14")</f>
        <v>EA924C-14</v>
      </c>
    </row>
    <row r="567" spans="2:5" x14ac:dyDescent="0.2">
      <c r="B567" s="6" t="s">
        <v>1539</v>
      </c>
      <c r="C567" s="6" t="s">
        <v>1540</v>
      </c>
      <c r="D567" s="6" t="s">
        <v>1541</v>
      </c>
      <c r="E567" s="5"/>
    </row>
    <row r="568" spans="2:5" x14ac:dyDescent="0.2">
      <c r="B568" s="6" t="s">
        <v>85</v>
      </c>
      <c r="C568" s="6" t="s">
        <v>1542</v>
      </c>
      <c r="D568" s="6" t="s">
        <v>1543</v>
      </c>
      <c r="E568" s="5"/>
    </row>
    <row r="569" spans="2:5" x14ac:dyDescent="0.2">
      <c r="B569" s="6" t="s">
        <v>85</v>
      </c>
      <c r="C569" s="6" t="s">
        <v>1544</v>
      </c>
      <c r="D569" s="6" t="s">
        <v>1545</v>
      </c>
      <c r="E569" s="5"/>
    </row>
    <row r="570" spans="2:5" x14ac:dyDescent="0.2">
      <c r="B570" s="6" t="s">
        <v>86</v>
      </c>
      <c r="C570" s="6" t="s">
        <v>1546</v>
      </c>
      <c r="D570" s="6" t="s">
        <v>1547</v>
      </c>
      <c r="E570" s="5"/>
    </row>
    <row r="571" spans="2:5" x14ac:dyDescent="0.2">
      <c r="B571" s="6" t="s">
        <v>86</v>
      </c>
      <c r="C571" s="6" t="s">
        <v>1548</v>
      </c>
      <c r="D571" s="6" t="s">
        <v>1549</v>
      </c>
      <c r="E571" s="5" t="str">
        <f>HYPERLINK("https://www.esco-net.com/wcs/escort/ec/detail?hHinCd=EA944C-704","EA944C-704")</f>
        <v>EA944C-704</v>
      </c>
    </row>
    <row r="572" spans="2:5" x14ac:dyDescent="0.2">
      <c r="B572" s="6" t="s">
        <v>86</v>
      </c>
      <c r="C572" s="6" t="s">
        <v>1550</v>
      </c>
      <c r="D572" s="6" t="s">
        <v>1551</v>
      </c>
      <c r="E572" s="5" t="str">
        <f>HYPERLINK("https://www.esco-net.com/wcs/escort/ec/detail?hHinCd=EA944CH-70","EA944CH-70")</f>
        <v>EA944CH-70</v>
      </c>
    </row>
    <row r="573" spans="2:5" x14ac:dyDescent="0.2">
      <c r="B573" s="6" t="s">
        <v>87</v>
      </c>
      <c r="C573" s="6" t="s">
        <v>1552</v>
      </c>
      <c r="D573" s="6" t="s">
        <v>1553</v>
      </c>
      <c r="E573" s="5" t="str">
        <f>HYPERLINK("https://www.esco-net.com/wcs/escort/ec/detail?hHinCd=EA944CB-240","EA944CB-240")</f>
        <v>EA944CB-240</v>
      </c>
    </row>
    <row r="574" spans="2:5" x14ac:dyDescent="0.2">
      <c r="B574" s="6" t="s">
        <v>1554</v>
      </c>
      <c r="C574" s="6" t="s">
        <v>1555</v>
      </c>
      <c r="D574" s="6" t="s">
        <v>1556</v>
      </c>
      <c r="E574" s="5" t="str">
        <f>HYPERLINK("https://www.esco-net.com/wcs/escort/ec/detail?hHinCd=EA508SC-81","EA508SC-81")</f>
        <v>EA508SC-81</v>
      </c>
    </row>
    <row r="575" spans="2:5" x14ac:dyDescent="0.2">
      <c r="B575" s="6" t="s">
        <v>1554</v>
      </c>
      <c r="C575" s="6" t="s">
        <v>1557</v>
      </c>
      <c r="D575" s="6" t="s">
        <v>1558</v>
      </c>
      <c r="E575" s="5" t="str">
        <f>HYPERLINK("https://www.esco-net.com/wcs/escort/ec/detail?hHinCd=EA508TM-31","EA508TM-31")</f>
        <v>EA508TM-31</v>
      </c>
    </row>
    <row r="576" spans="2:5" x14ac:dyDescent="0.2">
      <c r="B576" s="6" t="s">
        <v>1554</v>
      </c>
      <c r="C576" s="6" t="s">
        <v>1559</v>
      </c>
      <c r="D576" s="6" t="s">
        <v>1560</v>
      </c>
      <c r="E576" s="5" t="str">
        <f>HYPERLINK("https://www.esco-net.com/wcs/escort/ec/detail?hHinCd=EA508TM-21","EA508TM-21")</f>
        <v>EA508TM-21</v>
      </c>
    </row>
    <row r="577" spans="2:5" x14ac:dyDescent="0.2">
      <c r="B577" s="6" t="s">
        <v>1554</v>
      </c>
      <c r="C577" s="6" t="s">
        <v>1561</v>
      </c>
      <c r="D577" s="6" t="s">
        <v>1562</v>
      </c>
      <c r="E577" s="5"/>
    </row>
    <row r="578" spans="2:5" x14ac:dyDescent="0.2">
      <c r="B578" s="6" t="s">
        <v>1563</v>
      </c>
      <c r="C578" s="6" t="s">
        <v>1564</v>
      </c>
      <c r="D578" s="6" t="s">
        <v>1565</v>
      </c>
      <c r="E578" s="5" t="str">
        <f>HYPERLINK("https://www.esco-net.com/wcs/escort/ec/detail?hHinCd=EA508AJ-126","EA508AJ-126")</f>
        <v>EA508AJ-126</v>
      </c>
    </row>
    <row r="579" spans="2:5" x14ac:dyDescent="0.2">
      <c r="B579" s="6" t="s">
        <v>1563</v>
      </c>
      <c r="C579" s="6" t="s">
        <v>1566</v>
      </c>
      <c r="D579" s="6" t="s">
        <v>1567</v>
      </c>
      <c r="E579" s="5"/>
    </row>
    <row r="580" spans="2:5" x14ac:dyDescent="0.2">
      <c r="B580" s="6" t="s">
        <v>1568</v>
      </c>
      <c r="C580" s="6" t="s">
        <v>1569</v>
      </c>
      <c r="D580" s="6" t="s">
        <v>1570</v>
      </c>
      <c r="E580" s="5" t="str">
        <f>HYPERLINK("https://www.esco-net.com/wcs/escort/ec/detail?hHinCd=EA508M-22A","EA508M-22A")</f>
        <v>EA508M-22A</v>
      </c>
    </row>
    <row r="581" spans="2:5" x14ac:dyDescent="0.2">
      <c r="B581" s="6" t="s">
        <v>1571</v>
      </c>
      <c r="C581" s="6" t="s">
        <v>1572</v>
      </c>
      <c r="D581" s="6" t="s">
        <v>1573</v>
      </c>
      <c r="E581" s="5" t="str">
        <f>HYPERLINK("https://www.esco-net.com/wcs/escort/ec/detail?hHinCd=EA657AR-507","EA657AR-507")</f>
        <v>EA657AR-507</v>
      </c>
    </row>
    <row r="582" spans="2:5" x14ac:dyDescent="0.2">
      <c r="B582" s="6" t="s">
        <v>1574</v>
      </c>
      <c r="C582" s="6" t="s">
        <v>1575</v>
      </c>
      <c r="D582" s="6" t="s">
        <v>1576</v>
      </c>
      <c r="E582" s="5" t="str">
        <f>HYPERLINK("https://www.esco-net.com/wcs/escort/ec/detail?hHinCd=EA657-160","EA657-160")</f>
        <v>EA657-160</v>
      </c>
    </row>
    <row r="583" spans="2:5" x14ac:dyDescent="0.2">
      <c r="B583" s="6" t="s">
        <v>1577</v>
      </c>
      <c r="C583" s="6" t="s">
        <v>1578</v>
      </c>
      <c r="D583" s="6" t="s">
        <v>1579</v>
      </c>
      <c r="E583" s="5" t="str">
        <f>HYPERLINK("https://www.esco-net.com/wcs/escort/ec/detail?hHinCd=EA960AB-5D","EA960AB-5D")</f>
        <v>EA960AB-5D</v>
      </c>
    </row>
    <row r="584" spans="2:5" x14ac:dyDescent="0.2">
      <c r="B584" s="6" t="s">
        <v>1580</v>
      </c>
      <c r="C584" s="6" t="s">
        <v>1581</v>
      </c>
      <c r="D584" s="6" t="s">
        <v>1582</v>
      </c>
      <c r="E584" s="5" t="str">
        <f>HYPERLINK("https://www.esco-net.com/wcs/escort/ec/detail?hHinCd=EA506MA-6A","EA506MA-6A")</f>
        <v>EA506MA-6A</v>
      </c>
    </row>
    <row r="585" spans="2:5" x14ac:dyDescent="0.2">
      <c r="B585" s="6" t="s">
        <v>88</v>
      </c>
      <c r="C585" s="6" t="s">
        <v>1583</v>
      </c>
      <c r="D585" s="6" t="s">
        <v>1584</v>
      </c>
      <c r="E585" s="5" t="str">
        <f>HYPERLINK("https://www.esco-net.com/wcs/escort/ec/detail?hHinCd=EA506MA-13A","EA506MA-13A")</f>
        <v>EA506MA-13A</v>
      </c>
    </row>
    <row r="586" spans="2:5" x14ac:dyDescent="0.2">
      <c r="B586" s="6" t="s">
        <v>88</v>
      </c>
      <c r="C586" s="6" t="s">
        <v>1585</v>
      </c>
      <c r="D586" s="6" t="s">
        <v>1586</v>
      </c>
      <c r="E586" s="5" t="str">
        <f>HYPERLINK("https://www.esco-net.com/wcs/escort/ec/detail?hHinCd=EA506MA-14A","EA506MA-14A")</f>
        <v>EA506MA-14A</v>
      </c>
    </row>
    <row r="587" spans="2:5" x14ac:dyDescent="0.2">
      <c r="B587" s="6" t="s">
        <v>1587</v>
      </c>
      <c r="C587" s="6" t="s">
        <v>1588</v>
      </c>
      <c r="D587" s="6" t="s">
        <v>1589</v>
      </c>
      <c r="E587" s="5" t="str">
        <f>HYPERLINK("https://www.esco-net.com/wcs/escort/ec/detail?hHinCd=EA506LD-22A","EA506LD-22A")</f>
        <v>EA506LD-22A</v>
      </c>
    </row>
    <row r="588" spans="2:5" x14ac:dyDescent="0.2">
      <c r="B588" s="6" t="s">
        <v>1590</v>
      </c>
      <c r="C588" s="6" t="s">
        <v>1591</v>
      </c>
      <c r="D588" s="6" t="s">
        <v>1592</v>
      </c>
      <c r="E588" s="5" t="str">
        <f>HYPERLINK("https://www.esco-net.com/wcs/escort/ec/detail?hHinCd=EA506AA-89","EA506AA-89")</f>
        <v>EA506AA-89</v>
      </c>
    </row>
    <row r="589" spans="2:5" x14ac:dyDescent="0.2">
      <c r="B589" s="6" t="s">
        <v>1593</v>
      </c>
      <c r="C589" s="6" t="s">
        <v>1594</v>
      </c>
      <c r="D589" s="6" t="s">
        <v>1595</v>
      </c>
      <c r="E589" s="5"/>
    </row>
    <row r="590" spans="2:5" x14ac:dyDescent="0.2">
      <c r="B590" s="6" t="s">
        <v>1596</v>
      </c>
      <c r="C590" s="6" t="s">
        <v>1597</v>
      </c>
      <c r="D590" s="6" t="s">
        <v>1598</v>
      </c>
      <c r="E590" s="5"/>
    </row>
    <row r="591" spans="2:5" x14ac:dyDescent="0.2">
      <c r="B591" s="6" t="s">
        <v>1596</v>
      </c>
      <c r="C591" s="6" t="s">
        <v>1599</v>
      </c>
      <c r="D591" s="6" t="s">
        <v>1600</v>
      </c>
      <c r="E591" s="5"/>
    </row>
    <row r="592" spans="2:5" x14ac:dyDescent="0.2">
      <c r="B592" s="6" t="s">
        <v>1601</v>
      </c>
      <c r="C592" s="6" t="s">
        <v>1602</v>
      </c>
      <c r="D592" s="6" t="s">
        <v>1603</v>
      </c>
      <c r="E592" s="5" t="str">
        <f>HYPERLINK("https://www.esco-net.com/wcs/escort/ec/detail?hHinCd=EA762DB-81","EA762DB-81")</f>
        <v>EA762DB-81</v>
      </c>
    </row>
    <row r="593" spans="2:5" x14ac:dyDescent="0.2">
      <c r="B593" s="6" t="s">
        <v>1604</v>
      </c>
      <c r="C593" s="6" t="s">
        <v>1605</v>
      </c>
      <c r="D593" s="6" t="s">
        <v>1606</v>
      </c>
      <c r="E593" s="5" t="str">
        <f>HYPERLINK("https://www.esco-net.com/wcs/escort/ec/detail?hHinCd=EA976AW-11A","EA976AW-11A")</f>
        <v>EA976AW-11A</v>
      </c>
    </row>
    <row r="594" spans="2:5" x14ac:dyDescent="0.2">
      <c r="B594" s="6" t="s">
        <v>1604</v>
      </c>
      <c r="C594" s="6" t="s">
        <v>1607</v>
      </c>
      <c r="D594" s="6" t="s">
        <v>1608</v>
      </c>
      <c r="E594" s="5" t="str">
        <f>HYPERLINK("https://www.esco-net.com/wcs/escort/ec/detail?hHinCd=EA976AW-14A","EA976AW-14A")</f>
        <v>EA976AW-14A</v>
      </c>
    </row>
    <row r="595" spans="2:5" x14ac:dyDescent="0.2">
      <c r="B595" s="6" t="s">
        <v>1609</v>
      </c>
      <c r="C595" s="6" t="s">
        <v>1610</v>
      </c>
      <c r="D595" s="6" t="s">
        <v>1611</v>
      </c>
      <c r="E595" s="5" t="str">
        <f>HYPERLINK("https://www.esco-net.com/wcs/escort/ec/detail?hHinCd=EA976DK-150C","EA976DK-150C")</f>
        <v>EA976DK-150C</v>
      </c>
    </row>
    <row r="596" spans="2:5" x14ac:dyDescent="0.2">
      <c r="B596" s="6" t="s">
        <v>1612</v>
      </c>
      <c r="C596" s="6" t="s">
        <v>1613</v>
      </c>
      <c r="D596" s="6" t="s">
        <v>1614</v>
      </c>
      <c r="E596" s="5" t="str">
        <f>HYPERLINK("https://www.esco-net.com/wcs/escort/ec/detail?hHinCd=EA628PL-21A","EA628PL-21A")</f>
        <v>EA628PL-21A</v>
      </c>
    </row>
    <row r="597" spans="2:5" x14ac:dyDescent="0.2">
      <c r="B597" s="6" t="s">
        <v>1612</v>
      </c>
      <c r="C597" s="6" t="s">
        <v>1615</v>
      </c>
      <c r="D597" s="6" t="s">
        <v>1616</v>
      </c>
      <c r="E597" s="5" t="str">
        <f>HYPERLINK("https://www.esco-net.com/wcs/escort/ec/detail?hHinCd=EA628PL-7","EA628PL-7")</f>
        <v>EA628PL-7</v>
      </c>
    </row>
    <row r="598" spans="2:5" x14ac:dyDescent="0.2">
      <c r="B598" s="6" t="s">
        <v>1617</v>
      </c>
      <c r="C598" s="6" t="s">
        <v>1618</v>
      </c>
      <c r="D598" s="6" t="s">
        <v>1619</v>
      </c>
      <c r="E598" s="5" t="str">
        <f>HYPERLINK("https://www.esco-net.com/wcs/escort/ec/detail?hHinCd=EA520AE-33","EA520AE-33")</f>
        <v>EA520AE-33</v>
      </c>
    </row>
    <row r="599" spans="2:5" x14ac:dyDescent="0.2">
      <c r="B599" s="6" t="s">
        <v>1617</v>
      </c>
      <c r="C599" s="6" t="s">
        <v>1620</v>
      </c>
      <c r="D599" s="6" t="s">
        <v>1621</v>
      </c>
      <c r="E599" s="5"/>
    </row>
    <row r="600" spans="2:5" x14ac:dyDescent="0.2">
      <c r="B600" s="6" t="s">
        <v>1622</v>
      </c>
      <c r="C600" s="6" t="s">
        <v>1623</v>
      </c>
      <c r="D600" s="6" t="s">
        <v>1624</v>
      </c>
      <c r="E600" s="5" t="str">
        <f>HYPERLINK("https://www.esco-net.com/wcs/escort/ec/detail?hHinCd=EA520AR-72","EA520AR-72")</f>
        <v>EA520AR-72</v>
      </c>
    </row>
    <row r="601" spans="2:5" x14ac:dyDescent="0.2">
      <c r="B601" s="6" t="s">
        <v>1625</v>
      </c>
      <c r="C601" s="6" t="s">
        <v>1626</v>
      </c>
      <c r="D601" s="6" t="s">
        <v>1627</v>
      </c>
      <c r="E601" s="5"/>
    </row>
    <row r="602" spans="2:5" x14ac:dyDescent="0.2">
      <c r="B602" s="6" t="s">
        <v>1628</v>
      </c>
      <c r="C602" s="6" t="s">
        <v>1629</v>
      </c>
      <c r="D602" s="6" t="s">
        <v>1630</v>
      </c>
      <c r="E602" s="5" t="str">
        <f>HYPERLINK("https://www.esco-net.com/wcs/escort/ec/detail?hHinCd=EA520BE-61","EA520BE-61")</f>
        <v>EA520BE-61</v>
      </c>
    </row>
    <row r="603" spans="2:5" x14ac:dyDescent="0.2">
      <c r="B603" s="6" t="s">
        <v>1631</v>
      </c>
      <c r="C603" s="6" t="s">
        <v>1632</v>
      </c>
      <c r="D603" s="6" t="s">
        <v>1633</v>
      </c>
      <c r="E603" s="5" t="str">
        <f>HYPERLINK("https://www.esco-net.com/wcs/escort/ec/detail?hHinCd=EA520BE-7A","EA520BE-7A")</f>
        <v>EA520BE-7A</v>
      </c>
    </row>
    <row r="604" spans="2:5" x14ac:dyDescent="0.2">
      <c r="B604" s="6" t="s">
        <v>1631</v>
      </c>
      <c r="C604" s="6" t="s">
        <v>1634</v>
      </c>
      <c r="D604" s="6" t="s">
        <v>1635</v>
      </c>
      <c r="E604" s="5"/>
    </row>
    <row r="605" spans="2:5" x14ac:dyDescent="0.2">
      <c r="B605" s="6" t="s">
        <v>1636</v>
      </c>
      <c r="C605" s="6" t="s">
        <v>1637</v>
      </c>
      <c r="D605" s="6" t="s">
        <v>1638</v>
      </c>
      <c r="E605" s="5" t="str">
        <f>HYPERLINK("https://www.esco-net.com/wcs/escort/ec/detail?hHinCd=EA520BE-72","EA520BE-72")</f>
        <v>EA520BE-72</v>
      </c>
    </row>
    <row r="606" spans="2:5" x14ac:dyDescent="0.2">
      <c r="B606" s="6" t="s">
        <v>1639</v>
      </c>
      <c r="C606" s="6" t="s">
        <v>1640</v>
      </c>
      <c r="D606" s="6" t="s">
        <v>1641</v>
      </c>
      <c r="E606" s="5" t="str">
        <f>HYPERLINK("https://www.esco-net.com/wcs/escort/ec/detail?hHinCd=EA985PK-12A","EA985PK-12A")</f>
        <v>EA985PK-12A</v>
      </c>
    </row>
    <row r="607" spans="2:5" x14ac:dyDescent="0.2">
      <c r="B607" s="6" t="s">
        <v>89</v>
      </c>
      <c r="C607" s="6" t="s">
        <v>1642</v>
      </c>
      <c r="D607" s="6" t="s">
        <v>1643</v>
      </c>
      <c r="E607" s="5"/>
    </row>
    <row r="608" spans="2:5" x14ac:dyDescent="0.2">
      <c r="B608" s="6" t="s">
        <v>89</v>
      </c>
      <c r="C608" s="6" t="s">
        <v>1644</v>
      </c>
      <c r="D608" s="6" t="s">
        <v>1645</v>
      </c>
      <c r="E608" s="5"/>
    </row>
    <row r="609" spans="2:5" x14ac:dyDescent="0.2">
      <c r="B609" s="6" t="s">
        <v>1646</v>
      </c>
      <c r="C609" s="6" t="s">
        <v>1647</v>
      </c>
      <c r="D609" s="6" t="s">
        <v>1648</v>
      </c>
      <c r="E609" s="5"/>
    </row>
    <row r="610" spans="2:5" x14ac:dyDescent="0.2">
      <c r="B610" s="6" t="s">
        <v>1646</v>
      </c>
      <c r="C610" s="6" t="s">
        <v>1649</v>
      </c>
      <c r="D610" s="6" t="s">
        <v>1650</v>
      </c>
      <c r="E610" s="5"/>
    </row>
    <row r="611" spans="2:5" x14ac:dyDescent="0.2">
      <c r="B611" s="6" t="s">
        <v>15</v>
      </c>
      <c r="C611" s="6" t="s">
        <v>1651</v>
      </c>
      <c r="D611" s="6" t="s">
        <v>1652</v>
      </c>
      <c r="E611" s="5"/>
    </row>
    <row r="612" spans="2:5" x14ac:dyDescent="0.2">
      <c r="B612" s="6" t="s">
        <v>44</v>
      </c>
      <c r="C612" s="6" t="s">
        <v>1653</v>
      </c>
      <c r="D612" s="6" t="s">
        <v>90</v>
      </c>
      <c r="E612" s="5"/>
    </row>
    <row r="613" spans="2:5" x14ac:dyDescent="0.2">
      <c r="B613" s="6" t="s">
        <v>1654</v>
      </c>
      <c r="C613" s="6" t="s">
        <v>1655</v>
      </c>
      <c r="D613" s="6" t="s">
        <v>1656</v>
      </c>
      <c r="E613" s="5"/>
    </row>
    <row r="614" spans="2:5" x14ac:dyDescent="0.2">
      <c r="B614" s="6" t="s">
        <v>1654</v>
      </c>
      <c r="C614" s="6" t="s">
        <v>1657</v>
      </c>
      <c r="D614" s="6" t="s">
        <v>1658</v>
      </c>
      <c r="E614" s="5"/>
    </row>
    <row r="615" spans="2:5" x14ac:dyDescent="0.2">
      <c r="B615" s="6" t="s">
        <v>91</v>
      </c>
      <c r="C615" s="6" t="s">
        <v>1659</v>
      </c>
      <c r="D615" s="6" t="s">
        <v>1660</v>
      </c>
      <c r="E615" s="5"/>
    </row>
    <row r="616" spans="2:5" x14ac:dyDescent="0.2">
      <c r="B616" s="6" t="s">
        <v>91</v>
      </c>
      <c r="C616" s="6" t="s">
        <v>1661</v>
      </c>
      <c r="D616" s="6" t="s">
        <v>1662</v>
      </c>
      <c r="E616" s="5"/>
    </row>
    <row r="617" spans="2:5" x14ac:dyDescent="0.2">
      <c r="B617" s="6" t="s">
        <v>91</v>
      </c>
      <c r="C617" s="6" t="s">
        <v>1663</v>
      </c>
      <c r="D617" s="6" t="s">
        <v>1664</v>
      </c>
      <c r="E617" s="5"/>
    </row>
    <row r="618" spans="2:5" x14ac:dyDescent="0.2">
      <c r="B618" s="6" t="s">
        <v>1665</v>
      </c>
      <c r="C618" s="6" t="s">
        <v>1666</v>
      </c>
      <c r="D618" s="6" t="s">
        <v>1667</v>
      </c>
      <c r="E618" s="5"/>
    </row>
    <row r="619" spans="2:5" x14ac:dyDescent="0.2">
      <c r="B619" s="6" t="s">
        <v>1668</v>
      </c>
      <c r="C619" s="6" t="s">
        <v>1669</v>
      </c>
      <c r="D619" s="6" t="s">
        <v>1670</v>
      </c>
      <c r="E619" s="5"/>
    </row>
    <row r="620" spans="2:5" x14ac:dyDescent="0.2">
      <c r="B620" s="6" t="s">
        <v>1668</v>
      </c>
      <c r="C620" s="6" t="s">
        <v>1671</v>
      </c>
      <c r="D620" s="6" t="s">
        <v>1672</v>
      </c>
      <c r="E620" s="5"/>
    </row>
    <row r="621" spans="2:5" x14ac:dyDescent="0.2">
      <c r="B621" s="6" t="s">
        <v>1673</v>
      </c>
      <c r="C621" s="6" t="s">
        <v>1674</v>
      </c>
      <c r="D621" s="6" t="s">
        <v>1675</v>
      </c>
      <c r="E621" s="5" t="str">
        <f>HYPERLINK("https://www.esco-net.com/wcs/escort/ec/detail?hHinCd=EA949H-44","EA949H-44")</f>
        <v>EA949H-44</v>
      </c>
    </row>
    <row r="622" spans="2:5" x14ac:dyDescent="0.2">
      <c r="B622" s="6" t="s">
        <v>1676</v>
      </c>
      <c r="C622" s="6" t="s">
        <v>1677</v>
      </c>
      <c r="D622" s="6" t="s">
        <v>1678</v>
      </c>
      <c r="E622" s="5"/>
    </row>
    <row r="623" spans="2:5" x14ac:dyDescent="0.2">
      <c r="B623" s="6" t="s">
        <v>1679</v>
      </c>
      <c r="C623" s="6" t="s">
        <v>1680</v>
      </c>
      <c r="D623" s="6" t="s">
        <v>1681</v>
      </c>
      <c r="E623" s="5" t="str">
        <f>HYPERLINK("https://www.esco-net.com/wcs/escort/ec/detail?hHinCd=EA982BB-103","EA982BB-103")</f>
        <v>EA982BB-103</v>
      </c>
    </row>
    <row r="624" spans="2:5" x14ac:dyDescent="0.2">
      <c r="B624" s="6" t="s">
        <v>1682</v>
      </c>
      <c r="C624" s="6" t="s">
        <v>1683</v>
      </c>
      <c r="D624" s="6" t="s">
        <v>1684</v>
      </c>
      <c r="E624" s="5" t="str">
        <f>HYPERLINK("https://www.esco-net.com/wcs/escort/ec/detail?hHinCd=EA982SD-4A","EA982SD-4A")</f>
        <v>EA982SD-4A</v>
      </c>
    </row>
    <row r="625" spans="2:5" x14ac:dyDescent="0.2">
      <c r="B625" s="6" t="s">
        <v>1685</v>
      </c>
      <c r="C625" s="6" t="s">
        <v>1686</v>
      </c>
      <c r="D625" s="6" t="s">
        <v>1687</v>
      </c>
      <c r="E625" s="5" t="str">
        <f>HYPERLINK("https://www.esco-net.com/wcs/escort/ec/detail?hHinCd=EA982SB-50A","EA982SB-50A")</f>
        <v>EA982SB-50A</v>
      </c>
    </row>
    <row r="626" spans="2:5" x14ac:dyDescent="0.2">
      <c r="B626" s="6" t="s">
        <v>1685</v>
      </c>
      <c r="C626" s="6" t="s">
        <v>1688</v>
      </c>
      <c r="D626" s="6" t="s">
        <v>1689</v>
      </c>
      <c r="E626" s="5" t="str">
        <f>HYPERLINK("https://www.esco-net.com/wcs/escort/ec/detail?hHinCd=EA982SE-24A","EA982SE-24A")</f>
        <v>EA982SE-24A</v>
      </c>
    </row>
    <row r="627" spans="2:5" x14ac:dyDescent="0.2">
      <c r="B627" s="6" t="s">
        <v>1690</v>
      </c>
      <c r="C627" s="6" t="s">
        <v>1691</v>
      </c>
      <c r="D627" s="6" t="s">
        <v>1692</v>
      </c>
      <c r="E627" s="5" t="str">
        <f>HYPERLINK("https://www.esco-net.com/wcs/escort/ec/detail?hHinCd=EA628WL-1C","EA628WL-1C")</f>
        <v>EA628WL-1C</v>
      </c>
    </row>
    <row r="628" spans="2:5" x14ac:dyDescent="0.2">
      <c r="B628" s="6" t="s">
        <v>1693</v>
      </c>
      <c r="C628" s="6" t="s">
        <v>1694</v>
      </c>
      <c r="D628" s="6" t="s">
        <v>1695</v>
      </c>
      <c r="E628" s="5" t="str">
        <f>HYPERLINK("https://www.esco-net.com/wcs/escort/ec/detail?hHinCd=EA628WJ-71","EA628WJ-71")</f>
        <v>EA628WJ-71</v>
      </c>
    </row>
    <row r="629" spans="2:5" x14ac:dyDescent="0.2">
      <c r="B629" s="6" t="s">
        <v>1696</v>
      </c>
      <c r="C629" s="6" t="s">
        <v>1697</v>
      </c>
      <c r="D629" s="6" t="s">
        <v>1698</v>
      </c>
      <c r="E629" s="5" t="str">
        <f>HYPERLINK("https://www.esco-net.com/wcs/escort/ec/detail?hHinCd=EA984CD-81","EA984CD-81")</f>
        <v>EA984CD-81</v>
      </c>
    </row>
    <row r="630" spans="2:5" x14ac:dyDescent="0.2">
      <c r="B630" s="6" t="s">
        <v>1699</v>
      </c>
      <c r="C630" s="6" t="s">
        <v>1700</v>
      </c>
      <c r="D630" s="6" t="s">
        <v>1701</v>
      </c>
      <c r="E630" s="5" t="str">
        <f>HYPERLINK("https://www.esco-net.com/wcs/escort/ec/detail?hHinCd=EA987HA-200A","EA987HA-200A")</f>
        <v>EA987HA-200A</v>
      </c>
    </row>
    <row r="631" spans="2:5" x14ac:dyDescent="0.2">
      <c r="B631" s="6" t="s">
        <v>1702</v>
      </c>
      <c r="C631" s="6" t="s">
        <v>1703</v>
      </c>
      <c r="D631" s="6" t="s">
        <v>1704</v>
      </c>
      <c r="E631" s="5"/>
    </row>
    <row r="632" spans="2:5" x14ac:dyDescent="0.2">
      <c r="B632" s="6" t="s">
        <v>1705</v>
      </c>
      <c r="C632" s="6" t="s">
        <v>1706</v>
      </c>
      <c r="D632" s="6" t="s">
        <v>1707</v>
      </c>
      <c r="E632" s="5" t="str">
        <f>HYPERLINK("https://www.esco-net.com/wcs/escort/ec/detail?hHinCd=EA981CK-10A","EA981CK-10A")</f>
        <v>EA981CK-10A</v>
      </c>
    </row>
    <row r="633" spans="2:5" x14ac:dyDescent="0.2">
      <c r="B633" s="6" t="s">
        <v>1708</v>
      </c>
      <c r="C633" s="6" t="s">
        <v>1709</v>
      </c>
      <c r="D633" s="6" t="s">
        <v>1710</v>
      </c>
      <c r="E633" s="5" t="str">
        <f>HYPERLINK("https://www.esco-net.com/wcs/escort/ec/detail?hHinCd=EA981DL-10","EA981DL-10")</f>
        <v>EA981DL-10</v>
      </c>
    </row>
    <row r="634" spans="2:5" x14ac:dyDescent="0.2">
      <c r="B634" s="6" t="s">
        <v>1711</v>
      </c>
      <c r="C634" s="6" t="s">
        <v>1712</v>
      </c>
      <c r="D634" s="6" t="s">
        <v>1713</v>
      </c>
      <c r="E634" s="5"/>
    </row>
    <row r="635" spans="2:5" x14ac:dyDescent="0.2">
      <c r="B635" s="6" t="s">
        <v>92</v>
      </c>
      <c r="C635" s="6" t="s">
        <v>1714</v>
      </c>
      <c r="D635" s="6" t="s">
        <v>1715</v>
      </c>
      <c r="E635" s="5" t="str">
        <f>HYPERLINK("https://www.esco-net.com/wcs/escort/ec/detail?hHinCd=EA981VA-3","EA981VA-3")</f>
        <v>EA981VA-3</v>
      </c>
    </row>
    <row r="636" spans="2:5" x14ac:dyDescent="0.2">
      <c r="B636" s="6" t="s">
        <v>1716</v>
      </c>
      <c r="C636" s="6" t="s">
        <v>1717</v>
      </c>
      <c r="D636" s="6" t="s">
        <v>1718</v>
      </c>
      <c r="E636" s="5" t="str">
        <f>HYPERLINK("https://www.esco-net.com/wcs/escort/ec/detail?hHinCd=EA987GG-2","EA987GG-2")</f>
        <v>EA987GG-2</v>
      </c>
    </row>
    <row r="637" spans="2:5" x14ac:dyDescent="0.2">
      <c r="B637" s="6" t="s">
        <v>1719</v>
      </c>
      <c r="C637" s="6" t="s">
        <v>1720</v>
      </c>
      <c r="D637" s="6" t="s">
        <v>1721</v>
      </c>
      <c r="E637" s="5" t="str">
        <f>HYPERLINK("https://www.esco-net.com/wcs/escort/ec/detail?hHinCd=EA987GH-10B","EA987GH-10B")</f>
        <v>EA987GH-10B</v>
      </c>
    </row>
    <row r="638" spans="2:5" x14ac:dyDescent="0.2">
      <c r="B638" s="6" t="s">
        <v>1722</v>
      </c>
      <c r="C638" s="6" t="s">
        <v>1723</v>
      </c>
      <c r="D638" s="6" t="s">
        <v>1724</v>
      </c>
      <c r="E638" s="5" t="str">
        <f>HYPERLINK("https://www.esco-net.com/wcs/escort/ec/detail?hHinCd=EA638F-53","EA638F-53")</f>
        <v>EA638F-53</v>
      </c>
    </row>
    <row r="639" spans="2:5" x14ac:dyDescent="0.2">
      <c r="B639" s="6" t="s">
        <v>1722</v>
      </c>
      <c r="C639" s="6" t="s">
        <v>1725</v>
      </c>
      <c r="D639" s="6" t="s">
        <v>1726</v>
      </c>
      <c r="E639" s="5" t="str">
        <f>HYPERLINK("https://www.esco-net.com/wcs/escort/ec/detail?hHinCd=EA638F-53","EA638F-53")</f>
        <v>EA638F-53</v>
      </c>
    </row>
    <row r="640" spans="2:5" x14ac:dyDescent="0.2">
      <c r="B640" s="6" t="s">
        <v>1722</v>
      </c>
      <c r="C640" s="6" t="s">
        <v>1727</v>
      </c>
      <c r="D640" s="6" t="s">
        <v>1728</v>
      </c>
      <c r="E640" s="5" t="str">
        <f>HYPERLINK("https://www.esco-net.com/wcs/escort/ec/detail?hHinCd=EA638F-53","EA638F-53")</f>
        <v>EA638F-53</v>
      </c>
    </row>
    <row r="641" spans="2:5" x14ac:dyDescent="0.2">
      <c r="B641" s="6" t="s">
        <v>1722</v>
      </c>
      <c r="C641" s="6" t="s">
        <v>1729</v>
      </c>
      <c r="D641" s="6" t="s">
        <v>1730</v>
      </c>
      <c r="E641" s="5" t="str">
        <f>HYPERLINK("https://www.esco-net.com/wcs/escort/ec/detail?hHinCd=EA638F-53","EA638F-53")</f>
        <v>EA638F-53</v>
      </c>
    </row>
    <row r="642" spans="2:5" x14ac:dyDescent="0.2">
      <c r="B642" s="6" t="s">
        <v>1722</v>
      </c>
      <c r="C642" s="6" t="s">
        <v>1731</v>
      </c>
      <c r="D642" s="6" t="s">
        <v>1732</v>
      </c>
      <c r="E642" s="5"/>
    </row>
    <row r="643" spans="2:5" x14ac:dyDescent="0.2">
      <c r="B643" s="6" t="s">
        <v>1733</v>
      </c>
      <c r="C643" s="6" t="s">
        <v>1734</v>
      </c>
      <c r="D643" s="6" t="s">
        <v>1735</v>
      </c>
      <c r="E643" s="5" t="str">
        <f>HYPERLINK("https://www.esco-net.com/wcs/escort/ec/detail?hHinCd=EA905EC-12A","EA905EC-12A")</f>
        <v>EA905EC-12A</v>
      </c>
    </row>
    <row r="644" spans="2:5" x14ac:dyDescent="0.2">
      <c r="B644" s="6" t="s">
        <v>1736</v>
      </c>
      <c r="C644" s="6" t="s">
        <v>1737</v>
      </c>
      <c r="D644" s="6" t="s">
        <v>1738</v>
      </c>
      <c r="E644" s="5" t="str">
        <f>HYPERLINK("https://www.esco-net.com/wcs/escort/ec/detail?hHinCd=EA905MP-11","EA905MP-11")</f>
        <v>EA905MP-11</v>
      </c>
    </row>
    <row r="645" spans="2:5" x14ac:dyDescent="0.2">
      <c r="B645" s="6" t="s">
        <v>1739</v>
      </c>
      <c r="C645" s="6" t="s">
        <v>1740</v>
      </c>
      <c r="D645" s="6" t="s">
        <v>1741</v>
      </c>
      <c r="E645" s="5"/>
    </row>
    <row r="646" spans="2:5" x14ac:dyDescent="0.2">
      <c r="B646" s="6" t="s">
        <v>1742</v>
      </c>
      <c r="C646" s="6" t="s">
        <v>1743</v>
      </c>
      <c r="D646" s="6" t="s">
        <v>1744</v>
      </c>
      <c r="E646" s="5" t="str">
        <f>HYPERLINK("https://www.esco-net.com/wcs/escort/ec/detail?hHinCd=EA765MC-79","EA765MC-79")</f>
        <v>EA765MC-79</v>
      </c>
    </row>
    <row r="647" spans="2:5" x14ac:dyDescent="0.2">
      <c r="B647" s="6" t="s">
        <v>1745</v>
      </c>
      <c r="C647" s="6" t="s">
        <v>1746</v>
      </c>
      <c r="D647" s="6" t="s">
        <v>1747</v>
      </c>
      <c r="E647" s="5"/>
    </row>
    <row r="648" spans="2:5" x14ac:dyDescent="0.2">
      <c r="B648" s="6" t="s">
        <v>1748</v>
      </c>
      <c r="C648" s="6" t="s">
        <v>1749</v>
      </c>
      <c r="D648" s="6" t="s">
        <v>1750</v>
      </c>
      <c r="E648" s="5" t="str">
        <f>HYPERLINK("https://www.esco-net.com/wcs/escort/ec/detail?hHinCd=EA765FH-24","EA765FH-24")</f>
        <v>EA765FH-24</v>
      </c>
    </row>
    <row r="649" spans="2:5" x14ac:dyDescent="0.2">
      <c r="B649" s="6" t="s">
        <v>1748</v>
      </c>
      <c r="C649" s="6" t="s">
        <v>1751</v>
      </c>
      <c r="D649" s="6" t="s">
        <v>1752</v>
      </c>
      <c r="E649" s="5" t="str">
        <f>HYPERLINK("https://www.esco-net.com/wcs/escort/ec/detail?hHinCd=EA765MF-32","EA765MF-32")</f>
        <v>EA765MF-32</v>
      </c>
    </row>
    <row r="650" spans="2:5" x14ac:dyDescent="0.2">
      <c r="B650" s="6" t="s">
        <v>93</v>
      </c>
      <c r="C650" s="6" t="s">
        <v>1753</v>
      </c>
      <c r="D650" s="6" t="s">
        <v>1754</v>
      </c>
      <c r="E650" s="5"/>
    </row>
    <row r="651" spans="2:5" x14ac:dyDescent="0.2">
      <c r="B651" s="6" t="s">
        <v>1755</v>
      </c>
      <c r="C651" s="6" t="s">
        <v>1756</v>
      </c>
      <c r="D651" s="6" t="s">
        <v>1757</v>
      </c>
      <c r="E651" s="5"/>
    </row>
    <row r="652" spans="2:5" x14ac:dyDescent="0.2">
      <c r="B652" s="6" t="s">
        <v>1758</v>
      </c>
      <c r="C652" s="6" t="s">
        <v>1759</v>
      </c>
      <c r="D652" s="6" t="s">
        <v>1760</v>
      </c>
      <c r="E652" s="5" t="str">
        <f>HYPERLINK("https://www.esco-net.com/wcs/escort/ec/detail?hHinCd=EA765MB-25","EA765MB-25")</f>
        <v>EA765MB-25</v>
      </c>
    </row>
    <row r="653" spans="2:5" x14ac:dyDescent="0.2">
      <c r="B653" s="6" t="s">
        <v>32</v>
      </c>
      <c r="C653" s="6" t="s">
        <v>1761</v>
      </c>
      <c r="D653" s="6" t="s">
        <v>1762</v>
      </c>
      <c r="E653" s="5" t="str">
        <f>HYPERLINK("https://www.esco-net.com/wcs/escort/ec/detail?hHinCd=EA765MA-15","EA765MA-15")</f>
        <v>EA765MA-15</v>
      </c>
    </row>
    <row r="654" spans="2:5" x14ac:dyDescent="0.2">
      <c r="B654" s="6" t="s">
        <v>1763</v>
      </c>
      <c r="C654" s="6" t="s">
        <v>1764</v>
      </c>
      <c r="D654" s="6" t="s">
        <v>1765</v>
      </c>
      <c r="E654" s="5" t="str">
        <f>HYPERLINK("https://www.esco-net.com/wcs/escort/ec/detail?hHinCd=EA761LH-61A","EA761LH-61A")</f>
        <v>EA761LH-61A</v>
      </c>
    </row>
    <row r="655" spans="2:5" x14ac:dyDescent="0.2">
      <c r="B655" s="6" t="s">
        <v>1763</v>
      </c>
      <c r="C655" s="6" t="s">
        <v>1766</v>
      </c>
      <c r="D655" s="6" t="s">
        <v>1767</v>
      </c>
      <c r="E655" s="5" t="str">
        <f>HYPERLINK("https://www.esco-net.com/wcs/escort/ec/detail?hHinCd=EA761LP-8A","EA761LP-8A")</f>
        <v>EA761LP-8A</v>
      </c>
    </row>
    <row r="656" spans="2:5" x14ac:dyDescent="0.2">
      <c r="B656" s="6" t="s">
        <v>1768</v>
      </c>
      <c r="C656" s="6" t="s">
        <v>1769</v>
      </c>
      <c r="D656" s="6" t="s">
        <v>1770</v>
      </c>
      <c r="E656" s="5"/>
    </row>
    <row r="657" spans="2:5" x14ac:dyDescent="0.2">
      <c r="B657" s="6" t="s">
        <v>1768</v>
      </c>
      <c r="C657" s="6" t="s">
        <v>1771</v>
      </c>
      <c r="D657" s="6" t="s">
        <v>1772</v>
      </c>
      <c r="E657" s="5" t="str">
        <f>HYPERLINK("https://www.esco-net.com/wcs/escort/ec/detail?hHinCd=EA956VA-242","EA956VA-242")</f>
        <v>EA956VA-242</v>
      </c>
    </row>
    <row r="658" spans="2:5" x14ac:dyDescent="0.2">
      <c r="B658" s="6" t="s">
        <v>45</v>
      </c>
      <c r="C658" s="6" t="s">
        <v>1773</v>
      </c>
      <c r="D658" s="6" t="s">
        <v>1774</v>
      </c>
      <c r="E658" s="5" t="str">
        <f>HYPERLINK("https://www.esco-net.com/wcs/escort/ec/detail?hHinCd=EA628WX-44","EA628WX-44")</f>
        <v>EA628WX-44</v>
      </c>
    </row>
    <row r="659" spans="2:5" x14ac:dyDescent="0.2">
      <c r="B659" s="6" t="s">
        <v>94</v>
      </c>
      <c r="C659" s="6" t="s">
        <v>1775</v>
      </c>
      <c r="D659" s="6" t="s">
        <v>1776</v>
      </c>
      <c r="E659" s="5"/>
    </row>
    <row r="660" spans="2:5" x14ac:dyDescent="0.2">
      <c r="B660" s="6" t="s">
        <v>1777</v>
      </c>
      <c r="C660" s="6" t="s">
        <v>1778</v>
      </c>
      <c r="D660" s="6" t="s">
        <v>1779</v>
      </c>
      <c r="E660" s="5" t="str">
        <f>HYPERLINK("https://www.esco-net.com/wcs/escort/ec/detail?hHinCd=EA762DA-136","EA762DA-136")</f>
        <v>EA762DA-136</v>
      </c>
    </row>
    <row r="661" spans="2:5" x14ac:dyDescent="0.2">
      <c r="B661" s="6" t="s">
        <v>1777</v>
      </c>
      <c r="C661" s="6" t="s">
        <v>1780</v>
      </c>
      <c r="D661" s="6" t="s">
        <v>1781</v>
      </c>
      <c r="E661" s="5" t="str">
        <f>HYPERLINK("https://www.esco-net.com/wcs/escort/ec/detail?hHinCd=EA762DA-53","EA762DA-53")</f>
        <v>EA762DA-53</v>
      </c>
    </row>
    <row r="662" spans="2:5" x14ac:dyDescent="0.2">
      <c r="B662" s="6" t="s">
        <v>1777</v>
      </c>
      <c r="C662" s="6" t="s">
        <v>1782</v>
      </c>
      <c r="D662" s="6" t="s">
        <v>1783</v>
      </c>
      <c r="E662" s="5" t="str">
        <f>HYPERLINK("https://www.esco-net.com/wcs/escort/ec/detail?hHinCd=EA762DA-201","EA762DA-201")</f>
        <v>EA762DA-201</v>
      </c>
    </row>
    <row r="663" spans="2:5" x14ac:dyDescent="0.2">
      <c r="B663" s="6" t="s">
        <v>1784</v>
      </c>
      <c r="C663" s="6" t="s">
        <v>1785</v>
      </c>
      <c r="D663" s="6" t="s">
        <v>1786</v>
      </c>
      <c r="E663" s="5" t="str">
        <f>HYPERLINK("https://www.esco-net.com/wcs/escort/ec/detail?hHinCd=EA762CF-56","EA762CF-56")</f>
        <v>EA762CF-56</v>
      </c>
    </row>
    <row r="664" spans="2:5" x14ac:dyDescent="0.2">
      <c r="B664" s="6" t="s">
        <v>1784</v>
      </c>
      <c r="C664" s="6" t="s">
        <v>1787</v>
      </c>
      <c r="D664" s="6" t="s">
        <v>1788</v>
      </c>
      <c r="E664" s="5" t="str">
        <f>HYPERLINK("https://www.esco-net.com/wcs/escort/ec/detail?hHinCd=EA762DA-161","EA762DA-161")</f>
        <v>EA762DA-161</v>
      </c>
    </row>
    <row r="665" spans="2:5" x14ac:dyDescent="0.2">
      <c r="B665" s="6" t="s">
        <v>1789</v>
      </c>
      <c r="C665" s="6" t="s">
        <v>1790</v>
      </c>
      <c r="D665" s="6" t="s">
        <v>1791</v>
      </c>
      <c r="E665" s="5" t="str">
        <f>HYPERLINK("https://www.esco-net.com/wcs/escort/ec/detail?hHinCd=EA762CF-401","EA762CF-401")</f>
        <v>EA762CF-401</v>
      </c>
    </row>
    <row r="666" spans="2:5" x14ac:dyDescent="0.2">
      <c r="B666" s="6" t="s">
        <v>1792</v>
      </c>
      <c r="C666" s="6" t="s">
        <v>1793</v>
      </c>
      <c r="D666" s="6" t="s">
        <v>1794</v>
      </c>
      <c r="E666" s="5"/>
    </row>
    <row r="667" spans="2:5" x14ac:dyDescent="0.2">
      <c r="B667" s="6" t="s">
        <v>1795</v>
      </c>
      <c r="C667" s="6" t="s">
        <v>1796</v>
      </c>
      <c r="D667" s="6" t="s">
        <v>1797</v>
      </c>
      <c r="E667" s="5"/>
    </row>
    <row r="668" spans="2:5" x14ac:dyDescent="0.2">
      <c r="B668" s="6" t="s">
        <v>1798</v>
      </c>
      <c r="C668" s="6" t="s">
        <v>1799</v>
      </c>
      <c r="D668" s="6" t="s">
        <v>1800</v>
      </c>
      <c r="E668" s="5" t="str">
        <f>HYPERLINK("https://www.esco-net.com/wcs/escort/ec/detail?hHinCd=EA762C-11B","EA762C-11B")</f>
        <v>EA762C-11B</v>
      </c>
    </row>
    <row r="669" spans="2:5" x14ac:dyDescent="0.2">
      <c r="B669" s="6" t="s">
        <v>1801</v>
      </c>
      <c r="C669" s="6" t="s">
        <v>1802</v>
      </c>
      <c r="D669" s="6" t="s">
        <v>1803</v>
      </c>
      <c r="E669" s="5" t="str">
        <f>HYPERLINK("https://www.esco-net.com/wcs/escort/ec/detail?hHinCd=EA762GA-1A","EA762GA-1A")</f>
        <v>EA762GA-1A</v>
      </c>
    </row>
    <row r="670" spans="2:5" x14ac:dyDescent="0.2">
      <c r="B670" s="6" t="s">
        <v>1804</v>
      </c>
      <c r="C670" s="6" t="s">
        <v>1805</v>
      </c>
      <c r="D670" s="6" t="s">
        <v>1806</v>
      </c>
      <c r="E670" s="5"/>
    </row>
    <row r="671" spans="2:5" x14ac:dyDescent="0.2">
      <c r="B671" s="6" t="s">
        <v>33</v>
      </c>
      <c r="C671" s="6" t="s">
        <v>1807</v>
      </c>
      <c r="D671" s="6" t="s">
        <v>1808</v>
      </c>
      <c r="E671" s="5" t="str">
        <f>HYPERLINK("https://www.esco-net.com/wcs/escort/ec/detail?hHinCd=EA506AJ-24","EA506AJ-24")</f>
        <v>EA506AJ-24</v>
      </c>
    </row>
    <row r="672" spans="2:5" x14ac:dyDescent="0.2">
      <c r="B672" s="6" t="s">
        <v>1809</v>
      </c>
      <c r="C672" s="6" t="s">
        <v>1810</v>
      </c>
      <c r="D672" s="6" t="s">
        <v>1811</v>
      </c>
      <c r="E672" s="5" t="str">
        <f>HYPERLINK("https://www.esco-net.com/wcs/escort/ec/detail?hHinCd=EA761G-51","EA761G-51")</f>
        <v>EA761G-51</v>
      </c>
    </row>
    <row r="673" spans="2:5" x14ac:dyDescent="0.2">
      <c r="B673" s="6" t="s">
        <v>1812</v>
      </c>
      <c r="C673" s="6" t="s">
        <v>1813</v>
      </c>
      <c r="D673" s="6" t="s">
        <v>1814</v>
      </c>
      <c r="E673" s="5"/>
    </row>
    <row r="674" spans="2:5" x14ac:dyDescent="0.2">
      <c r="B674" s="6" t="s">
        <v>95</v>
      </c>
      <c r="C674" s="6" t="s">
        <v>1815</v>
      </c>
      <c r="D674" s="6" t="s">
        <v>1816</v>
      </c>
      <c r="E674" s="5" t="str">
        <f>HYPERLINK("https://www.esco-net.com/wcs/escort/ec/detail?hHinCd=EA761LD-80","EA761LD-80")</f>
        <v>EA761LD-80</v>
      </c>
    </row>
    <row r="675" spans="2:5" x14ac:dyDescent="0.2">
      <c r="B675" s="6" t="s">
        <v>1817</v>
      </c>
      <c r="C675" s="6" t="s">
        <v>1818</v>
      </c>
      <c r="D675" s="6" t="s">
        <v>1819</v>
      </c>
      <c r="E675" s="5" t="str">
        <f>HYPERLINK("https://www.esco-net.com/wcs/escort/ec/detail?hHinCd=EA759PA-36D","EA759PA-36D")</f>
        <v>EA759PA-36D</v>
      </c>
    </row>
    <row r="676" spans="2:5" x14ac:dyDescent="0.2">
      <c r="B676" s="6" t="s">
        <v>1820</v>
      </c>
      <c r="C676" s="6" t="s">
        <v>1821</v>
      </c>
      <c r="D676" s="6" t="s">
        <v>1822</v>
      </c>
      <c r="E676" s="5" t="str">
        <f>HYPERLINK("https://www.esco-net.com/wcs/escort/ec/detail?hHinCd=EA763BC-82A","EA763BC-82A")</f>
        <v>EA763BC-82A</v>
      </c>
    </row>
    <row r="677" spans="2:5" x14ac:dyDescent="0.2">
      <c r="B677" s="6" t="s">
        <v>1823</v>
      </c>
      <c r="C677" s="6" t="s">
        <v>1824</v>
      </c>
      <c r="D677" s="6" t="s">
        <v>1825</v>
      </c>
      <c r="E677" s="5"/>
    </row>
    <row r="678" spans="2:5" x14ac:dyDescent="0.2">
      <c r="B678" s="6" t="s">
        <v>1826</v>
      </c>
      <c r="C678" s="6" t="s">
        <v>1827</v>
      </c>
      <c r="D678" s="6" t="s">
        <v>1828</v>
      </c>
      <c r="E678" s="5" t="str">
        <f>HYPERLINK("https://www.esco-net.com/wcs/escort/ec/detail?hHinCd=EA764-44","EA764-44")</f>
        <v>EA764-44</v>
      </c>
    </row>
    <row r="679" spans="2:5" x14ac:dyDescent="0.2">
      <c r="B679" s="6" t="s">
        <v>1829</v>
      </c>
      <c r="C679" s="6" t="s">
        <v>1830</v>
      </c>
      <c r="D679" s="6" t="s">
        <v>1831</v>
      </c>
      <c r="E679" s="5" t="str">
        <f>HYPERLINK("https://www.esco-net.com/wcs/escort/ec/detail?hHinCd=EA764AB-212A","EA764AB-212A")</f>
        <v>EA764AB-212A</v>
      </c>
    </row>
    <row r="680" spans="2:5" x14ac:dyDescent="0.2">
      <c r="B680" s="6" t="s">
        <v>1829</v>
      </c>
      <c r="C680" s="6" t="s">
        <v>1832</v>
      </c>
      <c r="D680" s="6" t="s">
        <v>1833</v>
      </c>
      <c r="E680" s="5" t="str">
        <f>HYPERLINK("https://www.esco-net.com/wcs/escort/ec/detail?hHinCd=EA764AB-238","EA764AB-238")</f>
        <v>EA764AB-238</v>
      </c>
    </row>
    <row r="681" spans="2:5" x14ac:dyDescent="0.2">
      <c r="B681" s="6" t="s">
        <v>1834</v>
      </c>
      <c r="C681" s="6" t="s">
        <v>1835</v>
      </c>
      <c r="D681" s="6" t="s">
        <v>1836</v>
      </c>
      <c r="E681" s="5" t="str">
        <f>HYPERLINK("https://www.esco-net.com/wcs/escort/ec/detail?hHinCd=EA764AB-225","EA764AB-225")</f>
        <v>EA764AB-225</v>
      </c>
    </row>
    <row r="682" spans="2:5" x14ac:dyDescent="0.2">
      <c r="B682" s="6" t="s">
        <v>1834</v>
      </c>
      <c r="C682" s="6" t="s">
        <v>1837</v>
      </c>
      <c r="D682" s="6" t="s">
        <v>1838</v>
      </c>
      <c r="E682" s="5" t="str">
        <f>HYPERLINK("https://www.esco-net.com/wcs/escort/ec/detail?hHinCd=EA764AB-225","EA764AB-225")</f>
        <v>EA764AB-225</v>
      </c>
    </row>
    <row r="683" spans="2:5" x14ac:dyDescent="0.2">
      <c r="B683" s="6" t="s">
        <v>1839</v>
      </c>
      <c r="C683" s="6" t="s">
        <v>1840</v>
      </c>
      <c r="D683" s="6" t="s">
        <v>1841</v>
      </c>
      <c r="E683" s="5" t="str">
        <f>HYPERLINK("https://www.esco-net.com/wcs/escort/ec/detail?hHinCd=EA764A-143","EA764A-143")</f>
        <v>EA764A-143</v>
      </c>
    </row>
    <row r="684" spans="2:5" x14ac:dyDescent="0.2">
      <c r="B684" s="6" t="s">
        <v>1842</v>
      </c>
      <c r="C684" s="6" t="s">
        <v>1843</v>
      </c>
      <c r="D684" s="6" t="s">
        <v>1844</v>
      </c>
      <c r="E684" s="5" t="str">
        <f>HYPERLINK("https://www.esco-net.com/wcs/escort/ec/detail?hHinCd=EA764A-316","EA764A-316")</f>
        <v>EA764A-316</v>
      </c>
    </row>
    <row r="685" spans="2:5" x14ac:dyDescent="0.2">
      <c r="B685" s="6" t="s">
        <v>1842</v>
      </c>
      <c r="C685" s="6" t="s">
        <v>1845</v>
      </c>
      <c r="D685" s="6" t="s">
        <v>1846</v>
      </c>
      <c r="E685" s="5" t="str">
        <f>HYPERLINK("https://www.esco-net.com/wcs/escort/ec/detail?hHinCd=EA940CD-254B","EA940CD-254B")</f>
        <v>EA940CD-254B</v>
      </c>
    </row>
    <row r="686" spans="2:5" x14ac:dyDescent="0.2">
      <c r="B686" s="6" t="s">
        <v>1847</v>
      </c>
      <c r="C686" s="6" t="s">
        <v>1848</v>
      </c>
      <c r="D686" s="6" t="s">
        <v>1849</v>
      </c>
      <c r="E686" s="5" t="str">
        <f>HYPERLINK("https://www.esco-net.com/wcs/escort/ec/detail?hHinCd=EA764AC-37A","EA764AC-37A")</f>
        <v>EA764AC-37A</v>
      </c>
    </row>
    <row r="687" spans="2:5" x14ac:dyDescent="0.2">
      <c r="B687" s="6" t="s">
        <v>46</v>
      </c>
      <c r="C687" s="6" t="s">
        <v>1850</v>
      </c>
      <c r="D687" s="6" t="s">
        <v>1851</v>
      </c>
      <c r="E687" s="5" t="str">
        <f>HYPERLINK("https://www.esco-net.com/wcs/escort/ec/detail?hHinCd=EA764AC-57A","EA764AC-57A")</f>
        <v>EA764AC-57A</v>
      </c>
    </row>
    <row r="688" spans="2:5" x14ac:dyDescent="0.2">
      <c r="B688" s="6" t="s">
        <v>46</v>
      </c>
      <c r="C688" s="6" t="s">
        <v>1852</v>
      </c>
      <c r="D688" s="6" t="s">
        <v>1853</v>
      </c>
      <c r="E688" s="5" t="str">
        <f>HYPERLINK("https://www.esco-net.com/wcs/escort/ec/detail?hHinCd=EA764AC-63A","EA764AC-63A")</f>
        <v>EA764AC-63A</v>
      </c>
    </row>
    <row r="689" spans="2:5" x14ac:dyDescent="0.2">
      <c r="B689" s="6" t="s">
        <v>46</v>
      </c>
      <c r="C689" s="6" t="s">
        <v>1854</v>
      </c>
      <c r="D689" s="6" t="s">
        <v>1855</v>
      </c>
      <c r="E689" s="5" t="str">
        <f>HYPERLINK("https://www.esco-net.com/wcs/escort/ec/detail?hHinCd=EA764AJ-74A","EA764AJ-74A")</f>
        <v>EA764AJ-74A</v>
      </c>
    </row>
    <row r="690" spans="2:5" x14ac:dyDescent="0.2">
      <c r="B690" s="6" t="s">
        <v>46</v>
      </c>
      <c r="C690" s="6" t="s">
        <v>1856</v>
      </c>
      <c r="D690" s="6" t="s">
        <v>1857</v>
      </c>
      <c r="E690" s="5" t="str">
        <f>HYPERLINK("https://www.esco-net.com/wcs/escort/ec/detail?hHinCd=EA764AJ-93A","EA764AJ-93A")</f>
        <v>EA764AJ-93A</v>
      </c>
    </row>
    <row r="691" spans="2:5" x14ac:dyDescent="0.2">
      <c r="B691" s="6" t="s">
        <v>1858</v>
      </c>
      <c r="C691" s="6" t="s">
        <v>1859</v>
      </c>
      <c r="D691" s="6" t="s">
        <v>1860</v>
      </c>
      <c r="E691" s="5" t="str">
        <f>HYPERLINK("https://www.esco-net.com/wcs/escort/ec/detail?hHinCd=EA764AD-102B","EA764AD-102B")</f>
        <v>EA764AD-102B</v>
      </c>
    </row>
    <row r="692" spans="2:5" x14ac:dyDescent="0.2">
      <c r="B692" s="6" t="s">
        <v>1861</v>
      </c>
      <c r="C692" s="6" t="s">
        <v>1862</v>
      </c>
      <c r="D692" s="6" t="s">
        <v>1863</v>
      </c>
      <c r="E692" s="5" t="str">
        <f>HYPERLINK("https://www.esco-net.com/wcs/escort/ec/detail?hHinCd=EA764AD-67A","EA764AD-67A")</f>
        <v>EA764AD-67A</v>
      </c>
    </row>
    <row r="693" spans="2:5" x14ac:dyDescent="0.2">
      <c r="B693" s="6" t="s">
        <v>1864</v>
      </c>
      <c r="C693" s="6" t="s">
        <v>1865</v>
      </c>
      <c r="D693" s="6" t="s">
        <v>1866</v>
      </c>
      <c r="E693" s="5" t="str">
        <f>HYPERLINK("https://www.esco-net.com/wcs/escort/ec/detail?hHinCd=EA759GW-21J","EA759GW-21J")</f>
        <v>EA759GW-21J</v>
      </c>
    </row>
    <row r="694" spans="2:5" x14ac:dyDescent="0.2">
      <c r="B694" s="6" t="s">
        <v>1867</v>
      </c>
      <c r="C694" s="6" t="s">
        <v>1868</v>
      </c>
      <c r="D694" s="6" t="s">
        <v>1869</v>
      </c>
      <c r="E694" s="5" t="str">
        <f>HYPERLINK("https://www.esco-net.com/wcs/escort/ec/detail?hHinCd=EA940PR-40","EA940PR-40")</f>
        <v>EA940PR-40</v>
      </c>
    </row>
    <row r="695" spans="2:5" x14ac:dyDescent="0.2">
      <c r="B695" s="6" t="s">
        <v>1870</v>
      </c>
      <c r="C695" s="6" t="s">
        <v>1871</v>
      </c>
      <c r="D695" s="6" t="s">
        <v>1872</v>
      </c>
      <c r="E695" s="5"/>
    </row>
    <row r="696" spans="2:5" x14ac:dyDescent="0.2">
      <c r="B696" s="6" t="s">
        <v>96</v>
      </c>
      <c r="C696" s="6" t="s">
        <v>1873</v>
      </c>
      <c r="D696" s="6" t="s">
        <v>1874</v>
      </c>
      <c r="E696" s="5" t="str">
        <f>HYPERLINK("https://www.esco-net.com/wcs/escort/ec/detail?hHinCd=EA764B-330","EA764B-330")</f>
        <v>EA764B-330</v>
      </c>
    </row>
    <row r="697" spans="2:5" x14ac:dyDescent="0.2">
      <c r="B697" s="6" t="s">
        <v>1875</v>
      </c>
      <c r="C697" s="6" t="s">
        <v>1876</v>
      </c>
      <c r="D697" s="6" t="s">
        <v>1877</v>
      </c>
      <c r="E697" s="5" t="str">
        <f>HYPERLINK("https://www.esco-net.com/wcs/escort/ec/detail?hHinCd=EA764AG-177A","EA764AG-177A")</f>
        <v>EA764AG-177A</v>
      </c>
    </row>
    <row r="698" spans="2:5" x14ac:dyDescent="0.2">
      <c r="B698" s="6" t="s">
        <v>1875</v>
      </c>
      <c r="C698" s="6" t="s">
        <v>1878</v>
      </c>
      <c r="D698" s="6" t="s">
        <v>1879</v>
      </c>
      <c r="E698" s="5"/>
    </row>
    <row r="699" spans="2:5" x14ac:dyDescent="0.2">
      <c r="B699" s="6" t="s">
        <v>34</v>
      </c>
      <c r="C699" s="6" t="s">
        <v>1880</v>
      </c>
      <c r="D699" s="6" t="s">
        <v>1881</v>
      </c>
      <c r="E699" s="5"/>
    </row>
    <row r="700" spans="2:5" x14ac:dyDescent="0.2">
      <c r="B700" s="6" t="s">
        <v>34</v>
      </c>
      <c r="C700" s="6" t="s">
        <v>1882</v>
      </c>
      <c r="D700" s="6" t="s">
        <v>1883</v>
      </c>
      <c r="E700" s="5"/>
    </row>
    <row r="701" spans="2:5" x14ac:dyDescent="0.2">
      <c r="B701" s="6" t="s">
        <v>35</v>
      </c>
      <c r="C701" s="6" t="s">
        <v>1884</v>
      </c>
      <c r="D701" s="6" t="s">
        <v>1885</v>
      </c>
      <c r="E701" s="5" t="str">
        <f>HYPERLINK("https://www.esco-net.com/wcs/escort/ec/detail?hHinCd=EA759XD-31A","EA759XD-31A")</f>
        <v>EA759XD-31A</v>
      </c>
    </row>
    <row r="702" spans="2:5" x14ac:dyDescent="0.2">
      <c r="B702" s="6" t="s">
        <v>35</v>
      </c>
      <c r="C702" s="6" t="s">
        <v>1886</v>
      </c>
      <c r="D702" s="6" t="s">
        <v>1887</v>
      </c>
      <c r="E702" s="5"/>
    </row>
    <row r="703" spans="2:5" x14ac:dyDescent="0.2">
      <c r="B703" s="6" t="s">
        <v>35</v>
      </c>
      <c r="C703" s="6" t="s">
        <v>1888</v>
      </c>
      <c r="D703" s="6" t="s">
        <v>1889</v>
      </c>
      <c r="E703" s="5"/>
    </row>
    <row r="704" spans="2:5" x14ac:dyDescent="0.2">
      <c r="B704" s="6" t="s">
        <v>1890</v>
      </c>
      <c r="C704" s="6" t="s">
        <v>1891</v>
      </c>
      <c r="D704" s="6" t="s">
        <v>1892</v>
      </c>
      <c r="E704" s="5" t="str">
        <f>HYPERLINK("https://www.esco-net.com/wcs/escort/ec/detail?hHinCd=EA759XA-125","EA759XA-125")</f>
        <v>EA759XA-125</v>
      </c>
    </row>
    <row r="705" spans="2:5" x14ac:dyDescent="0.2">
      <c r="B705" s="6" t="s">
        <v>1893</v>
      </c>
      <c r="C705" s="6" t="s">
        <v>1894</v>
      </c>
      <c r="D705" s="6" t="s">
        <v>1895</v>
      </c>
      <c r="E705" s="5" t="str">
        <f>HYPERLINK("https://www.esco-net.com/wcs/escort/ec/detail?hHinCd=EA759GV-138","EA759GV-138")</f>
        <v>EA759GV-138</v>
      </c>
    </row>
    <row r="706" spans="2:5" x14ac:dyDescent="0.2">
      <c r="B706" s="6" t="s">
        <v>1896</v>
      </c>
      <c r="C706" s="6" t="s">
        <v>1897</v>
      </c>
      <c r="D706" s="6" t="s">
        <v>1898</v>
      </c>
      <c r="E706" s="5"/>
    </row>
    <row r="707" spans="2:5" x14ac:dyDescent="0.2">
      <c r="B707" s="6" t="s">
        <v>1899</v>
      </c>
      <c r="C707" s="6" t="s">
        <v>1900</v>
      </c>
      <c r="D707" s="6" t="s">
        <v>1901</v>
      </c>
      <c r="E707" s="5"/>
    </row>
    <row r="708" spans="2:5" x14ac:dyDescent="0.2">
      <c r="B708" s="6" t="s">
        <v>97</v>
      </c>
      <c r="C708" s="6" t="s">
        <v>1902</v>
      </c>
      <c r="D708" s="6" t="s">
        <v>1903</v>
      </c>
      <c r="E708" s="5"/>
    </row>
    <row r="709" spans="2:5" x14ac:dyDescent="0.2">
      <c r="B709" s="6" t="s">
        <v>98</v>
      </c>
      <c r="C709" s="6" t="s">
        <v>1904</v>
      </c>
      <c r="D709" s="6" t="s">
        <v>1905</v>
      </c>
      <c r="E709" s="5" t="str">
        <f>HYPERLINK("https://www.esco-net.com/wcs/escort/ec/detail?hHinCd=EA798CD-11","EA798CD-11")</f>
        <v>EA798CD-11</v>
      </c>
    </row>
    <row r="710" spans="2:5" x14ac:dyDescent="0.2">
      <c r="B710" s="6" t="s">
        <v>1906</v>
      </c>
      <c r="C710" s="6" t="s">
        <v>1907</v>
      </c>
      <c r="D710" s="6" t="s">
        <v>1908</v>
      </c>
      <c r="E710" s="5" t="str">
        <f>HYPERLINK("https://www.esco-net.com/wcs/escort/ec/detail?hHinCd=EA798CC-14A","EA798CC-14A")</f>
        <v>EA798CC-14A</v>
      </c>
    </row>
    <row r="711" spans="2:5" x14ac:dyDescent="0.2">
      <c r="B711" s="6" t="s">
        <v>1906</v>
      </c>
      <c r="C711" s="6" t="s">
        <v>1909</v>
      </c>
      <c r="D711" s="6" t="s">
        <v>1910</v>
      </c>
      <c r="E711" s="5"/>
    </row>
    <row r="712" spans="2:5" x14ac:dyDescent="0.2">
      <c r="B712" s="6" t="s">
        <v>1906</v>
      </c>
      <c r="C712" s="6" t="s">
        <v>1911</v>
      </c>
      <c r="D712" s="6" t="s">
        <v>1912</v>
      </c>
      <c r="E712" s="5" t="str">
        <f>HYPERLINK("https://www.esco-net.com/wcs/escort/ec/detail?hHinCd=EA798CB-94","EA798CB-94")</f>
        <v>EA798CB-94</v>
      </c>
    </row>
    <row r="713" spans="2:5" x14ac:dyDescent="0.2">
      <c r="B713" s="6" t="s">
        <v>1913</v>
      </c>
      <c r="C713" s="6" t="s">
        <v>1914</v>
      </c>
      <c r="D713" s="6" t="s">
        <v>1915</v>
      </c>
      <c r="E713" s="5" t="str">
        <f>HYPERLINK("https://www.esco-net.com/wcs/escort/ec/detail?hHinCd=EA798CA-98","EA798CA-98")</f>
        <v>EA798CA-98</v>
      </c>
    </row>
    <row r="714" spans="2:5" x14ac:dyDescent="0.2">
      <c r="B714" s="6" t="s">
        <v>1916</v>
      </c>
      <c r="C714" s="6" t="s">
        <v>1917</v>
      </c>
      <c r="D714" s="6" t="s">
        <v>1918</v>
      </c>
      <c r="E714" s="5" t="str">
        <f>HYPERLINK("https://www.esco-net.com/wcs/escort/ec/detail?hHinCd=EA798CG-101A","EA798CG-101A")</f>
        <v>EA798CG-101A</v>
      </c>
    </row>
    <row r="715" spans="2:5" x14ac:dyDescent="0.2">
      <c r="B715" s="6" t="s">
        <v>1919</v>
      </c>
      <c r="C715" s="6" t="s">
        <v>1920</v>
      </c>
      <c r="D715" s="6" t="s">
        <v>1921</v>
      </c>
      <c r="E715" s="5" t="str">
        <f>HYPERLINK("https://www.esco-net.com/wcs/escort/ec/detail?hHinCd=EA790AF-74","EA790AF-74")</f>
        <v>EA790AF-74</v>
      </c>
    </row>
    <row r="716" spans="2:5" x14ac:dyDescent="0.2">
      <c r="B716" s="6" t="s">
        <v>1922</v>
      </c>
      <c r="C716" s="6" t="s">
        <v>1923</v>
      </c>
      <c r="D716" s="6" t="s">
        <v>1924</v>
      </c>
      <c r="E716" s="5"/>
    </row>
    <row r="717" spans="2:5" x14ac:dyDescent="0.2">
      <c r="B717" s="6" t="s">
        <v>1925</v>
      </c>
      <c r="C717" s="6" t="s">
        <v>1926</v>
      </c>
      <c r="D717" s="6" t="s">
        <v>1927</v>
      </c>
      <c r="E717" s="5" t="str">
        <f>HYPERLINK("https://www.esco-net.com/wcs/escort/ec/detail?hHinCd=EA759GA-142R","EA759GA-142R")</f>
        <v>EA759GA-142R</v>
      </c>
    </row>
    <row r="718" spans="2:5" x14ac:dyDescent="0.2">
      <c r="B718" s="6" t="s">
        <v>1925</v>
      </c>
      <c r="C718" s="6" t="s">
        <v>1928</v>
      </c>
      <c r="D718" s="6" t="s">
        <v>1929</v>
      </c>
      <c r="E718" s="5"/>
    </row>
    <row r="719" spans="2:5" x14ac:dyDescent="0.2">
      <c r="B719" s="6" t="s">
        <v>99</v>
      </c>
      <c r="C719" s="6" t="s">
        <v>1930</v>
      </c>
      <c r="D719" s="6" t="s">
        <v>1931</v>
      </c>
      <c r="E719" s="5"/>
    </row>
    <row r="720" spans="2:5" x14ac:dyDescent="0.2">
      <c r="B720" s="6" t="s">
        <v>1932</v>
      </c>
      <c r="C720" s="6" t="s">
        <v>1933</v>
      </c>
      <c r="D720" s="6" t="s">
        <v>1934</v>
      </c>
      <c r="E720" s="5" t="str">
        <f>HYPERLINK("https://www.esco-net.com/wcs/escort/ec/detail?hHinCd=EA757X-31B","EA757X-31B")</f>
        <v>EA757X-31B</v>
      </c>
    </row>
    <row r="721" spans="2:5" x14ac:dyDescent="0.2">
      <c r="B721" s="6" t="s">
        <v>1935</v>
      </c>
      <c r="C721" s="6" t="s">
        <v>1936</v>
      </c>
      <c r="D721" s="6" t="s">
        <v>1937</v>
      </c>
      <c r="E721" s="5" t="str">
        <f>HYPERLINK("https://www.esco-net.com/wcs/escort/ec/detail?hHinCd=EA954HC-319","EA954HC-319")</f>
        <v>EA954HC-319</v>
      </c>
    </row>
    <row r="722" spans="2:5" x14ac:dyDescent="0.2">
      <c r="B722" s="6" t="s">
        <v>1938</v>
      </c>
      <c r="C722" s="6" t="s">
        <v>1939</v>
      </c>
      <c r="D722" s="6" t="s">
        <v>1940</v>
      </c>
      <c r="E722" s="5"/>
    </row>
    <row r="723" spans="2:5" x14ac:dyDescent="0.2">
      <c r="B723" s="6" t="s">
        <v>1941</v>
      </c>
      <c r="C723" s="6" t="s">
        <v>1942</v>
      </c>
      <c r="D723" s="6" t="s">
        <v>1943</v>
      </c>
      <c r="E723" s="5" t="str">
        <f>HYPERLINK("https://www.esco-net.com/wcs/escort/ec/detail?hHinCd=EA954DF-51C","EA954DF-51C")</f>
        <v>EA954DF-51C</v>
      </c>
    </row>
    <row r="724" spans="2:5" x14ac:dyDescent="0.2">
      <c r="B724" s="6" t="s">
        <v>1944</v>
      </c>
      <c r="C724" s="6" t="s">
        <v>1945</v>
      </c>
      <c r="D724" s="6" t="s">
        <v>1946</v>
      </c>
      <c r="E724" s="5" t="str">
        <f>HYPERLINK("https://www.esco-net.com/wcs/escort/ec/detail?hHinCd=EA954HC-804","EA954HC-804")</f>
        <v>EA954HC-804</v>
      </c>
    </row>
    <row r="725" spans="2:5" x14ac:dyDescent="0.2">
      <c r="B725" s="6" t="s">
        <v>1947</v>
      </c>
      <c r="C725" s="6" t="s">
        <v>1948</v>
      </c>
      <c r="D725" s="6" t="s">
        <v>1949</v>
      </c>
      <c r="E725" s="5" t="str">
        <f>HYPERLINK("https://www.esco-net.com/wcs/escort/ec/detail?hHinCd=EA954HC-1","EA954HC-1")</f>
        <v>EA954HC-1</v>
      </c>
    </row>
    <row r="726" spans="2:5" x14ac:dyDescent="0.2">
      <c r="B726" s="6" t="s">
        <v>1950</v>
      </c>
      <c r="C726" s="6" t="s">
        <v>1951</v>
      </c>
      <c r="D726" s="6" t="s">
        <v>1952</v>
      </c>
      <c r="E726" s="5" t="str">
        <f>HYPERLINK("https://www.esco-net.com/wcs/escort/ec/detail?hHinCd=EA956XA-208","EA956XA-208")</f>
        <v>EA956XA-208</v>
      </c>
    </row>
    <row r="727" spans="2:5" x14ac:dyDescent="0.2">
      <c r="B727" s="6" t="s">
        <v>1953</v>
      </c>
      <c r="C727" s="6" t="s">
        <v>1954</v>
      </c>
      <c r="D727" s="6" t="s">
        <v>1955</v>
      </c>
      <c r="E727" s="5" t="str">
        <f>HYPERLINK("https://www.esco-net.com/wcs/escort/ec/detail?hHinCd=EA956XA-301A","EA956XA-301A")</f>
        <v>EA956XA-301A</v>
      </c>
    </row>
    <row r="728" spans="2:5" x14ac:dyDescent="0.2">
      <c r="B728" s="6" t="s">
        <v>1956</v>
      </c>
      <c r="C728" s="6" t="s">
        <v>1957</v>
      </c>
      <c r="D728" s="6" t="s">
        <v>1958</v>
      </c>
      <c r="E728" s="5"/>
    </row>
    <row r="729" spans="2:5" x14ac:dyDescent="0.2">
      <c r="B729" s="6" t="s">
        <v>1956</v>
      </c>
      <c r="C729" s="6" t="s">
        <v>1959</v>
      </c>
      <c r="D729" s="6" t="s">
        <v>1960</v>
      </c>
      <c r="E729" s="5"/>
    </row>
    <row r="730" spans="2:5" x14ac:dyDescent="0.2">
      <c r="B730" s="6" t="s">
        <v>1956</v>
      </c>
      <c r="C730" s="6" t="s">
        <v>1961</v>
      </c>
      <c r="D730" s="6" t="s">
        <v>1962</v>
      </c>
      <c r="E730" s="5"/>
    </row>
    <row r="731" spans="2:5" x14ac:dyDescent="0.2">
      <c r="B731" s="6" t="s">
        <v>1963</v>
      </c>
      <c r="C731" s="6" t="s">
        <v>1964</v>
      </c>
      <c r="D731" s="6" t="s">
        <v>1965</v>
      </c>
      <c r="E731" s="5" t="str">
        <f>HYPERLINK("https://www.esco-net.com/wcs/escort/ec/detail?hHinCd=EA927-116","EA927-116")</f>
        <v>EA927-116</v>
      </c>
    </row>
    <row r="732" spans="2:5" x14ac:dyDescent="0.2">
      <c r="B732" s="6" t="s">
        <v>1966</v>
      </c>
      <c r="C732" s="6" t="s">
        <v>1967</v>
      </c>
      <c r="D732" s="6" t="s">
        <v>1968</v>
      </c>
      <c r="E732" s="5" t="str">
        <f>HYPERLINK("https://www.esco-net.com/wcs/escort/ec/detail?hHinCd=EA927BH-38","EA927BH-38")</f>
        <v>EA927BH-38</v>
      </c>
    </row>
    <row r="733" spans="2:5" x14ac:dyDescent="0.2">
      <c r="B733" s="6" t="s">
        <v>100</v>
      </c>
      <c r="C733" s="6" t="s">
        <v>1969</v>
      </c>
      <c r="D733" s="6" t="s">
        <v>1970</v>
      </c>
      <c r="E733" s="5" t="str">
        <f>HYPERLINK("https://www.esco-net.com/wcs/escort/ec/detail?hHinCd=EA927CJ-41","EA927CJ-41")</f>
        <v>EA927CJ-41</v>
      </c>
    </row>
    <row r="734" spans="2:5" x14ac:dyDescent="0.2">
      <c r="B734" s="6" t="s">
        <v>1971</v>
      </c>
      <c r="C734" s="6" t="s">
        <v>1972</v>
      </c>
      <c r="D734" s="6" t="s">
        <v>1973</v>
      </c>
      <c r="E734" s="5" t="str">
        <f>HYPERLINK("https://www.esco-net.com/wcs/escort/ec/detail?hHinCd=EA927-88","EA927-88")</f>
        <v>EA927-88</v>
      </c>
    </row>
    <row r="735" spans="2:5" x14ac:dyDescent="0.2">
      <c r="B735" s="6" t="s">
        <v>1971</v>
      </c>
      <c r="C735" s="6" t="s">
        <v>1974</v>
      </c>
      <c r="D735" s="6" t="s">
        <v>1975</v>
      </c>
      <c r="E735" s="5" t="str">
        <f>HYPERLINK("https://www.esco-net.com/wcs/escort/ec/detail?hHinCd=EA927CH-116","EA927CH-116")</f>
        <v>EA927CH-116</v>
      </c>
    </row>
    <row r="736" spans="2:5" x14ac:dyDescent="0.2">
      <c r="B736" s="6" t="s">
        <v>1976</v>
      </c>
      <c r="C736" s="6" t="s">
        <v>1977</v>
      </c>
      <c r="D736" s="6" t="s">
        <v>1978</v>
      </c>
      <c r="E736" s="5" t="str">
        <f>HYPERLINK("https://www.esco-net.com/wcs/escort/ec/detail?hHinCd=EA927BE-22B","EA927BE-22B")</f>
        <v>EA927BE-22B</v>
      </c>
    </row>
    <row r="737" spans="2:5" x14ac:dyDescent="0.2">
      <c r="B737" s="6" t="s">
        <v>1979</v>
      </c>
      <c r="C737" s="6" t="s">
        <v>1980</v>
      </c>
      <c r="D737" s="6" t="s">
        <v>1981</v>
      </c>
      <c r="E737" s="5" t="str">
        <f>HYPERLINK("https://www.esco-net.com/wcs/escort/ec/detail?hHinCd=EA758WG-11","EA758WG-11")</f>
        <v>EA758WG-11</v>
      </c>
    </row>
    <row r="738" spans="2:5" x14ac:dyDescent="0.2">
      <c r="B738" s="6" t="s">
        <v>1982</v>
      </c>
      <c r="C738" s="6" t="s">
        <v>1983</v>
      </c>
      <c r="D738" s="6" t="s">
        <v>1984</v>
      </c>
      <c r="E738" s="5"/>
    </row>
    <row r="739" spans="2:5" x14ac:dyDescent="0.2">
      <c r="B739" s="6" t="s">
        <v>1985</v>
      </c>
      <c r="C739" s="6" t="s">
        <v>1986</v>
      </c>
      <c r="D739" s="6" t="s">
        <v>1987</v>
      </c>
      <c r="E739" s="5"/>
    </row>
    <row r="740" spans="2:5" x14ac:dyDescent="0.2">
      <c r="B740" s="6" t="s">
        <v>1985</v>
      </c>
      <c r="C740" s="6" t="s">
        <v>1988</v>
      </c>
      <c r="D740" s="6" t="s">
        <v>1989</v>
      </c>
      <c r="E740" s="5"/>
    </row>
    <row r="741" spans="2:5" x14ac:dyDescent="0.2">
      <c r="B741" s="6" t="s">
        <v>1990</v>
      </c>
      <c r="C741" s="6" t="s">
        <v>1991</v>
      </c>
      <c r="D741" s="6" t="s">
        <v>1992</v>
      </c>
      <c r="E741" s="5" t="str">
        <f>HYPERLINK("https://www.esco-net.com/wcs/escort/ec/detail?hHinCd=EA815LL-22","EA815LL-22")</f>
        <v>EA815LL-22</v>
      </c>
    </row>
    <row r="742" spans="2:5" x14ac:dyDescent="0.2">
      <c r="B742" s="6" t="s">
        <v>1993</v>
      </c>
      <c r="C742" s="6" t="s">
        <v>1994</v>
      </c>
      <c r="D742" s="6" t="s">
        <v>1995</v>
      </c>
      <c r="E742" s="5" t="str">
        <f>HYPERLINK("https://www.esco-net.com/wcs/escort/ec/detail?hHinCd=EA761XB-111E","EA761XB-111E")</f>
        <v>EA761XB-111E</v>
      </c>
    </row>
    <row r="743" spans="2:5" x14ac:dyDescent="0.2">
      <c r="B743" s="6" t="s">
        <v>1996</v>
      </c>
      <c r="C743" s="6" t="s">
        <v>1997</v>
      </c>
      <c r="D743" s="6" t="s">
        <v>1998</v>
      </c>
      <c r="E743" s="5" t="str">
        <f>HYPERLINK("https://www.esco-net.com/wcs/escort/ec/detail?hHinCd=EA761XD-26","EA761XD-26")</f>
        <v>EA761XD-26</v>
      </c>
    </row>
    <row r="744" spans="2:5" x14ac:dyDescent="0.2">
      <c r="B744" s="6" t="s">
        <v>1999</v>
      </c>
      <c r="C744" s="6" t="s">
        <v>2000</v>
      </c>
      <c r="D744" s="6" t="s">
        <v>2001</v>
      </c>
      <c r="E744" s="5" t="str">
        <f>HYPERLINK("https://www.esco-net.com/wcs/escort/ec/detail?hHinCd=EA761XH-21A","EA761XH-21A")</f>
        <v>EA761XH-21A</v>
      </c>
    </row>
    <row r="745" spans="2:5" x14ac:dyDescent="0.2">
      <c r="B745" s="6" t="s">
        <v>47</v>
      </c>
      <c r="C745" s="6" t="s">
        <v>2002</v>
      </c>
      <c r="D745" s="6" t="s">
        <v>2003</v>
      </c>
      <c r="E745" s="5" t="str">
        <f>HYPERLINK("https://www.esco-net.com/wcs/escort/ec/detail?hHinCd=EA758XA-157B","EA758XA-157B")</f>
        <v>EA758XA-157B</v>
      </c>
    </row>
    <row r="746" spans="2:5" x14ac:dyDescent="0.2">
      <c r="B746" s="6" t="s">
        <v>47</v>
      </c>
      <c r="C746" s="6" t="s">
        <v>2004</v>
      </c>
      <c r="D746" s="6" t="s">
        <v>2005</v>
      </c>
      <c r="E746" s="5" t="str">
        <f>HYPERLINK("https://www.esco-net.com/wcs/escort/ec/detail?hHinCd=EA758XA-170B","EA758XA-170B")</f>
        <v>EA758XA-170B</v>
      </c>
    </row>
    <row r="747" spans="2:5" x14ac:dyDescent="0.2">
      <c r="B747" s="6" t="s">
        <v>47</v>
      </c>
      <c r="C747" s="6" t="s">
        <v>2006</v>
      </c>
      <c r="D747" s="6" t="s">
        <v>2007</v>
      </c>
      <c r="E747" s="5" t="str">
        <f>HYPERLINK("https://www.esco-net.com/wcs/escort/ec/detail?hHinCd=EA758XP-14E","EA758XP-14E")</f>
        <v>EA758XP-14E</v>
      </c>
    </row>
    <row r="748" spans="2:5" x14ac:dyDescent="0.2">
      <c r="B748" s="6" t="s">
        <v>2008</v>
      </c>
      <c r="C748" s="6" t="s">
        <v>2009</v>
      </c>
      <c r="D748" s="6" t="s">
        <v>2010</v>
      </c>
      <c r="E748" s="5" t="str">
        <f>HYPERLINK("https://www.esco-net.com/wcs/escort/ec/detail?hHinCd=EA758XP-38","EA758XP-38")</f>
        <v>EA758XP-38</v>
      </c>
    </row>
    <row r="749" spans="2:5" x14ac:dyDescent="0.2">
      <c r="B749" s="6" t="s">
        <v>2011</v>
      </c>
      <c r="C749" s="6" t="s">
        <v>2012</v>
      </c>
      <c r="D749" s="6" t="s">
        <v>2013</v>
      </c>
      <c r="E749" s="5"/>
    </row>
    <row r="750" spans="2:5" x14ac:dyDescent="0.2">
      <c r="B750" s="6" t="s">
        <v>2014</v>
      </c>
      <c r="C750" s="6" t="s">
        <v>2015</v>
      </c>
      <c r="D750" s="6" t="s">
        <v>2016</v>
      </c>
      <c r="E750" s="5"/>
    </row>
    <row r="751" spans="2:5" x14ac:dyDescent="0.2">
      <c r="B751" s="6" t="s">
        <v>2017</v>
      </c>
      <c r="C751" s="6" t="s">
        <v>2018</v>
      </c>
      <c r="D751" s="6" t="s">
        <v>2019</v>
      </c>
      <c r="E751" s="5" t="str">
        <f>HYPERLINK("https://www.esco-net.com/wcs/escort/ec/detail?hHinCd=EA758ZK-62","EA758ZK-62")</f>
        <v>EA758ZK-62</v>
      </c>
    </row>
    <row r="752" spans="2:5" x14ac:dyDescent="0.2">
      <c r="B752" s="6" t="s">
        <v>2020</v>
      </c>
      <c r="C752" s="6" t="s">
        <v>2021</v>
      </c>
      <c r="D752" s="6" t="s">
        <v>2022</v>
      </c>
      <c r="E752" s="5" t="str">
        <f>HYPERLINK("https://www.esco-net.com/wcs/escort/ec/detail?hHinCd=EA758YC-32A","EA758YC-32A")</f>
        <v>EA758YC-32A</v>
      </c>
    </row>
    <row r="753" spans="2:5" x14ac:dyDescent="0.2">
      <c r="B753" s="6" t="s">
        <v>2023</v>
      </c>
      <c r="C753" s="6" t="s">
        <v>2024</v>
      </c>
      <c r="D753" s="6" t="s">
        <v>2025</v>
      </c>
      <c r="E753" s="5"/>
    </row>
    <row r="754" spans="2:5" x14ac:dyDescent="0.2">
      <c r="B754" s="6" t="s">
        <v>101</v>
      </c>
      <c r="C754" s="6" t="s">
        <v>2026</v>
      </c>
      <c r="D754" s="6" t="s">
        <v>2027</v>
      </c>
      <c r="E754" s="5"/>
    </row>
    <row r="755" spans="2:5" x14ac:dyDescent="0.2">
      <c r="B755" s="6" t="s">
        <v>101</v>
      </c>
      <c r="C755" s="6" t="s">
        <v>2028</v>
      </c>
      <c r="D755" s="6" t="s">
        <v>2029</v>
      </c>
      <c r="E755" s="5"/>
    </row>
    <row r="756" spans="2:5" x14ac:dyDescent="0.2">
      <c r="B756" s="6" t="s">
        <v>2030</v>
      </c>
      <c r="C756" s="6" t="s">
        <v>2031</v>
      </c>
      <c r="D756" s="6" t="s">
        <v>2032</v>
      </c>
      <c r="E756" s="5" t="str">
        <f>HYPERLINK("https://www.esco-net.com/wcs/escort/ec/detail?hHinCd=EA763AQ-14A","EA763AQ-14A")</f>
        <v>EA763AQ-14A</v>
      </c>
    </row>
    <row r="757" spans="2:5" x14ac:dyDescent="0.2">
      <c r="B757" s="6" t="s">
        <v>102</v>
      </c>
      <c r="C757" s="6" t="s">
        <v>2033</v>
      </c>
      <c r="D757" s="6" t="s">
        <v>2034</v>
      </c>
      <c r="E757" s="5" t="str">
        <f>HYPERLINK("https://www.esco-net.com/wcs/escort/ec/detail?hHinCd=EA763Y-35A","EA763Y-35A")</f>
        <v>EA763Y-35A</v>
      </c>
    </row>
    <row r="758" spans="2:5" x14ac:dyDescent="0.2">
      <c r="B758" s="6" t="s">
        <v>2035</v>
      </c>
      <c r="C758" s="6" t="s">
        <v>2036</v>
      </c>
      <c r="D758" s="6" t="s">
        <v>2037</v>
      </c>
      <c r="E758" s="5" t="str">
        <f>HYPERLINK("https://www.esco-net.com/wcs/escort/ec/detail?hHinCd=EA715AH-20BB","EA715AH-20BB")</f>
        <v>EA715AH-20BB</v>
      </c>
    </row>
    <row r="759" spans="2:5" x14ac:dyDescent="0.2">
      <c r="B759" s="6" t="s">
        <v>2038</v>
      </c>
      <c r="C759" s="6" t="s">
        <v>2039</v>
      </c>
      <c r="D759" s="6" t="s">
        <v>2040</v>
      </c>
      <c r="E759" s="5" t="str">
        <f>HYPERLINK("https://www.esco-net.com/wcs/escort/ec/detail?hHinCd=EA540JA-6","EA540JA-6")</f>
        <v>EA540JA-6</v>
      </c>
    </row>
    <row r="760" spans="2:5" x14ac:dyDescent="0.2">
      <c r="B760" s="6" t="s">
        <v>2038</v>
      </c>
      <c r="C760" s="6" t="s">
        <v>2041</v>
      </c>
      <c r="D760" s="6" t="s">
        <v>2042</v>
      </c>
      <c r="E760" s="5" t="str">
        <f>HYPERLINK("https://www.esco-net.com/wcs/escort/ec/detail?hHinCd=EA540MA-2B","EA540MA-2B")</f>
        <v>EA540MA-2B</v>
      </c>
    </row>
    <row r="761" spans="2:5" x14ac:dyDescent="0.2">
      <c r="B761" s="6" t="s">
        <v>2043</v>
      </c>
      <c r="C761" s="6" t="s">
        <v>2044</v>
      </c>
      <c r="D761" s="6" t="s">
        <v>2045</v>
      </c>
      <c r="E761" s="5" t="str">
        <f>HYPERLINK("https://www.esco-net.com/wcs/escort/ec/detail?hHinCd=EA540K-5B","EA540K-5B")</f>
        <v>EA540K-5B</v>
      </c>
    </row>
    <row r="762" spans="2:5" x14ac:dyDescent="0.2">
      <c r="B762" s="6" t="s">
        <v>48</v>
      </c>
      <c r="C762" s="6" t="s">
        <v>2046</v>
      </c>
      <c r="D762" s="6" t="s">
        <v>2047</v>
      </c>
      <c r="E762" s="5" t="str">
        <f>HYPERLINK("https://www.esco-net.com/wcs/escort/ec/detail?hHinCd=EA540HF-36","EA540HF-36")</f>
        <v>EA540HF-36</v>
      </c>
    </row>
    <row r="763" spans="2:5" x14ac:dyDescent="0.2">
      <c r="B763" s="6" t="s">
        <v>103</v>
      </c>
      <c r="C763" s="6" t="s">
        <v>2048</v>
      </c>
      <c r="D763" s="6" t="s">
        <v>2049</v>
      </c>
      <c r="E763" s="5" t="str">
        <f>HYPERLINK("https://www.esco-net.com/wcs/escort/ec/detail?hHinCd=EA540AP-21","EA540AP-21")</f>
        <v>EA540AP-21</v>
      </c>
    </row>
    <row r="764" spans="2:5" x14ac:dyDescent="0.2">
      <c r="B764" s="6" t="s">
        <v>103</v>
      </c>
      <c r="C764" s="6" t="s">
        <v>2050</v>
      </c>
      <c r="D764" s="6" t="s">
        <v>2051</v>
      </c>
      <c r="E764" s="5" t="str">
        <f>HYPERLINK("https://www.esco-net.com/wcs/escort/ec/detail?hHinCd=EA540AS-4","EA540AS-4")</f>
        <v>EA540AS-4</v>
      </c>
    </row>
    <row r="765" spans="2:5" x14ac:dyDescent="0.2">
      <c r="B765" s="6" t="s">
        <v>2052</v>
      </c>
      <c r="C765" s="6" t="s">
        <v>2053</v>
      </c>
      <c r="D765" s="6" t="s">
        <v>2054</v>
      </c>
      <c r="E765" s="5"/>
    </row>
    <row r="766" spans="2:5" x14ac:dyDescent="0.2">
      <c r="B766" s="6" t="s">
        <v>2055</v>
      </c>
      <c r="C766" s="6" t="s">
        <v>2056</v>
      </c>
      <c r="D766" s="6" t="s">
        <v>2057</v>
      </c>
      <c r="E766" s="5" t="str">
        <f>HYPERLINK("https://www.esco-net.com/wcs/escort/ec/detail?hHinCd=EA576MA-2A","EA576MA-2A")</f>
        <v>EA576MA-2A</v>
      </c>
    </row>
    <row r="767" spans="2:5" x14ac:dyDescent="0.2">
      <c r="B767" s="6" t="s">
        <v>2058</v>
      </c>
      <c r="C767" s="6" t="s">
        <v>2059</v>
      </c>
      <c r="D767" s="6" t="s">
        <v>2060</v>
      </c>
      <c r="E767" s="5"/>
    </row>
    <row r="768" spans="2:5" x14ac:dyDescent="0.2">
      <c r="B768" s="6" t="s">
        <v>2058</v>
      </c>
      <c r="C768" s="6" t="s">
        <v>2061</v>
      </c>
      <c r="D768" s="6" t="s">
        <v>2062</v>
      </c>
      <c r="E768" s="5"/>
    </row>
    <row r="769" spans="2:5" x14ac:dyDescent="0.2">
      <c r="B769" s="6" t="s">
        <v>104</v>
      </c>
      <c r="C769" s="6" t="s">
        <v>2063</v>
      </c>
      <c r="D769" s="6" t="s">
        <v>2064</v>
      </c>
      <c r="E769" s="5" t="str">
        <f>HYPERLINK("https://www.esco-net.com/wcs/escort/ec/detail?hHinCd=EA951FB-221","EA951FB-221")</f>
        <v>EA951FB-221</v>
      </c>
    </row>
    <row r="770" spans="2:5" x14ac:dyDescent="0.2">
      <c r="B770" s="6" t="s">
        <v>2065</v>
      </c>
      <c r="C770" s="6" t="s">
        <v>2066</v>
      </c>
      <c r="D770" s="6" t="s">
        <v>2067</v>
      </c>
      <c r="E770" s="5" t="str">
        <f>HYPERLINK("https://www.esco-net.com/wcs/escort/ec/detail?hHinCd=EA951FD-52","EA951FD-52")</f>
        <v>EA951FD-52</v>
      </c>
    </row>
    <row r="771" spans="2:5" x14ac:dyDescent="0.2">
      <c r="B771" s="6" t="s">
        <v>2068</v>
      </c>
      <c r="C771" s="6" t="s">
        <v>2069</v>
      </c>
      <c r="D771" s="6" t="s">
        <v>2070</v>
      </c>
      <c r="E771" s="5" t="str">
        <f>HYPERLINK("https://www.esco-net.com/wcs/escort/ec/detail?hHinCd=EA928CD-22A","EA928CD-22A")</f>
        <v>EA928CD-22A</v>
      </c>
    </row>
    <row r="772" spans="2:5" x14ac:dyDescent="0.2">
      <c r="B772" s="6" t="s">
        <v>49</v>
      </c>
      <c r="C772" s="6" t="s">
        <v>2071</v>
      </c>
      <c r="D772" s="6" t="s">
        <v>2072</v>
      </c>
      <c r="E772" s="5" t="str">
        <f>HYPERLINK("https://www.esco-net.com/wcs/escort/ec/detail?hHinCd=EA912HF-34","EA912HF-34")</f>
        <v>EA912HF-34</v>
      </c>
    </row>
    <row r="773" spans="2:5" x14ac:dyDescent="0.2">
      <c r="B773" s="6" t="s">
        <v>2073</v>
      </c>
      <c r="C773" s="6" t="s">
        <v>2074</v>
      </c>
      <c r="D773" s="6" t="s">
        <v>2075</v>
      </c>
      <c r="E773" s="5"/>
    </row>
    <row r="774" spans="2:5" x14ac:dyDescent="0.2">
      <c r="B774" s="6" t="s">
        <v>105</v>
      </c>
      <c r="C774" s="6" t="s">
        <v>2076</v>
      </c>
      <c r="D774" s="6" t="s">
        <v>2077</v>
      </c>
      <c r="E774" s="5" t="str">
        <f>HYPERLINK("https://www.esco-net.com/wcs/escort/ec/detail?hHinCd=EA929HB-16","EA929HB-16")</f>
        <v>EA929HB-16</v>
      </c>
    </row>
    <row r="775" spans="2:5" x14ac:dyDescent="0.2">
      <c r="B775" s="6" t="s">
        <v>105</v>
      </c>
      <c r="C775" s="6" t="s">
        <v>2078</v>
      </c>
      <c r="D775" s="6" t="s">
        <v>2079</v>
      </c>
      <c r="E775" s="5"/>
    </row>
    <row r="776" spans="2:5" x14ac:dyDescent="0.2">
      <c r="B776" s="6" t="s">
        <v>105</v>
      </c>
      <c r="C776" s="6" t="s">
        <v>2080</v>
      </c>
      <c r="D776" s="6" t="s">
        <v>2081</v>
      </c>
      <c r="E776" s="5"/>
    </row>
    <row r="777" spans="2:5" x14ac:dyDescent="0.2">
      <c r="B777" s="6" t="s">
        <v>2082</v>
      </c>
      <c r="C777" s="6" t="s">
        <v>2083</v>
      </c>
      <c r="D777" s="6" t="s">
        <v>2084</v>
      </c>
      <c r="E777" s="5"/>
    </row>
    <row r="778" spans="2:5" x14ac:dyDescent="0.2">
      <c r="B778" s="6" t="s">
        <v>2085</v>
      </c>
      <c r="C778" s="6" t="s">
        <v>2086</v>
      </c>
      <c r="D778" s="6" t="s">
        <v>2087</v>
      </c>
      <c r="E778" s="5" t="str">
        <f>HYPERLINK("https://www.esco-net.com/wcs/escort/ec/detail?hHinCd=EA995AD-91B","EA995AD-91B")</f>
        <v>EA995AD-91B</v>
      </c>
    </row>
    <row r="779" spans="2:5" x14ac:dyDescent="0.2">
      <c r="B779" s="6" t="s">
        <v>2088</v>
      </c>
      <c r="C779" s="6" t="s">
        <v>2089</v>
      </c>
      <c r="D779" s="6" t="s">
        <v>2090</v>
      </c>
      <c r="E779" s="5" t="str">
        <f>HYPERLINK("https://www.esco-net.com/wcs/escort/ec/detail?hHinCd=EA995AD-419B","EA995AD-419B")</f>
        <v>EA995AD-419B</v>
      </c>
    </row>
    <row r="780" spans="2:5" x14ac:dyDescent="0.2">
      <c r="B780" s="6" t="s">
        <v>2088</v>
      </c>
      <c r="C780" s="6" t="s">
        <v>2091</v>
      </c>
      <c r="D780" s="6" t="s">
        <v>2092</v>
      </c>
      <c r="E780" s="5" t="str">
        <f>HYPERLINK("https://www.esco-net.com/wcs/escort/ec/detail?hHinCd=EA995AD-142","EA995AD-142")</f>
        <v>EA995AD-142</v>
      </c>
    </row>
    <row r="781" spans="2:5" x14ac:dyDescent="0.2">
      <c r="B781" s="6" t="s">
        <v>2093</v>
      </c>
      <c r="C781" s="6" t="s">
        <v>2094</v>
      </c>
      <c r="D781" s="6" t="s">
        <v>2095</v>
      </c>
      <c r="E781" s="5"/>
    </row>
    <row r="782" spans="2:5" x14ac:dyDescent="0.2">
      <c r="B782" s="6" t="s">
        <v>2093</v>
      </c>
      <c r="C782" s="6" t="s">
        <v>2096</v>
      </c>
      <c r="D782" s="6" t="s">
        <v>2097</v>
      </c>
      <c r="E782" s="5" t="str">
        <f>HYPERLINK("https://www.esco-net.com/wcs/escort/ec/detail?hHinCd=EA638LF-95","EA638LF-95")</f>
        <v>EA638LF-95</v>
      </c>
    </row>
    <row r="783" spans="2:5" x14ac:dyDescent="0.2">
      <c r="B783" s="6" t="s">
        <v>2098</v>
      </c>
      <c r="C783" s="6" t="s">
        <v>2099</v>
      </c>
      <c r="D783" s="6" t="s">
        <v>2100</v>
      </c>
      <c r="E783" s="5" t="str">
        <f>HYPERLINK("https://www.esco-net.com/wcs/escort/ec/detail?hHinCd=EA638LF-82","EA638LF-82")</f>
        <v>EA638LF-82</v>
      </c>
    </row>
    <row r="784" spans="2:5" x14ac:dyDescent="0.2">
      <c r="B784" s="6" t="s">
        <v>2101</v>
      </c>
      <c r="C784" s="6" t="s">
        <v>2102</v>
      </c>
      <c r="D784" s="6" t="s">
        <v>2103</v>
      </c>
      <c r="E784" s="5" t="str">
        <f>HYPERLINK("https://www.esco-net.com/wcs/escort/ec/detail?hHinCd=EA922CA-11","EA922CA-11")</f>
        <v>EA922CA-11</v>
      </c>
    </row>
    <row r="785" spans="2:5" x14ac:dyDescent="0.2">
      <c r="B785" s="6" t="s">
        <v>2104</v>
      </c>
      <c r="C785" s="6" t="s">
        <v>2105</v>
      </c>
      <c r="D785" s="6" t="s">
        <v>2106</v>
      </c>
      <c r="E785" s="5"/>
    </row>
    <row r="786" spans="2:5" x14ac:dyDescent="0.2">
      <c r="B786" s="6" t="s">
        <v>2107</v>
      </c>
      <c r="C786" s="6" t="s">
        <v>2108</v>
      </c>
      <c r="D786" s="6" t="s">
        <v>2109</v>
      </c>
      <c r="E786" s="5"/>
    </row>
    <row r="787" spans="2:5" x14ac:dyDescent="0.2">
      <c r="B787" s="6" t="s">
        <v>2110</v>
      </c>
      <c r="C787" s="6" t="s">
        <v>2111</v>
      </c>
      <c r="D787" s="6" t="s">
        <v>2112</v>
      </c>
      <c r="E787" s="5" t="str">
        <f>HYPERLINK("https://www.esco-net.com/wcs/escort/ec/detail?hHinCd=EA983AN-22B","EA983AN-22B")</f>
        <v>EA983AN-22B</v>
      </c>
    </row>
    <row r="788" spans="2:5" x14ac:dyDescent="0.2">
      <c r="B788" s="6" t="s">
        <v>2113</v>
      </c>
      <c r="C788" s="6" t="s">
        <v>2114</v>
      </c>
      <c r="D788" s="6" t="s">
        <v>2115</v>
      </c>
      <c r="E788" s="5"/>
    </row>
    <row r="789" spans="2:5" x14ac:dyDescent="0.2">
      <c r="B789" s="6" t="s">
        <v>2116</v>
      </c>
      <c r="C789" s="6" t="s">
        <v>2117</v>
      </c>
      <c r="D789" s="6" t="s">
        <v>2118</v>
      </c>
      <c r="E789" s="5"/>
    </row>
    <row r="790" spans="2:5" x14ac:dyDescent="0.2">
      <c r="B790" s="6" t="s">
        <v>2116</v>
      </c>
      <c r="C790" s="6" t="s">
        <v>2119</v>
      </c>
      <c r="D790" s="6" t="s">
        <v>2120</v>
      </c>
      <c r="E790" s="5"/>
    </row>
    <row r="791" spans="2:5" x14ac:dyDescent="0.2">
      <c r="B791" s="6" t="s">
        <v>2121</v>
      </c>
      <c r="C791" s="6" t="s">
        <v>2122</v>
      </c>
      <c r="D791" s="6" t="s">
        <v>2123</v>
      </c>
      <c r="E791" s="5" t="str">
        <f>HYPERLINK("https://www.esco-net.com/wcs/escort/ec/detail?hHinCd=EA800AR-201","EA800AR-201")</f>
        <v>EA800AR-201</v>
      </c>
    </row>
    <row r="792" spans="2:5" x14ac:dyDescent="0.2">
      <c r="B792" s="6" t="s">
        <v>2124</v>
      </c>
      <c r="C792" s="6" t="s">
        <v>2125</v>
      </c>
      <c r="D792" s="6" t="s">
        <v>2126</v>
      </c>
      <c r="E792" s="5" t="str">
        <f>HYPERLINK("https://www.esco-net.com/wcs/escort/ec/detail?hHinCd=EA800MA-30","EA800MA-30")</f>
        <v>EA800MA-30</v>
      </c>
    </row>
    <row r="793" spans="2:5" x14ac:dyDescent="0.2">
      <c r="B793" s="6" t="s">
        <v>2124</v>
      </c>
      <c r="C793" s="6" t="s">
        <v>2127</v>
      </c>
      <c r="D793" s="6" t="s">
        <v>2128</v>
      </c>
      <c r="E793" s="5"/>
    </row>
    <row r="794" spans="2:5" x14ac:dyDescent="0.2">
      <c r="B794" s="6" t="s">
        <v>2129</v>
      </c>
      <c r="C794" s="6" t="s">
        <v>2130</v>
      </c>
      <c r="D794" s="6" t="s">
        <v>2131</v>
      </c>
      <c r="E794" s="5" t="str">
        <f>HYPERLINK("https://www.esco-net.com/wcs/escort/ec/detail?hHinCd=EA800NB-4","EA800NB-4")</f>
        <v>EA800NB-4</v>
      </c>
    </row>
    <row r="795" spans="2:5" x14ac:dyDescent="0.2">
      <c r="B795" s="6" t="s">
        <v>2132</v>
      </c>
      <c r="C795" s="6" t="s">
        <v>2133</v>
      </c>
      <c r="D795" s="6" t="s">
        <v>2134</v>
      </c>
      <c r="E795" s="5" t="str">
        <f>HYPERLINK("https://www.esco-net.com/wcs/escort/ec/detail?hHinCd=EA800MX-23","EA800MX-23")</f>
        <v>EA800MX-23</v>
      </c>
    </row>
    <row r="796" spans="2:5" x14ac:dyDescent="0.2">
      <c r="B796" s="6" t="s">
        <v>2132</v>
      </c>
      <c r="C796" s="6" t="s">
        <v>2135</v>
      </c>
      <c r="D796" s="6" t="s">
        <v>2136</v>
      </c>
      <c r="E796" s="5" t="str">
        <f>HYPERLINK("https://www.esco-net.com/wcs/escort/ec/detail?hHinCd=EA800MS-27","EA800MS-27")</f>
        <v>EA800MS-27</v>
      </c>
    </row>
    <row r="797" spans="2:5" x14ac:dyDescent="0.2">
      <c r="B797" s="6" t="s">
        <v>2137</v>
      </c>
      <c r="C797" s="6" t="s">
        <v>2138</v>
      </c>
      <c r="D797" s="6" t="s">
        <v>2139</v>
      </c>
      <c r="E797" s="5" t="str">
        <f>HYPERLINK("https://www.esco-net.com/wcs/escort/ec/detail?hHinCd=EA800VM-22","EA800VM-22")</f>
        <v>EA800VM-22</v>
      </c>
    </row>
    <row r="798" spans="2:5" x14ac:dyDescent="0.2">
      <c r="B798" s="6" t="s">
        <v>2140</v>
      </c>
      <c r="C798" s="6" t="s">
        <v>2141</v>
      </c>
      <c r="D798" s="6" t="s">
        <v>2142</v>
      </c>
      <c r="E798" s="5" t="str">
        <f>HYPERLINK("https://www.esco-net.com/wcs/escort/ec/detail?hHinCd=EA354A-43","EA354A-43")</f>
        <v>EA354A-43</v>
      </c>
    </row>
    <row r="799" spans="2:5" x14ac:dyDescent="0.2">
      <c r="B799" s="6" t="s">
        <v>2143</v>
      </c>
      <c r="C799" s="6" t="s">
        <v>2144</v>
      </c>
      <c r="D799" s="6" t="s">
        <v>2145</v>
      </c>
      <c r="E799" s="5" t="str">
        <f>HYPERLINK("https://www.esco-net.com/wcs/escort/ec/detail?hHinCd=EA354AA-60","EA354AA-60")</f>
        <v>EA354AA-60</v>
      </c>
    </row>
    <row r="800" spans="2:5" x14ac:dyDescent="0.2">
      <c r="B800" s="6" t="s">
        <v>2146</v>
      </c>
      <c r="C800" s="6" t="s">
        <v>2147</v>
      </c>
      <c r="D800" s="6" t="s">
        <v>2148</v>
      </c>
      <c r="E800" s="5" t="str">
        <f>HYPERLINK("https://www.esco-net.com/wcs/escort/ec/detail?hHinCd=EA354E-142","EA354E-142")</f>
        <v>EA354E-142</v>
      </c>
    </row>
    <row r="801" spans="2:5" x14ac:dyDescent="0.2">
      <c r="B801" s="6" t="s">
        <v>2149</v>
      </c>
      <c r="C801" s="6" t="s">
        <v>2150</v>
      </c>
      <c r="D801" s="6" t="s">
        <v>2151</v>
      </c>
      <c r="E801" s="5" t="str">
        <f>HYPERLINK("https://www.esco-net.com/wcs/escort/ec/detail?hHinCd=EA354E-97","EA354E-97")</f>
        <v>EA354E-97</v>
      </c>
    </row>
    <row r="802" spans="2:5" x14ac:dyDescent="0.2">
      <c r="B802" s="6" t="s">
        <v>2152</v>
      </c>
      <c r="C802" s="6" t="s">
        <v>2153</v>
      </c>
      <c r="D802" s="6" t="s">
        <v>2154</v>
      </c>
      <c r="E802" s="5" t="str">
        <f>HYPERLINK("https://www.esco-net.com/wcs/escort/ec/detail?hHinCd=EA354E-92","EA354E-92")</f>
        <v>EA354E-92</v>
      </c>
    </row>
    <row r="803" spans="2:5" x14ac:dyDescent="0.2">
      <c r="B803" s="6" t="s">
        <v>2155</v>
      </c>
      <c r="C803" s="6" t="s">
        <v>2156</v>
      </c>
      <c r="D803" s="6" t="s">
        <v>2157</v>
      </c>
      <c r="E803" s="5" t="str">
        <f>HYPERLINK("https://www.esco-net.com/wcs/escort/ec/detail?hHinCd=EA354K-6","EA354K-6")</f>
        <v>EA354K-6</v>
      </c>
    </row>
    <row r="804" spans="2:5" x14ac:dyDescent="0.2">
      <c r="B804" s="6" t="s">
        <v>2158</v>
      </c>
      <c r="C804" s="6" t="s">
        <v>2159</v>
      </c>
      <c r="D804" s="6" t="s">
        <v>2160</v>
      </c>
      <c r="E804" s="5"/>
    </row>
    <row r="805" spans="2:5" x14ac:dyDescent="0.2">
      <c r="B805" s="6" t="s">
        <v>2161</v>
      </c>
      <c r="C805" s="6" t="s">
        <v>2162</v>
      </c>
      <c r="D805" s="6" t="s">
        <v>2163</v>
      </c>
      <c r="E805" s="5" t="str">
        <f>HYPERLINK("https://www.esco-net.com/wcs/escort/ec/detail?hHinCd=EA353BJ-111","EA353BJ-111")</f>
        <v>EA353BJ-111</v>
      </c>
    </row>
    <row r="806" spans="2:5" x14ac:dyDescent="0.2">
      <c r="B806" s="6" t="s">
        <v>2161</v>
      </c>
      <c r="C806" s="6" t="s">
        <v>2164</v>
      </c>
      <c r="D806" s="6" t="s">
        <v>2165</v>
      </c>
      <c r="E806" s="5" t="str">
        <f>HYPERLINK("https://www.esco-net.com/wcs/escort/ec/detail?hHinCd=EA353CB-21A","EA353CB-21A")</f>
        <v>EA353CB-21A</v>
      </c>
    </row>
    <row r="807" spans="2:5" x14ac:dyDescent="0.2">
      <c r="B807" s="6" t="s">
        <v>2166</v>
      </c>
      <c r="C807" s="6" t="s">
        <v>2167</v>
      </c>
      <c r="D807" s="6" t="s">
        <v>2168</v>
      </c>
      <c r="E807" s="5" t="str">
        <f>HYPERLINK("https://www.esco-net.com/wcs/escort/ec/detail?hHinCd=EA353BY-252","EA353BY-252")</f>
        <v>EA353BY-252</v>
      </c>
    </row>
    <row r="808" spans="2:5" x14ac:dyDescent="0.2">
      <c r="B808" s="6" t="s">
        <v>2169</v>
      </c>
      <c r="C808" s="6" t="s">
        <v>2170</v>
      </c>
      <c r="D808" s="6" t="s">
        <v>2171</v>
      </c>
      <c r="E808" s="5"/>
    </row>
    <row r="809" spans="2:5" x14ac:dyDescent="0.2">
      <c r="B809" s="6" t="s">
        <v>2172</v>
      </c>
      <c r="C809" s="6" t="s">
        <v>2173</v>
      </c>
      <c r="D809" s="6" t="s">
        <v>2174</v>
      </c>
      <c r="E809" s="5" t="str">
        <f>HYPERLINK("https://www.esco-net.com/wcs/escort/ec/detail?hHinCd=EA353BB-11","EA353BB-11")</f>
        <v>EA353BB-11</v>
      </c>
    </row>
    <row r="810" spans="2:5" x14ac:dyDescent="0.2">
      <c r="B810" s="6" t="s">
        <v>2172</v>
      </c>
      <c r="C810" s="6" t="s">
        <v>2175</v>
      </c>
      <c r="D810" s="6" t="s">
        <v>2176</v>
      </c>
      <c r="E810" s="5" t="str">
        <f>HYPERLINK("https://www.esco-net.com/wcs/escort/ec/detail?hHinCd=EA353C-97","EA353C-97")</f>
        <v>EA353C-97</v>
      </c>
    </row>
    <row r="811" spans="2:5" x14ac:dyDescent="0.2">
      <c r="B811" s="6" t="s">
        <v>2172</v>
      </c>
      <c r="C811" s="6" t="s">
        <v>2177</v>
      </c>
      <c r="D811" s="6" t="s">
        <v>2178</v>
      </c>
      <c r="E811" s="5" t="str">
        <f>HYPERLINK("https://www.esco-net.com/wcs/escort/ec/detail?hHinCd=EA353BB-12","EA353BB-12")</f>
        <v>EA353BB-12</v>
      </c>
    </row>
    <row r="812" spans="2:5" x14ac:dyDescent="0.2">
      <c r="B812" s="6" t="s">
        <v>2179</v>
      </c>
      <c r="C812" s="6" t="s">
        <v>2180</v>
      </c>
      <c r="D812" s="6" t="s">
        <v>2181</v>
      </c>
      <c r="E812" s="5" t="str">
        <f>HYPERLINK("https://www.esco-net.com/wcs/escort/ec/detail?hHinCd=EA354DC-73","EA354DC-73")</f>
        <v>EA354DC-73</v>
      </c>
    </row>
    <row r="813" spans="2:5" x14ac:dyDescent="0.2">
      <c r="B813" s="6" t="s">
        <v>2179</v>
      </c>
      <c r="C813" s="6" t="s">
        <v>2182</v>
      </c>
      <c r="D813" s="6" t="s">
        <v>2183</v>
      </c>
      <c r="E813" s="5"/>
    </row>
    <row r="814" spans="2:5" x14ac:dyDescent="0.2">
      <c r="B814" s="6" t="s">
        <v>2179</v>
      </c>
      <c r="C814" s="6" t="s">
        <v>2184</v>
      </c>
      <c r="D814" s="6" t="s">
        <v>2185</v>
      </c>
      <c r="E814" s="5"/>
    </row>
    <row r="815" spans="2:5" x14ac:dyDescent="0.2">
      <c r="B815" s="6" t="s">
        <v>2186</v>
      </c>
      <c r="C815" s="6" t="s">
        <v>2187</v>
      </c>
      <c r="D815" s="6" t="s">
        <v>2188</v>
      </c>
      <c r="E815" s="5" t="str">
        <f>HYPERLINK("https://www.esco-net.com/wcs/escort/ec/detail?hHinCd=EA354BG-2","EA354BG-2")</f>
        <v>EA354BG-2</v>
      </c>
    </row>
    <row r="816" spans="2:5" x14ac:dyDescent="0.2">
      <c r="B816" s="6" t="s">
        <v>2189</v>
      </c>
      <c r="C816" s="6" t="s">
        <v>2190</v>
      </c>
      <c r="D816" s="6" t="s">
        <v>2191</v>
      </c>
      <c r="E816" s="5" t="str">
        <f>HYPERLINK("https://www.esco-net.com/wcs/escort/ec/detail?hHinCd=EA354AE-61","EA354AE-61")</f>
        <v>EA354AE-61</v>
      </c>
    </row>
    <row r="817" spans="2:5" x14ac:dyDescent="0.2">
      <c r="B817" s="6" t="s">
        <v>106</v>
      </c>
      <c r="C817" s="6" t="s">
        <v>2192</v>
      </c>
      <c r="D817" s="6" t="s">
        <v>2193</v>
      </c>
      <c r="E817" s="5" t="str">
        <f>HYPERLINK("https://www.esco-net.com/wcs/escort/ec/detail?hHinCd=EA998VM-24A","EA998VM-24A")</f>
        <v>EA998VM-24A</v>
      </c>
    </row>
    <row r="818" spans="2:5" x14ac:dyDescent="0.2">
      <c r="B818" s="6" t="s">
        <v>106</v>
      </c>
      <c r="C818" s="6" t="s">
        <v>2194</v>
      </c>
      <c r="D818" s="6" t="s">
        <v>2195</v>
      </c>
      <c r="E818" s="5"/>
    </row>
    <row r="819" spans="2:5" x14ac:dyDescent="0.2">
      <c r="B819" s="6" t="s">
        <v>2196</v>
      </c>
      <c r="C819" s="6" t="s">
        <v>2197</v>
      </c>
      <c r="D819" s="6" t="s">
        <v>2198</v>
      </c>
      <c r="E819" s="5"/>
    </row>
    <row r="820" spans="2:5" x14ac:dyDescent="0.2">
      <c r="B820" s="6" t="s">
        <v>2199</v>
      </c>
      <c r="C820" s="6" t="s">
        <v>2200</v>
      </c>
      <c r="D820" s="6" t="s">
        <v>2201</v>
      </c>
      <c r="E820" s="5" t="str">
        <f>HYPERLINK("https://www.esco-net.com/wcs/escort/ec/detail?hHinCd=EA998WB-27.5B","EA998WB-27.5B")</f>
        <v>EA998WB-27.5B</v>
      </c>
    </row>
    <row r="821" spans="2:5" x14ac:dyDescent="0.2">
      <c r="B821" s="6" t="s">
        <v>2202</v>
      </c>
      <c r="C821" s="6" t="s">
        <v>2203</v>
      </c>
      <c r="D821" s="6" t="s">
        <v>2204</v>
      </c>
      <c r="E821" s="5"/>
    </row>
    <row r="822" spans="2:5" x14ac:dyDescent="0.2">
      <c r="B822" s="6" t="s">
        <v>2205</v>
      </c>
      <c r="C822" s="6" t="s">
        <v>2206</v>
      </c>
      <c r="D822" s="6" t="s">
        <v>2207</v>
      </c>
      <c r="E822" s="5" t="str">
        <f>HYPERLINK("https://www.esco-net.com/wcs/escort/ec/detail?hHinCd=EA996XZ-42A","EA996XZ-42A")</f>
        <v>EA996XZ-42A</v>
      </c>
    </row>
    <row r="823" spans="2:5" x14ac:dyDescent="0.2">
      <c r="B823" s="6" t="s">
        <v>2205</v>
      </c>
      <c r="C823" s="6" t="s">
        <v>2208</v>
      </c>
      <c r="D823" s="6" t="s">
        <v>2209</v>
      </c>
      <c r="E823" s="5" t="str">
        <f>HYPERLINK("https://www.esco-net.com/wcs/escort/ec/detail?hHinCd=EA996XZ-44A","EA996XZ-44A")</f>
        <v>EA996XZ-44A</v>
      </c>
    </row>
    <row r="824" spans="2:5" x14ac:dyDescent="0.2">
      <c r="B824" s="6" t="s">
        <v>2210</v>
      </c>
      <c r="C824" s="6" t="s">
        <v>2211</v>
      </c>
      <c r="D824" s="6" t="s">
        <v>2212</v>
      </c>
      <c r="E824" s="5" t="str">
        <f>HYPERLINK("https://www.esco-net.com/wcs/escort/ec/detail?hHinCd=EA355AE-11","EA355AE-11")</f>
        <v>EA355AE-11</v>
      </c>
    </row>
    <row r="825" spans="2:5" x14ac:dyDescent="0.2">
      <c r="B825" s="6" t="s">
        <v>2213</v>
      </c>
      <c r="C825" s="6" t="s">
        <v>2214</v>
      </c>
      <c r="D825" s="6" t="s">
        <v>2215</v>
      </c>
      <c r="E825" s="5"/>
    </row>
    <row r="826" spans="2:5" x14ac:dyDescent="0.2">
      <c r="B826" s="6" t="s">
        <v>2216</v>
      </c>
      <c r="C826" s="6" t="s">
        <v>2217</v>
      </c>
      <c r="D826" s="6" t="s">
        <v>2218</v>
      </c>
      <c r="E826" s="5" t="str">
        <f>HYPERLINK("https://www.esco-net.com/wcs/escort/ec/detail?hHinCd=EA910LW-25","EA910LW-25")</f>
        <v>EA910LW-25</v>
      </c>
    </row>
    <row r="827" spans="2:5" x14ac:dyDescent="0.2">
      <c r="B827" s="6" t="s">
        <v>2216</v>
      </c>
      <c r="C827" s="6" t="s">
        <v>2219</v>
      </c>
      <c r="D827" s="6" t="s">
        <v>2220</v>
      </c>
      <c r="E827" s="5"/>
    </row>
    <row r="828" spans="2:5" x14ac:dyDescent="0.2">
      <c r="B828" s="6" t="s">
        <v>2216</v>
      </c>
      <c r="C828" s="6" t="s">
        <v>2221</v>
      </c>
      <c r="D828" s="6" t="s">
        <v>2222</v>
      </c>
      <c r="E828" s="5"/>
    </row>
    <row r="829" spans="2:5" x14ac:dyDescent="0.2">
      <c r="B829" s="6" t="s">
        <v>2223</v>
      </c>
      <c r="C829" s="6" t="s">
        <v>2224</v>
      </c>
      <c r="D829" s="6" t="s">
        <v>2225</v>
      </c>
      <c r="E829" s="5" t="str">
        <f>HYPERLINK("https://www.esco-net.com/wcs/escort/ec/detail?hHinCd=EA983R-71","EA983R-71")</f>
        <v>EA983R-71</v>
      </c>
    </row>
    <row r="830" spans="2:5" x14ac:dyDescent="0.2">
      <c r="B830" s="6" t="s">
        <v>2226</v>
      </c>
      <c r="C830" s="6" t="s">
        <v>2227</v>
      </c>
      <c r="D830" s="6" t="s">
        <v>2228</v>
      </c>
      <c r="E830" s="5"/>
    </row>
    <row r="831" spans="2:5" x14ac:dyDescent="0.2">
      <c r="B831" s="6" t="s">
        <v>2229</v>
      </c>
      <c r="C831" s="6" t="s">
        <v>2230</v>
      </c>
      <c r="D831" s="6" t="s">
        <v>2231</v>
      </c>
      <c r="E831" s="5" t="str">
        <f>HYPERLINK("https://www.esco-net.com/wcs/escort/ec/detail?hHinCd=EA998GA-8A","EA998GA-8A")</f>
        <v>EA998GA-8A</v>
      </c>
    </row>
    <row r="832" spans="2:5" x14ac:dyDescent="0.2">
      <c r="B832" s="6" t="s">
        <v>2232</v>
      </c>
      <c r="C832" s="6" t="s">
        <v>2233</v>
      </c>
      <c r="D832" s="6" t="s">
        <v>2234</v>
      </c>
      <c r="E832" s="5" t="str">
        <f>HYPERLINK("https://www.esco-net.com/wcs/escort/ec/detail?hHinCd=EA916XK-16","EA916XK-16")</f>
        <v>EA916XK-16</v>
      </c>
    </row>
    <row r="833" spans="2:5" x14ac:dyDescent="0.2">
      <c r="B833" s="6" t="s">
        <v>2235</v>
      </c>
      <c r="C833" s="6" t="s">
        <v>2236</v>
      </c>
      <c r="D833" s="6" t="s">
        <v>2237</v>
      </c>
      <c r="E833" s="5"/>
    </row>
    <row r="834" spans="2:5" x14ac:dyDescent="0.2">
      <c r="B834" s="6" t="s">
        <v>2238</v>
      </c>
      <c r="C834" s="6" t="s">
        <v>2239</v>
      </c>
      <c r="D834" s="6" t="s">
        <v>2240</v>
      </c>
      <c r="E834" s="5" t="str">
        <f>HYPERLINK("https://www.esco-net.com/wcs/escort/ec/detail?hHinCd=EA983FT-372","EA983FT-372")</f>
        <v>EA983FT-372</v>
      </c>
    </row>
    <row r="835" spans="2:5" x14ac:dyDescent="0.2">
      <c r="B835" s="6" t="s">
        <v>2241</v>
      </c>
      <c r="C835" s="6" t="s">
        <v>2242</v>
      </c>
      <c r="D835" s="6" t="s">
        <v>2243</v>
      </c>
      <c r="E835" s="5"/>
    </row>
    <row r="836" spans="2:5" x14ac:dyDescent="0.2">
      <c r="B836" s="6" t="s">
        <v>2244</v>
      </c>
      <c r="C836" s="6" t="s">
        <v>2245</v>
      </c>
      <c r="D836" s="6" t="s">
        <v>2246</v>
      </c>
      <c r="E836" s="5" t="str">
        <f>HYPERLINK("https://www.esco-net.com/wcs/escort/ec/detail?hHinCd=EA983BD-36","EA983BD-36")</f>
        <v>EA983BD-36</v>
      </c>
    </row>
    <row r="837" spans="2:5" x14ac:dyDescent="0.2">
      <c r="B837" s="6" t="s">
        <v>2247</v>
      </c>
      <c r="C837" s="6" t="s">
        <v>2248</v>
      </c>
      <c r="D837" s="6" t="s">
        <v>2249</v>
      </c>
      <c r="E837" s="5"/>
    </row>
    <row r="838" spans="2:5" x14ac:dyDescent="0.2">
      <c r="B838" s="6" t="s">
        <v>107</v>
      </c>
      <c r="C838" s="6" t="s">
        <v>2250</v>
      </c>
      <c r="D838" s="6" t="s">
        <v>2251</v>
      </c>
      <c r="E838" s="5" t="str">
        <f>HYPERLINK("https://www.esco-net.com/wcs/escort/ec/detail?hHinCd=EA983AF-146","EA983AF-146")</f>
        <v>EA983AF-146</v>
      </c>
    </row>
    <row r="839" spans="2:5" x14ac:dyDescent="0.2">
      <c r="B839" s="6" t="s">
        <v>2252</v>
      </c>
      <c r="C839" s="6" t="s">
        <v>2253</v>
      </c>
      <c r="D839" s="6" t="s">
        <v>2254</v>
      </c>
      <c r="E839" s="5"/>
    </row>
    <row r="840" spans="2:5" x14ac:dyDescent="0.2">
      <c r="B840" s="6" t="s">
        <v>2252</v>
      </c>
      <c r="C840" s="6" t="s">
        <v>2255</v>
      </c>
      <c r="D840" s="6" t="s">
        <v>2256</v>
      </c>
      <c r="E840" s="5"/>
    </row>
    <row r="841" spans="2:5" x14ac:dyDescent="0.2">
      <c r="B841" s="6" t="s">
        <v>2252</v>
      </c>
      <c r="C841" s="6" t="s">
        <v>2257</v>
      </c>
      <c r="D841" s="6" t="s">
        <v>2258</v>
      </c>
      <c r="E841" s="5"/>
    </row>
    <row r="842" spans="2:5" x14ac:dyDescent="0.2">
      <c r="B842" s="6" t="s">
        <v>108</v>
      </c>
      <c r="C842" s="6" t="s">
        <v>2259</v>
      </c>
      <c r="D842" s="6" t="s">
        <v>2260</v>
      </c>
      <c r="E842" s="5" t="str">
        <f>HYPERLINK("https://www.esco-net.com/wcs/escort/ec/detail?hHinCd=EA983AD-21A","EA983AD-21A")</f>
        <v>EA983AD-21A</v>
      </c>
    </row>
    <row r="843" spans="2:5" x14ac:dyDescent="0.2">
      <c r="B843" s="6" t="s">
        <v>108</v>
      </c>
      <c r="C843" s="6" t="s">
        <v>2261</v>
      </c>
      <c r="D843" s="6" t="s">
        <v>2262</v>
      </c>
      <c r="E843" s="5" t="str">
        <f>HYPERLINK("https://www.esco-net.com/wcs/escort/ec/detail?hHinCd=EA983AD-27A","EA983AD-27A")</f>
        <v>EA983AD-27A</v>
      </c>
    </row>
    <row r="844" spans="2:5" x14ac:dyDescent="0.2">
      <c r="B844" s="6" t="s">
        <v>2263</v>
      </c>
      <c r="C844" s="6" t="s">
        <v>2264</v>
      </c>
      <c r="D844" s="6" t="s">
        <v>2265</v>
      </c>
      <c r="E844" s="5"/>
    </row>
    <row r="845" spans="2:5" x14ac:dyDescent="0.2">
      <c r="B845" s="6" t="s">
        <v>22</v>
      </c>
      <c r="C845" s="6" t="s">
        <v>2266</v>
      </c>
      <c r="D845" s="6" t="s">
        <v>2267</v>
      </c>
      <c r="E845" s="5"/>
    </row>
    <row r="846" spans="2:5" x14ac:dyDescent="0.2">
      <c r="B846" s="6" t="s">
        <v>22</v>
      </c>
      <c r="C846" s="6" t="s">
        <v>2268</v>
      </c>
      <c r="D846" s="6" t="s">
        <v>2269</v>
      </c>
      <c r="E846" s="5"/>
    </row>
    <row r="847" spans="2:5" x14ac:dyDescent="0.2">
      <c r="B847" s="6" t="s">
        <v>109</v>
      </c>
      <c r="C847" s="6" t="s">
        <v>2270</v>
      </c>
      <c r="D847" s="6" t="s">
        <v>2271</v>
      </c>
      <c r="E847" s="5"/>
    </row>
    <row r="848" spans="2:5" x14ac:dyDescent="0.2">
      <c r="B848" s="6" t="s">
        <v>2272</v>
      </c>
      <c r="C848" s="6" t="s">
        <v>2273</v>
      </c>
      <c r="D848" s="6" t="s">
        <v>2274</v>
      </c>
      <c r="E848" s="5"/>
    </row>
    <row r="849" spans="2:5" x14ac:dyDescent="0.2">
      <c r="B849" s="6" t="s">
        <v>2275</v>
      </c>
      <c r="C849" s="6" t="s">
        <v>2276</v>
      </c>
      <c r="D849" s="6" t="s">
        <v>2277</v>
      </c>
      <c r="E849" s="5"/>
    </row>
    <row r="850" spans="2:5" x14ac:dyDescent="0.2">
      <c r="B850" s="6" t="s">
        <v>110</v>
      </c>
      <c r="C850" s="6" t="s">
        <v>2278</v>
      </c>
      <c r="D850" s="6" t="s">
        <v>2279</v>
      </c>
      <c r="E850" s="5" t="str">
        <f>HYPERLINK("https://www.esco-net.com/wcs/escort/ec/detail?hHinCd=EA983G-14A","EA983G-14A")</f>
        <v>EA983G-14A</v>
      </c>
    </row>
    <row r="851" spans="2:5" x14ac:dyDescent="0.2">
      <c r="B851" s="6" t="s">
        <v>110</v>
      </c>
      <c r="C851" s="6" t="s">
        <v>2280</v>
      </c>
      <c r="D851" s="6" t="s">
        <v>2281</v>
      </c>
      <c r="E851" s="5" t="str">
        <f>HYPERLINK("https://www.esco-net.com/wcs/escort/ec/detail?hHinCd=EA983GA-43A","EA983GA-43A")</f>
        <v>EA983GA-43A</v>
      </c>
    </row>
    <row r="852" spans="2:5" x14ac:dyDescent="0.2">
      <c r="B852" s="6" t="s">
        <v>2282</v>
      </c>
      <c r="C852" s="6" t="s">
        <v>2283</v>
      </c>
      <c r="D852" s="6" t="s">
        <v>2284</v>
      </c>
      <c r="E852" s="5"/>
    </row>
    <row r="853" spans="2:5" x14ac:dyDescent="0.2">
      <c r="B853" s="6" t="s">
        <v>2282</v>
      </c>
      <c r="C853" s="6" t="s">
        <v>2285</v>
      </c>
      <c r="D853" s="6" t="s">
        <v>2286</v>
      </c>
      <c r="E853" s="5"/>
    </row>
    <row r="854" spans="2:5" x14ac:dyDescent="0.2">
      <c r="B854" s="6" t="s">
        <v>2287</v>
      </c>
      <c r="C854" s="6" t="s">
        <v>2288</v>
      </c>
      <c r="D854" s="6" t="s">
        <v>2289</v>
      </c>
      <c r="E854" s="5"/>
    </row>
    <row r="855" spans="2:5" x14ac:dyDescent="0.2">
      <c r="B855" s="6" t="s">
        <v>2290</v>
      </c>
      <c r="C855" s="6" t="s">
        <v>2291</v>
      </c>
      <c r="D855" s="6" t="s">
        <v>2292</v>
      </c>
      <c r="E855" s="5" t="str">
        <f>HYPERLINK("https://www.esco-net.com/wcs/escort/ec/detail?hHinCd=EA864CB-91A","EA864CB-91A")</f>
        <v>EA864CB-91A</v>
      </c>
    </row>
    <row r="856" spans="2:5" x14ac:dyDescent="0.2">
      <c r="B856" s="6" t="s">
        <v>2293</v>
      </c>
      <c r="C856" s="6" t="s">
        <v>2294</v>
      </c>
      <c r="D856" s="6" t="s">
        <v>2295</v>
      </c>
      <c r="E856" s="5" t="str">
        <f>HYPERLINK("https://www.esco-net.com/wcs/escort/ec/detail?hHinCd=EA864CB-166","EA864CB-166")</f>
        <v>EA864CB-166</v>
      </c>
    </row>
    <row r="857" spans="2:5" x14ac:dyDescent="0.2">
      <c r="B857" s="6" t="s">
        <v>2296</v>
      </c>
      <c r="C857" s="6" t="s">
        <v>2297</v>
      </c>
      <c r="D857" s="6" t="s">
        <v>2298</v>
      </c>
      <c r="E857" s="5" t="str">
        <f>HYPERLINK("https://www.esco-net.com/wcs/escort/ec/detail?hHinCd=EA951BA-6","EA951BA-6")</f>
        <v>EA951BA-6</v>
      </c>
    </row>
    <row r="858" spans="2:5" x14ac:dyDescent="0.2">
      <c r="B858" s="6" t="s">
        <v>111</v>
      </c>
      <c r="C858" s="6" t="s">
        <v>2299</v>
      </c>
      <c r="D858" s="6" t="s">
        <v>2300</v>
      </c>
      <c r="E858" s="5"/>
    </row>
    <row r="859" spans="2:5" x14ac:dyDescent="0.2">
      <c r="B859" s="6" t="s">
        <v>2301</v>
      </c>
      <c r="C859" s="6" t="s">
        <v>2302</v>
      </c>
      <c r="D859" s="6" t="s">
        <v>2303</v>
      </c>
      <c r="E859" s="5" t="str">
        <f>HYPERLINK("https://www.esco-net.com/wcs/escort/ec/detail?hHinCd=EA591HD-1","EA591HD-1")</f>
        <v>EA591HD-1</v>
      </c>
    </row>
    <row r="860" spans="2:5" x14ac:dyDescent="0.2">
      <c r="B860" s="6" t="s">
        <v>2304</v>
      </c>
      <c r="C860" s="6" t="s">
        <v>2305</v>
      </c>
      <c r="D860" s="6" t="s">
        <v>2306</v>
      </c>
      <c r="E860" s="5" t="str">
        <f>HYPERLINK("https://www.esco-net.com/wcs/escort/ec/detail?hHinCd=EA979D-43A","EA979D-43A")</f>
        <v>EA979D-43A</v>
      </c>
    </row>
    <row r="861" spans="2:5" x14ac:dyDescent="0.2">
      <c r="B861" s="6" t="s">
        <v>2307</v>
      </c>
      <c r="C861" s="6" t="s">
        <v>2308</v>
      </c>
      <c r="D861" s="6" t="s">
        <v>2309</v>
      </c>
      <c r="E861" s="5" t="str">
        <f>HYPERLINK("https://www.esco-net.com/wcs/escort/ec/detail?hHinCd=EA999LC-1","EA999LC-1")</f>
        <v>EA999LC-1</v>
      </c>
    </row>
    <row r="862" spans="2:5" x14ac:dyDescent="0.2">
      <c r="B862" s="6" t="s">
        <v>2310</v>
      </c>
      <c r="C862" s="6" t="s">
        <v>2311</v>
      </c>
      <c r="D862" s="6" t="s">
        <v>2312</v>
      </c>
      <c r="E862" s="5"/>
    </row>
    <row r="863" spans="2:5" x14ac:dyDescent="0.2">
      <c r="B863" s="6" t="s">
        <v>2313</v>
      </c>
      <c r="C863" s="6" t="s">
        <v>2314</v>
      </c>
      <c r="D863" s="6" t="s">
        <v>2315</v>
      </c>
      <c r="E863" s="5" t="str">
        <f>HYPERLINK("https://www.esco-net.com/wcs/escort/ec/detail?hHinCd=EA928AJ-21","EA928AJ-21")</f>
        <v>EA928AJ-21</v>
      </c>
    </row>
    <row r="864" spans="2:5" x14ac:dyDescent="0.2">
      <c r="B864" s="6" t="s">
        <v>2316</v>
      </c>
      <c r="C864" s="6" t="s">
        <v>2317</v>
      </c>
      <c r="D864" s="6" t="s">
        <v>2318</v>
      </c>
      <c r="E864" s="5" t="str">
        <f>HYPERLINK("https://www.esco-net.com/wcs/escort/ec/detail?hHinCd=EA928AG-115","EA928AG-115")</f>
        <v>EA928AG-115</v>
      </c>
    </row>
    <row r="865" spans="2:5" x14ac:dyDescent="0.2">
      <c r="B865" s="6" t="s">
        <v>2319</v>
      </c>
      <c r="C865" s="6" t="s">
        <v>2320</v>
      </c>
      <c r="D865" s="6" t="s">
        <v>2321</v>
      </c>
      <c r="E865" s="5" t="str">
        <f>HYPERLINK("https://www.esco-net.com/wcs/escort/ec/detail?hHinCd=EA928AG-57A","EA928AG-57A")</f>
        <v>EA928AG-57A</v>
      </c>
    </row>
    <row r="866" spans="2:5" x14ac:dyDescent="0.2">
      <c r="B866" s="6" t="s">
        <v>2322</v>
      </c>
      <c r="C866" s="6" t="s">
        <v>2323</v>
      </c>
      <c r="D866" s="6" t="s">
        <v>2324</v>
      </c>
      <c r="E866" s="5" t="str">
        <f>HYPERLINK("https://www.esco-net.com/wcs/escort/ec/detail?hHinCd=EA922B-202","EA922B-202")</f>
        <v>EA922B-202</v>
      </c>
    </row>
    <row r="867" spans="2:5" x14ac:dyDescent="0.2">
      <c r="B867" s="6" t="s">
        <v>2322</v>
      </c>
      <c r="C867" s="6" t="s">
        <v>2325</v>
      </c>
      <c r="D867" s="6" t="s">
        <v>2326</v>
      </c>
      <c r="E867" s="5"/>
    </row>
    <row r="868" spans="2:5" x14ac:dyDescent="0.2">
      <c r="B868" s="6" t="s">
        <v>2327</v>
      </c>
      <c r="C868" s="6" t="s">
        <v>2328</v>
      </c>
      <c r="D868" s="6" t="s">
        <v>2329</v>
      </c>
      <c r="E868" s="5" t="str">
        <f>HYPERLINK("https://www.esco-net.com/wcs/escort/ec/detail?hHinCd=EA928AD-156","EA928AD-156")</f>
        <v>EA928AD-156</v>
      </c>
    </row>
    <row r="869" spans="2:5" x14ac:dyDescent="0.2">
      <c r="B869" s="6" t="s">
        <v>2327</v>
      </c>
      <c r="C869" s="6" t="s">
        <v>2330</v>
      </c>
      <c r="D869" s="6" t="s">
        <v>2331</v>
      </c>
      <c r="E869" s="5" t="str">
        <f>HYPERLINK("https://www.esco-net.com/wcs/escort/ec/detail?hHinCd=EA928AD-156","EA928AD-156")</f>
        <v>EA928AD-156</v>
      </c>
    </row>
    <row r="870" spans="2:5" x14ac:dyDescent="0.2">
      <c r="B870" s="6" t="s">
        <v>2332</v>
      </c>
      <c r="C870" s="6" t="s">
        <v>2333</v>
      </c>
      <c r="D870" s="6" t="s">
        <v>2334</v>
      </c>
      <c r="E870" s="5" t="str">
        <f>HYPERLINK("https://www.esco-net.com/wcs/escort/ec/detail?hHinCd=EA928AD-12A","EA928AD-12A")</f>
        <v>EA928AD-12A</v>
      </c>
    </row>
    <row r="871" spans="2:5" x14ac:dyDescent="0.2">
      <c r="B871" s="6" t="s">
        <v>2332</v>
      </c>
      <c r="C871" s="6" t="s">
        <v>2335</v>
      </c>
      <c r="D871" s="6" t="s">
        <v>2336</v>
      </c>
      <c r="E871" s="5" t="str">
        <f>HYPERLINK("https://www.esco-net.com/wcs/escort/ec/detail?hHinCd=EA928AD-12SA","EA928AD-12SA")</f>
        <v>EA928AD-12SA</v>
      </c>
    </row>
    <row r="872" spans="2:5" x14ac:dyDescent="0.2">
      <c r="B872" s="6" t="s">
        <v>2337</v>
      </c>
      <c r="C872" s="6" t="s">
        <v>2338</v>
      </c>
      <c r="D872" s="6" t="s">
        <v>2339</v>
      </c>
      <c r="E872" s="5" t="str">
        <f>HYPERLINK("https://www.esco-net.com/wcs/escort/ec/detail?hHinCd=EA928CC-22SA","EA928CC-22SA")</f>
        <v>EA928CC-22SA</v>
      </c>
    </row>
    <row r="873" spans="2:5" x14ac:dyDescent="0.2">
      <c r="B873" s="6" t="s">
        <v>2337</v>
      </c>
      <c r="C873" s="6" t="s">
        <v>2340</v>
      </c>
      <c r="D873" s="6" t="s">
        <v>2341</v>
      </c>
      <c r="E873" s="5"/>
    </row>
    <row r="874" spans="2:5" x14ac:dyDescent="0.2">
      <c r="B874" s="6" t="s">
        <v>2337</v>
      </c>
      <c r="C874" s="6" t="s">
        <v>2342</v>
      </c>
      <c r="D874" s="6" t="s">
        <v>2343</v>
      </c>
      <c r="E874" s="5"/>
    </row>
    <row r="875" spans="2:5" x14ac:dyDescent="0.2">
      <c r="B875" s="6" t="s">
        <v>2337</v>
      </c>
      <c r="C875" s="6" t="s">
        <v>2344</v>
      </c>
      <c r="D875" s="6" t="s">
        <v>2345</v>
      </c>
      <c r="E875" s="5" t="str">
        <f>HYPERLINK("https://www.esco-net.com/wcs/escort/ec/detail?hHinCd=EA928BM-842","EA928BM-842")</f>
        <v>EA928BM-842</v>
      </c>
    </row>
    <row r="876" spans="2:5" x14ac:dyDescent="0.2">
      <c r="B876" s="6" t="s">
        <v>2346</v>
      </c>
      <c r="C876" s="6" t="s">
        <v>2347</v>
      </c>
      <c r="D876" s="6" t="s">
        <v>2348</v>
      </c>
      <c r="E876" s="5"/>
    </row>
    <row r="877" spans="2:5" x14ac:dyDescent="0.2">
      <c r="B877" s="6" t="s">
        <v>2346</v>
      </c>
      <c r="C877" s="6" t="s">
        <v>2349</v>
      </c>
      <c r="D877" s="6" t="s">
        <v>2350</v>
      </c>
      <c r="E877" s="5" t="str">
        <f>HYPERLINK("https://www.esco-net.com/wcs/escort/ec/detail?hHinCd=EA928CA-6S","EA928CA-6S")</f>
        <v>EA928CA-6S</v>
      </c>
    </row>
    <row r="878" spans="2:5" x14ac:dyDescent="0.2">
      <c r="B878" s="6" t="s">
        <v>2351</v>
      </c>
      <c r="C878" s="6" t="s">
        <v>2352</v>
      </c>
      <c r="D878" s="6" t="s">
        <v>2353</v>
      </c>
      <c r="E878" s="5"/>
    </row>
    <row r="879" spans="2:5" x14ac:dyDescent="0.2">
      <c r="B879" s="6" t="s">
        <v>2354</v>
      </c>
      <c r="C879" s="6" t="s">
        <v>2355</v>
      </c>
      <c r="D879" s="6" t="s">
        <v>2356</v>
      </c>
      <c r="E879" s="5"/>
    </row>
    <row r="880" spans="2:5" x14ac:dyDescent="0.2">
      <c r="B880" s="6" t="s">
        <v>2357</v>
      </c>
      <c r="C880" s="6" t="s">
        <v>2358</v>
      </c>
      <c r="D880" s="6" t="s">
        <v>2359</v>
      </c>
      <c r="E880" s="5"/>
    </row>
    <row r="881" spans="2:5" x14ac:dyDescent="0.2">
      <c r="B881" s="6" t="s">
        <v>2360</v>
      </c>
      <c r="C881" s="6" t="s">
        <v>2361</v>
      </c>
      <c r="D881" s="6" t="s">
        <v>2362</v>
      </c>
      <c r="E881" s="5" t="str">
        <f>HYPERLINK("https://www.esco-net.com/wcs/escort/ec/detail?hHinCd=EA115MH-104","EA115MH-104")</f>
        <v>EA115MH-104</v>
      </c>
    </row>
    <row r="882" spans="2:5" x14ac:dyDescent="0.2">
      <c r="B882" s="6" t="s">
        <v>2363</v>
      </c>
      <c r="C882" s="6" t="s">
        <v>2364</v>
      </c>
      <c r="D882" s="6" t="s">
        <v>2365</v>
      </c>
      <c r="E882" s="5" t="str">
        <f>HYPERLINK("https://www.esco-net.com/wcs/escort/ec/detail?hHinCd=EA115KL-12A","EA115KL-12A")</f>
        <v>EA115KL-12A</v>
      </c>
    </row>
    <row r="883" spans="2:5" x14ac:dyDescent="0.2">
      <c r="B883" s="6" t="s">
        <v>2366</v>
      </c>
      <c r="C883" s="6" t="s">
        <v>2367</v>
      </c>
      <c r="D883" s="6" t="s">
        <v>2368</v>
      </c>
      <c r="E883" s="5"/>
    </row>
    <row r="884" spans="2:5" x14ac:dyDescent="0.2">
      <c r="B884" s="6" t="s">
        <v>112</v>
      </c>
      <c r="C884" s="6" t="s">
        <v>2369</v>
      </c>
      <c r="D884" s="6" t="s">
        <v>2370</v>
      </c>
      <c r="E884" s="5"/>
    </row>
    <row r="885" spans="2:5" x14ac:dyDescent="0.2">
      <c r="B885" s="6" t="s">
        <v>112</v>
      </c>
      <c r="C885" s="6" t="s">
        <v>2371</v>
      </c>
      <c r="D885" s="6" t="s">
        <v>2372</v>
      </c>
      <c r="E885" s="5"/>
    </row>
    <row r="886" spans="2:5" x14ac:dyDescent="0.2">
      <c r="B886" s="6" t="s">
        <v>112</v>
      </c>
      <c r="C886" s="6" t="s">
        <v>2373</v>
      </c>
      <c r="D886" s="6" t="s">
        <v>2374</v>
      </c>
      <c r="E886" s="5"/>
    </row>
    <row r="887" spans="2:5" x14ac:dyDescent="0.2">
      <c r="B887" s="6" t="s">
        <v>112</v>
      </c>
      <c r="C887" s="6" t="s">
        <v>2375</v>
      </c>
      <c r="D887" s="6" t="s">
        <v>2376</v>
      </c>
      <c r="E887" s="5"/>
    </row>
    <row r="888" spans="2:5" x14ac:dyDescent="0.2">
      <c r="B888" s="6" t="s">
        <v>112</v>
      </c>
      <c r="C888" s="6" t="s">
        <v>2377</v>
      </c>
      <c r="D888" s="6" t="s">
        <v>2378</v>
      </c>
      <c r="E888" s="5"/>
    </row>
    <row r="889" spans="2:5" x14ac:dyDescent="0.2">
      <c r="B889" s="6" t="s">
        <v>2379</v>
      </c>
      <c r="C889" s="6" t="s">
        <v>2380</v>
      </c>
      <c r="D889" s="6" t="s">
        <v>2381</v>
      </c>
      <c r="E889" s="5" t="str">
        <f>HYPERLINK("https://www.esco-net.com/wcs/escort/ec/detail?hHinCd=EA915-142","EA915-142")</f>
        <v>EA915-142</v>
      </c>
    </row>
    <row r="890" spans="2:5" x14ac:dyDescent="0.2">
      <c r="B890" s="6" t="s">
        <v>2382</v>
      </c>
      <c r="C890" s="6" t="s">
        <v>2383</v>
      </c>
      <c r="D890" s="6" t="s">
        <v>2384</v>
      </c>
      <c r="E890" s="5" t="str">
        <f>HYPERLINK("https://www.esco-net.com/wcs/escort/ec/detail?hHinCd=EA917AA-30","EA917AA-30")</f>
        <v>EA917AA-30</v>
      </c>
    </row>
    <row r="891" spans="2:5" x14ac:dyDescent="0.2">
      <c r="B891" s="6" t="s">
        <v>2385</v>
      </c>
      <c r="C891" s="6" t="s">
        <v>2386</v>
      </c>
      <c r="D891" s="6" t="s">
        <v>2387</v>
      </c>
      <c r="E891" s="5" t="str">
        <f>HYPERLINK("https://www.esco-net.com/wcs/escort/ec/detail?hHinCd=EA739CB-84","EA739CB-84")</f>
        <v>EA739CB-84</v>
      </c>
    </row>
    <row r="892" spans="2:5" x14ac:dyDescent="0.2">
      <c r="B892" s="6" t="s">
        <v>2385</v>
      </c>
      <c r="C892" s="6" t="s">
        <v>2388</v>
      </c>
      <c r="D892" s="6" t="s">
        <v>2389</v>
      </c>
      <c r="E892" s="5"/>
    </row>
    <row r="893" spans="2:5" x14ac:dyDescent="0.2">
      <c r="B893" s="6" t="s">
        <v>113</v>
      </c>
      <c r="C893" s="6" t="s">
        <v>2390</v>
      </c>
      <c r="D893" s="6" t="s">
        <v>2391</v>
      </c>
      <c r="E893" s="5" t="str">
        <f>HYPERLINK("https://www.esco-net.com/wcs/escort/ec/detail?hHinCd=EA915DD-1A","EA915DD-1A")</f>
        <v>EA915DD-1A</v>
      </c>
    </row>
    <row r="894" spans="2:5" x14ac:dyDescent="0.2">
      <c r="B894" s="6" t="s">
        <v>2392</v>
      </c>
      <c r="C894" s="6" t="s">
        <v>2393</v>
      </c>
      <c r="D894" s="6" t="s">
        <v>2394</v>
      </c>
      <c r="E894" s="5" t="str">
        <f>HYPERLINK("https://www.esco-net.com/wcs/escort/ec/detail?hHinCd=EA912AN-2","EA912AN-2")</f>
        <v>EA912AN-2</v>
      </c>
    </row>
    <row r="895" spans="2:5" x14ac:dyDescent="0.2">
      <c r="B895" s="6" t="s">
        <v>2395</v>
      </c>
      <c r="C895" s="6" t="s">
        <v>2396</v>
      </c>
      <c r="D895" s="6" t="s">
        <v>2397</v>
      </c>
      <c r="E895" s="5"/>
    </row>
    <row r="896" spans="2:5" x14ac:dyDescent="0.2">
      <c r="B896" s="6" t="s">
        <v>2398</v>
      </c>
      <c r="C896" s="6" t="s">
        <v>2399</v>
      </c>
      <c r="D896" s="6" t="s">
        <v>2400</v>
      </c>
      <c r="E896" s="5" t="str">
        <f>HYPERLINK("https://www.esco-net.com/wcs/escort/ec/detail?hHinCd=EA650CB-21","EA650CB-21")</f>
        <v>EA650CB-21</v>
      </c>
    </row>
    <row r="897" spans="2:5" x14ac:dyDescent="0.2">
      <c r="B897" s="6" t="s">
        <v>2401</v>
      </c>
      <c r="C897" s="6" t="s">
        <v>2402</v>
      </c>
      <c r="D897" s="6" t="s">
        <v>2403</v>
      </c>
      <c r="E897" s="5" t="str">
        <f>HYPERLINK("https://www.esco-net.com/wcs/escort/ec/detail?hHinCd=EA650BE-16","EA650BE-16")</f>
        <v>EA650BE-16</v>
      </c>
    </row>
    <row r="898" spans="2:5" x14ac:dyDescent="0.2">
      <c r="B898" s="6" t="s">
        <v>2404</v>
      </c>
      <c r="C898" s="6" t="s">
        <v>2405</v>
      </c>
      <c r="D898" s="6" t="s">
        <v>2406</v>
      </c>
      <c r="E898" s="5" t="str">
        <f>HYPERLINK("https://www.esco-net.com/wcs/escort/ec/detail?hHinCd=EA650RB-36","EA650RB-36")</f>
        <v>EA650RB-36</v>
      </c>
    </row>
    <row r="899" spans="2:5" x14ac:dyDescent="0.2">
      <c r="B899" s="6" t="s">
        <v>114</v>
      </c>
      <c r="C899" s="6" t="s">
        <v>2407</v>
      </c>
      <c r="D899" s="6" t="s">
        <v>2408</v>
      </c>
      <c r="E899" s="5" t="str">
        <f>HYPERLINK("https://www.esco-net.com/wcs/escort/ec/detail?hHinCd=EA898CG-20A","EA898CG-20A")</f>
        <v>EA898CG-20A</v>
      </c>
    </row>
    <row r="900" spans="2:5" x14ac:dyDescent="0.2">
      <c r="B900" s="6" t="s">
        <v>2409</v>
      </c>
      <c r="C900" s="6" t="s">
        <v>2410</v>
      </c>
      <c r="D900" s="6" t="s">
        <v>2411</v>
      </c>
      <c r="E900" s="5" t="str">
        <f>HYPERLINK("https://www.esco-net.com/wcs/escort/ec/detail?hHinCd=EA370ED-3","EA370ED-3")</f>
        <v>EA370ED-3</v>
      </c>
    </row>
    <row r="901" spans="2:5" x14ac:dyDescent="0.2">
      <c r="B901" s="6" t="s">
        <v>2412</v>
      </c>
      <c r="C901" s="6" t="s">
        <v>2413</v>
      </c>
      <c r="D901" s="6" t="s">
        <v>2414</v>
      </c>
      <c r="E901" s="5" t="str">
        <f>HYPERLINK("https://www.esco-net.com/wcs/escort/ec/detail?hHinCd=EA650DD-31","EA650DD-31")</f>
        <v>EA650DD-31</v>
      </c>
    </row>
    <row r="902" spans="2:5" x14ac:dyDescent="0.2">
      <c r="B902" s="6" t="s">
        <v>2415</v>
      </c>
      <c r="C902" s="6" t="s">
        <v>2416</v>
      </c>
      <c r="D902" s="6" t="s">
        <v>2417</v>
      </c>
      <c r="E902" s="5" t="str">
        <f>HYPERLINK("https://www.esco-net.com/wcs/escort/ec/detail?hHinCd=EA599RB-31","EA599RB-31")</f>
        <v>EA599RB-31</v>
      </c>
    </row>
    <row r="903" spans="2:5" x14ac:dyDescent="0.2">
      <c r="B903" s="6" t="s">
        <v>2415</v>
      </c>
      <c r="C903" s="6" t="s">
        <v>2418</v>
      </c>
      <c r="D903" s="6" t="s">
        <v>2419</v>
      </c>
      <c r="E903" s="5" t="str">
        <f>HYPERLINK("https://www.esco-net.com/wcs/escort/ec/detail?hHinCd=EA599RB-33","EA599RB-33")</f>
        <v>EA599RB-33</v>
      </c>
    </row>
    <row r="904" spans="2:5" x14ac:dyDescent="0.2">
      <c r="B904" s="6" t="s">
        <v>115</v>
      </c>
      <c r="C904" s="6" t="s">
        <v>2420</v>
      </c>
      <c r="D904" s="6" t="s">
        <v>2421</v>
      </c>
      <c r="E904" s="5" t="str">
        <f>HYPERLINK("https://www.esco-net.com/wcs/escort/ec/detail?hHinCd=EA540BJ-22","EA540BJ-22")</f>
        <v>EA540BJ-22</v>
      </c>
    </row>
    <row r="905" spans="2:5" x14ac:dyDescent="0.2">
      <c r="B905" s="6" t="s">
        <v>116</v>
      </c>
      <c r="C905" s="6" t="s">
        <v>2422</v>
      </c>
      <c r="D905" s="6" t="s">
        <v>117</v>
      </c>
      <c r="E905" s="5" t="str">
        <f>HYPERLINK("https://www.esco-net.com/wcs/escort/ec/detail?hHinCd=EA898RC-76","EA898RC-76")</f>
        <v>EA898RC-76</v>
      </c>
    </row>
    <row r="906" spans="2:5" x14ac:dyDescent="0.2">
      <c r="B906" s="6" t="s">
        <v>2423</v>
      </c>
      <c r="C906" s="6" t="s">
        <v>2424</v>
      </c>
      <c r="D906" s="6" t="s">
        <v>2425</v>
      </c>
      <c r="E906" s="5" t="str">
        <f>HYPERLINK("https://www.esco-net.com/wcs/escort/ec/detail?hHinCd=EA898R-51","EA898R-51")</f>
        <v>EA898R-51</v>
      </c>
    </row>
    <row r="907" spans="2:5" x14ac:dyDescent="0.2">
      <c r="B907" s="6" t="s">
        <v>2423</v>
      </c>
      <c r="C907" s="6" t="s">
        <v>2426</v>
      </c>
      <c r="D907" s="6" t="s">
        <v>2427</v>
      </c>
      <c r="E907" s="5" t="str">
        <f>HYPERLINK("https://www.esco-net.com/wcs/escort/ec/detail?hHinCd=EA898R-61","EA898R-61")</f>
        <v>EA898R-61</v>
      </c>
    </row>
    <row r="908" spans="2:5" x14ac:dyDescent="0.2">
      <c r="B908" s="6" t="s">
        <v>50</v>
      </c>
      <c r="C908" s="6" t="s">
        <v>2428</v>
      </c>
      <c r="D908" s="6" t="s">
        <v>2429</v>
      </c>
      <c r="E908" s="5" t="str">
        <f>HYPERLINK("https://www.esco-net.com/wcs/escort/ec/detail?hHinCd=EA355KW-3","EA355KW-3")</f>
        <v>EA355KW-3</v>
      </c>
    </row>
    <row r="909" spans="2:5" x14ac:dyDescent="0.2">
      <c r="B909" s="6" t="s">
        <v>2430</v>
      </c>
      <c r="C909" s="6" t="s">
        <v>2431</v>
      </c>
      <c r="D909" s="6" t="s">
        <v>2432</v>
      </c>
      <c r="E909" s="5" t="str">
        <f>HYPERLINK("https://www.esco-net.com/wcs/escort/ec/detail?hHinCd=EA898BR-1A","EA898BR-1A")</f>
        <v>EA898BR-1A</v>
      </c>
    </row>
    <row r="910" spans="2:5" x14ac:dyDescent="0.2">
      <c r="B910" s="6" t="s">
        <v>2433</v>
      </c>
      <c r="C910" s="6" t="s">
        <v>2434</v>
      </c>
      <c r="D910" s="6" t="s">
        <v>2435</v>
      </c>
      <c r="E910" s="5" t="str">
        <f>HYPERLINK("https://www.esco-net.com/wcs/escort/ec/detail?hHinCd=EA650AP-1","EA650AP-1")</f>
        <v>EA650AP-1</v>
      </c>
    </row>
    <row r="911" spans="2:5" x14ac:dyDescent="0.2">
      <c r="B911" s="6" t="s">
        <v>2433</v>
      </c>
      <c r="C911" s="6" t="s">
        <v>2436</v>
      </c>
      <c r="D911" s="6" t="s">
        <v>2437</v>
      </c>
      <c r="E911" s="5"/>
    </row>
    <row r="912" spans="2:5" x14ac:dyDescent="0.2">
      <c r="B912" s="6" t="s">
        <v>2438</v>
      </c>
      <c r="C912" s="6" t="s">
        <v>2439</v>
      </c>
      <c r="D912" s="6" t="s">
        <v>2440</v>
      </c>
      <c r="E912" s="5" t="str">
        <f>HYPERLINK("https://www.esco-net.com/wcs/escort/ec/detail?hHinCd=EA345A-12","EA345A-12")</f>
        <v>EA345A-12</v>
      </c>
    </row>
    <row r="913" spans="2:5" x14ac:dyDescent="0.2">
      <c r="B913" s="6" t="s">
        <v>2441</v>
      </c>
      <c r="C913" s="6" t="s">
        <v>2442</v>
      </c>
      <c r="D913" s="6" t="s">
        <v>2443</v>
      </c>
      <c r="E913" s="5" t="str">
        <f>HYPERLINK("https://www.esco-net.com/wcs/escort/ec/detail?hHinCd=EA124LA-301A","EA124LA-301A")</f>
        <v>EA124LA-301A</v>
      </c>
    </row>
    <row r="914" spans="2:5" x14ac:dyDescent="0.2">
      <c r="B914" s="6" t="s">
        <v>2444</v>
      </c>
      <c r="C914" s="6" t="s">
        <v>2445</v>
      </c>
      <c r="D914" s="6" t="s">
        <v>2446</v>
      </c>
      <c r="E914" s="5" t="str">
        <f>HYPERLINK("https://www.esco-net.com/wcs/escort/ec/detail?hHinCd=EA995AD-28","EA995AD-28")</f>
        <v>EA995AD-28</v>
      </c>
    </row>
    <row r="915" spans="2:5" x14ac:dyDescent="0.2">
      <c r="B915" s="6" t="s">
        <v>2447</v>
      </c>
      <c r="C915" s="6" t="s">
        <v>2448</v>
      </c>
      <c r="D915" s="6" t="s">
        <v>2449</v>
      </c>
      <c r="E915" s="5" t="str">
        <f>HYPERLINK("https://www.esco-net.com/wcs/escort/ec/detail?hHinCd=EA952AD-251","EA952AD-251")</f>
        <v>EA952AD-251</v>
      </c>
    </row>
    <row r="916" spans="2:5" x14ac:dyDescent="0.2">
      <c r="B916" s="6" t="s">
        <v>2450</v>
      </c>
      <c r="C916" s="6" t="s">
        <v>2451</v>
      </c>
      <c r="D916" s="6" t="s">
        <v>2452</v>
      </c>
      <c r="E916" s="5" t="str">
        <f>HYPERLINK("https://www.esco-net.com/wcs/escort/ec/detail?hHinCd=EA628ZV-12","EA628ZV-12")</f>
        <v>EA628ZV-12</v>
      </c>
    </row>
    <row r="917" spans="2:5" x14ac:dyDescent="0.2">
      <c r="B917" s="6" t="s">
        <v>2450</v>
      </c>
      <c r="C917" s="6" t="s">
        <v>2453</v>
      </c>
      <c r="D917" s="6" t="s">
        <v>2454</v>
      </c>
      <c r="E917" s="5"/>
    </row>
    <row r="918" spans="2:5" x14ac:dyDescent="0.2">
      <c r="B918" s="6" t="s">
        <v>2455</v>
      </c>
      <c r="C918" s="6" t="s">
        <v>2456</v>
      </c>
      <c r="D918" s="6" t="s">
        <v>2457</v>
      </c>
      <c r="E918" s="5" t="str">
        <f>HYPERLINK("https://www.esco-net.com/wcs/escort/ec/detail?hHinCd=EA628ZV-53","EA628ZV-53")</f>
        <v>EA628ZV-53</v>
      </c>
    </row>
    <row r="919" spans="2:5" x14ac:dyDescent="0.2">
      <c r="B919" s="6" t="s">
        <v>36</v>
      </c>
      <c r="C919" s="6" t="s">
        <v>2458</v>
      </c>
      <c r="D919" s="6" t="s">
        <v>2459</v>
      </c>
      <c r="E919" s="5"/>
    </row>
    <row r="920" spans="2:5" x14ac:dyDescent="0.2">
      <c r="B920" s="6" t="s">
        <v>36</v>
      </c>
      <c r="C920" s="6" t="s">
        <v>2460</v>
      </c>
      <c r="D920" s="6" t="s">
        <v>2461</v>
      </c>
      <c r="E920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2025-10-07T00:38:09Z</cp:lastPrinted>
  <dcterms:created xsi:type="dcterms:W3CDTF">2015-03-02T01:12:59Z</dcterms:created>
  <dcterms:modified xsi:type="dcterms:W3CDTF">2025-10-07T02:27:49Z</dcterms:modified>
</cp:coreProperties>
</file>