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YFUL\Desktop\"/>
    </mc:Choice>
  </mc:AlternateContent>
  <xr:revisionPtr revIDLastSave="0" documentId="13_ncr:1_{AAB4CCE7-0A99-4D3A-907A-A7E0F2485F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Sheet1!$B$10:$E$340</definedName>
    <definedName name="_xlnm.Print_Area" localSheetId="0">Sheet1!$A$1:$E$520</definedName>
    <definedName name="_xlnm.Print_Titles" localSheetId="0">Sheet1!$10:$11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" l="1"/>
  <c r="E13" i="1"/>
  <c r="E15" i="1"/>
  <c r="E16" i="1"/>
  <c r="E17" i="1"/>
  <c r="E18" i="1"/>
  <c r="E19" i="1"/>
  <c r="E20" i="1"/>
  <c r="E21" i="1"/>
  <c r="E28" i="1"/>
  <c r="E29" i="1"/>
  <c r="E40" i="1"/>
  <c r="E41" i="1"/>
  <c r="E45" i="1"/>
  <c r="E47" i="1"/>
  <c r="E49" i="1"/>
  <c r="E50" i="1"/>
  <c r="E51" i="1"/>
  <c r="E52" i="1"/>
  <c r="E53" i="1"/>
  <c r="E54" i="1"/>
  <c r="E55" i="1"/>
  <c r="E56" i="1"/>
  <c r="E59" i="1"/>
  <c r="E60" i="1"/>
  <c r="E61" i="1"/>
  <c r="E62" i="1"/>
  <c r="E63" i="1"/>
  <c r="E65" i="1"/>
  <c r="E66" i="1"/>
  <c r="E68" i="1"/>
  <c r="E69" i="1"/>
  <c r="E70" i="1"/>
  <c r="E71" i="1"/>
  <c r="E72" i="1"/>
  <c r="E75" i="1"/>
  <c r="E76" i="1"/>
  <c r="E77" i="1"/>
  <c r="E78" i="1"/>
  <c r="E79" i="1"/>
  <c r="E80" i="1"/>
  <c r="E81" i="1"/>
  <c r="E82" i="1"/>
  <c r="E84" i="1"/>
  <c r="E85" i="1"/>
  <c r="E86" i="1"/>
  <c r="E87" i="1"/>
  <c r="E88" i="1"/>
  <c r="E89" i="1"/>
  <c r="E90" i="1"/>
  <c r="E91" i="1"/>
  <c r="E93" i="1"/>
  <c r="E97" i="1"/>
  <c r="E98" i="1"/>
  <c r="E99" i="1"/>
  <c r="E100" i="1"/>
  <c r="E101" i="1"/>
  <c r="E102" i="1"/>
  <c r="E103" i="1"/>
  <c r="E104" i="1"/>
  <c r="E105" i="1"/>
  <c r="E107" i="1"/>
  <c r="E108" i="1"/>
  <c r="E109" i="1"/>
  <c r="E110" i="1"/>
  <c r="E111" i="1"/>
  <c r="E113" i="1"/>
  <c r="E116" i="1"/>
  <c r="E117" i="1"/>
  <c r="E118" i="1"/>
  <c r="E119" i="1"/>
  <c r="E120" i="1"/>
  <c r="E121" i="1"/>
  <c r="E125" i="1"/>
  <c r="E127" i="1"/>
  <c r="E128" i="1"/>
  <c r="E134" i="1"/>
  <c r="E135" i="1"/>
  <c r="E136" i="1"/>
  <c r="E137" i="1"/>
  <c r="E138" i="1"/>
  <c r="E139" i="1"/>
  <c r="E140" i="1"/>
  <c r="E141" i="1"/>
  <c r="E142" i="1"/>
  <c r="E143" i="1"/>
  <c r="E146" i="1"/>
  <c r="E147" i="1"/>
  <c r="E148" i="1"/>
  <c r="E149" i="1"/>
  <c r="E151" i="1"/>
  <c r="E152" i="1"/>
  <c r="E153" i="1"/>
  <c r="E154" i="1"/>
  <c r="E155" i="1"/>
  <c r="E161" i="1"/>
  <c r="E162" i="1"/>
  <c r="E169" i="1"/>
  <c r="E173" i="1"/>
  <c r="E174" i="1"/>
  <c r="E175" i="1"/>
  <c r="E177" i="1"/>
  <c r="E179" i="1"/>
  <c r="E180" i="1"/>
  <c r="E181" i="1"/>
  <c r="E184" i="1"/>
  <c r="E186" i="1"/>
  <c r="E188" i="1"/>
  <c r="E189" i="1"/>
  <c r="E190" i="1"/>
  <c r="E191" i="1"/>
  <c r="E193" i="1"/>
  <c r="E194" i="1"/>
  <c r="E195" i="1"/>
  <c r="E198" i="1"/>
  <c r="E199" i="1"/>
  <c r="E201" i="1"/>
  <c r="E202" i="1"/>
  <c r="E204" i="1"/>
  <c r="E205" i="1"/>
  <c r="E206" i="1"/>
  <c r="E207" i="1"/>
  <c r="E208" i="1"/>
  <c r="E210" i="1"/>
  <c r="E211" i="1"/>
  <c r="E212" i="1"/>
  <c r="E213" i="1"/>
  <c r="E214" i="1"/>
  <c r="E215" i="1"/>
  <c r="E217" i="1"/>
  <c r="E218" i="1"/>
  <c r="E220" i="1"/>
  <c r="E224" i="1"/>
  <c r="E225" i="1"/>
  <c r="E226" i="1"/>
  <c r="E229" i="1"/>
  <c r="E230" i="1"/>
  <c r="E231" i="1"/>
  <c r="E232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2" i="1"/>
  <c r="E253" i="1"/>
  <c r="E257" i="1"/>
  <c r="E258" i="1"/>
  <c r="E259" i="1"/>
  <c r="E265" i="1"/>
  <c r="E268" i="1"/>
  <c r="E271" i="1"/>
  <c r="E273" i="1"/>
  <c r="E274" i="1"/>
  <c r="E275" i="1"/>
  <c r="E276" i="1"/>
  <c r="E277" i="1"/>
  <c r="E278" i="1"/>
  <c r="E281" i="1"/>
  <c r="E284" i="1"/>
  <c r="E285" i="1"/>
  <c r="E286" i="1"/>
  <c r="E287" i="1"/>
  <c r="E289" i="1"/>
  <c r="E291" i="1"/>
  <c r="E292" i="1"/>
  <c r="E296" i="1"/>
  <c r="E298" i="1"/>
  <c r="E300" i="1"/>
  <c r="E302" i="1"/>
  <c r="E307" i="1"/>
  <c r="E309" i="1"/>
  <c r="E311" i="1"/>
  <c r="E312" i="1"/>
  <c r="E313" i="1"/>
  <c r="E314" i="1"/>
  <c r="E316" i="1"/>
  <c r="E317" i="1"/>
  <c r="E318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6" i="1"/>
  <c r="E337" i="1"/>
  <c r="E338" i="1"/>
  <c r="E339" i="1"/>
  <c r="E341" i="1"/>
  <c r="E342" i="1"/>
  <c r="E343" i="1"/>
  <c r="E344" i="1"/>
  <c r="E345" i="1"/>
  <c r="E346" i="1"/>
  <c r="E348" i="1"/>
  <c r="E350" i="1"/>
  <c r="E351" i="1"/>
  <c r="E354" i="1"/>
  <c r="E355" i="1"/>
  <c r="E356" i="1"/>
  <c r="E359" i="1"/>
  <c r="E362" i="1"/>
  <c r="E363" i="1"/>
  <c r="E364" i="1"/>
  <c r="E365" i="1"/>
  <c r="E367" i="1"/>
  <c r="E369" i="1"/>
  <c r="E370" i="1"/>
  <c r="E371" i="1"/>
  <c r="E372" i="1"/>
  <c r="E373" i="1"/>
  <c r="E374" i="1"/>
  <c r="E379" i="1"/>
  <c r="E380" i="1"/>
  <c r="E381" i="1"/>
  <c r="E382" i="1"/>
  <c r="E383" i="1"/>
  <c r="E384" i="1"/>
  <c r="E385" i="1"/>
  <c r="E387" i="1"/>
  <c r="E389" i="1"/>
  <c r="E390" i="1"/>
  <c r="E391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10" i="1"/>
  <c r="E411" i="1"/>
  <c r="E412" i="1"/>
  <c r="E413" i="1"/>
  <c r="E415" i="1"/>
  <c r="E416" i="1"/>
  <c r="E417" i="1"/>
  <c r="E418" i="1"/>
  <c r="E419" i="1"/>
  <c r="E422" i="1"/>
  <c r="E423" i="1"/>
  <c r="E424" i="1"/>
  <c r="E425" i="1"/>
  <c r="E426" i="1"/>
  <c r="E427" i="1"/>
  <c r="E429" i="1"/>
  <c r="E430" i="1"/>
  <c r="E431" i="1"/>
  <c r="E432" i="1"/>
  <c r="E433" i="1"/>
  <c r="E434" i="1"/>
  <c r="E435" i="1"/>
  <c r="E436" i="1"/>
  <c r="E437" i="1"/>
  <c r="E439" i="1"/>
  <c r="E441" i="1"/>
  <c r="E445" i="1"/>
  <c r="E446" i="1"/>
  <c r="E447" i="1"/>
  <c r="E448" i="1"/>
  <c r="E449" i="1"/>
  <c r="E450" i="1"/>
  <c r="E451" i="1"/>
  <c r="E453" i="1"/>
  <c r="E454" i="1"/>
  <c r="E455" i="1"/>
  <c r="E457" i="1"/>
  <c r="E458" i="1"/>
  <c r="E459" i="1"/>
  <c r="E461" i="1"/>
  <c r="E463" i="1"/>
  <c r="E465" i="1"/>
  <c r="E466" i="1"/>
  <c r="E467" i="1"/>
  <c r="E468" i="1"/>
  <c r="E470" i="1"/>
  <c r="E473" i="1"/>
  <c r="E474" i="1"/>
  <c r="E475" i="1"/>
  <c r="E480" i="1"/>
  <c r="E481" i="1"/>
  <c r="E482" i="1"/>
  <c r="E484" i="1"/>
  <c r="E486" i="1"/>
  <c r="E487" i="1"/>
  <c r="E488" i="1"/>
  <c r="E489" i="1"/>
  <c r="E491" i="1"/>
  <c r="E492" i="1"/>
  <c r="E494" i="1"/>
  <c r="E495" i="1"/>
  <c r="E496" i="1"/>
  <c r="E497" i="1"/>
  <c r="E498" i="1"/>
  <c r="E500" i="1"/>
  <c r="E505" i="1"/>
  <c r="E507" i="1"/>
  <c r="E510" i="1"/>
  <c r="E511" i="1"/>
  <c r="E512" i="1"/>
  <c r="E514" i="1"/>
  <c r="E515" i="1"/>
  <c r="E516" i="1"/>
  <c r="E518" i="1"/>
</calcChain>
</file>

<file path=xl/sharedStrings.xml><?xml version="1.0" encoding="utf-8"?>
<sst xmlns="http://schemas.openxmlformats.org/spreadsheetml/2006/main" count="1510" uniqueCount="1429">
  <si>
    <t>ｴｽｺ品番</t>
  </si>
  <si>
    <t>商品名</t>
  </si>
  <si>
    <t>代替品</t>
  </si>
  <si>
    <t>代理店各位</t>
    <rPh sb="0" eb="3">
      <t>ダイリテン</t>
    </rPh>
    <rPh sb="3" eb="5">
      <t>カクイ</t>
    </rPh>
    <phoneticPr fontId="3"/>
  </si>
  <si>
    <t>（株） エスコ</t>
    <rPh sb="1" eb="2">
      <t>カブ</t>
    </rPh>
    <phoneticPr fontId="3"/>
  </si>
  <si>
    <t xml:space="preserve">        時下、貴社益々ご清栄のこととお慶び申し上げます。平素は格別のご愛顧を賜り厚く御礼申し上げます。</t>
  </si>
  <si>
    <t xml:space="preserve">       さて、エスコカタログにおきまして、諸般の事情により下記商品が廃番となりましたので</t>
  </si>
  <si>
    <t xml:space="preserve">       お知らせいたします｡ご迷惑をおかけして大変申し訳ございません。なお廃番となりました商品につきまして、</t>
  </si>
  <si>
    <t xml:space="preserve">       代替推奨品をリストの右端に記載いたしましたので、参考としてご確認下さい。</t>
    <rPh sb="37" eb="39">
      <t>カクニン</t>
    </rPh>
    <rPh sb="39" eb="40">
      <t>クダ</t>
    </rPh>
    <phoneticPr fontId="3"/>
  </si>
  <si>
    <t>1057</t>
  </si>
  <si>
    <t>NO56
ｶﾀﾛｸﾞﾍﾟｰｼﾞ</t>
    <phoneticPr fontId="3"/>
  </si>
  <si>
    <t>0132</t>
  </si>
  <si>
    <t>0093</t>
  </si>
  <si>
    <t>1253</t>
  </si>
  <si>
    <t>1511</t>
  </si>
  <si>
    <t>2350</t>
  </si>
  <si>
    <t>0459</t>
  </si>
  <si>
    <t>0467</t>
  </si>
  <si>
    <t>0482</t>
  </si>
  <si>
    <t>1204</t>
  </si>
  <si>
    <t>1384</t>
  </si>
  <si>
    <t>1461</t>
  </si>
  <si>
    <t>1888</t>
  </si>
  <si>
    <t>1967</t>
  </si>
  <si>
    <t>0016</t>
  </si>
  <si>
    <t>0333</t>
  </si>
  <si>
    <t>0336</t>
  </si>
  <si>
    <t>0776</t>
  </si>
  <si>
    <t>1385</t>
  </si>
  <si>
    <t>1416</t>
  </si>
  <si>
    <t>1863</t>
  </si>
  <si>
    <t>1931</t>
  </si>
  <si>
    <t>2114</t>
  </si>
  <si>
    <t>0025</t>
  </si>
  <si>
    <t>0473</t>
  </si>
  <si>
    <t>0474</t>
  </si>
  <si>
    <t>0560</t>
  </si>
  <si>
    <t>0742</t>
  </si>
  <si>
    <t>1279</t>
  </si>
  <si>
    <t>1432</t>
  </si>
  <si>
    <t>1463</t>
  </si>
  <si>
    <t>1510</t>
  </si>
  <si>
    <t>1830</t>
  </si>
  <si>
    <t>2064</t>
  </si>
  <si>
    <t>2135</t>
  </si>
  <si>
    <t>2176</t>
  </si>
  <si>
    <t>2269</t>
  </si>
  <si>
    <t>2342</t>
  </si>
  <si>
    <t>2356</t>
  </si>
  <si>
    <t>2362</t>
  </si>
  <si>
    <t>2389</t>
  </si>
  <si>
    <t>2497</t>
  </si>
  <si>
    <t>2564</t>
  </si>
  <si>
    <t>0012</t>
  </si>
  <si>
    <t>0026</t>
  </si>
  <si>
    <t>0063</t>
  </si>
  <si>
    <t>0073</t>
  </si>
  <si>
    <t>0085</t>
  </si>
  <si>
    <t>0091</t>
  </si>
  <si>
    <t>0099</t>
  </si>
  <si>
    <t>0105</t>
  </si>
  <si>
    <t>0112</t>
  </si>
  <si>
    <t>0113</t>
  </si>
  <si>
    <t>0117</t>
  </si>
  <si>
    <t>0118</t>
  </si>
  <si>
    <t>0144</t>
  </si>
  <si>
    <t>0150</t>
  </si>
  <si>
    <t>0154</t>
  </si>
  <si>
    <t>0215</t>
  </si>
  <si>
    <t>0257</t>
  </si>
  <si>
    <t>0270</t>
  </si>
  <si>
    <t>0278</t>
  </si>
  <si>
    <t>0280</t>
  </si>
  <si>
    <t>0322</t>
  </si>
  <si>
    <t>0345</t>
  </si>
  <si>
    <t>0374</t>
  </si>
  <si>
    <t>1/2"DR ソケットセット(ｽﾃﾝﾚｽ製)</t>
  </si>
  <si>
    <t>0402</t>
  </si>
  <si>
    <t>0407</t>
  </si>
  <si>
    <t>0419</t>
  </si>
  <si>
    <t>0450</t>
  </si>
  <si>
    <t>0451</t>
  </si>
  <si>
    <t>1/2"DRx13mm ディープソケット</t>
  </si>
  <si>
    <t>0471</t>
  </si>
  <si>
    <t>0508</t>
  </si>
  <si>
    <t>0511</t>
  </si>
  <si>
    <t>0522</t>
  </si>
  <si>
    <t>５本組/2.5-6mm [Hexagon]ドライバービット</t>
  </si>
  <si>
    <t>0569</t>
  </si>
  <si>
    <t>0588</t>
  </si>
  <si>
    <t>0619</t>
  </si>
  <si>
    <t>0627</t>
  </si>
  <si>
    <t>0666</t>
  </si>
  <si>
    <t>0727</t>
  </si>
  <si>
    <t>0849</t>
  </si>
  <si>
    <t>0883</t>
  </si>
  <si>
    <t>0971</t>
  </si>
  <si>
    <t>0979</t>
  </si>
  <si>
    <t>0985</t>
  </si>
  <si>
    <t>1038</t>
  </si>
  <si>
    <t>Rc 1/4" エアーレギュレーター(ﾌﾞﾗｹｯﾄ付)</t>
  </si>
  <si>
    <t>1083</t>
  </si>
  <si>
    <t>1108</t>
  </si>
  <si>
    <t>1148</t>
  </si>
  <si>
    <t>1152</t>
  </si>
  <si>
    <t>1154</t>
  </si>
  <si>
    <t>1173</t>
  </si>
  <si>
    <t>1185</t>
  </si>
  <si>
    <t>1232</t>
  </si>
  <si>
    <t>1256</t>
  </si>
  <si>
    <t>1266</t>
  </si>
  <si>
    <t>1275</t>
  </si>
  <si>
    <t>1287</t>
  </si>
  <si>
    <t>1304</t>
  </si>
  <si>
    <t>1365</t>
  </si>
  <si>
    <t>1382</t>
  </si>
  <si>
    <t>1402</t>
  </si>
  <si>
    <t>1403</t>
  </si>
  <si>
    <t>1422</t>
  </si>
  <si>
    <t>1427</t>
  </si>
  <si>
    <t>1429</t>
  </si>
  <si>
    <t>1434</t>
  </si>
  <si>
    <t>1440</t>
  </si>
  <si>
    <t>1451</t>
  </si>
  <si>
    <t>1459</t>
  </si>
  <si>
    <t>1464</t>
  </si>
  <si>
    <t>1467</t>
  </si>
  <si>
    <t>1474</t>
  </si>
  <si>
    <t>1539</t>
  </si>
  <si>
    <t>1620</t>
  </si>
  <si>
    <t>1703</t>
  </si>
  <si>
    <t>1704</t>
  </si>
  <si>
    <t>1767</t>
  </si>
  <si>
    <t>1769</t>
  </si>
  <si>
    <t>1776</t>
  </si>
  <si>
    <t>1797</t>
  </si>
  <si>
    <t>1806</t>
  </si>
  <si>
    <t>1808</t>
  </si>
  <si>
    <t>1828</t>
  </si>
  <si>
    <t>1860</t>
  </si>
  <si>
    <t>1875</t>
  </si>
  <si>
    <t>1882</t>
  </si>
  <si>
    <t>1937</t>
  </si>
  <si>
    <t>1948</t>
  </si>
  <si>
    <t>1968</t>
  </si>
  <si>
    <t>1971</t>
  </si>
  <si>
    <t>1972</t>
  </si>
  <si>
    <t>2020</t>
  </si>
  <si>
    <t>2041</t>
  </si>
  <si>
    <t>2068</t>
  </si>
  <si>
    <t>2083</t>
  </si>
  <si>
    <t>2116</t>
  </si>
  <si>
    <t>2118</t>
  </si>
  <si>
    <t>2133</t>
  </si>
  <si>
    <t>2181</t>
  </si>
  <si>
    <t>2182</t>
  </si>
  <si>
    <t>2248</t>
  </si>
  <si>
    <t>2255</t>
  </si>
  <si>
    <t>2270</t>
  </si>
  <si>
    <t>2273</t>
  </si>
  <si>
    <t>2291</t>
  </si>
  <si>
    <t>2292</t>
  </si>
  <si>
    <t>2338</t>
  </si>
  <si>
    <t>2343</t>
  </si>
  <si>
    <t>2413</t>
  </si>
  <si>
    <t>2443</t>
  </si>
  <si>
    <t>2445</t>
  </si>
  <si>
    <t>2449</t>
  </si>
  <si>
    <t>2485</t>
  </si>
  <si>
    <t>2518</t>
  </si>
  <si>
    <t>2590</t>
  </si>
  <si>
    <t>*但し、下記商品は2025年10月現在 在庫数が0になり、供給不可能となった商品です。ご了承下さい。</t>
    <rPh sb="4" eb="6">
      <t>カキ</t>
    </rPh>
    <rPh sb="6" eb="8">
      <t>ショウヒン</t>
    </rPh>
    <rPh sb="13" eb="14">
      <t>ネン</t>
    </rPh>
    <rPh sb="16" eb="17">
      <t>ガツ</t>
    </rPh>
    <rPh sb="17" eb="19">
      <t>ゲンザイ</t>
    </rPh>
    <rPh sb="20" eb="22">
      <t>ザイコ</t>
    </rPh>
    <rPh sb="22" eb="23">
      <t>スウ</t>
    </rPh>
    <rPh sb="29" eb="31">
      <t>キョウキュウ</t>
    </rPh>
    <rPh sb="31" eb="34">
      <t>フカノウ</t>
    </rPh>
    <rPh sb="38" eb="40">
      <t>ショウヒン</t>
    </rPh>
    <rPh sb="43" eb="46">
      <t>ゴリョウショウ</t>
    </rPh>
    <rPh sb="46" eb="47">
      <t>クダ</t>
    </rPh>
    <phoneticPr fontId="3"/>
  </si>
  <si>
    <t>EA506LD-22AA</t>
  </si>
  <si>
    <t>189x156x120mm 収納ボックス(ﾌﾞﾙｰ/6個)</t>
  </si>
  <si>
    <t>EA506LD-22BB</t>
  </si>
  <si>
    <t>189x156x120mm 収納ボックス(ﾌﾞﾙｰ)</t>
  </si>
  <si>
    <t>EA520HA-103TA</t>
  </si>
  <si>
    <t>254mm 車輪(EA520HA-3,HB-1用)</t>
  </si>
  <si>
    <t>EA566DP-10</t>
  </si>
  <si>
    <t>４本組 ピックツール</t>
  </si>
  <si>
    <t>EA614LP-12</t>
  </si>
  <si>
    <t>12x207mm ギアレンチ(ﾛﾝｸﾞｻｲｽﾞ)</t>
  </si>
  <si>
    <t>EA763AY-7H</t>
  </si>
  <si>
    <t>AC100V/985W/10畳 スチーム式加湿器</t>
  </si>
  <si>
    <t>EA763Y-1R</t>
  </si>
  <si>
    <t>5.0kg/539x508x965mm 全自動洗濯機</t>
  </si>
  <si>
    <t>EA764AS-69</t>
  </si>
  <si>
    <t>116x114x107mm  スピーカー(Bluetooth対応</t>
  </si>
  <si>
    <t>EA764CB-53</t>
  </si>
  <si>
    <t>電源ケーブルクランプ(10個入)</t>
  </si>
  <si>
    <t>EA910EF-28.0A</t>
  </si>
  <si>
    <t>28.0cm 静電気帯電防止作業靴</t>
  </si>
  <si>
    <t>EA935L-41A</t>
  </si>
  <si>
    <t>接着剤ふき取りシート(5枚)</t>
  </si>
  <si>
    <t>EA944MN-1A</t>
  </si>
  <si>
    <t>10mmx8m 両面テープ(発泡ﾌﾞﾁﾙ)</t>
  </si>
  <si>
    <t>EA944MN-2A</t>
  </si>
  <si>
    <t>15mmx8m 両面テープ(発泡ﾌﾞﾁﾙ)</t>
  </si>
  <si>
    <t>EA944MN-3A</t>
  </si>
  <si>
    <t>20mmx8m 両面テープ(発泡ﾌﾞﾁﾙ)</t>
  </si>
  <si>
    <t>EA944MN-4A</t>
  </si>
  <si>
    <t>30mmx8m 両面テープ(発泡ﾌﾞﾁﾙ)</t>
  </si>
  <si>
    <t>EA944MN-6A</t>
  </si>
  <si>
    <t>50mmx8m 両面テープ(発泡ﾌﾞﾁﾙ)</t>
  </si>
  <si>
    <t>EA944PA-11C</t>
  </si>
  <si>
    <t>12mmx66m 封缶用テープ(8巻)</t>
  </si>
  <si>
    <t>EA944PA-12C</t>
  </si>
  <si>
    <t>18mmx66m 封缶用テープ(8巻)</t>
  </si>
  <si>
    <t>EA992C-213</t>
  </si>
  <si>
    <t>[EA508SK-3用] ネット(ｱﾙﾐ製)</t>
  </si>
  <si>
    <t>EA992C-214</t>
  </si>
  <si>
    <t>[EA508SK-4用] ネット(ｱﾙﾐ製)</t>
  </si>
  <si>
    <t>EA992C-215</t>
  </si>
  <si>
    <t>[EA508SK-5用] ネット(ｱﾙﾐ製)</t>
  </si>
  <si>
    <t>EA992C-216</t>
  </si>
  <si>
    <t>[EA508SK-6用] ネット(ｱﾙﾐ製)</t>
  </si>
  <si>
    <t>EA992C-217</t>
  </si>
  <si>
    <t>[EA508SK-7用] ネット(ｱﾙﾐ製)</t>
  </si>
  <si>
    <t>EA992C-218</t>
  </si>
  <si>
    <t>[EA508SK-8用] ネット(ｱﾙﾐ製)</t>
  </si>
  <si>
    <t>EB163PA-24</t>
  </si>
  <si>
    <t>(EA163DA用) [Ｂ]ベアリング</t>
  </si>
  <si>
    <t>EB750FS-30</t>
  </si>
  <si>
    <t>φ6mmx1m ﾊﾝﾃﾞｨｰｽｺｰﾌﾟ(3D先端可動式)</t>
  </si>
  <si>
    <t>EB758R-51</t>
  </si>
  <si>
    <t>[EA758C-855､856､857､RK-891用] ｳﾚﾀﾝﾌｫｰﾑ</t>
  </si>
  <si>
    <t>EB758SK-1</t>
  </si>
  <si>
    <t>ジョイント部(EA758SK用)</t>
  </si>
  <si>
    <t>EA206DC</t>
  </si>
  <si>
    <t>3/16-5/8" ダブルフレアーリングツール</t>
  </si>
  <si>
    <t>EA723A-234</t>
  </si>
  <si>
    <t>[1/4･3/8･1/2"]ﾌﾚｱｰﾅｯﾄ用ﾄﾙｸﾚﾝﾁｾｯﾄ</t>
  </si>
  <si>
    <t>0018</t>
  </si>
  <si>
    <t>EA112X-10</t>
  </si>
  <si>
    <t>AC100V 真空ポンプアダプター</t>
  </si>
  <si>
    <t>EA402D-2</t>
  </si>
  <si>
    <t>1/4" アクセスバルブ(3個)</t>
  </si>
  <si>
    <t>EA443FB-6</t>
  </si>
  <si>
    <t>F3/4" 銅フレアーガスケット(10個)</t>
  </si>
  <si>
    <t>0049</t>
  </si>
  <si>
    <t>EA115TB-2</t>
  </si>
  <si>
    <t>AC100V/1.0kW タンク付高圧洗浄機</t>
  </si>
  <si>
    <t>0053</t>
  </si>
  <si>
    <t>EA115GF-32</t>
  </si>
  <si>
    <t>12.7mm ﾊﾟｲﾌﾟｸﾘｰﾆﾝｸﾞ用超硬ドリル</t>
  </si>
  <si>
    <t>0061</t>
  </si>
  <si>
    <t>EA813R-8B</t>
  </si>
  <si>
    <t>18.0V 充電器</t>
  </si>
  <si>
    <t>EA897EL-25</t>
  </si>
  <si>
    <t>AC100V/φ25cm(羽根径) 窓用換気扇</t>
  </si>
  <si>
    <t>0068</t>
  </si>
  <si>
    <t>EA763AY-20A</t>
  </si>
  <si>
    <t>AC100V/20W/6.4畳 超音波式加湿器</t>
  </si>
  <si>
    <t>EA303JA-6</t>
  </si>
  <si>
    <t>液化石油ガス器具等の技術上の基準等に関す</t>
  </si>
  <si>
    <t>EA800PT-6</t>
  </si>
  <si>
    <t>#5･#8-#13/ 93x 45mm 自動遮光溶接面</t>
  </si>
  <si>
    <t>EA353BZ-93</t>
  </si>
  <si>
    <t>[Ｌ] メカニクスグローブ(難燃ﾀｲﾌﾟ･ﾛﾝｸﾞ)</t>
  </si>
  <si>
    <t>EA998TC-24.5</t>
  </si>
  <si>
    <t>24.5cm 安全靴(溶接用)</t>
  </si>
  <si>
    <t>EA526SJ-6</t>
  </si>
  <si>
    <t>0-126mm/ 65mm シャコ万力</t>
  </si>
  <si>
    <t>EA526VA-114</t>
  </si>
  <si>
    <t>0-114mm/ 70mm クランプ(重作業用)</t>
  </si>
  <si>
    <t>0097</t>
  </si>
  <si>
    <t>EA682GB-3</t>
  </si>
  <si>
    <t>267mm 鉄板用はさみ(左利き用)</t>
  </si>
  <si>
    <t>0098</t>
  </si>
  <si>
    <t>EA544RC-67</t>
  </si>
  <si>
    <t>190mm はさみ・金切(ﾌﾟﾛ用/立ｴｸﾞﾘ)</t>
  </si>
  <si>
    <t>EA627MJ-14</t>
  </si>
  <si>
    <t>20x75x540mm 火造箸(丸型)</t>
  </si>
  <si>
    <t>0101</t>
  </si>
  <si>
    <t>EA545MB</t>
  </si>
  <si>
    <t>200mm ミニクリッパー(ｵﾌｾｯﾄ)</t>
  </si>
  <si>
    <t>EA572CS-5</t>
  </si>
  <si>
    <t>12.7x152mm 平たがね</t>
  </si>
  <si>
    <t>0109</t>
  </si>
  <si>
    <t>EA575EH-24</t>
  </si>
  <si>
    <t>6.3kg/70mm 大ハンマー(ｽﾁｰﾙ芯入り)</t>
  </si>
  <si>
    <t>EA570A-82</t>
  </si>
  <si>
    <t>32mm/ 708g 無反動ﾊﾝﾏｰ(ｱﾙﾐ/ｸﾞﾗｽﾌｧｲﾊﾞｰ柄)</t>
  </si>
  <si>
    <t>EA575WX-12</t>
  </si>
  <si>
    <t>48mmx450g 無反動ハンマー(ｳﾚﾀﾝ)</t>
  </si>
  <si>
    <t>0115</t>
  </si>
  <si>
    <t>EA570BD-35</t>
  </si>
  <si>
    <t>36mm 交換用ハンマーヘッド(ﾅｲﾛﾝ)</t>
  </si>
  <si>
    <t>EA944-173</t>
  </si>
  <si>
    <t>φ40mmx1.0m 滑り止めグリップ(熱収縮・緑)</t>
  </si>
  <si>
    <t>EA519MD-13</t>
  </si>
  <si>
    <t>19x750mm バール [八角形]</t>
  </si>
  <si>
    <t>0130</t>
  </si>
  <si>
    <t>EA524AV</t>
  </si>
  <si>
    <t>４本組 チゼルスクレーパーセット</t>
  </si>
  <si>
    <t>EA524AV-2</t>
  </si>
  <si>
    <t>30x240mm チゼルスクレーパー</t>
  </si>
  <si>
    <t>EA526TK-20</t>
  </si>
  <si>
    <t>0- 500mm/120mm Ｌ型クランプ</t>
  </si>
  <si>
    <t>0133</t>
  </si>
  <si>
    <t>EA526SA-900</t>
  </si>
  <si>
    <t>0-914mm/ 85mm バークランプ＆スプレッダー</t>
  </si>
  <si>
    <t>0137</t>
  </si>
  <si>
    <t>EA588DT-2</t>
  </si>
  <si>
    <t>120mm ボードかんな(平･45ﾟ面取り兼用)</t>
  </si>
  <si>
    <t>EA109MD-145</t>
  </si>
  <si>
    <t>145mm のり刷毛</t>
  </si>
  <si>
    <t>0147</t>
  </si>
  <si>
    <t>EA109LS-13</t>
  </si>
  <si>
    <t>63mm 万能刷毛（ポリエステル毛）</t>
  </si>
  <si>
    <t>EA109LS-22</t>
  </si>
  <si>
    <t>38mm 万能刷毛（ポリエステル毛）</t>
  </si>
  <si>
    <t>0149</t>
  </si>
  <si>
    <t>EA109NJ-1</t>
  </si>
  <si>
    <t>250mm(120mm) 曲げ可能刷毛(片面)</t>
  </si>
  <si>
    <t>EA109LC-61</t>
  </si>
  <si>
    <t>25mm 水性用目地用刷毛(PBT/平)</t>
  </si>
  <si>
    <t>EA109NW-31</t>
  </si>
  <si>
    <t>230mm/9.5mm(38mm) 交換用ローラー(ﾐﾃﾞｨｱﾑ)</t>
  </si>
  <si>
    <t>0161</t>
  </si>
  <si>
    <t>EA944ML-37</t>
  </si>
  <si>
    <t>100mmx25m 養生ﾃｰﾌﾟ(強粘着/外装用/ﾏﾝｺﾞｰ)</t>
  </si>
  <si>
    <t>0164</t>
  </si>
  <si>
    <t>EA589AH-21</t>
  </si>
  <si>
    <t>カッター(ﾌﾟﾗｽﾁｯｸ板用)</t>
  </si>
  <si>
    <t>0166</t>
  </si>
  <si>
    <t>EA950CA-21</t>
  </si>
  <si>
    <t>57kg サクションリフター(ﾎﾟﾝﾌﾟ付)</t>
  </si>
  <si>
    <t>0188</t>
  </si>
  <si>
    <t>EA582EC-13</t>
  </si>
  <si>
    <t>300mmx32T バイメタルハンドソー(10枚)</t>
  </si>
  <si>
    <t>0200</t>
  </si>
  <si>
    <t>EA531EG-250S</t>
  </si>
  <si>
    <t>1･1/4"/250mm ｳｫｰﾀｰﾎﾟﾝﾌﾟﾌﾟﾗｲﾔｰ(ｽﾘﾑﾀｲﾌﾟ)</t>
  </si>
  <si>
    <t>EA723KN-3A</t>
  </si>
  <si>
    <t>5- 50N･m(3/8"DR) 絶縁ﾗﾁｪｯﾄ式ﾄﾙｸﾚﾝﾁ</t>
  </si>
  <si>
    <t>0224</t>
  </si>
  <si>
    <t>EA628CA-23</t>
  </si>
  <si>
    <t>φ7mmx50m グラスファイバーロープ</t>
  </si>
  <si>
    <t>EA903SD-1A</t>
  </si>
  <si>
    <t>0.81m はしご兼用脚立(絶縁/FRP製)</t>
  </si>
  <si>
    <t>0240</t>
  </si>
  <si>
    <t>EA585KR-1</t>
  </si>
  <si>
    <t>φ32mm/250mm ケーブルカッター(ﾗﾁｪｯﾄ式)</t>
  </si>
  <si>
    <t>0251</t>
  </si>
  <si>
    <t>EA538KR-33</t>
  </si>
  <si>
    <t>0.5-10.0m㎡ 圧着ペンチ(裸端子･ｽﾘｰﾌﾞ用)</t>
  </si>
  <si>
    <t>0256</t>
  </si>
  <si>
    <t>EA537MA-160</t>
  </si>
  <si>
    <t>160mm ﾛﾝｸﾞﾗｳﾝﾄﾞﾉｰｽﾞﾌﾟﾗｰﾔｰ(磨き)</t>
  </si>
  <si>
    <t>EA536KF-181</t>
  </si>
  <si>
    <t>180mm 強力型ニッパー(ｸﾞﾘｯﾌﾟ･ﾊﾞﾈ付)</t>
  </si>
  <si>
    <t>0258</t>
  </si>
  <si>
    <t>EA577LC-200</t>
  </si>
  <si>
    <t>200mm エンドカッティングニッパー</t>
  </si>
  <si>
    <t>EA532BC-165</t>
  </si>
  <si>
    <t>20mm/165mm ｺﾝﾋﾞﾈｰｼｮﾝﾌﾟﾗｲﾔｰ(ばね付)</t>
  </si>
  <si>
    <t>EA983FS-241</t>
  </si>
  <si>
    <t>DC12～24V ＬＥＤ回転灯(3色表示/ﾏｸﾞﾈｯﾄ付)</t>
  </si>
  <si>
    <t>0279</t>
  </si>
  <si>
    <t>EA983FS-157</t>
  </si>
  <si>
    <t>DC24V/35W 車載着脱回転灯(ﾏｸﾞﾈｯﾄ付/青色)</t>
  </si>
  <si>
    <t>EA514CE</t>
  </si>
  <si>
    <t>457mm ワイヤープーリングツール</t>
  </si>
  <si>
    <t>0290</t>
  </si>
  <si>
    <t>EA984SE-1A</t>
  </si>
  <si>
    <t>384x381x280mm ホイールチョーク(ｳﾚﾀﾝ製)</t>
  </si>
  <si>
    <t>0300</t>
  </si>
  <si>
    <t>EA934YF-3</t>
  </si>
  <si>
    <t>150x70mm チューブパッチ(20枚)</t>
  </si>
  <si>
    <t>0303</t>
  </si>
  <si>
    <t>EA123CG-30</t>
  </si>
  <si>
    <t>100-1100kPa ﾀｲﾔｹﾞｰｼﾞ&amp;ﾁｬｯｸ(増減圧機能付)</t>
  </si>
  <si>
    <t>0306</t>
  </si>
  <si>
    <t>EA944KF-30</t>
  </si>
  <si>
    <t>綿シートカバー(2枚)</t>
  </si>
  <si>
    <t>0313</t>
  </si>
  <si>
    <t>EA537PB-4A</t>
  </si>
  <si>
    <t>190mm メカニックプライヤー(ｸﾞﾘｯﾌﾟ付)</t>
  </si>
  <si>
    <t>0316</t>
  </si>
  <si>
    <t>EA604AH-72</t>
  </si>
  <si>
    <t>75- 95mm オイルフィルターレンチ</t>
  </si>
  <si>
    <t>0317</t>
  </si>
  <si>
    <t>EA949WZ-51</t>
  </si>
  <si>
    <t>ドレンパッキンセット</t>
  </si>
  <si>
    <t>EA500AY-350</t>
  </si>
  <si>
    <t>350mm ハブプーラー(油圧式)</t>
  </si>
  <si>
    <t>EA590SH-5</t>
  </si>
  <si>
    <t>85-140mm 軸用スナップリングプライヤー</t>
  </si>
  <si>
    <t>EA590BC-11</t>
  </si>
  <si>
    <t>6 -23mm スナップリングプライヤー(軸用)</t>
  </si>
  <si>
    <t>EA590MC-23</t>
  </si>
  <si>
    <t>24-37/27-45mm ｽﾅｯﾌﾟﾘﾝｸﾞﾌﾟﾗｲﾔ/90ﾟ内外兼用</t>
  </si>
  <si>
    <t>EA590MN</t>
  </si>
  <si>
    <t>２本組 スナップリングプライヤー(交換式)</t>
  </si>
  <si>
    <t>0344</t>
  </si>
  <si>
    <t>EA604DH-26</t>
  </si>
  <si>
    <t>105mm/6mm用 クリップリムーバー(ｽﾀﾋﾞｰ)</t>
  </si>
  <si>
    <t>EA537PA-6</t>
  </si>
  <si>
    <t>185mm クリッププライヤー(ｼｰﾄｶﾊﾞｰ用)</t>
  </si>
  <si>
    <t>0352</t>
  </si>
  <si>
    <t>EA750FV-14B</t>
  </si>
  <si>
    <t>φ3.9mmx3.0m ハンディースコープ</t>
  </si>
  <si>
    <t>0353</t>
  </si>
  <si>
    <t>EA584BC-1</t>
  </si>
  <si>
    <t>M3-M18/５本組 スクリューエキストラクター</t>
  </si>
  <si>
    <t>EA618SC-12</t>
  </si>
  <si>
    <t>1/2"DR x12mm ソケット(ｽﾃﾝﾚｽ製)</t>
  </si>
  <si>
    <t>EA618SC-100</t>
  </si>
  <si>
    <t>EA617AD-21A</t>
  </si>
  <si>
    <t>1/2"DR/６個組 [Hex]ビットソケット(ﾒﾄﾘｯｸ)</t>
  </si>
  <si>
    <t>EA617AA-2</t>
  </si>
  <si>
    <t>1/4"DR/# 1 ソケット(ﾊｲﾄﾙｸｽｸﾘｭｰ)</t>
  </si>
  <si>
    <t>0409</t>
  </si>
  <si>
    <t>EA617AA-13</t>
  </si>
  <si>
    <t>3/8"DR/# 5 ソケット(ﾊｲﾄﾙｸｽｸﾘｭｰ)</t>
  </si>
  <si>
    <t>EA687AM-300</t>
  </si>
  <si>
    <t>1/4"DR/T8-T40 [TORX]ビットソケットセット</t>
  </si>
  <si>
    <t>EA687AT-100</t>
  </si>
  <si>
    <t>1/4"DR/1/4"-1/2" ディープソケットセット</t>
  </si>
  <si>
    <t>EA616CG-3</t>
  </si>
  <si>
    <t>12x14mm/15ﾟ 両口めがねレンチ</t>
  </si>
  <si>
    <t>EA614H-155</t>
  </si>
  <si>
    <t>3/8"  片目片口スパナ</t>
  </si>
  <si>
    <t>EA614H-159</t>
  </si>
  <si>
    <t>9/16" 片目片口スパナ</t>
  </si>
  <si>
    <t>EA614H-161</t>
  </si>
  <si>
    <t>5/8"  片目片口スパナ</t>
  </si>
  <si>
    <t>EA618KK-55</t>
  </si>
  <si>
    <t>1/2"DRx 7/16"  ソケット(十二角)</t>
  </si>
  <si>
    <t>EA618BM</t>
  </si>
  <si>
    <t>3/8"DR/８個組 [ﾅｯﾄｸﾞﾘｯﾌﾟ]ソケット</t>
  </si>
  <si>
    <t>EA618BM-114</t>
  </si>
  <si>
    <t>3/8"DRx14mm [ﾅｯﾄｸﾞﾘｯﾌﾟ]ディープソケット</t>
  </si>
  <si>
    <t>EA618CF-13</t>
  </si>
  <si>
    <t>EA618ED-65</t>
  </si>
  <si>
    <t>1"DRx65mm ソケット</t>
  </si>
  <si>
    <t>EA614AB-12</t>
  </si>
  <si>
    <t>12mm 片目片口スパナ</t>
  </si>
  <si>
    <t>EA614AB-14</t>
  </si>
  <si>
    <t>14mm 片目片口スパナ</t>
  </si>
  <si>
    <t>0478</t>
  </si>
  <si>
    <t>EA164CX-75</t>
  </si>
  <si>
    <t>3/8"DRx 75mm ｴｸｽﾃﾝｼｮﾝﾊﾞｰ(動力工具用)</t>
  </si>
  <si>
    <t>0479</t>
  </si>
  <si>
    <t>EA164DV-117</t>
  </si>
  <si>
    <t>1/2"DRx17㎜ ﾎｲｰﾙﾅｯﾄ用ｲﾝﾊﾟｸﾄｿｹｯﾄ(ﾚｯﾄﾞ)</t>
  </si>
  <si>
    <t>EA687HA-102</t>
  </si>
  <si>
    <t>1/2"DRx 1/ 2" インパクトソケット(ｲﾝﾁ)</t>
  </si>
  <si>
    <t>0487</t>
  </si>
  <si>
    <t>EA164NA-4</t>
  </si>
  <si>
    <t>3/4"DR インパクトソケットセット</t>
  </si>
  <si>
    <t>0489</t>
  </si>
  <si>
    <t>EA164NR-50</t>
  </si>
  <si>
    <t>1･1/2"DR/ 50mm インパクトソケット</t>
  </si>
  <si>
    <t>0492</t>
  </si>
  <si>
    <t>EA164AA-5.5AA</t>
  </si>
  <si>
    <t>3/4"DR /4.0x35mm   ｲﾝﾊﾟｸﾄｿｹｯﾄ用ﾋﾟﾝ(5個)</t>
  </si>
  <si>
    <t>0495</t>
  </si>
  <si>
    <t>EA602AC-24</t>
  </si>
  <si>
    <t>24mm/358mm ラチェットレンチ(ｼﾉ付)</t>
  </si>
  <si>
    <t>EA613GM-115</t>
  </si>
  <si>
    <t>115mm 打撃めがねレンチ(ﾍﾞﾝﾄ)</t>
  </si>
  <si>
    <t>0496</t>
  </si>
  <si>
    <t>EA602AD-12</t>
  </si>
  <si>
    <t>21x24mm/355mm ラチェットレンチ(ｼﾉ付)</t>
  </si>
  <si>
    <t>EA602AE-4</t>
  </si>
  <si>
    <t>19x24mm/240mm ラチェットレンチ(ｱﾙﾐ･ｼﾉ付)</t>
  </si>
  <si>
    <t>EA723JG-41</t>
  </si>
  <si>
    <t>150- 800N･m( 1" DR) トルクレンチ</t>
  </si>
  <si>
    <t>EA723MH-6</t>
  </si>
  <si>
    <t>60-600cN･m [ﾃﾞｼﾞﾀﾙ]トルクドライバー</t>
  </si>
  <si>
    <t>EA550SX</t>
  </si>
  <si>
    <t>７本組 (+ -)精密ドライバー</t>
  </si>
  <si>
    <t>0524</t>
  </si>
  <si>
    <t>EA557DD-600</t>
  </si>
  <si>
    <t>６本組 [+ -]ドライバー(手元六角/ｹｰｽ付)</t>
  </si>
  <si>
    <t>0527</t>
  </si>
  <si>
    <t>EA573KR-4</t>
  </si>
  <si>
    <t>4.0x100mm [Ball Hexagon]ドライバー</t>
  </si>
  <si>
    <t>0552</t>
  </si>
  <si>
    <t>EA611AD</t>
  </si>
  <si>
    <t>９本組 [Torx]ドライバービット(TORSION)</t>
  </si>
  <si>
    <t>0555</t>
  </si>
  <si>
    <t>EA611G-3</t>
  </si>
  <si>
    <t>#3x32mm/1/4"Hex ビット(ﾊｲﾄﾙｸｽｸﾘｭｰ)</t>
  </si>
  <si>
    <t>EA611GK-14</t>
  </si>
  <si>
    <t># 4x50mm  [TRI-WING]ドライバービット</t>
  </si>
  <si>
    <t>EA611GK-15</t>
  </si>
  <si>
    <t># 5x50mm  [TRI-WING]ドライバービット</t>
  </si>
  <si>
    <t>0557</t>
  </si>
  <si>
    <t>EA611GA-90</t>
  </si>
  <si>
    <t>#0x89mm   [+]ドライバービット</t>
  </si>
  <si>
    <t>EA611BR</t>
  </si>
  <si>
    <t>EA573AP-3</t>
  </si>
  <si>
    <t>3.0x 71mm [Ball Hex]ｷｰﾚﾝﾁ(ﾎｰﾙﾄﾞ機能付)</t>
  </si>
  <si>
    <t>EA573BL-0.7</t>
  </si>
  <si>
    <t>0.7x 66mm [Hexagon]キーレンチ(ﾛﾝｸﾞ)</t>
  </si>
  <si>
    <t>0570</t>
  </si>
  <si>
    <t>EA573AM</t>
  </si>
  <si>
    <t>９本組 [Ball Hex]ｷｰﾚﾝﾁ(ｼｮｰﾄﾍｯﾄﾞ/ﾎｰﾙﾄﾞ付)</t>
  </si>
  <si>
    <t>0574</t>
  </si>
  <si>
    <t>EA573TS-25</t>
  </si>
  <si>
    <t>T25x104mm [Ball Torx]キーレンチ</t>
  </si>
  <si>
    <t>0577</t>
  </si>
  <si>
    <t>EA566LX-3</t>
  </si>
  <si>
    <t>275mm ピックツール</t>
  </si>
  <si>
    <t>0583</t>
  </si>
  <si>
    <t>EA576FA</t>
  </si>
  <si>
    <t>5-25mm 革ポンチセット(10個組)</t>
  </si>
  <si>
    <t>0587</t>
  </si>
  <si>
    <t>EA521VF-7</t>
  </si>
  <si>
    <t>160mm 精密やすり(6種･6本組/荒目)</t>
  </si>
  <si>
    <t>EA521VX-61A</t>
  </si>
  <si>
    <t>140mm 精密やすり(丸/荒目)</t>
  </si>
  <si>
    <t>0591</t>
  </si>
  <si>
    <t>EA826</t>
  </si>
  <si>
    <t>215x11mm ダイヤモンドやすり(ｺｱｰﾄﾞﾘﾙ用)</t>
  </si>
  <si>
    <t>0617</t>
  </si>
  <si>
    <t>EA991PB-56</t>
  </si>
  <si>
    <t>[EA991PB-41～42用] 先端ノズル(緑/5個)</t>
  </si>
  <si>
    <t>EA992C-56</t>
  </si>
  <si>
    <t>φ320x115mm 洗浄ざる(ﾊﾟﾝﾁﾝｸﾞ･ｽﾃﾝﾚｽ製)</t>
  </si>
  <si>
    <t>EA929AC-32</t>
  </si>
  <si>
    <t>254x305mm 工業用ワイパー(詰替え用/薄)</t>
  </si>
  <si>
    <t>0652</t>
  </si>
  <si>
    <t>EA991CU-1B</t>
  </si>
  <si>
    <t>250ml オイル自動給油器(ﾁｪｰﾝ用)</t>
  </si>
  <si>
    <t>EA637CD-14</t>
  </si>
  <si>
    <t>50x140mm アジャスタブルクランプ</t>
  </si>
  <si>
    <t>EA637CK-12</t>
  </si>
  <si>
    <t>M12/110mm ねじ穴付クランプ</t>
  </si>
  <si>
    <t>0671</t>
  </si>
  <si>
    <t>EA948DM-11</t>
  </si>
  <si>
    <t>M8 x17mm トグルパッド</t>
  </si>
  <si>
    <t>EA948GD-56</t>
  </si>
  <si>
    <t>M20x36mm スクリューキャップ(10個)</t>
  </si>
  <si>
    <t>0673</t>
  </si>
  <si>
    <t>EA639YA-4</t>
  </si>
  <si>
    <t>63kg トグルクランプ</t>
  </si>
  <si>
    <t>0677</t>
  </si>
  <si>
    <t>EA595BA-21</t>
  </si>
  <si>
    <t>105mm 時計ゲージ針抜きピンセット</t>
  </si>
  <si>
    <t>0681</t>
  </si>
  <si>
    <t>EA595BF-1</t>
  </si>
  <si>
    <t>120mm 精密用ピンセット(ｽﾃﾝﾚｽ製)</t>
  </si>
  <si>
    <t>0701</t>
  </si>
  <si>
    <t>EA304AP-6</t>
  </si>
  <si>
    <t>3.0mm 交換用こて先 (EA304AP用)</t>
  </si>
  <si>
    <t>EA304AP-8</t>
  </si>
  <si>
    <t>φ2.0mm 交換用こて先 (EA304AP用)</t>
  </si>
  <si>
    <t>EA304AP-14</t>
  </si>
  <si>
    <t>φ3.2mm 交換用こて先 (EA304AP用)</t>
  </si>
  <si>
    <t>0716</t>
  </si>
  <si>
    <t>EA910ED-26.5A</t>
  </si>
  <si>
    <t>26.5cm 静電気帯電防止作業ブーツ</t>
  </si>
  <si>
    <t>EA720JG-5.5A</t>
  </si>
  <si>
    <t>19mmx5.5m メジャー(ｽﾃﾝﾚｽ製)</t>
  </si>
  <si>
    <t>0733</t>
  </si>
  <si>
    <t>EA581DB-6A</t>
  </si>
  <si>
    <t>180ml (朱)液</t>
  </si>
  <si>
    <t>0735</t>
  </si>
  <si>
    <t>EA628AS-102</t>
  </si>
  <si>
    <t>φ0.8mmx170m ブロック水糸(ﾋﾟﾝｸ/ｶﾞｲﾄﾞ付)</t>
  </si>
  <si>
    <t>EA628AS-112</t>
  </si>
  <si>
    <t>φ0.8mmx100m 純綿水糸</t>
  </si>
  <si>
    <t>0741</t>
  </si>
  <si>
    <t>EA721K-1</t>
  </si>
  <si>
    <t>86x5.5x54mm  レベル(ｶｰﾄﾞ型)</t>
  </si>
  <si>
    <t>EA721SA-31</t>
  </si>
  <si>
    <t>120x240mm 勾配計</t>
  </si>
  <si>
    <t>EA721SA-32</t>
  </si>
  <si>
    <t>107x230mm 勾配計(ﾏｸﾞﾈｯﾄ付)</t>
  </si>
  <si>
    <t>0760</t>
  </si>
  <si>
    <t>EA725KB-300</t>
  </si>
  <si>
    <t>300mm ディバイダー</t>
  </si>
  <si>
    <t>EA725KF-16</t>
  </si>
  <si>
    <t>500mm ディバイダー(固定ねじ付)</t>
  </si>
  <si>
    <t>0764</t>
  </si>
  <si>
    <t>EA725AA-7</t>
  </si>
  <si>
    <t>0-25.0mm/90-127ﾟ  内側面取りゲージ</t>
  </si>
  <si>
    <t>0767</t>
  </si>
  <si>
    <t>EA729DH-10</t>
  </si>
  <si>
    <t>G 3/8"/100mm/0-1.0MPa つば付圧力計</t>
  </si>
  <si>
    <t>0771</t>
  </si>
  <si>
    <t>EA715CB-32</t>
  </si>
  <si>
    <t>60kg( 10g) デジタルポータブルスケール</t>
  </si>
  <si>
    <t>EA776AA-1</t>
  </si>
  <si>
    <t>ペーハー計</t>
  </si>
  <si>
    <t>0778</t>
  </si>
  <si>
    <t>EA776CA-21</t>
  </si>
  <si>
    <t>全塩素用試薬剤(25回分/EA776CA-20用)</t>
  </si>
  <si>
    <t>0786</t>
  </si>
  <si>
    <t>EA707DE-1</t>
  </si>
  <si>
    <t>[AC/DC] 電圧テスター</t>
  </si>
  <si>
    <t>EA707G-20</t>
  </si>
  <si>
    <t>アナログマルチテスター</t>
  </si>
  <si>
    <t>0848</t>
  </si>
  <si>
    <t>EA810CF-13</t>
  </si>
  <si>
    <t>DC10.8V ハンマードリル本体(充電式)</t>
  </si>
  <si>
    <t>EA813DC-24A</t>
  </si>
  <si>
    <t>DC36.0V インパクトドライバー(充電式/黒)</t>
  </si>
  <si>
    <t>0851</t>
  </si>
  <si>
    <t>EA809BX-109</t>
  </si>
  <si>
    <t>100mm/10.8V ﾃﾞｨｽｸｸﾞﾗｲﾝﾀﾞｰ(充電式/本体)</t>
  </si>
  <si>
    <t>0859</t>
  </si>
  <si>
    <t>EA851AH-3A</t>
  </si>
  <si>
    <t>φ190mm 電動丸鋸</t>
  </si>
  <si>
    <t>0862</t>
  </si>
  <si>
    <t>EA813RB-18H</t>
  </si>
  <si>
    <t>DC18.0V/6.0Ah 交換用バッテリー</t>
  </si>
  <si>
    <t>0870</t>
  </si>
  <si>
    <t>EA813WA-32</t>
  </si>
  <si>
    <t>[EA813WA-20用] 32x40mm カットソー替刃</t>
  </si>
  <si>
    <t>EA818E-97</t>
  </si>
  <si>
    <t>22.0x0.6mm/3.2㎜軸 ダイヤモンドカッター</t>
  </si>
  <si>
    <t>0887</t>
  </si>
  <si>
    <t>EA896HA-1</t>
  </si>
  <si>
    <t>25x 50mm/ 10W シリコンラバーヒーター</t>
  </si>
  <si>
    <t>0888</t>
  </si>
  <si>
    <t>EA860KH-60A</t>
  </si>
  <si>
    <t>AC100V/2.3kw(60Hz) 発電機</t>
  </si>
  <si>
    <t>0899</t>
  </si>
  <si>
    <t>EA815GA-52</t>
  </si>
  <si>
    <t>AC125V/12Ax7.0 m 延長コード</t>
  </si>
  <si>
    <t>0921</t>
  </si>
  <si>
    <t>EA824PA-2.0</t>
  </si>
  <si>
    <t>2.0x 45mm 超硬ドリル(TiAlN coat)</t>
  </si>
  <si>
    <t>0927</t>
  </si>
  <si>
    <t>EA827HE-106</t>
  </si>
  <si>
    <t>6.3mm ｶｳﾝﾀｰｼﾝｸ(5mm軸･HSS･RUnaTECｺｰﾄ)</t>
  </si>
  <si>
    <t>EA827HE-125</t>
  </si>
  <si>
    <t>25.0mm ｶｳﾝﾀｰｼﾝｸ(10mm軸･HSS･RUnaTECｺｰﾄ)</t>
  </si>
  <si>
    <t>0932</t>
  </si>
  <si>
    <t>EA829SP-16B</t>
  </si>
  <si>
    <t>M16x 1.5 スパイラルタップ(高炭素鋼用)</t>
  </si>
  <si>
    <t>EA819VL-2</t>
  </si>
  <si>
    <t>10x19x169㎜/6mm軸 [Coated]超硬バー</t>
  </si>
  <si>
    <t>0978</t>
  </si>
  <si>
    <t>EA819BH-28</t>
  </si>
  <si>
    <t>30x35mm/6mm軸 フェルトバフ(ｿﾌﾄ)</t>
  </si>
  <si>
    <t>EA825V-2</t>
  </si>
  <si>
    <t>14.0-25.0mm バリビット(9.5mm軸)</t>
  </si>
  <si>
    <t>0980</t>
  </si>
  <si>
    <t>EA827FM-33</t>
  </si>
  <si>
    <t>16.0-30.5mm シートメタルドリル(Co-HSS)</t>
  </si>
  <si>
    <t>0984</t>
  </si>
  <si>
    <t>EA823MG-17</t>
  </si>
  <si>
    <t>17mm バイメタルホールソー(六角軸)</t>
  </si>
  <si>
    <t>EA822E-16</t>
  </si>
  <si>
    <t>16mm 超硬付深穴ホールソー(替刃)</t>
  </si>
  <si>
    <t>0994</t>
  </si>
  <si>
    <t>EA810TC-72</t>
  </si>
  <si>
    <t>400mm ハイス付ブルポイント(SDS-max)</t>
  </si>
  <si>
    <t>0998</t>
  </si>
  <si>
    <t>EA851CA-180</t>
  </si>
  <si>
    <t>φ180x1.45x20mm/40T 超硬チップソー</t>
  </si>
  <si>
    <t>1006</t>
  </si>
  <si>
    <t>EA843X-24</t>
  </si>
  <si>
    <t>125x1.6mm 切断砥石(25枚)</t>
  </si>
  <si>
    <t>EA843XH-51</t>
  </si>
  <si>
    <t>125x1.0mm 超薄型切断砥石(1枚/ｽﾃﾝ/X-LOCK)</t>
  </si>
  <si>
    <t>1031</t>
  </si>
  <si>
    <t>EA116SW-6</t>
  </si>
  <si>
    <t>AC100V/1100W ｴｱｰｺﾝﾌﾟﾚｯｻｰ(30L)</t>
  </si>
  <si>
    <t>1032</t>
  </si>
  <si>
    <t>EA155DW</t>
  </si>
  <si>
    <t>エアーツール２機種セット</t>
  </si>
  <si>
    <t>EA162NY</t>
  </si>
  <si>
    <t>58mm/75mm ミニエアーアングルグラインダー</t>
  </si>
  <si>
    <t>1042</t>
  </si>
  <si>
    <t>EA159KA-2</t>
  </si>
  <si>
    <t>エアーチゼルセット</t>
  </si>
  <si>
    <t>1043</t>
  </si>
  <si>
    <t>EA159SD-4</t>
  </si>
  <si>
    <t>10.2x165mm エアー用ポイントチゼル(ﾊﾟﾝﾁ)</t>
  </si>
  <si>
    <t>1050</t>
  </si>
  <si>
    <t>EA123KD-18</t>
  </si>
  <si>
    <t>2030mm ﾛﾝｸﾞﾉｽﾞﾙｴｱｰｶﾞﾝ(増量・ｻｲﾄﾞﾉｽﾞﾙ付)</t>
  </si>
  <si>
    <t>EA153AG-3B</t>
  </si>
  <si>
    <t>Rc 3/8" Ｆ.Ｒ.Ｌ.ユニット</t>
  </si>
  <si>
    <t>EA153SL-2A</t>
  </si>
  <si>
    <t>Rc 1/4" エアールブリケーター(ﾌﾞﾗｹｯﾄ付)</t>
  </si>
  <si>
    <t>EA153SR-2B</t>
  </si>
  <si>
    <t>1061</t>
  </si>
  <si>
    <t>EA153SJ-35</t>
  </si>
  <si>
    <t>Rc3/8" 手動切替バルブ(4方向)</t>
  </si>
  <si>
    <t>1076</t>
  </si>
  <si>
    <t>EA140EP-3</t>
  </si>
  <si>
    <t>R 3/8" 雄ねじカップリング(ｴｱｰﾎｰｽ用)</t>
  </si>
  <si>
    <t>1077</t>
  </si>
  <si>
    <t>EA140RB-2</t>
  </si>
  <si>
    <t>R 1/4" 雄ねじｴｱｰｶﾌﾟﾗｿｹｯﾄ(ｽｲﾝｸﾞ式)</t>
  </si>
  <si>
    <t>1078</t>
  </si>
  <si>
    <t>EA140GF-8</t>
  </si>
  <si>
    <t>8mm タケノコ型プラグ(20型/ｽﾁｰﾙ)</t>
  </si>
  <si>
    <t>EA140GF-13</t>
  </si>
  <si>
    <t>13mm タケノコ型プラグ(20型/ｽﾁｰﾙ)</t>
  </si>
  <si>
    <t>1081</t>
  </si>
  <si>
    <t>EA140GJ-14</t>
  </si>
  <si>
    <t>M14x1.5 雄ねじｶｯﾌﾟﾘﾝｸﾞ(ｽﾃﾝﾚｽ製/ﾜﾝﾌﾟｯｼｭ)</t>
  </si>
  <si>
    <t>EA141A-334</t>
  </si>
  <si>
    <t>R 3/8"x14.0mm 雄ねじステム(アングル型)</t>
  </si>
  <si>
    <t>1087</t>
  </si>
  <si>
    <t>EA426CA-1</t>
  </si>
  <si>
    <t>R 1/4"x 8mm ﾆｰﾄﾞﾙﾊﾞﾙﾌﾞ(樹脂ﾊﾝﾄﾞﾙ)</t>
  </si>
  <si>
    <t>1089</t>
  </si>
  <si>
    <t>EA426DH-1A</t>
  </si>
  <si>
    <t>R 1/8"xφ 6.0mm ニードルバルブ(ｽﾃﾑ型)</t>
  </si>
  <si>
    <t>1106</t>
  </si>
  <si>
    <t>EA470AF-110</t>
  </si>
  <si>
    <t>Rc   1"  ボールバルブ(ｽﾃﾝﾚｽ製)</t>
  </si>
  <si>
    <t>EA470DV-4</t>
  </si>
  <si>
    <t>Rc 1/2"  電磁弁</t>
  </si>
  <si>
    <t>1114</t>
  </si>
  <si>
    <t>EA466-2A</t>
  </si>
  <si>
    <t>0.50L ｳｫｰﾀｰﾊﾝﾏｰ ｼｮｯｸｱﾌﾞｿｰﾊﾞｰ(ｽﾃﾝﾚｽ製)</t>
  </si>
  <si>
    <t>EA466B-8A</t>
  </si>
  <si>
    <t>G 3/4"/18 L ｳｫｰﾀｰﾊﾝﾏｰ ｼｮｯｸｱﾌﾞｿｰﾊﾞｰ</t>
  </si>
  <si>
    <t>1118</t>
  </si>
  <si>
    <t>EA432LA-12</t>
  </si>
  <si>
    <t>G1/2"xG3/4" フレキ用片ナット異径チーズ</t>
  </si>
  <si>
    <t>1135</t>
  </si>
  <si>
    <t>EA468BE-12</t>
  </si>
  <si>
    <t>PJ 1/2"/270mm 長パイプ自在水栓</t>
  </si>
  <si>
    <t>1137</t>
  </si>
  <si>
    <t>EA468BZ-66</t>
  </si>
  <si>
    <t>W26x20T/300mm 水栓ノズル</t>
  </si>
  <si>
    <t>1146</t>
  </si>
  <si>
    <t>EA468D-62</t>
  </si>
  <si>
    <t>G 2" 防臭排水トラップ(樹脂製)</t>
  </si>
  <si>
    <t>EA468DA-8</t>
  </si>
  <si>
    <t>117.0mm 排水ﾄﾗｯﾌﾟ用止水ﾌﾟﾚｰﾄ(ﾘﾝｸﾞ付)</t>
  </si>
  <si>
    <t>EA463A-150B</t>
  </si>
  <si>
    <t>130-150mm ホースクランプ(1個)</t>
  </si>
  <si>
    <t>EA463CB-32</t>
  </si>
  <si>
    <t>17- 32mm [ｴｱｰｸﾗﾌﾄ]クランプ(410SS/10個)</t>
  </si>
  <si>
    <t>EA463CF-140</t>
  </si>
  <si>
    <t>117-140mm 万能クランプ(10個)</t>
  </si>
  <si>
    <t>EA463HE-40</t>
  </si>
  <si>
    <t>25- 40mm ホースクランプ(SUS304)</t>
  </si>
  <si>
    <t>EA463HE-50</t>
  </si>
  <si>
    <t>32- 50mm ホースクランプ(SUS304)</t>
  </si>
  <si>
    <t>1159</t>
  </si>
  <si>
    <t>EA475B-38</t>
  </si>
  <si>
    <t>380x 7.6mm 結束バンド(耐候性/10本)</t>
  </si>
  <si>
    <t>1160</t>
  </si>
  <si>
    <t>EA475AS-100</t>
  </si>
  <si>
    <t>106x 3.0mm 結束バンド(100本)</t>
  </si>
  <si>
    <t>EA475AS-200</t>
  </si>
  <si>
    <t>211x 5.7mm 結束バンド(100本)</t>
  </si>
  <si>
    <t>EA475AS-300</t>
  </si>
  <si>
    <t>315x 5.7mm 結束バンド(100本)</t>
  </si>
  <si>
    <t>1169</t>
  </si>
  <si>
    <t>EA440AN-50</t>
  </si>
  <si>
    <t>50A 吊バンド(鋼管用/防振/ｽﾃﾝﾚｽ製)</t>
  </si>
  <si>
    <t>EA440CV-8</t>
  </si>
  <si>
    <t>1/2x25mm 給水座金(つば無)</t>
  </si>
  <si>
    <t>1182</t>
  </si>
  <si>
    <t>EA940AS-2</t>
  </si>
  <si>
    <t>1.6mmx 10m  ＩＶアースコード</t>
  </si>
  <si>
    <t>EA948HB-2B</t>
  </si>
  <si>
    <t>3-6.5㎜/G1/4" ケーブルグランド</t>
  </si>
  <si>
    <t>EA940CE-666A</t>
  </si>
  <si>
    <t>電話線プレート(1口･ﾒﾀﾙ製)</t>
  </si>
  <si>
    <t>1213</t>
  </si>
  <si>
    <t>EA940CJ-31</t>
  </si>
  <si>
    <t>125V/6A 引掛けシーリング(ｺﾝｾﾝﾄ付･丸型)</t>
  </si>
  <si>
    <t>1222</t>
  </si>
  <si>
    <t>EA538PM-51</t>
  </si>
  <si>
    <t>アクセスフロア用コンセント(4口/20A/125V)</t>
  </si>
  <si>
    <t>EA940DG-31</t>
  </si>
  <si>
    <t>[EA940DG-21-23用] エンドプレート(5個)</t>
  </si>
  <si>
    <t>EA940DG-35</t>
  </si>
  <si>
    <t>端子台止め金具(5枚)</t>
  </si>
  <si>
    <t>1245</t>
  </si>
  <si>
    <t>EA940DB-79R</t>
  </si>
  <si>
    <t>φ 6.1mm 表示灯ＬＥＤブラケット(赤)</t>
  </si>
  <si>
    <t>EA948AD-1</t>
  </si>
  <si>
    <t>M4 雌ねじノブ</t>
  </si>
  <si>
    <t>EA948BY-51</t>
  </si>
  <si>
    <t>12x M3x10mm [ｽﾃﾝﾚｽ製]雄ねじノブ</t>
  </si>
  <si>
    <t>1264</t>
  </si>
  <si>
    <t>EA949CX-53</t>
  </si>
  <si>
    <t>G 3/4" オイルウィンドウ(ｽﾀｰ型)</t>
  </si>
  <si>
    <t>EA968E-1</t>
  </si>
  <si>
    <t>DC1.5V モーター(FA-130型)</t>
  </si>
  <si>
    <t>EA967EA-16</t>
  </si>
  <si>
    <t>#120-BS スナップアイドル</t>
  </si>
  <si>
    <t>EA966AA-1</t>
  </si>
  <si>
    <t>[6001 2NSE] ゴムシール型ベアリング</t>
  </si>
  <si>
    <t>1285</t>
  </si>
  <si>
    <t>EA949HS-347A</t>
  </si>
  <si>
    <t>100x100x25mm 防振ﾀﾞﾝﾊﾟｰ(青/50-80kg未満)</t>
  </si>
  <si>
    <t>EA949HS-348A</t>
  </si>
  <si>
    <t>100x100x25mm 防振ﾀﾞﾝﾊﾟｰ(緑/80-120kg未満)</t>
  </si>
  <si>
    <t>EA527B-12</t>
  </si>
  <si>
    <t>4.8- 6.4mm/4.0mm ﾌﾞﾗｲﾝﾄﾞﾘﾍﾞｯﾄ(25本)</t>
  </si>
  <si>
    <t>EA949GN-18</t>
  </si>
  <si>
    <t>M18 [ゆるみ止]ﾅｲﾛﾝﾅｯﾄ(ﾕﾆｸﾛﾒｯｷ/10個)</t>
  </si>
  <si>
    <t>1323</t>
  </si>
  <si>
    <t>EA949NS-515</t>
  </si>
  <si>
    <t>M 5x15 ゆるみ止トラス頭小ねじ(ｽﾃﾝﾚｽ/6個)</t>
  </si>
  <si>
    <t>1325</t>
  </si>
  <si>
    <t>EA949AE-144</t>
  </si>
  <si>
    <t>M4x12mm ナベ頭小ねじ(ｽﾃﾝﾚｽ/有磁性/30本)</t>
  </si>
  <si>
    <t>1331</t>
  </si>
  <si>
    <t>EA949B-2</t>
  </si>
  <si>
    <t>自動車用特殊ビスセット</t>
  </si>
  <si>
    <t>1351</t>
  </si>
  <si>
    <t>EA423R-3A</t>
  </si>
  <si>
    <t>P- 3 オーリング (ﾌｯ素ｺﾞﾑ/2個)</t>
  </si>
  <si>
    <t>1361</t>
  </si>
  <si>
    <t>EA781DB-4</t>
  </si>
  <si>
    <t>φ50x 40mm マグネット(ｻﾏﾘｳﾑｺﾊﾞﾙﾄ)</t>
  </si>
  <si>
    <t>EA781BS-41</t>
  </si>
  <si>
    <t>100x300x0.8mm ｶﾗｰﾏｸﾞﾈｯﾄｼｰﾄ(青)</t>
  </si>
  <si>
    <t>EA781BS-44</t>
  </si>
  <si>
    <t>100x300x0.8mm ｶﾗｰﾏｸﾞﾈｯﾄｼｰﾄ(橙)</t>
  </si>
  <si>
    <t>1372</t>
  </si>
  <si>
    <t>EA951LR-1</t>
  </si>
  <si>
    <t>45mm 引抜きラッチ(ｱﾙﾐ製)</t>
  </si>
  <si>
    <t>1373</t>
  </si>
  <si>
    <t>EA951BL-140</t>
  </si>
  <si>
    <t>40.0x45.0mm 塗ラッチ(黒)</t>
  </si>
  <si>
    <t>EA951EE-330</t>
  </si>
  <si>
    <t>60x300mm ワイドプレート(ｽﾁｰﾙ製)</t>
  </si>
  <si>
    <t>EA951EA-54A</t>
  </si>
  <si>
    <t>300x300x30mm 金折(ｽﾃﾝﾚｽ製)</t>
  </si>
  <si>
    <t>EA951EA-213A</t>
  </si>
  <si>
    <t>19x122mm Ｊ型連結金具(ｽﾃﾝﾚｽ製)</t>
  </si>
  <si>
    <t>EA951EB-65</t>
  </si>
  <si>
    <t>75x 75x 20 mm 隅金(ｽﾃﾝﾚｽ製/2個)</t>
  </si>
  <si>
    <t>1393</t>
  </si>
  <si>
    <t>EA951E-68</t>
  </si>
  <si>
    <t>10mm 接合ダボ(15本)</t>
  </si>
  <si>
    <t>1396</t>
  </si>
  <si>
    <t>EA951HA-201</t>
  </si>
  <si>
    <t>φ30mm/70x450mm O型ハンドル(鏡面/ﾗｲﾄｵｰｸ)</t>
  </si>
  <si>
    <t>EA951DG-58</t>
  </si>
  <si>
    <t>14.5x140mm フック(ｽﾃﾝﾚｽ製)</t>
  </si>
  <si>
    <t>EA951DG-23</t>
  </si>
  <si>
    <t>57x27mm 回転フック(亜鉛ﾀﾞｲｶｽﾄ)</t>
  </si>
  <si>
    <t>1408</t>
  </si>
  <si>
    <t>EA951BR-107</t>
  </si>
  <si>
    <t>80x32mm パッチン(ｽﾃﾝﾚｽ製)</t>
  </si>
  <si>
    <t>EA638KH-61</t>
  </si>
  <si>
    <t>6.4mm ターンバックル(Jaw&amp;Jaw/ｽﾃﾝﾚｽ製)</t>
  </si>
  <si>
    <t>EA980TG-13</t>
  </si>
  <si>
    <t>2.0mmx3.0m ｼｮｰﾄﾏﾝﾃﾙﾁｪｰﾝ(ｽﾁｰﾙ/ﾕﾆｸﾛﾒｯｷ)</t>
  </si>
  <si>
    <t>EA638AG-66</t>
  </si>
  <si>
    <t>85mm スイベルスナップ(ｽﾃﾝﾚｽ製)</t>
  </si>
  <si>
    <t>EA638JG-111</t>
  </si>
  <si>
    <t>65mm クイッククリップ(樹脂製)</t>
  </si>
  <si>
    <t>EA638JG-21</t>
  </si>
  <si>
    <t>35x70mm Ｗフックカラビナ(ｼﾙﾊﾞｰ)</t>
  </si>
  <si>
    <t>1433</t>
  </si>
  <si>
    <t>EA970A-33</t>
  </si>
  <si>
    <t>25x25mm/3.64m(３号) ガイドレール(ｽﾁｰﾙ製)</t>
  </si>
  <si>
    <t>EA970BB-24</t>
  </si>
  <si>
    <t>４号レール用トロリー複車(ﾍﾞｱﾘﾝｸﾞ入)</t>
  </si>
  <si>
    <t>EA970BE-2</t>
  </si>
  <si>
    <t>２号レール用トロリー単車(ｼｬｯｸﾙ付)</t>
  </si>
  <si>
    <t>EA970EF-23</t>
  </si>
  <si>
    <t>13.5mm ﾌﾞﾗｹｯﾄ･Ｈ鋼用下部固定型(30mmﾚｰﾙ)</t>
  </si>
  <si>
    <t>EA997LE-53</t>
  </si>
  <si>
    <t>300角用ﾌﾛｱﾊｯﾁ(充填用/把手式施錠ﾀｲﾌﾟ)</t>
  </si>
  <si>
    <t>EA124DJ-8A</t>
  </si>
  <si>
    <t>8/12mm x10m 食品用ホース(軟性ﾀｲﾌﾟ)</t>
  </si>
  <si>
    <t>1457</t>
  </si>
  <si>
    <t>EA440HA-51</t>
  </si>
  <si>
    <t>910x 910x3.0mm アルミ複合板(ﾌﾞﾛﾝｽﾞ)</t>
  </si>
  <si>
    <t>EA440HA-53</t>
  </si>
  <si>
    <t>910x 910x3.0mm アルミ複合板(ﾎﾜｲﾄ)</t>
  </si>
  <si>
    <t>EA440HA-143</t>
  </si>
  <si>
    <t>910x 605x3.0mm ﾊﾟﾝﾁﾝｸﾞｱﾙﾐ複合板(ﾎﾜｲﾄ)</t>
  </si>
  <si>
    <t>EA441VC-104</t>
  </si>
  <si>
    <t>600x300x10.0mm アルミ板</t>
  </si>
  <si>
    <t>EA440DZ-92</t>
  </si>
  <si>
    <t>600x300x20mm 化粧棚板(ﾎﾜｲﾄ)</t>
  </si>
  <si>
    <t>EA440DY-232</t>
  </si>
  <si>
    <t>300x300x1.0mm 硬質塩ビ板(ｵﾚﾝｼﾞ/1枚)</t>
  </si>
  <si>
    <t>EA440DY-271</t>
  </si>
  <si>
    <t>300x300x0.5mm 硬質塩ビ板(白/1枚)</t>
  </si>
  <si>
    <t>EA440DY-272</t>
  </si>
  <si>
    <t>300x600x0.5mm 硬質塩ビ板(白/1枚)</t>
  </si>
  <si>
    <t>EA997XC-104</t>
  </si>
  <si>
    <t>200x200x3.0mm ゴム板(筋入/緑)</t>
  </si>
  <si>
    <t>EA997XP-11</t>
  </si>
  <si>
    <t>610x1220x20mm 積層･発泡ﾎﾟﾘｴﾁﾚﾝﾌｫｰﾑ(黒)</t>
  </si>
  <si>
    <t>1468</t>
  </si>
  <si>
    <t>EA997VA-4</t>
  </si>
  <si>
    <t>303x455x5mm 発泡スチレンボード(ｲｴﾛｰ)</t>
  </si>
  <si>
    <t>EA911AM-5A</t>
  </si>
  <si>
    <t>0.92x 5m/0.9mm ポリエステル帆布(生成)</t>
  </si>
  <si>
    <t>1475</t>
  </si>
  <si>
    <t>EA952CA-136A</t>
  </si>
  <si>
    <t>1520x655mm ポリカ波板(ｸﾘｱｰ/2枚)</t>
  </si>
  <si>
    <t>1486</t>
  </si>
  <si>
    <t>EA944MF-6B</t>
  </si>
  <si>
    <t>15mmx 2m 両面テープ･強力(一般用･白/10巻)</t>
  </si>
  <si>
    <t>1490</t>
  </si>
  <si>
    <t>EA944MN-4</t>
  </si>
  <si>
    <t>30mmx10m 両面テープ(発泡ﾌﾞﾁﾙ)</t>
  </si>
  <si>
    <t>1506</t>
  </si>
  <si>
    <t>EA930AE-4</t>
  </si>
  <si>
    <t>333ml 変成シリコンコーク(ｸﾞﾚｰ/10本)</t>
  </si>
  <si>
    <t>EA351NF-2</t>
  </si>
  <si>
    <t>635x 500x2.0mm ガスケットシート(EPB)</t>
  </si>
  <si>
    <t>EA351GG-32</t>
  </si>
  <si>
    <t>32A/1.5mm全面ﾌﾗﾝｼﾞﾊﾟｯｷﾝ(耐熱･耐蒸気/5K)</t>
  </si>
  <si>
    <t>1523</t>
  </si>
  <si>
    <t>EA305HE-22</t>
  </si>
  <si>
    <t>ﾎｯﾄﾒﾙﾄ用ロングノズル(EA305HE-10A用)</t>
  </si>
  <si>
    <t>1535</t>
  </si>
  <si>
    <t>EA942CP-1</t>
  </si>
  <si>
    <t>300ml 耐熱スプレー(有機則対応/黒)</t>
  </si>
  <si>
    <t>1537</t>
  </si>
  <si>
    <t>EA942EE-51</t>
  </si>
  <si>
    <t>300ml くもりガラススプレー</t>
  </si>
  <si>
    <t>EA942FA-2</t>
  </si>
  <si>
    <t>1.0kg 耐熱塗料(半艶・黒)</t>
  </si>
  <si>
    <t>EA942FA-31</t>
  </si>
  <si>
    <t>800g 耐熱塗料(艶あり・ﾒﾀﾘｯｸｼﾙﾊﾞｰ)</t>
  </si>
  <si>
    <t>EA942FA-35</t>
  </si>
  <si>
    <t>1.0kg 耐熱塗料(艶あり・白)</t>
  </si>
  <si>
    <t>EA942FA-38</t>
  </si>
  <si>
    <t>1.0kg 耐熱塗料(艶あり・赤)</t>
  </si>
  <si>
    <t>1545</t>
  </si>
  <si>
    <t>EA942EY-3</t>
  </si>
  <si>
    <t>100ml 強力反射スプレー(ﾚｯﾄﾞ)</t>
  </si>
  <si>
    <t>1546</t>
  </si>
  <si>
    <t>EA765MT-10</t>
  </si>
  <si>
    <t>７本組 [中字]油性タフペイントセット</t>
  </si>
  <si>
    <t>1570</t>
  </si>
  <si>
    <t>EA638CG-32</t>
  </si>
  <si>
    <t>52x 47x 98mm ツールホルダー(ｽﾃﾝﾚｽ製)</t>
  </si>
  <si>
    <t>1577</t>
  </si>
  <si>
    <t>EA925GM-7</t>
  </si>
  <si>
    <t>530x230x380mm トートバッグ</t>
  </si>
  <si>
    <t>1612</t>
  </si>
  <si>
    <t>EA657-5C</t>
  </si>
  <si>
    <t>160x 93x70mm 防水ケース(黄･ｸﾘｱ)</t>
  </si>
  <si>
    <t>1618</t>
  </si>
  <si>
    <t>EA506MC-3BA</t>
  </si>
  <si>
    <t>810x370x540mm/107L 収納ｹｰｽ(ｷｬｽﾀｰ付/4個)</t>
  </si>
  <si>
    <t>EA506MA-5</t>
  </si>
  <si>
    <t>400x550x250mm 引出し式収納ケース(2個)</t>
  </si>
  <si>
    <t>EA506MA-47</t>
  </si>
  <si>
    <t>400x400x200mm  引出し式収納ケース</t>
  </si>
  <si>
    <t>1622</t>
  </si>
  <si>
    <t>EA506AB-30BA</t>
  </si>
  <si>
    <t>210x165x 95mm 収納ｹｰｽ(ﾌﾞﾙｰｸﾞﾘｰﾝ)10個</t>
  </si>
  <si>
    <t>1639</t>
  </si>
  <si>
    <t>EA957AC-111</t>
  </si>
  <si>
    <t>112x201x 75mm パーツトレー(透明ﾋﾟﾝｸ)</t>
  </si>
  <si>
    <t>1642</t>
  </si>
  <si>
    <t>EA661CY-73</t>
  </si>
  <si>
    <t>260x116x75mm 網棚</t>
  </si>
  <si>
    <t>1644</t>
  </si>
  <si>
    <t>EA954EF-10</t>
  </si>
  <si>
    <t>[EA954EF-1-4用] 棚板</t>
  </si>
  <si>
    <t>1685</t>
  </si>
  <si>
    <t>EA956CH-11</t>
  </si>
  <si>
    <t>450x600x700mm ワークテーブル(ｷｬｽﾀｰ付)</t>
  </si>
  <si>
    <t>1701</t>
  </si>
  <si>
    <t>EA520AD-61A</t>
  </si>
  <si>
    <t>600x900mm/150kg ドーリー(木製)</t>
  </si>
  <si>
    <t>EA520AR-15</t>
  </si>
  <si>
    <t>410x510-510x610mm/150kg ﾄﾞｰﾘｰ(ﾌﾞﾚｰｷ付)</t>
  </si>
  <si>
    <t>EA520BA-5</t>
  </si>
  <si>
    <t>802x519mm/100kg 運搬車(ﾄﾞｰﾘｰ兼用/樹脂製)</t>
  </si>
  <si>
    <t>1746</t>
  </si>
  <si>
    <t>EA986MB-10</t>
  </si>
  <si>
    <t>250x50mm 車輪(ﾅｲﾛﾝ･Ballﾍﾞｱﾘﾝｸﾞ)</t>
  </si>
  <si>
    <t>EA982SA-14.5</t>
  </si>
  <si>
    <t>25mmx 4.5m/ 254kg ﾍﾞﾙﾄ荷締機(両端ｱｲ型)</t>
  </si>
  <si>
    <t>EA982SF-3</t>
  </si>
  <si>
    <t>25mmx 3.0m/ 254kg ﾍﾞﾙﾄ荷締機(両端ﾌｯｸ/SUS</t>
  </si>
  <si>
    <t>EA982SB-36</t>
  </si>
  <si>
    <t>50mmx 6.0m/1520kg ベルト荷締機(ｴﾝﾄﾞﾚｽ)</t>
  </si>
  <si>
    <t>1772</t>
  </si>
  <si>
    <t>EA628RT-620</t>
  </si>
  <si>
    <t>20mm フック(ｽﾁｰﾙ製/5個)</t>
  </si>
  <si>
    <t>1774</t>
  </si>
  <si>
    <t>EA944M-1</t>
  </si>
  <si>
    <t>16mmx2.0m 両面マジック結束バンド(赤)</t>
  </si>
  <si>
    <t>EA628RR-553</t>
  </si>
  <si>
    <t>30mm アジャスター(ｽﾁｰﾙ黒ﾒｯｷ/5個)</t>
  </si>
  <si>
    <t>1780</t>
  </si>
  <si>
    <t>EA628AB-26</t>
  </si>
  <si>
    <t>11mmx30m ナイロンロープ</t>
  </si>
  <si>
    <t>1783</t>
  </si>
  <si>
    <t>EA911TG-37</t>
  </si>
  <si>
    <t>43-55mmx1m ﾄﾗｯｸ用ゲートプロテクター</t>
  </si>
  <si>
    <t>1795</t>
  </si>
  <si>
    <t>EA981DB-4</t>
  </si>
  <si>
    <t>65mmx4.0m/2.0ton ベルトスリング(耐熱型)</t>
  </si>
  <si>
    <t>EA981FK-4</t>
  </si>
  <si>
    <t>75mmx4.0m/ 3.2ton ベルトスリング(ｼｸﾞﾅﾙ)</t>
  </si>
  <si>
    <t>EA981ED-3</t>
  </si>
  <si>
    <t>0.63tonx3.0m 両端金具付ｽﾘﾝｸﾞ(１本懸け)</t>
  </si>
  <si>
    <t>EA981FD-41</t>
  </si>
  <si>
    <t>2.0 tonx1.0m 金具付スリング(３本懸け)</t>
  </si>
  <si>
    <t>EA987FB-110</t>
  </si>
  <si>
    <t>1.0ton アイフック</t>
  </si>
  <si>
    <t>EA638F-208A</t>
  </si>
  <si>
    <t>7.9x28.2mm/450kg Ｄ型シャックル(ｽﾃﾝﾚｽ製)</t>
  </si>
  <si>
    <t>EA638F-222A</t>
  </si>
  <si>
    <t>22.2x76mm/2267kg Ｄ型シャックル(ｽﾃﾝﾚｽ製)</t>
  </si>
  <si>
    <t>1818</t>
  </si>
  <si>
    <t>EA903AB-60</t>
  </si>
  <si>
    <t>0.53m 専用脚立(ﾜｲﾄﾞｽﾃｯﾌﾟ)</t>
  </si>
  <si>
    <t>1820</t>
  </si>
  <si>
    <t>EA903BX-4</t>
  </si>
  <si>
    <t>作業台用アジャスター (4個)</t>
  </si>
  <si>
    <t>1826</t>
  </si>
  <si>
    <t>EA765MG-176B</t>
  </si>
  <si>
    <t>0.7x87.7mm ボールペン替芯(緑・10本)</t>
  </si>
  <si>
    <t>EA765MG-202</t>
  </si>
  <si>
    <t>0.7mm ボールペン替芯・加圧式(赤)</t>
  </si>
  <si>
    <t>EA765MG-291</t>
  </si>
  <si>
    <t>0.28mm 極細ボールペン(黒)</t>
  </si>
  <si>
    <t>EA765-276</t>
  </si>
  <si>
    <t>0.4mm ボールペン替芯(黒･10本)</t>
  </si>
  <si>
    <t>EA765MH-203</t>
  </si>
  <si>
    <t>[黄/太･細]   水性蛍光ペン(詰替ﾀｲﾌﾟ)</t>
  </si>
  <si>
    <t>1832</t>
  </si>
  <si>
    <t>EA765MV-123A</t>
  </si>
  <si>
    <t>[赤/細字] 油性マーカー</t>
  </si>
  <si>
    <t>1833</t>
  </si>
  <si>
    <t>EA765MJ-61B</t>
  </si>
  <si>
    <t>[赤] ホワイトボードマーカー</t>
  </si>
  <si>
    <t>1838</t>
  </si>
  <si>
    <t>EA762GE-66</t>
  </si>
  <si>
    <t>216x277mm/角3  ｶﾗｰ封筒(郵便枠なし/100枚)</t>
  </si>
  <si>
    <t>1840</t>
  </si>
  <si>
    <t>EA736B-1</t>
  </si>
  <si>
    <t>30cm 三角回転定規</t>
  </si>
  <si>
    <t>1852</t>
  </si>
  <si>
    <t>EA589AT-28</t>
  </si>
  <si>
    <t>190mm カッターナイフ(ｿﾌﾄｸﾞﾘｯﾌﾟ)</t>
  </si>
  <si>
    <t>1853</t>
  </si>
  <si>
    <t>EA589CT-19</t>
  </si>
  <si>
    <t>100mm ｶｯﾀｰﾅｲﾌ(ｽﾌﾟﾘﾝｸﾞ式/金属探知反応)</t>
  </si>
  <si>
    <t>EA761LP-153</t>
  </si>
  <si>
    <t>Ｌ/ﾁｪｷ判  フォトフレーム(ﾀﾞｰｸﾌﾞﾗｳﾝ)</t>
  </si>
  <si>
    <t>EA628WX-52</t>
  </si>
  <si>
    <t>70x 3mm/100g ﾓﾋﾞﾛﾝﾊﾞﾝﾄﾞ(洗浄ﾀｲﾌﾟ/青)</t>
  </si>
  <si>
    <t>1864</t>
  </si>
  <si>
    <t>EA762FB-102</t>
  </si>
  <si>
    <t>30mm ペーパークリップ(60個入)</t>
  </si>
  <si>
    <t>EA762CD-85</t>
  </si>
  <si>
    <t>Ａ３ フラットファイル(無着色/10冊)</t>
  </si>
  <si>
    <t>EA956VC-4</t>
  </si>
  <si>
    <t>φ20mm / 180片 カラーラベルシール</t>
  </si>
  <si>
    <t>EA506AJ-14</t>
  </si>
  <si>
    <t>474x348x240mm/33.0L 折畳コンテナ(黄)</t>
  </si>
  <si>
    <t>1898</t>
  </si>
  <si>
    <t>EA761DR-109B</t>
  </si>
  <si>
    <t>9mm テープカートリッジ(黒に白文字)</t>
  </si>
  <si>
    <t>EA761DR-109C</t>
  </si>
  <si>
    <t>9mm テープカートリッジ(透明に白文字)</t>
  </si>
  <si>
    <t>EA761DX-118</t>
  </si>
  <si>
    <t>18mm テープカートリッジ(黄に黒文字)</t>
  </si>
  <si>
    <t>EA761DX-124</t>
  </si>
  <si>
    <t>24mm テープカートリッジ(黄に黒文字)</t>
  </si>
  <si>
    <t>1901</t>
  </si>
  <si>
    <t>EA766ZC-6</t>
  </si>
  <si>
    <t>1800x900mm 予定表黒板(縦書き)</t>
  </si>
  <si>
    <t>1909</t>
  </si>
  <si>
    <t>EA764AW-8</t>
  </si>
  <si>
    <t>100万画素 WEBｶﾒﾗ(超広角150ﾟ/1.5mｹｰﾌﾞﾙ)</t>
  </si>
  <si>
    <t>1911</t>
  </si>
  <si>
    <t>EA764AB-157</t>
  </si>
  <si>
    <t>1.5m 高感度USBﾏｲｸ(WEB会議向け/ｽﾀﾝﾄﾞ型)</t>
  </si>
  <si>
    <t>1921</t>
  </si>
  <si>
    <t>EA764-213</t>
  </si>
  <si>
    <t>150x 70x18.5mm ﾘｽﾄﾚｽﾄ(ﾚｻﾞｰ調/ｼﾞｪﾙﾀｲﾌﾟ)</t>
  </si>
  <si>
    <t>EA764AC-55</t>
  </si>
  <si>
    <t>0.5m ＵＳＢケーブル(C-C/2.0/PD対応)</t>
  </si>
  <si>
    <t>EA764AC-58</t>
  </si>
  <si>
    <t>3.0m ＵＳＢケーブル(C-C/2.0/PD対応)</t>
  </si>
  <si>
    <t>1933</t>
  </si>
  <si>
    <t>EA764AC-100</t>
  </si>
  <si>
    <t>USB変換ｱﾀﾞﾌﾟﾀｰ(TypeC-HDMI/DPaltﾓｰﾄﾞ対応)</t>
  </si>
  <si>
    <t>EA764AJ-166</t>
  </si>
  <si>
    <t>[EA764AJ-165用] 替コネクタ(2個)</t>
  </si>
  <si>
    <t>EA759GW-12D</t>
  </si>
  <si>
    <t>4TB セキュリティ対策用ハードディスク</t>
  </si>
  <si>
    <t>1938</t>
  </si>
  <si>
    <t>EA764BY-147</t>
  </si>
  <si>
    <t>[USB TypeC] ﾄﾞｯｷﾝｸﾞｽﾃｰｼｮﾝ(ｽﾀﾝﾄﾞ付)</t>
  </si>
  <si>
    <t>1942</t>
  </si>
  <si>
    <t>EA940PE-5</t>
  </si>
  <si>
    <t>5.0m ビデオケーブル</t>
  </si>
  <si>
    <t>EA764CG-33</t>
  </si>
  <si>
    <t>3m 光ファイバーケーブル(LCSC/ｼﾝｸﾞﾙﾓｰﾄﾞ)</t>
  </si>
  <si>
    <t>1950</t>
  </si>
  <si>
    <t>EA764B-547</t>
  </si>
  <si>
    <t>20m ＬＡＮケーブル(CAT6/ｸﾛｽ結線/ｸﾞﾚｰ)</t>
  </si>
  <si>
    <t>EA759XD-141</t>
  </si>
  <si>
    <t>A4判/ 12面 宛名ﾗﾍﾞﾙｼｭﾚｯﾀﾞｰﾗﾍﾞﾙ(20枚)</t>
  </si>
  <si>
    <t>EA759XA-121</t>
  </si>
  <si>
    <t>Ａ４ インクジェット光沢紙(20枚)</t>
  </si>
  <si>
    <t>EA759XE-183</t>
  </si>
  <si>
    <t>名刺･ｶｰﾄﾞ用 ｲﾝｸｼﾞｪｯﾄ用紙(厚口/10枚)</t>
  </si>
  <si>
    <t>1970</t>
  </si>
  <si>
    <t>EA764A-186A</t>
  </si>
  <si>
    <t>USB2.0 ｶｰﾄﾞﾘｰﾀﾞｰ(SD+microSDｶｰﾄﾞ/面ﾌｧｽﾅ付</t>
  </si>
  <si>
    <t>EA759GV-137</t>
  </si>
  <si>
    <t>4GB ＵＳＢメモリ―(ｳｲﾙｽ対策ｿﾌﾄ搭載/3年)</t>
  </si>
  <si>
    <t>EA759GS-69A</t>
  </si>
  <si>
    <t>25GB ＢＤ-Ｒ(ﾋﾞﾃﾞｵ用 4倍速/10枚)</t>
  </si>
  <si>
    <t>1977</t>
  </si>
  <si>
    <t>EA761HE-115</t>
  </si>
  <si>
    <t>263x370mm/B4 ラミネートフィルム(25枚)</t>
  </si>
  <si>
    <t>1991</t>
  </si>
  <si>
    <t>EA790MA-1D</t>
  </si>
  <si>
    <t>防水型トランシーバー (中継器対応/防塵型)</t>
  </si>
  <si>
    <t>2000</t>
  </si>
  <si>
    <t>EA759EX-16B</t>
  </si>
  <si>
    <t>295-1050mm カメラ三脚</t>
  </si>
  <si>
    <t>2002</t>
  </si>
  <si>
    <t>EA759G-13A</t>
  </si>
  <si>
    <t>デジタルクリーニングセット</t>
  </si>
  <si>
    <t>2007</t>
  </si>
  <si>
    <t>EA995AA-459</t>
  </si>
  <si>
    <t>1049x358x475mm/48本用 [折り畳式]傘立て</t>
  </si>
  <si>
    <t>2009</t>
  </si>
  <si>
    <t>EA954LB-22</t>
  </si>
  <si>
    <t>485x175x565mm スリッパ立て(6足)</t>
  </si>
  <si>
    <t>2016</t>
  </si>
  <si>
    <t>EA954HE-102</t>
  </si>
  <si>
    <t>665x277x 610mm ワゴン(ｷｬｽﾀｰ付)</t>
  </si>
  <si>
    <t>EA954HC-7</t>
  </si>
  <si>
    <t>400x510x615mm/3段 キャビネット(ｼﾙﾊﾞｰ)</t>
  </si>
  <si>
    <t>2021</t>
  </si>
  <si>
    <t>EA954HC-243</t>
  </si>
  <si>
    <t>600x185x805mm コンソールテーブル</t>
  </si>
  <si>
    <t>2031</t>
  </si>
  <si>
    <t>EA956XE-20</t>
  </si>
  <si>
    <t>ビジネスチェアー(ﾒﾓ台付/ｵﾚﾝｼﾞ)</t>
  </si>
  <si>
    <t>EA954HC-352</t>
  </si>
  <si>
    <t>650x550x550mm 防塵ラック</t>
  </si>
  <si>
    <t>EA954HC-353</t>
  </si>
  <si>
    <t>750x650x550mm 防塵ラック</t>
  </si>
  <si>
    <t>2053</t>
  </si>
  <si>
    <t>EA506L-57A</t>
  </si>
  <si>
    <t>720x415x1000mm 引出し式収納ケース(5段)</t>
  </si>
  <si>
    <t>EA927CJ-11</t>
  </si>
  <si>
    <t>445x267x241mm/26.9L ボストンバッグ</t>
  </si>
  <si>
    <t>EA927BH-12</t>
  </si>
  <si>
    <t>180x230x 10mm ショルダーバッグ</t>
  </si>
  <si>
    <t>2071</t>
  </si>
  <si>
    <t>EA939AG-52</t>
  </si>
  <si>
    <t>靴メンテナンスセット</t>
  </si>
  <si>
    <t>2072</t>
  </si>
  <si>
    <t>EA927TS-4</t>
  </si>
  <si>
    <t>[Ｌ] スリッパ(本革製/ﾌﾞﾗｳﾝ)</t>
  </si>
  <si>
    <t>2073</t>
  </si>
  <si>
    <t>EA910SK-22</t>
  </si>
  <si>
    <t>[Ｌ] サンダル(抗菌衛生/黒)</t>
  </si>
  <si>
    <t>EA758RS-51</t>
  </si>
  <si>
    <t>[単3x1本] フラッシュライト/ＬＥＤ(黒)</t>
  </si>
  <si>
    <t>2103</t>
  </si>
  <si>
    <t>EA815L</t>
  </si>
  <si>
    <t>AC100V/60W 作業灯/耐震電球</t>
  </si>
  <si>
    <t>2106</t>
  </si>
  <si>
    <t>EA815LD-14B</t>
  </si>
  <si>
    <t>[充電式] 作業灯/ＬＥＤ</t>
  </si>
  <si>
    <t>2109</t>
  </si>
  <si>
    <t>EA761XD-43</t>
  </si>
  <si>
    <t>AC100V/474mm 照明灯/LED(卓上式/USB充電付</t>
  </si>
  <si>
    <t>2111</t>
  </si>
  <si>
    <t>EA815LP-51</t>
  </si>
  <si>
    <t>AC100-242V/40形 LED階段照明器具(非常灯付</t>
  </si>
  <si>
    <t>EA815LP-61</t>
  </si>
  <si>
    <t>AC100-242V/20形 LED階段照明器具(非常灯付</t>
  </si>
  <si>
    <t>2112</t>
  </si>
  <si>
    <t>EA761XS-2D</t>
  </si>
  <si>
    <t>φ450x 93mm シーリングライト(12畳用)</t>
  </si>
  <si>
    <t>EA761XS-3C</t>
  </si>
  <si>
    <t>φ450x 93mm シーリングライト( 8畳用)</t>
  </si>
  <si>
    <t>EA758XA-160A</t>
  </si>
  <si>
    <t>40形/1198mm 直管形ＬＥＤランプ(昼光色)</t>
  </si>
  <si>
    <t>EA758XA-161A</t>
  </si>
  <si>
    <t>40形 直管形ＬＥＤランプ(昼光色/20本)</t>
  </si>
  <si>
    <t>EA758XA-169A</t>
  </si>
  <si>
    <t>20形 直管形ＬＥＤランプ(昼白色)</t>
  </si>
  <si>
    <t>EA758XR-406B</t>
  </si>
  <si>
    <t>AC100V/3.9W/E17 電球/ＬＥＤ(昼光色)</t>
  </si>
  <si>
    <t>EA758XN-2</t>
  </si>
  <si>
    <t>AC100-200V/13W/電球/ＬＥＤ(ｿｹｯﾄ一体型)</t>
  </si>
  <si>
    <t>2127</t>
  </si>
  <si>
    <t>EA763AP-241</t>
  </si>
  <si>
    <t>AC100V/85W( 93L) ノンフロン冷蔵庫</t>
  </si>
  <si>
    <t>EA763AQ-10A</t>
  </si>
  <si>
    <t>AC100V/800W(1350ml) コーヒーメーカー</t>
  </si>
  <si>
    <t>EA763AQ-14A</t>
  </si>
  <si>
    <t>AC100V/650W(810ml)  コーヒーメーカー</t>
  </si>
  <si>
    <t>EA763Y-31B</t>
  </si>
  <si>
    <t>8.0kg/590x591x 930mm 全自動洗濯機</t>
  </si>
  <si>
    <t>2136</t>
  </si>
  <si>
    <t>EA763YB-24</t>
  </si>
  <si>
    <t>便座(前割/標準・大型兼用/ｱｲﾎﾞﾘｰ)</t>
  </si>
  <si>
    <t>2140</t>
  </si>
  <si>
    <t>EA540GA-16</t>
  </si>
  <si>
    <t>225mm アラミド繊維用はさみ(ｷﾞｻﾞ刃)</t>
  </si>
  <si>
    <t>2150</t>
  </si>
  <si>
    <t>EA628PV-31</t>
  </si>
  <si>
    <t>25mm x 2m 平織ゴム (白)</t>
  </si>
  <si>
    <t>2156</t>
  </si>
  <si>
    <t>EA979AD-37</t>
  </si>
  <si>
    <t>φ20x2.0mm クッションシール(丸型/24粒)</t>
  </si>
  <si>
    <t>2161</t>
  </si>
  <si>
    <t>EA951FB-221</t>
  </si>
  <si>
    <t>φ4.7mmx 15m 物干しロープ</t>
  </si>
  <si>
    <t>2168</t>
  </si>
  <si>
    <t>EA913VD-85A</t>
  </si>
  <si>
    <t>φ100x9mm コースター(ｼﾘｺﾝ製)</t>
  </si>
  <si>
    <t>2169</t>
  </si>
  <si>
    <t>EA912MB-53</t>
  </si>
  <si>
    <t>φ180x40mm 紙ボウル(50枚)</t>
  </si>
  <si>
    <t>2173</t>
  </si>
  <si>
    <t>EA913VS-61</t>
  </si>
  <si>
    <t>33cm フライパン･鍋用ガラス蓋</t>
  </si>
  <si>
    <t>EA929HB-25</t>
  </si>
  <si>
    <t>340x 820mm/380匁 タオル(泉州ｺﾀﾞﾜﾘ･鉛色)</t>
  </si>
  <si>
    <t>EA929HB-26</t>
  </si>
  <si>
    <t>600x1200/1000mm匁 ﾊﾞｽﾀｵﾙ(泉州ｺﾀﾞﾜﾘ･生成)</t>
  </si>
  <si>
    <t>EA929HB-28</t>
  </si>
  <si>
    <t>600x1200mm/1000匁 ﾊﾞｽﾀｵﾙ(泉州ｺﾀﾞﾜﾘ･灰白)</t>
  </si>
  <si>
    <t>EA929HB-30</t>
  </si>
  <si>
    <t>600x1200mm/1000匁 ﾊﾞｽﾀｵﾙ(泉州ｺﾀﾞﾜﾘ･鉛色)</t>
  </si>
  <si>
    <t>2178</t>
  </si>
  <si>
    <t>EA929AP-141</t>
  </si>
  <si>
    <t>235x260mm ペーパータオル(250枚)</t>
  </si>
  <si>
    <t>EA995AD-260</t>
  </si>
  <si>
    <t>180x270mm 規格ポリ袋(透明/10号/100枚)</t>
  </si>
  <si>
    <t>EA995AG-3</t>
  </si>
  <si>
    <t>80x150mm ポリ袋(50枚)</t>
  </si>
  <si>
    <t>2196</t>
  </si>
  <si>
    <t>EA922KC-52A</t>
  </si>
  <si>
    <t>340ml ボディーソープ(詰替用)</t>
  </si>
  <si>
    <t>2197</t>
  </si>
  <si>
    <t>EA922KC-37F</t>
  </si>
  <si>
    <t>480ml シャンプー(ﾒﾘｯﾄ)</t>
  </si>
  <si>
    <t>2201</t>
  </si>
  <si>
    <t>EA341WC-41A</t>
  </si>
  <si>
    <t>ﾌﾞﾙｰﾚｯﾄ さぼったﾘﾝｸﾞ(ﾄｲﾚ用/3包)</t>
  </si>
  <si>
    <t>EA939-41</t>
  </si>
  <si>
    <t>生ゴミサワデー</t>
  </si>
  <si>
    <t>EA939AD-21A</t>
  </si>
  <si>
    <t>1.7kg 消臭剤(ﾄｲﾚ用無香)</t>
  </si>
  <si>
    <t>2212</t>
  </si>
  <si>
    <t>EA941D-21A</t>
  </si>
  <si>
    <t>300ml ダニアース</t>
  </si>
  <si>
    <t>2213</t>
  </si>
  <si>
    <t>EA944CR-14C</t>
  </si>
  <si>
    <t>800x 800mm 圧縮袋(衣類用/2枚)</t>
  </si>
  <si>
    <t>2219</t>
  </si>
  <si>
    <t>EA998AZ-50</t>
  </si>
  <si>
    <t>ヘルメット＆フルハーネスラック(3人用)</t>
  </si>
  <si>
    <t>2234</t>
  </si>
  <si>
    <t>EA800MV-52</t>
  </si>
  <si>
    <t>[M] カートリッジ式マスク</t>
  </si>
  <si>
    <t>2240</t>
  </si>
  <si>
    <t>EA354E-85</t>
  </si>
  <si>
    <t>[Ｌ] 手袋(耐切創/ｹﾌﾞﾗｰ/薄手/すべり止め付</t>
  </si>
  <si>
    <t>2244</t>
  </si>
  <si>
    <t>EA354GD-34</t>
  </si>
  <si>
    <t>[LL] 手袋(ﾅｲﾛﾝ､ﾎﾟﾘｴｽﾃﾙ･ﾆﾄﾘﾙｺﾞﾑｺｰﾄ)</t>
  </si>
  <si>
    <t>2246</t>
  </si>
  <si>
    <t>EA354GJ-36</t>
  </si>
  <si>
    <t>[Ｍ] 手袋(耐切創/ﾎﾟﾘｴｽﾃﾙ･ｽﾃﾝﾚｽ糸ﾆﾄﾘﾙｺｰﾄ)</t>
  </si>
  <si>
    <t>EA353GE-21</t>
  </si>
  <si>
    <t>[Ｍ] 手袋(耐切創)</t>
  </si>
  <si>
    <t>EA353BB-0</t>
  </si>
  <si>
    <t>[ﾌﾘｰ]手袋(牛革/黄)</t>
  </si>
  <si>
    <t>EA998TK-26</t>
  </si>
  <si>
    <t>26.0cm 防水セーフティシューズ(ﾌﾞﾗｯｸ)</t>
  </si>
  <si>
    <t>EA998WF-23.0</t>
  </si>
  <si>
    <t>23.0cm プロスニーカー(灰･白)</t>
  </si>
  <si>
    <t>EA910MB-25.5</t>
  </si>
  <si>
    <t>25.5cm 長靴(ｽﾊﾟｲｸ底)</t>
  </si>
  <si>
    <t>EA983R-258</t>
  </si>
  <si>
    <t>ＬＥＤ安全ベスト(ﾌﾙﾊｰﾈｽ用/黄･黄)</t>
  </si>
  <si>
    <t>EA983R-31</t>
  </si>
  <si>
    <t>安全ベスト(黄/黄)</t>
  </si>
  <si>
    <t>EA983R-173</t>
  </si>
  <si>
    <t>安全ベスト(ﾎﾜｲﾄ)</t>
  </si>
  <si>
    <t>EA983R-261</t>
  </si>
  <si>
    <t>安全ベスト(伸縮/ｵﾚﾝｼﾞ)</t>
  </si>
  <si>
    <t>2293</t>
  </si>
  <si>
    <t>EA983RS-31</t>
  </si>
  <si>
    <t>50mm ｾｰﾌﾃｨｰﾍﾞﾙﾄ(反射ﾃｰﾌﾟ付/ﾎﾜｲﾄ)</t>
  </si>
  <si>
    <t>2307</t>
  </si>
  <si>
    <t>EA983FR-113</t>
  </si>
  <si>
    <t>[単2x2本] ＬＥＤ誘導燈(黄色/φ34x800mm)</t>
  </si>
  <si>
    <t>2317</t>
  </si>
  <si>
    <t>EA983DB-261</t>
  </si>
  <si>
    <t>[単4x3本]ＬＥＤ回転灯(EA983DB-241-247用)</t>
  </si>
  <si>
    <t>2331</t>
  </si>
  <si>
    <t>EA766ZH-23</t>
  </si>
  <si>
    <t>180x170mm ボード(枠のみ) ﾎﾜｲﾄ</t>
  </si>
  <si>
    <t>2332</t>
  </si>
  <si>
    <t>EA983AR-2</t>
  </si>
  <si>
    <t>225x300mm ＡＥＤ標識</t>
  </si>
  <si>
    <t>EA983GH-21</t>
  </si>
  <si>
    <t>25mmx16.5m 配管方向指示テープ(赤/白)</t>
  </si>
  <si>
    <t>EA983AD-32B</t>
  </si>
  <si>
    <t>90x360mm 短冊型安全ｽﾃｯｶｰ(立入禁止/3枚)</t>
  </si>
  <si>
    <t>EA983BB-122</t>
  </si>
  <si>
    <t>150x300mm 火気厳禁標識</t>
  </si>
  <si>
    <t>EA983BB-132</t>
  </si>
  <si>
    <t>250x500mm 火気厳禁標識</t>
  </si>
  <si>
    <t>2344</t>
  </si>
  <si>
    <t>EA983CF-5</t>
  </si>
  <si>
    <t>300x600mm 置場標識[資材置場]</t>
  </si>
  <si>
    <t>EA983CA-40</t>
  </si>
  <si>
    <t>150x 90mm 修理点検標識[スイッチ入れるな]</t>
  </si>
  <si>
    <t>2352</t>
  </si>
  <si>
    <t>EA983DE-5</t>
  </si>
  <si>
    <t>420mm ミニサインスタンド(無地/10枚)</t>
  </si>
  <si>
    <t>EA983FE-437</t>
  </si>
  <si>
    <t>22x22x900mm ｸｯｼｮﾝｶﾞｰﾄﾞ(油面用/灰/2個)</t>
  </si>
  <si>
    <t>2358</t>
  </si>
  <si>
    <t>EA983FE-476</t>
  </si>
  <si>
    <t>37x37x15mm コーナーガード(油面用/茶/2個)</t>
  </si>
  <si>
    <t>EA983GR-52</t>
  </si>
  <si>
    <t>25x100mm ハイレベル反射シート(16ﾋﾟｰｽ/白</t>
  </si>
  <si>
    <t>2365</t>
  </si>
  <si>
    <t>EA944DE-2</t>
  </si>
  <si>
    <t>50mmx10m滑り止めテープ(素足用/ｸﾘｱｰ)</t>
  </si>
  <si>
    <t>2382</t>
  </si>
  <si>
    <t>EA983TH-3</t>
  </si>
  <si>
    <t>φ22x22.0mm ｻｲﾄﾞﾊﾞｰﾛｯｸ(ｽﾁｰﾙ製)</t>
  </si>
  <si>
    <t>EA916ZA-8</t>
  </si>
  <si>
    <t>1.2×300mm ﾎﾟｹｯﾄﾁｪｰﾝ(ｺﾞｰﾙﾄﾞ/ﾐﾆｼｬｯｸﾙ付)</t>
  </si>
  <si>
    <t>2399</t>
  </si>
  <si>
    <t>EA591B-3</t>
  </si>
  <si>
    <t>3mm 数字刻印セット</t>
  </si>
  <si>
    <t>2403</t>
  </si>
  <si>
    <t>EA944D-102</t>
  </si>
  <si>
    <t>40W 蛍光灯飛散防止ｶﾊﾞｰ(白 PET/10本)</t>
  </si>
  <si>
    <t>2405</t>
  </si>
  <si>
    <t>EA979DJ-2</t>
  </si>
  <si>
    <t>50X60mm 家具転倒防止パッド(2個)</t>
  </si>
  <si>
    <t>2406</t>
  </si>
  <si>
    <t>EA979CL-22</t>
  </si>
  <si>
    <t>50x50mm 転倒防止可動式金具(ｽﾃﾝﾚｽ製/壁用</t>
  </si>
  <si>
    <t>2411</t>
  </si>
  <si>
    <t>EA915DB-31</t>
  </si>
  <si>
    <t>1400x1900mm ３ＷＡＹ毛布</t>
  </si>
  <si>
    <t>EA929AD-213</t>
  </si>
  <si>
    <t>ﾄｲﾚ処理ｾｯﾄ(凝固材･ﾋﾞﾆｰﾙ袋/100回分)</t>
  </si>
  <si>
    <t>2432</t>
  </si>
  <si>
    <t>EA928AB-4B</t>
  </si>
  <si>
    <t>600mm 交換用モップ(EA928AB-4,-4S用)</t>
  </si>
  <si>
    <t>EA928AD-157</t>
  </si>
  <si>
    <t>337x326x532mm 大容量ちりとり(緑)</t>
  </si>
  <si>
    <t>EA928AD-12B</t>
  </si>
  <si>
    <t>450mm 交換ブラシ(EA928AD-12用)</t>
  </si>
  <si>
    <t>EA928BM-27</t>
  </si>
  <si>
    <t>170x260mm 洗浄ブラシヘッド</t>
  </si>
  <si>
    <t>2462</t>
  </si>
  <si>
    <t>EA995AA-367</t>
  </si>
  <si>
    <t>260x161x305mm/13L ダストボックス(ﾅﾁｭﾗﾙ)</t>
  </si>
  <si>
    <t>2467</t>
  </si>
  <si>
    <t>EA995CA-51</t>
  </si>
  <si>
    <t>70L ダストボックス(一般用/ﾚｯﾄﾞ)</t>
  </si>
  <si>
    <t>2474</t>
  </si>
  <si>
    <t>EA899PA-21A</t>
  </si>
  <si>
    <t>フロアノズル</t>
  </si>
  <si>
    <t>2483</t>
  </si>
  <si>
    <t>EA115SA-71</t>
  </si>
  <si>
    <t>AC100V/330W 布用染み抜きクリーナー</t>
  </si>
  <si>
    <t>EA899MW-203</t>
  </si>
  <si>
    <t>14型用 プレート</t>
  </si>
  <si>
    <t>EA899MY-19</t>
  </si>
  <si>
    <t>14型用 シダブラシ</t>
  </si>
  <si>
    <t>EA115JS-81</t>
  </si>
  <si>
    <t>φ1.3mm トルネードノズル</t>
  </si>
  <si>
    <t>EA115JS-90A</t>
  </si>
  <si>
    <t>3/8"x20m 高圧ホース(ｸｲｯｸｶﾌﾟﾗ付)</t>
  </si>
  <si>
    <t>2505</t>
  </si>
  <si>
    <t>EA913YA-61</t>
  </si>
  <si>
    <t>365x365x380mm コンパクトテーブル(折畳式)</t>
  </si>
  <si>
    <t>2508</t>
  </si>
  <si>
    <t>EA914AL-31</t>
  </si>
  <si>
    <t>防虫キャンドルバケツ</t>
  </si>
  <si>
    <t>2509</t>
  </si>
  <si>
    <t>EA303YF-1A</t>
  </si>
  <si>
    <t>1300℃ バーナー(ｶｾｯﾄｶﾞｽ式)</t>
  </si>
  <si>
    <t>2510</t>
  </si>
  <si>
    <t>EA913VH-12</t>
  </si>
  <si>
    <t>[５点組] 寸胴鍋･フライパン･お玉セット</t>
  </si>
  <si>
    <t>EA522G-141</t>
  </si>
  <si>
    <t>210x70x20mm #1000 角砥石(中砥/ﾅｲﾌ用)</t>
  </si>
  <si>
    <t>EA739CB-85</t>
  </si>
  <si>
    <t>57x50x13mm コンパス</t>
  </si>
  <si>
    <t>2531</t>
  </si>
  <si>
    <t>EA911AC-11</t>
  </si>
  <si>
    <t>1.8x2.7m/0.25mm オレンジシート(#3000)</t>
  </si>
  <si>
    <t>2546</t>
  </si>
  <si>
    <t>EA599GB-16</t>
  </si>
  <si>
    <t>DC18.0V マイクロソー(本体のみ/充電式)</t>
  </si>
  <si>
    <t>2552</t>
  </si>
  <si>
    <t>EA599RB-27</t>
  </si>
  <si>
    <t>420mm/200mm 竹挽き鋸(替刃式)</t>
  </si>
  <si>
    <t>2560</t>
  </si>
  <si>
    <t>EA650BA-98</t>
  </si>
  <si>
    <t>170mm/ 330mm 鋸鎌(左きき用)</t>
  </si>
  <si>
    <t>EA650BA-141</t>
  </si>
  <si>
    <t>170mm/ 310mm 鋸鎌</t>
  </si>
  <si>
    <t>EA898RC-77</t>
  </si>
  <si>
    <t>φ255mm/DC36V 草刈機(充電式)</t>
  </si>
  <si>
    <t>2565</t>
  </si>
  <si>
    <t>EA898RC-57</t>
  </si>
  <si>
    <t>355mm 手押し草刈機(ｴﾝｼﾞﾝ付)</t>
  </si>
  <si>
    <t>2573</t>
  </si>
  <si>
    <t>EA898RG-1</t>
  </si>
  <si>
    <t>DC18V/254mm 長柄伸縮式ﾍｯｼﾞﾄﾘﾏｰ(充電式)</t>
  </si>
  <si>
    <t>2583</t>
  </si>
  <si>
    <t>EA124LF-11A</t>
  </si>
  <si>
    <t>内径11-15mm ホース継ぎ手</t>
  </si>
  <si>
    <t>EA628ZZ-102</t>
  </si>
  <si>
    <t>φ26mm 支柱用枝受ホルダー(50個)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</si>
</sst>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0" fontId="8" fillId="0" borderId="0" applyNumberFormat="0" applyFill="0" applyBorder="0" applyAlignment="0" applyProtection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/>
    <xf numFmtId="0" fontId="2" fillId="0" borderId="0"/>
    <xf numFmtId="0" fontId="5" fillId="0" borderId="0"/>
  </cellStyleXfs>
  <cellXfs count="12">
    <xf numFmtId="0" fontId="0" fillId="0" borderId="0" xfId="0"/>
    <xf numFmtId="0" fontId="2" fillId="0" borderId="0" xfId="12"/>
    <xf numFmtId="55" fontId="2" fillId="0" borderId="0" xfId="12" applyNumberFormat="1"/>
    <xf numFmtId="0" fontId="2" fillId="0" borderId="0" xfId="12" applyAlignment="1">
      <alignment horizontal="right"/>
    </xf>
    <xf numFmtId="0" fontId="4" fillId="0" borderId="0" xfId="12" applyFont="1"/>
    <xf numFmtId="0" fontId="8" fillId="0" borderId="1" xfId="1" applyFill="1" applyBorder="1" applyAlignment="1" applyProtection="1">
      <alignment vertical="center"/>
    </xf>
    <xf numFmtId="0" fontId="0" fillId="0" borderId="1" xfId="0" applyBorder="1"/>
    <xf numFmtId="0" fontId="2" fillId="0" borderId="2" xfId="12" applyBorder="1" applyAlignment="1">
      <alignment horizontal="distributed"/>
    </xf>
    <xf numFmtId="0" fontId="6" fillId="2" borderId="1" xfId="13" applyFont="1" applyFill="1" applyBorder="1" applyAlignment="1">
      <alignment horizontal="center" vertical="center"/>
    </xf>
    <xf numFmtId="0" fontId="2" fillId="0" borderId="1" xfId="11" applyBorder="1" applyAlignment="1">
      <alignment horizontal="center" vertical="center"/>
    </xf>
    <xf numFmtId="0" fontId="6" fillId="2" borderId="1" xfId="13" applyFont="1" applyFill="1" applyBorder="1" applyAlignment="1">
      <alignment horizontal="center" wrapText="1"/>
    </xf>
    <xf numFmtId="0" fontId="6" fillId="2" borderId="1" xfId="13" applyFont="1" applyFill="1" applyBorder="1" applyAlignment="1">
      <alignment horizontal="center"/>
    </xf>
  </cellXfs>
  <cellStyles count="14">
    <cellStyle name="ハイパーリンク" xfId="1" builtinId="8"/>
    <cellStyle name="標準" xfId="0" builtinId="0"/>
    <cellStyle name="標準 10" xfId="2" xr:uid="{00000000-0005-0000-0000-000002000000}"/>
    <cellStyle name="標準 2" xfId="3" xr:uid="{00000000-0005-0000-0000-000003000000}"/>
    <cellStyle name="標準 3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  <cellStyle name="標準 8" xfId="9" xr:uid="{00000000-0005-0000-0000-000009000000}"/>
    <cellStyle name="標準 9" xfId="10" xr:uid="{00000000-0005-0000-0000-00000A000000}"/>
    <cellStyle name="標準_③廃番商品抽出照合用クエリー" xfId="11" xr:uid="{00000000-0005-0000-0000-00000B000000}"/>
    <cellStyle name="標準_abolish_200906_40" xfId="12" xr:uid="{00000000-0005-0000-0000-00000C000000}"/>
    <cellStyle name="標準_Sheet1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0"/>
  <sheetViews>
    <sheetView tabSelected="1" defaultGridColor="0" topLeftCell="A506" colorId="8" zoomScaleNormal="100" zoomScaleSheetLayoutView="100" workbookViewId="0">
      <selection activeCell="E520" sqref="A1:E520"/>
    </sheetView>
  </sheetViews>
  <sheetFormatPr defaultRowHeight="13.2" x14ac:dyDescent="0.2"/>
  <cols>
    <col min="1" max="1" width="2.33203125" customWidth="1"/>
    <col min="2" max="2" width="10.109375" customWidth="1"/>
    <col min="3" max="3" width="15.77734375" customWidth="1"/>
    <col min="4" max="4" width="45" customWidth="1"/>
    <col min="5" max="5" width="15.88671875" customWidth="1"/>
  </cols>
  <sheetData>
    <row r="1" spans="1:6" s="1" customFormat="1" ht="12" x14ac:dyDescent="0.15">
      <c r="A1" s="7" t="s">
        <v>3</v>
      </c>
      <c r="B1" s="7"/>
      <c r="E1" s="2">
        <v>45931</v>
      </c>
      <c r="F1" s="2"/>
    </row>
    <row r="2" spans="1:6" s="1" customFormat="1" ht="12" x14ac:dyDescent="0.15">
      <c r="E2" s="3" t="s">
        <v>4</v>
      </c>
      <c r="F2" s="3"/>
    </row>
    <row r="3" spans="1:6" s="1" customFormat="1" ht="12" x14ac:dyDescent="0.15"/>
    <row r="4" spans="1:6" s="1" customFormat="1" ht="12" x14ac:dyDescent="0.15">
      <c r="A4" s="1" t="s">
        <v>5</v>
      </c>
    </row>
    <row r="5" spans="1:6" s="1" customFormat="1" ht="12" x14ac:dyDescent="0.15">
      <c r="A5" s="1" t="s">
        <v>6</v>
      </c>
    </row>
    <row r="6" spans="1:6" s="1" customFormat="1" ht="12" x14ac:dyDescent="0.15">
      <c r="A6" s="1" t="s">
        <v>7</v>
      </c>
    </row>
    <row r="7" spans="1:6" s="1" customFormat="1" ht="12" x14ac:dyDescent="0.15">
      <c r="A7" s="1" t="s">
        <v>8</v>
      </c>
    </row>
    <row r="8" spans="1:6" s="1" customFormat="1" ht="12" x14ac:dyDescent="0.15">
      <c r="B8" s="4" t="s">
        <v>171</v>
      </c>
    </row>
    <row r="9" spans="1:6" s="1" customFormat="1" ht="12" x14ac:dyDescent="0.15"/>
    <row r="10" spans="1:6" s="1" customFormat="1" ht="12" x14ac:dyDescent="0.15">
      <c r="B10" s="10" t="s">
        <v>10</v>
      </c>
      <c r="C10" s="8" t="s">
        <v>0</v>
      </c>
      <c r="D10" s="8" t="s">
        <v>1</v>
      </c>
      <c r="E10" s="8" t="s">
        <v>2</v>
      </c>
    </row>
    <row r="11" spans="1:6" s="1" customFormat="1" ht="12" x14ac:dyDescent="0.15">
      <c r="B11" s="11"/>
      <c r="C11" s="9"/>
      <c r="D11" s="9"/>
      <c r="E11" s="9"/>
    </row>
    <row r="12" spans="1:6" x14ac:dyDescent="0.2">
      <c r="B12" s="6"/>
      <c r="C12" s="6" t="s">
        <v>172</v>
      </c>
      <c r="D12" s="6" t="s">
        <v>173</v>
      </c>
      <c r="E12" s="5" t="str">
        <f>HYPERLINK("https://www.esco-net.com/wcs/escort/ec/detail?hHinCd=EA506LD-22BA","EA506LD-22BA")</f>
        <v>EA506LD-22BA</v>
      </c>
    </row>
    <row r="13" spans="1:6" x14ac:dyDescent="0.2">
      <c r="B13" s="6"/>
      <c r="C13" s="6" t="s">
        <v>174</v>
      </c>
      <c r="D13" s="6" t="s">
        <v>175</v>
      </c>
      <c r="E13" s="5" t="str">
        <f>HYPERLINK("https://www.esco-net.com/wcs/escort/ec/detail?hHinCd=EA506LD-22A","EA506LD-22A")</f>
        <v>EA506LD-22A</v>
      </c>
    </row>
    <row r="14" spans="1:6" x14ac:dyDescent="0.2">
      <c r="B14" s="6"/>
      <c r="C14" s="6" t="s">
        <v>176</v>
      </c>
      <c r="D14" s="6" t="s">
        <v>177</v>
      </c>
      <c r="E14" s="5"/>
    </row>
    <row r="15" spans="1:6" x14ac:dyDescent="0.2">
      <c r="B15" s="6"/>
      <c r="C15" s="6" t="s">
        <v>178</v>
      </c>
      <c r="D15" s="6" t="s">
        <v>179</v>
      </c>
      <c r="E15" s="5" t="str">
        <f>HYPERLINK("https://www.esco-net.com/wcs/escort/ec/detail?hHinCd=EA566DP-11","EA566DP-11")</f>
        <v>EA566DP-11</v>
      </c>
    </row>
    <row r="16" spans="1:6" x14ac:dyDescent="0.2">
      <c r="B16" s="6"/>
      <c r="C16" s="6" t="s">
        <v>180</v>
      </c>
      <c r="D16" s="6" t="s">
        <v>181</v>
      </c>
      <c r="E16" s="5" t="str">
        <f>HYPERLINK("https://www.esco-net.com/wcs/escort/ec/detail?hHinCd=EA614CB-12","EA614CB-12")</f>
        <v>EA614CB-12</v>
      </c>
    </row>
    <row r="17" spans="2:5" x14ac:dyDescent="0.2">
      <c r="B17" s="6"/>
      <c r="C17" s="6" t="s">
        <v>182</v>
      </c>
      <c r="D17" s="6" t="s">
        <v>183</v>
      </c>
      <c r="E17" s="5" t="str">
        <f>HYPERLINK("https://www.esco-net.com/wcs/escort/ec/detail?hHinCd=EA763AY-23","EA763AY-23")</f>
        <v>EA763AY-23</v>
      </c>
    </row>
    <row r="18" spans="2:5" x14ac:dyDescent="0.2">
      <c r="B18" s="6"/>
      <c r="C18" s="6" t="s">
        <v>184</v>
      </c>
      <c r="D18" s="6" t="s">
        <v>185</v>
      </c>
      <c r="E18" s="5" t="str">
        <f>HYPERLINK("https://www.esco-net.com/wcs/escort/ec/detail?hHinCd=EA763Y-70B","EA763Y-70B")</f>
        <v>EA763Y-70B</v>
      </c>
    </row>
    <row r="19" spans="2:5" x14ac:dyDescent="0.2">
      <c r="B19" s="6"/>
      <c r="C19" s="6" t="s">
        <v>186</v>
      </c>
      <c r="D19" s="6" t="s">
        <v>187</v>
      </c>
      <c r="E19" s="5" t="str">
        <f>HYPERLINK("https://www.esco-net.com/wcs/escort/ec/detail?hHinCd=EA764AS-66","EA764AS-66")</f>
        <v>EA764AS-66</v>
      </c>
    </row>
    <row r="20" spans="2:5" x14ac:dyDescent="0.2">
      <c r="B20" s="6"/>
      <c r="C20" s="6" t="s">
        <v>188</v>
      </c>
      <c r="D20" s="6" t="s">
        <v>189</v>
      </c>
      <c r="E20" s="5" t="str">
        <f>HYPERLINK("https://www.esco-net.com/wcs/escort/ec/detail?hHinCd=EA947FA-21","EA947FA-21")</f>
        <v>EA947FA-21</v>
      </c>
    </row>
    <row r="21" spans="2:5" x14ac:dyDescent="0.2">
      <c r="B21" s="6"/>
      <c r="C21" s="6" t="s">
        <v>190</v>
      </c>
      <c r="D21" s="6" t="s">
        <v>191</v>
      </c>
      <c r="E21" s="5" t="str">
        <f>HYPERLINK("https://www.esco-net.com/wcs/escort/ec/detail?hHinCd=EA910EA-28A","EA910EA-28A")</f>
        <v>EA910EA-28A</v>
      </c>
    </row>
    <row r="22" spans="2:5" x14ac:dyDescent="0.2">
      <c r="B22" s="6"/>
      <c r="C22" s="6" t="s">
        <v>192</v>
      </c>
      <c r="D22" s="6" t="s">
        <v>193</v>
      </c>
      <c r="E22" s="5"/>
    </row>
    <row r="23" spans="2:5" x14ac:dyDescent="0.2">
      <c r="B23" s="6"/>
      <c r="C23" s="6" t="s">
        <v>194</v>
      </c>
      <c r="D23" s="6" t="s">
        <v>195</v>
      </c>
      <c r="E23" s="5"/>
    </row>
    <row r="24" spans="2:5" x14ac:dyDescent="0.2">
      <c r="B24" s="6"/>
      <c r="C24" s="6" t="s">
        <v>196</v>
      </c>
      <c r="D24" s="6" t="s">
        <v>197</v>
      </c>
      <c r="E24" s="5"/>
    </row>
    <row r="25" spans="2:5" x14ac:dyDescent="0.2">
      <c r="B25" s="6"/>
      <c r="C25" s="6" t="s">
        <v>198</v>
      </c>
      <c r="D25" s="6" t="s">
        <v>199</v>
      </c>
      <c r="E25" s="5"/>
    </row>
    <row r="26" spans="2:5" x14ac:dyDescent="0.2">
      <c r="B26" s="6"/>
      <c r="C26" s="6" t="s">
        <v>200</v>
      </c>
      <c r="D26" s="6" t="s">
        <v>201</v>
      </c>
      <c r="E26" s="5"/>
    </row>
    <row r="27" spans="2:5" x14ac:dyDescent="0.2">
      <c r="B27" s="6"/>
      <c r="C27" s="6" t="s">
        <v>202</v>
      </c>
      <c r="D27" s="6" t="s">
        <v>203</v>
      </c>
      <c r="E27" s="5"/>
    </row>
    <row r="28" spans="2:5" x14ac:dyDescent="0.2">
      <c r="B28" s="6"/>
      <c r="C28" s="6" t="s">
        <v>204</v>
      </c>
      <c r="D28" s="6" t="s">
        <v>205</v>
      </c>
      <c r="E28" s="5" t="str">
        <f>HYPERLINK("https://www.esco-net.com/wcs/escort/ec/detail?hHinCd=EA944PA-11D","EA944PA-11D")</f>
        <v>EA944PA-11D</v>
      </c>
    </row>
    <row r="29" spans="2:5" x14ac:dyDescent="0.2">
      <c r="B29" s="6"/>
      <c r="C29" s="6" t="s">
        <v>206</v>
      </c>
      <c r="D29" s="6" t="s">
        <v>207</v>
      </c>
      <c r="E29" s="5" t="str">
        <f>HYPERLINK("https://www.esco-net.com/wcs/escort/ec/detail?hHinCd=EA944PA-12D","EA944PA-12D")</f>
        <v>EA944PA-12D</v>
      </c>
    </row>
    <row r="30" spans="2:5" x14ac:dyDescent="0.2">
      <c r="B30" s="6"/>
      <c r="C30" s="6" t="s">
        <v>208</v>
      </c>
      <c r="D30" s="6" t="s">
        <v>209</v>
      </c>
      <c r="E30" s="5"/>
    </row>
    <row r="31" spans="2:5" x14ac:dyDescent="0.2">
      <c r="B31" s="6"/>
      <c r="C31" s="6" t="s">
        <v>210</v>
      </c>
      <c r="D31" s="6" t="s">
        <v>211</v>
      </c>
      <c r="E31" s="5"/>
    </row>
    <row r="32" spans="2:5" x14ac:dyDescent="0.2">
      <c r="B32" s="6"/>
      <c r="C32" s="6" t="s">
        <v>212</v>
      </c>
      <c r="D32" s="6" t="s">
        <v>213</v>
      </c>
      <c r="E32" s="5"/>
    </row>
    <row r="33" spans="2:5" x14ac:dyDescent="0.2">
      <c r="B33" s="6"/>
      <c r="C33" s="6" t="s">
        <v>214</v>
      </c>
      <c r="D33" s="6" t="s">
        <v>215</v>
      </c>
      <c r="E33" s="5"/>
    </row>
    <row r="34" spans="2:5" x14ac:dyDescent="0.2">
      <c r="B34" s="6"/>
      <c r="C34" s="6" t="s">
        <v>216</v>
      </c>
      <c r="D34" s="6" t="s">
        <v>217</v>
      </c>
      <c r="E34" s="5"/>
    </row>
    <row r="35" spans="2:5" x14ac:dyDescent="0.2">
      <c r="B35" s="6"/>
      <c r="C35" s="6" t="s">
        <v>218</v>
      </c>
      <c r="D35" s="6" t="s">
        <v>219</v>
      </c>
      <c r="E35" s="5"/>
    </row>
    <row r="36" spans="2:5" x14ac:dyDescent="0.2">
      <c r="B36" s="6"/>
      <c r="C36" s="6" t="s">
        <v>220</v>
      </c>
      <c r="D36" s="6" t="s">
        <v>221</v>
      </c>
      <c r="E36" s="5"/>
    </row>
    <row r="37" spans="2:5" x14ac:dyDescent="0.2">
      <c r="B37" s="6"/>
      <c r="C37" s="6" t="s">
        <v>222</v>
      </c>
      <c r="D37" s="6" t="s">
        <v>223</v>
      </c>
      <c r="E37" s="5"/>
    </row>
    <row r="38" spans="2:5" x14ac:dyDescent="0.2">
      <c r="B38" s="6"/>
      <c r="C38" s="6" t="s">
        <v>224</v>
      </c>
      <c r="D38" s="6" t="s">
        <v>225</v>
      </c>
      <c r="E38" s="5"/>
    </row>
    <row r="39" spans="2:5" x14ac:dyDescent="0.2">
      <c r="B39" s="6"/>
      <c r="C39" s="6" t="s">
        <v>226</v>
      </c>
      <c r="D39" s="6" t="s">
        <v>227</v>
      </c>
      <c r="E39" s="5"/>
    </row>
    <row r="40" spans="2:5" x14ac:dyDescent="0.2">
      <c r="B40" s="6" t="s">
        <v>53</v>
      </c>
      <c r="C40" s="6" t="s">
        <v>228</v>
      </c>
      <c r="D40" s="6" t="s">
        <v>229</v>
      </c>
      <c r="E40" s="5" t="str">
        <f>HYPERLINK("https://www.esco-net.com/wcs/escort/ec/detail?hHinCd=EA206DE-1","EA206DE-1")</f>
        <v>EA206DE-1</v>
      </c>
    </row>
    <row r="41" spans="2:5" x14ac:dyDescent="0.2">
      <c r="B41" s="6" t="s">
        <v>24</v>
      </c>
      <c r="C41" s="6" t="s">
        <v>230</v>
      </c>
      <c r="D41" s="6" t="s">
        <v>231</v>
      </c>
      <c r="E41" s="5" t="str">
        <f>HYPERLINK("https://www.esco-net.com/wcs/escort/ec/detail?hHinCd=EA723A-234C","EA723A-234C")</f>
        <v>EA723A-234C</v>
      </c>
    </row>
    <row r="42" spans="2:5" x14ac:dyDescent="0.2">
      <c r="B42" s="6" t="s">
        <v>232</v>
      </c>
      <c r="C42" s="6" t="s">
        <v>233</v>
      </c>
      <c r="D42" s="6" t="s">
        <v>234</v>
      </c>
      <c r="E42" s="5"/>
    </row>
    <row r="43" spans="2:5" x14ac:dyDescent="0.2">
      <c r="B43" s="6" t="s">
        <v>33</v>
      </c>
      <c r="C43" s="6" t="s">
        <v>235</v>
      </c>
      <c r="D43" s="6" t="s">
        <v>236</v>
      </c>
      <c r="E43" s="5"/>
    </row>
    <row r="44" spans="2:5" x14ac:dyDescent="0.2">
      <c r="B44" s="6" t="s">
        <v>54</v>
      </c>
      <c r="C44" s="6" t="s">
        <v>237</v>
      </c>
      <c r="D44" s="6" t="s">
        <v>238</v>
      </c>
      <c r="E44" s="5"/>
    </row>
    <row r="45" spans="2:5" x14ac:dyDescent="0.2">
      <c r="B45" s="6" t="s">
        <v>239</v>
      </c>
      <c r="C45" s="6" t="s">
        <v>240</v>
      </c>
      <c r="D45" s="6" t="s">
        <v>241</v>
      </c>
      <c r="E45" s="5" t="str">
        <f>HYPERLINK("https://www.esco-net.com/wcs/escort/ec/detail?hHinCd=EA115TB-2A","EA115TB-2A")</f>
        <v>EA115TB-2A</v>
      </c>
    </row>
    <row r="46" spans="2:5" x14ac:dyDescent="0.2">
      <c r="B46" s="6" t="s">
        <v>242</v>
      </c>
      <c r="C46" s="6" t="s">
        <v>243</v>
      </c>
      <c r="D46" s="6" t="s">
        <v>244</v>
      </c>
      <c r="E46" s="5"/>
    </row>
    <row r="47" spans="2:5" x14ac:dyDescent="0.2">
      <c r="B47" s="6" t="s">
        <v>245</v>
      </c>
      <c r="C47" s="6" t="s">
        <v>246</v>
      </c>
      <c r="D47" s="6" t="s">
        <v>247</v>
      </c>
      <c r="E47" s="5" t="str">
        <f>HYPERLINK("https://www.esco-net.com/wcs/escort/ec/detail?hHinCd=EA813R-11","EA813R-11")</f>
        <v>EA813R-11</v>
      </c>
    </row>
    <row r="48" spans="2:5" x14ac:dyDescent="0.2">
      <c r="B48" s="6" t="s">
        <v>55</v>
      </c>
      <c r="C48" s="6" t="s">
        <v>248</v>
      </c>
      <c r="D48" s="6" t="s">
        <v>249</v>
      </c>
      <c r="E48" s="5"/>
    </row>
    <row r="49" spans="2:5" x14ac:dyDescent="0.2">
      <c r="B49" s="6" t="s">
        <v>250</v>
      </c>
      <c r="C49" s="6" t="s">
        <v>251</v>
      </c>
      <c r="D49" s="6" t="s">
        <v>252</v>
      </c>
      <c r="E49" s="5" t="str">
        <f>HYPERLINK("https://www.esco-net.com/wcs/escort/ec/detail?hHinCd=EA763AY-20B","EA763AY-20B")</f>
        <v>EA763AY-20B</v>
      </c>
    </row>
    <row r="50" spans="2:5" x14ac:dyDescent="0.2">
      <c r="B50" s="6" t="s">
        <v>56</v>
      </c>
      <c r="C50" s="6" t="s">
        <v>253</v>
      </c>
      <c r="D50" s="6" t="s">
        <v>254</v>
      </c>
      <c r="E50" s="5" t="str">
        <f>HYPERLINK("https://www.esco-net.com/wcs/escort/ec/detail?hHinCd=EA303JA-6A","EA303JA-6A")</f>
        <v>EA303JA-6A</v>
      </c>
    </row>
    <row r="51" spans="2:5" x14ac:dyDescent="0.2">
      <c r="B51" s="6" t="s">
        <v>57</v>
      </c>
      <c r="C51" s="6" t="s">
        <v>255</v>
      </c>
      <c r="D51" s="6" t="s">
        <v>256</v>
      </c>
      <c r="E51" s="5" t="str">
        <f>HYPERLINK("https://www.esco-net.com/wcs/escort/ec/detail?hHinCd=EA800PV-11","EA800PV-11")</f>
        <v>EA800PV-11</v>
      </c>
    </row>
    <row r="52" spans="2:5" x14ac:dyDescent="0.2">
      <c r="B52" s="6" t="s">
        <v>58</v>
      </c>
      <c r="C52" s="6" t="s">
        <v>257</v>
      </c>
      <c r="D52" s="6" t="s">
        <v>258</v>
      </c>
      <c r="E52" s="5" t="str">
        <f>HYPERLINK("https://www.esco-net.com/wcs/escort/ec/detail?hHinCd=EA353AT-127","EA353AT-127")</f>
        <v>EA353AT-127</v>
      </c>
    </row>
    <row r="53" spans="2:5" x14ac:dyDescent="0.2">
      <c r="B53" s="6" t="s">
        <v>58</v>
      </c>
      <c r="C53" s="6" t="s">
        <v>259</v>
      </c>
      <c r="D53" s="6" t="s">
        <v>260</v>
      </c>
      <c r="E53" s="5" t="str">
        <f>HYPERLINK("https://www.esco-net.com/wcs/escort/ec/detail?hHinCd=EA998TC-25","EA998TC-25")</f>
        <v>EA998TC-25</v>
      </c>
    </row>
    <row r="54" spans="2:5" x14ac:dyDescent="0.2">
      <c r="B54" s="6" t="s">
        <v>12</v>
      </c>
      <c r="C54" s="6" t="s">
        <v>261</v>
      </c>
      <c r="D54" s="6" t="s">
        <v>262</v>
      </c>
      <c r="E54" s="5" t="str">
        <f>HYPERLINK("https://www.esco-net.com/wcs/escort/ec/detail?hHinCd=EA526SG-6","EA526SG-6")</f>
        <v>EA526SG-6</v>
      </c>
    </row>
    <row r="55" spans="2:5" x14ac:dyDescent="0.2">
      <c r="B55" s="6" t="s">
        <v>12</v>
      </c>
      <c r="C55" s="6" t="s">
        <v>263</v>
      </c>
      <c r="D55" s="6" t="s">
        <v>264</v>
      </c>
      <c r="E55" s="5" t="str">
        <f>HYPERLINK("https://www.esco-net.com/wcs/escort/ec/detail?hHinCd=EA526SM-5","EA526SM-5")</f>
        <v>EA526SM-5</v>
      </c>
    </row>
    <row r="56" spans="2:5" x14ac:dyDescent="0.2">
      <c r="B56" s="6" t="s">
        <v>265</v>
      </c>
      <c r="C56" s="6" t="s">
        <v>266</v>
      </c>
      <c r="D56" s="6" t="s">
        <v>267</v>
      </c>
      <c r="E56" s="5" t="str">
        <f>HYPERLINK("https://www.esco-net.com/wcs/escort/ec/detail?hHinCd=EA544AE-3","EA544AE-3")</f>
        <v>EA544AE-3</v>
      </c>
    </row>
    <row r="57" spans="2:5" x14ac:dyDescent="0.2">
      <c r="B57" s="6" t="s">
        <v>268</v>
      </c>
      <c r="C57" s="6" t="s">
        <v>269</v>
      </c>
      <c r="D57" s="6" t="s">
        <v>270</v>
      </c>
      <c r="E57" s="5"/>
    </row>
    <row r="58" spans="2:5" x14ac:dyDescent="0.2">
      <c r="B58" s="6" t="s">
        <v>59</v>
      </c>
      <c r="C58" s="6" t="s">
        <v>271</v>
      </c>
      <c r="D58" s="6" t="s">
        <v>272</v>
      </c>
      <c r="E58" s="5"/>
    </row>
    <row r="59" spans="2:5" x14ac:dyDescent="0.2">
      <c r="B59" s="6" t="s">
        <v>273</v>
      </c>
      <c r="C59" s="6" t="s">
        <v>274</v>
      </c>
      <c r="D59" s="6" t="s">
        <v>275</v>
      </c>
      <c r="E59" s="5" t="str">
        <f>HYPERLINK("https://www.esco-net.com/wcs/escort/ec/detail?hHinCd=EA545KS-12","EA545KS-12")</f>
        <v>EA545KS-12</v>
      </c>
    </row>
    <row r="60" spans="2:5" x14ac:dyDescent="0.2">
      <c r="B60" s="6" t="s">
        <v>60</v>
      </c>
      <c r="C60" s="6" t="s">
        <v>276</v>
      </c>
      <c r="D60" s="6" t="s">
        <v>277</v>
      </c>
      <c r="E60" s="5" t="str">
        <f>HYPERLINK("https://www.esco-net.com/wcs/escort/ec/detail?hHinCd=EA572MB-13","EA572MB-13")</f>
        <v>EA572MB-13</v>
      </c>
    </row>
    <row r="61" spans="2:5" x14ac:dyDescent="0.2">
      <c r="B61" s="6" t="s">
        <v>278</v>
      </c>
      <c r="C61" s="6" t="s">
        <v>279</v>
      </c>
      <c r="D61" s="6" t="s">
        <v>280</v>
      </c>
      <c r="E61" s="5" t="str">
        <f>HYPERLINK("https://www.esco-net.com/wcs/escort/ec/detail?hHinCd=EA575B-49","EA575B-49")</f>
        <v>EA575B-49</v>
      </c>
    </row>
    <row r="62" spans="2:5" x14ac:dyDescent="0.2">
      <c r="B62" s="6" t="s">
        <v>61</v>
      </c>
      <c r="C62" s="6" t="s">
        <v>281</v>
      </c>
      <c r="D62" s="6" t="s">
        <v>282</v>
      </c>
      <c r="E62" s="5" t="str">
        <f>HYPERLINK("https://www.esco-net.com/wcs/escort/ec/detail?hHinCd=EA570A-72","EA570A-72")</f>
        <v>EA570A-72</v>
      </c>
    </row>
    <row r="63" spans="2:5" x14ac:dyDescent="0.2">
      <c r="B63" s="6" t="s">
        <v>62</v>
      </c>
      <c r="C63" s="6" t="s">
        <v>283</v>
      </c>
      <c r="D63" s="6" t="s">
        <v>284</v>
      </c>
      <c r="E63" s="5" t="str">
        <f>HYPERLINK("https://www.esco-net.com/wcs/escort/ec/detail?hHinCd=EA575D-22","EA575D-22")</f>
        <v>EA575D-22</v>
      </c>
    </row>
    <row r="64" spans="2:5" x14ac:dyDescent="0.2">
      <c r="B64" s="6" t="s">
        <v>285</v>
      </c>
      <c r="C64" s="6" t="s">
        <v>286</v>
      </c>
      <c r="D64" s="6" t="s">
        <v>287</v>
      </c>
      <c r="E64" s="5"/>
    </row>
    <row r="65" spans="2:5" x14ac:dyDescent="0.2">
      <c r="B65" s="6" t="s">
        <v>63</v>
      </c>
      <c r="C65" s="6" t="s">
        <v>288</v>
      </c>
      <c r="D65" s="6" t="s">
        <v>289</v>
      </c>
      <c r="E65" s="5" t="str">
        <f>HYPERLINK("https://www.esco-net.com/wcs/escort/ec/detail?hHinCd=EA944-171","EA944-171")</f>
        <v>EA944-171</v>
      </c>
    </row>
    <row r="66" spans="2:5" x14ac:dyDescent="0.2">
      <c r="B66" s="6" t="s">
        <v>64</v>
      </c>
      <c r="C66" s="6" t="s">
        <v>290</v>
      </c>
      <c r="D66" s="6" t="s">
        <v>291</v>
      </c>
      <c r="E66" s="5" t="str">
        <f>HYPERLINK("https://www.esco-net.com/wcs/escort/ec/detail?hHinCd=EA519MD-44","EA519MD-44")</f>
        <v>EA519MD-44</v>
      </c>
    </row>
    <row r="67" spans="2:5" x14ac:dyDescent="0.2">
      <c r="B67" s="6" t="s">
        <v>292</v>
      </c>
      <c r="C67" s="6" t="s">
        <v>293</v>
      </c>
      <c r="D67" s="6" t="s">
        <v>294</v>
      </c>
      <c r="E67" s="5"/>
    </row>
    <row r="68" spans="2:5" x14ac:dyDescent="0.2">
      <c r="B68" s="6" t="s">
        <v>292</v>
      </c>
      <c r="C68" s="6" t="s">
        <v>295</v>
      </c>
      <c r="D68" s="6" t="s">
        <v>296</v>
      </c>
      <c r="E68" s="5" t="str">
        <f>HYPERLINK("https://www.esco-net.com/wcs/escort/ec/detail?hHinCd=EA524AE-2","EA524AE-2")</f>
        <v>EA524AE-2</v>
      </c>
    </row>
    <row r="69" spans="2:5" x14ac:dyDescent="0.2">
      <c r="B69" s="6" t="s">
        <v>11</v>
      </c>
      <c r="C69" s="6" t="s">
        <v>297</v>
      </c>
      <c r="D69" s="6" t="s">
        <v>298</v>
      </c>
      <c r="E69" s="5" t="str">
        <f>HYPERLINK("https://www.esco-net.com/wcs/escort/ec/detail?hHinCd=EA526B-39","EA526B-39")</f>
        <v>EA526B-39</v>
      </c>
    </row>
    <row r="70" spans="2:5" x14ac:dyDescent="0.2">
      <c r="B70" s="6" t="s">
        <v>299</v>
      </c>
      <c r="C70" s="6" t="s">
        <v>300</v>
      </c>
      <c r="D70" s="6" t="s">
        <v>301</v>
      </c>
      <c r="E70" s="5" t="str">
        <f>HYPERLINK("https://www.esco-net.com/wcs/escort/ec/detail?hHinCd=EA526AK-16","EA526AK-16")</f>
        <v>EA526AK-16</v>
      </c>
    </row>
    <row r="71" spans="2:5" x14ac:dyDescent="0.2">
      <c r="B71" s="6" t="s">
        <v>302</v>
      </c>
      <c r="C71" s="6" t="s">
        <v>303</v>
      </c>
      <c r="D71" s="6" t="s">
        <v>304</v>
      </c>
      <c r="E71" s="5" t="str">
        <f>HYPERLINK("https://www.esco-net.com/wcs/escort/ec/detail?hHinCd=EA588DC-1","EA588DC-1")</f>
        <v>EA588DC-1</v>
      </c>
    </row>
    <row r="72" spans="2:5" x14ac:dyDescent="0.2">
      <c r="B72" s="6" t="s">
        <v>65</v>
      </c>
      <c r="C72" s="6" t="s">
        <v>305</v>
      </c>
      <c r="D72" s="6" t="s">
        <v>306</v>
      </c>
      <c r="E72" s="5" t="str">
        <f>HYPERLINK("https://www.esco-net.com/wcs/escort/ec/detail?hHinCd=EA109MD-95","EA109MD-95")</f>
        <v>EA109MD-95</v>
      </c>
    </row>
    <row r="73" spans="2:5" x14ac:dyDescent="0.2">
      <c r="B73" s="6" t="s">
        <v>307</v>
      </c>
      <c r="C73" s="6" t="s">
        <v>308</v>
      </c>
      <c r="D73" s="6" t="s">
        <v>309</v>
      </c>
      <c r="E73" s="5"/>
    </row>
    <row r="74" spans="2:5" x14ac:dyDescent="0.2">
      <c r="B74" s="6" t="s">
        <v>307</v>
      </c>
      <c r="C74" s="6" t="s">
        <v>310</v>
      </c>
      <c r="D74" s="6" t="s">
        <v>311</v>
      </c>
      <c r="E74" s="5"/>
    </row>
    <row r="75" spans="2:5" x14ac:dyDescent="0.2">
      <c r="B75" s="6" t="s">
        <v>312</v>
      </c>
      <c r="C75" s="6" t="s">
        <v>313</v>
      </c>
      <c r="D75" s="6" t="s">
        <v>314</v>
      </c>
      <c r="E75" s="5" t="str">
        <f>HYPERLINK("https://www.esco-net.com/wcs/escort/ec/detail?hHinCd=EA109NJ-2","EA109NJ-2")</f>
        <v>EA109NJ-2</v>
      </c>
    </row>
    <row r="76" spans="2:5" x14ac:dyDescent="0.2">
      <c r="B76" s="6" t="s">
        <v>66</v>
      </c>
      <c r="C76" s="6" t="s">
        <v>315</v>
      </c>
      <c r="D76" s="6" t="s">
        <v>316</v>
      </c>
      <c r="E76" s="5" t="str">
        <f>HYPERLINK("https://www.esco-net.com/wcs/escort/ec/detail?hHinCd=EA109LC-32","EA109LC-32")</f>
        <v>EA109LC-32</v>
      </c>
    </row>
    <row r="77" spans="2:5" x14ac:dyDescent="0.2">
      <c r="B77" s="6" t="s">
        <v>67</v>
      </c>
      <c r="C77" s="6" t="s">
        <v>317</v>
      </c>
      <c r="D77" s="6" t="s">
        <v>318</v>
      </c>
      <c r="E77" s="5" t="str">
        <f>HYPERLINK("https://www.esco-net.com/wcs/escort/ec/detail?hHinCd=EA109NE-19A","EA109NE-19A")</f>
        <v>EA109NE-19A</v>
      </c>
    </row>
    <row r="78" spans="2:5" x14ac:dyDescent="0.2">
      <c r="B78" s="6" t="s">
        <v>319</v>
      </c>
      <c r="C78" s="6" t="s">
        <v>320</v>
      </c>
      <c r="D78" s="6" t="s">
        <v>321</v>
      </c>
      <c r="E78" s="5" t="str">
        <f>HYPERLINK("https://www.esco-net.com/wcs/escort/ec/detail?hHinCd=EA944ML-55","EA944ML-55")</f>
        <v>EA944ML-55</v>
      </c>
    </row>
    <row r="79" spans="2:5" x14ac:dyDescent="0.2">
      <c r="B79" s="6" t="s">
        <v>322</v>
      </c>
      <c r="C79" s="6" t="s">
        <v>323</v>
      </c>
      <c r="D79" s="6" t="s">
        <v>324</v>
      </c>
      <c r="E79" s="5" t="str">
        <f>HYPERLINK("https://www.esco-net.com/wcs/escort/ec/detail?hHinCd=EA589CZ-10A","EA589CZ-10A")</f>
        <v>EA589CZ-10A</v>
      </c>
    </row>
    <row r="80" spans="2:5" x14ac:dyDescent="0.2">
      <c r="B80" s="6" t="s">
        <v>325</v>
      </c>
      <c r="C80" s="6" t="s">
        <v>326</v>
      </c>
      <c r="D80" s="6" t="s">
        <v>327</v>
      </c>
      <c r="E80" s="5" t="str">
        <f>HYPERLINK("https://www.esco-net.com/wcs/escort/ec/detail?hHinCd=EA950CB","EA950CB")</f>
        <v>EA950CB</v>
      </c>
    </row>
    <row r="81" spans="2:5" x14ac:dyDescent="0.2">
      <c r="B81" s="6" t="s">
        <v>328</v>
      </c>
      <c r="C81" s="6" t="s">
        <v>329</v>
      </c>
      <c r="D81" s="6" t="s">
        <v>330</v>
      </c>
      <c r="E81" s="5" t="str">
        <f>HYPERLINK("https://www.esco-net.com/wcs/escort/ec/detail?hHinCd=EA582C-32","EA582C-32")</f>
        <v>EA582C-32</v>
      </c>
    </row>
    <row r="82" spans="2:5" x14ac:dyDescent="0.2">
      <c r="B82" s="6" t="s">
        <v>331</v>
      </c>
      <c r="C82" s="6" t="s">
        <v>332</v>
      </c>
      <c r="D82" s="6" t="s">
        <v>333</v>
      </c>
      <c r="E82" s="5" t="str">
        <f>HYPERLINK("https://www.esco-net.com/wcs/escort/ec/detail?hHinCd=EA531EG-250SA","EA531EG-250SA")</f>
        <v>EA531EG-250SA</v>
      </c>
    </row>
    <row r="83" spans="2:5" x14ac:dyDescent="0.2">
      <c r="B83" s="6" t="s">
        <v>68</v>
      </c>
      <c r="C83" s="6" t="s">
        <v>334</v>
      </c>
      <c r="D83" s="6" t="s">
        <v>335</v>
      </c>
      <c r="E83" s="5"/>
    </row>
    <row r="84" spans="2:5" x14ac:dyDescent="0.2">
      <c r="B84" s="6" t="s">
        <v>336</v>
      </c>
      <c r="C84" s="6" t="s">
        <v>337</v>
      </c>
      <c r="D84" s="6" t="s">
        <v>338</v>
      </c>
      <c r="E84" s="5" t="str">
        <f>HYPERLINK("https://www.esco-net.com/wcs/escort/ec/detail?hHinCd=EA628CB-23","EA628CB-23")</f>
        <v>EA628CB-23</v>
      </c>
    </row>
    <row r="85" spans="2:5" x14ac:dyDescent="0.2">
      <c r="B85" s="6" t="s">
        <v>336</v>
      </c>
      <c r="C85" s="6" t="s">
        <v>339</v>
      </c>
      <c r="D85" s="6" t="s">
        <v>340</v>
      </c>
      <c r="E85" s="5" t="str">
        <f>HYPERLINK("https://www.esco-net.com/wcs/escort/ec/detail?hHinCd=EA903SD-2A","EA903SD-2A")</f>
        <v>EA903SD-2A</v>
      </c>
    </row>
    <row r="86" spans="2:5" x14ac:dyDescent="0.2">
      <c r="B86" s="6" t="s">
        <v>341</v>
      </c>
      <c r="C86" s="6" t="s">
        <v>342</v>
      </c>
      <c r="D86" s="6" t="s">
        <v>343</v>
      </c>
      <c r="E86" s="5" t="str">
        <f>HYPERLINK("https://www.esco-net.com/wcs/escort/ec/detail?hHinCd=EA585KR-1A","EA585KR-1A")</f>
        <v>EA585KR-1A</v>
      </c>
    </row>
    <row r="87" spans="2:5" x14ac:dyDescent="0.2">
      <c r="B87" s="6" t="s">
        <v>344</v>
      </c>
      <c r="C87" s="6" t="s">
        <v>345</v>
      </c>
      <c r="D87" s="6" t="s">
        <v>346</v>
      </c>
      <c r="E87" s="5" t="str">
        <f>HYPERLINK("https://www.esco-net.com/wcs/escort/ec/detail?hHinCd=EA538KH-12","EA538KH-12")</f>
        <v>EA538KH-12</v>
      </c>
    </row>
    <row r="88" spans="2:5" x14ac:dyDescent="0.2">
      <c r="B88" s="6" t="s">
        <v>347</v>
      </c>
      <c r="C88" s="6" t="s">
        <v>348</v>
      </c>
      <c r="D88" s="6" t="s">
        <v>349</v>
      </c>
      <c r="E88" s="5" t="str">
        <f>HYPERLINK("https://www.esco-net.com/wcs/escort/ec/detail?hHinCd=EA537MA-12","EA537MA-12")</f>
        <v>EA537MA-12</v>
      </c>
    </row>
    <row r="89" spans="2:5" x14ac:dyDescent="0.2">
      <c r="B89" s="6" t="s">
        <v>69</v>
      </c>
      <c r="C89" s="6" t="s">
        <v>350</v>
      </c>
      <c r="D89" s="6" t="s">
        <v>351</v>
      </c>
      <c r="E89" s="5" t="str">
        <f>HYPERLINK("https://www.esco-net.com/wcs/escort/ec/detail?hHinCd=EA536KF-181A","EA536KF-181A")</f>
        <v>EA536KF-181A</v>
      </c>
    </row>
    <row r="90" spans="2:5" x14ac:dyDescent="0.2">
      <c r="B90" s="6" t="s">
        <v>352</v>
      </c>
      <c r="C90" s="6" t="s">
        <v>353</v>
      </c>
      <c r="D90" s="6" t="s">
        <v>354</v>
      </c>
      <c r="E90" s="5" t="str">
        <f>HYPERLINK("https://www.esco-net.com/wcs/escort/ec/detail?hHinCd=EA577LC-3","EA577LC-3")</f>
        <v>EA577LC-3</v>
      </c>
    </row>
    <row r="91" spans="2:5" x14ac:dyDescent="0.2">
      <c r="B91" s="6" t="s">
        <v>70</v>
      </c>
      <c r="C91" s="6" t="s">
        <v>355</v>
      </c>
      <c r="D91" s="6" t="s">
        <v>356</v>
      </c>
      <c r="E91" s="5" t="str">
        <f>HYPERLINK("https://www.esco-net.com/wcs/escort/ec/detail?hHinCd=EA532BA-165","EA532BA-165")</f>
        <v>EA532BA-165</v>
      </c>
    </row>
    <row r="92" spans="2:5" x14ac:dyDescent="0.2">
      <c r="B92" s="6" t="s">
        <v>71</v>
      </c>
      <c r="C92" s="6" t="s">
        <v>357</v>
      </c>
      <c r="D92" s="6" t="s">
        <v>358</v>
      </c>
      <c r="E92" s="5"/>
    </row>
    <row r="93" spans="2:5" x14ac:dyDescent="0.2">
      <c r="B93" s="6" t="s">
        <v>359</v>
      </c>
      <c r="C93" s="6" t="s">
        <v>360</v>
      </c>
      <c r="D93" s="6" t="s">
        <v>361</v>
      </c>
      <c r="E93" s="5" t="str">
        <f>HYPERLINK("https://www.esco-net.com/wcs/escort/ec/detail?hHinCd=EA983FS-52A","EA983FS-52A")</f>
        <v>EA983FS-52A</v>
      </c>
    </row>
    <row r="94" spans="2:5" x14ac:dyDescent="0.2">
      <c r="B94" s="6" t="s">
        <v>72</v>
      </c>
      <c r="C94" s="6" t="s">
        <v>362</v>
      </c>
      <c r="D94" s="6" t="s">
        <v>363</v>
      </c>
      <c r="E94" s="5"/>
    </row>
    <row r="95" spans="2:5" x14ac:dyDescent="0.2">
      <c r="B95" s="6" t="s">
        <v>364</v>
      </c>
      <c r="C95" s="6" t="s">
        <v>365</v>
      </c>
      <c r="D95" s="6" t="s">
        <v>366</v>
      </c>
      <c r="E95" s="5"/>
    </row>
    <row r="96" spans="2:5" x14ac:dyDescent="0.2">
      <c r="B96" s="6" t="s">
        <v>367</v>
      </c>
      <c r="C96" s="6" t="s">
        <v>368</v>
      </c>
      <c r="D96" s="6" t="s">
        <v>369</v>
      </c>
      <c r="E96" s="5"/>
    </row>
    <row r="97" spans="2:5" x14ac:dyDescent="0.2">
      <c r="B97" s="6" t="s">
        <v>370</v>
      </c>
      <c r="C97" s="6" t="s">
        <v>371</v>
      </c>
      <c r="D97" s="6" t="s">
        <v>372</v>
      </c>
      <c r="E97" s="5" t="str">
        <f>HYPERLINK("https://www.esco-net.com/wcs/escort/ec/detail?hHinCd=EA123CJ-3","EA123CJ-3")</f>
        <v>EA123CJ-3</v>
      </c>
    </row>
    <row r="98" spans="2:5" x14ac:dyDescent="0.2">
      <c r="B98" s="6" t="s">
        <v>373</v>
      </c>
      <c r="C98" s="6" t="s">
        <v>374</v>
      </c>
      <c r="D98" s="6" t="s">
        <v>375</v>
      </c>
      <c r="E98" s="5" t="str">
        <f>HYPERLINK("https://www.esco-net.com/wcs/escort/ec/detail?hHinCd=EA944KF-21","EA944KF-21")</f>
        <v>EA944KF-21</v>
      </c>
    </row>
    <row r="99" spans="2:5" x14ac:dyDescent="0.2">
      <c r="B99" s="6" t="s">
        <v>376</v>
      </c>
      <c r="C99" s="6" t="s">
        <v>377</v>
      </c>
      <c r="D99" s="6" t="s">
        <v>378</v>
      </c>
      <c r="E99" s="5" t="str">
        <f>HYPERLINK("https://www.esco-net.com/wcs/escort/ec/detail?hHinCd=EA537LA-190","EA537LA-190")</f>
        <v>EA537LA-190</v>
      </c>
    </row>
    <row r="100" spans="2:5" x14ac:dyDescent="0.2">
      <c r="B100" s="6" t="s">
        <v>379</v>
      </c>
      <c r="C100" s="6" t="s">
        <v>380</v>
      </c>
      <c r="D100" s="6" t="s">
        <v>381</v>
      </c>
      <c r="E100" s="5" t="str">
        <f>HYPERLINK("https://www.esco-net.com/wcs/escort/ec/detail?hHinCd=EA604AH-23","EA604AH-23")</f>
        <v>EA604AH-23</v>
      </c>
    </row>
    <row r="101" spans="2:5" x14ac:dyDescent="0.2">
      <c r="B101" s="6" t="s">
        <v>382</v>
      </c>
      <c r="C101" s="6" t="s">
        <v>383</v>
      </c>
      <c r="D101" s="6" t="s">
        <v>384</v>
      </c>
      <c r="E101" s="5" t="str">
        <f>HYPERLINK("https://www.esco-net.com/wcs/escort/ec/detail?hHinCd=EA949WZ-52","EA949WZ-52")</f>
        <v>EA949WZ-52</v>
      </c>
    </row>
    <row r="102" spans="2:5" x14ac:dyDescent="0.2">
      <c r="B102" s="6" t="s">
        <v>73</v>
      </c>
      <c r="C102" s="6" t="s">
        <v>385</v>
      </c>
      <c r="D102" s="6" t="s">
        <v>386</v>
      </c>
      <c r="E102" s="5" t="str">
        <f>HYPERLINK("https://www.esco-net.com/wcs/escort/ec/detail?hHinCd=EA500AZ-250","EA500AZ-250")</f>
        <v>EA500AZ-250</v>
      </c>
    </row>
    <row r="103" spans="2:5" x14ac:dyDescent="0.2">
      <c r="B103" s="6" t="s">
        <v>25</v>
      </c>
      <c r="C103" s="6" t="s">
        <v>387</v>
      </c>
      <c r="D103" s="6" t="s">
        <v>388</v>
      </c>
      <c r="E103" s="5" t="str">
        <f>HYPERLINK("https://www.esco-net.com/wcs/escort/ec/detail?hHinCd=EA590BA-4","EA590BA-4")</f>
        <v>EA590BA-4</v>
      </c>
    </row>
    <row r="104" spans="2:5" x14ac:dyDescent="0.2">
      <c r="B104" s="6" t="s">
        <v>26</v>
      </c>
      <c r="C104" s="6" t="s">
        <v>389</v>
      </c>
      <c r="D104" s="6" t="s">
        <v>390</v>
      </c>
      <c r="E104" s="5" t="str">
        <f>HYPERLINK("https://www.esco-net.com/wcs/escort/ec/detail?hHinCd=EA590B-2","EA590B-2")</f>
        <v>EA590B-2</v>
      </c>
    </row>
    <row r="105" spans="2:5" x14ac:dyDescent="0.2">
      <c r="B105" s="6" t="s">
        <v>26</v>
      </c>
      <c r="C105" s="6" t="s">
        <v>391</v>
      </c>
      <c r="D105" s="6" t="s">
        <v>392</v>
      </c>
      <c r="E105" s="5" t="str">
        <f>HYPERLINK("https://www.esco-net.com/wcs/escort/ec/detail?hHinCd=EA590HA-53","EA590HA-53")</f>
        <v>EA590HA-53</v>
      </c>
    </row>
    <row r="106" spans="2:5" x14ac:dyDescent="0.2">
      <c r="B106" s="6" t="s">
        <v>26</v>
      </c>
      <c r="C106" s="6" t="s">
        <v>393</v>
      </c>
      <c r="D106" s="6" t="s">
        <v>394</v>
      </c>
      <c r="E106" s="5"/>
    </row>
    <row r="107" spans="2:5" x14ac:dyDescent="0.2">
      <c r="B107" s="6" t="s">
        <v>395</v>
      </c>
      <c r="C107" s="6" t="s">
        <v>396</v>
      </c>
      <c r="D107" s="6" t="s">
        <v>397</v>
      </c>
      <c r="E107" s="5" t="str">
        <f>HYPERLINK("https://www.esco-net.com/wcs/escort/ec/detail?hHinCd=EA604DH-21","EA604DH-21")</f>
        <v>EA604DH-21</v>
      </c>
    </row>
    <row r="108" spans="2:5" x14ac:dyDescent="0.2">
      <c r="B108" s="6" t="s">
        <v>74</v>
      </c>
      <c r="C108" s="6" t="s">
        <v>398</v>
      </c>
      <c r="D108" s="6" t="s">
        <v>399</v>
      </c>
      <c r="E108" s="5" t="str">
        <f>HYPERLINK("https://www.esco-net.com/wcs/escort/ec/detail?hHinCd=EA537PA-6A","EA537PA-6A")</f>
        <v>EA537PA-6A</v>
      </c>
    </row>
    <row r="109" spans="2:5" x14ac:dyDescent="0.2">
      <c r="B109" s="6" t="s">
        <v>400</v>
      </c>
      <c r="C109" s="6" t="s">
        <v>401</v>
      </c>
      <c r="D109" s="6" t="s">
        <v>402</v>
      </c>
      <c r="E109" s="5" t="str">
        <f>HYPERLINK("https://www.esco-net.com/wcs/escort/ec/detail?hHinCd=EA750FV-21C","EA750FV-21C")</f>
        <v>EA750FV-21C</v>
      </c>
    </row>
    <row r="110" spans="2:5" x14ac:dyDescent="0.2">
      <c r="B110" s="6" t="s">
        <v>403</v>
      </c>
      <c r="C110" s="6" t="s">
        <v>404</v>
      </c>
      <c r="D110" s="6" t="s">
        <v>405</v>
      </c>
      <c r="E110" s="5" t="str">
        <f>HYPERLINK("https://www.esco-net.com/wcs/escort/ec/detail?hHinCd=EA584BC-1A","EA584BC-1A")</f>
        <v>EA584BC-1A</v>
      </c>
    </row>
    <row r="111" spans="2:5" x14ac:dyDescent="0.2">
      <c r="B111" s="6" t="s">
        <v>75</v>
      </c>
      <c r="C111" s="6" t="s">
        <v>406</v>
      </c>
      <c r="D111" s="6" t="s">
        <v>407</v>
      </c>
      <c r="E111" s="5" t="str">
        <f>HYPERLINK("https://www.esco-net.com/wcs/escort/ec/detail?hHinCd=EA618SA-112","EA618SA-112")</f>
        <v>EA618SA-112</v>
      </c>
    </row>
    <row r="112" spans="2:5" x14ac:dyDescent="0.2">
      <c r="B112" s="6" t="s">
        <v>75</v>
      </c>
      <c r="C112" s="6" t="s">
        <v>408</v>
      </c>
      <c r="D112" s="6" t="s">
        <v>76</v>
      </c>
      <c r="E112" s="5"/>
    </row>
    <row r="113" spans="2:5" x14ac:dyDescent="0.2">
      <c r="B113" s="6" t="s">
        <v>77</v>
      </c>
      <c r="C113" s="6" t="s">
        <v>409</v>
      </c>
      <c r="D113" s="6" t="s">
        <v>410</v>
      </c>
      <c r="E113" s="5" t="str">
        <f>HYPERLINK("https://www.esco-net.com/wcs/escort/ec/detail?hHinCd=EA618RX","EA618RX")</f>
        <v>EA618RX</v>
      </c>
    </row>
    <row r="114" spans="2:5" x14ac:dyDescent="0.2">
      <c r="B114" s="6" t="s">
        <v>78</v>
      </c>
      <c r="C114" s="6" t="s">
        <v>411</v>
      </c>
      <c r="D114" s="6" t="s">
        <v>412</v>
      </c>
      <c r="E114" s="5"/>
    </row>
    <row r="115" spans="2:5" x14ac:dyDescent="0.2">
      <c r="B115" s="6" t="s">
        <v>413</v>
      </c>
      <c r="C115" s="6" t="s">
        <v>414</v>
      </c>
      <c r="D115" s="6" t="s">
        <v>415</v>
      </c>
      <c r="E115" s="5"/>
    </row>
    <row r="116" spans="2:5" x14ac:dyDescent="0.2">
      <c r="B116" s="6" t="s">
        <v>79</v>
      </c>
      <c r="C116" s="6" t="s">
        <v>416</v>
      </c>
      <c r="D116" s="6" t="s">
        <v>417</v>
      </c>
      <c r="E116" s="5" t="str">
        <f>HYPERLINK("https://www.esco-net.com/wcs/escort/ec/detail?hHinCd=EA687AM-300A","EA687AM-300A")</f>
        <v>EA687AM-300A</v>
      </c>
    </row>
    <row r="117" spans="2:5" x14ac:dyDescent="0.2">
      <c r="B117" s="6" t="s">
        <v>79</v>
      </c>
      <c r="C117" s="6" t="s">
        <v>418</v>
      </c>
      <c r="D117" s="6" t="s">
        <v>419</v>
      </c>
      <c r="E117" s="5" t="str">
        <f>HYPERLINK("https://www.esco-net.com/wcs/escort/ec/detail?hHinCd=EA687AT-100A","EA687AT-100A")</f>
        <v>EA687AT-100A</v>
      </c>
    </row>
    <row r="118" spans="2:5" x14ac:dyDescent="0.2">
      <c r="B118" s="6" t="s">
        <v>80</v>
      </c>
      <c r="C118" s="6" t="s">
        <v>420</v>
      </c>
      <c r="D118" s="6" t="s">
        <v>421</v>
      </c>
      <c r="E118" s="5" t="str">
        <f>HYPERLINK("https://www.esco-net.com/wcs/escort/ec/detail?hHinCd=EA616CD-4","EA616CD-4")</f>
        <v>EA616CD-4</v>
      </c>
    </row>
    <row r="119" spans="2:5" x14ac:dyDescent="0.2">
      <c r="B119" s="6" t="s">
        <v>81</v>
      </c>
      <c r="C119" s="6" t="s">
        <v>422</v>
      </c>
      <c r="D119" s="6" t="s">
        <v>423</v>
      </c>
      <c r="E119" s="5" t="str">
        <f>HYPERLINK("https://www.esco-net.com/wcs/escort/ec/detail?hHinCd=EA614B-111","EA614B-111")</f>
        <v>EA614B-111</v>
      </c>
    </row>
    <row r="120" spans="2:5" x14ac:dyDescent="0.2">
      <c r="B120" s="6" t="s">
        <v>81</v>
      </c>
      <c r="C120" s="6" t="s">
        <v>424</v>
      </c>
      <c r="D120" s="6" t="s">
        <v>425</v>
      </c>
      <c r="E120" s="5" t="str">
        <f>HYPERLINK("https://www.esco-net.com/wcs/escort/ec/detail?hHinCd=EA614B-114","EA614B-114")</f>
        <v>EA614B-114</v>
      </c>
    </row>
    <row r="121" spans="2:5" x14ac:dyDescent="0.2">
      <c r="B121" s="6" t="s">
        <v>81</v>
      </c>
      <c r="C121" s="6" t="s">
        <v>426</v>
      </c>
      <c r="D121" s="6" t="s">
        <v>427</v>
      </c>
      <c r="E121" s="5" t="str">
        <f>HYPERLINK("https://www.esco-net.com/wcs/escort/ec/detail?hHinCd=EA614B-116","EA614B-116")</f>
        <v>EA614B-116</v>
      </c>
    </row>
    <row r="122" spans="2:5" x14ac:dyDescent="0.2">
      <c r="B122" s="6" t="s">
        <v>16</v>
      </c>
      <c r="C122" s="6" t="s">
        <v>428</v>
      </c>
      <c r="D122" s="6" t="s">
        <v>429</v>
      </c>
      <c r="E122" s="5"/>
    </row>
    <row r="123" spans="2:5" x14ac:dyDescent="0.2">
      <c r="B123" s="6" t="s">
        <v>17</v>
      </c>
      <c r="C123" s="6" t="s">
        <v>430</v>
      </c>
      <c r="D123" s="6" t="s">
        <v>431</v>
      </c>
      <c r="E123" s="5"/>
    </row>
    <row r="124" spans="2:5" x14ac:dyDescent="0.2">
      <c r="B124" s="6" t="s">
        <v>17</v>
      </c>
      <c r="C124" s="6" t="s">
        <v>432</v>
      </c>
      <c r="D124" s="6" t="s">
        <v>433</v>
      </c>
      <c r="E124" s="5"/>
    </row>
    <row r="125" spans="2:5" x14ac:dyDescent="0.2">
      <c r="B125" s="6" t="s">
        <v>83</v>
      </c>
      <c r="C125" s="6" t="s">
        <v>434</v>
      </c>
      <c r="D125" s="6" t="s">
        <v>82</v>
      </c>
      <c r="E125" s="5" t="str">
        <f>HYPERLINK("https://www.esco-net.com/wcs/escort/ec/detail?hHinCd=EA618RN-13","EA618RN-13")</f>
        <v>EA618RN-13</v>
      </c>
    </row>
    <row r="126" spans="2:5" x14ac:dyDescent="0.2">
      <c r="B126" s="6" t="s">
        <v>34</v>
      </c>
      <c r="C126" s="6" t="s">
        <v>435</v>
      </c>
      <c r="D126" s="6" t="s">
        <v>436</v>
      </c>
      <c r="E126" s="5"/>
    </row>
    <row r="127" spans="2:5" x14ac:dyDescent="0.2">
      <c r="B127" s="6" t="s">
        <v>35</v>
      </c>
      <c r="C127" s="6" t="s">
        <v>437</v>
      </c>
      <c r="D127" s="6" t="s">
        <v>438</v>
      </c>
      <c r="E127" s="5" t="str">
        <f>HYPERLINK("https://www.esco-net.com/wcs/escort/ec/detail?hHinCd=EA614AA-12","EA614AA-12")</f>
        <v>EA614AA-12</v>
      </c>
    </row>
    <row r="128" spans="2:5" x14ac:dyDescent="0.2">
      <c r="B128" s="6" t="s">
        <v>35</v>
      </c>
      <c r="C128" s="6" t="s">
        <v>439</v>
      </c>
      <c r="D128" s="6" t="s">
        <v>440</v>
      </c>
      <c r="E128" s="5" t="str">
        <f>HYPERLINK("https://www.esco-net.com/wcs/escort/ec/detail?hHinCd=EA614AA-14","EA614AA-14")</f>
        <v>EA614AA-14</v>
      </c>
    </row>
    <row r="129" spans="2:5" x14ac:dyDescent="0.2">
      <c r="B129" s="6" t="s">
        <v>441</v>
      </c>
      <c r="C129" s="6" t="s">
        <v>442</v>
      </c>
      <c r="D129" s="6" t="s">
        <v>443</v>
      </c>
      <c r="E129" s="5"/>
    </row>
    <row r="130" spans="2:5" x14ac:dyDescent="0.2">
      <c r="B130" s="6" t="s">
        <v>444</v>
      </c>
      <c r="C130" s="6" t="s">
        <v>445</v>
      </c>
      <c r="D130" s="6" t="s">
        <v>446</v>
      </c>
      <c r="E130" s="5"/>
    </row>
    <row r="131" spans="2:5" x14ac:dyDescent="0.2">
      <c r="B131" s="6" t="s">
        <v>18</v>
      </c>
      <c r="C131" s="6" t="s">
        <v>447</v>
      </c>
      <c r="D131" s="6" t="s">
        <v>448</v>
      </c>
      <c r="E131" s="5"/>
    </row>
    <row r="132" spans="2:5" x14ac:dyDescent="0.2">
      <c r="B132" s="6" t="s">
        <v>449</v>
      </c>
      <c r="C132" s="6" t="s">
        <v>450</v>
      </c>
      <c r="D132" s="6" t="s">
        <v>451</v>
      </c>
      <c r="E132" s="5"/>
    </row>
    <row r="133" spans="2:5" x14ac:dyDescent="0.2">
      <c r="B133" s="6" t="s">
        <v>452</v>
      </c>
      <c r="C133" s="6" t="s">
        <v>453</v>
      </c>
      <c r="D133" s="6" t="s">
        <v>454</v>
      </c>
      <c r="E133" s="5"/>
    </row>
    <row r="134" spans="2:5" x14ac:dyDescent="0.2">
      <c r="B134" s="6" t="s">
        <v>455</v>
      </c>
      <c r="C134" s="6" t="s">
        <v>456</v>
      </c>
      <c r="D134" s="6" t="s">
        <v>457</v>
      </c>
      <c r="E134" s="5" t="str">
        <f>HYPERLINK("https://www.esco-net.com/wcs/escort/ec/detail?hHinCd=EA164AA-5.5AB","EA164AA-5.5AB")</f>
        <v>EA164AA-5.5AB</v>
      </c>
    </row>
    <row r="135" spans="2:5" x14ac:dyDescent="0.2">
      <c r="B135" s="6" t="s">
        <v>458</v>
      </c>
      <c r="C135" s="6" t="s">
        <v>459</v>
      </c>
      <c r="D135" s="6" t="s">
        <v>460</v>
      </c>
      <c r="E135" s="5" t="str">
        <f>HYPERLINK("https://www.esco-net.com/wcs/escort/ec/detail?hHinCd=EA602AS-24","EA602AS-24")</f>
        <v>EA602AS-24</v>
      </c>
    </row>
    <row r="136" spans="2:5" x14ac:dyDescent="0.2">
      <c r="B136" s="6" t="s">
        <v>458</v>
      </c>
      <c r="C136" s="6" t="s">
        <v>461</v>
      </c>
      <c r="D136" s="6" t="s">
        <v>462</v>
      </c>
      <c r="E136" s="5" t="str">
        <f>HYPERLINK("https://www.esco-net.com/wcs/escort/ec/detail?hHinCd=EA613GA-115","EA613GA-115")</f>
        <v>EA613GA-115</v>
      </c>
    </row>
    <row r="137" spans="2:5" x14ac:dyDescent="0.2">
      <c r="B137" s="6" t="s">
        <v>463</v>
      </c>
      <c r="C137" s="6" t="s">
        <v>464</v>
      </c>
      <c r="D137" s="6" t="s">
        <v>465</v>
      </c>
      <c r="E137" s="5" t="str">
        <f>HYPERLINK("https://www.esco-net.com/wcs/escort/ec/detail?hHinCd=EA602AT-16","EA602AT-16")</f>
        <v>EA602AT-16</v>
      </c>
    </row>
    <row r="138" spans="2:5" x14ac:dyDescent="0.2">
      <c r="B138" s="6" t="s">
        <v>463</v>
      </c>
      <c r="C138" s="6" t="s">
        <v>466</v>
      </c>
      <c r="D138" s="6" t="s">
        <v>467</v>
      </c>
      <c r="E138" s="5" t="str">
        <f>HYPERLINK("https://www.esco-net.com/wcs/escort/ec/detail?hHinCd=EA602AT-116","EA602AT-116")</f>
        <v>EA602AT-116</v>
      </c>
    </row>
    <row r="139" spans="2:5" x14ac:dyDescent="0.2">
      <c r="B139" s="6" t="s">
        <v>84</v>
      </c>
      <c r="C139" s="6" t="s">
        <v>468</v>
      </c>
      <c r="D139" s="6" t="s">
        <v>469</v>
      </c>
      <c r="E139" s="5" t="str">
        <f>HYPERLINK("https://www.esco-net.com/wcs/escort/ec/detail?hHinCd=EA723NG-4","EA723NG-4")</f>
        <v>EA723NG-4</v>
      </c>
    </row>
    <row r="140" spans="2:5" x14ac:dyDescent="0.2">
      <c r="B140" s="6" t="s">
        <v>85</v>
      </c>
      <c r="C140" s="6" t="s">
        <v>470</v>
      </c>
      <c r="D140" s="6" t="s">
        <v>471</v>
      </c>
      <c r="E140" s="5" t="str">
        <f>HYPERLINK("https://www.esco-net.com/wcs/escort/ec/detail?hHinCd=EA723JF-3","EA723JF-3")</f>
        <v>EA723JF-3</v>
      </c>
    </row>
    <row r="141" spans="2:5" x14ac:dyDescent="0.2">
      <c r="B141" s="6" t="s">
        <v>86</v>
      </c>
      <c r="C141" s="6" t="s">
        <v>472</v>
      </c>
      <c r="D141" s="6" t="s">
        <v>473</v>
      </c>
      <c r="E141" s="5" t="str">
        <f>HYPERLINK("https://www.esco-net.com/wcs/escort/ec/detail?hHinCd=EA552EA-10","EA552EA-10")</f>
        <v>EA552EA-10</v>
      </c>
    </row>
    <row r="142" spans="2:5" x14ac:dyDescent="0.2">
      <c r="B142" s="6" t="s">
        <v>474</v>
      </c>
      <c r="C142" s="6" t="s">
        <v>475</v>
      </c>
      <c r="D142" s="6" t="s">
        <v>476</v>
      </c>
      <c r="E142" s="5" t="str">
        <f>HYPERLINK("https://www.esco-net.com/wcs/escort/ec/detail?hHinCd=EA557DE-600","EA557DE-600")</f>
        <v>EA557DE-600</v>
      </c>
    </row>
    <row r="143" spans="2:5" x14ac:dyDescent="0.2">
      <c r="B143" s="6" t="s">
        <v>477</v>
      </c>
      <c r="C143" s="6" t="s">
        <v>478</v>
      </c>
      <c r="D143" s="6" t="s">
        <v>479</v>
      </c>
      <c r="E143" s="5" t="str">
        <f>HYPERLINK("https://www.esco-net.com/wcs/escort/ec/detail?hHinCd=EA573KS-4","EA573KS-4")</f>
        <v>EA573KS-4</v>
      </c>
    </row>
    <row r="144" spans="2:5" x14ac:dyDescent="0.2">
      <c r="B144" s="6" t="s">
        <v>480</v>
      </c>
      <c r="C144" s="6" t="s">
        <v>481</v>
      </c>
      <c r="D144" s="6" t="s">
        <v>482</v>
      </c>
      <c r="E144" s="5"/>
    </row>
    <row r="145" spans="2:5" x14ac:dyDescent="0.2">
      <c r="B145" s="6" t="s">
        <v>483</v>
      </c>
      <c r="C145" s="6" t="s">
        <v>484</v>
      </c>
      <c r="D145" s="6" t="s">
        <v>485</v>
      </c>
      <c r="E145" s="5"/>
    </row>
    <row r="146" spans="2:5" x14ac:dyDescent="0.2">
      <c r="B146" s="6" t="s">
        <v>483</v>
      </c>
      <c r="C146" s="6" t="s">
        <v>486</v>
      </c>
      <c r="D146" s="6" t="s">
        <v>487</v>
      </c>
      <c r="E146" s="5" t="str">
        <f>HYPERLINK("https://www.esco-net.com/wcs/escort/ec/detail?hHinCd=EA611GK-24","EA611GK-24")</f>
        <v>EA611GK-24</v>
      </c>
    </row>
    <row r="147" spans="2:5" x14ac:dyDescent="0.2">
      <c r="B147" s="6" t="s">
        <v>483</v>
      </c>
      <c r="C147" s="6" t="s">
        <v>488</v>
      </c>
      <c r="D147" s="6" t="s">
        <v>489</v>
      </c>
      <c r="E147" s="5" t="str">
        <f>HYPERLINK("https://www.esco-net.com/wcs/escort/ec/detail?hHinCd=EA611GK-5","EA611GK-5")</f>
        <v>EA611GK-5</v>
      </c>
    </row>
    <row r="148" spans="2:5" x14ac:dyDescent="0.2">
      <c r="B148" s="6" t="s">
        <v>490</v>
      </c>
      <c r="C148" s="6" t="s">
        <v>491</v>
      </c>
      <c r="D148" s="6" t="s">
        <v>492</v>
      </c>
      <c r="E148" s="5" t="str">
        <f>HYPERLINK("https://www.esco-net.com/wcs/escort/ec/detail?hHinCd=EA611GA-90A","EA611GA-90A")</f>
        <v>EA611GA-90A</v>
      </c>
    </row>
    <row r="149" spans="2:5" x14ac:dyDescent="0.2">
      <c r="B149" s="6" t="s">
        <v>36</v>
      </c>
      <c r="C149" s="6" t="s">
        <v>493</v>
      </c>
      <c r="D149" s="6" t="s">
        <v>87</v>
      </c>
      <c r="E149" s="5" t="str">
        <f>HYPERLINK("https://www.esco-net.com/wcs/escort/ec/detail?hHinCd=EA611BR-0","EA611BR-0")</f>
        <v>EA611BR-0</v>
      </c>
    </row>
    <row r="150" spans="2:5" x14ac:dyDescent="0.2">
      <c r="B150" s="6" t="s">
        <v>88</v>
      </c>
      <c r="C150" s="6" t="s">
        <v>494</v>
      </c>
      <c r="D150" s="6" t="s">
        <v>495</v>
      </c>
      <c r="E150" s="5"/>
    </row>
    <row r="151" spans="2:5" x14ac:dyDescent="0.2">
      <c r="B151" s="6" t="s">
        <v>88</v>
      </c>
      <c r="C151" s="6" t="s">
        <v>496</v>
      </c>
      <c r="D151" s="6" t="s">
        <v>497</v>
      </c>
      <c r="E151" s="5" t="str">
        <f>HYPERLINK("https://www.esco-net.com/wcs/escort/ec/detail?hHinCd=EA573-0.7","EA573-0.7")</f>
        <v>EA573-0.7</v>
      </c>
    </row>
    <row r="152" spans="2:5" x14ac:dyDescent="0.2">
      <c r="B152" s="6" t="s">
        <v>498</v>
      </c>
      <c r="C152" s="6" t="s">
        <v>499</v>
      </c>
      <c r="D152" s="6" t="s">
        <v>500</v>
      </c>
      <c r="E152" s="5" t="str">
        <f>HYPERLINK("https://www.esco-net.com/wcs/escort/ec/detail?hHinCd=EA573WC","EA573WC")</f>
        <v>EA573WC</v>
      </c>
    </row>
    <row r="153" spans="2:5" x14ac:dyDescent="0.2">
      <c r="B153" s="6" t="s">
        <v>501</v>
      </c>
      <c r="C153" s="6" t="s">
        <v>502</v>
      </c>
      <c r="D153" s="6" t="s">
        <v>503</v>
      </c>
      <c r="E153" s="5" t="str">
        <f>HYPERLINK("https://www.esco-net.com/wcs/escort/ec/detail?hHinCd=EA573TM-325","EA573TM-325")</f>
        <v>EA573TM-325</v>
      </c>
    </row>
    <row r="154" spans="2:5" x14ac:dyDescent="0.2">
      <c r="B154" s="6" t="s">
        <v>504</v>
      </c>
      <c r="C154" s="6" t="s">
        <v>505</v>
      </c>
      <c r="D154" s="6" t="s">
        <v>506</v>
      </c>
      <c r="E154" s="5" t="str">
        <f>HYPERLINK("https://www.esco-net.com/wcs/escort/ec/detail?hHinCd=EA566DP-3","EA566DP-3")</f>
        <v>EA566DP-3</v>
      </c>
    </row>
    <row r="155" spans="2:5" x14ac:dyDescent="0.2">
      <c r="B155" s="6" t="s">
        <v>507</v>
      </c>
      <c r="C155" s="6" t="s">
        <v>508</v>
      </c>
      <c r="D155" s="6" t="s">
        <v>509</v>
      </c>
      <c r="E155" s="5" t="str">
        <f>HYPERLINK("https://www.esco-net.com/wcs/escort/ec/detail?hHinCd=EA576F-31","EA576F-31")</f>
        <v>EA576F-31</v>
      </c>
    </row>
    <row r="156" spans="2:5" x14ac:dyDescent="0.2">
      <c r="B156" s="6" t="s">
        <v>510</v>
      </c>
      <c r="C156" s="6" t="s">
        <v>511</v>
      </c>
      <c r="D156" s="6" t="s">
        <v>512</v>
      </c>
      <c r="E156" s="5"/>
    </row>
    <row r="157" spans="2:5" x14ac:dyDescent="0.2">
      <c r="B157" s="6" t="s">
        <v>89</v>
      </c>
      <c r="C157" s="6" t="s">
        <v>513</v>
      </c>
      <c r="D157" s="6" t="s">
        <v>514</v>
      </c>
      <c r="E157" s="5"/>
    </row>
    <row r="158" spans="2:5" x14ac:dyDescent="0.2">
      <c r="B158" s="6" t="s">
        <v>515</v>
      </c>
      <c r="C158" s="6" t="s">
        <v>516</v>
      </c>
      <c r="D158" s="6" t="s">
        <v>517</v>
      </c>
      <c r="E158" s="5"/>
    </row>
    <row r="159" spans="2:5" x14ac:dyDescent="0.2">
      <c r="B159" s="6" t="s">
        <v>518</v>
      </c>
      <c r="C159" s="6" t="s">
        <v>519</v>
      </c>
      <c r="D159" s="6" t="s">
        <v>520</v>
      </c>
      <c r="E159" s="5"/>
    </row>
    <row r="160" spans="2:5" x14ac:dyDescent="0.2">
      <c r="B160" s="6" t="s">
        <v>90</v>
      </c>
      <c r="C160" s="6" t="s">
        <v>521</v>
      </c>
      <c r="D160" s="6" t="s">
        <v>522</v>
      </c>
      <c r="E160" s="5"/>
    </row>
    <row r="161" spans="2:5" x14ac:dyDescent="0.2">
      <c r="B161" s="6" t="s">
        <v>91</v>
      </c>
      <c r="C161" s="6" t="s">
        <v>523</v>
      </c>
      <c r="D161" s="6" t="s">
        <v>524</v>
      </c>
      <c r="E161" s="5" t="str">
        <f>HYPERLINK("https://www.esco-net.com/wcs/escort/ec/detail?hHinCd=EA929AC-46A","EA929AC-46A")</f>
        <v>EA929AC-46A</v>
      </c>
    </row>
    <row r="162" spans="2:5" x14ac:dyDescent="0.2">
      <c r="B162" s="6" t="s">
        <v>525</v>
      </c>
      <c r="C162" s="6" t="s">
        <v>526</v>
      </c>
      <c r="D162" s="6" t="s">
        <v>527</v>
      </c>
      <c r="E162" s="5" t="str">
        <f>HYPERLINK("https://www.esco-net.com/wcs/escort/ec/detail?hHinCd=EA991CU-1BA","EA991CU-1BA")</f>
        <v>EA991CU-1BA</v>
      </c>
    </row>
    <row r="163" spans="2:5" x14ac:dyDescent="0.2">
      <c r="B163" s="6" t="s">
        <v>92</v>
      </c>
      <c r="C163" s="6" t="s">
        <v>528</v>
      </c>
      <c r="D163" s="6" t="s">
        <v>529</v>
      </c>
      <c r="E163" s="5"/>
    </row>
    <row r="164" spans="2:5" x14ac:dyDescent="0.2">
      <c r="B164" s="6" t="s">
        <v>92</v>
      </c>
      <c r="C164" s="6" t="s">
        <v>530</v>
      </c>
      <c r="D164" s="6" t="s">
        <v>531</v>
      </c>
      <c r="E164" s="5"/>
    </row>
    <row r="165" spans="2:5" x14ac:dyDescent="0.2">
      <c r="B165" s="6" t="s">
        <v>532</v>
      </c>
      <c r="C165" s="6" t="s">
        <v>533</v>
      </c>
      <c r="D165" s="6" t="s">
        <v>534</v>
      </c>
      <c r="E165" s="5"/>
    </row>
    <row r="166" spans="2:5" x14ac:dyDescent="0.2">
      <c r="B166" s="6" t="s">
        <v>532</v>
      </c>
      <c r="C166" s="6" t="s">
        <v>535</v>
      </c>
      <c r="D166" s="6" t="s">
        <v>536</v>
      </c>
      <c r="E166" s="5"/>
    </row>
    <row r="167" spans="2:5" x14ac:dyDescent="0.2">
      <c r="B167" s="6" t="s">
        <v>537</v>
      </c>
      <c r="C167" s="6" t="s">
        <v>538</v>
      </c>
      <c r="D167" s="6" t="s">
        <v>539</v>
      </c>
      <c r="E167" s="5"/>
    </row>
    <row r="168" spans="2:5" x14ac:dyDescent="0.2">
      <c r="B168" s="6" t="s">
        <v>540</v>
      </c>
      <c r="C168" s="6" t="s">
        <v>541</v>
      </c>
      <c r="D168" s="6" t="s">
        <v>542</v>
      </c>
      <c r="E168" s="5"/>
    </row>
    <row r="169" spans="2:5" x14ac:dyDescent="0.2">
      <c r="B169" s="6" t="s">
        <v>543</v>
      </c>
      <c r="C169" s="6" t="s">
        <v>544</v>
      </c>
      <c r="D169" s="6" t="s">
        <v>545</v>
      </c>
      <c r="E169" s="5" t="str">
        <f>HYPERLINK("https://www.esco-net.com/wcs/escort/ec/detail?hHinCd=EA595HA-3","EA595HA-3")</f>
        <v>EA595HA-3</v>
      </c>
    </row>
    <row r="170" spans="2:5" x14ac:dyDescent="0.2">
      <c r="B170" s="6" t="s">
        <v>546</v>
      </c>
      <c r="C170" s="6" t="s">
        <v>547</v>
      </c>
      <c r="D170" s="6" t="s">
        <v>548</v>
      </c>
      <c r="E170" s="5"/>
    </row>
    <row r="171" spans="2:5" x14ac:dyDescent="0.2">
      <c r="B171" s="6" t="s">
        <v>546</v>
      </c>
      <c r="C171" s="6" t="s">
        <v>549</v>
      </c>
      <c r="D171" s="6" t="s">
        <v>550</v>
      </c>
      <c r="E171" s="5"/>
    </row>
    <row r="172" spans="2:5" x14ac:dyDescent="0.2">
      <c r="B172" s="6" t="s">
        <v>546</v>
      </c>
      <c r="C172" s="6" t="s">
        <v>551</v>
      </c>
      <c r="D172" s="6" t="s">
        <v>552</v>
      </c>
      <c r="E172" s="5"/>
    </row>
    <row r="173" spans="2:5" x14ac:dyDescent="0.2">
      <c r="B173" s="6" t="s">
        <v>553</v>
      </c>
      <c r="C173" s="6" t="s">
        <v>554</v>
      </c>
      <c r="D173" s="6" t="s">
        <v>555</v>
      </c>
      <c r="E173" s="5" t="str">
        <f>HYPERLINK("https://www.esco-net.com/wcs/escort/ec/detail?hHinCd=EA910EG-26.5","EA910EG-26.5")</f>
        <v>EA910EG-26.5</v>
      </c>
    </row>
    <row r="174" spans="2:5" x14ac:dyDescent="0.2">
      <c r="B174" s="6" t="s">
        <v>93</v>
      </c>
      <c r="C174" s="6" t="s">
        <v>556</v>
      </c>
      <c r="D174" s="6" t="s">
        <v>557</v>
      </c>
      <c r="E174" s="5" t="str">
        <f>HYPERLINK("https://www.esco-net.com/wcs/escort/ec/detail?hHinCd=EA720JG-5.5B","EA720JG-5.5B")</f>
        <v>EA720JG-5.5B</v>
      </c>
    </row>
    <row r="175" spans="2:5" x14ac:dyDescent="0.2">
      <c r="B175" s="6" t="s">
        <v>558</v>
      </c>
      <c r="C175" s="6" t="s">
        <v>559</v>
      </c>
      <c r="D175" s="6" t="s">
        <v>560</v>
      </c>
      <c r="E175" s="5" t="str">
        <f>HYPERLINK("https://www.esco-net.com/wcs/escort/ec/detail?hHinCd=EA581DA-21","EA581DA-21")</f>
        <v>EA581DA-21</v>
      </c>
    </row>
    <row r="176" spans="2:5" x14ac:dyDescent="0.2">
      <c r="B176" s="6" t="s">
        <v>561</v>
      </c>
      <c r="C176" s="6" t="s">
        <v>562</v>
      </c>
      <c r="D176" s="6" t="s">
        <v>563</v>
      </c>
      <c r="E176" s="5"/>
    </row>
    <row r="177" spans="2:5" x14ac:dyDescent="0.2">
      <c r="B177" s="6" t="s">
        <v>561</v>
      </c>
      <c r="C177" s="6" t="s">
        <v>564</v>
      </c>
      <c r="D177" s="6" t="s">
        <v>565</v>
      </c>
      <c r="E177" s="5" t="str">
        <f>HYPERLINK("https://www.esco-net.com/wcs/escort/ec/detail?hHinCd=EA628AS-64","EA628AS-64")</f>
        <v>EA628AS-64</v>
      </c>
    </row>
    <row r="178" spans="2:5" x14ac:dyDescent="0.2">
      <c r="B178" s="6" t="s">
        <v>566</v>
      </c>
      <c r="C178" s="6" t="s">
        <v>567</v>
      </c>
      <c r="D178" s="6" t="s">
        <v>568</v>
      </c>
      <c r="E178" s="5"/>
    </row>
    <row r="179" spans="2:5" x14ac:dyDescent="0.2">
      <c r="B179" s="6" t="s">
        <v>37</v>
      </c>
      <c r="C179" s="6" t="s">
        <v>569</v>
      </c>
      <c r="D179" s="6" t="s">
        <v>570</v>
      </c>
      <c r="E179" s="5" t="str">
        <f>HYPERLINK("https://www.esco-net.com/wcs/escort/ec/detail?hHinCd=EA721SA-3","EA721SA-3")</f>
        <v>EA721SA-3</v>
      </c>
    </row>
    <row r="180" spans="2:5" x14ac:dyDescent="0.2">
      <c r="B180" s="6" t="s">
        <v>37</v>
      </c>
      <c r="C180" s="6" t="s">
        <v>571</v>
      </c>
      <c r="D180" s="6" t="s">
        <v>572</v>
      </c>
      <c r="E180" s="5" t="str">
        <f>HYPERLINK("https://www.esco-net.com/wcs/escort/ec/detail?hHinCd=EA721SA-8","EA721SA-8")</f>
        <v>EA721SA-8</v>
      </c>
    </row>
    <row r="181" spans="2:5" x14ac:dyDescent="0.2">
      <c r="B181" s="6" t="s">
        <v>573</v>
      </c>
      <c r="C181" s="6" t="s">
        <v>574</v>
      </c>
      <c r="D181" s="6" t="s">
        <v>575</v>
      </c>
      <c r="E181" s="5" t="str">
        <f>HYPERLINK("https://www.esco-net.com/wcs/escort/ec/detail?hHinCd=EA725KE-25","EA725KE-25")</f>
        <v>EA725KE-25</v>
      </c>
    </row>
    <row r="182" spans="2:5" x14ac:dyDescent="0.2">
      <c r="B182" s="6" t="s">
        <v>573</v>
      </c>
      <c r="C182" s="6" t="s">
        <v>576</v>
      </c>
      <c r="D182" s="6" t="s">
        <v>577</v>
      </c>
      <c r="E182" s="5"/>
    </row>
    <row r="183" spans="2:5" x14ac:dyDescent="0.2">
      <c r="B183" s="6" t="s">
        <v>578</v>
      </c>
      <c r="C183" s="6" t="s">
        <v>579</v>
      </c>
      <c r="D183" s="6" t="s">
        <v>580</v>
      </c>
      <c r="E183" s="5"/>
    </row>
    <row r="184" spans="2:5" x14ac:dyDescent="0.2">
      <c r="B184" s="6" t="s">
        <v>581</v>
      </c>
      <c r="C184" s="6" t="s">
        <v>582</v>
      </c>
      <c r="D184" s="6" t="s">
        <v>583</v>
      </c>
      <c r="E184" s="5" t="str">
        <f>HYPERLINK("https://www.esco-net.com/wcs/escort/ec/detail?hHinCd=EA729DD-10","EA729DD-10")</f>
        <v>EA729DD-10</v>
      </c>
    </row>
    <row r="185" spans="2:5" x14ac:dyDescent="0.2">
      <c r="B185" s="6" t="s">
        <v>584</v>
      </c>
      <c r="C185" s="6" t="s">
        <v>585</v>
      </c>
      <c r="D185" s="6" t="s">
        <v>586</v>
      </c>
      <c r="E185" s="5"/>
    </row>
    <row r="186" spans="2:5" x14ac:dyDescent="0.2">
      <c r="B186" s="6" t="s">
        <v>27</v>
      </c>
      <c r="C186" s="6" t="s">
        <v>587</v>
      </c>
      <c r="D186" s="6" t="s">
        <v>588</v>
      </c>
      <c r="E186" s="5" t="str">
        <f>HYPERLINK("https://www.esco-net.com/wcs/escort/ec/detail?hHinCd=EA776AG-1","EA776AG-1")</f>
        <v>EA776AG-1</v>
      </c>
    </row>
    <row r="187" spans="2:5" x14ac:dyDescent="0.2">
      <c r="B187" s="6" t="s">
        <v>589</v>
      </c>
      <c r="C187" s="6" t="s">
        <v>590</v>
      </c>
      <c r="D187" s="6" t="s">
        <v>591</v>
      </c>
      <c r="E187" s="5"/>
    </row>
    <row r="188" spans="2:5" x14ac:dyDescent="0.2">
      <c r="B188" s="6" t="s">
        <v>592</v>
      </c>
      <c r="C188" s="6" t="s">
        <v>593</v>
      </c>
      <c r="D188" s="6" t="s">
        <v>594</v>
      </c>
      <c r="E188" s="5" t="str">
        <f>HYPERLINK("https://www.esco-net.com/wcs/escort/ec/detail?hHinCd=EA707DL-1","EA707DL-1")</f>
        <v>EA707DL-1</v>
      </c>
    </row>
    <row r="189" spans="2:5" x14ac:dyDescent="0.2">
      <c r="B189" s="6" t="s">
        <v>592</v>
      </c>
      <c r="C189" s="6" t="s">
        <v>595</v>
      </c>
      <c r="D189" s="6" t="s">
        <v>596</v>
      </c>
      <c r="E189" s="5" t="str">
        <f>HYPERLINK("https://www.esco-net.com/wcs/escort/ec/detail?hHinCd=EA707G-19A","EA707G-19A")</f>
        <v>EA707G-19A</v>
      </c>
    </row>
    <row r="190" spans="2:5" x14ac:dyDescent="0.2">
      <c r="B190" s="6" t="s">
        <v>597</v>
      </c>
      <c r="C190" s="6" t="s">
        <v>598</v>
      </c>
      <c r="D190" s="6" t="s">
        <v>599</v>
      </c>
      <c r="E190" s="5" t="str">
        <f>HYPERLINK("https://www.esco-net.com/wcs/escort/ec/detail?hHinCd=EA810CF-11","EA810CF-11")</f>
        <v>EA810CF-11</v>
      </c>
    </row>
    <row r="191" spans="2:5" x14ac:dyDescent="0.2">
      <c r="B191" s="6" t="s">
        <v>94</v>
      </c>
      <c r="C191" s="6" t="s">
        <v>600</v>
      </c>
      <c r="D191" s="6" t="s">
        <v>601</v>
      </c>
      <c r="E191" s="5" t="str">
        <f>HYPERLINK("https://www.esco-net.com/wcs/escort/ec/detail?hHinCd=EA813DC-82","EA813DC-82")</f>
        <v>EA813DC-82</v>
      </c>
    </row>
    <row r="192" spans="2:5" x14ac:dyDescent="0.2">
      <c r="B192" s="6" t="s">
        <v>602</v>
      </c>
      <c r="C192" s="6" t="s">
        <v>603</v>
      </c>
      <c r="D192" s="6" t="s">
        <v>604</v>
      </c>
      <c r="E192" s="5"/>
    </row>
    <row r="193" spans="2:5" x14ac:dyDescent="0.2">
      <c r="B193" s="6" t="s">
        <v>605</v>
      </c>
      <c r="C193" s="6" t="s">
        <v>606</v>
      </c>
      <c r="D193" s="6" t="s">
        <v>607</v>
      </c>
      <c r="E193" s="5" t="str">
        <f>HYPERLINK("https://www.esco-net.com/wcs/escort/ec/detail?hHinCd=EA851AF-2","EA851AF-2")</f>
        <v>EA851AF-2</v>
      </c>
    </row>
    <row r="194" spans="2:5" x14ac:dyDescent="0.2">
      <c r="B194" s="6" t="s">
        <v>608</v>
      </c>
      <c r="C194" s="6" t="s">
        <v>609</v>
      </c>
      <c r="D194" s="6" t="s">
        <v>610</v>
      </c>
      <c r="E194" s="5" t="str">
        <f>HYPERLINK("https://www.esco-net.com/wcs/escort/ec/detail?hHinCd=EA813RB-18FA","EA813RB-18FA")</f>
        <v>EA813RB-18FA</v>
      </c>
    </row>
    <row r="195" spans="2:5" x14ac:dyDescent="0.2">
      <c r="B195" s="6" t="s">
        <v>611</v>
      </c>
      <c r="C195" s="6" t="s">
        <v>612</v>
      </c>
      <c r="D195" s="6" t="s">
        <v>613</v>
      </c>
      <c r="E195" s="5" t="str">
        <f>HYPERLINK("https://www.esco-net.com/wcs/escort/ec/detail?hHinCd=EA813WA-32A","EA813WA-32A")</f>
        <v>EA813WA-32A</v>
      </c>
    </row>
    <row r="196" spans="2:5" x14ac:dyDescent="0.2">
      <c r="B196" s="6" t="s">
        <v>95</v>
      </c>
      <c r="C196" s="6" t="s">
        <v>614</v>
      </c>
      <c r="D196" s="6" t="s">
        <v>615</v>
      </c>
      <c r="E196" s="5"/>
    </row>
    <row r="197" spans="2:5" x14ac:dyDescent="0.2">
      <c r="B197" s="6" t="s">
        <v>616</v>
      </c>
      <c r="C197" s="6" t="s">
        <v>617</v>
      </c>
      <c r="D197" s="6" t="s">
        <v>618</v>
      </c>
      <c r="E197" s="5"/>
    </row>
    <row r="198" spans="2:5" x14ac:dyDescent="0.2">
      <c r="B198" s="6" t="s">
        <v>619</v>
      </c>
      <c r="C198" s="6" t="s">
        <v>620</v>
      </c>
      <c r="D198" s="6" t="s">
        <v>621</v>
      </c>
      <c r="E198" s="5" t="str">
        <f>HYPERLINK("https://www.esco-net.com/wcs/escort/ec/detail?hHinCd=EA860KR","EA860KR")</f>
        <v>EA860KR</v>
      </c>
    </row>
    <row r="199" spans="2:5" x14ac:dyDescent="0.2">
      <c r="B199" s="6" t="s">
        <v>622</v>
      </c>
      <c r="C199" s="6" t="s">
        <v>623</v>
      </c>
      <c r="D199" s="6" t="s">
        <v>624</v>
      </c>
      <c r="E199" s="5" t="str">
        <f>HYPERLINK("https://www.esco-net.com/wcs/escort/ec/detail?hHinCd=EA815GA-53","EA815GA-53")</f>
        <v>EA815GA-53</v>
      </c>
    </row>
    <row r="200" spans="2:5" x14ac:dyDescent="0.2">
      <c r="B200" s="6" t="s">
        <v>625</v>
      </c>
      <c r="C200" s="6" t="s">
        <v>626</v>
      </c>
      <c r="D200" s="6" t="s">
        <v>627</v>
      </c>
      <c r="E200" s="5"/>
    </row>
    <row r="201" spans="2:5" x14ac:dyDescent="0.2">
      <c r="B201" s="6" t="s">
        <v>628</v>
      </c>
      <c r="C201" s="6" t="s">
        <v>629</v>
      </c>
      <c r="D201" s="6" t="s">
        <v>630</v>
      </c>
      <c r="E201" s="5" t="str">
        <f>HYPERLINK("https://www.esco-net.com/wcs/escort/ec/detail?hHinCd=EA827FE-106B","EA827FE-106B")</f>
        <v>EA827FE-106B</v>
      </c>
    </row>
    <row r="202" spans="2:5" x14ac:dyDescent="0.2">
      <c r="B202" s="6" t="s">
        <v>628</v>
      </c>
      <c r="C202" s="6" t="s">
        <v>631</v>
      </c>
      <c r="D202" s="6" t="s">
        <v>632</v>
      </c>
      <c r="E202" s="5" t="str">
        <f>HYPERLINK("https://www.esco-net.com/wcs/escort/ec/detail?hHinCd=EA827FE-125","EA827FE-125")</f>
        <v>EA827FE-125</v>
      </c>
    </row>
    <row r="203" spans="2:5" x14ac:dyDescent="0.2">
      <c r="B203" s="6" t="s">
        <v>633</v>
      </c>
      <c r="C203" s="6" t="s">
        <v>634</v>
      </c>
      <c r="D203" s="6" t="s">
        <v>635</v>
      </c>
      <c r="E203" s="5"/>
    </row>
    <row r="204" spans="2:5" x14ac:dyDescent="0.2">
      <c r="B204" s="6" t="s">
        <v>96</v>
      </c>
      <c r="C204" s="6" t="s">
        <v>636</v>
      </c>
      <c r="D204" s="6" t="s">
        <v>637</v>
      </c>
      <c r="E204" s="5" t="str">
        <f>HYPERLINK("https://www.esco-net.com/wcs/escort/ec/detail?hHinCd=EA819VL-5","EA819VL-5")</f>
        <v>EA819VL-5</v>
      </c>
    </row>
    <row r="205" spans="2:5" x14ac:dyDescent="0.2">
      <c r="B205" s="6" t="s">
        <v>638</v>
      </c>
      <c r="C205" s="6" t="s">
        <v>639</v>
      </c>
      <c r="D205" s="6" t="s">
        <v>640</v>
      </c>
      <c r="E205" s="5" t="str">
        <f>HYPERLINK("https://www.esco-net.com/wcs/escort/ec/detail?hHinCd=EA819GB-275","EA819GB-275")</f>
        <v>EA819GB-275</v>
      </c>
    </row>
    <row r="206" spans="2:5" x14ac:dyDescent="0.2">
      <c r="B206" s="6" t="s">
        <v>97</v>
      </c>
      <c r="C206" s="6" t="s">
        <v>641</v>
      </c>
      <c r="D206" s="6" t="s">
        <v>642</v>
      </c>
      <c r="E206" s="5" t="str">
        <f>HYPERLINK("https://www.esco-net.com/wcs/escort/ec/detail?hHinCd=EA825SB-3","EA825SB-3")</f>
        <v>EA825SB-3</v>
      </c>
    </row>
    <row r="207" spans="2:5" x14ac:dyDescent="0.2">
      <c r="B207" s="6" t="s">
        <v>643</v>
      </c>
      <c r="C207" s="6" t="s">
        <v>644</v>
      </c>
      <c r="D207" s="6" t="s">
        <v>645</v>
      </c>
      <c r="E207" s="5" t="str">
        <f>HYPERLINK("https://www.esco-net.com/wcs/escort/ec/detail?hHinCd=EA825SB-63","EA825SB-63")</f>
        <v>EA825SB-63</v>
      </c>
    </row>
    <row r="208" spans="2:5" x14ac:dyDescent="0.2">
      <c r="B208" s="6" t="s">
        <v>646</v>
      </c>
      <c r="C208" s="6" t="s">
        <v>647</v>
      </c>
      <c r="D208" s="6" t="s">
        <v>648</v>
      </c>
      <c r="E208" s="5" t="str">
        <f>HYPERLINK("https://www.esco-net.com/wcs/escort/ec/detail?hHinCd=EA823LX-217","EA823LX-217")</f>
        <v>EA823LX-217</v>
      </c>
    </row>
    <row r="209" spans="2:5" x14ac:dyDescent="0.2">
      <c r="B209" s="6" t="s">
        <v>98</v>
      </c>
      <c r="C209" s="6" t="s">
        <v>649</v>
      </c>
      <c r="D209" s="6" t="s">
        <v>650</v>
      </c>
      <c r="E209" s="5"/>
    </row>
    <row r="210" spans="2:5" x14ac:dyDescent="0.2">
      <c r="B210" s="6" t="s">
        <v>651</v>
      </c>
      <c r="C210" s="6" t="s">
        <v>652</v>
      </c>
      <c r="D210" s="6" t="s">
        <v>653</v>
      </c>
      <c r="E210" s="5" t="str">
        <f>HYPERLINK("https://www.esco-net.com/wcs/escort/ec/detail?hHinCd=EA810XK-21","EA810XK-21")</f>
        <v>EA810XK-21</v>
      </c>
    </row>
    <row r="211" spans="2:5" x14ac:dyDescent="0.2">
      <c r="B211" s="6" t="s">
        <v>654</v>
      </c>
      <c r="C211" s="6" t="s">
        <v>655</v>
      </c>
      <c r="D211" s="6" t="s">
        <v>656</v>
      </c>
      <c r="E211" s="5" t="str">
        <f>HYPERLINK("https://www.esco-net.com/wcs/escort/ec/detail?hHinCd=EA851CB-17","EA851CB-17")</f>
        <v>EA851CB-17</v>
      </c>
    </row>
    <row r="212" spans="2:5" x14ac:dyDescent="0.2">
      <c r="B212" s="6" t="s">
        <v>657</v>
      </c>
      <c r="C212" s="6" t="s">
        <v>658</v>
      </c>
      <c r="D212" s="6" t="s">
        <v>659</v>
      </c>
      <c r="E212" s="5" t="str">
        <f>HYPERLINK("https://www.esco-net.com/wcs/escort/ec/detail?hHinCd=EA843XL-2","EA843XL-2")</f>
        <v>EA843XL-2</v>
      </c>
    </row>
    <row r="213" spans="2:5" x14ac:dyDescent="0.2">
      <c r="B213" s="6" t="s">
        <v>657</v>
      </c>
      <c r="C213" s="6" t="s">
        <v>660</v>
      </c>
      <c r="D213" s="6" t="s">
        <v>661</v>
      </c>
      <c r="E213" s="5" t="str">
        <f>HYPERLINK("https://www.esco-net.com/wcs/escort/ec/detail?hHinCd=EA843XH-53","EA843XH-53")</f>
        <v>EA843XH-53</v>
      </c>
    </row>
    <row r="214" spans="2:5" x14ac:dyDescent="0.2">
      <c r="B214" s="6" t="s">
        <v>662</v>
      </c>
      <c r="C214" s="6" t="s">
        <v>663</v>
      </c>
      <c r="D214" s="6" t="s">
        <v>664</v>
      </c>
      <c r="E214" s="5" t="str">
        <f>HYPERLINK("https://www.esco-net.com/wcs/escort/ec/detail?hHinCd=EA116SW-2","EA116SW-2")</f>
        <v>EA116SW-2</v>
      </c>
    </row>
    <row r="215" spans="2:5" x14ac:dyDescent="0.2">
      <c r="B215" s="6" t="s">
        <v>665</v>
      </c>
      <c r="C215" s="6" t="s">
        <v>666</v>
      </c>
      <c r="D215" s="6" t="s">
        <v>667</v>
      </c>
      <c r="E215" s="5" t="str">
        <f>HYPERLINK("https://www.esco-net.com/wcs/escort/ec/detail?hHinCd=EA155EB-3","EA155EB-3")</f>
        <v>EA155EB-3</v>
      </c>
    </row>
    <row r="216" spans="2:5" x14ac:dyDescent="0.2">
      <c r="B216" s="6" t="s">
        <v>99</v>
      </c>
      <c r="C216" s="6" t="s">
        <v>668</v>
      </c>
      <c r="D216" s="6" t="s">
        <v>669</v>
      </c>
      <c r="E216" s="5"/>
    </row>
    <row r="217" spans="2:5" x14ac:dyDescent="0.2">
      <c r="B217" s="6" t="s">
        <v>670</v>
      </c>
      <c r="C217" s="6" t="s">
        <v>671</v>
      </c>
      <c r="D217" s="6" t="s">
        <v>672</v>
      </c>
      <c r="E217" s="5" t="str">
        <f>HYPERLINK("https://www.esco-net.com/wcs/escort/ec/detail?hHinCd=EA159KA-7","EA159KA-7")</f>
        <v>EA159KA-7</v>
      </c>
    </row>
    <row r="218" spans="2:5" x14ac:dyDescent="0.2">
      <c r="B218" s="6" t="s">
        <v>673</v>
      </c>
      <c r="C218" s="6" t="s">
        <v>674</v>
      </c>
      <c r="D218" s="6" t="s">
        <v>675</v>
      </c>
      <c r="E218" s="5" t="str">
        <f>HYPERLINK("https://www.esco-net.com/wcs/escort/ec/detail?hHinCd=EA159SC-5","EA159SC-5")</f>
        <v>EA159SC-5</v>
      </c>
    </row>
    <row r="219" spans="2:5" x14ac:dyDescent="0.2">
      <c r="B219" s="6" t="s">
        <v>676</v>
      </c>
      <c r="C219" s="6" t="s">
        <v>677</v>
      </c>
      <c r="D219" s="6" t="s">
        <v>678</v>
      </c>
      <c r="E219" s="5"/>
    </row>
    <row r="220" spans="2:5" x14ac:dyDescent="0.2">
      <c r="B220" s="6" t="s">
        <v>9</v>
      </c>
      <c r="C220" s="6" t="s">
        <v>679</v>
      </c>
      <c r="D220" s="6" t="s">
        <v>680</v>
      </c>
      <c r="E220" s="5" t="str">
        <f>HYPERLINK("https://www.esco-net.com/wcs/escort/ec/detail?hHinCd=EA153AG-13","EA153AG-13")</f>
        <v>EA153AG-13</v>
      </c>
    </row>
    <row r="221" spans="2:5" x14ac:dyDescent="0.2">
      <c r="B221" s="6" t="s">
        <v>9</v>
      </c>
      <c r="C221" s="6" t="s">
        <v>681</v>
      </c>
      <c r="D221" s="6" t="s">
        <v>682</v>
      </c>
      <c r="E221" s="5"/>
    </row>
    <row r="222" spans="2:5" x14ac:dyDescent="0.2">
      <c r="B222" s="6" t="s">
        <v>9</v>
      </c>
      <c r="C222" s="6" t="s">
        <v>683</v>
      </c>
      <c r="D222" s="6" t="s">
        <v>100</v>
      </c>
      <c r="E222" s="5"/>
    </row>
    <row r="223" spans="2:5" x14ac:dyDescent="0.2">
      <c r="B223" s="6" t="s">
        <v>684</v>
      </c>
      <c r="C223" s="6" t="s">
        <v>685</v>
      </c>
      <c r="D223" s="6" t="s">
        <v>686</v>
      </c>
      <c r="E223" s="5"/>
    </row>
    <row r="224" spans="2:5" x14ac:dyDescent="0.2">
      <c r="B224" s="6" t="s">
        <v>687</v>
      </c>
      <c r="C224" s="6" t="s">
        <v>688</v>
      </c>
      <c r="D224" s="6" t="s">
        <v>689</v>
      </c>
      <c r="E224" s="5" t="str">
        <f>HYPERLINK("https://www.esco-net.com/wcs/escort/ec/detail?hHinCd=EA140DH-13","EA140DH-13")</f>
        <v>EA140DH-13</v>
      </c>
    </row>
    <row r="225" spans="2:5" x14ac:dyDescent="0.2">
      <c r="B225" s="6" t="s">
        <v>690</v>
      </c>
      <c r="C225" s="6" t="s">
        <v>691</v>
      </c>
      <c r="D225" s="6" t="s">
        <v>692</v>
      </c>
      <c r="E225" s="5" t="str">
        <f>HYPERLINK("https://www.esco-net.com/wcs/escort/ec/detail?hHinCd=EA140RB-2A","EA140RB-2A")</f>
        <v>EA140RB-2A</v>
      </c>
    </row>
    <row r="226" spans="2:5" x14ac:dyDescent="0.2">
      <c r="B226" s="6" t="s">
        <v>693</v>
      </c>
      <c r="C226" s="6" t="s">
        <v>694</v>
      </c>
      <c r="D226" s="6" t="s">
        <v>695</v>
      </c>
      <c r="E226" s="5" t="str">
        <f>HYPERLINK("https://www.esco-net.com/wcs/escort/ec/detail?hHinCd=EA140EK-8","EA140EK-8")</f>
        <v>EA140EK-8</v>
      </c>
    </row>
    <row r="227" spans="2:5" x14ac:dyDescent="0.2">
      <c r="B227" s="6" t="s">
        <v>693</v>
      </c>
      <c r="C227" s="6" t="s">
        <v>696</v>
      </c>
      <c r="D227" s="6" t="s">
        <v>697</v>
      </c>
      <c r="E227" s="5"/>
    </row>
    <row r="228" spans="2:5" x14ac:dyDescent="0.2">
      <c r="B228" s="6" t="s">
        <v>698</v>
      </c>
      <c r="C228" s="6" t="s">
        <v>699</v>
      </c>
      <c r="D228" s="6" t="s">
        <v>700</v>
      </c>
      <c r="E228" s="5"/>
    </row>
    <row r="229" spans="2:5" x14ac:dyDescent="0.2">
      <c r="B229" s="6" t="s">
        <v>101</v>
      </c>
      <c r="C229" s="6" t="s">
        <v>701</v>
      </c>
      <c r="D229" s="6" t="s">
        <v>702</v>
      </c>
      <c r="E229" s="5" t="str">
        <f>HYPERLINK("https://www.esco-net.com/wcs/escort/ec/detail?hHinCd=EA141A-617","EA141A-617")</f>
        <v>EA141A-617</v>
      </c>
    </row>
    <row r="230" spans="2:5" x14ac:dyDescent="0.2">
      <c r="B230" s="6" t="s">
        <v>703</v>
      </c>
      <c r="C230" s="6" t="s">
        <v>704</v>
      </c>
      <c r="D230" s="6" t="s">
        <v>705</v>
      </c>
      <c r="E230" s="5" t="str">
        <f>HYPERLINK("https://www.esco-net.com/wcs/escort/ec/detail?hHinCd=EA426CA-11","EA426CA-11")</f>
        <v>EA426CA-11</v>
      </c>
    </row>
    <row r="231" spans="2:5" x14ac:dyDescent="0.2">
      <c r="B231" s="6" t="s">
        <v>706</v>
      </c>
      <c r="C231" s="6" t="s">
        <v>707</v>
      </c>
      <c r="D231" s="6" t="s">
        <v>708</v>
      </c>
      <c r="E231" s="5" t="str">
        <f>HYPERLINK("https://www.esco-net.com/wcs/escort/ec/detail?hHinCd=EA426DH-6","EA426DH-6")</f>
        <v>EA426DH-6</v>
      </c>
    </row>
    <row r="232" spans="2:5" x14ac:dyDescent="0.2">
      <c r="B232" s="6" t="s">
        <v>709</v>
      </c>
      <c r="C232" s="6" t="s">
        <v>710</v>
      </c>
      <c r="D232" s="6" t="s">
        <v>711</v>
      </c>
      <c r="E232" s="5" t="str">
        <f>HYPERLINK("https://www.esco-net.com/wcs/escort/ec/detail?hHinCd=EA470AF-10","EA470AF-10")</f>
        <v>EA470AF-10</v>
      </c>
    </row>
    <row r="233" spans="2:5" x14ac:dyDescent="0.2">
      <c r="B233" s="6" t="s">
        <v>102</v>
      </c>
      <c r="C233" s="6" t="s">
        <v>712</v>
      </c>
      <c r="D233" s="6" t="s">
        <v>713</v>
      </c>
      <c r="E233" s="5"/>
    </row>
    <row r="234" spans="2:5" x14ac:dyDescent="0.2">
      <c r="B234" s="6" t="s">
        <v>714</v>
      </c>
      <c r="C234" s="6" t="s">
        <v>715</v>
      </c>
      <c r="D234" s="6" t="s">
        <v>716</v>
      </c>
      <c r="E234" s="5"/>
    </row>
    <row r="235" spans="2:5" x14ac:dyDescent="0.2">
      <c r="B235" s="6" t="s">
        <v>714</v>
      </c>
      <c r="C235" s="6" t="s">
        <v>717</v>
      </c>
      <c r="D235" s="6" t="s">
        <v>718</v>
      </c>
      <c r="E235" s="5"/>
    </row>
    <row r="236" spans="2:5" x14ac:dyDescent="0.2">
      <c r="B236" s="6" t="s">
        <v>719</v>
      </c>
      <c r="C236" s="6" t="s">
        <v>720</v>
      </c>
      <c r="D236" s="6" t="s">
        <v>721</v>
      </c>
      <c r="E236" s="5" t="str">
        <f>HYPERLINK("https://www.esco-net.com/wcs/escort/ec/detail?hHinCd=EA432LA-12A","EA432LA-12A")</f>
        <v>EA432LA-12A</v>
      </c>
    </row>
    <row r="237" spans="2:5" x14ac:dyDescent="0.2">
      <c r="B237" s="6" t="s">
        <v>722</v>
      </c>
      <c r="C237" s="6" t="s">
        <v>723</v>
      </c>
      <c r="D237" s="6" t="s">
        <v>724</v>
      </c>
      <c r="E237" s="5" t="str">
        <f>HYPERLINK("https://www.esco-net.com/wcs/escort/ec/detail?hHinCd=EA468BE-13","EA468BE-13")</f>
        <v>EA468BE-13</v>
      </c>
    </row>
    <row r="238" spans="2:5" x14ac:dyDescent="0.2">
      <c r="B238" s="6" t="s">
        <v>725</v>
      </c>
      <c r="C238" s="6" t="s">
        <v>726</v>
      </c>
      <c r="D238" s="6" t="s">
        <v>727</v>
      </c>
      <c r="E238" s="5" t="str">
        <f>HYPERLINK("https://www.esco-net.com/wcs/escort/ec/detail?hHinCd=EA468BZ-66A","EA468BZ-66A")</f>
        <v>EA468BZ-66A</v>
      </c>
    </row>
    <row r="239" spans="2:5" x14ac:dyDescent="0.2">
      <c r="B239" s="6" t="s">
        <v>728</v>
      </c>
      <c r="C239" s="6" t="s">
        <v>729</v>
      </c>
      <c r="D239" s="6" t="s">
        <v>730</v>
      </c>
      <c r="E239" s="5" t="str">
        <f>HYPERLINK("https://www.esco-net.com/wcs/escort/ec/detail?hHinCd=EA468D-72A","EA468D-72A")</f>
        <v>EA468D-72A</v>
      </c>
    </row>
    <row r="240" spans="2:5" x14ac:dyDescent="0.2">
      <c r="B240" s="6" t="s">
        <v>103</v>
      </c>
      <c r="C240" s="6" t="s">
        <v>731</v>
      </c>
      <c r="D240" s="6" t="s">
        <v>732</v>
      </c>
      <c r="E240" s="5" t="str">
        <f>HYPERLINK("https://www.esco-net.com/wcs/escort/ec/detail?hHinCd=EA468DA-8A","EA468DA-8A")</f>
        <v>EA468DA-8A</v>
      </c>
    </row>
    <row r="241" spans="2:5" x14ac:dyDescent="0.2">
      <c r="B241" s="6" t="s">
        <v>104</v>
      </c>
      <c r="C241" s="6" t="s">
        <v>733</v>
      </c>
      <c r="D241" s="6" t="s">
        <v>734</v>
      </c>
      <c r="E241" s="5" t="str">
        <f>HYPERLINK("https://www.esco-net.com/wcs/escort/ec/detail?hHinCd=EA463A-150","EA463A-150")</f>
        <v>EA463A-150</v>
      </c>
    </row>
    <row r="242" spans="2:5" x14ac:dyDescent="0.2">
      <c r="B242" s="6" t="s">
        <v>105</v>
      </c>
      <c r="C242" s="6" t="s">
        <v>735</v>
      </c>
      <c r="D242" s="6" t="s">
        <v>736</v>
      </c>
      <c r="E242" s="5" t="str">
        <f>HYPERLINK("https://www.esco-net.com/wcs/escort/ec/detail?hHinCd=EA463CC-32","EA463CC-32")</f>
        <v>EA463CC-32</v>
      </c>
    </row>
    <row r="243" spans="2:5" x14ac:dyDescent="0.2">
      <c r="B243" s="6" t="s">
        <v>105</v>
      </c>
      <c r="C243" s="6" t="s">
        <v>737</v>
      </c>
      <c r="D243" s="6" t="s">
        <v>738</v>
      </c>
      <c r="E243" s="5" t="str">
        <f>HYPERLINK("https://www.esco-net.com/wcs/escort/ec/detail?hHinCd=EA463CG-140","EA463CG-140")</f>
        <v>EA463CG-140</v>
      </c>
    </row>
    <row r="244" spans="2:5" x14ac:dyDescent="0.2">
      <c r="B244" s="6" t="s">
        <v>105</v>
      </c>
      <c r="C244" s="6" t="s">
        <v>739</v>
      </c>
      <c r="D244" s="6" t="s">
        <v>740</v>
      </c>
      <c r="E244" s="5" t="str">
        <f>HYPERLINK("https://www.esco-net.com/wcs/escort/ec/detail?hHinCd=EA463HE-40A","EA463HE-40A")</f>
        <v>EA463HE-40A</v>
      </c>
    </row>
    <row r="245" spans="2:5" x14ac:dyDescent="0.2">
      <c r="B245" s="6" t="s">
        <v>105</v>
      </c>
      <c r="C245" s="6" t="s">
        <v>741</v>
      </c>
      <c r="D245" s="6" t="s">
        <v>742</v>
      </c>
      <c r="E245" s="5" t="str">
        <f>HYPERLINK("https://www.esco-net.com/wcs/escort/ec/detail?hHinCd=EA463HE-50A","EA463HE-50A")</f>
        <v>EA463HE-50A</v>
      </c>
    </row>
    <row r="246" spans="2:5" x14ac:dyDescent="0.2">
      <c r="B246" s="6" t="s">
        <v>743</v>
      </c>
      <c r="C246" s="6" t="s">
        <v>744</v>
      </c>
      <c r="D246" s="6" t="s">
        <v>745</v>
      </c>
      <c r="E246" s="5" t="str">
        <f>HYPERLINK("https://www.esco-net.com/wcs/escort/ec/detail?hHinCd=EA475B-380","EA475B-380")</f>
        <v>EA475B-380</v>
      </c>
    </row>
    <row r="247" spans="2:5" x14ac:dyDescent="0.2">
      <c r="B247" s="6" t="s">
        <v>746</v>
      </c>
      <c r="C247" s="6" t="s">
        <v>747</v>
      </c>
      <c r="D247" s="6" t="s">
        <v>748</v>
      </c>
      <c r="E247" s="5" t="str">
        <f>HYPERLINK("https://www.esco-net.com/wcs/escort/ec/detail?hHinCd=EA475-100","EA475-100")</f>
        <v>EA475-100</v>
      </c>
    </row>
    <row r="248" spans="2:5" x14ac:dyDescent="0.2">
      <c r="B248" s="6" t="s">
        <v>746</v>
      </c>
      <c r="C248" s="6" t="s">
        <v>749</v>
      </c>
      <c r="D248" s="6" t="s">
        <v>750</v>
      </c>
      <c r="E248" s="5" t="str">
        <f>HYPERLINK("https://www.esco-net.com/wcs/escort/ec/detail?hHinCd=EA475-200","EA475-200")</f>
        <v>EA475-200</v>
      </c>
    </row>
    <row r="249" spans="2:5" x14ac:dyDescent="0.2">
      <c r="B249" s="6" t="s">
        <v>746</v>
      </c>
      <c r="C249" s="6" t="s">
        <v>751</v>
      </c>
      <c r="D249" s="6" t="s">
        <v>752</v>
      </c>
      <c r="E249" s="5" t="str">
        <f>HYPERLINK("https://www.esco-net.com/wcs/escort/ec/detail?hHinCd=EA475-300","EA475-300")</f>
        <v>EA475-300</v>
      </c>
    </row>
    <row r="250" spans="2:5" x14ac:dyDescent="0.2">
      <c r="B250" s="6" t="s">
        <v>753</v>
      </c>
      <c r="C250" s="6" t="s">
        <v>754</v>
      </c>
      <c r="D250" s="6" t="s">
        <v>755</v>
      </c>
      <c r="E250" s="5" t="str">
        <f>HYPERLINK("https://www.esco-net.com/wcs/escort/ec/detail?hHinCd=EA440BX-50","EA440BX-50")</f>
        <v>EA440BX-50</v>
      </c>
    </row>
    <row r="251" spans="2:5" x14ac:dyDescent="0.2">
      <c r="B251" s="6" t="s">
        <v>106</v>
      </c>
      <c r="C251" s="6" t="s">
        <v>756</v>
      </c>
      <c r="D251" s="6" t="s">
        <v>757</v>
      </c>
      <c r="E251" s="5"/>
    </row>
    <row r="252" spans="2:5" x14ac:dyDescent="0.2">
      <c r="B252" s="6" t="s">
        <v>758</v>
      </c>
      <c r="C252" s="6" t="s">
        <v>759</v>
      </c>
      <c r="D252" s="6" t="s">
        <v>760</v>
      </c>
      <c r="E252" s="5" t="str">
        <f>HYPERLINK("https://www.esco-net.com/wcs/escort/ec/detail?hHinCd=EA940AS-3","EA940AS-3")</f>
        <v>EA940AS-3</v>
      </c>
    </row>
    <row r="253" spans="2:5" x14ac:dyDescent="0.2">
      <c r="B253" s="6" t="s">
        <v>107</v>
      </c>
      <c r="C253" s="6" t="s">
        <v>761</v>
      </c>
      <c r="D253" s="6" t="s">
        <v>762</v>
      </c>
      <c r="E253" s="5" t="str">
        <f>HYPERLINK("https://www.esco-net.com/wcs/escort/ec/detail?hHinCd=EA948HB-2","EA948HB-2")</f>
        <v>EA948HB-2</v>
      </c>
    </row>
    <row r="254" spans="2:5" x14ac:dyDescent="0.2">
      <c r="B254" s="6" t="s">
        <v>19</v>
      </c>
      <c r="C254" s="6" t="s">
        <v>763</v>
      </c>
      <c r="D254" s="6" t="s">
        <v>764</v>
      </c>
      <c r="E254" s="5"/>
    </row>
    <row r="255" spans="2:5" x14ac:dyDescent="0.2">
      <c r="B255" s="6" t="s">
        <v>765</v>
      </c>
      <c r="C255" s="6" t="s">
        <v>766</v>
      </c>
      <c r="D255" s="6" t="s">
        <v>767</v>
      </c>
      <c r="E255" s="5"/>
    </row>
    <row r="256" spans="2:5" x14ac:dyDescent="0.2">
      <c r="B256" s="6" t="s">
        <v>768</v>
      </c>
      <c r="C256" s="6" t="s">
        <v>769</v>
      </c>
      <c r="D256" s="6" t="s">
        <v>770</v>
      </c>
      <c r="E256" s="5"/>
    </row>
    <row r="257" spans="2:5" x14ac:dyDescent="0.2">
      <c r="B257" s="6" t="s">
        <v>108</v>
      </c>
      <c r="C257" s="6" t="s">
        <v>771</v>
      </c>
      <c r="D257" s="6" t="s">
        <v>772</v>
      </c>
      <c r="E257" s="5" t="str">
        <f>HYPERLINK("https://www.esco-net.com/wcs/escort/ec/detail?hHinCd=EA940DG-31A","EA940DG-31A")</f>
        <v>EA940DG-31A</v>
      </c>
    </row>
    <row r="258" spans="2:5" x14ac:dyDescent="0.2">
      <c r="B258" s="6" t="s">
        <v>108</v>
      </c>
      <c r="C258" s="6" t="s">
        <v>773</v>
      </c>
      <c r="D258" s="6" t="s">
        <v>774</v>
      </c>
      <c r="E258" s="5" t="str">
        <f>HYPERLINK("https://www.esco-net.com/wcs/escort/ec/detail?hHinCd=EA940DG-35A","EA940DG-35A")</f>
        <v>EA940DG-35A</v>
      </c>
    </row>
    <row r="259" spans="2:5" x14ac:dyDescent="0.2">
      <c r="B259" s="6" t="s">
        <v>775</v>
      </c>
      <c r="C259" s="6" t="s">
        <v>776</v>
      </c>
      <c r="D259" s="6" t="s">
        <v>777</v>
      </c>
      <c r="E259" s="5" t="str">
        <f>HYPERLINK("https://www.esco-net.com/wcs/escort/ec/detail?hHinCd=EA940DB-79RA","EA940DB-79RA")</f>
        <v>EA940DB-79RA</v>
      </c>
    </row>
    <row r="260" spans="2:5" x14ac:dyDescent="0.2">
      <c r="B260" s="6" t="s">
        <v>13</v>
      </c>
      <c r="C260" s="6" t="s">
        <v>778</v>
      </c>
      <c r="D260" s="6" t="s">
        <v>779</v>
      </c>
      <c r="E260" s="5"/>
    </row>
    <row r="261" spans="2:5" x14ac:dyDescent="0.2">
      <c r="B261" s="6" t="s">
        <v>109</v>
      </c>
      <c r="C261" s="6" t="s">
        <v>780</v>
      </c>
      <c r="D261" s="6" t="s">
        <v>781</v>
      </c>
      <c r="E261" s="5"/>
    </row>
    <row r="262" spans="2:5" x14ac:dyDescent="0.2">
      <c r="B262" s="6" t="s">
        <v>782</v>
      </c>
      <c r="C262" s="6" t="s">
        <v>783</v>
      </c>
      <c r="D262" s="6" t="s">
        <v>784</v>
      </c>
      <c r="E262" s="5"/>
    </row>
    <row r="263" spans="2:5" x14ac:dyDescent="0.2">
      <c r="B263" s="6" t="s">
        <v>110</v>
      </c>
      <c r="C263" s="6" t="s">
        <v>785</v>
      </c>
      <c r="D263" s="6" t="s">
        <v>786</v>
      </c>
      <c r="E263" s="5"/>
    </row>
    <row r="264" spans="2:5" x14ac:dyDescent="0.2">
      <c r="B264" s="6" t="s">
        <v>111</v>
      </c>
      <c r="C264" s="6" t="s">
        <v>787</v>
      </c>
      <c r="D264" s="6" t="s">
        <v>788</v>
      </c>
      <c r="E264" s="5"/>
    </row>
    <row r="265" spans="2:5" x14ac:dyDescent="0.2">
      <c r="B265" s="6" t="s">
        <v>38</v>
      </c>
      <c r="C265" s="6" t="s">
        <v>789</v>
      </c>
      <c r="D265" s="6" t="s">
        <v>790</v>
      </c>
      <c r="E265" s="5" t="str">
        <f>HYPERLINK("https://www.esco-net.com/wcs/escort/ec/detail?hHinCd=EA966EH-1","EA966EH-1")</f>
        <v>EA966EH-1</v>
      </c>
    </row>
    <row r="266" spans="2:5" x14ac:dyDescent="0.2">
      <c r="B266" s="6" t="s">
        <v>791</v>
      </c>
      <c r="C266" s="6" t="s">
        <v>792</v>
      </c>
      <c r="D266" s="6" t="s">
        <v>793</v>
      </c>
      <c r="E266" s="5"/>
    </row>
    <row r="267" spans="2:5" x14ac:dyDescent="0.2">
      <c r="B267" s="6" t="s">
        <v>791</v>
      </c>
      <c r="C267" s="6" t="s">
        <v>794</v>
      </c>
      <c r="D267" s="6" t="s">
        <v>795</v>
      </c>
      <c r="E267" s="5"/>
    </row>
    <row r="268" spans="2:5" x14ac:dyDescent="0.2">
      <c r="B268" s="6" t="s">
        <v>112</v>
      </c>
      <c r="C268" s="6" t="s">
        <v>796</v>
      </c>
      <c r="D268" s="6" t="s">
        <v>797</v>
      </c>
      <c r="E268" s="5" t="str">
        <f>HYPERLINK("https://www.esco-net.com/wcs/escort/ec/detail?hHinCd=EA527BS-10","EA527BS-10")</f>
        <v>EA527BS-10</v>
      </c>
    </row>
    <row r="269" spans="2:5" x14ac:dyDescent="0.2">
      <c r="B269" s="6" t="s">
        <v>113</v>
      </c>
      <c r="C269" s="6" t="s">
        <v>798</v>
      </c>
      <c r="D269" s="6" t="s">
        <v>799</v>
      </c>
      <c r="E269" s="5"/>
    </row>
    <row r="270" spans="2:5" x14ac:dyDescent="0.2">
      <c r="B270" s="6" t="s">
        <v>800</v>
      </c>
      <c r="C270" s="6" t="s">
        <v>801</v>
      </c>
      <c r="D270" s="6" t="s">
        <v>802</v>
      </c>
      <c r="E270" s="5"/>
    </row>
    <row r="271" spans="2:5" x14ac:dyDescent="0.2">
      <c r="B271" s="6" t="s">
        <v>803</v>
      </c>
      <c r="C271" s="6" t="s">
        <v>804</v>
      </c>
      <c r="D271" s="6" t="s">
        <v>805</v>
      </c>
      <c r="E271" s="5" t="str">
        <f>HYPERLINK("https://www.esco-net.com/wcs/escort/ec/detail?hHinCd=EA949AE-142","EA949AE-142")</f>
        <v>EA949AE-142</v>
      </c>
    </row>
    <row r="272" spans="2:5" x14ac:dyDescent="0.2">
      <c r="B272" s="6" t="s">
        <v>806</v>
      </c>
      <c r="C272" s="6" t="s">
        <v>807</v>
      </c>
      <c r="D272" s="6" t="s">
        <v>808</v>
      </c>
      <c r="E272" s="5"/>
    </row>
    <row r="273" spans="2:5" x14ac:dyDescent="0.2">
      <c r="B273" s="6" t="s">
        <v>809</v>
      </c>
      <c r="C273" s="6" t="s">
        <v>810</v>
      </c>
      <c r="D273" s="6" t="s">
        <v>811</v>
      </c>
      <c r="E273" s="5" t="str">
        <f>HYPERLINK("https://www.esco-net.com/wcs/escort/ec/detail?hHinCd=EA423RF-3","EA423RF-3")</f>
        <v>EA423RF-3</v>
      </c>
    </row>
    <row r="274" spans="2:5" x14ac:dyDescent="0.2">
      <c r="B274" s="6" t="s">
        <v>812</v>
      </c>
      <c r="C274" s="6" t="s">
        <v>813</v>
      </c>
      <c r="D274" s="6" t="s">
        <v>814</v>
      </c>
      <c r="E274" s="5" t="str">
        <f>HYPERLINK("https://www.esco-net.com/wcs/escort/ec/detail?hHinCd=EA781DB-3","EA781DB-3")</f>
        <v>EA781DB-3</v>
      </c>
    </row>
    <row r="275" spans="2:5" x14ac:dyDescent="0.2">
      <c r="B275" s="6" t="s">
        <v>114</v>
      </c>
      <c r="C275" s="6" t="s">
        <v>815</v>
      </c>
      <c r="D275" s="6" t="s">
        <v>816</v>
      </c>
      <c r="E275" s="5" t="str">
        <f>HYPERLINK("https://www.esco-net.com/wcs/escort/ec/detail?hHinCd=EA781BS-45","EA781BS-45")</f>
        <v>EA781BS-45</v>
      </c>
    </row>
    <row r="276" spans="2:5" x14ac:dyDescent="0.2">
      <c r="B276" s="6" t="s">
        <v>114</v>
      </c>
      <c r="C276" s="6" t="s">
        <v>817</v>
      </c>
      <c r="D276" s="6" t="s">
        <v>818</v>
      </c>
      <c r="E276" s="5" t="str">
        <f>HYPERLINK("https://www.esco-net.com/wcs/escort/ec/detail?hHinCd=EA781BS-45","EA781BS-45")</f>
        <v>EA781BS-45</v>
      </c>
    </row>
    <row r="277" spans="2:5" x14ac:dyDescent="0.2">
      <c r="B277" s="6" t="s">
        <v>819</v>
      </c>
      <c r="C277" s="6" t="s">
        <v>820</v>
      </c>
      <c r="D277" s="6" t="s">
        <v>821</v>
      </c>
      <c r="E277" s="5" t="str">
        <f>HYPERLINK("https://www.esco-net.com/wcs/escort/ec/detail?hHinCd=EA951LR-1A","EA951LR-1A")</f>
        <v>EA951LR-1A</v>
      </c>
    </row>
    <row r="278" spans="2:5" x14ac:dyDescent="0.2">
      <c r="B278" s="6" t="s">
        <v>822</v>
      </c>
      <c r="C278" s="6" t="s">
        <v>823</v>
      </c>
      <c r="D278" s="6" t="s">
        <v>824</v>
      </c>
      <c r="E278" s="5" t="str">
        <f>HYPERLINK("https://www.esco-net.com/wcs/escort/ec/detail?hHinCd=EA951BL-40","EA951BL-40")</f>
        <v>EA951BL-40</v>
      </c>
    </row>
    <row r="279" spans="2:5" x14ac:dyDescent="0.2">
      <c r="B279" s="6" t="s">
        <v>115</v>
      </c>
      <c r="C279" s="6" t="s">
        <v>825</v>
      </c>
      <c r="D279" s="6" t="s">
        <v>826</v>
      </c>
      <c r="E279" s="5"/>
    </row>
    <row r="280" spans="2:5" x14ac:dyDescent="0.2">
      <c r="B280" s="6" t="s">
        <v>20</v>
      </c>
      <c r="C280" s="6" t="s">
        <v>827</v>
      </c>
      <c r="D280" s="6" t="s">
        <v>828</v>
      </c>
      <c r="E280" s="5"/>
    </row>
    <row r="281" spans="2:5" x14ac:dyDescent="0.2">
      <c r="B281" s="6" t="s">
        <v>28</v>
      </c>
      <c r="C281" s="6" t="s">
        <v>829</v>
      </c>
      <c r="D281" s="6" t="s">
        <v>830</v>
      </c>
      <c r="E281" s="5" t="str">
        <f>HYPERLINK("https://www.esco-net.com/wcs/escort/ec/detail?hHinCd=EA951EA-411A","EA951EA-411A")</f>
        <v>EA951EA-411A</v>
      </c>
    </row>
    <row r="282" spans="2:5" x14ac:dyDescent="0.2">
      <c r="B282" s="6" t="s">
        <v>28</v>
      </c>
      <c r="C282" s="6" t="s">
        <v>831</v>
      </c>
      <c r="D282" s="6" t="s">
        <v>832</v>
      </c>
      <c r="E282" s="5"/>
    </row>
    <row r="283" spans="2:5" x14ac:dyDescent="0.2">
      <c r="B283" s="6" t="s">
        <v>833</v>
      </c>
      <c r="C283" s="6" t="s">
        <v>834</v>
      </c>
      <c r="D283" s="6" t="s">
        <v>835</v>
      </c>
      <c r="E283" s="5"/>
    </row>
    <row r="284" spans="2:5" x14ac:dyDescent="0.2">
      <c r="B284" s="6" t="s">
        <v>836</v>
      </c>
      <c r="C284" s="6" t="s">
        <v>837</v>
      </c>
      <c r="D284" s="6" t="s">
        <v>838</v>
      </c>
      <c r="E284" s="5" t="str">
        <f>HYPERLINK("https://www.esco-net.com/wcs/escort/ec/detail?hHinCd=EA951HA-5","EA951HA-5")</f>
        <v>EA951HA-5</v>
      </c>
    </row>
    <row r="285" spans="2:5" x14ac:dyDescent="0.2">
      <c r="B285" s="6" t="s">
        <v>116</v>
      </c>
      <c r="C285" s="6" t="s">
        <v>839</v>
      </c>
      <c r="D285" s="6" t="s">
        <v>840</v>
      </c>
      <c r="E285" s="5" t="str">
        <f>HYPERLINK("https://www.esco-net.com/wcs/escort/ec/detail?hHinCd=EA951DG-58A","EA951DG-58A")</f>
        <v>EA951DG-58A</v>
      </c>
    </row>
    <row r="286" spans="2:5" x14ac:dyDescent="0.2">
      <c r="B286" s="6" t="s">
        <v>117</v>
      </c>
      <c r="C286" s="6" t="s">
        <v>841</v>
      </c>
      <c r="D286" s="6" t="s">
        <v>842</v>
      </c>
      <c r="E286" s="5" t="str">
        <f>HYPERLINK("https://www.esco-net.com/wcs/escort/ec/detail?hHinCd=EA951DG-26","EA951DG-26")</f>
        <v>EA951DG-26</v>
      </c>
    </row>
    <row r="287" spans="2:5" x14ac:dyDescent="0.2">
      <c r="B287" s="6" t="s">
        <v>843</v>
      </c>
      <c r="C287" s="6" t="s">
        <v>844</v>
      </c>
      <c r="D287" s="6" t="s">
        <v>845</v>
      </c>
      <c r="E287" s="5" t="str">
        <f>HYPERLINK("https://www.esco-net.com/wcs/escort/ec/detail?hHinCd=EA951BR-1A","EA951BR-1A")</f>
        <v>EA951BR-1A</v>
      </c>
    </row>
    <row r="288" spans="2:5" x14ac:dyDescent="0.2">
      <c r="B288" s="6" t="s">
        <v>29</v>
      </c>
      <c r="C288" s="6" t="s">
        <v>846</v>
      </c>
      <c r="D288" s="6" t="s">
        <v>847</v>
      </c>
      <c r="E288" s="5"/>
    </row>
    <row r="289" spans="2:5" x14ac:dyDescent="0.2">
      <c r="B289" s="6" t="s">
        <v>118</v>
      </c>
      <c r="C289" s="6" t="s">
        <v>848</v>
      </c>
      <c r="D289" s="6" t="s">
        <v>849</v>
      </c>
      <c r="E289" s="5" t="str">
        <f>HYPERLINK("https://www.esco-net.com/wcs/escort/ec/detail?hHinCd=EA980TG-16","EA980TG-16")</f>
        <v>EA980TG-16</v>
      </c>
    </row>
    <row r="290" spans="2:5" x14ac:dyDescent="0.2">
      <c r="B290" s="6" t="s">
        <v>119</v>
      </c>
      <c r="C290" s="6" t="s">
        <v>850</v>
      </c>
      <c r="D290" s="6" t="s">
        <v>851</v>
      </c>
      <c r="E290" s="5"/>
    </row>
    <row r="291" spans="2:5" x14ac:dyDescent="0.2">
      <c r="B291" s="6" t="s">
        <v>120</v>
      </c>
      <c r="C291" s="6" t="s">
        <v>852</v>
      </c>
      <c r="D291" s="6" t="s">
        <v>853</v>
      </c>
      <c r="E291" s="5" t="str">
        <f>HYPERLINK("https://www.esco-net.com/wcs/escort/ec/detail?hHinCd=EA638JG-181","EA638JG-181")</f>
        <v>EA638JG-181</v>
      </c>
    </row>
    <row r="292" spans="2:5" x14ac:dyDescent="0.2">
      <c r="B292" s="6" t="s">
        <v>39</v>
      </c>
      <c r="C292" s="6" t="s">
        <v>854</v>
      </c>
      <c r="D292" s="6" t="s">
        <v>855</v>
      </c>
      <c r="E292" s="5" t="str">
        <f>HYPERLINK("https://www.esco-net.com/wcs/escort/ec/detail?hHinCd=EA638JG-22","EA638JG-22")</f>
        <v>EA638JG-22</v>
      </c>
    </row>
    <row r="293" spans="2:5" x14ac:dyDescent="0.2">
      <c r="B293" s="6" t="s">
        <v>856</v>
      </c>
      <c r="C293" s="6" t="s">
        <v>857</v>
      </c>
      <c r="D293" s="6" t="s">
        <v>858</v>
      </c>
      <c r="E293" s="5"/>
    </row>
    <row r="294" spans="2:5" x14ac:dyDescent="0.2">
      <c r="B294" s="6" t="s">
        <v>856</v>
      </c>
      <c r="C294" s="6" t="s">
        <v>859</v>
      </c>
      <c r="D294" s="6" t="s">
        <v>860</v>
      </c>
      <c r="E294" s="5"/>
    </row>
    <row r="295" spans="2:5" x14ac:dyDescent="0.2">
      <c r="B295" s="6" t="s">
        <v>856</v>
      </c>
      <c r="C295" s="6" t="s">
        <v>861</v>
      </c>
      <c r="D295" s="6" t="s">
        <v>862</v>
      </c>
      <c r="E295" s="5"/>
    </row>
    <row r="296" spans="2:5" x14ac:dyDescent="0.2">
      <c r="B296" s="6" t="s">
        <v>121</v>
      </c>
      <c r="C296" s="6" t="s">
        <v>863</v>
      </c>
      <c r="D296" s="6" t="s">
        <v>864</v>
      </c>
      <c r="E296" s="5" t="str">
        <f>HYPERLINK("https://www.esco-net.com/wcs/escort/ec/detail?hHinCd=EA970EF-22A","EA970EF-22A")</f>
        <v>EA970EF-22A</v>
      </c>
    </row>
    <row r="297" spans="2:5" x14ac:dyDescent="0.2">
      <c r="B297" s="6" t="s">
        <v>122</v>
      </c>
      <c r="C297" s="6" t="s">
        <v>865</v>
      </c>
      <c r="D297" s="6" t="s">
        <v>866</v>
      </c>
      <c r="E297" s="5"/>
    </row>
    <row r="298" spans="2:5" x14ac:dyDescent="0.2">
      <c r="B298" s="6" t="s">
        <v>123</v>
      </c>
      <c r="C298" s="6" t="s">
        <v>867</v>
      </c>
      <c r="D298" s="6" t="s">
        <v>868</v>
      </c>
      <c r="E298" s="5" t="str">
        <f>HYPERLINK("https://www.esco-net.com/wcs/escort/ec/detail?hHinCd=EA124DJ-8B","EA124DJ-8B")</f>
        <v>EA124DJ-8B</v>
      </c>
    </row>
    <row r="299" spans="2:5" x14ac:dyDescent="0.2">
      <c r="B299" s="6" t="s">
        <v>869</v>
      </c>
      <c r="C299" s="6" t="s">
        <v>870</v>
      </c>
      <c r="D299" s="6" t="s">
        <v>871</v>
      </c>
      <c r="E299" s="5"/>
    </row>
    <row r="300" spans="2:5" x14ac:dyDescent="0.2">
      <c r="B300" s="6" t="s">
        <v>869</v>
      </c>
      <c r="C300" s="6" t="s">
        <v>872</v>
      </c>
      <c r="D300" s="6" t="s">
        <v>873</v>
      </c>
      <c r="E300" s="5" t="str">
        <f>HYPERLINK("https://www.esco-net.com/wcs/escort/ec/detail?hHinCd=EA440HA-42","EA440HA-42")</f>
        <v>EA440HA-42</v>
      </c>
    </row>
    <row r="301" spans="2:5" x14ac:dyDescent="0.2">
      <c r="B301" s="6" t="s">
        <v>124</v>
      </c>
      <c r="C301" s="6" t="s">
        <v>874</v>
      </c>
      <c r="D301" s="6" t="s">
        <v>875</v>
      </c>
      <c r="E301" s="5"/>
    </row>
    <row r="302" spans="2:5" x14ac:dyDescent="0.2">
      <c r="B302" s="6" t="s">
        <v>124</v>
      </c>
      <c r="C302" s="6" t="s">
        <v>876</v>
      </c>
      <c r="D302" s="6" t="s">
        <v>877</v>
      </c>
      <c r="E302" s="5" t="str">
        <f>HYPERLINK("https://www.esco-net.com/wcs/escort/ec/detail?hHinCd=EA441VC-103","EA441VC-103")</f>
        <v>EA441VC-103</v>
      </c>
    </row>
    <row r="303" spans="2:5" x14ac:dyDescent="0.2">
      <c r="B303" s="6" t="s">
        <v>21</v>
      </c>
      <c r="C303" s="6" t="s">
        <v>878</v>
      </c>
      <c r="D303" s="6" t="s">
        <v>879</v>
      </c>
      <c r="E303" s="5"/>
    </row>
    <row r="304" spans="2:5" x14ac:dyDescent="0.2">
      <c r="B304" s="6" t="s">
        <v>40</v>
      </c>
      <c r="C304" s="6" t="s">
        <v>880</v>
      </c>
      <c r="D304" s="6" t="s">
        <v>881</v>
      </c>
      <c r="E304" s="5"/>
    </row>
    <row r="305" spans="2:5" x14ac:dyDescent="0.2">
      <c r="B305" s="6" t="s">
        <v>40</v>
      </c>
      <c r="C305" s="6" t="s">
        <v>882</v>
      </c>
      <c r="D305" s="6" t="s">
        <v>883</v>
      </c>
      <c r="E305" s="5"/>
    </row>
    <row r="306" spans="2:5" x14ac:dyDescent="0.2">
      <c r="B306" s="6" t="s">
        <v>40</v>
      </c>
      <c r="C306" s="6" t="s">
        <v>884</v>
      </c>
      <c r="D306" s="6" t="s">
        <v>885</v>
      </c>
      <c r="E306" s="5"/>
    </row>
    <row r="307" spans="2:5" x14ac:dyDescent="0.2">
      <c r="B307" s="6" t="s">
        <v>125</v>
      </c>
      <c r="C307" s="6" t="s">
        <v>886</v>
      </c>
      <c r="D307" s="6" t="s">
        <v>887</v>
      </c>
      <c r="E307" s="5" t="str">
        <f>HYPERLINK("https://www.esco-net.com/wcs/escort/ec/detail?hHinCd=EA997XJ-34","EA997XJ-34")</f>
        <v>EA997XJ-34</v>
      </c>
    </row>
    <row r="308" spans="2:5" x14ac:dyDescent="0.2">
      <c r="B308" s="6" t="s">
        <v>126</v>
      </c>
      <c r="C308" s="6" t="s">
        <v>888</v>
      </c>
      <c r="D308" s="6" t="s">
        <v>889</v>
      </c>
      <c r="E308" s="5"/>
    </row>
    <row r="309" spans="2:5" x14ac:dyDescent="0.2">
      <c r="B309" s="6" t="s">
        <v>890</v>
      </c>
      <c r="C309" s="6" t="s">
        <v>891</v>
      </c>
      <c r="D309" s="6" t="s">
        <v>892</v>
      </c>
      <c r="E309" s="5" t="str">
        <f>HYPERLINK("https://www.esco-net.com/wcs/escort/ec/detail?hHinCd=EA997VA-3","EA997VA-3")</f>
        <v>EA997VA-3</v>
      </c>
    </row>
    <row r="310" spans="2:5" x14ac:dyDescent="0.2">
      <c r="B310" s="6" t="s">
        <v>127</v>
      </c>
      <c r="C310" s="6" t="s">
        <v>893</v>
      </c>
      <c r="D310" s="6" t="s">
        <v>894</v>
      </c>
      <c r="E310" s="5"/>
    </row>
    <row r="311" spans="2:5" x14ac:dyDescent="0.2">
      <c r="B311" s="6" t="s">
        <v>895</v>
      </c>
      <c r="C311" s="6" t="s">
        <v>896</v>
      </c>
      <c r="D311" s="6" t="s">
        <v>897</v>
      </c>
      <c r="E311" s="5" t="str">
        <f>HYPERLINK("https://www.esco-net.com/wcs/escort/ec/detail?hHinCd=EA952CA-182","EA952CA-182")</f>
        <v>EA952CA-182</v>
      </c>
    </row>
    <row r="312" spans="2:5" x14ac:dyDescent="0.2">
      <c r="B312" s="6" t="s">
        <v>898</v>
      </c>
      <c r="C312" s="6" t="s">
        <v>899</v>
      </c>
      <c r="D312" s="6" t="s">
        <v>900</v>
      </c>
      <c r="E312" s="5" t="str">
        <f>HYPERLINK("https://www.esco-net.com/wcs/escort/ec/detail?hHinCd=EA944MF-6","EA944MF-6")</f>
        <v>EA944MF-6</v>
      </c>
    </row>
    <row r="313" spans="2:5" x14ac:dyDescent="0.2">
      <c r="B313" s="6" t="s">
        <v>901</v>
      </c>
      <c r="C313" s="6" t="s">
        <v>902</v>
      </c>
      <c r="D313" s="6" t="s">
        <v>903</v>
      </c>
      <c r="E313" s="5" t="str">
        <f>HYPERLINK("https://www.esco-net.com/wcs/escort/ec/detail?hHinCd=EA944MN-3","EA944MN-3")</f>
        <v>EA944MN-3</v>
      </c>
    </row>
    <row r="314" spans="2:5" x14ac:dyDescent="0.2">
      <c r="B314" s="6" t="s">
        <v>904</v>
      </c>
      <c r="C314" s="6" t="s">
        <v>905</v>
      </c>
      <c r="D314" s="6" t="s">
        <v>906</v>
      </c>
      <c r="E314" s="5" t="str">
        <f>HYPERLINK("https://www.esco-net.com/wcs/escort/ec/detail?hHinCd=EA930AE-14","EA930AE-14")</f>
        <v>EA930AE-14</v>
      </c>
    </row>
    <row r="315" spans="2:5" x14ac:dyDescent="0.2">
      <c r="B315" s="6" t="s">
        <v>41</v>
      </c>
      <c r="C315" s="6" t="s">
        <v>907</v>
      </c>
      <c r="D315" s="6" t="s">
        <v>908</v>
      </c>
      <c r="E315" s="5"/>
    </row>
    <row r="316" spans="2:5" x14ac:dyDescent="0.2">
      <c r="B316" s="6" t="s">
        <v>14</v>
      </c>
      <c r="C316" s="6" t="s">
        <v>909</v>
      </c>
      <c r="D316" s="6" t="s">
        <v>910</v>
      </c>
      <c r="E316" s="5" t="str">
        <f>HYPERLINK("https://www.esco-net.com/wcs/escort/ec/detail?hHinCd=EA351GK-32","EA351GK-32")</f>
        <v>EA351GK-32</v>
      </c>
    </row>
    <row r="317" spans="2:5" x14ac:dyDescent="0.2">
      <c r="B317" s="6" t="s">
        <v>911</v>
      </c>
      <c r="C317" s="6" t="s">
        <v>912</v>
      </c>
      <c r="D317" s="6" t="s">
        <v>913</v>
      </c>
      <c r="E317" s="5" t="str">
        <f>HYPERLINK("https://www.esco-net.com/wcs/escort/ec/detail?hHinCd=EA305HE-21","EA305HE-21")</f>
        <v>EA305HE-21</v>
      </c>
    </row>
    <row r="318" spans="2:5" x14ac:dyDescent="0.2">
      <c r="B318" s="6" t="s">
        <v>914</v>
      </c>
      <c r="C318" s="6" t="s">
        <v>915</v>
      </c>
      <c r="D318" s="6" t="s">
        <v>916</v>
      </c>
      <c r="E318" s="5" t="str">
        <f>HYPERLINK("https://www.esco-net.com/wcs/escort/ec/detail?hHinCd=EA942EM-71","EA942EM-71")</f>
        <v>EA942EM-71</v>
      </c>
    </row>
    <row r="319" spans="2:5" x14ac:dyDescent="0.2">
      <c r="B319" s="6" t="s">
        <v>917</v>
      </c>
      <c r="C319" s="6" t="s">
        <v>918</v>
      </c>
      <c r="D319" s="6" t="s">
        <v>919</v>
      </c>
      <c r="E319" s="5"/>
    </row>
    <row r="320" spans="2:5" x14ac:dyDescent="0.2">
      <c r="B320" s="6" t="s">
        <v>128</v>
      </c>
      <c r="C320" s="6" t="s">
        <v>920</v>
      </c>
      <c r="D320" s="6" t="s">
        <v>921</v>
      </c>
      <c r="E320" s="5" t="str">
        <f>HYPERLINK("https://www.esco-net.com/wcs/escort/ec/detail?hHinCd=EA942FA-2A","EA942FA-2A")</f>
        <v>EA942FA-2A</v>
      </c>
    </row>
    <row r="321" spans="2:5" x14ac:dyDescent="0.2">
      <c r="B321" s="6" t="s">
        <v>128</v>
      </c>
      <c r="C321" s="6" t="s">
        <v>922</v>
      </c>
      <c r="D321" s="6" t="s">
        <v>923</v>
      </c>
      <c r="E321" s="5" t="str">
        <f>HYPERLINK("https://www.esco-net.com/wcs/escort/ec/detail?hHinCd=EA942FA-31A","EA942FA-31A")</f>
        <v>EA942FA-31A</v>
      </c>
    </row>
    <row r="322" spans="2:5" x14ac:dyDescent="0.2">
      <c r="B322" s="6" t="s">
        <v>128</v>
      </c>
      <c r="C322" s="6" t="s">
        <v>924</v>
      </c>
      <c r="D322" s="6" t="s">
        <v>925</v>
      </c>
      <c r="E322" s="5" t="str">
        <f>HYPERLINK("https://www.esco-net.com/wcs/escort/ec/detail?hHinCd=EA942FA-35A","EA942FA-35A")</f>
        <v>EA942FA-35A</v>
      </c>
    </row>
    <row r="323" spans="2:5" x14ac:dyDescent="0.2">
      <c r="B323" s="6" t="s">
        <v>128</v>
      </c>
      <c r="C323" s="6" t="s">
        <v>926</v>
      </c>
      <c r="D323" s="6" t="s">
        <v>927</v>
      </c>
      <c r="E323" s="5" t="str">
        <f>HYPERLINK("https://www.esco-net.com/wcs/escort/ec/detail?hHinCd=EA942FA-38A","EA942FA-38A")</f>
        <v>EA942FA-38A</v>
      </c>
    </row>
    <row r="324" spans="2:5" x14ac:dyDescent="0.2">
      <c r="B324" s="6" t="s">
        <v>928</v>
      </c>
      <c r="C324" s="6" t="s">
        <v>929</v>
      </c>
      <c r="D324" s="6" t="s">
        <v>930</v>
      </c>
      <c r="E324" s="5" t="str">
        <f>HYPERLINK("https://www.esco-net.com/wcs/escort/ec/detail?hHinCd=EA942EY-1","EA942EY-1")</f>
        <v>EA942EY-1</v>
      </c>
    </row>
    <row r="325" spans="2:5" x14ac:dyDescent="0.2">
      <c r="B325" s="6" t="s">
        <v>931</v>
      </c>
      <c r="C325" s="6" t="s">
        <v>932</v>
      </c>
      <c r="D325" s="6" t="s">
        <v>933</v>
      </c>
      <c r="E325" s="5" t="str">
        <f>HYPERLINK("https://www.esco-net.com/wcs/escort/ec/detail?hHinCd=EA765MT","EA765MT")</f>
        <v>EA765MT</v>
      </c>
    </row>
    <row r="326" spans="2:5" x14ac:dyDescent="0.2">
      <c r="B326" s="6" t="s">
        <v>934</v>
      </c>
      <c r="C326" s="6" t="s">
        <v>935</v>
      </c>
      <c r="D326" s="6" t="s">
        <v>936</v>
      </c>
      <c r="E326" s="5" t="str">
        <f>HYPERLINK("https://www.esco-net.com/wcs/escort/ec/detail?hHinCd=EA925TC-9","EA925TC-9")</f>
        <v>EA925TC-9</v>
      </c>
    </row>
    <row r="327" spans="2:5" x14ac:dyDescent="0.2">
      <c r="B327" s="6" t="s">
        <v>937</v>
      </c>
      <c r="C327" s="6" t="s">
        <v>938</v>
      </c>
      <c r="D327" s="6" t="s">
        <v>939</v>
      </c>
      <c r="E327" s="5" t="str">
        <f>HYPERLINK("https://www.esco-net.com/wcs/escort/ec/detail?hHinCd=EA925GM-6A","EA925GM-6A")</f>
        <v>EA925GM-6A</v>
      </c>
    </row>
    <row r="328" spans="2:5" x14ac:dyDescent="0.2">
      <c r="B328" s="6" t="s">
        <v>940</v>
      </c>
      <c r="C328" s="6" t="s">
        <v>941</v>
      </c>
      <c r="D328" s="6" t="s">
        <v>942</v>
      </c>
      <c r="E328" s="5" t="str">
        <f>HYPERLINK("https://www.esco-net.com/wcs/escort/ec/detail?hHinCd=EA657-5A","EA657-5A")</f>
        <v>EA657-5A</v>
      </c>
    </row>
    <row r="329" spans="2:5" x14ac:dyDescent="0.2">
      <c r="B329" s="6" t="s">
        <v>943</v>
      </c>
      <c r="C329" s="6" t="s">
        <v>944</v>
      </c>
      <c r="D329" s="6" t="s">
        <v>945</v>
      </c>
      <c r="E329" s="5" t="str">
        <f>HYPERLINK("https://www.esco-net.com/wcs/escort/ec/detail?hHinCd=EA505-15B","EA505-15B")</f>
        <v>EA505-15B</v>
      </c>
    </row>
    <row r="330" spans="2:5" x14ac:dyDescent="0.2">
      <c r="B330" s="6" t="s">
        <v>129</v>
      </c>
      <c r="C330" s="6" t="s">
        <v>946</v>
      </c>
      <c r="D330" s="6" t="s">
        <v>947</v>
      </c>
      <c r="E330" s="5" t="str">
        <f>HYPERLINK("https://www.esco-net.com/wcs/escort/ec/detail?hHinCd=EA506MA-5A","EA506MA-5A")</f>
        <v>EA506MA-5A</v>
      </c>
    </row>
    <row r="331" spans="2:5" x14ac:dyDescent="0.2">
      <c r="B331" s="6" t="s">
        <v>129</v>
      </c>
      <c r="C331" s="6" t="s">
        <v>948</v>
      </c>
      <c r="D331" s="6" t="s">
        <v>949</v>
      </c>
      <c r="E331" s="5" t="str">
        <f>HYPERLINK("https://www.esco-net.com/wcs/escort/ec/detail?hHinCd=EA506MA-47A","EA506MA-47A")</f>
        <v>EA506MA-47A</v>
      </c>
    </row>
    <row r="332" spans="2:5" x14ac:dyDescent="0.2">
      <c r="B332" s="6" t="s">
        <v>950</v>
      </c>
      <c r="C332" s="6" t="s">
        <v>951</v>
      </c>
      <c r="D332" s="6" t="s">
        <v>952</v>
      </c>
      <c r="E332" s="5" t="str">
        <f>HYPERLINK("https://www.esco-net.com/wcs/escort/ec/detail?hHinCd=EA506MB-1BA","EA506MB-1BA")</f>
        <v>EA506MB-1BA</v>
      </c>
    </row>
    <row r="333" spans="2:5" x14ac:dyDescent="0.2">
      <c r="B333" s="6" t="s">
        <v>953</v>
      </c>
      <c r="C333" s="6" t="s">
        <v>954</v>
      </c>
      <c r="D333" s="6" t="s">
        <v>955</v>
      </c>
      <c r="E333" s="5" t="str">
        <f>HYPERLINK("https://www.esco-net.com/wcs/escort/ec/detail?hHinCd=EA957AC-101B","EA957AC-101B")</f>
        <v>EA957AC-101B</v>
      </c>
    </row>
    <row r="334" spans="2:5" x14ac:dyDescent="0.2">
      <c r="B334" s="6" t="s">
        <v>956</v>
      </c>
      <c r="C334" s="6" t="s">
        <v>957</v>
      </c>
      <c r="D334" s="6" t="s">
        <v>958</v>
      </c>
      <c r="E334" s="5" t="str">
        <f>HYPERLINK("https://www.esco-net.com/wcs/escort/ec/detail?hHinCd=EA661CY-63","EA661CY-63")</f>
        <v>EA661CY-63</v>
      </c>
    </row>
    <row r="335" spans="2:5" x14ac:dyDescent="0.2">
      <c r="B335" s="6" t="s">
        <v>959</v>
      </c>
      <c r="C335" s="6" t="s">
        <v>960</v>
      </c>
      <c r="D335" s="6" t="s">
        <v>961</v>
      </c>
      <c r="E335" s="5"/>
    </row>
    <row r="336" spans="2:5" x14ac:dyDescent="0.2">
      <c r="B336" s="6" t="s">
        <v>962</v>
      </c>
      <c r="C336" s="6" t="s">
        <v>963</v>
      </c>
      <c r="D336" s="6" t="s">
        <v>964</v>
      </c>
      <c r="E336" s="5" t="str">
        <f>HYPERLINK("https://www.esco-net.com/wcs/escort/ec/detail?hHinCd=EA956KG-2","EA956KG-2")</f>
        <v>EA956KG-2</v>
      </c>
    </row>
    <row r="337" spans="2:5" x14ac:dyDescent="0.2">
      <c r="B337" s="6" t="s">
        <v>965</v>
      </c>
      <c r="C337" s="6" t="s">
        <v>966</v>
      </c>
      <c r="D337" s="6" t="s">
        <v>967</v>
      </c>
      <c r="E337" s="5" t="str">
        <f>HYPERLINK("https://www.esco-net.com/wcs/escort/ec/detail?hHinCd=EA520AB-86","EA520AB-86")</f>
        <v>EA520AB-86</v>
      </c>
    </row>
    <row r="338" spans="2:5" x14ac:dyDescent="0.2">
      <c r="B338" s="6" t="s">
        <v>130</v>
      </c>
      <c r="C338" s="6" t="s">
        <v>968</v>
      </c>
      <c r="D338" s="6" t="s">
        <v>969</v>
      </c>
      <c r="E338" s="5" t="str">
        <f>HYPERLINK("https://www.esco-net.com/wcs/escort/ec/detail?hHinCd=EA520AR-11","EA520AR-11")</f>
        <v>EA520AR-11</v>
      </c>
    </row>
    <row r="339" spans="2:5" x14ac:dyDescent="0.2">
      <c r="B339" s="6" t="s">
        <v>131</v>
      </c>
      <c r="C339" s="6" t="s">
        <v>970</v>
      </c>
      <c r="D339" s="6" t="s">
        <v>971</v>
      </c>
      <c r="E339" s="5" t="str">
        <f>HYPERLINK("https://www.esco-net.com/wcs/escort/ec/detail?hHinCd=EA520B-16B","EA520B-16B")</f>
        <v>EA520B-16B</v>
      </c>
    </row>
    <row r="340" spans="2:5" x14ac:dyDescent="0.2">
      <c r="B340" s="6" t="s">
        <v>972</v>
      </c>
      <c r="C340" s="6" t="s">
        <v>973</v>
      </c>
      <c r="D340" s="6" t="s">
        <v>974</v>
      </c>
      <c r="E340" s="5"/>
    </row>
    <row r="341" spans="2:5" x14ac:dyDescent="0.2">
      <c r="B341" s="6" t="s">
        <v>132</v>
      </c>
      <c r="C341" s="6" t="s">
        <v>975</v>
      </c>
      <c r="D341" s="6" t="s">
        <v>976</v>
      </c>
      <c r="E341" s="5" t="str">
        <f>HYPERLINK("https://www.esco-net.com/wcs/escort/ec/detail?hHinCd=EA982SA-14.5A","EA982SA-14.5A")</f>
        <v>EA982SA-14.5A</v>
      </c>
    </row>
    <row r="342" spans="2:5" x14ac:dyDescent="0.2">
      <c r="B342" s="6" t="s">
        <v>132</v>
      </c>
      <c r="C342" s="6" t="s">
        <v>977</v>
      </c>
      <c r="D342" s="6" t="s">
        <v>978</v>
      </c>
      <c r="E342" s="5" t="str">
        <f>HYPERLINK("https://www.esco-net.com/wcs/escort/ec/detail?hHinCd=EA982SF-3A","EA982SF-3A")</f>
        <v>EA982SF-3A</v>
      </c>
    </row>
    <row r="343" spans="2:5" x14ac:dyDescent="0.2">
      <c r="B343" s="6" t="s">
        <v>133</v>
      </c>
      <c r="C343" s="6" t="s">
        <v>979</v>
      </c>
      <c r="D343" s="6" t="s">
        <v>980</v>
      </c>
      <c r="E343" s="5" t="str">
        <f>HYPERLINK("https://www.esco-net.com/wcs/escort/ec/detail?hHinCd=EA982SB-36A","EA982SB-36A")</f>
        <v>EA982SB-36A</v>
      </c>
    </row>
    <row r="344" spans="2:5" x14ac:dyDescent="0.2">
      <c r="B344" s="6" t="s">
        <v>981</v>
      </c>
      <c r="C344" s="6" t="s">
        <v>982</v>
      </c>
      <c r="D344" s="6" t="s">
        <v>983</v>
      </c>
      <c r="E344" s="5" t="str">
        <f>HYPERLINK("https://www.esco-net.com/wcs/escort/ec/detail?hHinCd=EA628RT-651A","EA628RT-651A")</f>
        <v>EA628RT-651A</v>
      </c>
    </row>
    <row r="345" spans="2:5" x14ac:dyDescent="0.2">
      <c r="B345" s="6" t="s">
        <v>984</v>
      </c>
      <c r="C345" s="6" t="s">
        <v>985</v>
      </c>
      <c r="D345" s="6" t="s">
        <v>986</v>
      </c>
      <c r="E345" s="5" t="str">
        <f>HYPERLINK("https://www.esco-net.com/wcs/escort/ec/detail?hHinCd=EA944MA-3","EA944MA-3")</f>
        <v>EA944MA-3</v>
      </c>
    </row>
    <row r="346" spans="2:5" x14ac:dyDescent="0.2">
      <c r="B346" s="6" t="s">
        <v>134</v>
      </c>
      <c r="C346" s="6" t="s">
        <v>987</v>
      </c>
      <c r="D346" s="6" t="s">
        <v>988</v>
      </c>
      <c r="E346" s="5" t="str">
        <f>HYPERLINK("https://www.esco-net.com/wcs/escort/ec/detail?hHinCd=EA628RR-553A","EA628RR-553A")</f>
        <v>EA628RR-553A</v>
      </c>
    </row>
    <row r="347" spans="2:5" x14ac:dyDescent="0.2">
      <c r="B347" s="6" t="s">
        <v>989</v>
      </c>
      <c r="C347" s="6" t="s">
        <v>990</v>
      </c>
      <c r="D347" s="6" t="s">
        <v>991</v>
      </c>
      <c r="E347" s="5"/>
    </row>
    <row r="348" spans="2:5" x14ac:dyDescent="0.2">
      <c r="B348" s="6" t="s">
        <v>992</v>
      </c>
      <c r="C348" s="6" t="s">
        <v>993</v>
      </c>
      <c r="D348" s="6" t="s">
        <v>994</v>
      </c>
      <c r="E348" s="5" t="str">
        <f>HYPERLINK("https://www.esco-net.com/wcs/escort/ec/detail?hHinCd=EA911TG-37A","EA911TG-37A")</f>
        <v>EA911TG-37A</v>
      </c>
    </row>
    <row r="349" spans="2:5" x14ac:dyDescent="0.2">
      <c r="B349" s="6" t="s">
        <v>995</v>
      </c>
      <c r="C349" s="6" t="s">
        <v>996</v>
      </c>
      <c r="D349" s="6" t="s">
        <v>997</v>
      </c>
      <c r="E349" s="5"/>
    </row>
    <row r="350" spans="2:5" x14ac:dyDescent="0.2">
      <c r="B350" s="6" t="s">
        <v>995</v>
      </c>
      <c r="C350" s="6" t="s">
        <v>998</v>
      </c>
      <c r="D350" s="6" t="s">
        <v>999</v>
      </c>
      <c r="E350" s="5" t="str">
        <f>HYPERLINK("https://www.esco-net.com/wcs/escort/ec/detail?hHinCd=EA981FK-4A","EA981FK-4A")</f>
        <v>EA981FK-4A</v>
      </c>
    </row>
    <row r="351" spans="2:5" x14ac:dyDescent="0.2">
      <c r="B351" s="6" t="s">
        <v>135</v>
      </c>
      <c r="C351" s="6" t="s">
        <v>1000</v>
      </c>
      <c r="D351" s="6" t="s">
        <v>1001</v>
      </c>
      <c r="E351" s="5" t="str">
        <f>HYPERLINK("https://www.esco-net.com/wcs/escort/ec/detail?hHinCd=EA981EA-3A","EA981EA-3A")</f>
        <v>EA981EA-3A</v>
      </c>
    </row>
    <row r="352" spans="2:5" x14ac:dyDescent="0.2">
      <c r="B352" s="6" t="s">
        <v>135</v>
      </c>
      <c r="C352" s="6" t="s">
        <v>1002</v>
      </c>
      <c r="D352" s="6" t="s">
        <v>1003</v>
      </c>
      <c r="E352" s="5"/>
    </row>
    <row r="353" spans="2:5" x14ac:dyDescent="0.2">
      <c r="B353" s="6" t="s">
        <v>136</v>
      </c>
      <c r="C353" s="6" t="s">
        <v>1004</v>
      </c>
      <c r="D353" s="6" t="s">
        <v>1005</v>
      </c>
      <c r="E353" s="5"/>
    </row>
    <row r="354" spans="2:5" x14ac:dyDescent="0.2">
      <c r="B354" s="6" t="s">
        <v>137</v>
      </c>
      <c r="C354" s="6" t="s">
        <v>1006</v>
      </c>
      <c r="D354" s="6" t="s">
        <v>1007</v>
      </c>
      <c r="E354" s="5" t="str">
        <f>HYPERLINK("https://www.esco-net.com/wcs/escort/ec/detail?hHinCd=EA638F-210A","EA638F-210A")</f>
        <v>EA638F-210A</v>
      </c>
    </row>
    <row r="355" spans="2:5" x14ac:dyDescent="0.2">
      <c r="B355" s="6" t="s">
        <v>137</v>
      </c>
      <c r="C355" s="6" t="s">
        <v>1008</v>
      </c>
      <c r="D355" s="6" t="s">
        <v>1009</v>
      </c>
      <c r="E355" s="5" t="str">
        <f>HYPERLINK("https://www.esco-net.com/wcs/escort/ec/detail?hHinCd=EA638FB-42","EA638FB-42")</f>
        <v>EA638FB-42</v>
      </c>
    </row>
    <row r="356" spans="2:5" x14ac:dyDescent="0.2">
      <c r="B356" s="6" t="s">
        <v>1010</v>
      </c>
      <c r="C356" s="6" t="s">
        <v>1011</v>
      </c>
      <c r="D356" s="6" t="s">
        <v>1012</v>
      </c>
      <c r="E356" s="5" t="str">
        <f>HYPERLINK("https://www.esco-net.com/wcs/escort/ec/detail?hHinCd=EA903AB-60A","EA903AB-60A")</f>
        <v>EA903AB-60A</v>
      </c>
    </row>
    <row r="357" spans="2:5" x14ac:dyDescent="0.2">
      <c r="B357" s="6" t="s">
        <v>1013</v>
      </c>
      <c r="C357" s="6" t="s">
        <v>1014</v>
      </c>
      <c r="D357" s="6" t="s">
        <v>1015</v>
      </c>
      <c r="E357" s="5"/>
    </row>
    <row r="358" spans="2:5" x14ac:dyDescent="0.2">
      <c r="B358" s="6" t="s">
        <v>1016</v>
      </c>
      <c r="C358" s="6" t="s">
        <v>1017</v>
      </c>
      <c r="D358" s="6" t="s">
        <v>1018</v>
      </c>
      <c r="E358" s="5"/>
    </row>
    <row r="359" spans="2:5" x14ac:dyDescent="0.2">
      <c r="B359" s="6" t="s">
        <v>1016</v>
      </c>
      <c r="C359" s="6" t="s">
        <v>1019</v>
      </c>
      <c r="D359" s="6" t="s">
        <v>1020</v>
      </c>
      <c r="E359" s="5" t="str">
        <f>HYPERLINK("https://www.esco-net.com/wcs/escort/ec/detail?hHinCd=EA765MG-202B","EA765MG-202B")</f>
        <v>EA765MG-202B</v>
      </c>
    </row>
    <row r="360" spans="2:5" x14ac:dyDescent="0.2">
      <c r="B360" s="6" t="s">
        <v>1016</v>
      </c>
      <c r="C360" s="6" t="s">
        <v>1021</v>
      </c>
      <c r="D360" s="6" t="s">
        <v>1022</v>
      </c>
      <c r="E360" s="5"/>
    </row>
    <row r="361" spans="2:5" x14ac:dyDescent="0.2">
      <c r="B361" s="6" t="s">
        <v>138</v>
      </c>
      <c r="C361" s="6" t="s">
        <v>1023</v>
      </c>
      <c r="D361" s="6" t="s">
        <v>1024</v>
      </c>
      <c r="E361" s="5"/>
    </row>
    <row r="362" spans="2:5" x14ac:dyDescent="0.2">
      <c r="B362" s="6" t="s">
        <v>42</v>
      </c>
      <c r="C362" s="6" t="s">
        <v>1025</v>
      </c>
      <c r="D362" s="6" t="s">
        <v>1026</v>
      </c>
      <c r="E362" s="5" t="str">
        <f>HYPERLINK("https://www.esco-net.com/wcs/escort/ec/detail?hHinCd=EA765BS-14B","EA765BS-14B")</f>
        <v>EA765BS-14B</v>
      </c>
    </row>
    <row r="363" spans="2:5" x14ac:dyDescent="0.2">
      <c r="B363" s="6" t="s">
        <v>1027</v>
      </c>
      <c r="C363" s="6" t="s">
        <v>1028</v>
      </c>
      <c r="D363" s="6" t="s">
        <v>1029</v>
      </c>
      <c r="E363" s="5" t="str">
        <f>HYPERLINK("https://www.esco-net.com/wcs/escort/ec/detail?hHinCd=EA765MV-186","EA765MV-186")</f>
        <v>EA765MV-186</v>
      </c>
    </row>
    <row r="364" spans="2:5" x14ac:dyDescent="0.2">
      <c r="B364" s="6" t="s">
        <v>1030</v>
      </c>
      <c r="C364" s="6" t="s">
        <v>1031</v>
      </c>
      <c r="D364" s="6" t="s">
        <v>1032</v>
      </c>
      <c r="E364" s="5" t="str">
        <f>HYPERLINK("https://www.esco-net.com/wcs/escort/ec/detail?hHinCd=EA765MJ-61","EA765MJ-61")</f>
        <v>EA765MJ-61</v>
      </c>
    </row>
    <row r="365" spans="2:5" x14ac:dyDescent="0.2">
      <c r="B365" s="6" t="s">
        <v>1033</v>
      </c>
      <c r="C365" s="6" t="s">
        <v>1034</v>
      </c>
      <c r="D365" s="6" t="s">
        <v>1035</v>
      </c>
      <c r="E365" s="5" t="str">
        <f>HYPERLINK("https://www.esco-net.com/wcs/escort/ec/detail?hHinCd=EA762GE-11","EA762GE-11")</f>
        <v>EA762GE-11</v>
      </c>
    </row>
    <row r="366" spans="2:5" x14ac:dyDescent="0.2">
      <c r="B366" s="6" t="s">
        <v>1036</v>
      </c>
      <c r="C366" s="6" t="s">
        <v>1037</v>
      </c>
      <c r="D366" s="6" t="s">
        <v>1038</v>
      </c>
      <c r="E366" s="5"/>
    </row>
    <row r="367" spans="2:5" x14ac:dyDescent="0.2">
      <c r="B367" s="6" t="s">
        <v>1039</v>
      </c>
      <c r="C367" s="6" t="s">
        <v>1040</v>
      </c>
      <c r="D367" s="6" t="s">
        <v>1041</v>
      </c>
      <c r="E367" s="5" t="str">
        <f>HYPERLINK("https://www.esco-net.com/wcs/escort/ec/detail?hHinCd=EA589CY-1","EA589CY-1")</f>
        <v>EA589CY-1</v>
      </c>
    </row>
    <row r="368" spans="2:5" x14ac:dyDescent="0.2">
      <c r="B368" s="6" t="s">
        <v>1042</v>
      </c>
      <c r="C368" s="6" t="s">
        <v>1043</v>
      </c>
      <c r="D368" s="6" t="s">
        <v>1044</v>
      </c>
      <c r="E368" s="5"/>
    </row>
    <row r="369" spans="2:5" x14ac:dyDescent="0.2">
      <c r="B369" s="6" t="s">
        <v>139</v>
      </c>
      <c r="C369" s="6" t="s">
        <v>1045</v>
      </c>
      <c r="D369" s="6" t="s">
        <v>1046</v>
      </c>
      <c r="E369" s="5" t="str">
        <f>HYPERLINK("https://www.esco-net.com/wcs/escort/ec/detail?hHinCd=EA761LP-151","EA761LP-151")</f>
        <v>EA761LP-151</v>
      </c>
    </row>
    <row r="370" spans="2:5" x14ac:dyDescent="0.2">
      <c r="B370" s="6" t="s">
        <v>30</v>
      </c>
      <c r="C370" s="6" t="s">
        <v>1047</v>
      </c>
      <c r="D370" s="6" t="s">
        <v>1048</v>
      </c>
      <c r="E370" s="5" t="str">
        <f>HYPERLINK("https://www.esco-net.com/wcs/escort/ec/detail?hHinCd=EA628WX-32","EA628WX-32")</f>
        <v>EA628WX-32</v>
      </c>
    </row>
    <row r="371" spans="2:5" x14ac:dyDescent="0.2">
      <c r="B371" s="6" t="s">
        <v>1049</v>
      </c>
      <c r="C371" s="6" t="s">
        <v>1050</v>
      </c>
      <c r="D371" s="6" t="s">
        <v>1051</v>
      </c>
      <c r="E371" s="5" t="str">
        <f>HYPERLINK("https://www.esco-net.com/wcs/escort/ec/detail?hHinCd=EA762FB-31","EA762FB-31")</f>
        <v>EA762FB-31</v>
      </c>
    </row>
    <row r="372" spans="2:5" x14ac:dyDescent="0.2">
      <c r="B372" s="6" t="s">
        <v>140</v>
      </c>
      <c r="C372" s="6" t="s">
        <v>1052</v>
      </c>
      <c r="D372" s="6" t="s">
        <v>1053</v>
      </c>
      <c r="E372" s="5" t="str">
        <f>HYPERLINK("https://www.esco-net.com/wcs/escort/ec/detail?hHinCd=EA762CD-83","EA762CD-83")</f>
        <v>EA762CD-83</v>
      </c>
    </row>
    <row r="373" spans="2:5" x14ac:dyDescent="0.2">
      <c r="B373" s="6" t="s">
        <v>141</v>
      </c>
      <c r="C373" s="6" t="s">
        <v>1054</v>
      </c>
      <c r="D373" s="6" t="s">
        <v>1055</v>
      </c>
      <c r="E373" s="5" t="str">
        <f>HYPERLINK("https://www.esco-net.com/wcs/escort/ec/detail?hHinCd=EA956VC-4A","EA956VC-4A")</f>
        <v>EA956VC-4A</v>
      </c>
    </row>
    <row r="374" spans="2:5" x14ac:dyDescent="0.2">
      <c r="B374" s="6" t="s">
        <v>22</v>
      </c>
      <c r="C374" s="6" t="s">
        <v>1056</v>
      </c>
      <c r="D374" s="6" t="s">
        <v>1057</v>
      </c>
      <c r="E374" s="5" t="str">
        <f>HYPERLINK("https://www.esco-net.com/wcs/escort/ec/detail?hHinCd=EA506AA-47","EA506AA-47")</f>
        <v>EA506AA-47</v>
      </c>
    </row>
    <row r="375" spans="2:5" x14ac:dyDescent="0.2">
      <c r="B375" s="6" t="s">
        <v>1058</v>
      </c>
      <c r="C375" s="6" t="s">
        <v>1059</v>
      </c>
      <c r="D375" s="6" t="s">
        <v>1060</v>
      </c>
      <c r="E375" s="5"/>
    </row>
    <row r="376" spans="2:5" x14ac:dyDescent="0.2">
      <c r="B376" s="6" t="s">
        <v>1058</v>
      </c>
      <c r="C376" s="6" t="s">
        <v>1061</v>
      </c>
      <c r="D376" s="6" t="s">
        <v>1062</v>
      </c>
      <c r="E376" s="5"/>
    </row>
    <row r="377" spans="2:5" x14ac:dyDescent="0.2">
      <c r="B377" s="6" t="s">
        <v>1058</v>
      </c>
      <c r="C377" s="6" t="s">
        <v>1063</v>
      </c>
      <c r="D377" s="6" t="s">
        <v>1064</v>
      </c>
      <c r="E377" s="5"/>
    </row>
    <row r="378" spans="2:5" x14ac:dyDescent="0.2">
      <c r="B378" s="6" t="s">
        <v>1058</v>
      </c>
      <c r="C378" s="6" t="s">
        <v>1065</v>
      </c>
      <c r="D378" s="6" t="s">
        <v>1066</v>
      </c>
      <c r="E378" s="5"/>
    </row>
    <row r="379" spans="2:5" x14ac:dyDescent="0.2">
      <c r="B379" s="6" t="s">
        <v>1067</v>
      </c>
      <c r="C379" s="6" t="s">
        <v>1068</v>
      </c>
      <c r="D379" s="6" t="s">
        <v>1069</v>
      </c>
      <c r="E379" s="5" t="str">
        <f>HYPERLINK("https://www.esco-net.com/wcs/escort/ec/detail?hHinCd=EA766ZC-17","EA766ZC-17")</f>
        <v>EA766ZC-17</v>
      </c>
    </row>
    <row r="380" spans="2:5" x14ac:dyDescent="0.2">
      <c r="B380" s="6" t="s">
        <v>1070</v>
      </c>
      <c r="C380" s="6" t="s">
        <v>1071</v>
      </c>
      <c r="D380" s="6" t="s">
        <v>1072</v>
      </c>
      <c r="E380" s="5" t="str">
        <f>HYPERLINK("https://www.esco-net.com/wcs/escort/ec/detail?hHinCd=EA764AW-7","EA764AW-7")</f>
        <v>EA764AW-7</v>
      </c>
    </row>
    <row r="381" spans="2:5" x14ac:dyDescent="0.2">
      <c r="B381" s="6" t="s">
        <v>1073</v>
      </c>
      <c r="C381" s="6" t="s">
        <v>1074</v>
      </c>
      <c r="D381" s="6" t="s">
        <v>1075</v>
      </c>
      <c r="E381" s="5" t="str">
        <f>HYPERLINK("https://www.esco-net.com/wcs/escort/ec/detail?hHinCd=EA764AB-158","EA764AB-158")</f>
        <v>EA764AB-158</v>
      </c>
    </row>
    <row r="382" spans="2:5" x14ac:dyDescent="0.2">
      <c r="B382" s="6" t="s">
        <v>1076</v>
      </c>
      <c r="C382" s="6" t="s">
        <v>1077</v>
      </c>
      <c r="D382" s="6" t="s">
        <v>1078</v>
      </c>
      <c r="E382" s="5" t="str">
        <f>HYPERLINK("https://www.esco-net.com/wcs/escort/ec/detail?hHinCd=EA764-212","EA764-212")</f>
        <v>EA764-212</v>
      </c>
    </row>
    <row r="383" spans="2:5" x14ac:dyDescent="0.2">
      <c r="B383" s="6" t="s">
        <v>31</v>
      </c>
      <c r="C383" s="6" t="s">
        <v>1079</v>
      </c>
      <c r="D383" s="6" t="s">
        <v>1080</v>
      </c>
      <c r="E383" s="5" t="str">
        <f>HYPERLINK("https://www.esco-net.com/wcs/escort/ec/detail?hHinCd=EA764AC-55A","EA764AC-55A")</f>
        <v>EA764AC-55A</v>
      </c>
    </row>
    <row r="384" spans="2:5" x14ac:dyDescent="0.2">
      <c r="B384" s="6" t="s">
        <v>31</v>
      </c>
      <c r="C384" s="6" t="s">
        <v>1081</v>
      </c>
      <c r="D384" s="6" t="s">
        <v>1082</v>
      </c>
      <c r="E384" s="5" t="str">
        <f>HYPERLINK("https://www.esco-net.com/wcs/escort/ec/detail?hHinCd=EA764AC-58A","EA764AC-58A")</f>
        <v>EA764AC-58A</v>
      </c>
    </row>
    <row r="385" spans="2:5" x14ac:dyDescent="0.2">
      <c r="B385" s="6" t="s">
        <v>1083</v>
      </c>
      <c r="C385" s="6" t="s">
        <v>1084</v>
      </c>
      <c r="D385" s="6" t="s">
        <v>1085</v>
      </c>
      <c r="E385" s="5" t="str">
        <f>HYPERLINK("https://www.esco-net.com/wcs/escort/ec/detail?hHinCd=EA764AC-105A","EA764AC-105A")</f>
        <v>EA764AC-105A</v>
      </c>
    </row>
    <row r="386" spans="2:5" x14ac:dyDescent="0.2">
      <c r="B386" s="6" t="s">
        <v>1083</v>
      </c>
      <c r="C386" s="6" t="s">
        <v>1086</v>
      </c>
      <c r="D386" s="6" t="s">
        <v>1087</v>
      </c>
      <c r="E386" s="5"/>
    </row>
    <row r="387" spans="2:5" x14ac:dyDescent="0.2">
      <c r="B387" s="6" t="s">
        <v>142</v>
      </c>
      <c r="C387" s="6" t="s">
        <v>1088</v>
      </c>
      <c r="D387" s="6" t="s">
        <v>1089</v>
      </c>
      <c r="E387" s="5" t="str">
        <f>HYPERLINK("https://www.esco-net.com/wcs/escort/ec/detail?hHinCd=EA759GW-23A","EA759GW-23A")</f>
        <v>EA759GW-23A</v>
      </c>
    </row>
    <row r="388" spans="2:5" x14ac:dyDescent="0.2">
      <c r="B388" s="6" t="s">
        <v>1090</v>
      </c>
      <c r="C388" s="6" t="s">
        <v>1091</v>
      </c>
      <c r="D388" s="6" t="s">
        <v>1092</v>
      </c>
      <c r="E388" s="5"/>
    </row>
    <row r="389" spans="2:5" x14ac:dyDescent="0.2">
      <c r="B389" s="6" t="s">
        <v>1093</v>
      </c>
      <c r="C389" s="6" t="s">
        <v>1094</v>
      </c>
      <c r="D389" s="6" t="s">
        <v>1095</v>
      </c>
      <c r="E389" s="5" t="str">
        <f>HYPERLINK("https://www.esco-net.com/wcs/escort/ec/detail?hHinCd=EA940PH-15","EA940PH-15")</f>
        <v>EA940PH-15</v>
      </c>
    </row>
    <row r="390" spans="2:5" x14ac:dyDescent="0.2">
      <c r="B390" s="6" t="s">
        <v>143</v>
      </c>
      <c r="C390" s="6" t="s">
        <v>1096</v>
      </c>
      <c r="D390" s="6" t="s">
        <v>1097</v>
      </c>
      <c r="E390" s="5" t="str">
        <f>HYPERLINK("https://www.esco-net.com/wcs/escort/ec/detail?hHinCd=EA764CG-35","EA764CG-35")</f>
        <v>EA764CG-35</v>
      </c>
    </row>
    <row r="391" spans="2:5" x14ac:dyDescent="0.2">
      <c r="B391" s="6" t="s">
        <v>1098</v>
      </c>
      <c r="C391" s="6" t="s">
        <v>1099</v>
      </c>
      <c r="D391" s="6" t="s">
        <v>1100</v>
      </c>
      <c r="E391" s="5" t="str">
        <f>HYPERLINK("https://www.esco-net.com/wcs/escort/ec/detail?hHinCd=EA764B-557","EA764B-557")</f>
        <v>EA764B-557</v>
      </c>
    </row>
    <row r="392" spans="2:5" x14ac:dyDescent="0.2">
      <c r="B392" s="6" t="s">
        <v>23</v>
      </c>
      <c r="C392" s="6" t="s">
        <v>1101</v>
      </c>
      <c r="D392" s="6" t="s">
        <v>1102</v>
      </c>
      <c r="E392" s="5"/>
    </row>
    <row r="393" spans="2:5" x14ac:dyDescent="0.2">
      <c r="B393" s="6" t="s">
        <v>144</v>
      </c>
      <c r="C393" s="6" t="s">
        <v>1103</v>
      </c>
      <c r="D393" s="6" t="s">
        <v>1104</v>
      </c>
      <c r="E393" s="5" t="str">
        <f>HYPERLINK("https://www.esco-net.com/wcs/escort/ec/detail?hHinCd=EA759XA-122","EA759XA-122")</f>
        <v>EA759XA-122</v>
      </c>
    </row>
    <row r="394" spans="2:5" x14ac:dyDescent="0.2">
      <c r="B394" s="6" t="s">
        <v>144</v>
      </c>
      <c r="C394" s="6" t="s">
        <v>1105</v>
      </c>
      <c r="D394" s="6" t="s">
        <v>1106</v>
      </c>
      <c r="E394" s="5" t="str">
        <f>HYPERLINK("https://www.esco-net.com/wcs/escort/ec/detail?hHinCd=EA759XA-153","EA759XA-153")</f>
        <v>EA759XA-153</v>
      </c>
    </row>
    <row r="395" spans="2:5" x14ac:dyDescent="0.2">
      <c r="B395" s="6" t="s">
        <v>1107</v>
      </c>
      <c r="C395" s="6" t="s">
        <v>1108</v>
      </c>
      <c r="D395" s="6" t="s">
        <v>1109</v>
      </c>
      <c r="E395" s="5" t="str">
        <f>HYPERLINK("https://www.esco-net.com/wcs/escort/ec/detail?hHinCd=EA764A-178A","EA764A-178A")</f>
        <v>EA764A-178A</v>
      </c>
    </row>
    <row r="396" spans="2:5" x14ac:dyDescent="0.2">
      <c r="B396" s="6" t="s">
        <v>145</v>
      </c>
      <c r="C396" s="6" t="s">
        <v>1110</v>
      </c>
      <c r="D396" s="6" t="s">
        <v>1111</v>
      </c>
      <c r="E396" s="5" t="str">
        <f>HYPERLINK("https://www.esco-net.com/wcs/escort/ec/detail?hHinCd=EA759GV-147","EA759GV-147")</f>
        <v>EA759GV-147</v>
      </c>
    </row>
    <row r="397" spans="2:5" x14ac:dyDescent="0.2">
      <c r="B397" s="6" t="s">
        <v>146</v>
      </c>
      <c r="C397" s="6" t="s">
        <v>1112</v>
      </c>
      <c r="D397" s="6" t="s">
        <v>1113</v>
      </c>
      <c r="E397" s="5" t="str">
        <f>HYPERLINK("https://www.esco-net.com/wcs/escort/ec/detail?hHinCd=EA759GS-69B","EA759GS-69B")</f>
        <v>EA759GS-69B</v>
      </c>
    </row>
    <row r="398" spans="2:5" x14ac:dyDescent="0.2">
      <c r="B398" s="6" t="s">
        <v>1114</v>
      </c>
      <c r="C398" s="6" t="s">
        <v>1115</v>
      </c>
      <c r="D398" s="6" t="s">
        <v>1116</v>
      </c>
      <c r="E398" s="5" t="str">
        <f>HYPERLINK("https://www.esco-net.com/wcs/escort/ec/detail?hHinCd=EA761HE-28","EA761HE-28")</f>
        <v>EA761HE-28</v>
      </c>
    </row>
    <row r="399" spans="2:5" x14ac:dyDescent="0.2">
      <c r="B399" s="6" t="s">
        <v>1117</v>
      </c>
      <c r="C399" s="6" t="s">
        <v>1118</v>
      </c>
      <c r="D399" s="6" t="s">
        <v>1119</v>
      </c>
      <c r="E399" s="5" t="str">
        <f>HYPERLINK("https://www.esco-net.com/wcs/escort/ec/detail?hHinCd=EA790MA-1E","EA790MA-1E")</f>
        <v>EA790MA-1E</v>
      </c>
    </row>
    <row r="400" spans="2:5" x14ac:dyDescent="0.2">
      <c r="B400" s="6" t="s">
        <v>1120</v>
      </c>
      <c r="C400" s="6" t="s">
        <v>1121</v>
      </c>
      <c r="D400" s="6" t="s">
        <v>1122</v>
      </c>
      <c r="E400" s="5" t="str">
        <f>HYPERLINK("https://www.esco-net.com/wcs/escort/ec/detail?hHinCd=EA759EX-16C","EA759EX-16C")</f>
        <v>EA759EX-16C</v>
      </c>
    </row>
    <row r="401" spans="2:5" x14ac:dyDescent="0.2">
      <c r="B401" s="6" t="s">
        <v>1123</v>
      </c>
      <c r="C401" s="6" t="s">
        <v>1124</v>
      </c>
      <c r="D401" s="6" t="s">
        <v>1125</v>
      </c>
      <c r="E401" s="5" t="str">
        <f>HYPERLINK("https://www.esco-net.com/wcs/escort/ec/detail?hHinCd=EA759G-5B","EA759G-5B")</f>
        <v>EA759G-5B</v>
      </c>
    </row>
    <row r="402" spans="2:5" x14ac:dyDescent="0.2">
      <c r="B402" s="6" t="s">
        <v>1126</v>
      </c>
      <c r="C402" s="6" t="s">
        <v>1127</v>
      </c>
      <c r="D402" s="6" t="s">
        <v>1128</v>
      </c>
      <c r="E402" s="5" t="str">
        <f>HYPERLINK("https://www.esco-net.com/wcs/escort/ec/detail?hHinCd=EA995AA-30D","EA995AA-30D")</f>
        <v>EA995AA-30D</v>
      </c>
    </row>
    <row r="403" spans="2:5" x14ac:dyDescent="0.2">
      <c r="B403" s="6" t="s">
        <v>1129</v>
      </c>
      <c r="C403" s="6" t="s">
        <v>1130</v>
      </c>
      <c r="D403" s="6" t="s">
        <v>1131</v>
      </c>
      <c r="E403" s="5" t="str">
        <f>HYPERLINK("https://www.esco-net.com/wcs/escort/ec/detail?hHinCd=EA954LB-32","EA954LB-32")</f>
        <v>EA954LB-32</v>
      </c>
    </row>
    <row r="404" spans="2:5" x14ac:dyDescent="0.2">
      <c r="B404" s="6" t="s">
        <v>1132</v>
      </c>
      <c r="C404" s="6" t="s">
        <v>1133</v>
      </c>
      <c r="D404" s="6" t="s">
        <v>1134</v>
      </c>
      <c r="E404" s="5" t="str">
        <f>HYPERLINK("https://www.esco-net.com/wcs/escort/ec/detail?hHinCd=EA954HE-24","EA954HE-24")</f>
        <v>EA954HE-24</v>
      </c>
    </row>
    <row r="405" spans="2:5" x14ac:dyDescent="0.2">
      <c r="B405" s="6" t="s">
        <v>147</v>
      </c>
      <c r="C405" s="6" t="s">
        <v>1135</v>
      </c>
      <c r="D405" s="6" t="s">
        <v>1136</v>
      </c>
      <c r="E405" s="5"/>
    </row>
    <row r="406" spans="2:5" x14ac:dyDescent="0.2">
      <c r="B406" s="6" t="s">
        <v>1137</v>
      </c>
      <c r="C406" s="6" t="s">
        <v>1138</v>
      </c>
      <c r="D406" s="6" t="s">
        <v>1139</v>
      </c>
      <c r="E406" s="5"/>
    </row>
    <row r="407" spans="2:5" x14ac:dyDescent="0.2">
      <c r="B407" s="6" t="s">
        <v>1140</v>
      </c>
      <c r="C407" s="6" t="s">
        <v>1141</v>
      </c>
      <c r="D407" s="6" t="s">
        <v>1142</v>
      </c>
      <c r="E407" s="5"/>
    </row>
    <row r="408" spans="2:5" x14ac:dyDescent="0.2">
      <c r="B408" s="6" t="s">
        <v>148</v>
      </c>
      <c r="C408" s="6" t="s">
        <v>1143</v>
      </c>
      <c r="D408" s="6" t="s">
        <v>1144</v>
      </c>
      <c r="E408" s="5"/>
    </row>
    <row r="409" spans="2:5" x14ac:dyDescent="0.2">
      <c r="B409" s="6" t="s">
        <v>148</v>
      </c>
      <c r="C409" s="6" t="s">
        <v>1145</v>
      </c>
      <c r="D409" s="6" t="s">
        <v>1146</v>
      </c>
      <c r="E409" s="5"/>
    </row>
    <row r="410" spans="2:5" x14ac:dyDescent="0.2">
      <c r="B410" s="6" t="s">
        <v>1147</v>
      </c>
      <c r="C410" s="6" t="s">
        <v>1148</v>
      </c>
      <c r="D410" s="6" t="s">
        <v>1149</v>
      </c>
      <c r="E410" s="5" t="str">
        <f>HYPERLINK("https://www.esco-net.com/wcs/escort/ec/detail?hHinCd=EA506L-60","EA506L-60")</f>
        <v>EA506L-60</v>
      </c>
    </row>
    <row r="411" spans="2:5" x14ac:dyDescent="0.2">
      <c r="B411" s="6" t="s">
        <v>43</v>
      </c>
      <c r="C411" s="6" t="s">
        <v>1150</v>
      </c>
      <c r="D411" s="6" t="s">
        <v>1151</v>
      </c>
      <c r="E411" s="5" t="str">
        <f>HYPERLINK("https://www.esco-net.com/wcs/escort/ec/detail?hHinCd=EA927CJ-12","EA927CJ-12")</f>
        <v>EA927CJ-12</v>
      </c>
    </row>
    <row r="412" spans="2:5" x14ac:dyDescent="0.2">
      <c r="B412" s="6" t="s">
        <v>149</v>
      </c>
      <c r="C412" s="6" t="s">
        <v>1152</v>
      </c>
      <c r="D412" s="6" t="s">
        <v>1153</v>
      </c>
      <c r="E412" s="5" t="str">
        <f>HYPERLINK("https://www.esco-net.com/wcs/escort/ec/detail?hHinCd=EA927BH-45","EA927BH-45")</f>
        <v>EA927BH-45</v>
      </c>
    </row>
    <row r="413" spans="2:5" x14ac:dyDescent="0.2">
      <c r="B413" s="6" t="s">
        <v>1154</v>
      </c>
      <c r="C413" s="6" t="s">
        <v>1155</v>
      </c>
      <c r="D413" s="6" t="s">
        <v>1156</v>
      </c>
      <c r="E413" s="5" t="str">
        <f>HYPERLINK("https://www.esco-net.com/wcs/escort/ec/detail?hHinCd=EA939AG-54","EA939AG-54")</f>
        <v>EA939AG-54</v>
      </c>
    </row>
    <row r="414" spans="2:5" x14ac:dyDescent="0.2">
      <c r="B414" s="6" t="s">
        <v>1157</v>
      </c>
      <c r="C414" s="6" t="s">
        <v>1158</v>
      </c>
      <c r="D414" s="6" t="s">
        <v>1159</v>
      </c>
      <c r="E414" s="5"/>
    </row>
    <row r="415" spans="2:5" x14ac:dyDescent="0.2">
      <c r="B415" s="6" t="s">
        <v>1160</v>
      </c>
      <c r="C415" s="6" t="s">
        <v>1161</v>
      </c>
      <c r="D415" s="6" t="s">
        <v>1162</v>
      </c>
      <c r="E415" s="5" t="str">
        <f>HYPERLINK("https://www.esco-net.com/wcs/escort/ec/detail?hHinCd=EA910NA-21","EA910NA-21")</f>
        <v>EA910NA-21</v>
      </c>
    </row>
    <row r="416" spans="2:5" x14ac:dyDescent="0.2">
      <c r="B416" s="6" t="s">
        <v>150</v>
      </c>
      <c r="C416" s="6" t="s">
        <v>1163</v>
      </c>
      <c r="D416" s="6" t="s">
        <v>1164</v>
      </c>
      <c r="E416" s="5" t="str">
        <f>HYPERLINK("https://www.esco-net.com/wcs/escort/ec/detail?hHinCd=EA758RK-2A","EA758RK-2A")</f>
        <v>EA758RK-2A</v>
      </c>
    </row>
    <row r="417" spans="2:5" x14ac:dyDescent="0.2">
      <c r="B417" s="6" t="s">
        <v>1165</v>
      </c>
      <c r="C417" s="6" t="s">
        <v>1166</v>
      </c>
      <c r="D417" s="6" t="s">
        <v>1167</v>
      </c>
      <c r="E417" s="5" t="str">
        <f>HYPERLINK("https://www.esco-net.com/wcs/escort/ec/detail?hHinCd=EA815LC-2","EA815LC-2")</f>
        <v>EA815LC-2</v>
      </c>
    </row>
    <row r="418" spans="2:5" x14ac:dyDescent="0.2">
      <c r="B418" s="6" t="s">
        <v>1168</v>
      </c>
      <c r="C418" s="6" t="s">
        <v>1169</v>
      </c>
      <c r="D418" s="6" t="s">
        <v>1170</v>
      </c>
      <c r="E418" s="5" t="str">
        <f>HYPERLINK("https://www.esco-net.com/wcs/escort/ec/detail?hHinCd=EA815LD-14C","EA815LD-14C")</f>
        <v>EA815LD-14C</v>
      </c>
    </row>
    <row r="419" spans="2:5" x14ac:dyDescent="0.2">
      <c r="B419" s="6" t="s">
        <v>1171</v>
      </c>
      <c r="C419" s="6" t="s">
        <v>1172</v>
      </c>
      <c r="D419" s="6" t="s">
        <v>1173</v>
      </c>
      <c r="E419" s="5" t="str">
        <f>HYPERLINK("https://www.esco-net.com/wcs/escort/ec/detail?hHinCd=EA761XL-6","EA761XL-6")</f>
        <v>EA761XL-6</v>
      </c>
    </row>
    <row r="420" spans="2:5" x14ac:dyDescent="0.2">
      <c r="B420" s="6" t="s">
        <v>1174</v>
      </c>
      <c r="C420" s="6" t="s">
        <v>1175</v>
      </c>
      <c r="D420" s="6" t="s">
        <v>1176</v>
      </c>
      <c r="E420" s="5"/>
    </row>
    <row r="421" spans="2:5" x14ac:dyDescent="0.2">
      <c r="B421" s="6" t="s">
        <v>1174</v>
      </c>
      <c r="C421" s="6" t="s">
        <v>1177</v>
      </c>
      <c r="D421" s="6" t="s">
        <v>1178</v>
      </c>
      <c r="E421" s="5"/>
    </row>
    <row r="422" spans="2:5" x14ac:dyDescent="0.2">
      <c r="B422" s="6" t="s">
        <v>1179</v>
      </c>
      <c r="C422" s="6" t="s">
        <v>1180</v>
      </c>
      <c r="D422" s="6" t="s">
        <v>1181</v>
      </c>
      <c r="E422" s="5" t="str">
        <f>HYPERLINK("https://www.esco-net.com/wcs/escort/ec/detail?hHinCd=EA761XS-2E","EA761XS-2E")</f>
        <v>EA761XS-2E</v>
      </c>
    </row>
    <row r="423" spans="2:5" x14ac:dyDescent="0.2">
      <c r="B423" s="6" t="s">
        <v>1179</v>
      </c>
      <c r="C423" s="6" t="s">
        <v>1182</v>
      </c>
      <c r="D423" s="6" t="s">
        <v>1183</v>
      </c>
      <c r="E423" s="5" t="str">
        <f>HYPERLINK("https://www.esco-net.com/wcs/escort/ec/detail?hHinCd=EA761XS-3D","EA761XS-3D")</f>
        <v>EA761XS-3D</v>
      </c>
    </row>
    <row r="424" spans="2:5" x14ac:dyDescent="0.2">
      <c r="B424" s="6" t="s">
        <v>32</v>
      </c>
      <c r="C424" s="6" t="s">
        <v>1184</v>
      </c>
      <c r="D424" s="6" t="s">
        <v>1185</v>
      </c>
      <c r="E424" s="5" t="str">
        <f>HYPERLINK("https://www.esco-net.com/wcs/escort/ec/detail?hHinCd=EA758XA-160B","EA758XA-160B")</f>
        <v>EA758XA-160B</v>
      </c>
    </row>
    <row r="425" spans="2:5" x14ac:dyDescent="0.2">
      <c r="B425" s="6" t="s">
        <v>32</v>
      </c>
      <c r="C425" s="6" t="s">
        <v>1186</v>
      </c>
      <c r="D425" s="6" t="s">
        <v>1187</v>
      </c>
      <c r="E425" s="5" t="str">
        <f>HYPERLINK("https://www.esco-net.com/wcs/escort/ec/detail?hHinCd=EA758XA-160B","EA758XA-160B")</f>
        <v>EA758XA-160B</v>
      </c>
    </row>
    <row r="426" spans="2:5" x14ac:dyDescent="0.2">
      <c r="B426" s="6" t="s">
        <v>32</v>
      </c>
      <c r="C426" s="6" t="s">
        <v>1188</v>
      </c>
      <c r="D426" s="6" t="s">
        <v>1189</v>
      </c>
      <c r="E426" s="5" t="str">
        <f>HYPERLINK("https://www.esco-net.com/wcs/escort/ec/detail?hHinCd=EA758XA-169B","EA758XA-169B")</f>
        <v>EA758XA-169B</v>
      </c>
    </row>
    <row r="427" spans="2:5" x14ac:dyDescent="0.2">
      <c r="B427" s="6" t="s">
        <v>151</v>
      </c>
      <c r="C427" s="6" t="s">
        <v>1190</v>
      </c>
      <c r="D427" s="6" t="s">
        <v>1191</v>
      </c>
      <c r="E427" s="5" t="str">
        <f>HYPERLINK("https://www.esco-net.com/wcs/escort/ec/detail?hHinCd=EA758XR-402C","EA758XR-402C")</f>
        <v>EA758XR-402C</v>
      </c>
    </row>
    <row r="428" spans="2:5" x14ac:dyDescent="0.2">
      <c r="B428" s="6" t="s">
        <v>152</v>
      </c>
      <c r="C428" s="6" t="s">
        <v>1192</v>
      </c>
      <c r="D428" s="6" t="s">
        <v>1193</v>
      </c>
      <c r="E428" s="5"/>
    </row>
    <row r="429" spans="2:5" x14ac:dyDescent="0.2">
      <c r="B429" s="6" t="s">
        <v>1194</v>
      </c>
      <c r="C429" s="6" t="s">
        <v>1195</v>
      </c>
      <c r="D429" s="6" t="s">
        <v>1196</v>
      </c>
      <c r="E429" s="5" t="str">
        <f>HYPERLINK("https://www.esco-net.com/wcs/escort/ec/detail?hHinCd=EA763AP-241A","EA763AP-241A")</f>
        <v>EA763AP-241A</v>
      </c>
    </row>
    <row r="430" spans="2:5" x14ac:dyDescent="0.2">
      <c r="B430" s="6" t="s">
        <v>153</v>
      </c>
      <c r="C430" s="6" t="s">
        <v>1197</v>
      </c>
      <c r="D430" s="6" t="s">
        <v>1198</v>
      </c>
      <c r="E430" s="5" t="str">
        <f>HYPERLINK("https://www.esco-net.com/wcs/escort/ec/detail?hHinCd=EA763AQ-51A","EA763AQ-51A")</f>
        <v>EA763AQ-51A</v>
      </c>
    </row>
    <row r="431" spans="2:5" x14ac:dyDescent="0.2">
      <c r="B431" s="6" t="s">
        <v>153</v>
      </c>
      <c r="C431" s="6" t="s">
        <v>1199</v>
      </c>
      <c r="D431" s="6" t="s">
        <v>1200</v>
      </c>
      <c r="E431" s="5" t="str">
        <f>HYPERLINK("https://www.esco-net.com/wcs/escort/ec/detail?hHinCd=EA763AQ-8D","EA763AQ-8D")</f>
        <v>EA763AQ-8D</v>
      </c>
    </row>
    <row r="432" spans="2:5" x14ac:dyDescent="0.2">
      <c r="B432" s="6" t="s">
        <v>44</v>
      </c>
      <c r="C432" s="6" t="s">
        <v>1201</v>
      </c>
      <c r="D432" s="6" t="s">
        <v>1202</v>
      </c>
      <c r="E432" s="5" t="str">
        <f>HYPERLINK("https://www.esco-net.com/wcs/escort/ec/detail?hHinCd=EA763Y-31C","EA763Y-31C")</f>
        <v>EA763Y-31C</v>
      </c>
    </row>
    <row r="433" spans="2:5" x14ac:dyDescent="0.2">
      <c r="B433" s="6" t="s">
        <v>1203</v>
      </c>
      <c r="C433" s="6" t="s">
        <v>1204</v>
      </c>
      <c r="D433" s="6" t="s">
        <v>1205</v>
      </c>
      <c r="E433" s="5" t="str">
        <f>HYPERLINK("https://www.esco-net.com/wcs/escort/ec/detail?hHinCd=EA763YB-22","EA763YB-22")</f>
        <v>EA763YB-22</v>
      </c>
    </row>
    <row r="434" spans="2:5" x14ac:dyDescent="0.2">
      <c r="B434" s="6" t="s">
        <v>1206</v>
      </c>
      <c r="C434" s="6" t="s">
        <v>1207</v>
      </c>
      <c r="D434" s="6" t="s">
        <v>1208</v>
      </c>
      <c r="E434" s="5" t="str">
        <f>HYPERLINK("https://www.esco-net.com/wcs/escort/ec/detail?hHinCd=EA540HG-1A","EA540HG-1A")</f>
        <v>EA540HG-1A</v>
      </c>
    </row>
    <row r="435" spans="2:5" x14ac:dyDescent="0.2">
      <c r="B435" s="6" t="s">
        <v>1209</v>
      </c>
      <c r="C435" s="6" t="s">
        <v>1210</v>
      </c>
      <c r="D435" s="6" t="s">
        <v>1211</v>
      </c>
      <c r="E435" s="5" t="str">
        <f>HYPERLINK("https://www.esco-net.com/wcs/escort/ec/detail?hHinCd=EA628PV-33","EA628PV-33")</f>
        <v>EA628PV-33</v>
      </c>
    </row>
    <row r="436" spans="2:5" x14ac:dyDescent="0.2">
      <c r="B436" s="6" t="s">
        <v>1212</v>
      </c>
      <c r="C436" s="6" t="s">
        <v>1213</v>
      </c>
      <c r="D436" s="6" t="s">
        <v>1214</v>
      </c>
      <c r="E436" s="5" t="str">
        <f>HYPERLINK("https://www.esco-net.com/wcs/escort/ec/detail?hHinCd=EA979AD-37A","EA979AD-37A")</f>
        <v>EA979AD-37A</v>
      </c>
    </row>
    <row r="437" spans="2:5" x14ac:dyDescent="0.2">
      <c r="B437" s="6" t="s">
        <v>1215</v>
      </c>
      <c r="C437" s="6" t="s">
        <v>1216</v>
      </c>
      <c r="D437" s="6" t="s">
        <v>1217</v>
      </c>
      <c r="E437" s="5" t="str">
        <f>HYPERLINK("https://www.esco-net.com/wcs/escort/ec/detail?hHinCd=EA951FB-222","EA951FB-222")</f>
        <v>EA951FB-222</v>
      </c>
    </row>
    <row r="438" spans="2:5" x14ac:dyDescent="0.2">
      <c r="B438" s="6" t="s">
        <v>1218</v>
      </c>
      <c r="C438" s="6" t="s">
        <v>1219</v>
      </c>
      <c r="D438" s="6" t="s">
        <v>1220</v>
      </c>
      <c r="E438" s="5"/>
    </row>
    <row r="439" spans="2:5" x14ac:dyDescent="0.2">
      <c r="B439" s="6" t="s">
        <v>1221</v>
      </c>
      <c r="C439" s="6" t="s">
        <v>1222</v>
      </c>
      <c r="D439" s="6" t="s">
        <v>1223</v>
      </c>
      <c r="E439" s="5" t="str">
        <f>HYPERLINK("https://www.esco-net.com/wcs/escort/ec/detail?hHinCd=EA912MB-13","EA912MB-13")</f>
        <v>EA912MB-13</v>
      </c>
    </row>
    <row r="440" spans="2:5" x14ac:dyDescent="0.2">
      <c r="B440" s="6" t="s">
        <v>1224</v>
      </c>
      <c r="C440" s="6" t="s">
        <v>1225</v>
      </c>
      <c r="D440" s="6" t="s">
        <v>1226</v>
      </c>
      <c r="E440" s="5"/>
    </row>
    <row r="441" spans="2:5" x14ac:dyDescent="0.2">
      <c r="B441" s="6" t="s">
        <v>45</v>
      </c>
      <c r="C441" s="6" t="s">
        <v>1227</v>
      </c>
      <c r="D441" s="6" t="s">
        <v>1228</v>
      </c>
      <c r="E441" s="5" t="str">
        <f>HYPERLINK("https://www.esco-net.com/wcs/escort/ec/detail?hHinCd=EA929HB-16","EA929HB-16")</f>
        <v>EA929HB-16</v>
      </c>
    </row>
    <row r="442" spans="2:5" x14ac:dyDescent="0.2">
      <c r="B442" s="6" t="s">
        <v>45</v>
      </c>
      <c r="C442" s="6" t="s">
        <v>1229</v>
      </c>
      <c r="D442" s="6" t="s">
        <v>1230</v>
      </c>
      <c r="E442" s="5"/>
    </row>
    <row r="443" spans="2:5" x14ac:dyDescent="0.2">
      <c r="B443" s="6" t="s">
        <v>45</v>
      </c>
      <c r="C443" s="6" t="s">
        <v>1231</v>
      </c>
      <c r="D443" s="6" t="s">
        <v>1232</v>
      </c>
      <c r="E443" s="5"/>
    </row>
    <row r="444" spans="2:5" x14ac:dyDescent="0.2">
      <c r="B444" s="6" t="s">
        <v>45</v>
      </c>
      <c r="C444" s="6" t="s">
        <v>1233</v>
      </c>
      <c r="D444" s="6" t="s">
        <v>1234</v>
      </c>
      <c r="E444" s="5"/>
    </row>
    <row r="445" spans="2:5" x14ac:dyDescent="0.2">
      <c r="B445" s="6" t="s">
        <v>1235</v>
      </c>
      <c r="C445" s="6" t="s">
        <v>1236</v>
      </c>
      <c r="D445" s="6" t="s">
        <v>1237</v>
      </c>
      <c r="E445" s="5" t="str">
        <f>HYPERLINK("https://www.esco-net.com/wcs/escort/ec/detail?hHinCd=EA929AP-143","EA929AP-143")</f>
        <v>EA929AP-143</v>
      </c>
    </row>
    <row r="446" spans="2:5" x14ac:dyDescent="0.2">
      <c r="B446" s="6" t="s">
        <v>154</v>
      </c>
      <c r="C446" s="6" t="s">
        <v>1238</v>
      </c>
      <c r="D446" s="6" t="s">
        <v>1239</v>
      </c>
      <c r="E446" s="5" t="str">
        <f>HYPERLINK("https://www.esco-net.com/wcs/escort/ec/detail?hHinCd=EA995AD-92B","EA995AD-92B")</f>
        <v>EA995AD-92B</v>
      </c>
    </row>
    <row r="447" spans="2:5" x14ac:dyDescent="0.2">
      <c r="B447" s="6" t="s">
        <v>155</v>
      </c>
      <c r="C447" s="6" t="s">
        <v>1240</v>
      </c>
      <c r="D447" s="6" t="s">
        <v>1241</v>
      </c>
      <c r="E447" s="5" t="str">
        <f>HYPERLINK("https://www.esco-net.com/wcs/escort/ec/detail?hHinCd=EA995AG-33","EA995AG-33")</f>
        <v>EA995AG-33</v>
      </c>
    </row>
    <row r="448" spans="2:5" x14ac:dyDescent="0.2">
      <c r="B448" s="6" t="s">
        <v>1242</v>
      </c>
      <c r="C448" s="6" t="s">
        <v>1243</v>
      </c>
      <c r="D448" s="6" t="s">
        <v>1244</v>
      </c>
      <c r="E448" s="5" t="str">
        <f>HYPERLINK("https://www.esco-net.com/wcs/escort/ec/detail?hHinCd=EA922KC-52B","EA922KC-52B")</f>
        <v>EA922KC-52B</v>
      </c>
    </row>
    <row r="449" spans="2:5" x14ac:dyDescent="0.2">
      <c r="B449" s="6" t="s">
        <v>1245</v>
      </c>
      <c r="C449" s="6" t="s">
        <v>1246</v>
      </c>
      <c r="D449" s="6" t="s">
        <v>1247</v>
      </c>
      <c r="E449" s="5" t="str">
        <f>HYPERLINK("https://www.esco-net.com/wcs/escort/ec/detail?hHinCd=EA922KC-37G","EA922KC-37G")</f>
        <v>EA922KC-37G</v>
      </c>
    </row>
    <row r="450" spans="2:5" x14ac:dyDescent="0.2">
      <c r="B450" s="6" t="s">
        <v>1248</v>
      </c>
      <c r="C450" s="6" t="s">
        <v>1249</v>
      </c>
      <c r="D450" s="6" t="s">
        <v>1250</v>
      </c>
      <c r="E450" s="5" t="str">
        <f>HYPERLINK("https://www.esco-net.com/wcs/escort/ec/detail?hHinCd=EA341WC-26A","EA341WC-26A")</f>
        <v>EA341WC-26A</v>
      </c>
    </row>
    <row r="451" spans="2:5" x14ac:dyDescent="0.2">
      <c r="B451" s="6" t="s">
        <v>1248</v>
      </c>
      <c r="C451" s="6" t="s">
        <v>1251</v>
      </c>
      <c r="D451" s="6" t="s">
        <v>1252</v>
      </c>
      <c r="E451" s="5" t="str">
        <f>HYPERLINK("https://www.esco-net.com/wcs/escort/ec/detail?hHinCd=EA939-46","EA939-46")</f>
        <v>EA939-46</v>
      </c>
    </row>
    <row r="452" spans="2:5" x14ac:dyDescent="0.2">
      <c r="B452" s="6" t="s">
        <v>1248</v>
      </c>
      <c r="C452" s="6" t="s">
        <v>1253</v>
      </c>
      <c r="D452" s="6" t="s">
        <v>1254</v>
      </c>
      <c r="E452" s="5"/>
    </row>
    <row r="453" spans="2:5" x14ac:dyDescent="0.2">
      <c r="B453" s="6" t="s">
        <v>1255</v>
      </c>
      <c r="C453" s="6" t="s">
        <v>1256</v>
      </c>
      <c r="D453" s="6" t="s">
        <v>1257</v>
      </c>
      <c r="E453" s="5" t="str">
        <f>HYPERLINK("https://www.esco-net.com/wcs/escort/ec/detail?hHinCd=EA941C-46","EA941C-46")</f>
        <v>EA941C-46</v>
      </c>
    </row>
    <row r="454" spans="2:5" x14ac:dyDescent="0.2">
      <c r="B454" s="6" t="s">
        <v>1258</v>
      </c>
      <c r="C454" s="6" t="s">
        <v>1259</v>
      </c>
      <c r="D454" s="6" t="s">
        <v>1260</v>
      </c>
      <c r="E454" s="5" t="str">
        <f>HYPERLINK("https://www.esco-net.com/wcs/escort/ec/detail?hHinCd=EA944CR-15C","EA944CR-15C")</f>
        <v>EA944CR-15C</v>
      </c>
    </row>
    <row r="455" spans="2:5" x14ac:dyDescent="0.2">
      <c r="B455" s="6" t="s">
        <v>1261</v>
      </c>
      <c r="C455" s="6" t="s">
        <v>1262</v>
      </c>
      <c r="D455" s="6" t="s">
        <v>1263</v>
      </c>
      <c r="E455" s="5" t="str">
        <f>HYPERLINK("https://www.esco-net.com/wcs/escort/ec/detail?hHinCd=EA998AZ-6A","EA998AZ-6A")</f>
        <v>EA998AZ-6A</v>
      </c>
    </row>
    <row r="456" spans="2:5" x14ac:dyDescent="0.2">
      <c r="B456" s="6" t="s">
        <v>1264</v>
      </c>
      <c r="C456" s="6" t="s">
        <v>1265</v>
      </c>
      <c r="D456" s="6" t="s">
        <v>1266</v>
      </c>
      <c r="E456" s="5"/>
    </row>
    <row r="457" spans="2:5" x14ac:dyDescent="0.2">
      <c r="B457" s="6" t="s">
        <v>1267</v>
      </c>
      <c r="C457" s="6" t="s">
        <v>1268</v>
      </c>
      <c r="D457" s="6" t="s">
        <v>1269</v>
      </c>
      <c r="E457" s="5" t="str">
        <f>HYPERLINK("https://www.esco-net.com/wcs/escort/ec/detail?hHinCd=EA354KA-13","EA354KA-13")</f>
        <v>EA354KA-13</v>
      </c>
    </row>
    <row r="458" spans="2:5" x14ac:dyDescent="0.2">
      <c r="B458" s="6" t="s">
        <v>1270</v>
      </c>
      <c r="C458" s="6" t="s">
        <v>1271</v>
      </c>
      <c r="D458" s="6" t="s">
        <v>1272</v>
      </c>
      <c r="E458" s="5" t="str">
        <f>HYPERLINK("https://www.esco-net.com/wcs/escort/ec/detail?hHinCd=EA354GD-63","EA354GD-63")</f>
        <v>EA354GD-63</v>
      </c>
    </row>
    <row r="459" spans="2:5" x14ac:dyDescent="0.2">
      <c r="B459" s="6" t="s">
        <v>1273</v>
      </c>
      <c r="C459" s="6" t="s">
        <v>1274</v>
      </c>
      <c r="D459" s="6" t="s">
        <v>1275</v>
      </c>
      <c r="E459" s="5" t="str">
        <f>HYPERLINK("https://www.esco-net.com/wcs/escort/ec/detail?hHinCd=EA354HB-7","EA354HB-7")</f>
        <v>EA354HB-7</v>
      </c>
    </row>
    <row r="460" spans="2:5" x14ac:dyDescent="0.2">
      <c r="B460" s="6" t="s">
        <v>156</v>
      </c>
      <c r="C460" s="6" t="s">
        <v>1276</v>
      </c>
      <c r="D460" s="6" t="s">
        <v>1277</v>
      </c>
      <c r="E460" s="5"/>
    </row>
    <row r="461" spans="2:5" x14ac:dyDescent="0.2">
      <c r="B461" s="6" t="s">
        <v>157</v>
      </c>
      <c r="C461" s="6" t="s">
        <v>1278</v>
      </c>
      <c r="D461" s="6" t="s">
        <v>1279</v>
      </c>
      <c r="E461" s="5" t="str">
        <f>HYPERLINK("https://www.esco-net.com/wcs/escort/ec/detail?hHinCd=EA353BB-32","EA353BB-32")</f>
        <v>EA353BB-32</v>
      </c>
    </row>
    <row r="462" spans="2:5" x14ac:dyDescent="0.2">
      <c r="B462" s="6" t="s">
        <v>46</v>
      </c>
      <c r="C462" s="6" t="s">
        <v>1280</v>
      </c>
      <c r="D462" s="6" t="s">
        <v>1281</v>
      </c>
      <c r="E462" s="5"/>
    </row>
    <row r="463" spans="2:5" x14ac:dyDescent="0.2">
      <c r="B463" s="6" t="s">
        <v>158</v>
      </c>
      <c r="C463" s="6" t="s">
        <v>1282</v>
      </c>
      <c r="D463" s="6" t="s">
        <v>1283</v>
      </c>
      <c r="E463" s="5" t="str">
        <f>HYPERLINK("https://www.esco-net.com/wcs/escort/ec/detail?hHinCd=EA998VM-23A","EA998VM-23A")</f>
        <v>EA998VM-23A</v>
      </c>
    </row>
    <row r="464" spans="2:5" x14ac:dyDescent="0.2">
      <c r="B464" s="6" t="s">
        <v>159</v>
      </c>
      <c r="C464" s="6" t="s">
        <v>1284</v>
      </c>
      <c r="D464" s="6" t="s">
        <v>1285</v>
      </c>
      <c r="E464" s="5"/>
    </row>
    <row r="465" spans="2:5" x14ac:dyDescent="0.2">
      <c r="B465" s="6" t="s">
        <v>160</v>
      </c>
      <c r="C465" s="6" t="s">
        <v>1286</v>
      </c>
      <c r="D465" s="6" t="s">
        <v>1287</v>
      </c>
      <c r="E465" s="5" t="str">
        <f>HYPERLINK("https://www.esco-net.com/wcs/escort/ec/detail?hHinCd=EA983R-257","EA983R-257")</f>
        <v>EA983R-257</v>
      </c>
    </row>
    <row r="466" spans="2:5" x14ac:dyDescent="0.2">
      <c r="B466" s="6" t="s">
        <v>161</v>
      </c>
      <c r="C466" s="6" t="s">
        <v>1288</v>
      </c>
      <c r="D466" s="6" t="s">
        <v>1289</v>
      </c>
      <c r="E466" s="5" t="str">
        <f>HYPERLINK("https://www.esco-net.com/wcs/escort/ec/detail?hHinCd=EA983R-171","EA983R-171")</f>
        <v>EA983R-171</v>
      </c>
    </row>
    <row r="467" spans="2:5" x14ac:dyDescent="0.2">
      <c r="B467" s="6" t="s">
        <v>161</v>
      </c>
      <c r="C467" s="6" t="s">
        <v>1290</v>
      </c>
      <c r="D467" s="6" t="s">
        <v>1291</v>
      </c>
      <c r="E467" s="5" t="str">
        <f>HYPERLINK("https://www.esco-net.com/wcs/escort/ec/detail?hHinCd=EA983R-172","EA983R-172")</f>
        <v>EA983R-172</v>
      </c>
    </row>
    <row r="468" spans="2:5" x14ac:dyDescent="0.2">
      <c r="B468" s="6" t="s">
        <v>161</v>
      </c>
      <c r="C468" s="6" t="s">
        <v>1292</v>
      </c>
      <c r="D468" s="6" t="s">
        <v>1293</v>
      </c>
      <c r="E468" s="5" t="str">
        <f>HYPERLINK("https://www.esco-net.com/wcs/escort/ec/detail?hHinCd=EA983R-177","EA983R-177")</f>
        <v>EA983R-177</v>
      </c>
    </row>
    <row r="469" spans="2:5" x14ac:dyDescent="0.2">
      <c r="B469" s="6" t="s">
        <v>1294</v>
      </c>
      <c r="C469" s="6" t="s">
        <v>1295</v>
      </c>
      <c r="D469" s="6" t="s">
        <v>1296</v>
      </c>
      <c r="E469" s="5"/>
    </row>
    <row r="470" spans="2:5" x14ac:dyDescent="0.2">
      <c r="B470" s="6" t="s">
        <v>1297</v>
      </c>
      <c r="C470" s="6" t="s">
        <v>1298</v>
      </c>
      <c r="D470" s="6" t="s">
        <v>1299</v>
      </c>
      <c r="E470" s="5" t="str">
        <f>HYPERLINK("https://www.esco-net.com/wcs/escort/ec/detail?hHinCd=EA983FR-111","EA983FR-111")</f>
        <v>EA983FR-111</v>
      </c>
    </row>
    <row r="471" spans="2:5" x14ac:dyDescent="0.2">
      <c r="B471" s="6" t="s">
        <v>1300</v>
      </c>
      <c r="C471" s="6" t="s">
        <v>1301</v>
      </c>
      <c r="D471" s="6" t="s">
        <v>1302</v>
      </c>
      <c r="E471" s="5"/>
    </row>
    <row r="472" spans="2:5" x14ac:dyDescent="0.2">
      <c r="B472" s="6" t="s">
        <v>1303</v>
      </c>
      <c r="C472" s="6" t="s">
        <v>1304</v>
      </c>
      <c r="D472" s="6" t="s">
        <v>1305</v>
      </c>
      <c r="E472" s="5"/>
    </row>
    <row r="473" spans="2:5" x14ac:dyDescent="0.2">
      <c r="B473" s="6" t="s">
        <v>1306</v>
      </c>
      <c r="C473" s="6" t="s">
        <v>1307</v>
      </c>
      <c r="D473" s="6" t="s">
        <v>1308</v>
      </c>
      <c r="E473" s="5" t="str">
        <f>HYPERLINK("https://www.esco-net.com/wcs/escort/ec/detail?hHinCd=EA983AR-2A","EA983AR-2A")</f>
        <v>EA983AR-2A</v>
      </c>
    </row>
    <row r="474" spans="2:5" x14ac:dyDescent="0.2">
      <c r="B474" s="6" t="s">
        <v>162</v>
      </c>
      <c r="C474" s="6" t="s">
        <v>1309</v>
      </c>
      <c r="D474" s="6" t="s">
        <v>1310</v>
      </c>
      <c r="E474" s="5" t="str">
        <f>HYPERLINK("https://www.esco-net.com/wcs/escort/ec/detail?hHinCd=EA944SG-31","EA944SG-31")</f>
        <v>EA944SG-31</v>
      </c>
    </row>
    <row r="475" spans="2:5" x14ac:dyDescent="0.2">
      <c r="B475" s="6" t="s">
        <v>47</v>
      </c>
      <c r="C475" s="6" t="s">
        <v>1311</v>
      </c>
      <c r="D475" s="6" t="s">
        <v>1312</v>
      </c>
      <c r="E475" s="5" t="str">
        <f>HYPERLINK("https://www.esco-net.com/wcs/escort/ec/detail?hHinCd=EA983AD-32A","EA983AD-32A")</f>
        <v>EA983AD-32A</v>
      </c>
    </row>
    <row r="476" spans="2:5" x14ac:dyDescent="0.2">
      <c r="B476" s="6" t="s">
        <v>163</v>
      </c>
      <c r="C476" s="6" t="s">
        <v>1313</v>
      </c>
      <c r="D476" s="6" t="s">
        <v>1314</v>
      </c>
      <c r="E476" s="5"/>
    </row>
    <row r="477" spans="2:5" x14ac:dyDescent="0.2">
      <c r="B477" s="6" t="s">
        <v>163</v>
      </c>
      <c r="C477" s="6" t="s">
        <v>1315</v>
      </c>
      <c r="D477" s="6" t="s">
        <v>1316</v>
      </c>
      <c r="E477" s="5"/>
    </row>
    <row r="478" spans="2:5" x14ac:dyDescent="0.2">
      <c r="B478" s="6" t="s">
        <v>1317</v>
      </c>
      <c r="C478" s="6" t="s">
        <v>1318</v>
      </c>
      <c r="D478" s="6" t="s">
        <v>1319</v>
      </c>
      <c r="E478" s="5"/>
    </row>
    <row r="479" spans="2:5" x14ac:dyDescent="0.2">
      <c r="B479" s="6" t="s">
        <v>15</v>
      </c>
      <c r="C479" s="6" t="s">
        <v>1320</v>
      </c>
      <c r="D479" s="6" t="s">
        <v>1321</v>
      </c>
      <c r="E479" s="5"/>
    </row>
    <row r="480" spans="2:5" x14ac:dyDescent="0.2">
      <c r="B480" s="6" t="s">
        <v>1322</v>
      </c>
      <c r="C480" s="6" t="s">
        <v>1323</v>
      </c>
      <c r="D480" s="6" t="s">
        <v>1324</v>
      </c>
      <c r="E480" s="5" t="str">
        <f>HYPERLINK("https://www.esco-net.com/wcs/escort/ec/detail?hHinCd=EA983DE-5B","EA983DE-5B")</f>
        <v>EA983DE-5B</v>
      </c>
    </row>
    <row r="481" spans="2:5" x14ac:dyDescent="0.2">
      <c r="B481" s="6" t="s">
        <v>48</v>
      </c>
      <c r="C481" s="6" t="s">
        <v>1325</v>
      </c>
      <c r="D481" s="6" t="s">
        <v>1326</v>
      </c>
      <c r="E481" s="5" t="str">
        <f>HYPERLINK("https://www.esco-net.com/wcs/escort/ec/detail?hHinCd=EA983FE-312","EA983FE-312")</f>
        <v>EA983FE-312</v>
      </c>
    </row>
    <row r="482" spans="2:5" x14ac:dyDescent="0.2">
      <c r="B482" s="6" t="s">
        <v>1327</v>
      </c>
      <c r="C482" s="6" t="s">
        <v>1328</v>
      </c>
      <c r="D482" s="6" t="s">
        <v>1329</v>
      </c>
      <c r="E482" s="5" t="str">
        <f>HYPERLINK("https://www.esco-net.com/wcs/escort/ec/detail?hHinCd=EA983FE-306","EA983FE-306")</f>
        <v>EA983FE-306</v>
      </c>
    </row>
    <row r="483" spans="2:5" x14ac:dyDescent="0.2">
      <c r="B483" s="6" t="s">
        <v>49</v>
      </c>
      <c r="C483" s="6" t="s">
        <v>1330</v>
      </c>
      <c r="D483" s="6" t="s">
        <v>1331</v>
      </c>
      <c r="E483" s="5"/>
    </row>
    <row r="484" spans="2:5" x14ac:dyDescent="0.2">
      <c r="B484" s="6" t="s">
        <v>1332</v>
      </c>
      <c r="C484" s="6" t="s">
        <v>1333</v>
      </c>
      <c r="D484" s="6" t="s">
        <v>1334</v>
      </c>
      <c r="E484" s="5" t="str">
        <f>HYPERLINK("https://www.esco-net.com/wcs/escort/ec/detail?hHinCd=EA944DR-1","EA944DR-1")</f>
        <v>EA944DR-1</v>
      </c>
    </row>
    <row r="485" spans="2:5" x14ac:dyDescent="0.2">
      <c r="B485" s="6" t="s">
        <v>1335</v>
      </c>
      <c r="C485" s="6" t="s">
        <v>1336</v>
      </c>
      <c r="D485" s="6" t="s">
        <v>1337</v>
      </c>
      <c r="E485" s="5"/>
    </row>
    <row r="486" spans="2:5" x14ac:dyDescent="0.2">
      <c r="B486" s="6" t="s">
        <v>50</v>
      </c>
      <c r="C486" s="6" t="s">
        <v>1338</v>
      </c>
      <c r="D486" s="6" t="s">
        <v>1339</v>
      </c>
      <c r="E486" s="5" t="str">
        <f>HYPERLINK("https://www.esco-net.com/wcs/escort/ec/detail?hHinCd=EA916ZA-2","EA916ZA-2")</f>
        <v>EA916ZA-2</v>
      </c>
    </row>
    <row r="487" spans="2:5" x14ac:dyDescent="0.2">
      <c r="B487" s="6" t="s">
        <v>1340</v>
      </c>
      <c r="C487" s="6" t="s">
        <v>1341</v>
      </c>
      <c r="D487" s="6" t="s">
        <v>1342</v>
      </c>
      <c r="E487" s="5" t="str">
        <f>HYPERLINK("https://www.esco-net.com/wcs/escort/ec/detail?hHinCd=EA591HL-3","EA591HL-3")</f>
        <v>EA591HL-3</v>
      </c>
    </row>
    <row r="488" spans="2:5" x14ac:dyDescent="0.2">
      <c r="B488" s="6" t="s">
        <v>1343</v>
      </c>
      <c r="C488" s="6" t="s">
        <v>1344</v>
      </c>
      <c r="D488" s="6" t="s">
        <v>1345</v>
      </c>
      <c r="E488" s="5" t="str">
        <f>HYPERLINK("https://www.esco-net.com/wcs/escort/ec/detail?hHinCd=EA944D-101","EA944D-101")</f>
        <v>EA944D-101</v>
      </c>
    </row>
    <row r="489" spans="2:5" x14ac:dyDescent="0.2">
      <c r="B489" s="6" t="s">
        <v>1346</v>
      </c>
      <c r="C489" s="6" t="s">
        <v>1347</v>
      </c>
      <c r="D489" s="6" t="s">
        <v>1348</v>
      </c>
      <c r="E489" s="5" t="str">
        <f>HYPERLINK("https://www.esco-net.com/wcs/escort/ec/detail?hHinCd=EA979DJ-21","EA979DJ-21")</f>
        <v>EA979DJ-21</v>
      </c>
    </row>
    <row r="490" spans="2:5" x14ac:dyDescent="0.2">
      <c r="B490" s="6" t="s">
        <v>1349</v>
      </c>
      <c r="C490" s="6" t="s">
        <v>1350</v>
      </c>
      <c r="D490" s="6" t="s">
        <v>1351</v>
      </c>
      <c r="E490" s="5"/>
    </row>
    <row r="491" spans="2:5" x14ac:dyDescent="0.2">
      <c r="B491" s="6" t="s">
        <v>1352</v>
      </c>
      <c r="C491" s="6" t="s">
        <v>1353</v>
      </c>
      <c r="D491" s="6" t="s">
        <v>1354</v>
      </c>
      <c r="E491" s="5" t="str">
        <f>HYPERLINK("https://www.esco-net.com/wcs/escort/ec/detail?hHinCd=EA915DB-31A","EA915DB-31A")</f>
        <v>EA915DB-31A</v>
      </c>
    </row>
    <row r="492" spans="2:5" x14ac:dyDescent="0.2">
      <c r="B492" s="6" t="s">
        <v>164</v>
      </c>
      <c r="C492" s="6" t="s">
        <v>1355</v>
      </c>
      <c r="D492" s="6" t="s">
        <v>1356</v>
      </c>
      <c r="E492" s="5" t="str">
        <f>HYPERLINK("https://www.esco-net.com/wcs/escort/ec/detail?hHinCd=EA929AD-213A","EA929AD-213A")</f>
        <v>EA929AD-213A</v>
      </c>
    </row>
    <row r="493" spans="2:5" x14ac:dyDescent="0.2">
      <c r="B493" s="6" t="s">
        <v>1357</v>
      </c>
      <c r="C493" s="6" t="s">
        <v>1358</v>
      </c>
      <c r="D493" s="6" t="s">
        <v>1359</v>
      </c>
      <c r="E493" s="5"/>
    </row>
    <row r="494" spans="2:5" x14ac:dyDescent="0.2">
      <c r="B494" s="6" t="s">
        <v>165</v>
      </c>
      <c r="C494" s="6" t="s">
        <v>1360</v>
      </c>
      <c r="D494" s="6" t="s">
        <v>1361</v>
      </c>
      <c r="E494" s="5" t="str">
        <f>HYPERLINK("https://www.esco-net.com/wcs/escort/ec/detail?hHinCd=EA928AD-156","EA928AD-156")</f>
        <v>EA928AD-156</v>
      </c>
    </row>
    <row r="495" spans="2:5" x14ac:dyDescent="0.2">
      <c r="B495" s="6" t="s">
        <v>166</v>
      </c>
      <c r="C495" s="6" t="s">
        <v>1362</v>
      </c>
      <c r="D495" s="6" t="s">
        <v>1363</v>
      </c>
      <c r="E495" s="5" t="str">
        <f>HYPERLINK("https://www.esco-net.com/wcs/escort/ec/detail?hHinCd=EA928AD-12BA","EA928AD-12BA")</f>
        <v>EA928AD-12BA</v>
      </c>
    </row>
    <row r="496" spans="2:5" x14ac:dyDescent="0.2">
      <c r="B496" s="6" t="s">
        <v>167</v>
      </c>
      <c r="C496" s="6" t="s">
        <v>1364</v>
      </c>
      <c r="D496" s="6" t="s">
        <v>1365</v>
      </c>
      <c r="E496" s="5" t="str">
        <f>HYPERLINK("https://www.esco-net.com/wcs/escort/ec/detail?hHinCd=EA928BM-3","EA928BM-3")</f>
        <v>EA928BM-3</v>
      </c>
    </row>
    <row r="497" spans="2:5" x14ac:dyDescent="0.2">
      <c r="B497" s="6" t="s">
        <v>1366</v>
      </c>
      <c r="C497" s="6" t="s">
        <v>1367</v>
      </c>
      <c r="D497" s="6" t="s">
        <v>1368</v>
      </c>
      <c r="E497" s="5" t="str">
        <f>HYPERLINK("https://www.esco-net.com/wcs/escort/ec/detail?hHinCd=EA995A-211","EA995A-211")</f>
        <v>EA995A-211</v>
      </c>
    </row>
    <row r="498" spans="2:5" x14ac:dyDescent="0.2">
      <c r="B498" s="6" t="s">
        <v>1369</v>
      </c>
      <c r="C498" s="6" t="s">
        <v>1370</v>
      </c>
      <c r="D498" s="6" t="s">
        <v>1371</v>
      </c>
      <c r="E498" s="5" t="str">
        <f>HYPERLINK("https://www.esco-net.com/wcs/escort/ec/detail?hHinCd=EA995CA-16A","EA995CA-16A")</f>
        <v>EA995CA-16A</v>
      </c>
    </row>
    <row r="499" spans="2:5" x14ac:dyDescent="0.2">
      <c r="B499" s="6" t="s">
        <v>1372</v>
      </c>
      <c r="C499" s="6" t="s">
        <v>1373</v>
      </c>
      <c r="D499" s="6" t="s">
        <v>1374</v>
      </c>
      <c r="E499" s="5"/>
    </row>
    <row r="500" spans="2:5" x14ac:dyDescent="0.2">
      <c r="B500" s="6" t="s">
        <v>1375</v>
      </c>
      <c r="C500" s="6" t="s">
        <v>1376</v>
      </c>
      <c r="D500" s="6" t="s">
        <v>1377</v>
      </c>
      <c r="E500" s="5" t="str">
        <f>HYPERLINK("https://www.esco-net.com/wcs/escort/ec/detail?hHinCd=EA115SA-73","EA115SA-73")</f>
        <v>EA115SA-73</v>
      </c>
    </row>
    <row r="501" spans="2:5" x14ac:dyDescent="0.2">
      <c r="B501" s="6" t="s">
        <v>168</v>
      </c>
      <c r="C501" s="6" t="s">
        <v>1378</v>
      </c>
      <c r="D501" s="6" t="s">
        <v>1379</v>
      </c>
      <c r="E501" s="5"/>
    </row>
    <row r="502" spans="2:5" x14ac:dyDescent="0.2">
      <c r="B502" s="6" t="s">
        <v>168</v>
      </c>
      <c r="C502" s="6" t="s">
        <v>1380</v>
      </c>
      <c r="D502" s="6" t="s">
        <v>1381</v>
      </c>
      <c r="E502" s="5"/>
    </row>
    <row r="503" spans="2:5" x14ac:dyDescent="0.2">
      <c r="B503" s="6" t="s">
        <v>51</v>
      </c>
      <c r="C503" s="6" t="s">
        <v>1382</v>
      </c>
      <c r="D503" s="6" t="s">
        <v>1383</v>
      </c>
      <c r="E503" s="5"/>
    </row>
    <row r="504" spans="2:5" x14ac:dyDescent="0.2">
      <c r="B504" s="6" t="s">
        <v>51</v>
      </c>
      <c r="C504" s="6" t="s">
        <v>1384</v>
      </c>
      <c r="D504" s="6" t="s">
        <v>1385</v>
      </c>
      <c r="E504" s="5"/>
    </row>
    <row r="505" spans="2:5" x14ac:dyDescent="0.2">
      <c r="B505" s="6" t="s">
        <v>1386</v>
      </c>
      <c r="C505" s="6" t="s">
        <v>1387</v>
      </c>
      <c r="D505" s="6" t="s">
        <v>1388</v>
      </c>
      <c r="E505" s="5" t="str">
        <f>HYPERLINK("https://www.esco-net.com/wcs/escort/ec/detail?hHinCd=EA913YA-76","EA913YA-76")</f>
        <v>EA913YA-76</v>
      </c>
    </row>
    <row r="506" spans="2:5" x14ac:dyDescent="0.2">
      <c r="B506" s="6" t="s">
        <v>1389</v>
      </c>
      <c r="C506" s="6" t="s">
        <v>1390</v>
      </c>
      <c r="D506" s="6" t="s">
        <v>1391</v>
      </c>
      <c r="E506" s="5"/>
    </row>
    <row r="507" spans="2:5" x14ac:dyDescent="0.2">
      <c r="B507" s="6" t="s">
        <v>1392</v>
      </c>
      <c r="C507" s="6" t="s">
        <v>1393</v>
      </c>
      <c r="D507" s="6" t="s">
        <v>1394</v>
      </c>
      <c r="E507" s="5" t="str">
        <f>HYPERLINK("https://www.esco-net.com/wcs/escort/ec/detail?hHinCd=EA303YF-2A","EA303YF-2A")</f>
        <v>EA303YF-2A</v>
      </c>
    </row>
    <row r="508" spans="2:5" x14ac:dyDescent="0.2">
      <c r="B508" s="6" t="s">
        <v>1395</v>
      </c>
      <c r="C508" s="6" t="s">
        <v>1396</v>
      </c>
      <c r="D508" s="6" t="s">
        <v>1397</v>
      </c>
      <c r="E508" s="5"/>
    </row>
    <row r="509" spans="2:5" x14ac:dyDescent="0.2">
      <c r="B509" s="6" t="s">
        <v>169</v>
      </c>
      <c r="C509" s="6" t="s">
        <v>1398</v>
      </c>
      <c r="D509" s="6" t="s">
        <v>1399</v>
      </c>
      <c r="E509" s="5"/>
    </row>
    <row r="510" spans="2:5" x14ac:dyDescent="0.2">
      <c r="B510" s="6" t="s">
        <v>169</v>
      </c>
      <c r="C510" s="6" t="s">
        <v>1400</v>
      </c>
      <c r="D510" s="6" t="s">
        <v>1401</v>
      </c>
      <c r="E510" s="5" t="str">
        <f>HYPERLINK("https://www.esco-net.com/wcs/escort/ec/detail?hHinCd=EA739CB-84","EA739CB-84")</f>
        <v>EA739CB-84</v>
      </c>
    </row>
    <row r="511" spans="2:5" x14ac:dyDescent="0.2">
      <c r="B511" s="6" t="s">
        <v>1402</v>
      </c>
      <c r="C511" s="6" t="s">
        <v>1403</v>
      </c>
      <c r="D511" s="6" t="s">
        <v>1404</v>
      </c>
      <c r="E511" s="5" t="str">
        <f>HYPERLINK("https://www.esco-net.com/wcs/escort/ec/detail?hHinCd=EA911AB-31","EA911AB-31")</f>
        <v>EA911AB-31</v>
      </c>
    </row>
    <row r="512" spans="2:5" x14ac:dyDescent="0.2">
      <c r="B512" s="6" t="s">
        <v>1405</v>
      </c>
      <c r="C512" s="6" t="s">
        <v>1406</v>
      </c>
      <c r="D512" s="6" t="s">
        <v>1407</v>
      </c>
      <c r="E512" s="5" t="str">
        <f>HYPERLINK("https://www.esco-net.com/wcs/escort/ec/detail?hHinCd=EA599GB-11","EA599GB-11")</f>
        <v>EA599GB-11</v>
      </c>
    </row>
    <row r="513" spans="2:5" x14ac:dyDescent="0.2">
      <c r="B513" s="6" t="s">
        <v>1408</v>
      </c>
      <c r="C513" s="6" t="s">
        <v>1409</v>
      </c>
      <c r="D513" s="6" t="s">
        <v>1410</v>
      </c>
      <c r="E513" s="5"/>
    </row>
    <row r="514" spans="2:5" x14ac:dyDescent="0.2">
      <c r="B514" s="6" t="s">
        <v>1411</v>
      </c>
      <c r="C514" s="6" t="s">
        <v>1412</v>
      </c>
      <c r="D514" s="6" t="s">
        <v>1413</v>
      </c>
      <c r="E514" s="5" t="str">
        <f>HYPERLINK("https://www.esco-net.com/wcs/escort/ec/detail?hHinCd=EA650BA-147","EA650BA-147")</f>
        <v>EA650BA-147</v>
      </c>
    </row>
    <row r="515" spans="2:5" x14ac:dyDescent="0.2">
      <c r="B515" s="6" t="s">
        <v>1411</v>
      </c>
      <c r="C515" s="6" t="s">
        <v>1414</v>
      </c>
      <c r="D515" s="6" t="s">
        <v>1415</v>
      </c>
      <c r="E515" s="5" t="str">
        <f>HYPERLINK("https://www.esco-net.com/wcs/escort/ec/detail?hHinCd=EA650BA-8","EA650BA-8")</f>
        <v>EA650BA-8</v>
      </c>
    </row>
    <row r="516" spans="2:5" x14ac:dyDescent="0.2">
      <c r="B516" s="6" t="s">
        <v>52</v>
      </c>
      <c r="C516" s="6" t="s">
        <v>1416</v>
      </c>
      <c r="D516" s="6" t="s">
        <v>1417</v>
      </c>
      <c r="E516" s="5" t="str">
        <f>HYPERLINK("https://www.esco-net.com/wcs/escort/ec/detail?hHinCd=EA898RC-79","EA898RC-79")</f>
        <v>EA898RC-79</v>
      </c>
    </row>
    <row r="517" spans="2:5" x14ac:dyDescent="0.2">
      <c r="B517" s="6" t="s">
        <v>1418</v>
      </c>
      <c r="C517" s="6" t="s">
        <v>1419</v>
      </c>
      <c r="D517" s="6" t="s">
        <v>1420</v>
      </c>
      <c r="E517" s="5"/>
    </row>
    <row r="518" spans="2:5" x14ac:dyDescent="0.2">
      <c r="B518" s="6" t="s">
        <v>1421</v>
      </c>
      <c r="C518" s="6" t="s">
        <v>1422</v>
      </c>
      <c r="D518" s="6" t="s">
        <v>1423</v>
      </c>
      <c r="E518" s="5" t="str">
        <f>HYPERLINK("https://www.esco-net.com/wcs/escort/ec/detail?hHinCd=EA898RG-1A","EA898RG-1A")</f>
        <v>EA898RG-1A</v>
      </c>
    </row>
    <row r="519" spans="2:5" x14ac:dyDescent="0.2">
      <c r="B519" s="6" t="s">
        <v>1424</v>
      </c>
      <c r="C519" s="6" t="s">
        <v>1425</v>
      </c>
      <c r="D519" s="6" t="s">
        <v>1426</v>
      </c>
      <c r="E519" s="5"/>
    </row>
    <row r="520" spans="2:5" x14ac:dyDescent="0.2">
      <c r="B520" s="6" t="s">
        <v>170</v>
      </c>
      <c r="C520" s="6" t="s">
        <v>1427</v>
      </c>
      <c r="D520" s="6" t="s">
        <v>1428</v>
      </c>
      <c r="E520" s="5"/>
    </row>
  </sheetData>
  <autoFilter ref="B10:E340" xr:uid="{00000000-0001-0000-0000-000000000000}"/>
  <sortState xmlns:xlrd2="http://schemas.microsoft.com/office/spreadsheetml/2017/richdata2" ref="A46:F297">
    <sortCondition ref="B46:B297"/>
    <sortCondition ref="C46:C297"/>
  </sortState>
  <mergeCells count="5">
    <mergeCell ref="A1:B1"/>
    <mergeCell ref="C10:C11"/>
    <mergeCell ref="D10:D11"/>
    <mergeCell ref="E10:E11"/>
    <mergeCell ref="B10:B11"/>
  </mergeCells>
  <phoneticPr fontId="1"/>
  <pageMargins left="0.70866141732283472" right="0.70866141732283472" top="0.74803149606299213" bottom="0.74803149606299213" header="0.31496062992125984" footer="0.31496062992125984"/>
  <pageSetup paperSize="9" scale="9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ESCO 076</cp:lastModifiedBy>
  <cp:lastPrinted>2025-11-11T04:49:15Z</cp:lastPrinted>
  <dcterms:created xsi:type="dcterms:W3CDTF">2015-03-02T01:12:59Z</dcterms:created>
  <dcterms:modified xsi:type="dcterms:W3CDTF">2025-11-11T04:49:44Z</dcterms:modified>
</cp:coreProperties>
</file>