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YFUL\Desktop\"/>
    </mc:Choice>
  </mc:AlternateContent>
  <xr:revisionPtr revIDLastSave="0" documentId="13_ncr:1_{FDE0063E-7081-4CFF-BEA6-8A490A135F1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Sheet1!$B$10:$E$340</definedName>
    <definedName name="_xlnm.Print_Area" localSheetId="0">Sheet1!$A$1:$E$711</definedName>
    <definedName name="_xlnm.Print_Titles" localSheetId="0">Sheet1!$10:$11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74" i="1" l="1"/>
  <c r="E476" i="1"/>
  <c r="E477" i="1"/>
  <c r="E478" i="1"/>
  <c r="E479" i="1"/>
  <c r="E480" i="1"/>
  <c r="E481" i="1"/>
  <c r="E484" i="1"/>
  <c r="E485" i="1"/>
  <c r="E486" i="1"/>
  <c r="E487" i="1"/>
  <c r="E488" i="1"/>
  <c r="E489" i="1"/>
  <c r="E490" i="1"/>
  <c r="E491" i="1"/>
  <c r="E492" i="1"/>
  <c r="E493" i="1"/>
  <c r="E495" i="1"/>
  <c r="E496" i="1"/>
  <c r="E497" i="1"/>
  <c r="E499" i="1"/>
  <c r="E500" i="1"/>
  <c r="E501" i="1"/>
  <c r="E502" i="1"/>
  <c r="E503" i="1"/>
  <c r="E504" i="1"/>
  <c r="E506" i="1"/>
  <c r="E508" i="1"/>
  <c r="E509" i="1"/>
  <c r="E511" i="1"/>
  <c r="E512" i="1"/>
  <c r="E513" i="1"/>
  <c r="E516" i="1"/>
  <c r="E517" i="1"/>
  <c r="E522" i="1"/>
  <c r="E525" i="1"/>
  <c r="E530" i="1"/>
  <c r="E531" i="1"/>
  <c r="E532" i="1"/>
  <c r="E535" i="1"/>
  <c r="E537" i="1"/>
  <c r="E538" i="1"/>
  <c r="E539" i="1"/>
  <c r="E540" i="1"/>
  <c r="E541" i="1"/>
  <c r="E542" i="1"/>
  <c r="E543" i="1"/>
  <c r="E545" i="1"/>
  <c r="E546" i="1"/>
  <c r="E547" i="1"/>
  <c r="E548" i="1"/>
  <c r="E549" i="1"/>
  <c r="E554" i="1"/>
  <c r="E555" i="1"/>
  <c r="E558" i="1"/>
  <c r="E559" i="1"/>
  <c r="E560" i="1"/>
  <c r="E561" i="1"/>
  <c r="E562" i="1"/>
  <c r="E565" i="1"/>
  <c r="E566" i="1"/>
  <c r="E567" i="1"/>
  <c r="E572" i="1"/>
  <c r="E573" i="1"/>
  <c r="E574" i="1"/>
  <c r="E575" i="1"/>
  <c r="E576" i="1"/>
  <c r="E577" i="1"/>
  <c r="E578" i="1"/>
  <c r="E581" i="1"/>
  <c r="E582" i="1"/>
  <c r="E583" i="1"/>
  <c r="E584" i="1"/>
  <c r="E585" i="1"/>
  <c r="E587" i="1"/>
  <c r="E589" i="1"/>
  <c r="E591" i="1"/>
  <c r="E596" i="1"/>
  <c r="E598" i="1"/>
  <c r="E600" i="1"/>
  <c r="E601" i="1"/>
  <c r="E602" i="1"/>
  <c r="E605" i="1"/>
  <c r="E606" i="1"/>
  <c r="E610" i="1"/>
  <c r="E611" i="1"/>
  <c r="E612" i="1"/>
  <c r="E613" i="1"/>
  <c r="E614" i="1"/>
  <c r="E615" i="1"/>
  <c r="E616" i="1"/>
  <c r="E617" i="1"/>
  <c r="E618" i="1"/>
  <c r="E619" i="1"/>
  <c r="E620" i="1"/>
  <c r="E621" i="1"/>
  <c r="E622" i="1"/>
  <c r="E624" i="1"/>
  <c r="E625" i="1"/>
  <c r="E626" i="1"/>
  <c r="E627" i="1"/>
  <c r="E628" i="1"/>
  <c r="E629" i="1"/>
  <c r="E630" i="1"/>
  <c r="E631" i="1"/>
  <c r="E633" i="1"/>
  <c r="E634" i="1"/>
  <c r="E636" i="1"/>
  <c r="E638" i="1"/>
  <c r="E639" i="1"/>
  <c r="E640" i="1"/>
  <c r="E641" i="1"/>
  <c r="E643" i="1"/>
  <c r="E644" i="1"/>
  <c r="E645" i="1"/>
  <c r="E646" i="1"/>
  <c r="E647" i="1"/>
  <c r="E652" i="1"/>
  <c r="E656" i="1"/>
  <c r="E658" i="1"/>
  <c r="E659" i="1"/>
  <c r="E660" i="1"/>
  <c r="E662" i="1"/>
  <c r="E663" i="1"/>
  <c r="E664" i="1"/>
  <c r="E665" i="1"/>
  <c r="E668" i="1"/>
  <c r="E669" i="1"/>
  <c r="E670" i="1"/>
  <c r="E672" i="1"/>
  <c r="E673" i="1"/>
  <c r="E674" i="1"/>
  <c r="E675" i="1"/>
  <c r="E676" i="1"/>
  <c r="E677" i="1"/>
  <c r="E678" i="1"/>
  <c r="E679" i="1"/>
  <c r="E682" i="1"/>
  <c r="E683" i="1"/>
  <c r="E685" i="1"/>
  <c r="E686" i="1"/>
  <c r="E687" i="1"/>
  <c r="E688" i="1"/>
  <c r="E690" i="1"/>
  <c r="E692" i="1"/>
  <c r="E693" i="1"/>
  <c r="E696" i="1"/>
  <c r="E698" i="1"/>
  <c r="E699" i="1"/>
  <c r="E700" i="1"/>
  <c r="E702" i="1"/>
  <c r="E703" i="1"/>
  <c r="E704" i="1"/>
  <c r="E707" i="1"/>
  <c r="E708" i="1"/>
  <c r="E709" i="1"/>
  <c r="E711" i="1"/>
  <c r="E13" i="1"/>
  <c r="E15" i="1"/>
  <c r="E16" i="1"/>
  <c r="E17" i="1"/>
  <c r="E23" i="1"/>
  <c r="E24" i="1"/>
  <c r="E26" i="1"/>
  <c r="E27" i="1"/>
  <c r="E28" i="1"/>
  <c r="E29" i="1"/>
  <c r="E30" i="1"/>
  <c r="E32" i="1"/>
  <c r="E33" i="1"/>
  <c r="E34" i="1"/>
  <c r="E36" i="1"/>
  <c r="E37" i="1"/>
  <c r="E38" i="1"/>
  <c r="E40" i="1"/>
  <c r="E41" i="1"/>
  <c r="E42" i="1"/>
  <c r="E43" i="1"/>
  <c r="E44" i="1"/>
  <c r="E45" i="1"/>
  <c r="E47" i="1"/>
  <c r="E48" i="1"/>
  <c r="E49" i="1"/>
  <c r="E50" i="1"/>
  <c r="E51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8" i="1"/>
  <c r="E89" i="1"/>
  <c r="E90" i="1"/>
  <c r="E91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10" i="1"/>
  <c r="E111" i="1"/>
  <c r="E112" i="1"/>
  <c r="E114" i="1"/>
  <c r="E115" i="1"/>
  <c r="E117" i="1"/>
  <c r="E118" i="1"/>
  <c r="E119" i="1"/>
  <c r="E120" i="1"/>
  <c r="E121" i="1"/>
  <c r="E122" i="1"/>
  <c r="E123" i="1"/>
  <c r="E125" i="1"/>
  <c r="E126" i="1"/>
  <c r="E129" i="1"/>
  <c r="E130" i="1"/>
  <c r="E132" i="1"/>
  <c r="E133" i="1"/>
  <c r="E134" i="1"/>
  <c r="E136" i="1"/>
  <c r="E137" i="1"/>
  <c r="E138" i="1"/>
  <c r="E139" i="1"/>
  <c r="E143" i="1"/>
  <c r="E144" i="1"/>
  <c r="E145" i="1"/>
  <c r="E146" i="1"/>
  <c r="E148" i="1"/>
  <c r="E150" i="1"/>
  <c r="E151" i="1"/>
  <c r="E152" i="1"/>
  <c r="E153" i="1"/>
  <c r="E154" i="1"/>
  <c r="E155" i="1"/>
  <c r="E156" i="1"/>
  <c r="E157" i="1"/>
  <c r="E158" i="1"/>
  <c r="E159" i="1"/>
  <c r="E161" i="1"/>
  <c r="E163" i="1"/>
  <c r="E164" i="1"/>
  <c r="E165" i="1"/>
  <c r="E166" i="1"/>
  <c r="E168" i="1"/>
  <c r="E172" i="1"/>
  <c r="E173" i="1"/>
  <c r="E175" i="1"/>
  <c r="E176" i="1"/>
  <c r="E177" i="1"/>
  <c r="E178" i="1"/>
  <c r="E180" i="1"/>
  <c r="E181" i="1"/>
  <c r="E182" i="1"/>
  <c r="E183" i="1"/>
  <c r="E184" i="1"/>
  <c r="E185" i="1"/>
  <c r="E186" i="1"/>
  <c r="E187" i="1"/>
  <c r="E188" i="1"/>
  <c r="E193" i="1"/>
  <c r="E196" i="1"/>
  <c r="E197" i="1"/>
  <c r="E198" i="1"/>
  <c r="E200" i="1"/>
  <c r="E201" i="1"/>
  <c r="E202" i="1"/>
  <c r="E203" i="1"/>
  <c r="E204" i="1"/>
  <c r="E205" i="1"/>
  <c r="E206" i="1"/>
  <c r="E208" i="1"/>
  <c r="E209" i="1"/>
  <c r="E210" i="1"/>
  <c r="E211" i="1"/>
  <c r="E212" i="1"/>
  <c r="E217" i="1"/>
  <c r="E219" i="1"/>
  <c r="E220" i="1"/>
  <c r="E221" i="1"/>
  <c r="E222" i="1"/>
  <c r="E223" i="1"/>
  <c r="E224" i="1"/>
  <c r="E226" i="1"/>
  <c r="E228" i="1"/>
  <c r="E229" i="1"/>
  <c r="E230" i="1"/>
  <c r="E231" i="1"/>
  <c r="E232" i="1"/>
  <c r="E233" i="1"/>
  <c r="E243" i="1"/>
  <c r="E247" i="1"/>
  <c r="E248" i="1"/>
  <c r="E249" i="1"/>
  <c r="E250" i="1"/>
  <c r="E252" i="1"/>
  <c r="E253" i="1"/>
  <c r="E254" i="1"/>
  <c r="E256" i="1"/>
  <c r="E257" i="1"/>
  <c r="E259" i="1"/>
  <c r="E261" i="1"/>
  <c r="E266" i="1"/>
  <c r="E271" i="1"/>
  <c r="E272" i="1"/>
  <c r="E273" i="1"/>
  <c r="E274" i="1"/>
  <c r="E276" i="1"/>
  <c r="E277" i="1"/>
  <c r="E279" i="1"/>
  <c r="E282" i="1"/>
  <c r="E283" i="1"/>
  <c r="E284" i="1"/>
  <c r="E289" i="1"/>
  <c r="E290" i="1"/>
  <c r="E294" i="1"/>
  <c r="E295" i="1"/>
  <c r="E297" i="1"/>
  <c r="E302" i="1"/>
  <c r="E303" i="1"/>
  <c r="E304" i="1"/>
  <c r="E305" i="1"/>
  <c r="E306" i="1"/>
  <c r="E307" i="1"/>
  <c r="E308" i="1"/>
  <c r="E309" i="1"/>
  <c r="E310" i="1"/>
  <c r="E311" i="1"/>
  <c r="E312" i="1"/>
  <c r="E313" i="1"/>
  <c r="E314" i="1"/>
  <c r="E315" i="1"/>
  <c r="E316" i="1"/>
  <c r="E317" i="1"/>
  <c r="E318" i="1"/>
  <c r="E319" i="1"/>
  <c r="E320" i="1"/>
  <c r="E321" i="1"/>
  <c r="E323" i="1"/>
  <c r="E324" i="1"/>
  <c r="E326" i="1"/>
  <c r="E327" i="1"/>
  <c r="E329" i="1"/>
  <c r="E333" i="1"/>
  <c r="E335" i="1"/>
  <c r="E336" i="1"/>
  <c r="E337" i="1"/>
  <c r="E338" i="1"/>
  <c r="E339" i="1"/>
  <c r="E340" i="1"/>
  <c r="E347" i="1"/>
  <c r="E350" i="1"/>
  <c r="E353" i="1"/>
  <c r="E354" i="1"/>
  <c r="E355" i="1"/>
  <c r="E356" i="1"/>
  <c r="E360" i="1"/>
  <c r="E363" i="1"/>
  <c r="E365" i="1"/>
  <c r="E366" i="1"/>
  <c r="E368" i="1"/>
  <c r="E374" i="1"/>
  <c r="E375" i="1"/>
  <c r="E376" i="1"/>
  <c r="E377" i="1"/>
  <c r="E380" i="1"/>
  <c r="E383" i="1"/>
  <c r="E384" i="1"/>
  <c r="E385" i="1"/>
  <c r="E387" i="1"/>
  <c r="E388" i="1"/>
  <c r="E389" i="1"/>
  <c r="E390" i="1"/>
  <c r="E391" i="1"/>
  <c r="E393" i="1"/>
  <c r="E402" i="1"/>
  <c r="E403" i="1"/>
  <c r="E404" i="1"/>
  <c r="E405" i="1"/>
  <c r="E406" i="1"/>
  <c r="E407" i="1"/>
  <c r="E408" i="1"/>
  <c r="E409" i="1"/>
  <c r="E410" i="1"/>
  <c r="E412" i="1"/>
  <c r="E414" i="1"/>
  <c r="E415" i="1"/>
  <c r="E416" i="1"/>
  <c r="E417" i="1"/>
  <c r="E418" i="1"/>
  <c r="E419" i="1"/>
  <c r="E420" i="1"/>
  <c r="E422" i="1"/>
  <c r="E423" i="1"/>
  <c r="E425" i="1"/>
  <c r="E426" i="1"/>
  <c r="E427" i="1"/>
  <c r="E428" i="1"/>
  <c r="E429" i="1"/>
  <c r="E430" i="1"/>
  <c r="E432" i="1"/>
  <c r="E433" i="1"/>
  <c r="E434" i="1"/>
  <c r="E435" i="1"/>
  <c r="E436" i="1"/>
  <c r="E437" i="1"/>
  <c r="E438" i="1"/>
  <c r="E439" i="1"/>
  <c r="E440" i="1"/>
  <c r="E445" i="1"/>
  <c r="E451" i="1"/>
  <c r="E452" i="1"/>
  <c r="E453" i="1"/>
  <c r="E454" i="1"/>
  <c r="E456" i="1"/>
  <c r="E457" i="1"/>
  <c r="E460" i="1"/>
  <c r="E461" i="1"/>
  <c r="E462" i="1"/>
  <c r="E463" i="1"/>
  <c r="E464" i="1"/>
  <c r="E469" i="1"/>
  <c r="E470" i="1"/>
  <c r="E471" i="1"/>
  <c r="E472" i="1"/>
  <c r="E473" i="1"/>
</calcChain>
</file>

<file path=xl/sharedStrings.xml><?xml version="1.0" encoding="utf-8"?>
<sst xmlns="http://schemas.openxmlformats.org/spreadsheetml/2006/main" count="2087" uniqueCount="1919">
  <si>
    <t>ｴｽｺ品番</t>
  </si>
  <si>
    <t>商品名</t>
  </si>
  <si>
    <t>代替品</t>
  </si>
  <si>
    <t>代理店各位</t>
    <rPh sb="0" eb="3">
      <t>ダイリテン</t>
    </rPh>
    <rPh sb="3" eb="5">
      <t>カクイ</t>
    </rPh>
    <phoneticPr fontId="3"/>
  </si>
  <si>
    <t>（株） エスコ</t>
    <rPh sb="1" eb="2">
      <t>カブ</t>
    </rPh>
    <phoneticPr fontId="3"/>
  </si>
  <si>
    <t xml:space="preserve">        時下、貴社益々ご清栄のこととお慶び申し上げます。平素は格別のご愛顧を賜り厚く御礼申し上げます。</t>
  </si>
  <si>
    <t xml:space="preserve">       さて、エスコカタログにおきまして、諸般の事情により下記商品が廃番となりましたので</t>
  </si>
  <si>
    <t xml:space="preserve">       お知らせいたします｡ご迷惑をおかけして大変申し訳ございません。なお廃番となりました商品につきまして、</t>
  </si>
  <si>
    <t xml:space="preserve">       代替推奨品をリストの右端に記載いたしましたので、参考としてご確認下さい。</t>
    <rPh sb="37" eb="39">
      <t>カクニン</t>
    </rPh>
    <rPh sb="39" eb="40">
      <t>クダ</t>
    </rPh>
    <phoneticPr fontId="3"/>
  </si>
  <si>
    <t>1057</t>
  </si>
  <si>
    <t>NO56
ｶﾀﾛｸﾞﾍﾟｰｼﾞ</t>
    <phoneticPr fontId="3"/>
  </si>
  <si>
    <t>0093</t>
  </si>
  <si>
    <t>1253</t>
  </si>
  <si>
    <t>2350</t>
  </si>
  <si>
    <t>0459</t>
  </si>
  <si>
    <t>0467</t>
  </si>
  <si>
    <t>1967</t>
  </si>
  <si>
    <t>0016</t>
  </si>
  <si>
    <t>0336</t>
  </si>
  <si>
    <t>0776</t>
  </si>
  <si>
    <t>1863</t>
  </si>
  <si>
    <t>1931</t>
  </si>
  <si>
    <t>2114</t>
  </si>
  <si>
    <t>0474</t>
  </si>
  <si>
    <t>1463</t>
  </si>
  <si>
    <t>2176</t>
  </si>
  <si>
    <t>2342</t>
  </si>
  <si>
    <t>2356</t>
  </si>
  <si>
    <t>2362</t>
  </si>
  <si>
    <t>2497</t>
  </si>
  <si>
    <t>0063</t>
  </si>
  <si>
    <t>0118</t>
  </si>
  <si>
    <t>0154</t>
  </si>
  <si>
    <t>0257</t>
  </si>
  <si>
    <t>0345</t>
  </si>
  <si>
    <t>0419</t>
  </si>
  <si>
    <t>0450</t>
  </si>
  <si>
    <t>0451</t>
  </si>
  <si>
    <t>0471</t>
  </si>
  <si>
    <t>0569</t>
  </si>
  <si>
    <t>0588</t>
  </si>
  <si>
    <t>0619</t>
  </si>
  <si>
    <t>0883</t>
  </si>
  <si>
    <t>0985</t>
  </si>
  <si>
    <t>1038</t>
  </si>
  <si>
    <t>Rc 1/4" エアーレギュレーター(ﾌﾞﾗｹｯﾄ付)</t>
  </si>
  <si>
    <t>1154</t>
  </si>
  <si>
    <t>1173</t>
  </si>
  <si>
    <t>1287</t>
  </si>
  <si>
    <t>1365</t>
  </si>
  <si>
    <t>1382</t>
  </si>
  <si>
    <t>1403</t>
  </si>
  <si>
    <t>1422</t>
  </si>
  <si>
    <t>1427</t>
  </si>
  <si>
    <t>1451</t>
  </si>
  <si>
    <t>1459</t>
  </si>
  <si>
    <t>1467</t>
  </si>
  <si>
    <t>1474</t>
  </si>
  <si>
    <t>1539</t>
  </si>
  <si>
    <t>1767</t>
  </si>
  <si>
    <t>1797</t>
  </si>
  <si>
    <t>1806</t>
  </si>
  <si>
    <t>1828</t>
  </si>
  <si>
    <t>1875</t>
  </si>
  <si>
    <t>1882</t>
  </si>
  <si>
    <t>1937</t>
  </si>
  <si>
    <t>1971</t>
  </si>
  <si>
    <t>2116</t>
  </si>
  <si>
    <t>2118</t>
  </si>
  <si>
    <t>2181</t>
  </si>
  <si>
    <t>2291</t>
  </si>
  <si>
    <t>2338</t>
  </si>
  <si>
    <t>2518</t>
  </si>
  <si>
    <t>0049</t>
  </si>
  <si>
    <t>0098</t>
  </si>
  <si>
    <t>0115</t>
  </si>
  <si>
    <t>0147</t>
  </si>
  <si>
    <t>0188</t>
  </si>
  <si>
    <t>0240</t>
  </si>
  <si>
    <t>0303</t>
  </si>
  <si>
    <t>0316</t>
  </si>
  <si>
    <t>0495</t>
  </si>
  <si>
    <t>0496</t>
  </si>
  <si>
    <t>0557</t>
  </si>
  <si>
    <t>0570</t>
  </si>
  <si>
    <t>0577</t>
  </si>
  <si>
    <t>0587</t>
  </si>
  <si>
    <t>0681</t>
  </si>
  <si>
    <t>0701</t>
  </si>
  <si>
    <t>0735</t>
  </si>
  <si>
    <t>φ0.8mmx100m 純綿水糸</t>
  </si>
  <si>
    <t>0760</t>
  </si>
  <si>
    <t>0767</t>
  </si>
  <si>
    <t>0859</t>
  </si>
  <si>
    <t>0899</t>
  </si>
  <si>
    <t>0984</t>
  </si>
  <si>
    <t>0994</t>
  </si>
  <si>
    <t>1050</t>
  </si>
  <si>
    <t>1061</t>
  </si>
  <si>
    <t>1077</t>
  </si>
  <si>
    <t>1078</t>
  </si>
  <si>
    <t>1106</t>
  </si>
  <si>
    <t>1159</t>
  </si>
  <si>
    <t>1160</t>
  </si>
  <si>
    <t>1169</t>
  </si>
  <si>
    <t>1245</t>
  </si>
  <si>
    <t>1285</t>
  </si>
  <si>
    <t>1325</t>
  </si>
  <si>
    <t>100x300x0.8mm ｶﾗｰﾏｸﾞﾈｯﾄｼｰﾄ(青)</t>
  </si>
  <si>
    <t>1408</t>
  </si>
  <si>
    <t>1475</t>
  </si>
  <si>
    <t>1506</t>
  </si>
  <si>
    <t>1523</t>
  </si>
  <si>
    <t>1577</t>
  </si>
  <si>
    <t>1746</t>
  </si>
  <si>
    <t>1783</t>
  </si>
  <si>
    <t>1820</t>
  </si>
  <si>
    <t>1826</t>
  </si>
  <si>
    <t>1833</t>
  </si>
  <si>
    <t>1840</t>
  </si>
  <si>
    <t>1898</t>
  </si>
  <si>
    <t>1909</t>
  </si>
  <si>
    <t>1921</t>
  </si>
  <si>
    <t>1977</t>
  </si>
  <si>
    <t>2103</t>
  </si>
  <si>
    <t>2106</t>
  </si>
  <si>
    <t>2111</t>
  </si>
  <si>
    <t>2112</t>
  </si>
  <si>
    <t>φ450x 93mm シーリングライト( 8畳用)</t>
  </si>
  <si>
    <t>2136</t>
  </si>
  <si>
    <t>2169</t>
  </si>
  <si>
    <t>2178</t>
  </si>
  <si>
    <t>2212</t>
  </si>
  <si>
    <t>2244</t>
  </si>
  <si>
    <t>2293</t>
  </si>
  <si>
    <t>2317</t>
  </si>
  <si>
    <t>2331</t>
  </si>
  <si>
    <t>2365</t>
  </si>
  <si>
    <t>2382</t>
  </si>
  <si>
    <t>2462</t>
  </si>
  <si>
    <t>2474</t>
  </si>
  <si>
    <t>2510</t>
  </si>
  <si>
    <t>2573</t>
  </si>
  <si>
    <t>EA124LL-21</t>
  </si>
  <si>
    <t>呼20 グラウンドノズル(可変ﾀｲﾌﾟ)</t>
  </si>
  <si>
    <t>EA432BB-2.5A</t>
  </si>
  <si>
    <t>8.00mm 銅管エルボ(10個)</t>
  </si>
  <si>
    <t>EA469A-10</t>
  </si>
  <si>
    <t>シリホスフィーダー</t>
  </si>
  <si>
    <t>EA506LD-4C</t>
  </si>
  <si>
    <t>334x200x158mm 収納ボックス(ｸﾘｱｰ/6個)</t>
  </si>
  <si>
    <t>EA506LD-21C</t>
  </si>
  <si>
    <t>189x156x 84mm 収納ボックス(ﾌﾞﾙｰ)</t>
  </si>
  <si>
    <t>EA526AJ-34</t>
  </si>
  <si>
    <t>0-500mm /140mm Ｌ型クランプ</t>
  </si>
  <si>
    <t>EA758XA-158B</t>
  </si>
  <si>
    <t>15形/ 436mm 直管形LEDﾗﾝﾌﾟ(昼光色/10本入)</t>
  </si>
  <si>
    <t>EA758XA-160B</t>
  </si>
  <si>
    <t>40形/1198mm 直管形LEDﾗﾝﾌﾟ(昼光色/10本入)</t>
  </si>
  <si>
    <t>EA758XA-167B</t>
  </si>
  <si>
    <t>10形/ 330mm 直管形LEDﾗﾝﾌﾟ(昼白色/10本入)</t>
  </si>
  <si>
    <t>EA758XA-168B</t>
  </si>
  <si>
    <t>15形/ 436mm 直管形LEDﾗﾝﾌﾟ(昼白色/10本入)</t>
  </si>
  <si>
    <t>EA758XA-169B</t>
  </si>
  <si>
    <t>20形/ 580mm 直管形LEDﾗﾝﾌﾟ(昼白色/10本入)</t>
  </si>
  <si>
    <t>EA759GN-266A</t>
  </si>
  <si>
    <t>32GB microSDHCカード(車載用)</t>
  </si>
  <si>
    <t>EA759X-10T</t>
  </si>
  <si>
    <t>A6-A4 ｲﾝｸｼﾞｪｯﾄﾌﾟﾘﾝﾀｰ(6色/Wi-Fiﾀﾞｲﾚｸﾄ)</t>
  </si>
  <si>
    <t>EA763Y-7N</t>
  </si>
  <si>
    <t>7.0kg/562x572x957mm 全自動洗濯機</t>
  </si>
  <si>
    <t>EA857DM-4</t>
  </si>
  <si>
    <t>DC18V マルチツール(充電式)</t>
  </si>
  <si>
    <t>EA897CN-2A</t>
  </si>
  <si>
    <t>単相200V/1700W 遠赤外線ヒーター</t>
  </si>
  <si>
    <t>EA899AR-100B</t>
  </si>
  <si>
    <t>AC100V/1150W 乾湿両用掃除機(HEPAﾌｨﾙﾀ付)</t>
  </si>
  <si>
    <t>EA920AK-41A</t>
  </si>
  <si>
    <t>1.0L エンジンオイル(2ｻｲｸﾙ用)</t>
  </si>
  <si>
    <t>EA922AJ-127</t>
  </si>
  <si>
    <t>300g ガラスクリーナー(研磨剤入り)</t>
  </si>
  <si>
    <t>EA927SC-21A</t>
  </si>
  <si>
    <t>320x110x410mm 宅配袋(ﾌｨﾙﾑ貼り/10枚)</t>
  </si>
  <si>
    <t>EA944ME-2BA</t>
  </si>
  <si>
    <t>50mmx20m 両面テープ(ｸｯｼｮﾝﾌﾛｱ用/10巻)</t>
  </si>
  <si>
    <t>EA981WR-2</t>
  </si>
  <si>
    <t>1.0ton x 2.0m フック付ワイヤー</t>
  </si>
  <si>
    <t>EB119-8</t>
  </si>
  <si>
    <t>[EA119-8A用] 計量スプーン</t>
  </si>
  <si>
    <t>EB509-22</t>
  </si>
  <si>
    <t>EA509-2 小物袋(無地)</t>
  </si>
  <si>
    <t>0014</t>
  </si>
  <si>
    <t>EA208-4H</t>
  </si>
  <si>
    <t>1/2"  エキスパンダーヘッド</t>
  </si>
  <si>
    <t>EA605BK-2</t>
  </si>
  <si>
    <t>12x17mm/14x21mm フィックスレンチ(10mm厚)</t>
  </si>
  <si>
    <t>0019</t>
  </si>
  <si>
    <t>EA703E</t>
  </si>
  <si>
    <t>デジタル真空計</t>
  </si>
  <si>
    <t>0039</t>
  </si>
  <si>
    <t>EA997MD-42</t>
  </si>
  <si>
    <t>160mm ﾌﾗｯﾄ型ｶﾞﾗﾘ(水切･防火ﾀﾞﾝﾊﾟｰ･ﾌｰﾄﾞ付)</t>
  </si>
  <si>
    <t>0042</t>
  </si>
  <si>
    <t>EA997PR-41A</t>
  </si>
  <si>
    <t>300mmx30m ｴｱｺﾝﾌｨﾙﾀｰ(空調用/難燃)</t>
  </si>
  <si>
    <t>EA997PR-42A</t>
  </si>
  <si>
    <t>500mmx30m ｴｱｺﾝﾌｨﾙﾀｰ(空調用/難燃)</t>
  </si>
  <si>
    <t>EA997PR-43A</t>
  </si>
  <si>
    <t>1000mmx30m ｴｱｺﾝﾌｨﾙﾀｰ(空調用/難燃)</t>
  </si>
  <si>
    <t>EA997PS-81</t>
  </si>
  <si>
    <t>500x 750mm エアフィルター(粘着式/6枚)</t>
  </si>
  <si>
    <t>0047</t>
  </si>
  <si>
    <t>EA951EZ-1</t>
  </si>
  <si>
    <t>[EA115Z-25･26用] 支持金具(2個)</t>
  </si>
  <si>
    <t>EA115MM-43</t>
  </si>
  <si>
    <t>11.0L ハンドスプレー(ｱｾﾄﾝ対応)</t>
  </si>
  <si>
    <t>EA997PR-1</t>
  </si>
  <si>
    <t>換気扇用ﾌｨﾙﾀｰ(ﾌﾚｰﾑ付羽根径φ20･25cm用3枚</t>
  </si>
  <si>
    <t>0065</t>
  </si>
  <si>
    <t>EA897CW-74</t>
  </si>
  <si>
    <t>AC100V/1200W ｾﾗﾐｯｸﾌｧﾝﾋｰﾀｰ</t>
  </si>
  <si>
    <t>0067</t>
  </si>
  <si>
    <t>EA763AD-203</t>
  </si>
  <si>
    <t>AC100V/61W/21畳 空間除菌脱臭機(ｼﾞｱｲｰﾉ)</t>
  </si>
  <si>
    <t>EA763AD-202B</t>
  </si>
  <si>
    <t>AC100V/61W/18畳 空間除菌脱臭機(ｼﾞｱｲｰﾉ)</t>
  </si>
  <si>
    <t>0072</t>
  </si>
  <si>
    <t>EA300AC-3</t>
  </si>
  <si>
    <t>(5+5mm)x 3m カプラ付ツインホース</t>
  </si>
  <si>
    <t>0086</t>
  </si>
  <si>
    <t>EA370AD-3</t>
  </si>
  <si>
    <t>[Ｌ] 溶接用ジャケット</t>
  </si>
  <si>
    <t>0090</t>
  </si>
  <si>
    <t>EA354KJ-12</t>
  </si>
  <si>
    <t>[ﾌﾘｰ]330mm 手袋(耐熱/ｹﾌﾞﾗｰ)</t>
  </si>
  <si>
    <t>EA526XB-4</t>
  </si>
  <si>
    <t>0-111mm/ 57mm シャコ万力(ｸｲｯｸｽﾗｲﾄﾞ)</t>
  </si>
  <si>
    <t>EA544RA-96</t>
  </si>
  <si>
    <t>265mm はさみ・金切(ﾌﾟﾛ用/柳刃)</t>
  </si>
  <si>
    <t>0100</t>
  </si>
  <si>
    <t>EA545KR-21</t>
  </si>
  <si>
    <t>160mm 強力型ミニクリッパー</t>
  </si>
  <si>
    <t>0102</t>
  </si>
  <si>
    <t>EA545BA-4</t>
  </si>
  <si>
    <t>4mm/ 210mm ﾎﾞﾙﾄｶｯﾀｰ(ｱﾙﾐﾊﾝﾄﾞﾙ/ｵﾌｾｯﾄ)</t>
  </si>
  <si>
    <t>0106</t>
  </si>
  <si>
    <t>EA572DH-2</t>
  </si>
  <si>
    <t>26x240mm スロッティングチゼル(ｸﾞﾘｯﾌﾟ付)</t>
  </si>
  <si>
    <t>0111</t>
  </si>
  <si>
    <t>EA575EV-4</t>
  </si>
  <si>
    <t>6.3kg/70mm 銅大ハンマー(木柄)</t>
  </si>
  <si>
    <t>EA575HE-22</t>
  </si>
  <si>
    <t>580g/30mm 無反動ハンマー</t>
  </si>
  <si>
    <t>EA575WB-12</t>
  </si>
  <si>
    <t>390g/25x210mm ネイルハンマー(ｷﾞｻﾞ付)</t>
  </si>
  <si>
    <t>0126</t>
  </si>
  <si>
    <t>EA579BC-376</t>
  </si>
  <si>
    <t>76x205mm パテナイフ(硬)</t>
  </si>
  <si>
    <t>0140</t>
  </si>
  <si>
    <t>EA588JA-6</t>
  </si>
  <si>
    <t>6mm 木工用のみ(ｿﾌﾄｸﾞﾘｯﾌﾟ付)</t>
  </si>
  <si>
    <t>0142</t>
  </si>
  <si>
    <t>EA588GC-9</t>
  </si>
  <si>
    <t>160x  9mm 切出しナイフ</t>
  </si>
  <si>
    <t>0145</t>
  </si>
  <si>
    <t>EA109MG-124</t>
  </si>
  <si>
    <t>８号 平筆(ｸﾛﾃﾝ毛)</t>
  </si>
  <si>
    <t>EA109LA-51</t>
  </si>
  <si>
    <t>30mm 厚口･万能刷毛</t>
  </si>
  <si>
    <t>EA109NX-26</t>
  </si>
  <si>
    <t>114mm/ 9.5mm(19mm) 交換用ローラー(2本)</t>
  </si>
  <si>
    <t>0155</t>
  </si>
  <si>
    <t>EA109ND-133</t>
  </si>
  <si>
    <t>50.8mm(12mm) 交換用ローラー(2本)</t>
  </si>
  <si>
    <t>0159</t>
  </si>
  <si>
    <t>EA944MC-11</t>
  </si>
  <si>
    <t>550mmx25m マスキングシート(外装用/20巻)</t>
  </si>
  <si>
    <t>EA944MC-12</t>
  </si>
  <si>
    <t>1100mmx25m マスキングシート(外装用/20巻)</t>
  </si>
  <si>
    <t>EA944MC-41</t>
  </si>
  <si>
    <t>550mmx25m マスキングシート(内装用)</t>
  </si>
  <si>
    <t>0160</t>
  </si>
  <si>
    <t>EA943MA-6A</t>
  </si>
  <si>
    <t>6mmx18m ﾏｽｷﾝｸﾞﾃｰﾌﾟ(建築塗装用 20巻)</t>
  </si>
  <si>
    <t>0163</t>
  </si>
  <si>
    <t>EA928B-40</t>
  </si>
  <si>
    <t>2.1- 3.9m 伸縮支え棒</t>
  </si>
  <si>
    <t>0174</t>
  </si>
  <si>
    <t>EA642KU-130</t>
  </si>
  <si>
    <t>120-130mm フックレンチ(ﾉﾝｽﾊﾟｰｷﾝｸﾞ)</t>
  </si>
  <si>
    <t>0181</t>
  </si>
  <si>
    <t>EA643AA-100AA</t>
  </si>
  <si>
    <t>100mm/13mm  モンキーレンチ(ﾉﾝｽﾊﾟｰｷﾝｸﾞ)</t>
  </si>
  <si>
    <t>EA643AA-150AA</t>
  </si>
  <si>
    <t>150mm/18mm  モンキーレンチ(ﾉﾝｽﾊﾟｰｷﾝｸﾞ)</t>
  </si>
  <si>
    <t>EA643AA-200AA</t>
  </si>
  <si>
    <t>200mm/24mm  モンキーレンチ(ﾉﾝｽﾊﾟｰｷﾝｸﾞ)</t>
  </si>
  <si>
    <t>EA643AA-250AA</t>
  </si>
  <si>
    <t>250mm/30mm  モンキーレンチ(ﾉﾝｽﾊﾟｰｷﾝｸﾞ)</t>
  </si>
  <si>
    <t>EA643AA-300AA</t>
  </si>
  <si>
    <t>300mm/36mm  モンキーレンチ(ﾉﾝｽﾊﾟｰｷﾝｸﾞ)</t>
  </si>
  <si>
    <t>EA643AA-375AA</t>
  </si>
  <si>
    <t>375mm/46mm  モンキーレンチ(ﾉﾝｽﾊﾟｰｷﾝｸﾞ)</t>
  </si>
  <si>
    <t>EA643AA-450AA</t>
  </si>
  <si>
    <t>450mm/55mm  モンキーレンチ(ﾉﾝｽﾊﾟｰｷﾝｸﾞ)</t>
  </si>
  <si>
    <t>EA582EC-1</t>
  </si>
  <si>
    <t>400mm ハクソーフレーム(300mm用)</t>
  </si>
  <si>
    <t>0189</t>
  </si>
  <si>
    <t>EA240RK</t>
  </si>
  <si>
    <t>1/2" フレキ管つば出し機(ｲﾝﾊﾟｸﾄ用)</t>
  </si>
  <si>
    <t>0197</t>
  </si>
  <si>
    <t>EA530ZA-3</t>
  </si>
  <si>
    <t>16-93mm モーターレンチ(ﾜｲﾄﾞ/たて型)</t>
  </si>
  <si>
    <t>0199</t>
  </si>
  <si>
    <t>EA531SV-190</t>
  </si>
  <si>
    <t>36mm/192mm ﾊﾟﾜｰｸﾞﾘｯﾌﾟプライヤーレンチ</t>
  </si>
  <si>
    <t>0216</t>
  </si>
  <si>
    <t>EA573SZ-3</t>
  </si>
  <si>
    <t>3.0x130㎜ [Hexagon]キーレンチ(絶縁)</t>
  </si>
  <si>
    <t>EA573SZ-8</t>
  </si>
  <si>
    <t>8.0x200㎜ [Hexagon]キーレンチ(絶縁)</t>
  </si>
  <si>
    <t>0218</t>
  </si>
  <si>
    <t>EA560PN-80</t>
  </si>
  <si>
    <t>T9-T25/５本組 [Torx]絶縁ドライバー</t>
  </si>
  <si>
    <t>0220</t>
  </si>
  <si>
    <t>EA723VK-20</t>
  </si>
  <si>
    <t>1.2-3.0N･m 絶縁ﾄﾙｸﾄﾞﾗｲﾊﾞｰ(ｱｼﾞｬｽﾀﾌﾞﾙ)</t>
  </si>
  <si>
    <t>0223</t>
  </si>
  <si>
    <t>EA640SR-1</t>
  </si>
  <si>
    <t>150mm 絶縁プラスチッククランプ</t>
  </si>
  <si>
    <t>0228</t>
  </si>
  <si>
    <t>EA547BH-19</t>
  </si>
  <si>
    <t>1/2" コンジットベンダー(ﾊﾝﾄﾞﾙ付)</t>
  </si>
  <si>
    <t>EA547BH-25</t>
  </si>
  <si>
    <t>3/4" コンジットベンダー(ﾊﾝﾄﾞﾙ付)</t>
  </si>
  <si>
    <t>0233</t>
  </si>
  <si>
    <t>EA631EB-11A</t>
  </si>
  <si>
    <t>390x233x475mm 吊車</t>
  </si>
  <si>
    <t>EA631EB-13A</t>
  </si>
  <si>
    <t>395x267x930mm 吊車</t>
  </si>
  <si>
    <t>0235</t>
  </si>
  <si>
    <t>EA626GK-16</t>
  </si>
  <si>
    <t>13- 16mm ケーブルグリップ(強力型)</t>
  </si>
  <si>
    <t>EA580WE-50</t>
  </si>
  <si>
    <t>35-50mm ケーブルストリッパー</t>
  </si>
  <si>
    <t>0243</t>
  </si>
  <si>
    <t>EA585AD-1</t>
  </si>
  <si>
    <t>φ 9/164mm ケーブルカッター</t>
  </si>
  <si>
    <t>0244</t>
  </si>
  <si>
    <t>EA585TA-1</t>
  </si>
  <si>
    <t>190mm マルチカッター</t>
  </si>
  <si>
    <t>0245</t>
  </si>
  <si>
    <t>EA589DG-1</t>
  </si>
  <si>
    <t>150㎜ 電工ナイフ</t>
  </si>
  <si>
    <t>0253</t>
  </si>
  <si>
    <t>EA536FB-150</t>
  </si>
  <si>
    <t>160mm 電工ニッパー</t>
  </si>
  <si>
    <t>EA536FB-175</t>
  </si>
  <si>
    <t>185mm 電工ニッパー</t>
  </si>
  <si>
    <t>EA537B-150</t>
  </si>
  <si>
    <t>160mm ラジオペンチ(弱電用)</t>
  </si>
  <si>
    <t>0255</t>
  </si>
  <si>
    <t>EA537LB-22</t>
  </si>
  <si>
    <t>185mm ﾆｰﾄﾞﾙﾉｰｽﾞﾍﾟﾝﾁ(ｸﾞﾘｯﾌﾟ/ｶｯﾀｰ付)</t>
  </si>
  <si>
    <t>EA536KD-200A</t>
  </si>
  <si>
    <t>200mm 強力型ニッパー(25ﾟｵﾌｾｯﾄ型)</t>
  </si>
  <si>
    <t>0259</t>
  </si>
  <si>
    <t>EA534SR-1</t>
  </si>
  <si>
    <t>160mm ペンチ(磨き/ｸﾞﾘｯﾌﾟ付)</t>
  </si>
  <si>
    <t>0261</t>
  </si>
  <si>
    <t>EA532AC-21A</t>
  </si>
  <si>
    <t>165mm フラットノーズプライヤー(ｿﾌﾄﾀｯﾁ)</t>
  </si>
  <si>
    <t>0265</t>
  </si>
  <si>
    <t>EA535KL-12</t>
  </si>
  <si>
    <t>135mm 精密用ニッパー(超硬刃/ESD/ﾊﾞﾈ付)</t>
  </si>
  <si>
    <t>0273</t>
  </si>
  <si>
    <t>EA759GN-267</t>
  </si>
  <si>
    <t>64GB microSDHCカード(車載用)</t>
  </si>
  <si>
    <t>0289</t>
  </si>
  <si>
    <t>EA514BA-5</t>
  </si>
  <si>
    <t>バッテリーターミナルブラシ</t>
  </si>
  <si>
    <t>0291</t>
  </si>
  <si>
    <t>EA912AC-5</t>
  </si>
  <si>
    <t>布製タイヤチェーン(乗用車用/AutoSock)</t>
  </si>
  <si>
    <t>EA123CT-1</t>
  </si>
  <si>
    <t>タイヤチャック&amp;ゲージ</t>
  </si>
  <si>
    <t>0309</t>
  </si>
  <si>
    <t>EA514AC-32</t>
  </si>
  <si>
    <t>3-32mm ホースピンチオフツール</t>
  </si>
  <si>
    <t>0312</t>
  </si>
  <si>
    <t>EA922AE-102</t>
  </si>
  <si>
    <t>300ml スーパークーラント補充液(ﾌﾞﾙｰ)</t>
  </si>
  <si>
    <t>0314</t>
  </si>
  <si>
    <t>EA514BY-14</t>
  </si>
  <si>
    <t>5/16" ﾌｭｰｴﾙﾗｲﾝﾃﾞｨｽｺﾈｸﾄﾂｰﾙ</t>
  </si>
  <si>
    <t>EA604AH-4</t>
  </si>
  <si>
    <t>110-120mm オイルフィルターレンチ</t>
  </si>
  <si>
    <t>EA604AH-66</t>
  </si>
  <si>
    <t>109.5-120.7mm オイルフォルターレンチ</t>
  </si>
  <si>
    <t>EA590AR-190</t>
  </si>
  <si>
    <t>[EA590AR-1,BR-1用]   交換用クロー(1組)</t>
  </si>
  <si>
    <t>EA590MC-120</t>
  </si>
  <si>
    <t>12本組 ｽﾅｯﾌﾟﾘﾝｸﾞﾌﾟﾗｲﾔｰ(内外兼用)</t>
  </si>
  <si>
    <t>EA590MD-60</t>
  </si>
  <si>
    <t>６本組 ｽﾅｯﾌﾟﾘﾝｸﾞﾌﾟﾗｲﾔｰ(内外兼用)</t>
  </si>
  <si>
    <t>EA590MR</t>
  </si>
  <si>
    <t>２本組 スナップリングプライヤー(強力型)</t>
  </si>
  <si>
    <t>EA604CA-21</t>
  </si>
  <si>
    <t>120mm/7mm ｸﾘｯﾌﾟｸﾗﾝﾌﾟﾂｰﾙｽﾀｯﾋﾞ(ｱﾝｸﾞﾙ/小)</t>
  </si>
  <si>
    <t>0347</t>
  </si>
  <si>
    <t>EA604DT</t>
  </si>
  <si>
    <t>リフトサポートクランプ</t>
  </si>
  <si>
    <t>0363</t>
  </si>
  <si>
    <t>EA928AH-2</t>
  </si>
  <si>
    <t>390mm 洗車ブラシ(通水型/ﾌｧｲﾊﾞｰ)</t>
  </si>
  <si>
    <t>0367</t>
  </si>
  <si>
    <t>EA922AB-64</t>
  </si>
  <si>
    <t>420ml タイヤつや出しクリーナ</t>
  </si>
  <si>
    <t>0371</t>
  </si>
  <si>
    <t>EA572T-2.5</t>
  </si>
  <si>
    <t>2.5x110mm ピンポンチ(ﾁﾀﾝ合金製)</t>
  </si>
  <si>
    <t>0377</t>
  </si>
  <si>
    <t>EA611AX-18</t>
  </si>
  <si>
    <t>1/4"Hex/ 50mm ﾗﾋﾟｯﾄﾞ式ﾋﾞｯﾄﾎﾙﾀﾞｰ(ｽﾃﾝﾚｽ製)</t>
  </si>
  <si>
    <t>0398</t>
  </si>
  <si>
    <t>EA614BA</t>
  </si>
  <si>
    <t>15本組/5/16"-1･1/4" 片目片口スパナ</t>
  </si>
  <si>
    <t>0399</t>
  </si>
  <si>
    <t>EA617AB-6</t>
  </si>
  <si>
    <t>1/4"DR/17個組 ソケットレンチ(ﾒﾄﾘｯｸ)</t>
  </si>
  <si>
    <t>0412</t>
  </si>
  <si>
    <t>EA617GT-250</t>
  </si>
  <si>
    <t>1/2"DR/4-19mm/100mm [INHEX]ﾋﾞｯﾄｿｹｯﾄｾｯﾄ</t>
  </si>
  <si>
    <t>0417</t>
  </si>
  <si>
    <t>EA684RD</t>
  </si>
  <si>
    <t>７本組 ﾗﾁｪｯﾄ片目片口ｽﾊﾟﾅ(首振型/ﾛｯｸ付)</t>
  </si>
  <si>
    <t>EA687AS</t>
  </si>
  <si>
    <t>1/4"DR/5-13mm ソケットセット</t>
  </si>
  <si>
    <t>0424</t>
  </si>
  <si>
    <t>EA602LK-1</t>
  </si>
  <si>
    <t>10x12mm Ｓ型ギアレンチ</t>
  </si>
  <si>
    <t>EA615AK-10</t>
  </si>
  <si>
    <t>21x23mm 両口スパナ</t>
  </si>
  <si>
    <t>0427</t>
  </si>
  <si>
    <t>EA617CC-56</t>
  </si>
  <si>
    <t>1/4"DR･3/8"DR ソケットレンチセット</t>
  </si>
  <si>
    <t>0433</t>
  </si>
  <si>
    <t>EA602K-200</t>
  </si>
  <si>
    <t>５本組  ラチェットめがねレンチ</t>
  </si>
  <si>
    <t>EA616CG-1</t>
  </si>
  <si>
    <t>10x12mm/15ﾟ 両口めがねレンチ</t>
  </si>
  <si>
    <t>EA614H-162</t>
  </si>
  <si>
    <t>11/16" 片目片口スパナ</t>
  </si>
  <si>
    <t>0453</t>
  </si>
  <si>
    <t>EA618HL-7</t>
  </si>
  <si>
    <t>1/4"DRx 7mm ディープソケット</t>
  </si>
  <si>
    <t>EA618KG-8</t>
  </si>
  <si>
    <t>1/2"DRx 8mm ディープソケット</t>
  </si>
  <si>
    <t>EA618BM-8</t>
  </si>
  <si>
    <t>3/8"DRx 8mm [ﾅｯﾄｸﾞﾘｯﾌﾟ]ソケット</t>
  </si>
  <si>
    <t>EA618BX-1</t>
  </si>
  <si>
    <t>3/8"DR/#1 [+]ビットソケット</t>
  </si>
  <si>
    <t>EA618BZ-306</t>
  </si>
  <si>
    <t>3/8"DRx 6mm/75mm [INHEX]ビットソケット</t>
  </si>
  <si>
    <t>0470</t>
  </si>
  <si>
    <t>EA618CP-204</t>
  </si>
  <si>
    <t>1/2"DR/  9/16" ディープソケット</t>
  </si>
  <si>
    <t>EA618CF-30</t>
  </si>
  <si>
    <t>1/2"DRx30mm ディープソケット</t>
  </si>
  <si>
    <t>EA614AB-22</t>
  </si>
  <si>
    <t>22mm 片目片口スパナ</t>
  </si>
  <si>
    <t>EA614AB-27</t>
  </si>
  <si>
    <t>27mm 片目片口スパナ</t>
  </si>
  <si>
    <t>EA615AM-8</t>
  </si>
  <si>
    <t>14x17mm 両口スパナ</t>
  </si>
  <si>
    <t>0491</t>
  </si>
  <si>
    <t>EA164EB-124</t>
  </si>
  <si>
    <t>3/4"DRx24mm インパクトソケット(十二角)</t>
  </si>
  <si>
    <t>0493</t>
  </si>
  <si>
    <t>EA164FC-47</t>
  </si>
  <si>
    <t>1"DRx47mm 薄肉ｲﾝﾊﾟｸﾄﾃﾞｨｰﾌﾟｿｹｯﾄ</t>
  </si>
  <si>
    <t>EA602AR-22</t>
  </si>
  <si>
    <t>22mm/400mm 四角ラチェットレンチ</t>
  </si>
  <si>
    <t>EA602AJ-4</t>
  </si>
  <si>
    <t>11x13mm/235mm 両口ラチェットレンチ(ｼﾉ付)</t>
  </si>
  <si>
    <t>EA602AJ-23</t>
  </si>
  <si>
    <t>24x27mm/358mm 両口ラチェットレンチ(ｼﾉ付)</t>
  </si>
  <si>
    <t>0497</t>
  </si>
  <si>
    <t>EA530RA-6A</t>
  </si>
  <si>
    <t>150mm/24mm モンキーレンチ</t>
  </si>
  <si>
    <t>EA530RA-8A</t>
  </si>
  <si>
    <t>200mm/29mm モンキーレンチ</t>
  </si>
  <si>
    <t>0523</t>
  </si>
  <si>
    <t>EA562-2</t>
  </si>
  <si>
    <t>1/4"Hex ラチェットハンドル</t>
  </si>
  <si>
    <t>0535</t>
  </si>
  <si>
    <t>EA565BG-6</t>
  </si>
  <si>
    <t>6.0x200mm [Nut]ドライバー(T型)</t>
  </si>
  <si>
    <t>0537</t>
  </si>
  <si>
    <t>EA565AB-1</t>
  </si>
  <si>
    <t>６本組 [Nut]ドライバー</t>
  </si>
  <si>
    <t>EA611G-16</t>
  </si>
  <si>
    <t>#2x 50mm [+]ドライバービット(ﾀﾞｲﾔﾓﾝﾄﾞ付)</t>
  </si>
  <si>
    <t>EA611GA-152</t>
  </si>
  <si>
    <t>#2x152mm  [+]ドライバービット</t>
  </si>
  <si>
    <t>EA611GA-181</t>
  </si>
  <si>
    <t>#1x150mm [+]ドライバービット(ﾀﾞｲﾔﾓﾝﾄﾞ付)</t>
  </si>
  <si>
    <t>0561</t>
  </si>
  <si>
    <t>EA824LM-2</t>
  </si>
  <si>
    <t>2mm   木ねじ下穴きり</t>
  </si>
  <si>
    <t>0563</t>
  </si>
  <si>
    <t>EA573GA-22</t>
  </si>
  <si>
    <t>22x200mm 六角棒レンチ</t>
  </si>
  <si>
    <t>EA573AN-10</t>
  </si>
  <si>
    <t>10x224mm [Ball Hex]ｷｰﾚﾝﾁ(ﾎｰﾙﾄﾞ機能付)</t>
  </si>
  <si>
    <t>EA573BE-161</t>
  </si>
  <si>
    <t>0.028"x 66mm [Hexagon]キーレンチ(ｲﾝﾁ)</t>
  </si>
  <si>
    <t>EA573AG-6</t>
  </si>
  <si>
    <t>6.0x150mm [Ball Hexagon]Ｔ型ドライバー</t>
  </si>
  <si>
    <t>0572</t>
  </si>
  <si>
    <t>EA573BN-25</t>
  </si>
  <si>
    <t>9/64"x230mm [Hexagon]Ｔ型レンチ</t>
  </si>
  <si>
    <t>0576</t>
  </si>
  <si>
    <t>EA566AC-17</t>
  </si>
  <si>
    <t>149mm プローブ・フック(精密用)</t>
  </si>
  <si>
    <t>EA566AC-21</t>
  </si>
  <si>
    <t>３本組 プローブセット(精密用)</t>
  </si>
  <si>
    <t>EA566CL</t>
  </si>
  <si>
    <t>４本組 フック＆ピック</t>
  </si>
  <si>
    <t>EA521VX-3D</t>
  </si>
  <si>
    <t>180mm 精密やすり(平/極油目)</t>
  </si>
  <si>
    <t>EA521VX-4C</t>
  </si>
  <si>
    <t>200mm 精密やすり(平/油目)</t>
  </si>
  <si>
    <t>EA521VX-14C</t>
  </si>
  <si>
    <t>200mm 精密やすり(半丸/油目)</t>
  </si>
  <si>
    <t>EA521VK-5B</t>
  </si>
  <si>
    <t>215mm 精密やすり(丸/細目)</t>
  </si>
  <si>
    <t>0595</t>
  </si>
  <si>
    <t>EA521VA-1</t>
  </si>
  <si>
    <t>200mm 鉄工やすり(半丸/中目)</t>
  </si>
  <si>
    <t>0596</t>
  </si>
  <si>
    <t>EA521VC-53</t>
  </si>
  <si>
    <t>150-300mm 鉄工やすり(9本組･4ｻｲｽﾞ/粗-油)</t>
  </si>
  <si>
    <t>0598</t>
  </si>
  <si>
    <t>EA522AK-12</t>
  </si>
  <si>
    <t>76x25x9.5mm 油砥石(長三角/細目)</t>
  </si>
  <si>
    <t>0606</t>
  </si>
  <si>
    <t>EA922AJ-122</t>
  </si>
  <si>
    <t>250g 金属磨きクリーナー</t>
  </si>
  <si>
    <t>0610</t>
  </si>
  <si>
    <t>EA109BW-14</t>
  </si>
  <si>
    <t>180mm 樹脂ハンドルブラシ(ｽﾃﾝﾚｽ)</t>
  </si>
  <si>
    <t>0616</t>
  </si>
  <si>
    <t>EA115HK-22A</t>
  </si>
  <si>
    <t>4.0L 脱脂洗浄剤･ｱﾙｶﾘ性(超音波洗浄機用)</t>
  </si>
  <si>
    <t>EA992CH-47</t>
  </si>
  <si>
    <t>φ340/線径0.36mm/16ﾒｯｼｭ ろ過網(ｽﾃﾝﾚｽ製)</t>
  </si>
  <si>
    <t>0621</t>
  </si>
  <si>
    <t>EA991X-2</t>
  </si>
  <si>
    <t>115x350mm ミニスコップ(ｽﾃﾝﾚｽ製)</t>
  </si>
  <si>
    <t>EA991XC-4</t>
  </si>
  <si>
    <t>73x210mm ミニスコップ(ｽﾃﾝﾚｽ製)</t>
  </si>
  <si>
    <t>0622</t>
  </si>
  <si>
    <t>EA595K-53</t>
  </si>
  <si>
    <t>315mm トング(ｽﾃﾝﾚｽ製)</t>
  </si>
  <si>
    <t>0623</t>
  </si>
  <si>
    <t>EA992C-86</t>
  </si>
  <si>
    <t>266x207mm パーツトレー用ネット</t>
  </si>
  <si>
    <t>0624</t>
  </si>
  <si>
    <t>EA508SC-153</t>
  </si>
  <si>
    <t>135x135x135mm ふた付深型ﾎﾞｯｸｽ(ｽﾃﾝﾚｽ製)</t>
  </si>
  <si>
    <t>EA508SC-154</t>
  </si>
  <si>
    <t>150x150x150mm ふた付深型ﾎﾞｯｸｽ(ｽﾃﾝﾚｽ製)</t>
  </si>
  <si>
    <t>0628</t>
  </si>
  <si>
    <t>EA929AR-11B</t>
  </si>
  <si>
    <t>335x343mm 工業用ワイパー(不織布/12ﾊﾟｯｸ)</t>
  </si>
  <si>
    <t>0630</t>
  </si>
  <si>
    <t>EA929AC-162</t>
  </si>
  <si>
    <t>300x325mm 工業用ﾜｲﾊﾟｰ(耐溶剤/特厚/870ｼｰﾄ</t>
  </si>
  <si>
    <t>0640</t>
  </si>
  <si>
    <t>EA990KB-6</t>
  </si>
  <si>
    <t>AC100V ドラム缶オイルポンプ(電動)</t>
  </si>
  <si>
    <t>0664</t>
  </si>
  <si>
    <t>EA525DG-21</t>
  </si>
  <si>
    <t>100mm アングルバイス(回転台付)</t>
  </si>
  <si>
    <t>0674</t>
  </si>
  <si>
    <t>EA639YB-14</t>
  </si>
  <si>
    <t>225kg トグルクランプ</t>
  </si>
  <si>
    <t>EA639YB-24</t>
  </si>
  <si>
    <t>350kg トグルクランプ</t>
  </si>
  <si>
    <t>EA537Y-1</t>
  </si>
  <si>
    <t>150mm ヤットコ</t>
  </si>
  <si>
    <t>0696</t>
  </si>
  <si>
    <t>EA756FA-2</t>
  </si>
  <si>
    <t>x2.5/ 75mm ハンドルーペ</t>
  </si>
  <si>
    <t>0699</t>
  </si>
  <si>
    <t>EA304P-2</t>
  </si>
  <si>
    <t>6.0mm こて先 (EA304P-60用)</t>
  </si>
  <si>
    <t>EA304AP-4</t>
  </si>
  <si>
    <t>R1.0mm  交換用こて先 (EA304AP用)</t>
  </si>
  <si>
    <t>0704</t>
  </si>
  <si>
    <t>EA311CC-14</t>
  </si>
  <si>
    <t>2.0mm/500g 巻はんだ</t>
  </si>
  <si>
    <t>0705</t>
  </si>
  <si>
    <t>EA929DC-10</t>
  </si>
  <si>
    <t>500x500mm 静電気除去クロス</t>
  </si>
  <si>
    <t>0707</t>
  </si>
  <si>
    <t>EA944CN-120A</t>
  </si>
  <si>
    <t>120x 85mm チャック付ポリ袋(ESD/200枚)</t>
  </si>
  <si>
    <t>0709</t>
  </si>
  <si>
    <t>EA506EC-148</t>
  </si>
  <si>
    <t>67x153x41mm キャビネットトレー(ESD)</t>
  </si>
  <si>
    <t>0712</t>
  </si>
  <si>
    <t>EA109DY-115</t>
  </si>
  <si>
    <t>φ3.0x 76mm 精密用ｸﾘｰﾆﾝｸﾞｽﾃｨｯｸ(50本)</t>
  </si>
  <si>
    <t>0718</t>
  </si>
  <si>
    <t>EA720ME-57</t>
  </si>
  <si>
    <t>2m(100cm折) 測量ロッド(ｱﾙﾐ製)</t>
  </si>
  <si>
    <t>0729</t>
  </si>
  <si>
    <t>EA720CS-155</t>
  </si>
  <si>
    <t>19mmx5.5m メジャー[ﾅｲﾛﾝｺｰﾄ]</t>
  </si>
  <si>
    <t>EA581AD-22</t>
  </si>
  <si>
    <t>300g 粉チョーク(青)</t>
  </si>
  <si>
    <t>EA628AG-1</t>
  </si>
  <si>
    <t>1.3mmx 99m ナイロン糸(白)</t>
  </si>
  <si>
    <t>EA628AS-62</t>
  </si>
  <si>
    <t>EA628AS-65</t>
  </si>
  <si>
    <t>φ1.1mmx100m 純綿水糸</t>
  </si>
  <si>
    <t>EA628AS-82</t>
  </si>
  <si>
    <t>φ0.8mmx270m 蛍光水糸(ﾋﾟﾝｸ/ﾊﾝﾄﾞﾙ付)</t>
  </si>
  <si>
    <t>0738</t>
  </si>
  <si>
    <t>EA780TM-1</t>
  </si>
  <si>
    <t>605- 970mm 三脚(ｼﾌﾃｨﾝｸﾞ機構付)</t>
  </si>
  <si>
    <t>EA780TM-6</t>
  </si>
  <si>
    <t>790-2050mm エレベーター三脚</t>
  </si>
  <si>
    <t>0740</t>
  </si>
  <si>
    <t>EA721TA-2</t>
  </si>
  <si>
    <t>170mm マグネット付レベル</t>
  </si>
  <si>
    <t>0744</t>
  </si>
  <si>
    <t>EA719DG-1</t>
  </si>
  <si>
    <t>70x40x 50mm/150N Ｖ形ﾏｸﾞﾈｯﾄﾌﾞﾛｯｸ(2個)</t>
  </si>
  <si>
    <t>EA720YZ-22</t>
  </si>
  <si>
    <t>8-14mm/125mm パラレルセット(24本組)</t>
  </si>
  <si>
    <t>0745</t>
  </si>
  <si>
    <t>EA719AK-7</t>
  </si>
  <si>
    <t>250x165mm スクエアー･平型(１級･焼入)</t>
  </si>
  <si>
    <t>EA719AN-1</t>
  </si>
  <si>
    <t>100x 70mm スクエアー･平型(目盛付)</t>
  </si>
  <si>
    <t>0755</t>
  </si>
  <si>
    <t>EA725ER-11</t>
  </si>
  <si>
    <t>225-250mm インサイドマイクロメーター</t>
  </si>
  <si>
    <t>0759</t>
  </si>
  <si>
    <t>EA725KM-62</t>
  </si>
  <si>
    <t>200mm アウトサイドキャリパー(ｽﾌﾟﾘﾝｸﾞ付)</t>
  </si>
  <si>
    <t>EA725RA-15</t>
  </si>
  <si>
    <t>76mm/15枚組 フィラーゲージ</t>
  </si>
  <si>
    <t>0762</t>
  </si>
  <si>
    <t>EA725RB-61</t>
  </si>
  <si>
    <t>0.025x127mm シクネスゲージ(真鍮製/10枚)</t>
  </si>
  <si>
    <t>0766</t>
  </si>
  <si>
    <t>EA706X-10</t>
  </si>
  <si>
    <t>1.00～300mm 超音波厚さ計</t>
  </si>
  <si>
    <t>EA729DD-6</t>
  </si>
  <si>
    <t>G 3/8"/100mm/ 0-0.6MPa つば付圧力計</t>
  </si>
  <si>
    <t>0769</t>
  </si>
  <si>
    <t>EA762AA-46</t>
  </si>
  <si>
    <t>[４桁] 数取器(ﾎﾞﾙﾄ付)</t>
  </si>
  <si>
    <t>0775</t>
  </si>
  <si>
    <t>EA760A-13A</t>
  </si>
  <si>
    <t>スタッドファインダー</t>
  </si>
  <si>
    <t>EA760A-14</t>
  </si>
  <si>
    <t>コンビファインダー</t>
  </si>
  <si>
    <t>EA776AC-1A</t>
  </si>
  <si>
    <t>防水ＰＨメーター</t>
  </si>
  <si>
    <t>0777</t>
  </si>
  <si>
    <t>EA776AZ-21</t>
  </si>
  <si>
    <t>500ml [ 1413μs/cm] 導電率標準液</t>
  </si>
  <si>
    <t>0797</t>
  </si>
  <si>
    <t>EA707NC-22</t>
  </si>
  <si>
    <t>1000mm テストリード 赤</t>
  </si>
  <si>
    <t>0803</t>
  </si>
  <si>
    <t>EA708X</t>
  </si>
  <si>
    <t>直流信号発生器</t>
  </si>
  <si>
    <t>0804</t>
  </si>
  <si>
    <t>EA712AB-1</t>
  </si>
  <si>
    <t>紫外線メーター</t>
  </si>
  <si>
    <t>0811</t>
  </si>
  <si>
    <t>EA743CN</t>
  </si>
  <si>
    <t>アネモメーター</t>
  </si>
  <si>
    <t>0825</t>
  </si>
  <si>
    <t>EA728GE-13</t>
  </si>
  <si>
    <t>630x90mm 温度計(ﾒﾀﾙﾌﾟﾚｰﾄ)</t>
  </si>
  <si>
    <t>0857</t>
  </si>
  <si>
    <t>EA809BL-20E</t>
  </si>
  <si>
    <t>100mm/ 790W ディスクグラインダーセット</t>
  </si>
  <si>
    <t>EA857K-4</t>
  </si>
  <si>
    <t>AC100V/280W セーバーソー</t>
  </si>
  <si>
    <t>0863</t>
  </si>
  <si>
    <t>EA857K-2</t>
  </si>
  <si>
    <t>DC18.0V セーバーソー(充電式/本体のみ)</t>
  </si>
  <si>
    <t>0869</t>
  </si>
  <si>
    <t>EA813P-20</t>
  </si>
  <si>
    <t>DC7.2V  充電池＆充電器セット</t>
  </si>
  <si>
    <t>0880</t>
  </si>
  <si>
    <t>EA851X-21</t>
  </si>
  <si>
    <t>丸鋸用角度切り定規</t>
  </si>
  <si>
    <t>0881</t>
  </si>
  <si>
    <t>EA818ED-24</t>
  </si>
  <si>
    <t>3.2mm軸 コレット</t>
  </si>
  <si>
    <t>0882</t>
  </si>
  <si>
    <t>EA818E-68A</t>
  </si>
  <si>
    <t>3.2x9.525mm/3.2mm軸 超硬バー</t>
  </si>
  <si>
    <t>EA818E-112A</t>
  </si>
  <si>
    <t>13.0mm/3.2mm軸 軸付ﾌﾞﾗｼ(ｽﾁｰﾙﾜｲﾔｰ/2本入)</t>
  </si>
  <si>
    <t>EA818E-133A</t>
  </si>
  <si>
    <t>3.2mm/3.2mm軸 軸付ブラシ(真鍮/2本)</t>
  </si>
  <si>
    <t>EA818E-140</t>
  </si>
  <si>
    <t>35mm/3.2mm軸 アーバー</t>
  </si>
  <si>
    <t>EA818E-176A</t>
  </si>
  <si>
    <t>φ23.8x9mm ﾌｨﾆｯｼﾝｸﾞﾊﾞﾌ(#180･280/各1個)</t>
  </si>
  <si>
    <t>EA818E-183A</t>
  </si>
  <si>
    <t>25.4mm/3.2mm軸 軸付ﾅｲﾛﾝﾌﾞﾗｼ(研磨剤付)</t>
  </si>
  <si>
    <t>EA818E-221A</t>
  </si>
  <si>
    <t>38mm カッティングﾎｲｰﾙ(EA818E-221用/5枚)</t>
  </si>
  <si>
    <t>0884</t>
  </si>
  <si>
    <t>EA818EG</t>
  </si>
  <si>
    <t>電気ペンシル</t>
  </si>
  <si>
    <t>0891</t>
  </si>
  <si>
    <t>EA815SS-21</t>
  </si>
  <si>
    <t>AC125V/15Ax  8m コンセント(自動巻ﾘｰﾙ付)</t>
  </si>
  <si>
    <t>0897</t>
  </si>
  <si>
    <t>EA940MH-3A</t>
  </si>
  <si>
    <t>15Ax10m 漏電遮断器付コード</t>
  </si>
  <si>
    <t>EA815GA-41</t>
  </si>
  <si>
    <t>AC125V/12Ax0.1 m 延長コード</t>
  </si>
  <si>
    <t>0900</t>
  </si>
  <si>
    <t>EA815GA-101</t>
  </si>
  <si>
    <t>125V/15Ax0.1m 延長コード(ｽｲﾝｸﾞﾌﾟﾗｸﾞ/白)</t>
  </si>
  <si>
    <t>EA815GA-111</t>
  </si>
  <si>
    <t>125V/15Ax  1m 延長コード(ｶｰﾙ)</t>
  </si>
  <si>
    <t>0910</t>
  </si>
  <si>
    <t>EA947JC-44</t>
  </si>
  <si>
    <t>21mmx2.0m ﾃｰﾌﾟ付ﾓｰﾙ(ﾌﾟﾗｽﾁｯｸ/ﾐﾙｷｰ/20本)</t>
  </si>
  <si>
    <t>0918</t>
  </si>
  <si>
    <t>EA824PD-1.3</t>
  </si>
  <si>
    <t>1.3x105mm ﾄﾞﾘﾙﾋﾞｯﾄ(TiAlN coat･Co-HSS)</t>
  </si>
  <si>
    <t>0922</t>
  </si>
  <si>
    <t>EA824DV-3.0</t>
  </si>
  <si>
    <t>3.0mm ストレートドリル(両刃/HSS)</t>
  </si>
  <si>
    <t>0925</t>
  </si>
  <si>
    <t>EA824BL-3.6</t>
  </si>
  <si>
    <t>3.6x104mm ドリルビット(六角軸/CO-HSS)</t>
  </si>
  <si>
    <t>0926</t>
  </si>
  <si>
    <t>EA827E-16</t>
  </si>
  <si>
    <t>16.5mm ｶｳﾝﾀｰｼﾝｸ(3枚刃/10mm軸･HSS)</t>
  </si>
  <si>
    <t>0929</t>
  </si>
  <si>
    <t>EA824RA-3.2</t>
  </si>
  <si>
    <t>3.2x 50mm ｴﾝﾄﾞﾐﾙ(TiN coat･Co-HSS/2枚刃)</t>
  </si>
  <si>
    <t>0935</t>
  </si>
  <si>
    <t>EA829HA-14A</t>
  </si>
  <si>
    <t>M 14x2.0 /  9P ハンドタップ(HSS)</t>
  </si>
  <si>
    <t>0938</t>
  </si>
  <si>
    <t>EA829EJ-2.5</t>
  </si>
  <si>
    <t>5/16"x18 ハンドタップ(中/UNC/HSS)</t>
  </si>
  <si>
    <t>0950</t>
  </si>
  <si>
    <t>EA591RC-50</t>
  </si>
  <si>
    <t>#50/P 0.50mm ローレット(左斜め目)</t>
  </si>
  <si>
    <t>0959</t>
  </si>
  <si>
    <t>EA819BB-13A</t>
  </si>
  <si>
    <t>φ10mm/3mm軸 軸付砥石(丸/緑)</t>
  </si>
  <si>
    <t>EA819BD-3A</t>
  </si>
  <si>
    <t>7.0x16mm/3mm軸 軸付砥石(傘型/緑)</t>
  </si>
  <si>
    <t>0961</t>
  </si>
  <si>
    <t>EA819AT-13</t>
  </si>
  <si>
    <t>10x15mm/3.0mm軸 フエルトバフ(ｿﾌﾄ)</t>
  </si>
  <si>
    <t>0965</t>
  </si>
  <si>
    <t>EA819BK-110</t>
  </si>
  <si>
    <t>10x100mm/3mm軸 軸付ﾜｲﾔｰﾌﾞﾗｼ(楕円型)</t>
  </si>
  <si>
    <t>EA822A-31</t>
  </si>
  <si>
    <t>31mm 超硬付ホールソー(ｶｯﾀｰのみ)</t>
  </si>
  <si>
    <t>EA822E-45</t>
  </si>
  <si>
    <t>45mm 超硬付深穴ホールソー(替刃)</t>
  </si>
  <si>
    <t>0987</t>
  </si>
  <si>
    <t>EA811AA-5.8</t>
  </si>
  <si>
    <t>5.8mm コンクリート用振動ドリル</t>
  </si>
  <si>
    <t>EA810TC-52</t>
  </si>
  <si>
    <t>400mm ブルポイント(SDS-max)</t>
  </si>
  <si>
    <t>0996</t>
  </si>
  <si>
    <t>EA828AC-56</t>
  </si>
  <si>
    <t>6x27.5mm ルータービット(45°角面用)</t>
  </si>
  <si>
    <t>1000</t>
  </si>
  <si>
    <t>EA854LA-100</t>
  </si>
  <si>
    <t>10本組 ジグソーブレード</t>
  </si>
  <si>
    <t>EA854LB-100</t>
  </si>
  <si>
    <t>1003</t>
  </si>
  <si>
    <t>EA809XD-14</t>
  </si>
  <si>
    <t>φ125mm 綿バフ(紐式･10枚)</t>
  </si>
  <si>
    <t>1005</t>
  </si>
  <si>
    <t>EA809XE-301</t>
  </si>
  <si>
    <t>127mm/ # 80 ｻﾝﾃﾞｨﾝｸﾞﾃﾞｨｽｸ(ﾏｼﾞｯｸ式･5枚)</t>
  </si>
  <si>
    <t>EA809XE-331</t>
  </si>
  <si>
    <t>76x102mm/ #600 ｻﾝﾃﾞｨﾝｸﾞｼｰﾄ(ﾏｼﾞｯｸ式･5枚)</t>
  </si>
  <si>
    <t>1013</t>
  </si>
  <si>
    <t>EA809-25</t>
  </si>
  <si>
    <t>φ105x2.0x(15)20mm ﾀﾞｲﾔﾓﾝﾄﾞカッター(3枚)</t>
  </si>
  <si>
    <t>EA843RH-32</t>
  </si>
  <si>
    <t>125x2.2x22.0mm ダイヤモンドカッター</t>
  </si>
  <si>
    <t>1018</t>
  </si>
  <si>
    <t>EA158A-7</t>
  </si>
  <si>
    <t>300-3000rpm ｴｱｰﾐｷｻｰ(防爆/ﾄﾘｶﾞｰﾀｲﾌﾟ)</t>
  </si>
  <si>
    <t>1019</t>
  </si>
  <si>
    <t>EA819AY-101</t>
  </si>
  <si>
    <t>50.8x9.5mm/# 80 特殊樹脂ディスク(5枚)</t>
  </si>
  <si>
    <t>1020</t>
  </si>
  <si>
    <t>EA819BR-13</t>
  </si>
  <si>
    <t>65mm/6.0mm軸 軸付ブラシ(ｶｯﾌﾟ型･ｽﾃﾝﾚｽ製)</t>
  </si>
  <si>
    <t>1035</t>
  </si>
  <si>
    <t>EA157PD</t>
  </si>
  <si>
    <t>1/2"DR/ 68.0N･m  ｴｱｰﾗﾁｪｯﾄﾚﾝﾁｷｯﾄ</t>
  </si>
  <si>
    <t>1037</t>
  </si>
  <si>
    <t>EA162DE</t>
  </si>
  <si>
    <t>25,000rpm/ 50mm エアーサンダー(ｱﾝｸﾞﾙ型)</t>
  </si>
  <si>
    <t>EA809EJ-80A</t>
  </si>
  <si>
    <t>75mm/#80  ディスクホイール</t>
  </si>
  <si>
    <t>EA809EJ-100A</t>
  </si>
  <si>
    <t>75mm/#100 ディスクホイール</t>
  </si>
  <si>
    <t>1041</t>
  </si>
  <si>
    <t>EA127BL-24</t>
  </si>
  <si>
    <t># 15/2kg ｻﾝﾄﾞﾌﾞﾗｽﾄ用研磨材(ｹｲ砂)</t>
  </si>
  <si>
    <t>EA123WA-2</t>
  </si>
  <si>
    <t>3.5穴x300mm ｴｱｰﾌﾞﾛｰｶﾞﾝ(ﾌﾟﾗｸﾞ付･ﾏｸﾞﾈｼｳﾑ)</t>
  </si>
  <si>
    <t>1055</t>
  </si>
  <si>
    <t>EA125BB-6A</t>
  </si>
  <si>
    <t>5.0/8.0mmx4.8m ウレタンホース(雄ねじ付)</t>
  </si>
  <si>
    <t>EA153SF-12</t>
  </si>
  <si>
    <t>Rc 1/4" エアーフィルター(ﾌﾞﾗｹｯﾄ付)</t>
  </si>
  <si>
    <t>1058</t>
  </si>
  <si>
    <t>EA153SR-22A</t>
  </si>
  <si>
    <t>EA153SS-34</t>
  </si>
  <si>
    <t>Rc1/2"･1000L/minﾏｲｸﾛﾐｽﾄｾﾊﾟﾚｰﾀｰ(ﾌﾟﾘﾌｨﾙﾀ付</t>
  </si>
  <si>
    <t>1059</t>
  </si>
  <si>
    <t>EA153SG-12</t>
  </si>
  <si>
    <t>R 1/8" スピードコントローラー(ﾒｰﾀｲﾝ)</t>
  </si>
  <si>
    <t>1060</t>
  </si>
  <si>
    <t>EA153HA-47</t>
  </si>
  <si>
    <t>A100V･Rc3/8"(4.00mm) 2方向電磁弁</t>
  </si>
  <si>
    <t>EA153HA-52</t>
  </si>
  <si>
    <t>A200V･Rc3/8"(7.00mm) 2方向電磁弁</t>
  </si>
  <si>
    <t>EA153SJ-16</t>
  </si>
  <si>
    <t>Rc1/2" 手動切替バルブ(4方向)</t>
  </si>
  <si>
    <t>1062</t>
  </si>
  <si>
    <t>EA153SJ-45</t>
  </si>
  <si>
    <t>Rc3/8" ハンドバルブ(3ﾎﾟｰﾄ/ｼﾝｸﾞﾙｱｸｼｮﾝ)</t>
  </si>
  <si>
    <t>1073</t>
  </si>
  <si>
    <t>EA426AS-3</t>
  </si>
  <si>
    <t>8 x  8 mm ﾘﾝｸﾞｼﾞｮｲﾝﾄ(両口ﾛｯｸﾅｯﾄ付)</t>
  </si>
  <si>
    <t>1074</t>
  </si>
  <si>
    <t>EA153P-8</t>
  </si>
  <si>
    <t>R 3/8"x Rc3/8" エアーツール用 オイラー</t>
  </si>
  <si>
    <t>1075</t>
  </si>
  <si>
    <t>EA140EK-8</t>
  </si>
  <si>
    <t>9.0mm プラグ(ｴｱｰﾎｰｽ用/2本)</t>
  </si>
  <si>
    <t>EA140GH-11</t>
  </si>
  <si>
    <t>G1/4"･6.5x10mm雌ねじ付ﾎｰｽ継手(ﾌﾟﾛﾃｸﾀｰ付)</t>
  </si>
  <si>
    <t>EA140RC-2</t>
  </si>
  <si>
    <t>Rc 1/4" 雌ねじｴｱｰｶﾌﾟﾗｿｹｯﾄ(ｽｲﾝｸﾞ式)</t>
  </si>
  <si>
    <t>EA140GD-3</t>
  </si>
  <si>
    <t>R 3/8" 雄ねじプラグ(ｽﾁｰﾙ製)</t>
  </si>
  <si>
    <t>EA140GD-4</t>
  </si>
  <si>
    <t>R 1/2" 雄ねじプラグ(ｽﾁｰﾙ製)</t>
  </si>
  <si>
    <t>1082</t>
  </si>
  <si>
    <t>EA141AS-1</t>
  </si>
  <si>
    <t>R 1/2"x12-18mm ﾅｯﾄ締めニップル(ｴｲﾄﾛｯｸB)</t>
  </si>
  <si>
    <t>EA141AS-91</t>
  </si>
  <si>
    <t>R 1/4"x 6.0mm 雄ねじステム(ｴｲﾄﾆｯﾌﾟﾙB)</t>
  </si>
  <si>
    <t>1085</t>
  </si>
  <si>
    <t>EA141A-404</t>
  </si>
  <si>
    <t>R 1/2"x14.0mm 雄ねじステム(ｽﾃﾝﾚｽ製)</t>
  </si>
  <si>
    <t>1088</t>
  </si>
  <si>
    <t>EA426CD-1</t>
  </si>
  <si>
    <t>R1/8"xφ7mm ﾆｰﾄﾞﾙﾊﾞﾙﾌﾞ(ｽﾃﾑ型/樹脂ﾊﾝﾄﾞﾙ)</t>
  </si>
  <si>
    <t>1090</t>
  </si>
  <si>
    <t>EA425BY-120</t>
  </si>
  <si>
    <t>R 3/4"x20.5mm ボールバルブ(真鍮)</t>
  </si>
  <si>
    <t>1104</t>
  </si>
  <si>
    <t>EA470DV-32</t>
  </si>
  <si>
    <t>20A ベローズバルブ(ﾌﾗﾝｼﾞ式)</t>
  </si>
  <si>
    <t>EA470AS-4</t>
  </si>
  <si>
    <t>Rc 1/2"  ボールバルブ(ﾀﾞｸﾀｲﾙ鋳鉄製)</t>
  </si>
  <si>
    <t>1139</t>
  </si>
  <si>
    <t>EA124MC-5</t>
  </si>
  <si>
    <t>16,18mm用 自在ﾊﾟｲﾌﾟ取付ﾊﾟｯｷﾝｾｯﾄ</t>
  </si>
  <si>
    <t>1153</t>
  </si>
  <si>
    <t>EA463AT-14</t>
  </si>
  <si>
    <t>9- 14mm ホースクランプ(2個)</t>
  </si>
  <si>
    <t>EA463AX-60</t>
  </si>
  <si>
    <t>40- 60mm ホースクランプ(ｽﾃﾝﾚｽ製/5個)</t>
  </si>
  <si>
    <t>EA463AX-80</t>
  </si>
  <si>
    <t>60- 80mm ホースクランプ(ｽﾃﾝﾚｽ製/5個)</t>
  </si>
  <si>
    <t>EA463AX-90</t>
  </si>
  <si>
    <t>70- 90mm ホースクランプ(ｽﾃﾝﾚｽ製/5個)</t>
  </si>
  <si>
    <t>EA463AX-100</t>
  </si>
  <si>
    <t>80-100mm ホースクランプ(ｽﾃﾝﾚｽ製/5個)</t>
  </si>
  <si>
    <t>EA463AX-130</t>
  </si>
  <si>
    <t>110-130mm ホースクランプ(ｽﾃﾝﾚｽ製/5個)</t>
  </si>
  <si>
    <t>EA463CB-108</t>
  </si>
  <si>
    <t>84-108mm [ｴｱｰｸﾗﾌﾄ]クランプ(410SS/10個)</t>
  </si>
  <si>
    <t>EA463CB-114</t>
  </si>
  <si>
    <t>91-114mm [ｴｱｰｸﾗﾌﾄ]クランプ(410SS/10個)</t>
  </si>
  <si>
    <t>EA463CB-127</t>
  </si>
  <si>
    <t>48-127mm [ｴｱｰｸﾗﾌﾄ]クランプ(410SS/10個)</t>
  </si>
  <si>
    <t>EA463CB-216</t>
  </si>
  <si>
    <t>143-216mm [ｴｱｰｸﾗﾌﾄ]クランプ(410SS/10個)</t>
  </si>
  <si>
    <t>1155</t>
  </si>
  <si>
    <t>EA463BL-37</t>
  </si>
  <si>
    <t>34- 37mm T-BOLT クランプ(430ｽﾃﾝﾚｽ製)</t>
  </si>
  <si>
    <t>1156</t>
  </si>
  <si>
    <t>EA463D-10</t>
  </si>
  <si>
    <t>10mmx10m 自在バンド(304ｽﾃﾝﾚｽ製)</t>
  </si>
  <si>
    <t>EA475B-180</t>
  </si>
  <si>
    <t>180x 3.6mm 結束バンド(耐候性/100本)</t>
  </si>
  <si>
    <t>EA475AS-370</t>
  </si>
  <si>
    <t>389x 5.7mm 結束バンド(100本)</t>
  </si>
  <si>
    <t>1162</t>
  </si>
  <si>
    <t>EA944MA-614</t>
  </si>
  <si>
    <t>210x16mm ケーブルストラップ(赤/20本)</t>
  </si>
  <si>
    <t>1167</t>
  </si>
  <si>
    <t>EA475GF-1</t>
  </si>
  <si>
    <t>133x4.8mm プッシュマウントタイ(100本)</t>
  </si>
  <si>
    <t>1168</t>
  </si>
  <si>
    <t>EA440BP-75</t>
  </si>
  <si>
    <t>75A 吊りバンド(VP管用/10個)</t>
  </si>
  <si>
    <t>EA440AV-168</t>
  </si>
  <si>
    <t>100x25mm ガスバンド用Ｌ足(2個)</t>
  </si>
  <si>
    <t>EA463DC-40</t>
  </si>
  <si>
    <t>12.7mmx25m 固定バンド(ｽﾃﾝﾚｽ製)</t>
  </si>
  <si>
    <t>1181</t>
  </si>
  <si>
    <t>EA940AV-22</t>
  </si>
  <si>
    <t>2.6mmx2心/600V32A ＶＡケーブル(20m/ｸﾞﾚｰ)</t>
  </si>
  <si>
    <t>1186</t>
  </si>
  <si>
    <t>EA948GC-3.2</t>
  </si>
  <si>
    <t>2.4-3.2mm/10m グロメット</t>
  </si>
  <si>
    <t>1192</t>
  </si>
  <si>
    <t>EA944MX-2A</t>
  </si>
  <si>
    <t>125x2000mm 耐火テープ</t>
  </si>
  <si>
    <t>1197</t>
  </si>
  <si>
    <t>EA940CF-108</t>
  </si>
  <si>
    <t>100V/3A リモコン式スイッチ(2線式/入切用)</t>
  </si>
  <si>
    <t>1198</t>
  </si>
  <si>
    <t>EA940CF-121</t>
  </si>
  <si>
    <t>300V/15A 埋込スイッチ(片切)</t>
  </si>
  <si>
    <t>1200</t>
  </si>
  <si>
    <t>EA940CF-218</t>
  </si>
  <si>
    <t>300V/15A 埋込トリプルスイッチ(片切)</t>
  </si>
  <si>
    <t>1211</t>
  </si>
  <si>
    <t>EA940CB-5CA</t>
  </si>
  <si>
    <t>AC250V/ 7A 中間スイッチ(白)</t>
  </si>
  <si>
    <t>1229</t>
  </si>
  <si>
    <t>EA940DL-23</t>
  </si>
  <si>
    <t>[EA940DL-19用] カバー(溶断表示付)</t>
  </si>
  <si>
    <t>1243</t>
  </si>
  <si>
    <t>EA940DB-3A</t>
  </si>
  <si>
    <t>AC100V  ＬＥＤ表示燈(赤)</t>
  </si>
  <si>
    <t>EA940DB-22A</t>
  </si>
  <si>
    <t>AC100V  ＬＥＤ表示燈(角型・緑)</t>
  </si>
  <si>
    <t>EA940DB-25B</t>
  </si>
  <si>
    <t>AC200V  ＬＥＤ表示燈(角型・乳白色)</t>
  </si>
  <si>
    <t>EA940DB-26A</t>
  </si>
  <si>
    <t>AC200V  ＬＥＤ表示燈(角型・緑)</t>
  </si>
  <si>
    <t>EA940DB-27A</t>
  </si>
  <si>
    <t>AC200V  ＬＥＤ表示燈(角型・赤)</t>
  </si>
  <si>
    <t>EA153EC-6</t>
  </si>
  <si>
    <t>足踏スイッチ(ﾛｯｸ付)</t>
  </si>
  <si>
    <t>EA948AD-307</t>
  </si>
  <si>
    <t>M10x20mm 雌ねじノブ</t>
  </si>
  <si>
    <t>1254</t>
  </si>
  <si>
    <t>EA948AD-133</t>
  </si>
  <si>
    <t>M12x25mm 雄ねじノブ</t>
  </si>
  <si>
    <t>EA948BX-139A</t>
  </si>
  <si>
    <t>M8x16mm/φ50mm 雄ねじノブ</t>
  </si>
  <si>
    <t>1255</t>
  </si>
  <si>
    <t>EA948BC-32</t>
  </si>
  <si>
    <t>M8x30/40mm 雄ねじノブ(ｽﾃﾝﾚｽ製)</t>
  </si>
  <si>
    <t>EA948BW-202</t>
  </si>
  <si>
    <t>M４x16mm [ｸﾛｰﾑﾒｯｷ]丸ナット</t>
  </si>
  <si>
    <t>1257</t>
  </si>
  <si>
    <t>EA948CE-81</t>
  </si>
  <si>
    <t>32mm/ 8mm [ｽﾁｰﾙ製]角穴ｽﾄﾚｰﾄクランク</t>
  </si>
  <si>
    <t>1259</t>
  </si>
  <si>
    <t>EA948C-22</t>
  </si>
  <si>
    <t>M8x16mm クランプレバー(ｼﾙﾊﾞｰｸﾞﾚｰ)</t>
  </si>
  <si>
    <t>1260</t>
  </si>
  <si>
    <t>EA948DB-42</t>
  </si>
  <si>
    <t>M4 軽荷重ボールプランジャー</t>
  </si>
  <si>
    <t>EA948DB-43</t>
  </si>
  <si>
    <t>M5 軽荷重ボールプランジャー</t>
  </si>
  <si>
    <t>1278</t>
  </si>
  <si>
    <t>EA966A-52</t>
  </si>
  <si>
    <t>[6302ZZE] 密封型ベアリング</t>
  </si>
  <si>
    <t>EA997XB-31</t>
  </si>
  <si>
    <t>114x1000x1.6mm 防振ｿﾌﾄｳﾚﾀﾝﾛｰﾙ(ﾊﾞﾝﾎﾟﾝ/黒)</t>
  </si>
  <si>
    <t>EA527B-16</t>
  </si>
  <si>
    <t>0.5- 3.2mm/4.8mm ﾌﾞﾗｲﾝﾄﾞﾘﾍﾞｯﾄ(25本)</t>
  </si>
  <si>
    <t>EA527B-19</t>
  </si>
  <si>
    <t>6.4- 8.0mm/4.8mm ﾌﾞﾗｲﾝﾄﾞﾘﾍﾞｯﾄ(25本)</t>
  </si>
  <si>
    <t>1290</t>
  </si>
  <si>
    <t>EA810MF-3</t>
  </si>
  <si>
    <t>W3/8"･M10x1000mm (SDSﾌﾟﾗｽ)ｱﾝｶｰ打ち込み棒</t>
  </si>
  <si>
    <t>1291</t>
  </si>
  <si>
    <t>EA945BP-162</t>
  </si>
  <si>
    <t>M16x120mm 雄ねじアンカー (15本)</t>
  </si>
  <si>
    <t>1292</t>
  </si>
  <si>
    <t>EA945SK-1</t>
  </si>
  <si>
    <t>4.0x25mm コンクリートビス(皿頭/鉄/200本)</t>
  </si>
  <si>
    <t>EA945SL-24</t>
  </si>
  <si>
    <t>5.0x60mm ｺﾝｸﾘｰﾄﾋﾞｽ(ﾅﾍﾞ頭/ｽﾃﾝﾚｽ/ 50本)</t>
  </si>
  <si>
    <t>1297</t>
  </si>
  <si>
    <t>EA949LL-1020</t>
  </si>
  <si>
    <t>M10x20 ゆるみ止六角ﾎﾞﾙﾄ ﾅｯﾄ付(ｽﾃﾝﾚｽ/2本)</t>
  </si>
  <si>
    <t>EA949LL-1230</t>
  </si>
  <si>
    <t>M12x30 ゆるみ止六角ﾎﾞﾙﾄ ﾅｯﾄ付(ｽﾃﾝﾚｽ/2本)</t>
  </si>
  <si>
    <t>1324</t>
  </si>
  <si>
    <t>EA949AE-241</t>
  </si>
  <si>
    <t>M4x 6mm 皿頭小ねじ(ｽﾃﾝﾚｽ/有磁性/30本)</t>
  </si>
  <si>
    <t>EA949AE-136</t>
  </si>
  <si>
    <t>M3x16mm ナベ頭小ねじ(ｽﾃﾝﾚｽ/有磁性/30本)</t>
  </si>
  <si>
    <t>1329</t>
  </si>
  <si>
    <t>EA945AK-105</t>
  </si>
  <si>
    <t>M 5  プラスチックナット(ﾅｲﾛﾝ/20個)</t>
  </si>
  <si>
    <t>EA781BS-47</t>
  </si>
  <si>
    <t>1371</t>
  </si>
  <si>
    <t>EA951LC-9A</t>
  </si>
  <si>
    <t>120kg以下 ドアクローザー(標準型/ｼﾙﾊﾞｰ)</t>
  </si>
  <si>
    <t>1375</t>
  </si>
  <si>
    <t>EA951LG-67</t>
  </si>
  <si>
    <t>35x15mm 戸当り(ﾎﾜｲﾄ)</t>
  </si>
  <si>
    <t>1376</t>
  </si>
  <si>
    <t>EA951FA-8</t>
  </si>
  <si>
    <t>130x25x30mm ﾄﾞｱｽﾄｯﾊﾟｰ(ﾏｼﾞｯｸﾃｰﾌﾟ付/茶)</t>
  </si>
  <si>
    <t>1378</t>
  </si>
  <si>
    <t>EA864B-2</t>
  </si>
  <si>
    <t>タウンチャイム(ﾌﾞﾛﾝｽﾞ)</t>
  </si>
  <si>
    <t>1379</t>
  </si>
  <si>
    <t>EA951BG-9</t>
  </si>
  <si>
    <t>85mm 掛金(ｽﾃﾝﾚｽ製/ﾌﾞﾛﾝｽﾞ)</t>
  </si>
  <si>
    <t>EA951BG-151</t>
  </si>
  <si>
    <t>55mm ストップ掛金(ｽﾃﾝﾚｽ製)</t>
  </si>
  <si>
    <t>EA951EB-835</t>
  </si>
  <si>
    <t>45x420mm 補強金具(ｽﾃﾝﾚｽ製)</t>
  </si>
  <si>
    <t>EA951EF-815</t>
  </si>
  <si>
    <t>18x150mm プレート(ｽﾃﾝﾚｽ製/2個)</t>
  </si>
  <si>
    <t>1383</t>
  </si>
  <si>
    <t>EA951EB-862</t>
  </si>
  <si>
    <t>M12x300mm 両ねじボルト</t>
  </si>
  <si>
    <t>1398</t>
  </si>
  <si>
    <t>EA951ES-91</t>
  </si>
  <si>
    <t>φ 19mm パイプ用長ソケット</t>
  </si>
  <si>
    <t>EA951DE-53</t>
  </si>
  <si>
    <t>22x 47mm フック(ｽﾃﾝﾚｽ製)</t>
  </si>
  <si>
    <t>1405</t>
  </si>
  <si>
    <t>EA638E-24</t>
  </si>
  <si>
    <t>44x4.0mm Ｓフック(ﾏｯﾄﾎﾜｲﾄ焼付塗装/2個)</t>
  </si>
  <si>
    <t>1406</t>
  </si>
  <si>
    <t>EA638DW-95</t>
  </si>
  <si>
    <t>500x6.0mm Ｓ型ロングフック(ｽﾃﾝﾚｽ製)</t>
  </si>
  <si>
    <t>EA951BR-55</t>
  </si>
  <si>
    <t>71.3x23mm パッチン(ﾂﾙ長)</t>
  </si>
  <si>
    <t>1413</t>
  </si>
  <si>
    <t>EA638EC-128</t>
  </si>
  <si>
    <t>28x28mm ハンガプレート(ｽﾃﾝﾚｽ製)</t>
  </si>
  <si>
    <t>1414</t>
  </si>
  <si>
    <t>EA638JB-114</t>
  </si>
  <si>
    <t>φ4.0x 65mm ワイヤー止め金具(ｽﾃﾝﾚｽ製)</t>
  </si>
  <si>
    <t>1417</t>
  </si>
  <si>
    <t>EA638KA-72</t>
  </si>
  <si>
    <t>11.0mm 強力型シンブル(ｽﾃﾝﾚｽ製)</t>
  </si>
  <si>
    <t>1420</t>
  </si>
  <si>
    <t>EA951A-0.1B</t>
  </si>
  <si>
    <t>0.178mmx2293m ﾐｭｰｼﾞｯｸﾜｲﾔｰ(ｽﾃﾝﾚｽ)</t>
  </si>
  <si>
    <t>EA951A-0.2A</t>
  </si>
  <si>
    <t>0.254mmx1123m ﾐｭｰｼﾞｯｸﾜｲﾔｰ(ｽﾃﾝﾚｽ)</t>
  </si>
  <si>
    <t>1421</t>
  </si>
  <si>
    <t>EA980SD-11</t>
  </si>
  <si>
    <t>1.4mmx 2m リンクチェーン(ｽﾁｰﾙ製/ﾕﾆｸﾛﾒｯｷ)</t>
  </si>
  <si>
    <t>EA980SD-12</t>
  </si>
  <si>
    <t>1.4mmx 5m リンクチェーン(ｽﾁｰﾙ製/ﾕﾆｸﾛﾒｯｷ)</t>
  </si>
  <si>
    <t>EA980SM-61</t>
  </si>
  <si>
    <t>1.6mmx 2m ビクターチェーン(ｽﾃﾝﾚｽ製)</t>
  </si>
  <si>
    <t>1423</t>
  </si>
  <si>
    <t>EA980A-300</t>
  </si>
  <si>
    <t>チェーンリフレクター(3個)</t>
  </si>
  <si>
    <t>EA980AH-2</t>
  </si>
  <si>
    <t>6.0mmx 2m プラスチックチェーン(ｼﾙﾊﾞｰﾒｯｷ)</t>
  </si>
  <si>
    <t>EA638FP-34</t>
  </si>
  <si>
    <t>92.7mm スイベルアイスナップ(ｽﾃﾝﾚｽ製)</t>
  </si>
  <si>
    <t>1428</t>
  </si>
  <si>
    <t>EA638HA-5</t>
  </si>
  <si>
    <t>39.5x13.0x 5.0mm クイックリング(ｽﾃﾝﾚｽ製)</t>
  </si>
  <si>
    <t>1449</t>
  </si>
  <si>
    <t>EA330FB-1</t>
  </si>
  <si>
    <t>1800℃ プロパンバーナー(自動着火式)</t>
  </si>
  <si>
    <t>1450</t>
  </si>
  <si>
    <t>EA125HA-8C</t>
  </si>
  <si>
    <t>8/13.5mmx20m プレッシャーホース(PVC)</t>
  </si>
  <si>
    <t>EA124DJ-2</t>
  </si>
  <si>
    <t>2/ 4mm x 5m 食品用ホース(軟性ﾀｲﾌﾟ)</t>
  </si>
  <si>
    <t>EA441VD-102</t>
  </si>
  <si>
    <t>300x300x10.0mm ステンレス板</t>
  </si>
  <si>
    <t>EA440DY-231</t>
  </si>
  <si>
    <t>300x300x1.0mm 硬質塩ビ板(ｸﾘｱ/1枚)</t>
  </si>
  <si>
    <t>EA440DY-251</t>
  </si>
  <si>
    <t>300x300x0.5mm 硬質塩ビ板(白/10枚)</t>
  </si>
  <si>
    <t>EA440DY-253</t>
  </si>
  <si>
    <t>600x600x0.5mm 硬質塩ビ板(白/10枚)</t>
  </si>
  <si>
    <t>1466</t>
  </si>
  <si>
    <t>EA997XD-163</t>
  </si>
  <si>
    <t>φ50x20mm 丸型スポンジ</t>
  </si>
  <si>
    <t>EA997XP-16</t>
  </si>
  <si>
    <t>610x1220x57mm 積層･発泡ﾎﾟﾘｴﾁﾚﾝﾌｫｰﾑ(黒)</t>
  </si>
  <si>
    <t>EA997XP-32</t>
  </si>
  <si>
    <t>20x 90mm ｳﾚﾀﾝﾌｫｰﾑ用スクレーパー</t>
  </si>
  <si>
    <t>EA911AK-513</t>
  </si>
  <si>
    <t>1.1x10m/ 1.0mm 綿帆布(8号/ｶｰｷ)</t>
  </si>
  <si>
    <t>EA952CD-32</t>
  </si>
  <si>
    <t>21mm 波板用フック(ｸﾘｱ/100個)</t>
  </si>
  <si>
    <t>1489</t>
  </si>
  <si>
    <t>EA944MG-62AB</t>
  </si>
  <si>
    <t>20mmx10m 超強力両面ﾃｰﾌﾟ(ｺﾝｸﾘｰﾄ用/10巻)</t>
  </si>
  <si>
    <t>1494</t>
  </si>
  <si>
    <t>EA944MT-22</t>
  </si>
  <si>
    <t>140mmx25m 幌補修テープ(ｼﾙﾊﾞｰ)</t>
  </si>
  <si>
    <t>EA930AE-1</t>
  </si>
  <si>
    <t>333ml 変成シリコンコーク(ﾍﾞｰｼﾞｭ/10本)</t>
  </si>
  <si>
    <t>EA930AE-2</t>
  </si>
  <si>
    <t>333ml 変成シリコンコーク(ﾌﾞﾗｯｸ/10本)</t>
  </si>
  <si>
    <t>1507</t>
  </si>
  <si>
    <t>EA930AG-21</t>
  </si>
  <si>
    <t>330ml シリコ－ンシーラント(ﾎﾜｲﾄ/20本)</t>
  </si>
  <si>
    <t>EA930AG-22</t>
  </si>
  <si>
    <t>330ml シリコ－ンシーラント(ｸﾘｱｰ/20本)</t>
  </si>
  <si>
    <t>EA930AG-23</t>
  </si>
  <si>
    <t>330ml シリコ－ンシーラント(ｸﾞﾚｰ/20本)</t>
  </si>
  <si>
    <t>1512</t>
  </si>
  <si>
    <t>EA351GP-150</t>
  </si>
  <si>
    <t>150A/1.5mm 全面ﾌﾗﾝｼﾞﾊﾟｯｷﾝ(高温用/5K)</t>
  </si>
  <si>
    <t>EA351GS-25</t>
  </si>
  <si>
    <t>25A/3.0mm 全面ﾌﾗﾝｼﾞﾊﾟｯｷﾝ(高温用/5K)</t>
  </si>
  <si>
    <t>1517</t>
  </si>
  <si>
    <t>EA934DM-14</t>
  </si>
  <si>
    <t>50ml エポキシ接着剤(凹凸面の補修/油性)</t>
  </si>
  <si>
    <t>1518</t>
  </si>
  <si>
    <t>EA934AS-11</t>
  </si>
  <si>
    <t>50g ２液性エポキシパテ</t>
  </si>
  <si>
    <t>1519</t>
  </si>
  <si>
    <t>EA934BD-46</t>
  </si>
  <si>
    <t>[EA934BD-1～23用] 接着補強シート</t>
  </si>
  <si>
    <t>1520</t>
  </si>
  <si>
    <t>EA935KA-0</t>
  </si>
  <si>
    <t>180g 木工･ボンド</t>
  </si>
  <si>
    <t>EA935KA-1</t>
  </si>
  <si>
    <t>500g 木工･ボンド</t>
  </si>
  <si>
    <t>EA935KA-2</t>
  </si>
  <si>
    <t>1.0kg 木工･ボンド</t>
  </si>
  <si>
    <t>EA935KA-5</t>
  </si>
  <si>
    <t>30ml 木工・ボンド</t>
  </si>
  <si>
    <t>EA935KA-6</t>
  </si>
  <si>
    <t>50g 木工・ボンド</t>
  </si>
  <si>
    <t>EA935KA-7</t>
  </si>
  <si>
    <t>180g 木工・ボンド</t>
  </si>
  <si>
    <t>EA305HE-10A</t>
  </si>
  <si>
    <t>AC100V/ 18W ホットメルトガン(φ11-12mm)</t>
  </si>
  <si>
    <t>1526</t>
  </si>
  <si>
    <t>EA934DS-5</t>
  </si>
  <si>
    <t>900gｾｯﾄ セラミック補修剤(防触･耐摩耗)</t>
  </si>
  <si>
    <t>EA942FA-32</t>
  </si>
  <si>
    <t>1.0kg 耐熱塗料(艶あり・黒)</t>
  </si>
  <si>
    <t>EA942FB-21A</t>
  </si>
  <si>
    <t>200g 耐熱塗料(艶消し・ｼﾙﾊﾞｰ)</t>
  </si>
  <si>
    <t>1547</t>
  </si>
  <si>
    <t>EA765MP-13H</t>
  </si>
  <si>
    <t>[金/中字]   ペイントマーカー(10本)</t>
  </si>
  <si>
    <t>1556</t>
  </si>
  <si>
    <t>EA920A-51B</t>
  </si>
  <si>
    <t>500ml 浸透防錆・潤滑スプレー(2WAY/12本)</t>
  </si>
  <si>
    <t>1569</t>
  </si>
  <si>
    <t>EA924BB-102</t>
  </si>
  <si>
    <t>45mm 作業用ベルト(ﾌﾞﾗｯｸ/Mｻｲｽﾞ)</t>
  </si>
  <si>
    <t>EA925GM-16</t>
  </si>
  <si>
    <t>570x350x400mm トートバッグ</t>
  </si>
  <si>
    <t>1580</t>
  </si>
  <si>
    <t>EA927CJ-56</t>
  </si>
  <si>
    <t>723x381x558mm/159.9L ﾀﾞｯﾌﾙﾊﾞｯｸﾞ(ﾌﾞﾗｯｸ)</t>
  </si>
  <si>
    <t>1590</t>
  </si>
  <si>
    <t>EA508TM-131</t>
  </si>
  <si>
    <t>φ49x40mm カブセ缶(ｽﾁｰﾙ製)</t>
  </si>
  <si>
    <t>1598</t>
  </si>
  <si>
    <t>EA508M-23</t>
  </si>
  <si>
    <t>140x140x62mm パーツケーストレー(9個)</t>
  </si>
  <si>
    <t>1619</t>
  </si>
  <si>
    <t>EA957-207</t>
  </si>
  <si>
    <t>固定パネル(3#1系ﾊｲｾﾞｯﾄ/ﾛﾝｸﾞﾀｲﾌﾟ用)</t>
  </si>
  <si>
    <t>1621</t>
  </si>
  <si>
    <t>EA506MA-9</t>
  </si>
  <si>
    <t>450x550x300mm 引出し式収納ケース(2個)</t>
  </si>
  <si>
    <t>1633</t>
  </si>
  <si>
    <t>EA506A-8</t>
  </si>
  <si>
    <t>650x440x329mm/74.0L 折畳ｺﾝﾃﾅ(ﾒｯｼｭ･青/2ｺ)</t>
  </si>
  <si>
    <t>1670</t>
  </si>
  <si>
    <t>EA976AW-1</t>
  </si>
  <si>
    <t>[ﾊﾟｲﾌﾟﾗｯｸ用] ﾊﾟｲﾌﾟ(ECOﾊﾟｲﾌﾟ/2m/ｱｲﾎﾞﾘｰ)</t>
  </si>
  <si>
    <t>EA976AW-3</t>
  </si>
  <si>
    <t>[ﾊﾟｲﾌﾟﾗｯｸ用] ﾊﾟｲﾌﾟ(ECOﾊﾟｲﾌﾟ/2m/ｸﾞﾘｰﾝ)</t>
  </si>
  <si>
    <t>EA976AW-131</t>
  </si>
  <si>
    <t>[ﾊﾟｲﾌﾟﾗｯｸ用] 2方向フリーメタルジョイント</t>
  </si>
  <si>
    <t>1688</t>
  </si>
  <si>
    <t>EA628PE-1</t>
  </si>
  <si>
    <t>10～14mmx50m 紙ひも(茶)</t>
  </si>
  <si>
    <t>1693</t>
  </si>
  <si>
    <t>EA927SC-22</t>
  </si>
  <si>
    <t>260x 80x320mm 宅配袋(ﾌｨﾙﾑ貼り/10枚)</t>
  </si>
  <si>
    <t>1698</t>
  </si>
  <si>
    <t>EA986CW-33</t>
  </si>
  <si>
    <t>300x100mm 空気入りタイヤ(ｽﾁｰﾙﾎｲｰﾙ)</t>
  </si>
  <si>
    <t>1708</t>
  </si>
  <si>
    <t>EA520BE-72</t>
  </si>
  <si>
    <t>1000x500mm/150kg 運搬車(三段/ﾌﾞﾚｰｷ付/sus</t>
  </si>
  <si>
    <t>1710</t>
  </si>
  <si>
    <t>EA983FM-31</t>
  </si>
  <si>
    <t>35x14x1000mm バンパークッション(黒)</t>
  </si>
  <si>
    <t>1711</t>
  </si>
  <si>
    <t>EA520LC-7</t>
  </si>
  <si>
    <t>1100x800x1700mm用 ｲｰｼﾞｰｺﾝﾃﾅ透明ｶﾊﾞｰ(5枚)</t>
  </si>
  <si>
    <t>1723</t>
  </si>
  <si>
    <t>EA986S-102A</t>
  </si>
  <si>
    <t>24.0x32.5mm [ｽﾁｰﾙ製]ﾎﾞｰﾙｷｬｽﾀｰ(ﾈｼﾞ式)</t>
  </si>
  <si>
    <t>EA986ML-100</t>
  </si>
  <si>
    <t>100x40mm 車輪(ﾅｲﾛﾝ･ﾎﾞｰﾙﾍﾞｱﾘﾝｸﾞ)</t>
  </si>
  <si>
    <t>1747</t>
  </si>
  <si>
    <t>EA986MV-131</t>
  </si>
  <si>
    <t>300x100mm 車輪(空気入･PPﾘﾑ･ﾛｰﾗｰﾍﾞｱﾘﾝｸﾞ)</t>
  </si>
  <si>
    <t>1749</t>
  </si>
  <si>
    <t>EA986CW-62</t>
  </si>
  <si>
    <t>260x 85mm ﾎﾟﾘｳﾚﾀﾝﾀｲﾔ(ｽﾁｰﾙﾎｲｰﾙ)</t>
  </si>
  <si>
    <t>1751</t>
  </si>
  <si>
    <t>EA986RY-17</t>
  </si>
  <si>
    <t>40mm/50kg 戸車(平型･ﾅｲﾛﾝ製)</t>
  </si>
  <si>
    <t>1754</t>
  </si>
  <si>
    <t>EA949H-2</t>
  </si>
  <si>
    <t>φ32mm/W 3/8"x27mm ｱｼﾞｬｽﾄﾍﾞｰｽ(SUS/首振)</t>
  </si>
  <si>
    <t>EA949HA-251</t>
  </si>
  <si>
    <t>φ40mm/M 8x 11mm アジャスターベース</t>
  </si>
  <si>
    <t>1758</t>
  </si>
  <si>
    <t>EA993EV-29</t>
  </si>
  <si>
    <t>29.0ton インフレータブルマットジャッキ</t>
  </si>
  <si>
    <t>EA982SF-4</t>
  </si>
  <si>
    <t>25mmx 4.0m/ 254kg ﾍﾞﾙﾄ荷締機(両端ﾌｯｸ/SUS</t>
  </si>
  <si>
    <t>1771</t>
  </si>
  <si>
    <t>EA628PT-548</t>
  </si>
  <si>
    <t>48x1.7mm/50m 平織ﾊﾞﾝﾄﾞ･ﾊﾞｯｸﾙｾｯﾄ(OD色)</t>
  </si>
  <si>
    <t>1777</t>
  </si>
  <si>
    <t>EA628WB-72</t>
  </si>
  <si>
    <t>6.3-7.9mm バンジーコード用フック(4個)</t>
  </si>
  <si>
    <t>EA628WJ-2</t>
  </si>
  <si>
    <t>305mm ﾌｯｸ付ﾊﾞﾝｼﾞｰｺｰﾄﾞ(耐候性/ｵﾚﾝｼﾞ)</t>
  </si>
  <si>
    <t>1781</t>
  </si>
  <si>
    <t>EA628AE-11</t>
  </si>
  <si>
    <t>4.8mmx30m プラスティッククロスライン</t>
  </si>
  <si>
    <t>EA911TG-32</t>
  </si>
  <si>
    <t>16-23mmx2m ﾄﾗｯｸ用ゲートプロテクター</t>
  </si>
  <si>
    <t>1785</t>
  </si>
  <si>
    <t>EA987CH-11</t>
  </si>
  <si>
    <t>100kg ﾛｰﾌﾟﾎｲｽﾄ(φ5mmx19.5mﾛｰﾌﾟ/ﾘﾝｸﾞ)</t>
  </si>
  <si>
    <t>EA987SP-6W</t>
  </si>
  <si>
    <t>82.5mm [ﾜｲﾔｰ用]ﾘﾝｸﾞ付滑車(ｽﾃﾝﾚｽ製/2車)</t>
  </si>
  <si>
    <t>1787</t>
  </si>
  <si>
    <t>EA987HK-3</t>
  </si>
  <si>
    <t>66mm/2車ｱｲ ナイロンプーリー</t>
  </si>
  <si>
    <t>1789</t>
  </si>
  <si>
    <t>EA987DC-3</t>
  </si>
  <si>
    <t>AC100V/125kgx 3m 電動チェーンブロック</t>
  </si>
  <si>
    <t>EA987DC-6</t>
  </si>
  <si>
    <t>AC100V/125kgx 6m 電動チェーンブロック</t>
  </si>
  <si>
    <t>EA987DC-10</t>
  </si>
  <si>
    <t>125kgx10m 電動チェーンブロック</t>
  </si>
  <si>
    <t>1790</t>
  </si>
  <si>
    <t>EA987ED-2</t>
  </si>
  <si>
    <t>2.0ton プレーントロリー</t>
  </si>
  <si>
    <t>EA987ED-3</t>
  </si>
  <si>
    <t>3.15ton プレーントロリー</t>
  </si>
  <si>
    <t>1793</t>
  </si>
  <si>
    <t>EA981WT-31</t>
  </si>
  <si>
    <t>2.0 tonx1.0m ワイヤースリング(4本懸け)</t>
  </si>
  <si>
    <t>EA981EF-2</t>
  </si>
  <si>
    <t>1.5 tonx2.0m 両端金具付ｽﾘﾝｸﾞ(１本懸け)</t>
  </si>
  <si>
    <t>1798</t>
  </si>
  <si>
    <t>EA981VZ-21</t>
  </si>
  <si>
    <t>1.12tx1.5m ｽﾘﾝｸﾞﾁｪｰﾝ(2本吊/偏荷重吊荷用)</t>
  </si>
  <si>
    <t>EA987GH-10B</t>
  </si>
  <si>
    <t>10.0ton クレーン用レデューサーフック</t>
  </si>
  <si>
    <t>1807</t>
  </si>
  <si>
    <t>EA638GN-13A</t>
  </si>
  <si>
    <t>1814kg/12.7mm 強力型シャックル(NITRONIC)</t>
  </si>
  <si>
    <t>1809</t>
  </si>
  <si>
    <t>EA638BT-41</t>
  </si>
  <si>
    <t>12.7x87.1mm/1.36t 吊り環(ｽﾃﾝﾚｽ製･溶接型)</t>
  </si>
  <si>
    <t>EA638F-83</t>
  </si>
  <si>
    <t>680kg ボウシャックル(ｽﾃﾝﾚｽ製)</t>
  </si>
  <si>
    <t>1810</t>
  </si>
  <si>
    <t>EA638BN-16</t>
  </si>
  <si>
    <t>M16 アイナット(ｽﾃﾝﾚｽ製)</t>
  </si>
  <si>
    <t>1819</t>
  </si>
  <si>
    <t>EA903BC-2A</t>
  </si>
  <si>
    <t>400x400mm/0.60m/2段 折畳式足場(ｱﾙﾐ製)</t>
  </si>
  <si>
    <t>EA903PA-63</t>
  </si>
  <si>
    <t>600x406mm/1.2m/4段 作業台</t>
  </si>
  <si>
    <t>1822</t>
  </si>
  <si>
    <t>EA903BL-26</t>
  </si>
  <si>
    <t>踏ざん幅木(EA903BR-2～4用)</t>
  </si>
  <si>
    <t>EA765MG-158</t>
  </si>
  <si>
    <t>0.38mm ボールペン替芯(黒)</t>
  </si>
  <si>
    <t>1827</t>
  </si>
  <si>
    <t>EA765MC-102</t>
  </si>
  <si>
    <t>[B]   鉛筆(12本)</t>
  </si>
  <si>
    <t>EA765-268</t>
  </si>
  <si>
    <t>0.5/0.4mm ｼｬｰﾌﾟ･ﾎﾞｰﾙﾍﾟﾝ(4色/ﾚｯﾄﾞ)</t>
  </si>
  <si>
    <t>1831</t>
  </si>
  <si>
    <t>EA765MH-8T</t>
  </si>
  <si>
    <t>[蛍光ﾋﾟﾝｸ/太･細字]  水性サインペン</t>
  </si>
  <si>
    <t>EA765MJ-63B</t>
  </si>
  <si>
    <t>[黒] ホワイトボードマーカー</t>
  </si>
  <si>
    <t>EA765MJ-114</t>
  </si>
  <si>
    <t>[緑] ホワイトボードマーカー(1本)</t>
  </si>
  <si>
    <t>1834</t>
  </si>
  <si>
    <t>EA765FH-4</t>
  </si>
  <si>
    <t>[EA765FH-2用] 替消しゴム</t>
  </si>
  <si>
    <t>EA720YG-82</t>
  </si>
  <si>
    <t>30cm 方眼定規</t>
  </si>
  <si>
    <t>EA628WX-13</t>
  </si>
  <si>
    <t>100x 6mm/100g ﾓﾋﾞﾛﾝﾊﾞﾝﾄﾞ(洗浄ﾀｲﾌﾟ/透明)</t>
  </si>
  <si>
    <t>1865</t>
  </si>
  <si>
    <t>EA762FC-17</t>
  </si>
  <si>
    <t>[黄] カラーピン(ﾛﾝｸﾞ/11本)</t>
  </si>
  <si>
    <t>1866</t>
  </si>
  <si>
    <t>EA762FG-193</t>
  </si>
  <si>
    <t>40x40mm マグネットクリップ(黒)</t>
  </si>
  <si>
    <t>1872</t>
  </si>
  <si>
    <t>EA762DA-48</t>
  </si>
  <si>
    <t>Ａ４/Ｓ型 クリップボード</t>
  </si>
  <si>
    <t>1873</t>
  </si>
  <si>
    <t>EA762DA-72</t>
  </si>
  <si>
    <t>320x240mm/Ａ４ クリップファイル(ﾚｯﾄﾞ)</t>
  </si>
  <si>
    <t>EA762DA-82</t>
  </si>
  <si>
    <t>334x238mm クリップファイル(ﾚｯﾄﾞ)</t>
  </si>
  <si>
    <t>EA762CF-406</t>
  </si>
  <si>
    <t>Ａ４ 伸縮式ファイル(ｵﾌﾎﾜｲﾄ)</t>
  </si>
  <si>
    <t>1876</t>
  </si>
  <si>
    <t>EA762CB-71</t>
  </si>
  <si>
    <t>316x227mm クリップ式ファイル(ﾌﾞﾙｰ/20枚)</t>
  </si>
  <si>
    <t>EA762CB-320</t>
  </si>
  <si>
    <t>230x314mm クリアーブック(40ﾎﾟｹｯﾄ/ｸﾞﾚｰ)</t>
  </si>
  <si>
    <t>1879</t>
  </si>
  <si>
    <t>EA762CB-181</t>
  </si>
  <si>
    <t>314x239mm クリアーホルダー(よこ型/ﾌﾞﾙｰ)</t>
  </si>
  <si>
    <t>EA762GA-337</t>
  </si>
  <si>
    <t>70x70mm 粘着メモ(ｲﾝﾃﾞｯｸｽ一体型/ﾈｵﾝﾋﾟﾝｸ)</t>
  </si>
  <si>
    <t>1893</t>
  </si>
  <si>
    <t>EA761G-121</t>
  </si>
  <si>
    <t>12桁 計算機(ﾈｲﾋﾞｰ)</t>
  </si>
  <si>
    <t>EA761DR-409C</t>
  </si>
  <si>
    <t>9mm テープカートリッジ(透明に黒文字)</t>
  </si>
  <si>
    <t>EA761DT-17A</t>
  </si>
  <si>
    <t>3.5-24mm ラベルライター(ﾈｰﾑﾗﾝﾄﾞ)</t>
  </si>
  <si>
    <t>EA761DX-6</t>
  </si>
  <si>
    <t>6mm テープカートリッジ(白に黒文字)</t>
  </si>
  <si>
    <t>1904</t>
  </si>
  <si>
    <t>EA761LD-41</t>
  </si>
  <si>
    <t>200x300mm ﾎﾜｲﾄﾎﾞｰﾄﾞﾌｨﾙﾑ(粘着付/白色)</t>
  </si>
  <si>
    <t>EA761LM-123</t>
  </si>
  <si>
    <t>2314x1624mm ｽｸﾘｰﾝ(床置き式/ｱｽﾍﾟｸﾄﾌﾘｰ)</t>
  </si>
  <si>
    <t>1905</t>
  </si>
  <si>
    <t>EA759PA-38C</t>
  </si>
  <si>
    <t>3700lm プロジェクター</t>
  </si>
  <si>
    <t>EA761XL-18</t>
  </si>
  <si>
    <t>LEDリングライト(ｸﾘｯﾌﾟ式/WEBｶﾒﾗ用)</t>
  </si>
  <si>
    <t>1919</t>
  </si>
  <si>
    <t>EA764AT-10</t>
  </si>
  <si>
    <t>φ 7x128mm タッチペン(先端ｼﾘｺﾝｺﾞﾑ付)</t>
  </si>
  <si>
    <t>EA759Y-24</t>
  </si>
  <si>
    <t>ハンディースキャナー</t>
  </si>
  <si>
    <t>EA759Y-27</t>
  </si>
  <si>
    <t>名刺スキャナー(両面読み取り対応)</t>
  </si>
  <si>
    <t>1925</t>
  </si>
  <si>
    <t>EA764DA-15</t>
  </si>
  <si>
    <t>２次元バーコードリーダー(日本語QR対応)</t>
  </si>
  <si>
    <t>1928</t>
  </si>
  <si>
    <t>EA764AD-53</t>
  </si>
  <si>
    <t>[10ﾎﾟｰﾄ] USB2.0ハブ(ﾀﾌﾞﾚｯﾄ充電用/ﾌﾞﾗｯｸ)</t>
  </si>
  <si>
    <t>EA764AC-66</t>
  </si>
  <si>
    <t>2.0m ＵＳＢケーブル(C-A/2.0対応)</t>
  </si>
  <si>
    <t>EA764AC-67</t>
  </si>
  <si>
    <t>3.0m ＵＳＢケーブル(C-A/2.0対応)</t>
  </si>
  <si>
    <t>1934</t>
  </si>
  <si>
    <t>EA764AC-89</t>
  </si>
  <si>
    <t>1.0m TypeC-DVI変換ケーブル</t>
  </si>
  <si>
    <t>EA759GW-86A</t>
  </si>
  <si>
    <t>138x134x19mm ポータブルDVDドライブ</t>
  </si>
  <si>
    <t>1944</t>
  </si>
  <si>
    <t>EA940PF-41</t>
  </si>
  <si>
    <t>1.0m Ｄ端子ケーブル</t>
  </si>
  <si>
    <t>EA940PM-3A</t>
  </si>
  <si>
    <t>3.0m ＨＤＭＩケーブル</t>
  </si>
  <si>
    <t>1953</t>
  </si>
  <si>
    <t>EA983TS-56</t>
  </si>
  <si>
    <t>φ4mmx1.8m ｾｷｭﾘﾃｨﾜｲﾔｰ(標準ｽﾛｯﾄ/ｹｰﾌﾞﾙﾛｯｸ)</t>
  </si>
  <si>
    <t>1958</t>
  </si>
  <si>
    <t>EA764AG-111</t>
  </si>
  <si>
    <t>558mm タブレットアーム</t>
  </si>
  <si>
    <t>1962</t>
  </si>
  <si>
    <t>EA764-251</t>
  </si>
  <si>
    <t>11.6"用 液晶保護フィルム(ﾌﾞﾙｰﾗｲﾄｶｯﾄ)</t>
  </si>
  <si>
    <t>1963</t>
  </si>
  <si>
    <t>EA920AC-44</t>
  </si>
  <si>
    <t>[充電式] エアダスター(風量可変)</t>
  </si>
  <si>
    <t>1966</t>
  </si>
  <si>
    <t>EA759XD-8</t>
  </si>
  <si>
    <t>A4判/ 8面     96x68mm ﾌﾟﾘﾝﾀｰﾗﾍﾞﾙ(100枚)</t>
  </si>
  <si>
    <t>EA759XD-16</t>
  </si>
  <si>
    <t>A4判/12面 83.8x42.3mm ﾌﾟﾘﾝﾀｰﾗﾍﾞﾙ(100枚)</t>
  </si>
  <si>
    <t>EA759XE-5</t>
  </si>
  <si>
    <t>A4判/ 10面 光沢紙ﾌﾟﾘﾝﾀｰﾗﾍﾞﾙ(10枚)</t>
  </si>
  <si>
    <t>EA759XE-126</t>
  </si>
  <si>
    <t>IDｶｰﾄﾞ/2面 ﾌﾟﾘﾝﾀｰﾗﾍﾞﾙｷｯﾄ(ｶｰﾄﾞ5枚/ｼｰﾄ10枚</t>
  </si>
  <si>
    <t>EA759XE-141</t>
  </si>
  <si>
    <t>A4判/12面 83.8x 42.3mm ﾌﾟﾘﾝﾀｰﾗﾍﾞﾙ(20枚)</t>
  </si>
  <si>
    <t>EA759XE-142</t>
  </si>
  <si>
    <t>A4判/12面  148x  20 mm ﾌﾟﾘﾝﾀｰﾗﾍﾞﾙ(12枚)</t>
  </si>
  <si>
    <t>EA759XE-146</t>
  </si>
  <si>
    <t>A4判/20面  42 x74.25mm ﾌﾟﾘﾝﾀｰﾗﾍﾞﾙ(20枚)</t>
  </si>
  <si>
    <t>EA759XE-148</t>
  </si>
  <si>
    <t>A4判/21面  70 x 42.3mm ﾌﾟﾘﾝﾀｰﾗﾍﾞﾙ(20枚)</t>
  </si>
  <si>
    <t>EA759XE-158</t>
  </si>
  <si>
    <t>A4判/44面 48.3x 25.4mm ﾌﾟﾘﾝﾀｰﾗﾍﾞﾙ(20枚)</t>
  </si>
  <si>
    <t>EA759XD-25</t>
  </si>
  <si>
    <t>A4判/24面 プリンターラベル(強粘着/10枚</t>
  </si>
  <si>
    <t>EA759XD-78</t>
  </si>
  <si>
    <t>A4判/21面 ﾌﾟﾘﾝﾀｰﾗﾍﾞﾙ(再剥離対応/100枚)</t>
  </si>
  <si>
    <t>EA759XD-103</t>
  </si>
  <si>
    <t>A4/12面 83.8x42.3mm 撥水紙ラベル(20枚)</t>
  </si>
  <si>
    <t>EA759GV-101</t>
  </si>
  <si>
    <t>4GB ＵＳＢメモリー</t>
  </si>
  <si>
    <t>EA759GV-142</t>
  </si>
  <si>
    <t>4GB ＵＳＢメモリー(ｳｲﾙｽ対策ｿﾌﾄ搭載/5年)</t>
  </si>
  <si>
    <t>1974</t>
  </si>
  <si>
    <t>EA762EE-103</t>
  </si>
  <si>
    <t>ＣＤ/ＤＶＤ用 不織布ケース(100枚収納/白)</t>
  </si>
  <si>
    <t>EA983TS-36</t>
  </si>
  <si>
    <t>20x110mm [長形3号用]ｾｷｭﾘﾃｨｼｰﾙ(4面/10枚)</t>
  </si>
  <si>
    <t>1975</t>
  </si>
  <si>
    <t>EA983TS-107A</t>
  </si>
  <si>
    <t>[はがき半分用] セキュリティシール(20ｼｰﾄ)</t>
  </si>
  <si>
    <t>EA761HE-122</t>
  </si>
  <si>
    <t>303x426mm/A3 ラミネートフィルム(25枚)</t>
  </si>
  <si>
    <t>EA761HG-2</t>
  </si>
  <si>
    <t>79x34mm/ 4面 ラミネートラベル(8枚)</t>
  </si>
  <si>
    <t>EA761HG-15</t>
  </si>
  <si>
    <t>[A4判ｻｲｽﾞ用] ラミネートラベル(2枚)</t>
  </si>
  <si>
    <t>1979</t>
  </si>
  <si>
    <t>EA763ZD-97</t>
  </si>
  <si>
    <t>471x375x630mm/  40L シュレッダー</t>
  </si>
  <si>
    <t>1983</t>
  </si>
  <si>
    <t>EA798CC-104</t>
  </si>
  <si>
    <t>φ309mm [衛生電波]掛時計</t>
  </si>
  <si>
    <t>1987</t>
  </si>
  <si>
    <t>EA798CT-61B</t>
  </si>
  <si>
    <t>64x154x 39mm [電波]置時計(100V交流式)</t>
  </si>
  <si>
    <t>1999</t>
  </si>
  <si>
    <t>EA759GA-261</t>
  </si>
  <si>
    <t>[800万画素] デジタルカメラ</t>
  </si>
  <si>
    <t>2006</t>
  </si>
  <si>
    <t>EA757AD-72B</t>
  </si>
  <si>
    <t>x10/25mm 防水双眼鏡</t>
  </si>
  <si>
    <t>2008</t>
  </si>
  <si>
    <t>EA995AA-442</t>
  </si>
  <si>
    <t>120x750mm 傘袋(半透明/100枚)</t>
  </si>
  <si>
    <t>2010</t>
  </si>
  <si>
    <t>EA954HC-587</t>
  </si>
  <si>
    <t>1818x620x1500mm パソコンラック</t>
  </si>
  <si>
    <t>2013</t>
  </si>
  <si>
    <t>EA954HC-327</t>
  </si>
  <si>
    <t>650x260x242mm モニタースタンド(ｸﾗﾝﾌﾟ式)</t>
  </si>
  <si>
    <t>2023</t>
  </si>
  <si>
    <t>EA954HC-651</t>
  </si>
  <si>
    <t>1200x 750x720mm ﾐｰﾃｨﾝｸﾞﾃｰﾌﾞﾙ(ﾎﾜｲﾄ)</t>
  </si>
  <si>
    <t>2025</t>
  </si>
  <si>
    <t>EA956XC-61A</t>
  </si>
  <si>
    <t>ビジネスチェアー(ﾌﾞﾙｰ)</t>
  </si>
  <si>
    <t>2027</t>
  </si>
  <si>
    <t>EA956XL-12A</t>
  </si>
  <si>
    <t>2032</t>
  </si>
  <si>
    <t>EA956XE-85</t>
  </si>
  <si>
    <t>1800x450x430mm ベンチ(ｱﾙﾐ製)</t>
  </si>
  <si>
    <t>2048</t>
  </si>
  <si>
    <t>EA954EA-534</t>
  </si>
  <si>
    <t>2-6mm/28- 50mm ﾊﾟﾈﾙ用ｽｲﾍﾞﾙｸﾗﾝﾌﾟ(ｵﾌﾎﾜｲﾄ)</t>
  </si>
  <si>
    <t>2057</t>
  </si>
  <si>
    <t>EA927-202A</t>
  </si>
  <si>
    <t>205x 95x 55mm 小物ポーチ</t>
  </si>
  <si>
    <t>EA927BA-64</t>
  </si>
  <si>
    <t>355x 25x255mm インナーバッグ(ﾀﾌﾞﾚｯﾄPC用)</t>
  </si>
  <si>
    <t>2058</t>
  </si>
  <si>
    <t>EA927BS-21</t>
  </si>
  <si>
    <t>120x 20x 90mm L字ファスナー財布(ﾌﾞﾗｯｸ)</t>
  </si>
  <si>
    <t>2060</t>
  </si>
  <si>
    <t>EA927AX-19B</t>
  </si>
  <si>
    <t>460x310x660mm/88L キャリーケース(ﾈｲﾋﾞｰ)</t>
  </si>
  <si>
    <t>EA927DA-17A</t>
  </si>
  <si>
    <t>330x210x500(H)mm/21L ｷｬﾘｰｹｰｽ(ｱﾙﾐ製)</t>
  </si>
  <si>
    <t>2065</t>
  </si>
  <si>
    <t>EA927BH-82</t>
  </si>
  <si>
    <t>420x290x160mm ボストンバッグ</t>
  </si>
  <si>
    <t>2066</t>
  </si>
  <si>
    <t>EA927CE-52</t>
  </si>
  <si>
    <t>228x203x444mm バックパック(ｺﾖｰﾃ)</t>
  </si>
  <si>
    <t>2070</t>
  </si>
  <si>
    <t>EA939AG-17</t>
  </si>
  <si>
    <t>50g 靴用クリーナー(つや革靴用)</t>
  </si>
  <si>
    <t>2074</t>
  </si>
  <si>
    <t>EA997RX-102</t>
  </si>
  <si>
    <t>900x1200mm 泥落しマット(細かい泥落し)</t>
  </si>
  <si>
    <t>2077</t>
  </si>
  <si>
    <t>EA997RJ-71</t>
  </si>
  <si>
    <t>450x 100mm すのこ(組立式/ｸﾞﾘｰﾝ)</t>
  </si>
  <si>
    <t>2078</t>
  </si>
  <si>
    <t>EA997RH-70</t>
  </si>
  <si>
    <t>450x 750mm エコ･レインマット(緑)</t>
  </si>
  <si>
    <t>2082</t>
  </si>
  <si>
    <t>EA758RM-60</t>
  </si>
  <si>
    <t>[単4x3本] フラッシュライト/ＬＥＤ(黒)</t>
  </si>
  <si>
    <t>2101</t>
  </si>
  <si>
    <t>EA814EL-15</t>
  </si>
  <si>
    <t>AC100V/240W/24000lm 作業灯/LED(ｽﾀﾝﾄﾞ付)</t>
  </si>
  <si>
    <t>2102</t>
  </si>
  <si>
    <t>EA814ZA-13</t>
  </si>
  <si>
    <t>1.2 - 2.0m 作業灯スタンド</t>
  </si>
  <si>
    <t>EA814AL-3B</t>
  </si>
  <si>
    <t>AC100V/ 7.3W 作業灯/ＬＥＤ(ｺｰﾄﾞ5.0m)</t>
  </si>
  <si>
    <t>EA758C-115B</t>
  </si>
  <si>
    <t>電池/充電用(ｽﾄﾘｰﾑﾗｲﾄ)</t>
  </si>
  <si>
    <t>2107</t>
  </si>
  <si>
    <t>EA761XH-16</t>
  </si>
  <si>
    <t>AC100V/ 6W 照明灯/ＬＥＤ(ｸﾘｯﾌﾟ付)</t>
  </si>
  <si>
    <t>EA815LP-201</t>
  </si>
  <si>
    <t>AC100-242V/40形 LED照明器具(非常灯付)</t>
  </si>
  <si>
    <t>EA815LP-211</t>
  </si>
  <si>
    <t>EA815LP-252</t>
  </si>
  <si>
    <t>AC100-242V/20形 LED照明器具(非常灯付)</t>
  </si>
  <si>
    <t>EA815LP-257</t>
  </si>
  <si>
    <t>EA761XS-1E</t>
  </si>
  <si>
    <t>EA761XS-17</t>
  </si>
  <si>
    <t>φ350x 91mm シーリングライト(6畳)</t>
  </si>
  <si>
    <t>EA761XS-81</t>
  </si>
  <si>
    <t>φ450x140mm シーリングライト(6畳用)</t>
  </si>
  <si>
    <t>EA758XA-159A</t>
  </si>
  <si>
    <t>20形/ 580mm 直管形ＬＥＤランプ(昼光色)</t>
  </si>
  <si>
    <t>EA758XA-171A</t>
  </si>
  <si>
    <t>40形 直管形ＬＥＤランプ(昼白色/20本)</t>
  </si>
  <si>
    <t>EA758XR-191A</t>
  </si>
  <si>
    <t>AC100V/2.9W/E17 電球/ＬＥＤ(電球色)</t>
  </si>
  <si>
    <t>2117</t>
  </si>
  <si>
    <t>EA758ZM-11</t>
  </si>
  <si>
    <t>AC100V/0.5W/E12 ＬＥＤナツメ電球(電球色)</t>
  </si>
  <si>
    <t>EA758XN-3</t>
  </si>
  <si>
    <t>AC100-200V/19W/電球/ＬＥＤ(ｿｹｯﾄ一体型)</t>
  </si>
  <si>
    <t>EA758ZK-51</t>
  </si>
  <si>
    <t>DC12V/ 35W 電球(ｼﾝｸﾞﾙﾍﾞｰｽ回転灯用/2個)</t>
  </si>
  <si>
    <t>2123</t>
  </si>
  <si>
    <t>EA763BB-4</t>
  </si>
  <si>
    <t>FM/AM/短波/長波/エアバンド ラジオ</t>
  </si>
  <si>
    <t>2125</t>
  </si>
  <si>
    <t>EA763AN-54A</t>
  </si>
  <si>
    <t>AC100V/1200W 衣類スチーマー</t>
  </si>
  <si>
    <t>2128</t>
  </si>
  <si>
    <t>EA763AL-19A</t>
  </si>
  <si>
    <t>AC100V/1300W オーブントースター</t>
  </si>
  <si>
    <t>2130</t>
  </si>
  <si>
    <t>EA763AJ-44N</t>
  </si>
  <si>
    <t>1.0升 圧力ＩＨ炊飯ジャー</t>
  </si>
  <si>
    <t>2134</t>
  </si>
  <si>
    <t>EA763AZ-151</t>
  </si>
  <si>
    <t>0.2L [ｽﾃﾝﾚｽ製]ﾏｸﾞﾎﾞﾄﾙ(ﾜﾝﾀｯﾁ式/ｺｰﾗﾙﾋﾟﾝｸ)</t>
  </si>
  <si>
    <t>EA763YB-101B</t>
  </si>
  <si>
    <t>AC100V/408W 温水洗浄便座(ｳｫｼｭﾚｯﾄ)</t>
  </si>
  <si>
    <t>2138</t>
  </si>
  <si>
    <t>EA715AH-41</t>
  </si>
  <si>
    <t>220x190x23mm 体組成計</t>
  </si>
  <si>
    <t>2139</t>
  </si>
  <si>
    <t>EA540K-116</t>
  </si>
  <si>
    <t>100mm 小物はさみ</t>
  </si>
  <si>
    <t>2141</t>
  </si>
  <si>
    <t>EA540K-5B</t>
  </si>
  <si>
    <t>150mm クラフトはさみ(ｽﾃﾝﾚｽ製)</t>
  </si>
  <si>
    <t>2143</t>
  </si>
  <si>
    <t>EA540N-2</t>
  </si>
  <si>
    <t>165mm 文具はさみ(ｶｯﾀｰ付)</t>
  </si>
  <si>
    <t>2145</t>
  </si>
  <si>
    <t>EA540LE-51</t>
  </si>
  <si>
    <t>254mm クラフトはさみ(鍛造)</t>
  </si>
  <si>
    <t>2147</t>
  </si>
  <si>
    <t>EA576LD-14</t>
  </si>
  <si>
    <t>14mm ハトメパンチ</t>
  </si>
  <si>
    <t>2148</t>
  </si>
  <si>
    <t>EA576MP-1</t>
  </si>
  <si>
    <t>4mm ハトメパンチセット</t>
  </si>
  <si>
    <t>2154</t>
  </si>
  <si>
    <t>EA628AV-406</t>
  </si>
  <si>
    <t>0.15mmx 200m ﾎﾟﾘｴﾁﾚﾝ糸(高強度/ﾓｽｸﾞﾘｰﾝ)</t>
  </si>
  <si>
    <t>EA628AV-510</t>
  </si>
  <si>
    <t>0.41mmx200m ﾎﾟﾘｴﾁﾚﾝ糸(耐摩耗/ｸﾞﾘｰﾝ)</t>
  </si>
  <si>
    <t>2162</t>
  </si>
  <si>
    <t>EA951FE-62B</t>
  </si>
  <si>
    <t>1100-1900mm 強力伸縮棒</t>
  </si>
  <si>
    <t>2167</t>
  </si>
  <si>
    <t>EA995A-223</t>
  </si>
  <si>
    <t>500x300x530mm 分別ダストワゴン</t>
  </si>
  <si>
    <t>EA912MB-52</t>
  </si>
  <si>
    <t>φ150x36mm 紙ボウル(50枚)</t>
  </si>
  <si>
    <t>EA765TA-19</t>
  </si>
  <si>
    <t>25mmx12m テーピングテープ(手首用)</t>
  </si>
  <si>
    <t>EA929AX-5B</t>
  </si>
  <si>
    <t>220x230mm ハンドタオル(200枚/35ﾊﾟｯｸ)</t>
  </si>
  <si>
    <t>2180</t>
  </si>
  <si>
    <t>EA929AD-8</t>
  </si>
  <si>
    <t>トイレットペーパー(消臭＋･ﾀﾞﾌﾞﾙ/64ﾛｰﾙ)</t>
  </si>
  <si>
    <t>EA995AD-264</t>
  </si>
  <si>
    <t>280x410mm 規格ポリ袋(透明/14号/100枚)</t>
  </si>
  <si>
    <t>2183</t>
  </si>
  <si>
    <t>EA995AD-313</t>
  </si>
  <si>
    <t>500x700mm/15-20L ポリ袋(半透明/20枚)</t>
  </si>
  <si>
    <t>2189</t>
  </si>
  <si>
    <t>EA916HB-29A</t>
  </si>
  <si>
    <t>角質削り</t>
  </si>
  <si>
    <t>2191</t>
  </si>
  <si>
    <t>EA922KA-25</t>
  </si>
  <si>
    <t>400g  食器･調理器具洗剤(ﾎｰﾐﾝｸﾞ)</t>
  </si>
  <si>
    <t>2202</t>
  </si>
  <si>
    <t>EA922KD-13</t>
  </si>
  <si>
    <t>500ml トイレ洗剤(ﾄｲﾚﾏｼﾞｯｸﾘﾝ)</t>
  </si>
  <si>
    <t>2205</t>
  </si>
  <si>
    <t>EA922AJ-27</t>
  </si>
  <si>
    <t>20L  コンクリート洗浄剤</t>
  </si>
  <si>
    <t>2211</t>
  </si>
  <si>
    <t>EA340XF-1</t>
  </si>
  <si>
    <t>645mm ピックアップハンド</t>
  </si>
  <si>
    <t>EA941D-4</t>
  </si>
  <si>
    <t>250ml シラミ・ダニ退治スプレー</t>
  </si>
  <si>
    <t>2215</t>
  </si>
  <si>
    <t>EA998BE-1</t>
  </si>
  <si>
    <t>ヘルメット(超軽量/白)</t>
  </si>
  <si>
    <t>2220</t>
  </si>
  <si>
    <t>EA983AN-30A</t>
  </si>
  <si>
    <t>35x25mm ﾍﾙﾒｯﾄｽﾃｯｶｰ(衛生管理者/2枚)</t>
  </si>
  <si>
    <t>2221</t>
  </si>
  <si>
    <t>EA983GK-1</t>
  </si>
  <si>
    <t>20x260mm ﾍﾙﾒｯﾄ用反射テープ(白/10本)</t>
  </si>
  <si>
    <t>2223</t>
  </si>
  <si>
    <t>EA800LA-25</t>
  </si>
  <si>
    <t>セーフティーグラス(ｸﾘｱｰ/ｱﾝﾁﾌｫｸﾞ)</t>
  </si>
  <si>
    <t>2225</t>
  </si>
  <si>
    <t>EA800AR-21</t>
  </si>
  <si>
    <t>保護めがね(ｸﾘｱｰ)</t>
  </si>
  <si>
    <t>2232</t>
  </si>
  <si>
    <t>EA800MP-18</t>
  </si>
  <si>
    <t>[RL2] 防塵マスク(ｱﾙﾐｺｰﾄ)</t>
  </si>
  <si>
    <t>2235</t>
  </si>
  <si>
    <t>EA800MS-22</t>
  </si>
  <si>
    <t>直結式吸収缶(有機ｶﾞｽ用)</t>
  </si>
  <si>
    <t>2236</t>
  </si>
  <si>
    <t>EA800VH-33</t>
  </si>
  <si>
    <t>耳栓(ｶﾓﾌﾗｰｼﾞｭ/ｸﾘｯﾌﾟ付)</t>
  </si>
  <si>
    <t>2238</t>
  </si>
  <si>
    <t>EA354A-14A</t>
  </si>
  <si>
    <t>軍手(12双)</t>
  </si>
  <si>
    <t>2239</t>
  </si>
  <si>
    <t>EA354AC-41</t>
  </si>
  <si>
    <t>[Ｍ/220mm] 防寒軍手(裏起毛･滑り止付･5双)</t>
  </si>
  <si>
    <t>EA354AC-42</t>
  </si>
  <si>
    <t>[Ｌ/230mm] 防寒軍手(裏起毛･滑り止付･5双)</t>
  </si>
  <si>
    <t>EA354E-50</t>
  </si>
  <si>
    <t>S/270mm ロング手袋(耐切創/ｹﾌﾞﾗｰ)</t>
  </si>
  <si>
    <t>EA354GD-21A</t>
  </si>
  <si>
    <t>[Ｍ] 手袋(ﾎﾟﾘｴｽﾃﾙ､綿･天然ｺﾞﾑｺｰﾄ)</t>
  </si>
  <si>
    <t>EA354GD-72</t>
  </si>
  <si>
    <t>[Ｌ] 手袋(ﾅｲﾛﾝ･ﾎﾟﾘｴｽﾃﾙ･天然ｺﾞﾑｺｰﾄ)</t>
  </si>
  <si>
    <t>2245</t>
  </si>
  <si>
    <t>EA354E-113</t>
  </si>
  <si>
    <t>[XL] 手袋(耐切創/PUｺｰﾄ/ﾀｯﾁｽｸﾘｰﾝ対応)</t>
  </si>
  <si>
    <t>2252</t>
  </si>
  <si>
    <t>EA353BT-162A</t>
  </si>
  <si>
    <t>[Ｍ] メカニクスグローブ(合成皮革)</t>
  </si>
  <si>
    <t>2254</t>
  </si>
  <si>
    <t>EA353BE-72</t>
  </si>
  <si>
    <t>[Ｌ] 手袋(豚革/裏地綿付)</t>
  </si>
  <si>
    <t>EA353BY-201</t>
  </si>
  <si>
    <t>[Ｓ] メカニクスグローブ(革/ﾌﾞﾗｳﾝ)</t>
  </si>
  <si>
    <t>2256</t>
  </si>
  <si>
    <t>EA353BA-81</t>
  </si>
  <si>
    <t>[Ｍ] 手袋(山羊革)</t>
  </si>
  <si>
    <t>2257</t>
  </si>
  <si>
    <t>EA354GE-18</t>
  </si>
  <si>
    <t>[LL] 手袋(耐油/塩化ﾋﾞﾆｰﾙ･綿 ﾎﾟﾘｴｽﾃﾙ裏)</t>
  </si>
  <si>
    <t>2263</t>
  </si>
  <si>
    <t>EA354DS-32</t>
  </si>
  <si>
    <t>[Ｍ] 手袋(ﾎﾟﾘｴﾁﾚﾝ･ｴﾝﾎﾞｽ･ﾌﾞﾙｰ/100枚)</t>
  </si>
  <si>
    <t>EA354GA-10</t>
  </si>
  <si>
    <t>[Ｍ] 手袋(ﾎﾟﾘｴﾁﾚﾝ/30枚)</t>
  </si>
  <si>
    <t>2265</t>
  </si>
  <si>
    <t>EA926CE-21</t>
  </si>
  <si>
    <t>[Ｓ]  サポーター(親指用)</t>
  </si>
  <si>
    <t>2279</t>
  </si>
  <si>
    <t>EA996AY-16A</t>
  </si>
  <si>
    <t>[Ｌ] 使い捨て防護服</t>
  </si>
  <si>
    <t>2283</t>
  </si>
  <si>
    <t>EA915GE-26</t>
  </si>
  <si>
    <t>ニットキャップ(ﾛｲﾔﾙﾌﾞﾙｰ)</t>
  </si>
  <si>
    <t>EA996AM-103</t>
  </si>
  <si>
    <t>[LL] 空調継ぎ作業服(送風ﾌｧﾝ付/半袖ﾈｲﾋﾞｰ)</t>
  </si>
  <si>
    <t>2285</t>
  </si>
  <si>
    <t>EA915GB-34</t>
  </si>
  <si>
    <t>[ XL] 防寒ジャケット(Navy)</t>
  </si>
  <si>
    <t>2286</t>
  </si>
  <si>
    <t>EA915GC-43</t>
  </si>
  <si>
    <t>[ Ｌ] 防寒オーバーオール(注意色 ｵﾚﾝｼﾞ)</t>
  </si>
  <si>
    <t>2288</t>
  </si>
  <si>
    <t>EA915GF-73</t>
  </si>
  <si>
    <t>[LL] 手袋(防寒-34ﾟC)</t>
  </si>
  <si>
    <t>2289</t>
  </si>
  <si>
    <t>EA910LW-26</t>
  </si>
  <si>
    <t>26.0cm 長靴(防寒)</t>
  </si>
  <si>
    <t>EA910LX-26</t>
  </si>
  <si>
    <t>EA983R-527</t>
  </si>
  <si>
    <t>ＬＥＤ安全ベスト(ﾋﾞｯｸﾞｻｲｽﾞ･紺/白)</t>
  </si>
  <si>
    <t>EA983RD-21</t>
  </si>
  <si>
    <t>[単4x2本] ＬＥＤセーフティライト(黄橙)</t>
  </si>
  <si>
    <t>2309</t>
  </si>
  <si>
    <t>EA983FS-143</t>
  </si>
  <si>
    <t>[充電式] ＬＥＤ回転灯(ﾏｸﾞﾈｯﾄ付/青)</t>
  </si>
  <si>
    <t>2313</t>
  </si>
  <si>
    <t>EA983FT-101</t>
  </si>
  <si>
    <t>500x232mm コーン透明表示カバー(立入禁止)</t>
  </si>
  <si>
    <t>EA983FT-107</t>
  </si>
  <si>
    <t>2314</t>
  </si>
  <si>
    <t>EA983FT-19</t>
  </si>
  <si>
    <t>φ80x900mm  ガードポール(ｸﾞﾘｰﾝ)</t>
  </si>
  <si>
    <t>EA983DB-201</t>
  </si>
  <si>
    <t>60mm/5m コ－ン用標識テープ(手動巻取)</t>
  </si>
  <si>
    <t>EA766ZF-222</t>
  </si>
  <si>
    <t>140x170mm 交換用ボード(ｸﾞﾘｰﾝ)</t>
  </si>
  <si>
    <t>2336</t>
  </si>
  <si>
    <t>EA983CK-22</t>
  </si>
  <si>
    <t>300x100mm 氏名標識(火元責任者･正副)</t>
  </si>
  <si>
    <t>EA983B-51</t>
  </si>
  <si>
    <t>ＪＩＳ安全標識[危険高電圧]</t>
  </si>
  <si>
    <t>2340</t>
  </si>
  <si>
    <t>EA983B-213</t>
  </si>
  <si>
    <t>ＪＩＳ安全標識[作業中は必ずﾒｶﾞﾈをかけよ]</t>
  </si>
  <si>
    <t>EA983AD-31B</t>
  </si>
  <si>
    <t>90x360mm 短冊型安全ｽﾃｯｶｰ(消火器/3枚)</t>
  </si>
  <si>
    <t>EA983CA-38</t>
  </si>
  <si>
    <t>150x 90mm 修理点検標識[使用禁止]</t>
  </si>
  <si>
    <t>EA983CA-48</t>
  </si>
  <si>
    <t>150x 90mm 修理点検標識[操作禁止]</t>
  </si>
  <si>
    <t>2355</t>
  </si>
  <si>
    <t>EA983FG-100</t>
  </si>
  <si>
    <t>100x1000mm  ｸｯｼｮﾝｶﾞｰﾄﾞ(平面･ｺｰﾅｰ兼用)</t>
  </si>
  <si>
    <t>EA983FE-318</t>
  </si>
  <si>
    <t>31x31x900mm ｸｯｼｮﾝｶﾞｰﾄﾞ(油面用/黒/2個)</t>
  </si>
  <si>
    <t>2359</t>
  </si>
  <si>
    <t>EA983FN-218G</t>
  </si>
  <si>
    <t>φ18x20mm 丸型保護キャップ(ｸﾞﾚｰ/2個)</t>
  </si>
  <si>
    <t>EA983FN-712Y</t>
  </si>
  <si>
    <t>M12シングルナット用保護キャップ(ｲｴﾛｰ/2個</t>
  </si>
  <si>
    <t>EA983GA-44</t>
  </si>
  <si>
    <t>25mmx9.1m 反射テープ(ｴﾝｼﾞﾆｱｸﾞﾚｰﾄﾞ)黄/黒</t>
  </si>
  <si>
    <t>EA944DL-15</t>
  </si>
  <si>
    <t>100mmx18m 滑り止めﾃｰﾌﾟ(屋外･凸凹面用/黄)</t>
  </si>
  <si>
    <t>2366</t>
  </si>
  <si>
    <t>EA944DF-22A</t>
  </si>
  <si>
    <t>150x600mm すべり止め付ﾏｸﾞﾈｯﾄｼｰﾄ(黒/黄)</t>
  </si>
  <si>
    <t>2367</t>
  </si>
  <si>
    <t>EA944SG-9</t>
  </si>
  <si>
    <t>310x140x1000mm ﾗｲﾝﾃｰﾌﾟﾃﾞｨｽﾍﾟﾝｻｰ(ｱﾙﾐ製）</t>
  </si>
  <si>
    <t>EA944SG-12</t>
  </si>
  <si>
    <t>76mmx55m 通路ラインテープ(黄)</t>
  </si>
  <si>
    <t>EA944SG-52</t>
  </si>
  <si>
    <t>100mmx55m 通路ラインテープ(青)</t>
  </si>
  <si>
    <t>2377</t>
  </si>
  <si>
    <t>EA864CB-163A</t>
  </si>
  <si>
    <t>AC100V/30.0W ＬＥＤセンサーライト(3灯)</t>
  </si>
  <si>
    <t>2381</t>
  </si>
  <si>
    <t>EA951BA-6</t>
  </si>
  <si>
    <t>サッシ補助錠(ｽﾃﾝﾚｽ製)</t>
  </si>
  <si>
    <t>EA983TH-6</t>
  </si>
  <si>
    <t>φ22x10.5mm ｻｲﾄﾞﾊﾞｰﾛｯｸ(同一ｷｰ/ｽﾁｰﾙ製)</t>
  </si>
  <si>
    <t>2387</t>
  </si>
  <si>
    <t>EA983TY-23</t>
  </si>
  <si>
    <t>70-110cm つっかい棒･伸縮式(片引き戸用)</t>
  </si>
  <si>
    <t>2393</t>
  </si>
  <si>
    <t>EA475HL-12</t>
  </si>
  <si>
    <t>47x130mm 連番タグ(緑/100枚)</t>
  </si>
  <si>
    <t>2409</t>
  </si>
  <si>
    <t>EA999MG-6</t>
  </si>
  <si>
    <t>2.0kg 蓄圧式ＡＢＣ消火器</t>
  </si>
  <si>
    <t>2417</t>
  </si>
  <si>
    <t>EA724ZS-31</t>
  </si>
  <si>
    <t>135x160mm 凸面ミラー(ｶﾞﾗｽ飛散防止/ｽﾄｰﾆｰ)</t>
  </si>
  <si>
    <t>2423</t>
  </si>
  <si>
    <t>EA928AG-120</t>
  </si>
  <si>
    <t>メラミン棒(ﾚｷﾞｭﾗｰx3本、ﾛﾝｸﾞx2本)</t>
  </si>
  <si>
    <t>2426</t>
  </si>
  <si>
    <t>EA928AJ-255</t>
  </si>
  <si>
    <t>50x180x50mm ハンドブラシ(ｿﾌﾄ/赤)</t>
  </si>
  <si>
    <t>2433</t>
  </si>
  <si>
    <t>EA928DE-22</t>
  </si>
  <si>
    <t>[EA928DE-12用] 460x150mm 替モップ(緑)</t>
  </si>
  <si>
    <t>EA928DE-106</t>
  </si>
  <si>
    <t>635x200mm ﾏｲｸﾛｸﾛｽﾊﾟｯﾄﾞ(木床用/30枚)</t>
  </si>
  <si>
    <t>2434</t>
  </si>
  <si>
    <t>EA928AB-140C</t>
  </si>
  <si>
    <t>1380mm モップハンドル[黄]</t>
  </si>
  <si>
    <t>EA928AB-150CA</t>
  </si>
  <si>
    <t>1500mm モップハンドル[黄]</t>
  </si>
  <si>
    <t>EA928AB-180A</t>
  </si>
  <si>
    <t>1110-1800mm 伸縮モップハンドル[赤]</t>
  </si>
  <si>
    <t>2436</t>
  </si>
  <si>
    <t>EA928AS-76</t>
  </si>
  <si>
    <t>165x470mm 高耐久性ﾏｲｸﾛﾌｧｲﾊﾞｰｸﾛｽ(50枚)</t>
  </si>
  <si>
    <t>EA928AS-77</t>
  </si>
  <si>
    <t>165x670mm 高耐久性ﾏｲｸﾛﾌｧｲﾊﾞｰｸﾛｽ(50枚)</t>
  </si>
  <si>
    <t>2444</t>
  </si>
  <si>
    <t>EA928AD-301</t>
  </si>
  <si>
    <t>1250x340mm ＰＰ先割ほうき</t>
  </si>
  <si>
    <t>2450</t>
  </si>
  <si>
    <t>EA928BM-902A</t>
  </si>
  <si>
    <t>1219mm ブラシハンドル/木柄</t>
  </si>
  <si>
    <t>2456</t>
  </si>
  <si>
    <t>EA928AB-13</t>
  </si>
  <si>
    <t>300x420mm タオルぞうきん(10枚)</t>
  </si>
  <si>
    <t>2460</t>
  </si>
  <si>
    <t>EA976AY-6</t>
  </si>
  <si>
    <t>950x505x1850mm スチールラック</t>
  </si>
  <si>
    <t>EA995A-156</t>
  </si>
  <si>
    <t>3L ダストボックス(ﾍﾟﾀﾞﾙ開閉型･ｽﾃﾝﾚｽ製)</t>
  </si>
  <si>
    <t>EA995AA-366</t>
  </si>
  <si>
    <t>260x161x305mm/13L ダストボックス(ｳｫｰﾙ)</t>
  </si>
  <si>
    <t>EA995AA-368</t>
  </si>
  <si>
    <t>φ240x305/17L ダストボックス(ｳｫｰﾙ)</t>
  </si>
  <si>
    <t>2465</t>
  </si>
  <si>
    <t>EA995A-107A</t>
  </si>
  <si>
    <t>74L ダストボックス(ｷｬｽﾀｰ付･黒/灰)</t>
  </si>
  <si>
    <t>2468</t>
  </si>
  <si>
    <t>EA995AA-258</t>
  </si>
  <si>
    <t>510x440x610mm/120L 布袋(ﾀﾞｽﾄｶｰﾄ用)</t>
  </si>
  <si>
    <t>2469</t>
  </si>
  <si>
    <t>EA995AA-78S</t>
  </si>
  <si>
    <t>475x650mm/78L [ｽﾃﾝﾚｽ製]ごみかご</t>
  </si>
  <si>
    <t>EA899AW-31</t>
  </si>
  <si>
    <t>丸ブラシ(ﾊﾝﾃﾞｨｰｸﾘｰﾅｰ用)</t>
  </si>
  <si>
    <t>EA899PA-18</t>
  </si>
  <si>
    <t>[EA899PA-17,17A用] 枠のみ</t>
  </si>
  <si>
    <t>2484</t>
  </si>
  <si>
    <t>EA115KT-13A</t>
  </si>
  <si>
    <t>AC100V/1200W [家庭用]スチームクリーナー</t>
  </si>
  <si>
    <t>EA115JS-60</t>
  </si>
  <si>
    <t>3/8" ワンタッチカプラー(雄)</t>
  </si>
  <si>
    <t>EA115JS-101</t>
  </si>
  <si>
    <t>タービンガン</t>
  </si>
  <si>
    <t>EA913LF-14</t>
  </si>
  <si>
    <t>2.0kg 着火用炭</t>
  </si>
  <si>
    <t>EA916CA-7</t>
  </si>
  <si>
    <t>57x38x25mm ﾅｲﾌｼｬｰﾌﾟﾅｰ(粗研ぎ･細研ぎ)</t>
  </si>
  <si>
    <t>2527</t>
  </si>
  <si>
    <t>EA986YH-21</t>
  </si>
  <si>
    <t>1950x1000mm 自転車カバー(ﾚｷﾞｭﾗｰ)</t>
  </si>
  <si>
    <t>2536</t>
  </si>
  <si>
    <t>EA650AD-5</t>
  </si>
  <si>
    <t>216x305mm/1090mm ショベル(ﾌｧｲﾊﾞｰG柄)</t>
  </si>
  <si>
    <t>EA650AD-7</t>
  </si>
  <si>
    <t>216x305mm/1030mm ショベル(ﾌｧｲﾊﾞｰG柄)</t>
  </si>
  <si>
    <t>2547</t>
  </si>
  <si>
    <t>EA898CZ-17</t>
  </si>
  <si>
    <t>[EA898CG-1用] 250mm チェーンソー替刃</t>
  </si>
  <si>
    <t>2548</t>
  </si>
  <si>
    <t>EA920AK-31</t>
  </si>
  <si>
    <t>1.0L エンジンオイル(4ｻｲｸﾙ用)</t>
  </si>
  <si>
    <t>2556</t>
  </si>
  <si>
    <t>EA650AC-83</t>
  </si>
  <si>
    <t>715mm 枝切鋏</t>
  </si>
  <si>
    <t>2558</t>
  </si>
  <si>
    <t>EA540BC-131</t>
  </si>
  <si>
    <t>280mm 剪定はさみ</t>
  </si>
  <si>
    <t>2563</t>
  </si>
  <si>
    <t>EA650BB-10</t>
  </si>
  <si>
    <t>180mm/ 710mm 中厚鎌(刈り払)</t>
  </si>
  <si>
    <t>EA650BB-41</t>
  </si>
  <si>
    <t>274mm/1200mm ナタ鎌(長柄)</t>
  </si>
  <si>
    <t>EA898RE-31</t>
  </si>
  <si>
    <t>DC18V/300mm ヘッジトリマー(充電式)</t>
  </si>
  <si>
    <t>2578</t>
  </si>
  <si>
    <t>EA345EB-2</t>
  </si>
  <si>
    <t>AC100V(60Hz)/25mm 水中ポンプ(海水用)</t>
  </si>
  <si>
    <t>EA991A-1</t>
  </si>
  <si>
    <t>400x 545x185mm/ 25L ポリエチレン容器</t>
  </si>
  <si>
    <t>2591</t>
  </si>
  <si>
    <t>EA628ZD-3A</t>
  </si>
  <si>
    <t>φ60x1200mm 焼杭(5本)</t>
  </si>
  <si>
    <t>2594</t>
  </si>
  <si>
    <t>EA864AN-16</t>
  </si>
  <si>
    <t>電気ショック発生機(ﾏﾙﾁ電源)</t>
  </si>
  <si>
    <t>*但し、下記商品は2025年11月現在 在庫数が0になり、供給不可能となった商品です。ご了承下さい。</t>
    <rPh sb="4" eb="6">
      <t>カキ</t>
    </rPh>
    <rPh sb="6" eb="8">
      <t>ショウヒン</t>
    </rPh>
    <rPh sb="13" eb="14">
      <t>ネン</t>
    </rPh>
    <rPh sb="16" eb="17">
      <t>ガツ</t>
    </rPh>
    <rPh sb="17" eb="19">
      <t>ゲンザイ</t>
    </rPh>
    <rPh sb="20" eb="22">
      <t>ザイコ</t>
    </rPh>
    <rPh sb="22" eb="23">
      <t>スウ</t>
    </rPh>
    <rPh sb="29" eb="31">
      <t>キョウキュウ</t>
    </rPh>
    <rPh sb="31" eb="34">
      <t>フカノウ</t>
    </rPh>
    <rPh sb="38" eb="40">
      <t>ショウヒン</t>
    </rPh>
    <rPh sb="43" eb="46">
      <t>ゴリョウショウ</t>
    </rPh>
    <rPh sb="46" eb="47">
      <t>クダ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</si>
</sst>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4">
    <xf numFmtId="0" fontId="0" fillId="0" borderId="0"/>
    <xf numFmtId="0" fontId="8" fillId="0" borderId="0" applyNumberFormat="0" applyFill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/>
    <xf numFmtId="0" fontId="2" fillId="0" borderId="0"/>
    <xf numFmtId="0" fontId="5" fillId="0" borderId="0"/>
  </cellStyleXfs>
  <cellXfs count="12">
    <xf numFmtId="0" fontId="0" fillId="0" borderId="0" xfId="0"/>
    <xf numFmtId="0" fontId="2" fillId="0" borderId="0" xfId="12"/>
    <xf numFmtId="55" fontId="2" fillId="0" borderId="0" xfId="12" applyNumberFormat="1"/>
    <xf numFmtId="0" fontId="2" fillId="0" borderId="0" xfId="12" applyAlignment="1">
      <alignment horizontal="right"/>
    </xf>
    <xf numFmtId="0" fontId="4" fillId="0" borderId="0" xfId="12" applyFont="1"/>
    <xf numFmtId="0" fontId="8" fillId="0" borderId="1" xfId="1" applyFill="1" applyBorder="1" applyAlignment="1" applyProtection="1">
      <alignment vertical="center"/>
    </xf>
    <xf numFmtId="0" fontId="0" fillId="0" borderId="1" xfId="0" applyBorder="1"/>
    <xf numFmtId="0" fontId="2" fillId="0" borderId="2" xfId="12" applyBorder="1" applyAlignment="1">
      <alignment horizontal="distributed"/>
    </xf>
    <xf numFmtId="0" fontId="6" fillId="2" borderId="1" xfId="13" applyFont="1" applyFill="1" applyBorder="1" applyAlignment="1">
      <alignment horizontal="center" vertical="center"/>
    </xf>
    <xf numFmtId="0" fontId="2" fillId="0" borderId="1" xfId="11" applyBorder="1" applyAlignment="1">
      <alignment horizontal="center" vertical="center"/>
    </xf>
    <xf numFmtId="0" fontId="6" fillId="2" borderId="1" xfId="13" applyFont="1" applyFill="1" applyBorder="1" applyAlignment="1">
      <alignment horizontal="center" wrapText="1"/>
    </xf>
    <xf numFmtId="0" fontId="6" fillId="2" borderId="1" xfId="13" applyFont="1" applyFill="1" applyBorder="1" applyAlignment="1">
      <alignment horizontal="center"/>
    </xf>
  </cellXfs>
  <cellStyles count="14">
    <cellStyle name="ハイパーリンク" xfId="1" builtinId="8"/>
    <cellStyle name="標準" xfId="0" builtinId="0"/>
    <cellStyle name="標準 10" xfId="2" xr:uid="{00000000-0005-0000-0000-000002000000}"/>
    <cellStyle name="標準 2" xfId="3" xr:uid="{00000000-0005-0000-0000-000003000000}"/>
    <cellStyle name="標準 3" xfId="4" xr:uid="{00000000-0005-0000-0000-000004000000}"/>
    <cellStyle name="標準 4" xfId="5" xr:uid="{00000000-0005-0000-0000-000005000000}"/>
    <cellStyle name="標準 5" xfId="6" xr:uid="{00000000-0005-0000-0000-000006000000}"/>
    <cellStyle name="標準 6" xfId="7" xr:uid="{00000000-0005-0000-0000-000007000000}"/>
    <cellStyle name="標準 7" xfId="8" xr:uid="{00000000-0005-0000-0000-000008000000}"/>
    <cellStyle name="標準 8" xfId="9" xr:uid="{00000000-0005-0000-0000-000009000000}"/>
    <cellStyle name="標準 9" xfId="10" xr:uid="{00000000-0005-0000-0000-00000A000000}"/>
    <cellStyle name="標準_③廃番商品抽出照合用クエリー" xfId="11" xr:uid="{00000000-0005-0000-0000-00000B000000}"/>
    <cellStyle name="標準_abolish_200906_40" xfId="12" xr:uid="{00000000-0005-0000-0000-00000C000000}"/>
    <cellStyle name="標準_Sheet1" xfId="13" xr:uid="{00000000-0005-0000-0000-00000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11"/>
  <sheetViews>
    <sheetView tabSelected="1" defaultGridColor="0" colorId="8" zoomScaleNormal="100" zoomScaleSheetLayoutView="100" workbookViewId="0">
      <selection sqref="A1:B1"/>
    </sheetView>
  </sheetViews>
  <sheetFormatPr defaultRowHeight="13.2" x14ac:dyDescent="0.2"/>
  <cols>
    <col min="1" max="1" width="2.33203125" customWidth="1"/>
    <col min="2" max="2" width="10.109375" customWidth="1"/>
    <col min="3" max="3" width="15.77734375" customWidth="1"/>
    <col min="4" max="4" width="45" customWidth="1"/>
    <col min="5" max="5" width="15.88671875" customWidth="1"/>
  </cols>
  <sheetData>
    <row r="1" spans="1:6" s="1" customFormat="1" ht="12" x14ac:dyDescent="0.15">
      <c r="A1" s="7" t="s">
        <v>3</v>
      </c>
      <c r="B1" s="7"/>
      <c r="E1" s="2">
        <v>45962</v>
      </c>
      <c r="F1" s="2"/>
    </row>
    <row r="2" spans="1:6" s="1" customFormat="1" ht="12" x14ac:dyDescent="0.15">
      <c r="E2" s="3" t="s">
        <v>4</v>
      </c>
      <c r="F2" s="3"/>
    </row>
    <row r="3" spans="1:6" s="1" customFormat="1" ht="12" x14ac:dyDescent="0.15"/>
    <row r="4" spans="1:6" s="1" customFormat="1" ht="12" x14ac:dyDescent="0.15">
      <c r="A4" s="1" t="s">
        <v>5</v>
      </c>
    </row>
    <row r="5" spans="1:6" s="1" customFormat="1" ht="12" x14ac:dyDescent="0.15">
      <c r="A5" s="1" t="s">
        <v>6</v>
      </c>
    </row>
    <row r="6" spans="1:6" s="1" customFormat="1" ht="12" x14ac:dyDescent="0.15">
      <c r="A6" s="1" t="s">
        <v>7</v>
      </c>
    </row>
    <row r="7" spans="1:6" s="1" customFormat="1" ht="12" x14ac:dyDescent="0.15">
      <c r="A7" s="1" t="s">
        <v>8</v>
      </c>
    </row>
    <row r="8" spans="1:6" s="1" customFormat="1" ht="12" x14ac:dyDescent="0.15">
      <c r="B8" s="4" t="s">
        <v>1918</v>
      </c>
    </row>
    <row r="9" spans="1:6" s="1" customFormat="1" ht="12" x14ac:dyDescent="0.15"/>
    <row r="10" spans="1:6" s="1" customFormat="1" ht="12" x14ac:dyDescent="0.15">
      <c r="B10" s="10" t="s">
        <v>10</v>
      </c>
      <c r="C10" s="8" t="s">
        <v>0</v>
      </c>
      <c r="D10" s="8" t="s">
        <v>1</v>
      </c>
      <c r="E10" s="8" t="s">
        <v>2</v>
      </c>
    </row>
    <row r="11" spans="1:6" s="1" customFormat="1" ht="12" x14ac:dyDescent="0.15">
      <c r="B11" s="11"/>
      <c r="C11" s="9"/>
      <c r="D11" s="9"/>
      <c r="E11" s="9"/>
    </row>
    <row r="12" spans="1:6" x14ac:dyDescent="0.2">
      <c r="B12" s="6"/>
      <c r="C12" s="6" t="s">
        <v>143</v>
      </c>
      <c r="D12" s="6" t="s">
        <v>144</v>
      </c>
      <c r="E12" s="5"/>
    </row>
    <row r="13" spans="1:6" x14ac:dyDescent="0.2">
      <c r="B13" s="6"/>
      <c r="C13" s="6" t="s">
        <v>145</v>
      </c>
      <c r="D13" s="6" t="s">
        <v>146</v>
      </c>
      <c r="E13" s="5" t="str">
        <f>HYPERLINK("https://www.esco-net.com/wcs/escort/ec/detail?hHinCd=EA432DF-8","EA432DF-8")</f>
        <v>EA432DF-8</v>
      </c>
    </row>
    <row r="14" spans="1:6" x14ac:dyDescent="0.2">
      <c r="B14" s="6"/>
      <c r="C14" s="6" t="s">
        <v>147</v>
      </c>
      <c r="D14" s="6" t="s">
        <v>148</v>
      </c>
      <c r="E14" s="5"/>
    </row>
    <row r="15" spans="1:6" x14ac:dyDescent="0.2">
      <c r="B15" s="6"/>
      <c r="C15" s="6" t="s">
        <v>149</v>
      </c>
      <c r="D15" s="6" t="s">
        <v>150</v>
      </c>
      <c r="E15" s="5" t="str">
        <f>HYPERLINK("https://www.esco-net.com/wcs/escort/ec/detail?hHinCd=EA506LD-4BA","EA506LD-4BA")</f>
        <v>EA506LD-4BA</v>
      </c>
    </row>
    <row r="16" spans="1:6" x14ac:dyDescent="0.2">
      <c r="B16" s="6"/>
      <c r="C16" s="6" t="s">
        <v>151</v>
      </c>
      <c r="D16" s="6" t="s">
        <v>152</v>
      </c>
      <c r="E16" s="5" t="str">
        <f>HYPERLINK("https://www.esco-net.com/wcs/escort/ec/detail?hHinCd=EA506LD-21BA","EA506LD-21BA")</f>
        <v>EA506LD-21BA</v>
      </c>
    </row>
    <row r="17" spans="2:5" x14ac:dyDescent="0.2">
      <c r="B17" s="6"/>
      <c r="C17" s="6" t="s">
        <v>153</v>
      </c>
      <c r="D17" s="6" t="s">
        <v>154</v>
      </c>
      <c r="E17" s="5" t="str">
        <f>HYPERLINK("https://www.esco-net.com/wcs/escort/ec/detail?hHinCd=EA526B-39","EA526B-39")</f>
        <v>EA526B-39</v>
      </c>
    </row>
    <row r="18" spans="2:5" x14ac:dyDescent="0.2">
      <c r="B18" s="6"/>
      <c r="C18" s="6" t="s">
        <v>155</v>
      </c>
      <c r="D18" s="6" t="s">
        <v>156</v>
      </c>
      <c r="E18" s="5"/>
    </row>
    <row r="19" spans="2:5" x14ac:dyDescent="0.2">
      <c r="B19" s="6"/>
      <c r="C19" s="6" t="s">
        <v>157</v>
      </c>
      <c r="D19" s="6" t="s">
        <v>158</v>
      </c>
      <c r="E19" s="5"/>
    </row>
    <row r="20" spans="2:5" x14ac:dyDescent="0.2">
      <c r="B20" s="6"/>
      <c r="C20" s="6" t="s">
        <v>159</v>
      </c>
      <c r="D20" s="6" t="s">
        <v>160</v>
      </c>
      <c r="E20" s="5"/>
    </row>
    <row r="21" spans="2:5" x14ac:dyDescent="0.2">
      <c r="B21" s="6"/>
      <c r="C21" s="6" t="s">
        <v>161</v>
      </c>
      <c r="D21" s="6" t="s">
        <v>162</v>
      </c>
      <c r="E21" s="5"/>
    </row>
    <row r="22" spans="2:5" x14ac:dyDescent="0.2">
      <c r="B22" s="6"/>
      <c r="C22" s="6" t="s">
        <v>163</v>
      </c>
      <c r="D22" s="6" t="s">
        <v>164</v>
      </c>
      <c r="E22" s="5"/>
    </row>
    <row r="23" spans="2:5" x14ac:dyDescent="0.2">
      <c r="B23" s="6"/>
      <c r="C23" s="6" t="s">
        <v>165</v>
      </c>
      <c r="D23" s="6" t="s">
        <v>166</v>
      </c>
      <c r="E23" s="5" t="str">
        <f>HYPERLINK("https://www.esco-net.com/wcs/escort/ec/detail?hHinCd=EA759GN-28","EA759GN-28")</f>
        <v>EA759GN-28</v>
      </c>
    </row>
    <row r="24" spans="2:5" x14ac:dyDescent="0.2">
      <c r="B24" s="6"/>
      <c r="C24" s="6" t="s">
        <v>167</v>
      </c>
      <c r="D24" s="6" t="s">
        <v>168</v>
      </c>
      <c r="E24" s="5" t="str">
        <f>HYPERLINK("https://www.esco-net.com/wcs/escort/ec/detail?hHinCd=EA759X-23J","EA759X-23J")</f>
        <v>EA759X-23J</v>
      </c>
    </row>
    <row r="25" spans="2:5" x14ac:dyDescent="0.2">
      <c r="B25" s="6"/>
      <c r="C25" s="6" t="s">
        <v>169</v>
      </c>
      <c r="D25" s="6" t="s">
        <v>170</v>
      </c>
      <c r="E25" s="5"/>
    </row>
    <row r="26" spans="2:5" x14ac:dyDescent="0.2">
      <c r="B26" s="6"/>
      <c r="C26" s="6" t="s">
        <v>171</v>
      </c>
      <c r="D26" s="6" t="s">
        <v>172</v>
      </c>
      <c r="E26" s="5" t="str">
        <f>HYPERLINK("https://www.esco-net.com/wcs/escort/ec/detail?hHinCd=EA857DM-4A","EA857DM-4A")</f>
        <v>EA857DM-4A</v>
      </c>
    </row>
    <row r="27" spans="2:5" x14ac:dyDescent="0.2">
      <c r="B27" s="6"/>
      <c r="C27" s="6" t="s">
        <v>173</v>
      </c>
      <c r="D27" s="6" t="s">
        <v>174</v>
      </c>
      <c r="E27" s="5" t="str">
        <f>HYPERLINK("https://www.esco-net.com/wcs/escort/ec/detail?hHinCd=EA897CN-2B","EA897CN-2B")</f>
        <v>EA897CN-2B</v>
      </c>
    </row>
    <row r="28" spans="2:5" x14ac:dyDescent="0.2">
      <c r="B28" s="6"/>
      <c r="C28" s="6" t="s">
        <v>175</v>
      </c>
      <c r="D28" s="6" t="s">
        <v>176</v>
      </c>
      <c r="E28" s="5" t="str">
        <f>HYPERLINK("https://www.esco-net.com/wcs/escort/ec/detail?hHinCd=EA899AR-100C","EA899AR-100C")</f>
        <v>EA899AR-100C</v>
      </c>
    </row>
    <row r="29" spans="2:5" x14ac:dyDescent="0.2">
      <c r="B29" s="6"/>
      <c r="C29" s="6" t="s">
        <v>177</v>
      </c>
      <c r="D29" s="6" t="s">
        <v>178</v>
      </c>
      <c r="E29" s="5" t="str">
        <f>HYPERLINK("https://www.esco-net.com/wcs/escort/ec/detail?hHinCd=EA920AK-41B","EA920AK-41B")</f>
        <v>EA920AK-41B</v>
      </c>
    </row>
    <row r="30" spans="2:5" x14ac:dyDescent="0.2">
      <c r="B30" s="6"/>
      <c r="C30" s="6" t="s">
        <v>179</v>
      </c>
      <c r="D30" s="6" t="s">
        <v>180</v>
      </c>
      <c r="E30" s="5" t="str">
        <f>HYPERLINK("https://www.esco-net.com/wcs/escort/ec/detail?hHinCd=EA922JG-17","EA922JG-17")</f>
        <v>EA922JG-17</v>
      </c>
    </row>
    <row r="31" spans="2:5" x14ac:dyDescent="0.2">
      <c r="B31" s="6"/>
      <c r="C31" s="6" t="s">
        <v>181</v>
      </c>
      <c r="D31" s="6" t="s">
        <v>182</v>
      </c>
      <c r="E31" s="5"/>
    </row>
    <row r="32" spans="2:5" x14ac:dyDescent="0.2">
      <c r="B32" s="6"/>
      <c r="C32" s="6" t="s">
        <v>183</v>
      </c>
      <c r="D32" s="6" t="s">
        <v>184</v>
      </c>
      <c r="E32" s="5" t="str">
        <f>HYPERLINK("https://www.esco-net.com/wcs/escort/ec/detail?hHinCd=EA944ME-2A","EA944ME-2A")</f>
        <v>EA944ME-2A</v>
      </c>
    </row>
    <row r="33" spans="2:5" x14ac:dyDescent="0.2">
      <c r="B33" s="6"/>
      <c r="C33" s="6" t="s">
        <v>185</v>
      </c>
      <c r="D33" s="6" t="s">
        <v>186</v>
      </c>
      <c r="E33" s="5" t="str">
        <f>HYPERLINK("https://www.esco-net.com/wcs/escort/ec/detail?hHinCd=EA988XC-2","EA988XC-2")</f>
        <v>EA988XC-2</v>
      </c>
    </row>
    <row r="34" spans="2:5" x14ac:dyDescent="0.2">
      <c r="B34" s="6"/>
      <c r="C34" s="6" t="s">
        <v>187</v>
      </c>
      <c r="D34" s="6" t="s">
        <v>188</v>
      </c>
      <c r="E34" s="5" t="str">
        <f>HYPERLINK("https://www.esco-net.com/wcs/escort/ec/detail?hHinCd=EA119-8C","EA119-8C")</f>
        <v>EA119-8C</v>
      </c>
    </row>
    <row r="35" spans="2:5" x14ac:dyDescent="0.2">
      <c r="B35" s="6"/>
      <c r="C35" s="6" t="s">
        <v>189</v>
      </c>
      <c r="D35" s="6" t="s">
        <v>190</v>
      </c>
      <c r="E35" s="5"/>
    </row>
    <row r="36" spans="2:5" x14ac:dyDescent="0.2">
      <c r="B36" s="6" t="s">
        <v>191</v>
      </c>
      <c r="C36" s="6" t="s">
        <v>192</v>
      </c>
      <c r="D36" s="6" t="s">
        <v>193</v>
      </c>
      <c r="E36" s="5" t="str">
        <f>HYPERLINK("https://www.esco-net.com/wcs/escort/ec/detail?hHinCd=EA208-4HA","EA208-4HA")</f>
        <v>EA208-4HA</v>
      </c>
    </row>
    <row r="37" spans="2:5" x14ac:dyDescent="0.2">
      <c r="B37" s="6" t="s">
        <v>17</v>
      </c>
      <c r="C37" s="6" t="s">
        <v>194</v>
      </c>
      <c r="D37" s="6" t="s">
        <v>195</v>
      </c>
      <c r="E37" s="5" t="str">
        <f>HYPERLINK("https://www.esco-net.com/wcs/escort/ec/detail?hHinCd=EA605BK-1","EA605BK-1")</f>
        <v>EA605BK-1</v>
      </c>
    </row>
    <row r="38" spans="2:5" x14ac:dyDescent="0.2">
      <c r="B38" s="6" t="s">
        <v>196</v>
      </c>
      <c r="C38" s="6" t="s">
        <v>197</v>
      </c>
      <c r="D38" s="6" t="s">
        <v>198</v>
      </c>
      <c r="E38" s="5" t="str">
        <f>HYPERLINK("https://www.esco-net.com/wcs/escort/ec/detail?hHinCd=EA703E-1","EA703E-1")</f>
        <v>EA703E-1</v>
      </c>
    </row>
    <row r="39" spans="2:5" x14ac:dyDescent="0.2">
      <c r="B39" s="6" t="s">
        <v>199</v>
      </c>
      <c r="C39" s="6" t="s">
        <v>200</v>
      </c>
      <c r="D39" s="6" t="s">
        <v>201</v>
      </c>
      <c r="E39" s="5"/>
    </row>
    <row r="40" spans="2:5" x14ac:dyDescent="0.2">
      <c r="B40" s="6" t="s">
        <v>202</v>
      </c>
      <c r="C40" s="6" t="s">
        <v>203</v>
      </c>
      <c r="D40" s="6" t="s">
        <v>204</v>
      </c>
      <c r="E40" s="5" t="str">
        <f>HYPERLINK("https://www.esco-net.com/wcs/escort/ec/detail?hHinCd=EA997PR-51","EA997PR-51")</f>
        <v>EA997PR-51</v>
      </c>
    </row>
    <row r="41" spans="2:5" x14ac:dyDescent="0.2">
      <c r="B41" s="6" t="s">
        <v>202</v>
      </c>
      <c r="C41" s="6" t="s">
        <v>205</v>
      </c>
      <c r="D41" s="6" t="s">
        <v>206</v>
      </c>
      <c r="E41" s="5" t="str">
        <f>HYPERLINK("https://www.esco-net.com/wcs/escort/ec/detail?hHinCd=EA997PR-53","EA997PR-53")</f>
        <v>EA997PR-53</v>
      </c>
    </row>
    <row r="42" spans="2:5" x14ac:dyDescent="0.2">
      <c r="B42" s="6" t="s">
        <v>202</v>
      </c>
      <c r="C42" s="6" t="s">
        <v>207</v>
      </c>
      <c r="D42" s="6" t="s">
        <v>208</v>
      </c>
      <c r="E42" s="5" t="str">
        <f>HYPERLINK("https://www.esco-net.com/wcs/escort/ec/detail?hHinCd=EA997PR-58","EA997PR-58")</f>
        <v>EA997PR-58</v>
      </c>
    </row>
    <row r="43" spans="2:5" x14ac:dyDescent="0.2">
      <c r="B43" s="6" t="s">
        <v>202</v>
      </c>
      <c r="C43" s="6" t="s">
        <v>209</v>
      </c>
      <c r="D43" s="6" t="s">
        <v>210</v>
      </c>
      <c r="E43" s="5" t="str">
        <f>HYPERLINK("https://www.esco-net.com/wcs/escort/ec/detail?hHinCd=EA897AZ-22","EA897AZ-22")</f>
        <v>EA897AZ-22</v>
      </c>
    </row>
    <row r="44" spans="2:5" x14ac:dyDescent="0.2">
      <c r="B44" s="6" t="s">
        <v>211</v>
      </c>
      <c r="C44" s="6" t="s">
        <v>212</v>
      </c>
      <c r="D44" s="6" t="s">
        <v>213</v>
      </c>
      <c r="E44" s="5" t="str">
        <f>HYPERLINK("https://www.esco-net.com/wcs/escort/ec/detail?hHinCd=EA115Z-40","EA115Z-40")</f>
        <v>EA115Z-40</v>
      </c>
    </row>
    <row r="45" spans="2:5" x14ac:dyDescent="0.2">
      <c r="B45" s="6" t="s">
        <v>73</v>
      </c>
      <c r="C45" s="6" t="s">
        <v>214</v>
      </c>
      <c r="D45" s="6" t="s">
        <v>215</v>
      </c>
      <c r="E45" s="5" t="str">
        <f>HYPERLINK("https://www.esco-net.com/wcs/escort/ec/detail?hHinCd=EA115MM-42","EA115MM-42")</f>
        <v>EA115MM-42</v>
      </c>
    </row>
    <row r="46" spans="2:5" x14ac:dyDescent="0.2">
      <c r="B46" s="6" t="s">
        <v>30</v>
      </c>
      <c r="C46" s="6" t="s">
        <v>216</v>
      </c>
      <c r="D46" s="6" t="s">
        <v>217</v>
      </c>
      <c r="E46" s="5"/>
    </row>
    <row r="47" spans="2:5" x14ac:dyDescent="0.2">
      <c r="B47" s="6" t="s">
        <v>218</v>
      </c>
      <c r="C47" s="6" t="s">
        <v>219</v>
      </c>
      <c r="D47" s="6" t="s">
        <v>220</v>
      </c>
      <c r="E47" s="5" t="str">
        <f>HYPERLINK("https://www.esco-net.com/wcs/escort/ec/detail?hHinCd=EA897CW-74A","EA897CW-74A")</f>
        <v>EA897CW-74A</v>
      </c>
    </row>
    <row r="48" spans="2:5" x14ac:dyDescent="0.2">
      <c r="B48" s="6" t="s">
        <v>221</v>
      </c>
      <c r="C48" s="6" t="s">
        <v>222</v>
      </c>
      <c r="D48" s="6" t="s">
        <v>223</v>
      </c>
      <c r="E48" s="5" t="str">
        <f>HYPERLINK("https://www.esco-net.com/wcs/escort/ec/detail?hHinCd=EA763AD-204","EA763AD-204")</f>
        <v>EA763AD-204</v>
      </c>
    </row>
    <row r="49" spans="2:5" x14ac:dyDescent="0.2">
      <c r="B49" s="6" t="s">
        <v>221</v>
      </c>
      <c r="C49" s="6" t="s">
        <v>224</v>
      </c>
      <c r="D49" s="6" t="s">
        <v>225</v>
      </c>
      <c r="E49" s="5" t="str">
        <f>HYPERLINK("https://www.esco-net.com/wcs/escort/ec/detail?hHinCd=EA763AD-208","EA763AD-208")</f>
        <v>EA763AD-208</v>
      </c>
    </row>
    <row r="50" spans="2:5" x14ac:dyDescent="0.2">
      <c r="B50" s="6" t="s">
        <v>226</v>
      </c>
      <c r="C50" s="6" t="s">
        <v>227</v>
      </c>
      <c r="D50" s="6" t="s">
        <v>228</v>
      </c>
      <c r="E50" s="5" t="str">
        <f>HYPERLINK("https://www.esco-net.com/wcs/escort/ec/detail?hHinCd=EA300AC-3A","EA300AC-3A")</f>
        <v>EA300AC-3A</v>
      </c>
    </row>
    <row r="51" spans="2:5" x14ac:dyDescent="0.2">
      <c r="B51" s="6" t="s">
        <v>229</v>
      </c>
      <c r="C51" s="6" t="s">
        <v>230</v>
      </c>
      <c r="D51" s="6" t="s">
        <v>231</v>
      </c>
      <c r="E51" s="5" t="str">
        <f>HYPERLINK("https://www.esco-net.com/wcs/escort/ec/detail?hHinCd=EA370AR-3","EA370AR-3")</f>
        <v>EA370AR-3</v>
      </c>
    </row>
    <row r="52" spans="2:5" x14ac:dyDescent="0.2">
      <c r="B52" s="6" t="s">
        <v>232</v>
      </c>
      <c r="C52" s="6" t="s">
        <v>233</v>
      </c>
      <c r="D52" s="6" t="s">
        <v>234</v>
      </c>
      <c r="E52" s="5"/>
    </row>
    <row r="53" spans="2:5" x14ac:dyDescent="0.2">
      <c r="B53" s="6" t="s">
        <v>11</v>
      </c>
      <c r="C53" s="6" t="s">
        <v>235</v>
      </c>
      <c r="D53" s="6" t="s">
        <v>236</v>
      </c>
      <c r="E53" s="5" t="str">
        <f>HYPERLINK("https://www.esco-net.com/wcs/escort/ec/detail?hHinCd=EA526SG-6","EA526SG-6")</f>
        <v>EA526SG-6</v>
      </c>
    </row>
    <row r="54" spans="2:5" x14ac:dyDescent="0.2">
      <c r="B54" s="6" t="s">
        <v>74</v>
      </c>
      <c r="C54" s="6" t="s">
        <v>237</v>
      </c>
      <c r="D54" s="6" t="s">
        <v>238</v>
      </c>
      <c r="E54" s="5" t="str">
        <f>HYPERLINK("https://www.esco-net.com/wcs/escort/ec/detail?hHinCd=EA544RA-92","EA544RA-92")</f>
        <v>EA544RA-92</v>
      </c>
    </row>
    <row r="55" spans="2:5" x14ac:dyDescent="0.2">
      <c r="B55" s="6" t="s">
        <v>239</v>
      </c>
      <c r="C55" s="6" t="s">
        <v>240</v>
      </c>
      <c r="D55" s="6" t="s">
        <v>241</v>
      </c>
      <c r="E55" s="5" t="str">
        <f>HYPERLINK("https://www.esco-net.com/wcs/escort/ec/detail?hHinCd=EA545KR-1","EA545KR-1")</f>
        <v>EA545KR-1</v>
      </c>
    </row>
    <row r="56" spans="2:5" x14ac:dyDescent="0.2">
      <c r="B56" s="6" t="s">
        <v>242</v>
      </c>
      <c r="C56" s="6" t="s">
        <v>243</v>
      </c>
      <c r="D56" s="6" t="s">
        <v>244</v>
      </c>
      <c r="E56" s="5" t="str">
        <f>HYPERLINK("https://www.esco-net.com/wcs/escort/ec/detail?hHinCd=EA545KS-12","EA545KS-12")</f>
        <v>EA545KS-12</v>
      </c>
    </row>
    <row r="57" spans="2:5" x14ac:dyDescent="0.2">
      <c r="B57" s="6" t="s">
        <v>245</v>
      </c>
      <c r="C57" s="6" t="s">
        <v>246</v>
      </c>
      <c r="D57" s="6" t="s">
        <v>247</v>
      </c>
      <c r="E57" s="5" t="str">
        <f>HYPERLINK("https://www.esco-net.com/wcs/escort/ec/detail?hHinCd=EA572DH-1","EA572DH-1")</f>
        <v>EA572DH-1</v>
      </c>
    </row>
    <row r="58" spans="2:5" x14ac:dyDescent="0.2">
      <c r="B58" s="6" t="s">
        <v>248</v>
      </c>
      <c r="C58" s="6" t="s">
        <v>249</v>
      </c>
      <c r="D58" s="6" t="s">
        <v>250</v>
      </c>
      <c r="E58" s="5" t="str">
        <f>HYPERLINK("https://www.esco-net.com/wcs/escort/ec/detail?hHinCd=EA643DA-107","EA643DA-107")</f>
        <v>EA643DA-107</v>
      </c>
    </row>
    <row r="59" spans="2:5" x14ac:dyDescent="0.2">
      <c r="B59" s="6" t="s">
        <v>75</v>
      </c>
      <c r="C59" s="6" t="s">
        <v>251</v>
      </c>
      <c r="D59" s="6" t="s">
        <v>252</v>
      </c>
      <c r="E59" s="5" t="str">
        <f>HYPERLINK("https://www.esco-net.com/wcs/escort/ec/detail?hHinCd=EA575HL-2","EA575HL-2")</f>
        <v>EA575HL-2</v>
      </c>
    </row>
    <row r="60" spans="2:5" x14ac:dyDescent="0.2">
      <c r="B60" s="6" t="s">
        <v>31</v>
      </c>
      <c r="C60" s="6" t="s">
        <v>253</v>
      </c>
      <c r="D60" s="6" t="s">
        <v>254</v>
      </c>
      <c r="E60" s="5" t="str">
        <f>HYPERLINK("https://www.esco-net.com/wcs/escort/ec/detail?hHinCd=EA575WB-11","EA575WB-11")</f>
        <v>EA575WB-11</v>
      </c>
    </row>
    <row r="61" spans="2:5" x14ac:dyDescent="0.2">
      <c r="B61" s="6" t="s">
        <v>255</v>
      </c>
      <c r="C61" s="6" t="s">
        <v>256</v>
      </c>
      <c r="D61" s="6" t="s">
        <v>257</v>
      </c>
      <c r="E61" s="5" t="str">
        <f>HYPERLINK("https://www.esco-net.com/wcs/escort/ec/detail?hHinCd=EA579BG-78A","EA579BG-78A")</f>
        <v>EA579BG-78A</v>
      </c>
    </row>
    <row r="62" spans="2:5" x14ac:dyDescent="0.2">
      <c r="B62" s="6" t="s">
        <v>258</v>
      </c>
      <c r="C62" s="6" t="s">
        <v>259</v>
      </c>
      <c r="D62" s="6" t="s">
        <v>260</v>
      </c>
      <c r="E62" s="5" t="str">
        <f>HYPERLINK("https://www.esco-net.com/wcs/escort/ec/detail?hHinCd=EA588GH-6","EA588GH-6")</f>
        <v>EA588GH-6</v>
      </c>
    </row>
    <row r="63" spans="2:5" x14ac:dyDescent="0.2">
      <c r="B63" s="6" t="s">
        <v>261</v>
      </c>
      <c r="C63" s="6" t="s">
        <v>262</v>
      </c>
      <c r="D63" s="6" t="s">
        <v>263</v>
      </c>
      <c r="E63" s="5" t="str">
        <f>HYPERLINK("https://www.esco-net.com/wcs/escort/ec/detail?hHinCd=EA588GC-15","EA588GC-15")</f>
        <v>EA588GC-15</v>
      </c>
    </row>
    <row r="64" spans="2:5" x14ac:dyDescent="0.2">
      <c r="B64" s="6" t="s">
        <v>264</v>
      </c>
      <c r="C64" s="6" t="s">
        <v>265</v>
      </c>
      <c r="D64" s="6" t="s">
        <v>266</v>
      </c>
      <c r="E64" s="5" t="str">
        <f>HYPERLINK("https://www.esco-net.com/wcs/escort/ec/detail?hHinCd=EA109MJ-143","EA109MJ-143")</f>
        <v>EA109MJ-143</v>
      </c>
    </row>
    <row r="65" spans="2:5" x14ac:dyDescent="0.2">
      <c r="B65" s="6" t="s">
        <v>76</v>
      </c>
      <c r="C65" s="6" t="s">
        <v>267</v>
      </c>
      <c r="D65" s="6" t="s">
        <v>268</v>
      </c>
      <c r="E65" s="5" t="str">
        <f>HYPERLINK("https://www.esco-net.com/wcs/escort/ec/detail?hHinCd=EA109LA-41","EA109LA-41")</f>
        <v>EA109LA-41</v>
      </c>
    </row>
    <row r="66" spans="2:5" x14ac:dyDescent="0.2">
      <c r="B66" s="6" t="s">
        <v>32</v>
      </c>
      <c r="C66" s="6" t="s">
        <v>269</v>
      </c>
      <c r="D66" s="6" t="s">
        <v>270</v>
      </c>
      <c r="E66" s="5"/>
    </row>
    <row r="67" spans="2:5" x14ac:dyDescent="0.2">
      <c r="B67" s="6" t="s">
        <v>271</v>
      </c>
      <c r="C67" s="6" t="s">
        <v>272</v>
      </c>
      <c r="D67" s="6" t="s">
        <v>273</v>
      </c>
      <c r="E67" s="5"/>
    </row>
    <row r="68" spans="2:5" x14ac:dyDescent="0.2">
      <c r="B68" s="6" t="s">
        <v>274</v>
      </c>
      <c r="C68" s="6" t="s">
        <v>275</v>
      </c>
      <c r="D68" s="6" t="s">
        <v>276</v>
      </c>
      <c r="E68" s="5" t="str">
        <f>HYPERLINK("https://www.esco-net.com/wcs/escort/ec/detail?hHinCd=EA944MC-11B","EA944MC-11B")</f>
        <v>EA944MC-11B</v>
      </c>
    </row>
    <row r="69" spans="2:5" x14ac:dyDescent="0.2">
      <c r="B69" s="6" t="s">
        <v>274</v>
      </c>
      <c r="C69" s="6" t="s">
        <v>277</v>
      </c>
      <c r="D69" s="6" t="s">
        <v>278</v>
      </c>
      <c r="E69" s="5" t="str">
        <f>HYPERLINK("https://www.esco-net.com/wcs/escort/ec/detail?hHinCd=EA944MC-12B","EA944MC-12B")</f>
        <v>EA944MC-12B</v>
      </c>
    </row>
    <row r="70" spans="2:5" x14ac:dyDescent="0.2">
      <c r="B70" s="6" t="s">
        <v>274</v>
      </c>
      <c r="C70" s="6" t="s">
        <v>279</v>
      </c>
      <c r="D70" s="6" t="s">
        <v>280</v>
      </c>
      <c r="E70" s="5" t="str">
        <f>HYPERLINK("https://www.esco-net.com/wcs/escort/ec/detail?hHinCd=EA944MC-36","EA944MC-36")</f>
        <v>EA944MC-36</v>
      </c>
    </row>
    <row r="71" spans="2:5" x14ac:dyDescent="0.2">
      <c r="B71" s="6" t="s">
        <v>281</v>
      </c>
      <c r="C71" s="6" t="s">
        <v>282</v>
      </c>
      <c r="D71" s="6" t="s">
        <v>283</v>
      </c>
      <c r="E71" s="5" t="str">
        <f>HYPERLINK("https://www.esco-net.com/wcs/escort/ec/detail?hHinCd=EA943MA-6B","EA943MA-6B")</f>
        <v>EA943MA-6B</v>
      </c>
    </row>
    <row r="72" spans="2:5" x14ac:dyDescent="0.2">
      <c r="B72" s="6" t="s">
        <v>284</v>
      </c>
      <c r="C72" s="6" t="s">
        <v>285</v>
      </c>
      <c r="D72" s="6" t="s">
        <v>286</v>
      </c>
      <c r="E72" s="5" t="str">
        <f>HYPERLINK("https://www.esco-net.com/wcs/escort/ec/detail?hHinCd=EA928BA-390","EA928BA-390")</f>
        <v>EA928BA-390</v>
      </c>
    </row>
    <row r="73" spans="2:5" x14ac:dyDescent="0.2">
      <c r="B73" s="6" t="s">
        <v>287</v>
      </c>
      <c r="C73" s="6" t="s">
        <v>288</v>
      </c>
      <c r="D73" s="6" t="s">
        <v>289</v>
      </c>
      <c r="E73" s="5" t="str">
        <f>HYPERLINK("https://www.esco-net.com/wcs/escort/ec/detail?hHinCd=EA642KU-3","EA642KU-3")</f>
        <v>EA642KU-3</v>
      </c>
    </row>
    <row r="74" spans="2:5" x14ac:dyDescent="0.2">
      <c r="B74" s="6" t="s">
        <v>290</v>
      </c>
      <c r="C74" s="6" t="s">
        <v>291</v>
      </c>
      <c r="D74" s="6" t="s">
        <v>292</v>
      </c>
      <c r="E74" s="5" t="str">
        <f>HYPERLINK("https://www.esco-net.com/wcs/escort/ec/detail?hHinCd=EA643AA-10","EA643AA-10")</f>
        <v>EA643AA-10</v>
      </c>
    </row>
    <row r="75" spans="2:5" x14ac:dyDescent="0.2">
      <c r="B75" s="6" t="s">
        <v>290</v>
      </c>
      <c r="C75" s="6" t="s">
        <v>293</v>
      </c>
      <c r="D75" s="6" t="s">
        <v>294</v>
      </c>
      <c r="E75" s="5" t="str">
        <f>HYPERLINK("https://www.esco-net.com/wcs/escort/ec/detail?hHinCd=EA643AA-15","EA643AA-15")</f>
        <v>EA643AA-15</v>
      </c>
    </row>
    <row r="76" spans="2:5" x14ac:dyDescent="0.2">
      <c r="B76" s="6" t="s">
        <v>290</v>
      </c>
      <c r="C76" s="6" t="s">
        <v>295</v>
      </c>
      <c r="D76" s="6" t="s">
        <v>296</v>
      </c>
      <c r="E76" s="5" t="str">
        <f>HYPERLINK("https://www.esco-net.com/wcs/escort/ec/detail?hHinCd=EA643AA-20","EA643AA-20")</f>
        <v>EA643AA-20</v>
      </c>
    </row>
    <row r="77" spans="2:5" x14ac:dyDescent="0.2">
      <c r="B77" s="6" t="s">
        <v>290</v>
      </c>
      <c r="C77" s="6" t="s">
        <v>297</v>
      </c>
      <c r="D77" s="6" t="s">
        <v>298</v>
      </c>
      <c r="E77" s="5" t="str">
        <f>HYPERLINK("https://www.esco-net.com/wcs/escort/ec/detail?hHinCd=EA643AA-25","EA643AA-25")</f>
        <v>EA643AA-25</v>
      </c>
    </row>
    <row r="78" spans="2:5" x14ac:dyDescent="0.2">
      <c r="B78" s="6" t="s">
        <v>290</v>
      </c>
      <c r="C78" s="6" t="s">
        <v>299</v>
      </c>
      <c r="D78" s="6" t="s">
        <v>300</v>
      </c>
      <c r="E78" s="5" t="str">
        <f>HYPERLINK("https://www.esco-net.com/wcs/escort/ec/detail?hHinCd=EA643AA-30","EA643AA-30")</f>
        <v>EA643AA-30</v>
      </c>
    </row>
    <row r="79" spans="2:5" x14ac:dyDescent="0.2">
      <c r="B79" s="6" t="s">
        <v>290</v>
      </c>
      <c r="C79" s="6" t="s">
        <v>301</v>
      </c>
      <c r="D79" s="6" t="s">
        <v>302</v>
      </c>
      <c r="E79" s="5" t="str">
        <f>HYPERLINK("https://www.esco-net.com/wcs/escort/ec/detail?hHinCd=EA643AA-37.5","EA643AA-37.5")</f>
        <v>EA643AA-37.5</v>
      </c>
    </row>
    <row r="80" spans="2:5" x14ac:dyDescent="0.2">
      <c r="B80" s="6" t="s">
        <v>290</v>
      </c>
      <c r="C80" s="6" t="s">
        <v>303</v>
      </c>
      <c r="D80" s="6" t="s">
        <v>304</v>
      </c>
      <c r="E80" s="5" t="str">
        <f>HYPERLINK("https://www.esco-net.com/wcs/escort/ec/detail?hHinCd=EA643AA-45","EA643AA-45")</f>
        <v>EA643AA-45</v>
      </c>
    </row>
    <row r="81" spans="2:5" x14ac:dyDescent="0.2">
      <c r="B81" s="6" t="s">
        <v>77</v>
      </c>
      <c r="C81" s="6" t="s">
        <v>305</v>
      </c>
      <c r="D81" s="6" t="s">
        <v>306</v>
      </c>
      <c r="E81" s="5" t="str">
        <f>HYPERLINK("https://www.esco-net.com/wcs/escort/ec/detail?hHinCd=EA582EC-2","EA582EC-2")</f>
        <v>EA582EC-2</v>
      </c>
    </row>
    <row r="82" spans="2:5" x14ac:dyDescent="0.2">
      <c r="B82" s="6" t="s">
        <v>307</v>
      </c>
      <c r="C82" s="6" t="s">
        <v>308</v>
      </c>
      <c r="D82" s="6" t="s">
        <v>309</v>
      </c>
      <c r="E82" s="5" t="str">
        <f>HYPERLINK("https://www.esco-net.com/wcs/escort/ec/detail?hHinCd=EA240","EA240")</f>
        <v>EA240</v>
      </c>
    </row>
    <row r="83" spans="2:5" x14ac:dyDescent="0.2">
      <c r="B83" s="6" t="s">
        <v>310</v>
      </c>
      <c r="C83" s="6" t="s">
        <v>311</v>
      </c>
      <c r="D83" s="6" t="s">
        <v>312</v>
      </c>
      <c r="E83" s="5" t="str">
        <f>HYPERLINK("https://www.esco-net.com/wcs/escort/ec/detail?hHinCd=EA530WA-2","EA530WA-2")</f>
        <v>EA530WA-2</v>
      </c>
    </row>
    <row r="84" spans="2:5" x14ac:dyDescent="0.2">
      <c r="B84" s="6" t="s">
        <v>313</v>
      </c>
      <c r="C84" s="6" t="s">
        <v>314</v>
      </c>
      <c r="D84" s="6" t="s">
        <v>315</v>
      </c>
      <c r="E84" s="5" t="str">
        <f>HYPERLINK("https://www.esco-net.com/wcs/escort/ec/detail?hHinCd=EA531K-180","EA531K-180")</f>
        <v>EA531K-180</v>
      </c>
    </row>
    <row r="85" spans="2:5" x14ac:dyDescent="0.2">
      <c r="B85" s="6" t="s">
        <v>316</v>
      </c>
      <c r="C85" s="6" t="s">
        <v>317</v>
      </c>
      <c r="D85" s="6" t="s">
        <v>318</v>
      </c>
      <c r="E85" s="5"/>
    </row>
    <row r="86" spans="2:5" x14ac:dyDescent="0.2">
      <c r="B86" s="6" t="s">
        <v>316</v>
      </c>
      <c r="C86" s="6" t="s">
        <v>319</v>
      </c>
      <c r="D86" s="6" t="s">
        <v>320</v>
      </c>
      <c r="E86" s="5"/>
    </row>
    <row r="87" spans="2:5" x14ac:dyDescent="0.2">
      <c r="B87" s="6" t="s">
        <v>321</v>
      </c>
      <c r="C87" s="6" t="s">
        <v>322</v>
      </c>
      <c r="D87" s="6" t="s">
        <v>323</v>
      </c>
      <c r="E87" s="5"/>
    </row>
    <row r="88" spans="2:5" x14ac:dyDescent="0.2">
      <c r="B88" s="6" t="s">
        <v>324</v>
      </c>
      <c r="C88" s="6" t="s">
        <v>325</v>
      </c>
      <c r="D88" s="6" t="s">
        <v>326</v>
      </c>
      <c r="E88" s="5" t="str">
        <f>HYPERLINK("https://www.esco-net.com/wcs/escort/ec/detail?hHinCd=EA723VK-20A","EA723VK-20A")</f>
        <v>EA723VK-20A</v>
      </c>
    </row>
    <row r="89" spans="2:5" x14ac:dyDescent="0.2">
      <c r="B89" s="6" t="s">
        <v>327</v>
      </c>
      <c r="C89" s="6" t="s">
        <v>328</v>
      </c>
      <c r="D89" s="6" t="s">
        <v>329</v>
      </c>
      <c r="E89" s="5" t="str">
        <f>HYPERLINK("https://www.esco-net.com/wcs/escort/ec/detail?hHinCd=EA640HB-1","EA640HB-1")</f>
        <v>EA640HB-1</v>
      </c>
    </row>
    <row r="90" spans="2:5" x14ac:dyDescent="0.2">
      <c r="B90" s="6" t="s">
        <v>330</v>
      </c>
      <c r="C90" s="6" t="s">
        <v>331</v>
      </c>
      <c r="D90" s="6" t="s">
        <v>332</v>
      </c>
      <c r="E90" s="5" t="str">
        <f>HYPERLINK("https://www.esco-net.com/wcs/escort/ec/detail?hHinCd=EA547DE-19A","EA547DE-19A")</f>
        <v>EA547DE-19A</v>
      </c>
    </row>
    <row r="91" spans="2:5" x14ac:dyDescent="0.2">
      <c r="B91" s="6" t="s">
        <v>330</v>
      </c>
      <c r="C91" s="6" t="s">
        <v>333</v>
      </c>
      <c r="D91" s="6" t="s">
        <v>334</v>
      </c>
      <c r="E91" s="5" t="str">
        <f>HYPERLINK("https://www.esco-net.com/wcs/escort/ec/detail?hHinCd=EA547GC-25","EA547GC-25")</f>
        <v>EA547GC-25</v>
      </c>
    </row>
    <row r="92" spans="2:5" x14ac:dyDescent="0.2">
      <c r="B92" s="6" t="s">
        <v>335</v>
      </c>
      <c r="C92" s="6" t="s">
        <v>336</v>
      </c>
      <c r="D92" s="6" t="s">
        <v>337</v>
      </c>
      <c r="E92" s="5"/>
    </row>
    <row r="93" spans="2:5" x14ac:dyDescent="0.2">
      <c r="B93" s="6" t="s">
        <v>335</v>
      </c>
      <c r="C93" s="6" t="s">
        <v>338</v>
      </c>
      <c r="D93" s="6" t="s">
        <v>339</v>
      </c>
      <c r="E93" s="5"/>
    </row>
    <row r="94" spans="2:5" x14ac:dyDescent="0.2">
      <c r="B94" s="6" t="s">
        <v>340</v>
      </c>
      <c r="C94" s="6" t="s">
        <v>341</v>
      </c>
      <c r="D94" s="6" t="s">
        <v>342</v>
      </c>
      <c r="E94" s="5" t="str">
        <f>HYPERLINK("https://www.esco-net.com/wcs/escort/ec/detail?hHinCd=EA626GG-16","EA626GG-16")</f>
        <v>EA626GG-16</v>
      </c>
    </row>
    <row r="95" spans="2:5" x14ac:dyDescent="0.2">
      <c r="B95" s="6" t="s">
        <v>78</v>
      </c>
      <c r="C95" s="6" t="s">
        <v>343</v>
      </c>
      <c r="D95" s="6" t="s">
        <v>344</v>
      </c>
      <c r="E95" s="5" t="str">
        <f>HYPERLINK("https://www.esco-net.com/wcs/escort/ec/detail?hHinCd=EA580WE-50A","EA580WE-50A")</f>
        <v>EA580WE-50A</v>
      </c>
    </row>
    <row r="96" spans="2:5" x14ac:dyDescent="0.2">
      <c r="B96" s="6" t="s">
        <v>345</v>
      </c>
      <c r="C96" s="6" t="s">
        <v>346</v>
      </c>
      <c r="D96" s="6" t="s">
        <v>347</v>
      </c>
      <c r="E96" s="5" t="str">
        <f>HYPERLINK("https://www.esco-net.com/wcs/escort/ec/detail?hHinCd=EA585AL-160","EA585AL-160")</f>
        <v>EA585AL-160</v>
      </c>
    </row>
    <row r="97" spans="2:5" x14ac:dyDescent="0.2">
      <c r="B97" s="6" t="s">
        <v>348</v>
      </c>
      <c r="C97" s="6" t="s">
        <v>349</v>
      </c>
      <c r="D97" s="6" t="s">
        <v>350</v>
      </c>
      <c r="E97" s="5" t="str">
        <f>HYPERLINK("https://www.esco-net.com/wcs/escort/ec/detail?hHinCd=EA540BC-9","EA540BC-9")</f>
        <v>EA540BC-9</v>
      </c>
    </row>
    <row r="98" spans="2:5" x14ac:dyDescent="0.2">
      <c r="B98" s="6" t="s">
        <v>351</v>
      </c>
      <c r="C98" s="6" t="s">
        <v>352</v>
      </c>
      <c r="D98" s="6" t="s">
        <v>353</v>
      </c>
      <c r="E98" s="5" t="str">
        <f>HYPERLINK("https://www.esco-net.com/wcs/escort/ec/detail?hHinCd=EA589DG-2","EA589DG-2")</f>
        <v>EA589DG-2</v>
      </c>
    </row>
    <row r="99" spans="2:5" x14ac:dyDescent="0.2">
      <c r="B99" s="6" t="s">
        <v>354</v>
      </c>
      <c r="C99" s="6" t="s">
        <v>355</v>
      </c>
      <c r="D99" s="6" t="s">
        <v>356</v>
      </c>
      <c r="E99" s="5" t="str">
        <f>HYPERLINK("https://www.esco-net.com/wcs/escort/ec/detail?hHinCd=EA536DC-21","EA536DC-21")</f>
        <v>EA536DC-21</v>
      </c>
    </row>
    <row r="100" spans="2:5" x14ac:dyDescent="0.2">
      <c r="B100" s="6" t="s">
        <v>354</v>
      </c>
      <c r="C100" s="6" t="s">
        <v>357</v>
      </c>
      <c r="D100" s="6" t="s">
        <v>358</v>
      </c>
      <c r="E100" s="5" t="str">
        <f>HYPERLINK("https://www.esco-net.com/wcs/escort/ec/detail?hHinCd=EA536DC-22","EA536DC-22")</f>
        <v>EA536DC-22</v>
      </c>
    </row>
    <row r="101" spans="2:5" x14ac:dyDescent="0.2">
      <c r="B101" s="6" t="s">
        <v>354</v>
      </c>
      <c r="C101" s="6" t="s">
        <v>359</v>
      </c>
      <c r="D101" s="6" t="s">
        <v>360</v>
      </c>
      <c r="E101" s="5" t="str">
        <f>HYPERLINK("https://www.esco-net.com/wcs/escort/ec/detail?hHinCd=EA537DH-150","EA537DH-150")</f>
        <v>EA537DH-150</v>
      </c>
    </row>
    <row r="102" spans="2:5" x14ac:dyDescent="0.2">
      <c r="B102" s="6" t="s">
        <v>361</v>
      </c>
      <c r="C102" s="6" t="s">
        <v>362</v>
      </c>
      <c r="D102" s="6" t="s">
        <v>363</v>
      </c>
      <c r="E102" s="5" t="str">
        <f>HYPERLINK("https://www.esco-net.com/wcs/escort/ec/detail?hHinCd=EA537LB-22A","EA537LB-22A")</f>
        <v>EA537LB-22A</v>
      </c>
    </row>
    <row r="103" spans="2:5" x14ac:dyDescent="0.2">
      <c r="B103" s="6" t="s">
        <v>33</v>
      </c>
      <c r="C103" s="6" t="s">
        <v>364</v>
      </c>
      <c r="D103" s="6" t="s">
        <v>365</v>
      </c>
      <c r="E103" s="5" t="str">
        <f>HYPERLINK("https://www.esco-net.com/wcs/escort/ec/detail?hHinCd=EA536KD-202","EA536KD-202")</f>
        <v>EA536KD-202</v>
      </c>
    </row>
    <row r="104" spans="2:5" x14ac:dyDescent="0.2">
      <c r="B104" s="6" t="s">
        <v>366</v>
      </c>
      <c r="C104" s="6" t="s">
        <v>367</v>
      </c>
      <c r="D104" s="6" t="s">
        <v>368</v>
      </c>
      <c r="E104" s="5" t="str">
        <f>HYPERLINK("https://www.esco-net.com/wcs/escort/ec/detail?hHinCd=EA534KC-11A","EA534KC-11A")</f>
        <v>EA534KC-11A</v>
      </c>
    </row>
    <row r="105" spans="2:5" x14ac:dyDescent="0.2">
      <c r="B105" s="6" t="s">
        <v>369</v>
      </c>
      <c r="C105" s="6" t="s">
        <v>370</v>
      </c>
      <c r="D105" s="6" t="s">
        <v>371</v>
      </c>
      <c r="E105" s="5" t="str">
        <f>HYPERLINK("https://www.esco-net.com/wcs/escort/ec/detail?hHinCd=EA532AC-21B","EA532AC-21B")</f>
        <v>EA532AC-21B</v>
      </c>
    </row>
    <row r="106" spans="2:5" x14ac:dyDescent="0.2">
      <c r="B106" s="6" t="s">
        <v>372</v>
      </c>
      <c r="C106" s="6" t="s">
        <v>373</v>
      </c>
      <c r="D106" s="6" t="s">
        <v>374</v>
      </c>
      <c r="E106" s="5" t="str">
        <f>HYPERLINK("https://www.esco-net.com/wcs/escort/ec/detail?hHinCd=EA535KL-11","EA535KL-11")</f>
        <v>EA535KL-11</v>
      </c>
    </row>
    <row r="107" spans="2:5" x14ac:dyDescent="0.2">
      <c r="B107" s="6" t="s">
        <v>375</v>
      </c>
      <c r="C107" s="6" t="s">
        <v>376</v>
      </c>
      <c r="D107" s="6" t="s">
        <v>377</v>
      </c>
      <c r="E107" s="5" t="str">
        <f>HYPERLINK("https://www.esco-net.com/wcs/escort/ec/detail?hHinCd=EA759GN-29","EA759GN-29")</f>
        <v>EA759GN-29</v>
      </c>
    </row>
    <row r="108" spans="2:5" x14ac:dyDescent="0.2">
      <c r="B108" s="6" t="s">
        <v>378</v>
      </c>
      <c r="C108" s="6" t="s">
        <v>379</v>
      </c>
      <c r="D108" s="6" t="s">
        <v>380</v>
      </c>
      <c r="E108" s="5" t="str">
        <f>HYPERLINK("https://www.esco-net.com/wcs/escort/ec/detail?hHinCd=EA514BA-11","EA514BA-11")</f>
        <v>EA514BA-11</v>
      </c>
    </row>
    <row r="109" spans="2:5" x14ac:dyDescent="0.2">
      <c r="B109" s="6" t="s">
        <v>381</v>
      </c>
      <c r="C109" s="6" t="s">
        <v>382</v>
      </c>
      <c r="D109" s="6" t="s">
        <v>383</v>
      </c>
      <c r="E109" s="5"/>
    </row>
    <row r="110" spans="2:5" x14ac:dyDescent="0.2">
      <c r="B110" s="6" t="s">
        <v>79</v>
      </c>
      <c r="C110" s="6" t="s">
        <v>384</v>
      </c>
      <c r="D110" s="6" t="s">
        <v>385</v>
      </c>
      <c r="E110" s="5" t="str">
        <f>HYPERLINK("https://www.esco-net.com/wcs/escort/ec/detail?hHinCd=EA123CT-3","EA123CT-3")</f>
        <v>EA123CT-3</v>
      </c>
    </row>
    <row r="111" spans="2:5" x14ac:dyDescent="0.2">
      <c r="B111" s="6" t="s">
        <v>386</v>
      </c>
      <c r="C111" s="6" t="s">
        <v>387</v>
      </c>
      <c r="D111" s="6" t="s">
        <v>388</v>
      </c>
      <c r="E111" s="5" t="str">
        <f>HYPERLINK("https://www.esco-net.com/wcs/escort/ec/detail?hHinCd=EA514AM-12","EA514AM-12")</f>
        <v>EA514AM-12</v>
      </c>
    </row>
    <row r="112" spans="2:5" x14ac:dyDescent="0.2">
      <c r="B112" s="6" t="s">
        <v>389</v>
      </c>
      <c r="C112" s="6" t="s">
        <v>390</v>
      </c>
      <c r="D112" s="6" t="s">
        <v>391</v>
      </c>
      <c r="E112" s="5" t="str">
        <f>HYPERLINK("https://www.esco-net.com/wcs/escort/ec/detail?hHinCd=EA922AE-101","EA922AE-101")</f>
        <v>EA922AE-101</v>
      </c>
    </row>
    <row r="113" spans="2:5" x14ac:dyDescent="0.2">
      <c r="B113" s="6" t="s">
        <v>392</v>
      </c>
      <c r="C113" s="6" t="s">
        <v>393</v>
      </c>
      <c r="D113" s="6" t="s">
        <v>394</v>
      </c>
      <c r="E113" s="5"/>
    </row>
    <row r="114" spans="2:5" x14ac:dyDescent="0.2">
      <c r="B114" s="6" t="s">
        <v>80</v>
      </c>
      <c r="C114" s="6" t="s">
        <v>395</v>
      </c>
      <c r="D114" s="6" t="s">
        <v>396</v>
      </c>
      <c r="E114" s="5" t="str">
        <f>HYPERLINK("https://www.esco-net.com/wcs/escort/ec/detail?hHinCd=EA604AH-25","EA604AH-25")</f>
        <v>EA604AH-25</v>
      </c>
    </row>
    <row r="115" spans="2:5" x14ac:dyDescent="0.2">
      <c r="B115" s="6" t="s">
        <v>80</v>
      </c>
      <c r="C115" s="6" t="s">
        <v>397</v>
      </c>
      <c r="D115" s="6" t="s">
        <v>398</v>
      </c>
      <c r="E115" s="5" t="str">
        <f>HYPERLINK("https://www.esco-net.com/wcs/escort/ec/detail?hHinCd=EA604AH-25","EA604AH-25")</f>
        <v>EA604AH-25</v>
      </c>
    </row>
    <row r="116" spans="2:5" x14ac:dyDescent="0.2">
      <c r="B116" s="6" t="s">
        <v>18</v>
      </c>
      <c r="C116" s="6" t="s">
        <v>399</v>
      </c>
      <c r="D116" s="6" t="s">
        <v>400</v>
      </c>
      <c r="E116" s="5"/>
    </row>
    <row r="117" spans="2:5" x14ac:dyDescent="0.2">
      <c r="B117" s="6" t="s">
        <v>18</v>
      </c>
      <c r="C117" s="6" t="s">
        <v>401</v>
      </c>
      <c r="D117" s="6" t="s">
        <v>402</v>
      </c>
      <c r="E117" s="5" t="str">
        <f>HYPERLINK("https://www.esco-net.com/wcs/escort/ec/detail?hHinCd=EA590HA-37","EA590HA-37")</f>
        <v>EA590HA-37</v>
      </c>
    </row>
    <row r="118" spans="2:5" x14ac:dyDescent="0.2">
      <c r="B118" s="6" t="s">
        <v>18</v>
      </c>
      <c r="C118" s="6" t="s">
        <v>403</v>
      </c>
      <c r="D118" s="6" t="s">
        <v>404</v>
      </c>
      <c r="E118" s="5" t="str">
        <f>HYPERLINK("https://www.esco-net.com/wcs/escort/ec/detail?hHinCd=EA590HA-56","EA590HA-56")</f>
        <v>EA590HA-56</v>
      </c>
    </row>
    <row r="119" spans="2:5" x14ac:dyDescent="0.2">
      <c r="B119" s="6" t="s">
        <v>18</v>
      </c>
      <c r="C119" s="6" t="s">
        <v>405</v>
      </c>
      <c r="D119" s="6" t="s">
        <v>406</v>
      </c>
      <c r="E119" s="5" t="str">
        <f>HYPERLINK("https://www.esco-net.com/wcs/escort/ec/detail?hHinCd=EA590HC-100","EA590HC-100")</f>
        <v>EA590HC-100</v>
      </c>
    </row>
    <row r="120" spans="2:5" x14ac:dyDescent="0.2">
      <c r="B120" s="6" t="s">
        <v>34</v>
      </c>
      <c r="C120" s="6" t="s">
        <v>407</v>
      </c>
      <c r="D120" s="6" t="s">
        <v>408</v>
      </c>
      <c r="E120" s="5" t="str">
        <f>HYPERLINK("https://www.esco-net.com/wcs/escort/ec/detail?hHinCd=EA604DH-6","EA604DH-6")</f>
        <v>EA604DH-6</v>
      </c>
    </row>
    <row r="121" spans="2:5" x14ac:dyDescent="0.2">
      <c r="B121" s="6" t="s">
        <v>409</v>
      </c>
      <c r="C121" s="6" t="s">
        <v>410</v>
      </c>
      <c r="D121" s="6" t="s">
        <v>411</v>
      </c>
      <c r="E121" s="5" t="str">
        <f>HYPERLINK("https://www.esco-net.com/wcs/escort/ec/detail?hHinCd=EA604DT-1","EA604DT-1")</f>
        <v>EA604DT-1</v>
      </c>
    </row>
    <row r="122" spans="2:5" x14ac:dyDescent="0.2">
      <c r="B122" s="6" t="s">
        <v>412</v>
      </c>
      <c r="C122" s="6" t="s">
        <v>413</v>
      </c>
      <c r="D122" s="6" t="s">
        <v>414</v>
      </c>
      <c r="E122" s="5" t="str">
        <f>HYPERLINK("https://www.esco-net.com/wcs/escort/ec/detail?hHinCd=EA928AH-2A","EA928AH-2A")</f>
        <v>EA928AH-2A</v>
      </c>
    </row>
    <row r="123" spans="2:5" x14ac:dyDescent="0.2">
      <c r="B123" s="6" t="s">
        <v>415</v>
      </c>
      <c r="C123" s="6" t="s">
        <v>416</v>
      </c>
      <c r="D123" s="6" t="s">
        <v>417</v>
      </c>
      <c r="E123" s="5" t="str">
        <f>HYPERLINK("https://www.esco-net.com/wcs/escort/ec/detail?hHinCd=EA922AB-64A","EA922AB-64A")</f>
        <v>EA922AB-64A</v>
      </c>
    </row>
    <row r="124" spans="2:5" x14ac:dyDescent="0.2">
      <c r="B124" s="6" t="s">
        <v>418</v>
      </c>
      <c r="C124" s="6" t="s">
        <v>419</v>
      </c>
      <c r="D124" s="6" t="s">
        <v>420</v>
      </c>
      <c r="E124" s="5"/>
    </row>
    <row r="125" spans="2:5" x14ac:dyDescent="0.2">
      <c r="B125" s="6" t="s">
        <v>421</v>
      </c>
      <c r="C125" s="6" t="s">
        <v>422</v>
      </c>
      <c r="D125" s="6" t="s">
        <v>423</v>
      </c>
      <c r="E125" s="5" t="str">
        <f>HYPERLINK("https://www.esco-net.com/wcs/escort/ec/detail?hHinCd=EA611AX-16","EA611AX-16")</f>
        <v>EA611AX-16</v>
      </c>
    </row>
    <row r="126" spans="2:5" x14ac:dyDescent="0.2">
      <c r="B126" s="6" t="s">
        <v>424</v>
      </c>
      <c r="C126" s="6" t="s">
        <v>425</v>
      </c>
      <c r="D126" s="6" t="s">
        <v>426</v>
      </c>
      <c r="E126" s="5" t="str">
        <f>HYPERLINK("https://www.esco-net.com/wcs/escort/ec/detail?hHinCd=EA614BA-109","EA614BA-109")</f>
        <v>EA614BA-109</v>
      </c>
    </row>
    <row r="127" spans="2:5" x14ac:dyDescent="0.2">
      <c r="B127" s="6" t="s">
        <v>427</v>
      </c>
      <c r="C127" s="6" t="s">
        <v>428</v>
      </c>
      <c r="D127" s="6" t="s">
        <v>429</v>
      </c>
      <c r="E127" s="5"/>
    </row>
    <row r="128" spans="2:5" x14ac:dyDescent="0.2">
      <c r="B128" s="6" t="s">
        <v>430</v>
      </c>
      <c r="C128" s="6" t="s">
        <v>431</v>
      </c>
      <c r="D128" s="6" t="s">
        <v>432</v>
      </c>
      <c r="E128" s="5"/>
    </row>
    <row r="129" spans="2:5" x14ac:dyDescent="0.2">
      <c r="B129" s="6" t="s">
        <v>433</v>
      </c>
      <c r="C129" s="6" t="s">
        <v>434</v>
      </c>
      <c r="D129" s="6" t="s">
        <v>435</v>
      </c>
      <c r="E129" s="5" t="str">
        <f>HYPERLINK("https://www.esco-net.com/wcs/escort/ec/detail?hHinCd=EA684RD-1","EA684RD-1")</f>
        <v>EA684RD-1</v>
      </c>
    </row>
    <row r="130" spans="2:5" x14ac:dyDescent="0.2">
      <c r="B130" s="6" t="s">
        <v>35</v>
      </c>
      <c r="C130" s="6" t="s">
        <v>436</v>
      </c>
      <c r="D130" s="6" t="s">
        <v>437</v>
      </c>
      <c r="E130" s="5" t="str">
        <f>HYPERLINK("https://www.esco-net.com/wcs/escort/ec/detail?hHinCd=EA687AS-1","EA687AS-1")</f>
        <v>EA687AS-1</v>
      </c>
    </row>
    <row r="131" spans="2:5" x14ac:dyDescent="0.2">
      <c r="B131" s="6" t="s">
        <v>438</v>
      </c>
      <c r="C131" s="6" t="s">
        <v>439</v>
      </c>
      <c r="D131" s="6" t="s">
        <v>440</v>
      </c>
      <c r="E131" s="5"/>
    </row>
    <row r="132" spans="2:5" x14ac:dyDescent="0.2">
      <c r="B132" s="6" t="s">
        <v>438</v>
      </c>
      <c r="C132" s="6" t="s">
        <v>441</v>
      </c>
      <c r="D132" s="6" t="s">
        <v>442</v>
      </c>
      <c r="E132" s="5" t="str">
        <f>HYPERLINK("https://www.esco-net.com/wcs/escort/ec/detail?hHinCd=EA685A-14","EA685A-14")</f>
        <v>EA685A-14</v>
      </c>
    </row>
    <row r="133" spans="2:5" x14ac:dyDescent="0.2">
      <c r="B133" s="6" t="s">
        <v>443</v>
      </c>
      <c r="C133" s="6" t="s">
        <v>444</v>
      </c>
      <c r="D133" s="6" t="s">
        <v>445</v>
      </c>
      <c r="E133" s="5" t="str">
        <f>HYPERLINK("https://www.esco-net.com/wcs/escort/ec/detail?hHinCd=EA617CC-55","EA617CC-55")</f>
        <v>EA617CC-55</v>
      </c>
    </row>
    <row r="134" spans="2:5" x14ac:dyDescent="0.2">
      <c r="B134" s="6" t="s">
        <v>446</v>
      </c>
      <c r="C134" s="6" t="s">
        <v>447</v>
      </c>
      <c r="D134" s="6" t="s">
        <v>448</v>
      </c>
      <c r="E134" s="5" t="str">
        <f>HYPERLINK("https://www.esco-net.com/wcs/escort/ec/detail?hHinCd=EA602SE-10","EA602SE-10")</f>
        <v>EA602SE-10</v>
      </c>
    </row>
    <row r="135" spans="2:5" x14ac:dyDescent="0.2">
      <c r="B135" s="6" t="s">
        <v>36</v>
      </c>
      <c r="C135" s="6" t="s">
        <v>449</v>
      </c>
      <c r="D135" s="6" t="s">
        <v>450</v>
      </c>
      <c r="E135" s="5"/>
    </row>
    <row r="136" spans="2:5" x14ac:dyDescent="0.2">
      <c r="B136" s="6" t="s">
        <v>37</v>
      </c>
      <c r="C136" s="6" t="s">
        <v>451</v>
      </c>
      <c r="D136" s="6" t="s">
        <v>452</v>
      </c>
      <c r="E136" s="5" t="str">
        <f>HYPERLINK("https://www.esco-net.com/wcs/escort/ec/detail?hHinCd=EA614B-117","EA614B-117")</f>
        <v>EA614B-117</v>
      </c>
    </row>
    <row r="137" spans="2:5" x14ac:dyDescent="0.2">
      <c r="B137" s="6" t="s">
        <v>453</v>
      </c>
      <c r="C137" s="6" t="s">
        <v>454</v>
      </c>
      <c r="D137" s="6" t="s">
        <v>455</v>
      </c>
      <c r="E137" s="5" t="str">
        <f>HYPERLINK("https://www.esco-net.com/wcs/escort/ec/detail?hHinCd=EA687AT-7","EA687AT-7")</f>
        <v>EA687AT-7</v>
      </c>
    </row>
    <row r="138" spans="2:5" x14ac:dyDescent="0.2">
      <c r="B138" s="6" t="s">
        <v>14</v>
      </c>
      <c r="C138" s="6" t="s">
        <v>456</v>
      </c>
      <c r="D138" s="6" t="s">
        <v>457</v>
      </c>
      <c r="E138" s="5" t="str">
        <f>HYPERLINK("https://www.esco-net.com/wcs/escort/ec/detail?hHinCd=EA618KN-8","EA618KN-8")</f>
        <v>EA618KN-8</v>
      </c>
    </row>
    <row r="139" spans="2:5" x14ac:dyDescent="0.2">
      <c r="B139" s="6" t="s">
        <v>15</v>
      </c>
      <c r="C139" s="6" t="s">
        <v>458</v>
      </c>
      <c r="D139" s="6" t="s">
        <v>459</v>
      </c>
      <c r="E139" s="5" t="str">
        <f>HYPERLINK("https://www.esco-net.com/wcs/escort/ec/detail?hHinCd=EA617AK-408","EA617AK-408")</f>
        <v>EA617AK-408</v>
      </c>
    </row>
    <row r="140" spans="2:5" x14ac:dyDescent="0.2">
      <c r="B140" s="6" t="s">
        <v>15</v>
      </c>
      <c r="C140" s="6" t="s">
        <v>460</v>
      </c>
      <c r="D140" s="6" t="s">
        <v>461</v>
      </c>
      <c r="E140" s="5"/>
    </row>
    <row r="141" spans="2:5" x14ac:dyDescent="0.2">
      <c r="B141" s="6" t="s">
        <v>15</v>
      </c>
      <c r="C141" s="6" t="s">
        <v>462</v>
      </c>
      <c r="D141" s="6" t="s">
        <v>463</v>
      </c>
      <c r="E141" s="5"/>
    </row>
    <row r="142" spans="2:5" x14ac:dyDescent="0.2">
      <c r="B142" s="6" t="s">
        <v>464</v>
      </c>
      <c r="C142" s="6" t="s">
        <v>465</v>
      </c>
      <c r="D142" s="6" t="s">
        <v>466</v>
      </c>
      <c r="E142" s="5"/>
    </row>
    <row r="143" spans="2:5" x14ac:dyDescent="0.2">
      <c r="B143" s="6" t="s">
        <v>38</v>
      </c>
      <c r="C143" s="6" t="s">
        <v>467</v>
      </c>
      <c r="D143" s="6" t="s">
        <v>468</v>
      </c>
      <c r="E143" s="5" t="str">
        <f>HYPERLINK("https://www.esco-net.com/wcs/escort/ec/detail?hHinCd=EA618RN-30","EA618RN-30")</f>
        <v>EA618RN-30</v>
      </c>
    </row>
    <row r="144" spans="2:5" x14ac:dyDescent="0.2">
      <c r="B144" s="6" t="s">
        <v>23</v>
      </c>
      <c r="C144" s="6" t="s">
        <v>469</v>
      </c>
      <c r="D144" s="6" t="s">
        <v>470</v>
      </c>
      <c r="E144" s="5" t="str">
        <f>HYPERLINK("https://www.esco-net.com/wcs/escort/ec/detail?hHinCd=EA614AA-22","EA614AA-22")</f>
        <v>EA614AA-22</v>
      </c>
    </row>
    <row r="145" spans="2:5" x14ac:dyDescent="0.2">
      <c r="B145" s="6" t="s">
        <v>23</v>
      </c>
      <c r="C145" s="6" t="s">
        <v>471</v>
      </c>
      <c r="D145" s="6" t="s">
        <v>472</v>
      </c>
      <c r="E145" s="5" t="str">
        <f>HYPERLINK("https://www.esco-net.com/wcs/escort/ec/detail?hHinCd=EA614AA-27","EA614AA-27")</f>
        <v>EA614AA-27</v>
      </c>
    </row>
    <row r="146" spans="2:5" x14ac:dyDescent="0.2">
      <c r="B146" s="6" t="s">
        <v>23</v>
      </c>
      <c r="C146" s="6" t="s">
        <v>473</v>
      </c>
      <c r="D146" s="6" t="s">
        <v>474</v>
      </c>
      <c r="E146" s="5" t="str">
        <f>HYPERLINK("https://www.esco-net.com/wcs/escort/ec/detail?hHinCd=EA615AN-8","EA615AN-8")</f>
        <v>EA615AN-8</v>
      </c>
    </row>
    <row r="147" spans="2:5" x14ac:dyDescent="0.2">
      <c r="B147" s="6" t="s">
        <v>475</v>
      </c>
      <c r="C147" s="6" t="s">
        <v>476</v>
      </c>
      <c r="D147" s="6" t="s">
        <v>477</v>
      </c>
      <c r="E147" s="5"/>
    </row>
    <row r="148" spans="2:5" x14ac:dyDescent="0.2">
      <c r="B148" s="6" t="s">
        <v>478</v>
      </c>
      <c r="C148" s="6" t="s">
        <v>479</v>
      </c>
      <c r="D148" s="6" t="s">
        <v>480</v>
      </c>
      <c r="E148" s="5" t="str">
        <f>HYPERLINK("https://www.esco-net.com/wcs/escort/ec/detail?hHinCd=EA164FC-47A","EA164FC-47A")</f>
        <v>EA164FC-47A</v>
      </c>
    </row>
    <row r="149" spans="2:5" x14ac:dyDescent="0.2">
      <c r="B149" s="6" t="s">
        <v>81</v>
      </c>
      <c r="C149" s="6" t="s">
        <v>481</v>
      </c>
      <c r="D149" s="6" t="s">
        <v>482</v>
      </c>
      <c r="E149" s="5"/>
    </row>
    <row r="150" spans="2:5" x14ac:dyDescent="0.2">
      <c r="B150" s="6" t="s">
        <v>82</v>
      </c>
      <c r="C150" s="6" t="s">
        <v>483</v>
      </c>
      <c r="D150" s="6" t="s">
        <v>484</v>
      </c>
      <c r="E150" s="5" t="str">
        <f>HYPERLINK("https://www.esco-net.com/wcs/escort/ec/detail?hHinCd=EA602AT-4","EA602AT-4")</f>
        <v>EA602AT-4</v>
      </c>
    </row>
    <row r="151" spans="2:5" x14ac:dyDescent="0.2">
      <c r="B151" s="6" t="s">
        <v>82</v>
      </c>
      <c r="C151" s="6" t="s">
        <v>485</v>
      </c>
      <c r="D151" s="6" t="s">
        <v>486</v>
      </c>
      <c r="E151" s="5" t="str">
        <f>HYPERLINK("https://www.esco-net.com/wcs/escort/ec/detail?hHinCd=EA602AT-23","EA602AT-23")</f>
        <v>EA602AT-23</v>
      </c>
    </row>
    <row r="152" spans="2:5" x14ac:dyDescent="0.2">
      <c r="B152" s="6" t="s">
        <v>487</v>
      </c>
      <c r="C152" s="6" t="s">
        <v>488</v>
      </c>
      <c r="D152" s="6" t="s">
        <v>489</v>
      </c>
      <c r="E152" s="5" t="str">
        <f>HYPERLINK("https://www.esco-net.com/wcs/escort/ec/detail?hHinCd=EA530A-6A","EA530A-6A")</f>
        <v>EA530A-6A</v>
      </c>
    </row>
    <row r="153" spans="2:5" x14ac:dyDescent="0.2">
      <c r="B153" s="6" t="s">
        <v>487</v>
      </c>
      <c r="C153" s="6" t="s">
        <v>490</v>
      </c>
      <c r="D153" s="6" t="s">
        <v>491</v>
      </c>
      <c r="E153" s="5" t="str">
        <f>HYPERLINK("https://www.esco-net.com/wcs/escort/ec/detail?hHinCd=EA680-200","EA680-200")</f>
        <v>EA680-200</v>
      </c>
    </row>
    <row r="154" spans="2:5" x14ac:dyDescent="0.2">
      <c r="B154" s="6" t="s">
        <v>492</v>
      </c>
      <c r="C154" s="6" t="s">
        <v>493</v>
      </c>
      <c r="D154" s="6" t="s">
        <v>494</v>
      </c>
      <c r="E154" s="5" t="str">
        <f>HYPERLINK("https://www.esco-net.com/wcs/escort/ec/detail?hHinCd=EA562-23","EA562-23")</f>
        <v>EA562-23</v>
      </c>
    </row>
    <row r="155" spans="2:5" x14ac:dyDescent="0.2">
      <c r="B155" s="6" t="s">
        <v>495</v>
      </c>
      <c r="C155" s="6" t="s">
        <v>496</v>
      </c>
      <c r="D155" s="6" t="s">
        <v>497</v>
      </c>
      <c r="E155" s="5" t="str">
        <f>HYPERLINK("https://www.esco-net.com/wcs/escort/ec/detail?hHinCd=EA565BH-6A","EA565BH-6A")</f>
        <v>EA565BH-6A</v>
      </c>
    </row>
    <row r="156" spans="2:5" x14ac:dyDescent="0.2">
      <c r="B156" s="6" t="s">
        <v>498</v>
      </c>
      <c r="C156" s="6" t="s">
        <v>499</v>
      </c>
      <c r="D156" s="6" t="s">
        <v>500</v>
      </c>
      <c r="E156" s="5" t="str">
        <f>HYPERLINK("https://www.esco-net.com/wcs/escort/ec/detail?hHinCd=EA565AE","EA565AE")</f>
        <v>EA565AE</v>
      </c>
    </row>
    <row r="157" spans="2:5" x14ac:dyDescent="0.2">
      <c r="B157" s="6" t="s">
        <v>83</v>
      </c>
      <c r="C157" s="6" t="s">
        <v>501</v>
      </c>
      <c r="D157" s="6" t="s">
        <v>502</v>
      </c>
      <c r="E157" s="5" t="str">
        <f>HYPERLINK("https://www.esco-net.com/wcs/escort/ec/detail?hHinCd=EA611G-11","EA611G-11")</f>
        <v>EA611G-11</v>
      </c>
    </row>
    <row r="158" spans="2:5" x14ac:dyDescent="0.2">
      <c r="B158" s="6" t="s">
        <v>83</v>
      </c>
      <c r="C158" s="6" t="s">
        <v>503</v>
      </c>
      <c r="D158" s="6" t="s">
        <v>504</v>
      </c>
      <c r="E158" s="5" t="str">
        <f>HYPERLINK("https://www.esco-net.com/wcs/escort/ec/detail?hHinCd=EA611GA-152A","EA611GA-152A")</f>
        <v>EA611GA-152A</v>
      </c>
    </row>
    <row r="159" spans="2:5" x14ac:dyDescent="0.2">
      <c r="B159" s="6" t="s">
        <v>83</v>
      </c>
      <c r="C159" s="6" t="s">
        <v>505</v>
      </c>
      <c r="D159" s="6" t="s">
        <v>506</v>
      </c>
      <c r="E159" s="5" t="str">
        <f>HYPERLINK("https://www.esco-net.com/wcs/escort/ec/detail?hHinCd=EA611GA-151","EA611GA-151")</f>
        <v>EA611GA-151</v>
      </c>
    </row>
    <row r="160" spans="2:5" x14ac:dyDescent="0.2">
      <c r="B160" s="6" t="s">
        <v>507</v>
      </c>
      <c r="C160" s="6" t="s">
        <v>508</v>
      </c>
      <c r="D160" s="6" t="s">
        <v>509</v>
      </c>
      <c r="E160" s="5"/>
    </row>
    <row r="161" spans="2:5" x14ac:dyDescent="0.2">
      <c r="B161" s="6" t="s">
        <v>510</v>
      </c>
      <c r="C161" s="6" t="s">
        <v>511</v>
      </c>
      <c r="D161" s="6" t="s">
        <v>512</v>
      </c>
      <c r="E161" s="5" t="str">
        <f>HYPERLINK("https://www.esco-net.com/wcs/escort/ec/detail?hHinCd=EA573GN-22","EA573GN-22")</f>
        <v>EA573GN-22</v>
      </c>
    </row>
    <row r="162" spans="2:5" x14ac:dyDescent="0.2">
      <c r="B162" s="6" t="s">
        <v>39</v>
      </c>
      <c r="C162" s="6" t="s">
        <v>513</v>
      </c>
      <c r="D162" s="6" t="s">
        <v>514</v>
      </c>
      <c r="E162" s="5"/>
    </row>
    <row r="163" spans="2:5" x14ac:dyDescent="0.2">
      <c r="B163" s="6" t="s">
        <v>39</v>
      </c>
      <c r="C163" s="6" t="s">
        <v>515</v>
      </c>
      <c r="D163" s="6" t="s">
        <v>516</v>
      </c>
      <c r="E163" s="5" t="str">
        <f>HYPERLINK("https://www.esco-net.com/wcs/escort/ec/detail?hHinCd=EA573-0.7","EA573-0.7")</f>
        <v>EA573-0.7</v>
      </c>
    </row>
    <row r="164" spans="2:5" x14ac:dyDescent="0.2">
      <c r="B164" s="6" t="s">
        <v>84</v>
      </c>
      <c r="C164" s="6" t="s">
        <v>517</v>
      </c>
      <c r="D164" s="6" t="s">
        <v>518</v>
      </c>
      <c r="E164" s="5" t="str">
        <f>HYPERLINK("https://www.esco-net.com/wcs/escort/ec/detail?hHinCd=EA573TD-6","EA573TD-6")</f>
        <v>EA573TD-6</v>
      </c>
    </row>
    <row r="165" spans="2:5" x14ac:dyDescent="0.2">
      <c r="B165" s="6" t="s">
        <v>519</v>
      </c>
      <c r="C165" s="6" t="s">
        <v>520</v>
      </c>
      <c r="D165" s="6" t="s">
        <v>521</v>
      </c>
      <c r="E165" s="5" t="str">
        <f>HYPERLINK("https://www.esco-net.com/wcs/escort/ec/detail?hHinCd=EA573FB-105","EA573FB-105")</f>
        <v>EA573FB-105</v>
      </c>
    </row>
    <row r="166" spans="2:5" x14ac:dyDescent="0.2">
      <c r="B166" s="6" t="s">
        <v>522</v>
      </c>
      <c r="C166" s="6" t="s">
        <v>523</v>
      </c>
      <c r="D166" s="6" t="s">
        <v>524</v>
      </c>
      <c r="E166" s="5" t="str">
        <f>HYPERLINK("https://www.esco-net.com/wcs/escort/ec/detail?hHinCd=EA566AF-24","EA566AF-24")</f>
        <v>EA566AF-24</v>
      </c>
    </row>
    <row r="167" spans="2:5" x14ac:dyDescent="0.2">
      <c r="B167" s="6" t="s">
        <v>522</v>
      </c>
      <c r="C167" s="6" t="s">
        <v>525</v>
      </c>
      <c r="D167" s="6" t="s">
        <v>526</v>
      </c>
      <c r="E167" s="5"/>
    </row>
    <row r="168" spans="2:5" x14ac:dyDescent="0.2">
      <c r="B168" s="6" t="s">
        <v>85</v>
      </c>
      <c r="C168" s="6" t="s">
        <v>527</v>
      </c>
      <c r="D168" s="6" t="s">
        <v>528</v>
      </c>
      <c r="E168" s="5" t="str">
        <f>HYPERLINK("https://www.esco-net.com/wcs/escort/ec/detail?hHinCd=EA566CK","EA566CK")</f>
        <v>EA566CK</v>
      </c>
    </row>
    <row r="169" spans="2:5" x14ac:dyDescent="0.2">
      <c r="B169" s="6" t="s">
        <v>86</v>
      </c>
      <c r="C169" s="6" t="s">
        <v>529</v>
      </c>
      <c r="D169" s="6" t="s">
        <v>530</v>
      </c>
      <c r="E169" s="5"/>
    </row>
    <row r="170" spans="2:5" x14ac:dyDescent="0.2">
      <c r="B170" s="6" t="s">
        <v>86</v>
      </c>
      <c r="C170" s="6" t="s">
        <v>531</v>
      </c>
      <c r="D170" s="6" t="s">
        <v>532</v>
      </c>
      <c r="E170" s="5"/>
    </row>
    <row r="171" spans="2:5" x14ac:dyDescent="0.2">
      <c r="B171" s="6" t="s">
        <v>86</v>
      </c>
      <c r="C171" s="6" t="s">
        <v>533</v>
      </c>
      <c r="D171" s="6" t="s">
        <v>534</v>
      </c>
      <c r="E171" s="5"/>
    </row>
    <row r="172" spans="2:5" x14ac:dyDescent="0.2">
      <c r="B172" s="6" t="s">
        <v>40</v>
      </c>
      <c r="C172" s="6" t="s">
        <v>535</v>
      </c>
      <c r="D172" s="6" t="s">
        <v>536</v>
      </c>
      <c r="E172" s="5" t="str">
        <f>HYPERLINK("https://www.esco-net.com/wcs/escort/ec/detail?hHinCd=EA521VK-5A","EA521VK-5A")</f>
        <v>EA521VK-5A</v>
      </c>
    </row>
    <row r="173" spans="2:5" x14ac:dyDescent="0.2">
      <c r="B173" s="6" t="s">
        <v>537</v>
      </c>
      <c r="C173" s="6" t="s">
        <v>538</v>
      </c>
      <c r="D173" s="6" t="s">
        <v>539</v>
      </c>
      <c r="E173" s="5" t="str">
        <f>HYPERLINK("https://www.esco-net.com/wcs/escort/ec/detail?hHinCd=EA521PT-200E","EA521PT-200E")</f>
        <v>EA521PT-200E</v>
      </c>
    </row>
    <row r="174" spans="2:5" x14ac:dyDescent="0.2">
      <c r="B174" s="6" t="s">
        <v>540</v>
      </c>
      <c r="C174" s="6" t="s">
        <v>541</v>
      </c>
      <c r="D174" s="6" t="s">
        <v>542</v>
      </c>
      <c r="E174" s="5"/>
    </row>
    <row r="175" spans="2:5" x14ac:dyDescent="0.2">
      <c r="B175" s="6" t="s">
        <v>543</v>
      </c>
      <c r="C175" s="6" t="s">
        <v>544</v>
      </c>
      <c r="D175" s="6" t="s">
        <v>545</v>
      </c>
      <c r="E175" s="5" t="str">
        <f>HYPERLINK("https://www.esco-net.com/wcs/escort/ec/detail?hHinCd=EA522AK-12A","EA522AK-12A")</f>
        <v>EA522AK-12A</v>
      </c>
    </row>
    <row r="176" spans="2:5" x14ac:dyDescent="0.2">
      <c r="B176" s="6" t="s">
        <v>546</v>
      </c>
      <c r="C176" s="6" t="s">
        <v>547</v>
      </c>
      <c r="D176" s="6" t="s">
        <v>548</v>
      </c>
      <c r="E176" s="5" t="str">
        <f>HYPERLINK("https://www.esco-net.com/wcs/escort/ec/detail?hHinCd=EA922AJ-122A","EA922AJ-122A")</f>
        <v>EA922AJ-122A</v>
      </c>
    </row>
    <row r="177" spans="2:5" x14ac:dyDescent="0.2">
      <c r="B177" s="6" t="s">
        <v>549</v>
      </c>
      <c r="C177" s="6" t="s">
        <v>550</v>
      </c>
      <c r="D177" s="6" t="s">
        <v>551</v>
      </c>
      <c r="E177" s="5" t="str">
        <f>HYPERLINK("https://www.esco-net.com/wcs/escort/ec/detail?hHinCd=EA109BW-11","EA109BW-11")</f>
        <v>EA109BW-11</v>
      </c>
    </row>
    <row r="178" spans="2:5" x14ac:dyDescent="0.2">
      <c r="B178" s="6" t="s">
        <v>552</v>
      </c>
      <c r="C178" s="6" t="s">
        <v>553</v>
      </c>
      <c r="D178" s="6" t="s">
        <v>554</v>
      </c>
      <c r="E178" s="5" t="str">
        <f>HYPERLINK("https://www.esco-net.com/wcs/escort/ec/detail?hHinCd=EA115HK-21A","EA115HK-21A")</f>
        <v>EA115HK-21A</v>
      </c>
    </row>
    <row r="179" spans="2:5" x14ac:dyDescent="0.2">
      <c r="B179" s="6" t="s">
        <v>41</v>
      </c>
      <c r="C179" s="6" t="s">
        <v>555</v>
      </c>
      <c r="D179" s="6" t="s">
        <v>556</v>
      </c>
      <c r="E179" s="5"/>
    </row>
    <row r="180" spans="2:5" x14ac:dyDescent="0.2">
      <c r="B180" s="6" t="s">
        <v>557</v>
      </c>
      <c r="C180" s="6" t="s">
        <v>558</v>
      </c>
      <c r="D180" s="6" t="s">
        <v>559</v>
      </c>
      <c r="E180" s="5" t="str">
        <f>HYPERLINK("https://www.esco-net.com/wcs/escort/ec/detail?hHinCd=EA991XC-93","EA991XC-93")</f>
        <v>EA991XC-93</v>
      </c>
    </row>
    <row r="181" spans="2:5" x14ac:dyDescent="0.2">
      <c r="B181" s="6" t="s">
        <v>557</v>
      </c>
      <c r="C181" s="6" t="s">
        <v>560</v>
      </c>
      <c r="D181" s="6" t="s">
        <v>561</v>
      </c>
      <c r="E181" s="5" t="str">
        <f>HYPERLINK("https://www.esco-net.com/wcs/escort/ec/detail?hHinCd=EA991XC-22","EA991XC-22")</f>
        <v>EA991XC-22</v>
      </c>
    </row>
    <row r="182" spans="2:5" x14ac:dyDescent="0.2">
      <c r="B182" s="6" t="s">
        <v>562</v>
      </c>
      <c r="C182" s="6" t="s">
        <v>563</v>
      </c>
      <c r="D182" s="6" t="s">
        <v>564</v>
      </c>
      <c r="E182" s="5" t="str">
        <f>HYPERLINK("https://www.esco-net.com/wcs/escort/ec/detail?hHinCd=EA595K-5L","EA595K-5L")</f>
        <v>EA595K-5L</v>
      </c>
    </row>
    <row r="183" spans="2:5" x14ac:dyDescent="0.2">
      <c r="B183" s="6" t="s">
        <v>565</v>
      </c>
      <c r="C183" s="6" t="s">
        <v>566</v>
      </c>
      <c r="D183" s="6" t="s">
        <v>567</v>
      </c>
      <c r="E183" s="5" t="str">
        <f>HYPERLINK("https://www.esco-net.com/wcs/escort/ec/detail?hHinCd=EA992C-86A","EA992C-86A")</f>
        <v>EA992C-86A</v>
      </c>
    </row>
    <row r="184" spans="2:5" x14ac:dyDescent="0.2">
      <c r="B184" s="6" t="s">
        <v>568</v>
      </c>
      <c r="C184" s="6" t="s">
        <v>569</v>
      </c>
      <c r="D184" s="6" t="s">
        <v>570</v>
      </c>
      <c r="E184" s="5" t="str">
        <f>HYPERLINK("https://www.esco-net.com/wcs/escort/ec/detail?hHinCd=EA508SC-153A","EA508SC-153A")</f>
        <v>EA508SC-153A</v>
      </c>
    </row>
    <row r="185" spans="2:5" x14ac:dyDescent="0.2">
      <c r="B185" s="6" t="s">
        <v>568</v>
      </c>
      <c r="C185" s="6" t="s">
        <v>571</v>
      </c>
      <c r="D185" s="6" t="s">
        <v>572</v>
      </c>
      <c r="E185" s="5" t="str">
        <f>HYPERLINK("https://www.esco-net.com/wcs/escort/ec/detail?hHinCd=EA508SC-154A","EA508SC-154A")</f>
        <v>EA508SC-154A</v>
      </c>
    </row>
    <row r="186" spans="2:5" x14ac:dyDescent="0.2">
      <c r="B186" s="6" t="s">
        <v>573</v>
      </c>
      <c r="C186" s="6" t="s">
        <v>574</v>
      </c>
      <c r="D186" s="6" t="s">
        <v>575</v>
      </c>
      <c r="E186" s="5" t="str">
        <f>HYPERLINK("https://www.esco-net.com/wcs/escort/ec/detail?hHinCd=EA929AR-11C","EA929AR-11C")</f>
        <v>EA929AR-11C</v>
      </c>
    </row>
    <row r="187" spans="2:5" x14ac:dyDescent="0.2">
      <c r="B187" s="6" t="s">
        <v>576</v>
      </c>
      <c r="C187" s="6" t="s">
        <v>577</v>
      </c>
      <c r="D187" s="6" t="s">
        <v>578</v>
      </c>
      <c r="E187" s="5" t="str">
        <f>HYPERLINK("https://www.esco-net.com/wcs/escort/ec/detail?hHinCd=EA929AC-161","EA929AC-161")</f>
        <v>EA929AC-161</v>
      </c>
    </row>
    <row r="188" spans="2:5" x14ac:dyDescent="0.2">
      <c r="B188" s="6" t="s">
        <v>579</v>
      </c>
      <c r="C188" s="6" t="s">
        <v>580</v>
      </c>
      <c r="D188" s="6" t="s">
        <v>581</v>
      </c>
      <c r="E188" s="5" t="str">
        <f>HYPERLINK("https://www.esco-net.com/wcs/escort/ec/detail?hHinCd=EA990KB-6A","EA990KB-6A")</f>
        <v>EA990KB-6A</v>
      </c>
    </row>
    <row r="189" spans="2:5" x14ac:dyDescent="0.2">
      <c r="B189" s="6" t="s">
        <v>582</v>
      </c>
      <c r="C189" s="6" t="s">
        <v>583</v>
      </c>
      <c r="D189" s="6" t="s">
        <v>584</v>
      </c>
      <c r="E189" s="5"/>
    </row>
    <row r="190" spans="2:5" x14ac:dyDescent="0.2">
      <c r="B190" s="6" t="s">
        <v>585</v>
      </c>
      <c r="C190" s="6" t="s">
        <v>586</v>
      </c>
      <c r="D190" s="6" t="s">
        <v>587</v>
      </c>
      <c r="E190" s="5"/>
    </row>
    <row r="191" spans="2:5" x14ac:dyDescent="0.2">
      <c r="B191" s="6" t="s">
        <v>585</v>
      </c>
      <c r="C191" s="6" t="s">
        <v>588</v>
      </c>
      <c r="D191" s="6" t="s">
        <v>589</v>
      </c>
      <c r="E191" s="5"/>
    </row>
    <row r="192" spans="2:5" x14ac:dyDescent="0.2">
      <c r="B192" s="6" t="s">
        <v>87</v>
      </c>
      <c r="C192" s="6" t="s">
        <v>590</v>
      </c>
      <c r="D192" s="6" t="s">
        <v>591</v>
      </c>
      <c r="E192" s="5"/>
    </row>
    <row r="193" spans="2:5" x14ac:dyDescent="0.2">
      <c r="B193" s="6" t="s">
        <v>592</v>
      </c>
      <c r="C193" s="6" t="s">
        <v>593</v>
      </c>
      <c r="D193" s="6" t="s">
        <v>594</v>
      </c>
      <c r="E193" s="5" t="str">
        <f>HYPERLINK("https://www.esco-net.com/wcs/escort/ec/detail?hHinCd=EA756ME-75","EA756ME-75")</f>
        <v>EA756ME-75</v>
      </c>
    </row>
    <row r="194" spans="2:5" x14ac:dyDescent="0.2">
      <c r="B194" s="6" t="s">
        <v>595</v>
      </c>
      <c r="C194" s="6" t="s">
        <v>596</v>
      </c>
      <c r="D194" s="6" t="s">
        <v>597</v>
      </c>
      <c r="E194" s="5"/>
    </row>
    <row r="195" spans="2:5" x14ac:dyDescent="0.2">
      <c r="B195" s="6" t="s">
        <v>88</v>
      </c>
      <c r="C195" s="6" t="s">
        <v>598</v>
      </c>
      <c r="D195" s="6" t="s">
        <v>599</v>
      </c>
      <c r="E195" s="5"/>
    </row>
    <row r="196" spans="2:5" x14ac:dyDescent="0.2">
      <c r="B196" s="6" t="s">
        <v>600</v>
      </c>
      <c r="C196" s="6" t="s">
        <v>601</v>
      </c>
      <c r="D196" s="6" t="s">
        <v>602</v>
      </c>
      <c r="E196" s="5" t="str">
        <f>HYPERLINK("https://www.esco-net.com/wcs/escort/ec/detail?hHinCd=EA311CB-14","EA311CB-14")</f>
        <v>EA311CB-14</v>
      </c>
    </row>
    <row r="197" spans="2:5" x14ac:dyDescent="0.2">
      <c r="B197" s="6" t="s">
        <v>603</v>
      </c>
      <c r="C197" s="6" t="s">
        <v>604</v>
      </c>
      <c r="D197" s="6" t="s">
        <v>605</v>
      </c>
      <c r="E197" s="5" t="str">
        <f>HYPERLINK("https://www.esco-net.com/wcs/escort/ec/detail?hHinCd=EA929DA-72","EA929DA-72")</f>
        <v>EA929DA-72</v>
      </c>
    </row>
    <row r="198" spans="2:5" x14ac:dyDescent="0.2">
      <c r="B198" s="6" t="s">
        <v>606</v>
      </c>
      <c r="C198" s="6" t="s">
        <v>607</v>
      </c>
      <c r="D198" s="6" t="s">
        <v>608</v>
      </c>
      <c r="E198" s="5" t="str">
        <f>HYPERLINK("https://www.esco-net.com/wcs/escort/ec/detail?hHinCd=EA944CN-140A","EA944CN-140A")</f>
        <v>EA944CN-140A</v>
      </c>
    </row>
    <row r="199" spans="2:5" x14ac:dyDescent="0.2">
      <c r="B199" s="6" t="s">
        <v>609</v>
      </c>
      <c r="C199" s="6" t="s">
        <v>610</v>
      </c>
      <c r="D199" s="6" t="s">
        <v>611</v>
      </c>
      <c r="E199" s="5"/>
    </row>
    <row r="200" spans="2:5" x14ac:dyDescent="0.2">
      <c r="B200" s="6" t="s">
        <v>612</v>
      </c>
      <c r="C200" s="6" t="s">
        <v>613</v>
      </c>
      <c r="D200" s="6" t="s">
        <v>614</v>
      </c>
      <c r="E200" s="5" t="str">
        <f>HYPERLINK("https://www.esco-net.com/wcs/escort/ec/detail?hHinCd=EA109DY-115A","EA109DY-115A")</f>
        <v>EA109DY-115A</v>
      </c>
    </row>
    <row r="201" spans="2:5" x14ac:dyDescent="0.2">
      <c r="B201" s="6" t="s">
        <v>615</v>
      </c>
      <c r="C201" s="6" t="s">
        <v>616</v>
      </c>
      <c r="D201" s="6" t="s">
        <v>617</v>
      </c>
      <c r="E201" s="5" t="str">
        <f>HYPERLINK("https://www.esco-net.com/wcs/escort/ec/detail?hHinCd=EA720ME-16","EA720ME-16")</f>
        <v>EA720ME-16</v>
      </c>
    </row>
    <row r="202" spans="2:5" x14ac:dyDescent="0.2">
      <c r="B202" s="6" t="s">
        <v>618</v>
      </c>
      <c r="C202" s="6" t="s">
        <v>619</v>
      </c>
      <c r="D202" s="6" t="s">
        <v>620</v>
      </c>
      <c r="E202" s="5" t="str">
        <f>HYPERLINK("https://www.esco-net.com/wcs/escort/ec/detail?hHinCd=EA720CR-1","EA720CR-1")</f>
        <v>EA720CR-1</v>
      </c>
    </row>
    <row r="203" spans="2:5" x14ac:dyDescent="0.2">
      <c r="B203" s="6" t="s">
        <v>89</v>
      </c>
      <c r="C203" s="6" t="s">
        <v>621</v>
      </c>
      <c r="D203" s="6" t="s">
        <v>622</v>
      </c>
      <c r="E203" s="5" t="str">
        <f>HYPERLINK("https://www.esco-net.com/wcs/escort/ec/detail?hHinCd=EA581CA-4","EA581CA-4")</f>
        <v>EA581CA-4</v>
      </c>
    </row>
    <row r="204" spans="2:5" x14ac:dyDescent="0.2">
      <c r="B204" s="6" t="s">
        <v>89</v>
      </c>
      <c r="C204" s="6" t="s">
        <v>623</v>
      </c>
      <c r="D204" s="6" t="s">
        <v>624</v>
      </c>
      <c r="E204" s="5" t="str">
        <f>HYPERLINK("https://www.esco-net.com/wcs/escort/ec/detail?hHinCd=EA628AS-24","EA628AS-24")</f>
        <v>EA628AS-24</v>
      </c>
    </row>
    <row r="205" spans="2:5" x14ac:dyDescent="0.2">
      <c r="B205" s="6" t="s">
        <v>89</v>
      </c>
      <c r="C205" s="6" t="s">
        <v>625</v>
      </c>
      <c r="D205" s="6" t="s">
        <v>90</v>
      </c>
      <c r="E205" s="5" t="str">
        <f>HYPERLINK("https://www.esco-net.com/wcs/escort/ec/detail?hHinCd=EA628AS-64","EA628AS-64")</f>
        <v>EA628AS-64</v>
      </c>
    </row>
    <row r="206" spans="2:5" x14ac:dyDescent="0.2">
      <c r="B206" s="6" t="s">
        <v>89</v>
      </c>
      <c r="C206" s="6" t="s">
        <v>626</v>
      </c>
      <c r="D206" s="6" t="s">
        <v>627</v>
      </c>
      <c r="E206" s="5" t="str">
        <f>HYPERLINK("https://www.esco-net.com/wcs/escort/ec/detail?hHinCd=EA628AS-64","EA628AS-64")</f>
        <v>EA628AS-64</v>
      </c>
    </row>
    <row r="207" spans="2:5" x14ac:dyDescent="0.2">
      <c r="B207" s="6" t="s">
        <v>89</v>
      </c>
      <c r="C207" s="6" t="s">
        <v>628</v>
      </c>
      <c r="D207" s="6" t="s">
        <v>629</v>
      </c>
      <c r="E207" s="5"/>
    </row>
    <row r="208" spans="2:5" x14ac:dyDescent="0.2">
      <c r="B208" s="6" t="s">
        <v>630</v>
      </c>
      <c r="C208" s="6" t="s">
        <v>631</v>
      </c>
      <c r="D208" s="6" t="s">
        <v>632</v>
      </c>
      <c r="E208" s="5" t="str">
        <f>HYPERLINK("https://www.esco-net.com/wcs/escort/ec/detail?hHinCd=EA780TM-3","EA780TM-3")</f>
        <v>EA780TM-3</v>
      </c>
    </row>
    <row r="209" spans="2:5" x14ac:dyDescent="0.2">
      <c r="B209" s="6" t="s">
        <v>630</v>
      </c>
      <c r="C209" s="6" t="s">
        <v>633</v>
      </c>
      <c r="D209" s="6" t="s">
        <v>634</v>
      </c>
      <c r="E209" s="5" t="str">
        <f>HYPERLINK("https://www.esco-net.com/wcs/escort/ec/detail?hHinCd=EA780TM-5","EA780TM-5")</f>
        <v>EA780TM-5</v>
      </c>
    </row>
    <row r="210" spans="2:5" x14ac:dyDescent="0.2">
      <c r="B210" s="6" t="s">
        <v>635</v>
      </c>
      <c r="C210" s="6" t="s">
        <v>636</v>
      </c>
      <c r="D210" s="6" t="s">
        <v>637</v>
      </c>
      <c r="E210" s="5" t="str">
        <f>HYPERLINK("https://www.esco-net.com/wcs/escort/ec/detail?hHinCd=EA721K-62","EA721K-62")</f>
        <v>EA721K-62</v>
      </c>
    </row>
    <row r="211" spans="2:5" x14ac:dyDescent="0.2">
      <c r="B211" s="6" t="s">
        <v>638</v>
      </c>
      <c r="C211" s="6" t="s">
        <v>639</v>
      </c>
      <c r="D211" s="6" t="s">
        <v>640</v>
      </c>
      <c r="E211" s="5" t="str">
        <f>HYPERLINK("https://www.esco-net.com/wcs/escort/ec/detail?hHinCd=EA719DL-1","EA719DL-1")</f>
        <v>EA719DL-1</v>
      </c>
    </row>
    <row r="212" spans="2:5" x14ac:dyDescent="0.2">
      <c r="B212" s="6" t="s">
        <v>638</v>
      </c>
      <c r="C212" s="6" t="s">
        <v>641</v>
      </c>
      <c r="D212" s="6" t="s">
        <v>642</v>
      </c>
      <c r="E212" s="5" t="str">
        <f>HYPERLINK("https://www.esco-net.com/wcs/escort/ec/detail?hHinCd=EA720YZ-23","EA720YZ-23")</f>
        <v>EA720YZ-23</v>
      </c>
    </row>
    <row r="213" spans="2:5" x14ac:dyDescent="0.2">
      <c r="B213" s="6" t="s">
        <v>643</v>
      </c>
      <c r="C213" s="6" t="s">
        <v>644</v>
      </c>
      <c r="D213" s="6" t="s">
        <v>645</v>
      </c>
      <c r="E213" s="5"/>
    </row>
    <row r="214" spans="2:5" x14ac:dyDescent="0.2">
      <c r="B214" s="6" t="s">
        <v>643</v>
      </c>
      <c r="C214" s="6" t="s">
        <v>646</v>
      </c>
      <c r="D214" s="6" t="s">
        <v>647</v>
      </c>
      <c r="E214" s="5"/>
    </row>
    <row r="215" spans="2:5" x14ac:dyDescent="0.2">
      <c r="B215" s="6" t="s">
        <v>648</v>
      </c>
      <c r="C215" s="6" t="s">
        <v>649</v>
      </c>
      <c r="D215" s="6" t="s">
        <v>650</v>
      </c>
      <c r="E215" s="5"/>
    </row>
    <row r="216" spans="2:5" x14ac:dyDescent="0.2">
      <c r="B216" s="6" t="s">
        <v>651</v>
      </c>
      <c r="C216" s="6" t="s">
        <v>652</v>
      </c>
      <c r="D216" s="6" t="s">
        <v>653</v>
      </c>
      <c r="E216" s="5"/>
    </row>
    <row r="217" spans="2:5" x14ac:dyDescent="0.2">
      <c r="B217" s="6" t="s">
        <v>91</v>
      </c>
      <c r="C217" s="6" t="s">
        <v>654</v>
      </c>
      <c r="D217" s="6" t="s">
        <v>655</v>
      </c>
      <c r="E217" s="5" t="str">
        <f>HYPERLINK("https://www.esco-net.com/wcs/escort/ec/detail?hHinCd=EA725RA-25","EA725RA-25")</f>
        <v>EA725RA-25</v>
      </c>
    </row>
    <row r="218" spans="2:5" x14ac:dyDescent="0.2">
      <c r="B218" s="6" t="s">
        <v>656</v>
      </c>
      <c r="C218" s="6" t="s">
        <v>657</v>
      </c>
      <c r="D218" s="6" t="s">
        <v>658</v>
      </c>
      <c r="E218" s="5"/>
    </row>
    <row r="219" spans="2:5" x14ac:dyDescent="0.2">
      <c r="B219" s="6" t="s">
        <v>659</v>
      </c>
      <c r="C219" s="6" t="s">
        <v>660</v>
      </c>
      <c r="D219" s="6" t="s">
        <v>661</v>
      </c>
      <c r="E219" s="5" t="str">
        <f>HYPERLINK("https://www.esco-net.com/wcs/escort/ec/detail?hHinCd=EA706X-3","EA706X-3")</f>
        <v>EA706X-3</v>
      </c>
    </row>
    <row r="220" spans="2:5" x14ac:dyDescent="0.2">
      <c r="B220" s="6" t="s">
        <v>92</v>
      </c>
      <c r="C220" s="6" t="s">
        <v>662</v>
      </c>
      <c r="D220" s="6" t="s">
        <v>663</v>
      </c>
      <c r="E220" s="5" t="str">
        <f>HYPERLINK("https://www.esco-net.com/wcs/escort/ec/detail?hHinCd=EA729DH-6","EA729DH-6")</f>
        <v>EA729DH-6</v>
      </c>
    </row>
    <row r="221" spans="2:5" x14ac:dyDescent="0.2">
      <c r="B221" s="6" t="s">
        <v>664</v>
      </c>
      <c r="C221" s="6" t="s">
        <v>665</v>
      </c>
      <c r="D221" s="6" t="s">
        <v>666</v>
      </c>
      <c r="E221" s="5" t="str">
        <f>HYPERLINK("https://www.esco-net.com/wcs/escort/ec/detail?hHinCd=EA762AA-47","EA762AA-47")</f>
        <v>EA762AA-47</v>
      </c>
    </row>
    <row r="222" spans="2:5" x14ac:dyDescent="0.2">
      <c r="B222" s="6" t="s">
        <v>667</v>
      </c>
      <c r="C222" s="6" t="s">
        <v>668</v>
      </c>
      <c r="D222" s="6" t="s">
        <v>669</v>
      </c>
      <c r="E222" s="5" t="str">
        <f>HYPERLINK("https://www.esco-net.com/wcs/escort/ec/detail?hHinCd=EA760A-36","EA760A-36")</f>
        <v>EA760A-36</v>
      </c>
    </row>
    <row r="223" spans="2:5" x14ac:dyDescent="0.2">
      <c r="B223" s="6" t="s">
        <v>667</v>
      </c>
      <c r="C223" s="6" t="s">
        <v>670</v>
      </c>
      <c r="D223" s="6" t="s">
        <v>671</v>
      </c>
      <c r="E223" s="5" t="str">
        <f>HYPERLINK("https://www.esco-net.com/wcs/escort/ec/detail?hHinCd=EA760A-36","EA760A-36")</f>
        <v>EA760A-36</v>
      </c>
    </row>
    <row r="224" spans="2:5" x14ac:dyDescent="0.2">
      <c r="B224" s="6" t="s">
        <v>19</v>
      </c>
      <c r="C224" s="6" t="s">
        <v>672</v>
      </c>
      <c r="D224" s="6" t="s">
        <v>673</v>
      </c>
      <c r="E224" s="5" t="str">
        <f>HYPERLINK("https://www.esco-net.com/wcs/escort/ec/detail?hHinCd=EA776AG-1","EA776AG-1")</f>
        <v>EA776AG-1</v>
      </c>
    </row>
    <row r="225" spans="2:5" x14ac:dyDescent="0.2">
      <c r="B225" s="6" t="s">
        <v>674</v>
      </c>
      <c r="C225" s="6" t="s">
        <v>675</v>
      </c>
      <c r="D225" s="6" t="s">
        <v>676</v>
      </c>
      <c r="E225" s="5"/>
    </row>
    <row r="226" spans="2:5" x14ac:dyDescent="0.2">
      <c r="B226" s="6" t="s">
        <v>677</v>
      </c>
      <c r="C226" s="6" t="s">
        <v>678</v>
      </c>
      <c r="D226" s="6" t="s">
        <v>679</v>
      </c>
      <c r="E226" s="5" t="str">
        <f>HYPERLINK("https://www.esco-net.com/wcs/escort/ec/detail?hHinCd=EA707NC-23","EA707NC-23")</f>
        <v>EA707NC-23</v>
      </c>
    </row>
    <row r="227" spans="2:5" x14ac:dyDescent="0.2">
      <c r="B227" s="6" t="s">
        <v>680</v>
      </c>
      <c r="C227" s="6" t="s">
        <v>681</v>
      </c>
      <c r="D227" s="6" t="s">
        <v>682</v>
      </c>
      <c r="E227" s="5"/>
    </row>
    <row r="228" spans="2:5" x14ac:dyDescent="0.2">
      <c r="B228" s="6" t="s">
        <v>683</v>
      </c>
      <c r="C228" s="6" t="s">
        <v>684</v>
      </c>
      <c r="D228" s="6" t="s">
        <v>685</v>
      </c>
      <c r="E228" s="5" t="str">
        <f>HYPERLINK("https://www.esco-net.com/wcs/escort/ec/detail?hHinCd=EA712AB-1A","EA712AB-1A")</f>
        <v>EA712AB-1A</v>
      </c>
    </row>
    <row r="229" spans="2:5" x14ac:dyDescent="0.2">
      <c r="B229" s="6" t="s">
        <v>686</v>
      </c>
      <c r="C229" s="6" t="s">
        <v>687</v>
      </c>
      <c r="D229" s="6" t="s">
        <v>688</v>
      </c>
      <c r="E229" s="5" t="str">
        <f>HYPERLINK("https://www.esco-net.com/wcs/escort/ec/detail?hHinCd=EA743CP-2","EA743CP-2")</f>
        <v>EA743CP-2</v>
      </c>
    </row>
    <row r="230" spans="2:5" x14ac:dyDescent="0.2">
      <c r="B230" s="6" t="s">
        <v>689</v>
      </c>
      <c r="C230" s="6" t="s">
        <v>690</v>
      </c>
      <c r="D230" s="6" t="s">
        <v>691</v>
      </c>
      <c r="E230" s="5" t="str">
        <f>HYPERLINK("https://www.esco-net.com/wcs/escort/ec/detail?hHinCd=EA728G-13","EA728G-13")</f>
        <v>EA728G-13</v>
      </c>
    </row>
    <row r="231" spans="2:5" x14ac:dyDescent="0.2">
      <c r="B231" s="6" t="s">
        <v>692</v>
      </c>
      <c r="C231" s="6" t="s">
        <v>693</v>
      </c>
      <c r="D231" s="6" t="s">
        <v>694</v>
      </c>
      <c r="E231" s="5" t="str">
        <f>HYPERLINK("https://www.esco-net.com/wcs/escort/ec/detail?hHinCd=EA809BL-20F","EA809BL-20F")</f>
        <v>EA809BL-20F</v>
      </c>
    </row>
    <row r="232" spans="2:5" x14ac:dyDescent="0.2">
      <c r="B232" s="6" t="s">
        <v>93</v>
      </c>
      <c r="C232" s="6" t="s">
        <v>695</v>
      </c>
      <c r="D232" s="6" t="s">
        <v>696</v>
      </c>
      <c r="E232" s="5" t="str">
        <f>HYPERLINK("https://www.esco-net.com/wcs/escort/ec/detail?hHinCd=EA851SR-3A","EA851SR-3A")</f>
        <v>EA851SR-3A</v>
      </c>
    </row>
    <row r="233" spans="2:5" x14ac:dyDescent="0.2">
      <c r="B233" s="6" t="s">
        <v>697</v>
      </c>
      <c r="C233" s="6" t="s">
        <v>698</v>
      </c>
      <c r="D233" s="6" t="s">
        <v>699</v>
      </c>
      <c r="E233" s="5" t="str">
        <f>HYPERLINK("https://www.esco-net.com/wcs/escort/ec/detail?hHinCd=EA851SR-31A","EA851SR-31A")</f>
        <v>EA851SR-31A</v>
      </c>
    </row>
    <row r="234" spans="2:5" x14ac:dyDescent="0.2">
      <c r="B234" s="6" t="s">
        <v>700</v>
      </c>
      <c r="C234" s="6" t="s">
        <v>701</v>
      </c>
      <c r="D234" s="6" t="s">
        <v>702</v>
      </c>
      <c r="E234" s="5"/>
    </row>
    <row r="235" spans="2:5" x14ac:dyDescent="0.2">
      <c r="B235" s="6" t="s">
        <v>703</v>
      </c>
      <c r="C235" s="6" t="s">
        <v>704</v>
      </c>
      <c r="D235" s="6" t="s">
        <v>705</v>
      </c>
      <c r="E235" s="5"/>
    </row>
    <row r="236" spans="2:5" x14ac:dyDescent="0.2">
      <c r="B236" s="6" t="s">
        <v>706</v>
      </c>
      <c r="C236" s="6" t="s">
        <v>707</v>
      </c>
      <c r="D236" s="6" t="s">
        <v>708</v>
      </c>
      <c r="E236" s="5"/>
    </row>
    <row r="237" spans="2:5" x14ac:dyDescent="0.2">
      <c r="B237" s="6" t="s">
        <v>709</v>
      </c>
      <c r="C237" s="6" t="s">
        <v>710</v>
      </c>
      <c r="D237" s="6" t="s">
        <v>711</v>
      </c>
      <c r="E237" s="5"/>
    </row>
    <row r="238" spans="2:5" x14ac:dyDescent="0.2">
      <c r="B238" s="6" t="s">
        <v>42</v>
      </c>
      <c r="C238" s="6" t="s">
        <v>712</v>
      </c>
      <c r="D238" s="6" t="s">
        <v>713</v>
      </c>
      <c r="E238" s="5"/>
    </row>
    <row r="239" spans="2:5" x14ac:dyDescent="0.2">
      <c r="B239" s="6" t="s">
        <v>42</v>
      </c>
      <c r="C239" s="6" t="s">
        <v>714</v>
      </c>
      <c r="D239" s="6" t="s">
        <v>715</v>
      </c>
      <c r="E239" s="5"/>
    </row>
    <row r="240" spans="2:5" x14ac:dyDescent="0.2">
      <c r="B240" s="6" t="s">
        <v>42</v>
      </c>
      <c r="C240" s="6" t="s">
        <v>716</v>
      </c>
      <c r="D240" s="6" t="s">
        <v>717</v>
      </c>
      <c r="E240" s="5"/>
    </row>
    <row r="241" spans="2:5" x14ac:dyDescent="0.2">
      <c r="B241" s="6" t="s">
        <v>42</v>
      </c>
      <c r="C241" s="6" t="s">
        <v>718</v>
      </c>
      <c r="D241" s="6" t="s">
        <v>719</v>
      </c>
      <c r="E241" s="5"/>
    </row>
    <row r="242" spans="2:5" x14ac:dyDescent="0.2">
      <c r="B242" s="6" t="s">
        <v>42</v>
      </c>
      <c r="C242" s="6" t="s">
        <v>720</v>
      </c>
      <c r="D242" s="6" t="s">
        <v>721</v>
      </c>
      <c r="E242" s="5"/>
    </row>
    <row r="243" spans="2:5" x14ac:dyDescent="0.2">
      <c r="B243" s="6" t="s">
        <v>42</v>
      </c>
      <c r="C243" s="6" t="s">
        <v>722</v>
      </c>
      <c r="D243" s="6" t="s">
        <v>723</v>
      </c>
      <c r="E243" s="5" t="str">
        <f>HYPERLINK("https://www.esco-net.com/wcs/escort/ec/detail?hHinCd=EA818E-221","EA818E-221")</f>
        <v>EA818E-221</v>
      </c>
    </row>
    <row r="244" spans="2:5" x14ac:dyDescent="0.2">
      <c r="B244" s="6" t="s">
        <v>724</v>
      </c>
      <c r="C244" s="6" t="s">
        <v>725</v>
      </c>
      <c r="D244" s="6" t="s">
        <v>726</v>
      </c>
      <c r="E244" s="5"/>
    </row>
    <row r="245" spans="2:5" x14ac:dyDescent="0.2">
      <c r="B245" s="6" t="s">
        <v>727</v>
      </c>
      <c r="C245" s="6" t="s">
        <v>728</v>
      </c>
      <c r="D245" s="6" t="s">
        <v>729</v>
      </c>
      <c r="E245" s="5"/>
    </row>
    <row r="246" spans="2:5" x14ac:dyDescent="0.2">
      <c r="B246" s="6" t="s">
        <v>730</v>
      </c>
      <c r="C246" s="6" t="s">
        <v>731</v>
      </c>
      <c r="D246" s="6" t="s">
        <v>732</v>
      </c>
      <c r="E246" s="5"/>
    </row>
    <row r="247" spans="2:5" x14ac:dyDescent="0.2">
      <c r="B247" s="6" t="s">
        <v>94</v>
      </c>
      <c r="C247" s="6" t="s">
        <v>733</v>
      </c>
      <c r="D247" s="6" t="s">
        <v>734</v>
      </c>
      <c r="E247" s="5" t="str">
        <f>HYPERLINK("https://www.esco-net.com/wcs/escort/ec/detail?hHinCd=EA815GA-42","EA815GA-42")</f>
        <v>EA815GA-42</v>
      </c>
    </row>
    <row r="248" spans="2:5" x14ac:dyDescent="0.2">
      <c r="B248" s="6" t="s">
        <v>735</v>
      </c>
      <c r="C248" s="6" t="s">
        <v>736</v>
      </c>
      <c r="D248" s="6" t="s">
        <v>737</v>
      </c>
      <c r="E248" s="5" t="str">
        <f>HYPERLINK("https://www.esco-net.com/wcs/escort/ec/detail?hHinCd=EA815GA-91","EA815GA-91")</f>
        <v>EA815GA-91</v>
      </c>
    </row>
    <row r="249" spans="2:5" x14ac:dyDescent="0.2">
      <c r="B249" s="6" t="s">
        <v>735</v>
      </c>
      <c r="C249" s="6" t="s">
        <v>738</v>
      </c>
      <c r="D249" s="6" t="s">
        <v>739</v>
      </c>
      <c r="E249" s="5" t="str">
        <f>HYPERLINK("https://www.esco-net.com/wcs/escort/ec/detail?hHinCd=EA815GA-105","EA815GA-105")</f>
        <v>EA815GA-105</v>
      </c>
    </row>
    <row r="250" spans="2:5" x14ac:dyDescent="0.2">
      <c r="B250" s="6" t="s">
        <v>740</v>
      </c>
      <c r="C250" s="6" t="s">
        <v>741</v>
      </c>
      <c r="D250" s="6" t="s">
        <v>742</v>
      </c>
      <c r="E250" s="5" t="str">
        <f>HYPERLINK("https://www.esco-net.com/wcs/escort/ec/detail?hHinCd=EA947JC-44A","EA947JC-44A")</f>
        <v>EA947JC-44A</v>
      </c>
    </row>
    <row r="251" spans="2:5" x14ac:dyDescent="0.2">
      <c r="B251" s="6" t="s">
        <v>743</v>
      </c>
      <c r="C251" s="6" t="s">
        <v>744</v>
      </c>
      <c r="D251" s="6" t="s">
        <v>745</v>
      </c>
      <c r="E251" s="5"/>
    </row>
    <row r="252" spans="2:5" x14ac:dyDescent="0.2">
      <c r="B252" s="6" t="s">
        <v>746</v>
      </c>
      <c r="C252" s="6" t="s">
        <v>747</v>
      </c>
      <c r="D252" s="6" t="s">
        <v>748</v>
      </c>
      <c r="E252" s="5" t="str">
        <f>HYPERLINK("https://www.esco-net.com/wcs/escort/ec/detail?hHinCd=EA824DW-3.0","EA824DW-3.0")</f>
        <v>EA824DW-3.0</v>
      </c>
    </row>
    <row r="253" spans="2:5" x14ac:dyDescent="0.2">
      <c r="B253" s="6" t="s">
        <v>749</v>
      </c>
      <c r="C253" s="6" t="s">
        <v>750</v>
      </c>
      <c r="D253" s="6" t="s">
        <v>751</v>
      </c>
      <c r="E253" s="5" t="str">
        <f>HYPERLINK("https://www.esco-net.com/wcs/escort/ec/detail?hHinCd=EA824NP-136","EA824NP-136")</f>
        <v>EA824NP-136</v>
      </c>
    </row>
    <row r="254" spans="2:5" x14ac:dyDescent="0.2">
      <c r="B254" s="6" t="s">
        <v>752</v>
      </c>
      <c r="C254" s="6" t="s">
        <v>753</v>
      </c>
      <c r="D254" s="6" t="s">
        <v>754</v>
      </c>
      <c r="E254" s="5" t="str">
        <f>HYPERLINK("https://www.esco-net.com/wcs/escort/ec/detail?hHinCd=EA827FE-116","EA827FE-116")</f>
        <v>EA827FE-116</v>
      </c>
    </row>
    <row r="255" spans="2:5" x14ac:dyDescent="0.2">
      <c r="B255" s="6" t="s">
        <v>755</v>
      </c>
      <c r="C255" s="6" t="s">
        <v>756</v>
      </c>
      <c r="D255" s="6" t="s">
        <v>757</v>
      </c>
      <c r="E255" s="5"/>
    </row>
    <row r="256" spans="2:5" x14ac:dyDescent="0.2">
      <c r="B256" s="6" t="s">
        <v>758</v>
      </c>
      <c r="C256" s="6" t="s">
        <v>759</v>
      </c>
      <c r="D256" s="6" t="s">
        <v>760</v>
      </c>
      <c r="E256" s="5" t="str">
        <f>HYPERLINK("https://www.esco-net.com/wcs/escort/ec/detail?hHinCd=EA829HA-14B","EA829HA-14B")</f>
        <v>EA829HA-14B</v>
      </c>
    </row>
    <row r="257" spans="2:5" x14ac:dyDescent="0.2">
      <c r="B257" s="6" t="s">
        <v>761</v>
      </c>
      <c r="C257" s="6" t="s">
        <v>762</v>
      </c>
      <c r="D257" s="6" t="s">
        <v>763</v>
      </c>
      <c r="E257" s="5" t="str">
        <f>HYPERLINK("https://www.esco-net.com/wcs/escort/ec/detail?hHinCd=EA829JE-2.5","EA829JE-2.5")</f>
        <v>EA829JE-2.5</v>
      </c>
    </row>
    <row r="258" spans="2:5" x14ac:dyDescent="0.2">
      <c r="B258" s="6" t="s">
        <v>764</v>
      </c>
      <c r="C258" s="6" t="s">
        <v>765</v>
      </c>
      <c r="D258" s="6" t="s">
        <v>766</v>
      </c>
      <c r="E258" s="5"/>
    </row>
    <row r="259" spans="2:5" x14ac:dyDescent="0.2">
      <c r="B259" s="6" t="s">
        <v>767</v>
      </c>
      <c r="C259" s="6" t="s">
        <v>768</v>
      </c>
      <c r="D259" s="6" t="s">
        <v>769</v>
      </c>
      <c r="E259" s="5" t="str">
        <f>HYPERLINK("https://www.esco-net.com/wcs/escort/ec/detail?hHinCd=EA819BC-3A","EA819BC-3A")</f>
        <v>EA819BC-3A</v>
      </c>
    </row>
    <row r="260" spans="2:5" x14ac:dyDescent="0.2">
      <c r="B260" s="6" t="s">
        <v>767</v>
      </c>
      <c r="C260" s="6" t="s">
        <v>770</v>
      </c>
      <c r="D260" s="6" t="s">
        <v>771</v>
      </c>
      <c r="E260" s="5"/>
    </row>
    <row r="261" spans="2:5" x14ac:dyDescent="0.2">
      <c r="B261" s="6" t="s">
        <v>772</v>
      </c>
      <c r="C261" s="6" t="s">
        <v>773</v>
      </c>
      <c r="D261" s="6" t="s">
        <v>774</v>
      </c>
      <c r="E261" s="5" t="str">
        <f>HYPERLINK("https://www.esco-net.com/wcs/escort/ec/detail?hHinCd=EA819GB-213","EA819GB-213")</f>
        <v>EA819GB-213</v>
      </c>
    </row>
    <row r="262" spans="2:5" x14ac:dyDescent="0.2">
      <c r="B262" s="6" t="s">
        <v>775</v>
      </c>
      <c r="C262" s="6" t="s">
        <v>776</v>
      </c>
      <c r="D262" s="6" t="s">
        <v>777</v>
      </c>
      <c r="E262" s="5"/>
    </row>
    <row r="263" spans="2:5" x14ac:dyDescent="0.2">
      <c r="B263" s="6" t="s">
        <v>95</v>
      </c>
      <c r="C263" s="6" t="s">
        <v>778</v>
      </c>
      <c r="D263" s="6" t="s">
        <v>779</v>
      </c>
      <c r="E263" s="5"/>
    </row>
    <row r="264" spans="2:5" x14ac:dyDescent="0.2">
      <c r="B264" s="6" t="s">
        <v>43</v>
      </c>
      <c r="C264" s="6" t="s">
        <v>780</v>
      </c>
      <c r="D264" s="6" t="s">
        <v>781</v>
      </c>
      <c r="E264" s="5"/>
    </row>
    <row r="265" spans="2:5" x14ac:dyDescent="0.2">
      <c r="B265" s="6" t="s">
        <v>782</v>
      </c>
      <c r="C265" s="6" t="s">
        <v>783</v>
      </c>
      <c r="D265" s="6" t="s">
        <v>784</v>
      </c>
      <c r="E265" s="5"/>
    </row>
    <row r="266" spans="2:5" x14ac:dyDescent="0.2">
      <c r="B266" s="6" t="s">
        <v>96</v>
      </c>
      <c r="C266" s="6" t="s">
        <v>785</v>
      </c>
      <c r="D266" s="6" t="s">
        <v>786</v>
      </c>
      <c r="E266" s="5" t="str">
        <f>HYPERLINK("https://www.esco-net.com/wcs/escort/ec/detail?hHinCd=EA810XK-21","EA810XK-21")</f>
        <v>EA810XK-21</v>
      </c>
    </row>
    <row r="267" spans="2:5" x14ac:dyDescent="0.2">
      <c r="B267" s="6" t="s">
        <v>787</v>
      </c>
      <c r="C267" s="6" t="s">
        <v>788</v>
      </c>
      <c r="D267" s="6" t="s">
        <v>789</v>
      </c>
      <c r="E267" s="5"/>
    </row>
    <row r="268" spans="2:5" x14ac:dyDescent="0.2">
      <c r="B268" s="6" t="s">
        <v>790</v>
      </c>
      <c r="C268" s="6" t="s">
        <v>791</v>
      </c>
      <c r="D268" s="6" t="s">
        <v>792</v>
      </c>
      <c r="E268" s="5"/>
    </row>
    <row r="269" spans="2:5" x14ac:dyDescent="0.2">
      <c r="B269" s="6" t="s">
        <v>790</v>
      </c>
      <c r="C269" s="6" t="s">
        <v>793</v>
      </c>
      <c r="D269" s="6" t="s">
        <v>792</v>
      </c>
      <c r="E269" s="5"/>
    </row>
    <row r="270" spans="2:5" x14ac:dyDescent="0.2">
      <c r="B270" s="6" t="s">
        <v>794</v>
      </c>
      <c r="C270" s="6" t="s">
        <v>795</v>
      </c>
      <c r="D270" s="6" t="s">
        <v>796</v>
      </c>
      <c r="E270" s="5"/>
    </row>
    <row r="271" spans="2:5" x14ac:dyDescent="0.2">
      <c r="B271" s="6" t="s">
        <v>797</v>
      </c>
      <c r="C271" s="6" t="s">
        <v>798</v>
      </c>
      <c r="D271" s="6" t="s">
        <v>799</v>
      </c>
      <c r="E271" s="5" t="str">
        <f>HYPERLINK("https://www.esco-net.com/wcs/escort/ec/detail?hHinCd=EA809XE-281","EA809XE-281")</f>
        <v>EA809XE-281</v>
      </c>
    </row>
    <row r="272" spans="2:5" x14ac:dyDescent="0.2">
      <c r="B272" s="6" t="s">
        <v>797</v>
      </c>
      <c r="C272" s="6" t="s">
        <v>800</v>
      </c>
      <c r="D272" s="6" t="s">
        <v>801</v>
      </c>
      <c r="E272" s="5" t="str">
        <f>HYPERLINK("https://www.esco-net.com/wcs/escort/ec/detail?hHinCd=EA809XE-328","EA809XE-328")</f>
        <v>EA809XE-328</v>
      </c>
    </row>
    <row r="273" spans="2:5" x14ac:dyDescent="0.2">
      <c r="B273" s="6" t="s">
        <v>802</v>
      </c>
      <c r="C273" s="6" t="s">
        <v>803</v>
      </c>
      <c r="D273" s="6" t="s">
        <v>804</v>
      </c>
      <c r="E273" s="5" t="str">
        <f>HYPERLINK("https://www.esco-net.com/wcs/escort/ec/detail?hHinCd=EA809-26","EA809-26")</f>
        <v>EA809-26</v>
      </c>
    </row>
    <row r="274" spans="2:5" x14ac:dyDescent="0.2">
      <c r="B274" s="6" t="s">
        <v>802</v>
      </c>
      <c r="C274" s="6" t="s">
        <v>805</v>
      </c>
      <c r="D274" s="6" t="s">
        <v>806</v>
      </c>
      <c r="E274" s="5" t="str">
        <f>HYPERLINK("https://www.esco-net.com/wcs/escort/ec/detail?hHinCd=EA843RH-22","EA843RH-22")</f>
        <v>EA843RH-22</v>
      </c>
    </row>
    <row r="275" spans="2:5" x14ac:dyDescent="0.2">
      <c r="B275" s="6" t="s">
        <v>807</v>
      </c>
      <c r="C275" s="6" t="s">
        <v>808</v>
      </c>
      <c r="D275" s="6" t="s">
        <v>809</v>
      </c>
      <c r="E275" s="5"/>
    </row>
    <row r="276" spans="2:5" x14ac:dyDescent="0.2">
      <c r="B276" s="6" t="s">
        <v>810</v>
      </c>
      <c r="C276" s="6" t="s">
        <v>811</v>
      </c>
      <c r="D276" s="6" t="s">
        <v>812</v>
      </c>
      <c r="E276" s="5" t="str">
        <f>HYPERLINK("https://www.esco-net.com/wcs/escort/ec/detail?hHinCd=EA819AY-1","EA819AY-1")</f>
        <v>EA819AY-1</v>
      </c>
    </row>
    <row r="277" spans="2:5" x14ac:dyDescent="0.2">
      <c r="B277" s="6" t="s">
        <v>813</v>
      </c>
      <c r="C277" s="6" t="s">
        <v>814</v>
      </c>
      <c r="D277" s="6" t="s">
        <v>815</v>
      </c>
      <c r="E277" s="5" t="str">
        <f>HYPERLINK("https://www.esco-net.com/wcs/escort/ec/detail?hHinCd=EA819BR-12","EA819BR-12")</f>
        <v>EA819BR-12</v>
      </c>
    </row>
    <row r="278" spans="2:5" x14ac:dyDescent="0.2">
      <c r="B278" s="6" t="s">
        <v>816</v>
      </c>
      <c r="C278" s="6" t="s">
        <v>817</v>
      </c>
      <c r="D278" s="6" t="s">
        <v>818</v>
      </c>
      <c r="E278" s="5"/>
    </row>
    <row r="279" spans="2:5" x14ac:dyDescent="0.2">
      <c r="B279" s="6" t="s">
        <v>819</v>
      </c>
      <c r="C279" s="6" t="s">
        <v>820</v>
      </c>
      <c r="D279" s="6" t="s">
        <v>821</v>
      </c>
      <c r="E279" s="5" t="str">
        <f>HYPERLINK("https://www.esco-net.com/wcs/escort/ec/detail?hHinCd=EA162A-2","EA162A-2")</f>
        <v>EA162A-2</v>
      </c>
    </row>
    <row r="280" spans="2:5" x14ac:dyDescent="0.2">
      <c r="B280" s="6" t="s">
        <v>44</v>
      </c>
      <c r="C280" s="6" t="s">
        <v>822</v>
      </c>
      <c r="D280" s="6" t="s">
        <v>823</v>
      </c>
      <c r="E280" s="5"/>
    </row>
    <row r="281" spans="2:5" x14ac:dyDescent="0.2">
      <c r="B281" s="6" t="s">
        <v>44</v>
      </c>
      <c r="C281" s="6" t="s">
        <v>824</v>
      </c>
      <c r="D281" s="6" t="s">
        <v>825</v>
      </c>
      <c r="E281" s="5"/>
    </row>
    <row r="282" spans="2:5" x14ac:dyDescent="0.2">
      <c r="B282" s="6" t="s">
        <v>826</v>
      </c>
      <c r="C282" s="6" t="s">
        <v>827</v>
      </c>
      <c r="D282" s="6" t="s">
        <v>828</v>
      </c>
      <c r="E282" s="5" t="str">
        <f>HYPERLINK("https://www.esco-net.com/wcs/escort/ec/detail?hHinCd=EA127RA-24","EA127RA-24")</f>
        <v>EA127RA-24</v>
      </c>
    </row>
    <row r="283" spans="2:5" x14ac:dyDescent="0.2">
      <c r="B283" s="6" t="s">
        <v>97</v>
      </c>
      <c r="C283" s="6" t="s">
        <v>829</v>
      </c>
      <c r="D283" s="6" t="s">
        <v>830</v>
      </c>
      <c r="E283" s="5" t="str">
        <f>HYPERLINK("https://www.esco-net.com/wcs/escort/ec/detail?hHinCd=EA123PL-10","EA123PL-10")</f>
        <v>EA123PL-10</v>
      </c>
    </row>
    <row r="284" spans="2:5" x14ac:dyDescent="0.2">
      <c r="B284" s="6" t="s">
        <v>831</v>
      </c>
      <c r="C284" s="6" t="s">
        <v>832</v>
      </c>
      <c r="D284" s="6" t="s">
        <v>833</v>
      </c>
      <c r="E284" s="5" t="str">
        <f>HYPERLINK("https://www.esco-net.com/wcs/escort/ec/detail?hHinCd=EA125BB-12A","EA125BB-12A")</f>
        <v>EA125BB-12A</v>
      </c>
    </row>
    <row r="285" spans="2:5" x14ac:dyDescent="0.2">
      <c r="B285" s="6" t="s">
        <v>9</v>
      </c>
      <c r="C285" s="6" t="s">
        <v>834</v>
      </c>
      <c r="D285" s="6" t="s">
        <v>835</v>
      </c>
      <c r="E285" s="5"/>
    </row>
    <row r="286" spans="2:5" x14ac:dyDescent="0.2">
      <c r="B286" s="6" t="s">
        <v>836</v>
      </c>
      <c r="C286" s="6" t="s">
        <v>837</v>
      </c>
      <c r="D286" s="6" t="s">
        <v>45</v>
      </c>
      <c r="E286" s="5"/>
    </row>
    <row r="287" spans="2:5" x14ac:dyDescent="0.2">
      <c r="B287" s="6" t="s">
        <v>836</v>
      </c>
      <c r="C287" s="6" t="s">
        <v>838</v>
      </c>
      <c r="D287" s="6" t="s">
        <v>839</v>
      </c>
      <c r="E287" s="5"/>
    </row>
    <row r="288" spans="2:5" x14ac:dyDescent="0.2">
      <c r="B288" s="6" t="s">
        <v>840</v>
      </c>
      <c r="C288" s="6" t="s">
        <v>841</v>
      </c>
      <c r="D288" s="6" t="s">
        <v>842</v>
      </c>
      <c r="E288" s="5"/>
    </row>
    <row r="289" spans="2:5" x14ac:dyDescent="0.2">
      <c r="B289" s="6" t="s">
        <v>843</v>
      </c>
      <c r="C289" s="6" t="s">
        <v>844</v>
      </c>
      <c r="D289" s="6" t="s">
        <v>845</v>
      </c>
      <c r="E289" s="5" t="str">
        <f>HYPERLINK("https://www.esco-net.com/wcs/escort/ec/detail?hHinCd=EA153HA-19","EA153HA-19")</f>
        <v>EA153HA-19</v>
      </c>
    </row>
    <row r="290" spans="2:5" x14ac:dyDescent="0.2">
      <c r="B290" s="6" t="s">
        <v>843</v>
      </c>
      <c r="C290" s="6" t="s">
        <v>846</v>
      </c>
      <c r="D290" s="6" t="s">
        <v>847</v>
      </c>
      <c r="E290" s="5" t="str">
        <f>HYPERLINK("https://www.esco-net.com/wcs/escort/ec/detail?hHinCd=EA153HA-22","EA153HA-22")</f>
        <v>EA153HA-22</v>
      </c>
    </row>
    <row r="291" spans="2:5" x14ac:dyDescent="0.2">
      <c r="B291" s="6" t="s">
        <v>98</v>
      </c>
      <c r="C291" s="6" t="s">
        <v>848</v>
      </c>
      <c r="D291" s="6" t="s">
        <v>849</v>
      </c>
      <c r="E291" s="5"/>
    </row>
    <row r="292" spans="2:5" x14ac:dyDescent="0.2">
      <c r="B292" s="6" t="s">
        <v>850</v>
      </c>
      <c r="C292" s="6" t="s">
        <v>851</v>
      </c>
      <c r="D292" s="6" t="s">
        <v>852</v>
      </c>
      <c r="E292" s="5"/>
    </row>
    <row r="293" spans="2:5" x14ac:dyDescent="0.2">
      <c r="B293" s="6" t="s">
        <v>853</v>
      </c>
      <c r="C293" s="6" t="s">
        <v>854</v>
      </c>
      <c r="D293" s="6" t="s">
        <v>855</v>
      </c>
      <c r="E293" s="5"/>
    </row>
    <row r="294" spans="2:5" x14ac:dyDescent="0.2">
      <c r="B294" s="6" t="s">
        <v>856</v>
      </c>
      <c r="C294" s="6" t="s">
        <v>857</v>
      </c>
      <c r="D294" s="6" t="s">
        <v>858</v>
      </c>
      <c r="E294" s="5" t="str">
        <f>HYPERLINK("https://www.esco-net.com/wcs/escort/ec/detail?hHinCd=EA153AK-3","EA153AK-3")</f>
        <v>EA153AK-3</v>
      </c>
    </row>
    <row r="295" spans="2:5" x14ac:dyDescent="0.2">
      <c r="B295" s="6" t="s">
        <v>859</v>
      </c>
      <c r="C295" s="6" t="s">
        <v>860</v>
      </c>
      <c r="D295" s="6" t="s">
        <v>861</v>
      </c>
      <c r="E295" s="5" t="str">
        <f>HYPERLINK("https://www.esco-net.com/wcs/escort/ec/detail?hHinCd=EA140DA-12","EA140DA-12")</f>
        <v>EA140DA-12</v>
      </c>
    </row>
    <row r="296" spans="2:5" x14ac:dyDescent="0.2">
      <c r="B296" s="6" t="s">
        <v>859</v>
      </c>
      <c r="C296" s="6" t="s">
        <v>862</v>
      </c>
      <c r="D296" s="6" t="s">
        <v>863</v>
      </c>
      <c r="E296" s="5"/>
    </row>
    <row r="297" spans="2:5" x14ac:dyDescent="0.2">
      <c r="B297" s="6" t="s">
        <v>99</v>
      </c>
      <c r="C297" s="6" t="s">
        <v>864</v>
      </c>
      <c r="D297" s="6" t="s">
        <v>865</v>
      </c>
      <c r="E297" s="5" t="str">
        <f>HYPERLINK("https://www.esco-net.com/wcs/escort/ec/detail?hHinCd=EA140RC-2A","EA140RC-2A")</f>
        <v>EA140RC-2A</v>
      </c>
    </row>
    <row r="298" spans="2:5" x14ac:dyDescent="0.2">
      <c r="B298" s="6" t="s">
        <v>100</v>
      </c>
      <c r="C298" s="6" t="s">
        <v>866</v>
      </c>
      <c r="D298" s="6" t="s">
        <v>867</v>
      </c>
      <c r="E298" s="5"/>
    </row>
    <row r="299" spans="2:5" x14ac:dyDescent="0.2">
      <c r="B299" s="6" t="s">
        <v>100</v>
      </c>
      <c r="C299" s="6" t="s">
        <v>868</v>
      </c>
      <c r="D299" s="6" t="s">
        <v>869</v>
      </c>
      <c r="E299" s="5"/>
    </row>
    <row r="300" spans="2:5" x14ac:dyDescent="0.2">
      <c r="B300" s="6" t="s">
        <v>870</v>
      </c>
      <c r="C300" s="6" t="s">
        <v>871</v>
      </c>
      <c r="D300" s="6" t="s">
        <v>872</v>
      </c>
      <c r="E300" s="5"/>
    </row>
    <row r="301" spans="2:5" x14ac:dyDescent="0.2">
      <c r="B301" s="6" t="s">
        <v>870</v>
      </c>
      <c r="C301" s="6" t="s">
        <v>873</v>
      </c>
      <c r="D301" s="6" t="s">
        <v>874</v>
      </c>
      <c r="E301" s="5"/>
    </row>
    <row r="302" spans="2:5" x14ac:dyDescent="0.2">
      <c r="B302" s="6" t="s">
        <v>875</v>
      </c>
      <c r="C302" s="6" t="s">
        <v>876</v>
      </c>
      <c r="D302" s="6" t="s">
        <v>877</v>
      </c>
      <c r="E302" s="5" t="str">
        <f>HYPERLINK("https://www.esco-net.com/wcs/escort/ec/detail?hHinCd=EA141A-136","EA141A-136")</f>
        <v>EA141A-136</v>
      </c>
    </row>
    <row r="303" spans="2:5" x14ac:dyDescent="0.2">
      <c r="B303" s="6" t="s">
        <v>878</v>
      </c>
      <c r="C303" s="6" t="s">
        <v>879</v>
      </c>
      <c r="D303" s="6" t="s">
        <v>880</v>
      </c>
      <c r="E303" s="5" t="str">
        <f>HYPERLINK("https://www.esco-net.com/wcs/escort/ec/detail?hHinCd=EA426CD-11","EA426CD-11")</f>
        <v>EA426CD-11</v>
      </c>
    </row>
    <row r="304" spans="2:5" x14ac:dyDescent="0.2">
      <c r="B304" s="6" t="s">
        <v>881</v>
      </c>
      <c r="C304" s="6" t="s">
        <v>882</v>
      </c>
      <c r="D304" s="6" t="s">
        <v>883</v>
      </c>
      <c r="E304" s="5" t="str">
        <f>HYPERLINK("https://www.esco-net.com/wcs/escort/ec/detail?hHinCd=EA425BJ-620","EA425BJ-620")</f>
        <v>EA425BJ-620</v>
      </c>
    </row>
    <row r="305" spans="2:5" x14ac:dyDescent="0.2">
      <c r="B305" s="6" t="s">
        <v>884</v>
      </c>
      <c r="C305" s="6" t="s">
        <v>885</v>
      </c>
      <c r="D305" s="6" t="s">
        <v>886</v>
      </c>
      <c r="E305" s="5" t="str">
        <f>HYPERLINK("https://www.esco-net.com/wcs/escort/ec/detail?hHinCd=EA470DV-52","EA470DV-52")</f>
        <v>EA470DV-52</v>
      </c>
    </row>
    <row r="306" spans="2:5" x14ac:dyDescent="0.2">
      <c r="B306" s="6" t="s">
        <v>101</v>
      </c>
      <c r="C306" s="6" t="s">
        <v>887</v>
      </c>
      <c r="D306" s="6" t="s">
        <v>888</v>
      </c>
      <c r="E306" s="5" t="str">
        <f>HYPERLINK("https://www.esco-net.com/wcs/escort/ec/detail?hHinCd=EA470AA-4","EA470AA-4")</f>
        <v>EA470AA-4</v>
      </c>
    </row>
    <row r="307" spans="2:5" x14ac:dyDescent="0.2">
      <c r="B307" s="6" t="s">
        <v>889</v>
      </c>
      <c r="C307" s="6" t="s">
        <v>890</v>
      </c>
      <c r="D307" s="6" t="s">
        <v>891</v>
      </c>
      <c r="E307" s="5" t="str">
        <f>HYPERLINK("https://www.esco-net.com/wcs/escort/ec/detail?hHinCd=EA124MC-5A","EA124MC-5A")</f>
        <v>EA124MC-5A</v>
      </c>
    </row>
    <row r="308" spans="2:5" x14ac:dyDescent="0.2">
      <c r="B308" s="6" t="s">
        <v>892</v>
      </c>
      <c r="C308" s="6" t="s">
        <v>893</v>
      </c>
      <c r="D308" s="6" t="s">
        <v>894</v>
      </c>
      <c r="E308" s="5" t="str">
        <f>HYPERLINK("https://www.esco-net.com/wcs/escort/ec/detail?hHinCd=EA463AT-114","EA463AT-114")</f>
        <v>EA463AT-114</v>
      </c>
    </row>
    <row r="309" spans="2:5" x14ac:dyDescent="0.2">
      <c r="B309" s="6" t="s">
        <v>46</v>
      </c>
      <c r="C309" s="6" t="s">
        <v>895</v>
      </c>
      <c r="D309" s="6" t="s">
        <v>896</v>
      </c>
      <c r="E309" s="5" t="str">
        <f>HYPERLINK("https://www.esco-net.com/wcs/escort/ec/detail?hHinCd=EA463AX-60A","EA463AX-60A")</f>
        <v>EA463AX-60A</v>
      </c>
    </row>
    <row r="310" spans="2:5" x14ac:dyDescent="0.2">
      <c r="B310" s="6" t="s">
        <v>46</v>
      </c>
      <c r="C310" s="6" t="s">
        <v>897</v>
      </c>
      <c r="D310" s="6" t="s">
        <v>898</v>
      </c>
      <c r="E310" s="5" t="str">
        <f>HYPERLINK("https://www.esco-net.com/wcs/escort/ec/detail?hHinCd=EA463AX-80A","EA463AX-80A")</f>
        <v>EA463AX-80A</v>
      </c>
    </row>
    <row r="311" spans="2:5" x14ac:dyDescent="0.2">
      <c r="B311" s="6" t="s">
        <v>46</v>
      </c>
      <c r="C311" s="6" t="s">
        <v>899</v>
      </c>
      <c r="D311" s="6" t="s">
        <v>900</v>
      </c>
      <c r="E311" s="5" t="str">
        <f>HYPERLINK("https://www.esco-net.com/wcs/escort/ec/detail?hHinCd=EA463AX-90A","EA463AX-90A")</f>
        <v>EA463AX-90A</v>
      </c>
    </row>
    <row r="312" spans="2:5" x14ac:dyDescent="0.2">
      <c r="B312" s="6" t="s">
        <v>46</v>
      </c>
      <c r="C312" s="6" t="s">
        <v>901</v>
      </c>
      <c r="D312" s="6" t="s">
        <v>902</v>
      </c>
      <c r="E312" s="5" t="str">
        <f>HYPERLINK("https://www.esco-net.com/wcs/escort/ec/detail?hHinCd=EA463AX-100A","EA463AX-100A")</f>
        <v>EA463AX-100A</v>
      </c>
    </row>
    <row r="313" spans="2:5" x14ac:dyDescent="0.2">
      <c r="B313" s="6" t="s">
        <v>46</v>
      </c>
      <c r="C313" s="6" t="s">
        <v>903</v>
      </c>
      <c r="D313" s="6" t="s">
        <v>904</v>
      </c>
      <c r="E313" s="5" t="str">
        <f>HYPERLINK("https://www.esco-net.com/wcs/escort/ec/detail?hHinCd=EA463AX-130A","EA463AX-130A")</f>
        <v>EA463AX-130A</v>
      </c>
    </row>
    <row r="314" spans="2:5" x14ac:dyDescent="0.2">
      <c r="B314" s="6" t="s">
        <v>46</v>
      </c>
      <c r="C314" s="6" t="s">
        <v>905</v>
      </c>
      <c r="D314" s="6" t="s">
        <v>906</v>
      </c>
      <c r="E314" s="5" t="str">
        <f>HYPERLINK("https://www.esco-net.com/wcs/escort/ec/detail?hHinCd=EA463CC-108","EA463CC-108")</f>
        <v>EA463CC-108</v>
      </c>
    </row>
    <row r="315" spans="2:5" x14ac:dyDescent="0.2">
      <c r="B315" s="6" t="s">
        <v>46</v>
      </c>
      <c r="C315" s="6" t="s">
        <v>907</v>
      </c>
      <c r="D315" s="6" t="s">
        <v>908</v>
      </c>
      <c r="E315" s="5" t="str">
        <f>HYPERLINK("https://www.esco-net.com/wcs/escort/ec/detail?hHinCd=EA463CC-114","EA463CC-114")</f>
        <v>EA463CC-114</v>
      </c>
    </row>
    <row r="316" spans="2:5" x14ac:dyDescent="0.2">
      <c r="B316" s="6" t="s">
        <v>46</v>
      </c>
      <c r="C316" s="6" t="s">
        <v>909</v>
      </c>
      <c r="D316" s="6" t="s">
        <v>910</v>
      </c>
      <c r="E316" s="5" t="str">
        <f>HYPERLINK("https://www.esco-net.com/wcs/escort/ec/detail?hHinCd=EA463CC-127","EA463CC-127")</f>
        <v>EA463CC-127</v>
      </c>
    </row>
    <row r="317" spans="2:5" x14ac:dyDescent="0.2">
      <c r="B317" s="6" t="s">
        <v>46</v>
      </c>
      <c r="C317" s="6" t="s">
        <v>911</v>
      </c>
      <c r="D317" s="6" t="s">
        <v>912</v>
      </c>
      <c r="E317" s="5" t="str">
        <f>HYPERLINK("https://www.esco-net.com/wcs/escort/ec/detail?hHinCd=EA463CC-216","EA463CC-216")</f>
        <v>EA463CC-216</v>
      </c>
    </row>
    <row r="318" spans="2:5" x14ac:dyDescent="0.2">
      <c r="B318" s="6" t="s">
        <v>913</v>
      </c>
      <c r="C318" s="6" t="s">
        <v>914</v>
      </c>
      <c r="D318" s="6" t="s">
        <v>915</v>
      </c>
      <c r="E318" s="5" t="str">
        <f>HYPERLINK("https://www.esco-net.com/wcs/escort/ec/detail?hHinCd=EA463SC-139","EA463SC-139")</f>
        <v>EA463SC-139</v>
      </c>
    </row>
    <row r="319" spans="2:5" x14ac:dyDescent="0.2">
      <c r="B319" s="6" t="s">
        <v>916</v>
      </c>
      <c r="C319" s="6" t="s">
        <v>917</v>
      </c>
      <c r="D319" s="6" t="s">
        <v>918</v>
      </c>
      <c r="E319" s="5" t="str">
        <f>HYPERLINK("https://www.esco-net.com/wcs/escort/ec/detail?hHinCd=EA463CM-15","EA463CM-15")</f>
        <v>EA463CM-15</v>
      </c>
    </row>
    <row r="320" spans="2:5" x14ac:dyDescent="0.2">
      <c r="B320" s="6" t="s">
        <v>102</v>
      </c>
      <c r="C320" s="6" t="s">
        <v>919</v>
      </c>
      <c r="D320" s="6" t="s">
        <v>920</v>
      </c>
      <c r="E320" s="5" t="str">
        <f>HYPERLINK("https://www.esco-net.com/wcs/escort/ec/detail?hHinCd=EA475B-200","EA475B-200")</f>
        <v>EA475B-200</v>
      </c>
    </row>
    <row r="321" spans="2:5" x14ac:dyDescent="0.2">
      <c r="B321" s="6" t="s">
        <v>103</v>
      </c>
      <c r="C321" s="6" t="s">
        <v>921</v>
      </c>
      <c r="D321" s="6" t="s">
        <v>922</v>
      </c>
      <c r="E321" s="5" t="str">
        <f>HYPERLINK("https://www.esco-net.com/wcs/escort/ec/detail?hHinCd=EA475-370","EA475-370")</f>
        <v>EA475-370</v>
      </c>
    </row>
    <row r="322" spans="2:5" x14ac:dyDescent="0.2">
      <c r="B322" s="6" t="s">
        <v>923</v>
      </c>
      <c r="C322" s="6" t="s">
        <v>924</v>
      </c>
      <c r="D322" s="6" t="s">
        <v>925</v>
      </c>
      <c r="E322" s="5"/>
    </row>
    <row r="323" spans="2:5" x14ac:dyDescent="0.2">
      <c r="B323" s="6" t="s">
        <v>926</v>
      </c>
      <c r="C323" s="6" t="s">
        <v>927</v>
      </c>
      <c r="D323" s="6" t="s">
        <v>928</v>
      </c>
      <c r="E323" s="5" t="str">
        <f>HYPERLINK("https://www.esco-net.com/wcs/escort/ec/detail?hHinCd=EA475GF-2","EA475GF-2")</f>
        <v>EA475GF-2</v>
      </c>
    </row>
    <row r="324" spans="2:5" x14ac:dyDescent="0.2">
      <c r="B324" s="6" t="s">
        <v>929</v>
      </c>
      <c r="C324" s="6" t="s">
        <v>930</v>
      </c>
      <c r="D324" s="6" t="s">
        <v>931</v>
      </c>
      <c r="E324" s="5" t="str">
        <f>HYPERLINK("https://www.esco-net.com/wcs/escort/ec/detail?hHinCd=EA440AY-75","EA440AY-75")</f>
        <v>EA440AY-75</v>
      </c>
    </row>
    <row r="325" spans="2:5" x14ac:dyDescent="0.2">
      <c r="B325" s="6" t="s">
        <v>104</v>
      </c>
      <c r="C325" s="6" t="s">
        <v>932</v>
      </c>
      <c r="D325" s="6" t="s">
        <v>933</v>
      </c>
      <c r="E325" s="5"/>
    </row>
    <row r="326" spans="2:5" x14ac:dyDescent="0.2">
      <c r="B326" s="6" t="s">
        <v>47</v>
      </c>
      <c r="C326" s="6" t="s">
        <v>934</v>
      </c>
      <c r="D326" s="6" t="s">
        <v>935</v>
      </c>
      <c r="E326" s="5" t="str">
        <f>HYPERLINK("https://www.esco-net.com/wcs/escort/ec/detail?hHinCd=EA463DA-25","EA463DA-25")</f>
        <v>EA463DA-25</v>
      </c>
    </row>
    <row r="327" spans="2:5" x14ac:dyDescent="0.2">
      <c r="B327" s="6" t="s">
        <v>936</v>
      </c>
      <c r="C327" s="6" t="s">
        <v>937</v>
      </c>
      <c r="D327" s="6" t="s">
        <v>938</v>
      </c>
      <c r="E327" s="5" t="str">
        <f>HYPERLINK("https://www.esco-net.com/wcs/escort/ec/detail?hHinCd=EA940AV-23","EA940AV-23")</f>
        <v>EA940AV-23</v>
      </c>
    </row>
    <row r="328" spans="2:5" x14ac:dyDescent="0.2">
      <c r="B328" s="6" t="s">
        <v>939</v>
      </c>
      <c r="C328" s="6" t="s">
        <v>940</v>
      </c>
      <c r="D328" s="6" t="s">
        <v>941</v>
      </c>
      <c r="E328" s="5"/>
    </row>
    <row r="329" spans="2:5" x14ac:dyDescent="0.2">
      <c r="B329" s="6" t="s">
        <v>942</v>
      </c>
      <c r="C329" s="6" t="s">
        <v>943</v>
      </c>
      <c r="D329" s="6" t="s">
        <v>944</v>
      </c>
      <c r="E329" s="5" t="str">
        <f>HYPERLINK("https://www.esco-net.com/wcs/escort/ec/detail?hHinCd=EA944MX-1A","EA944MX-1A")</f>
        <v>EA944MX-1A</v>
      </c>
    </row>
    <row r="330" spans="2:5" x14ac:dyDescent="0.2">
      <c r="B330" s="6" t="s">
        <v>945</v>
      </c>
      <c r="C330" s="6" t="s">
        <v>946</v>
      </c>
      <c r="D330" s="6" t="s">
        <v>947</v>
      </c>
      <c r="E330" s="5"/>
    </row>
    <row r="331" spans="2:5" x14ac:dyDescent="0.2">
      <c r="B331" s="6" t="s">
        <v>948</v>
      </c>
      <c r="C331" s="6" t="s">
        <v>949</v>
      </c>
      <c r="D331" s="6" t="s">
        <v>950</v>
      </c>
      <c r="E331" s="5"/>
    </row>
    <row r="332" spans="2:5" x14ac:dyDescent="0.2">
      <c r="B332" s="6" t="s">
        <v>951</v>
      </c>
      <c r="C332" s="6" t="s">
        <v>952</v>
      </c>
      <c r="D332" s="6" t="s">
        <v>953</v>
      </c>
      <c r="E332" s="5"/>
    </row>
    <row r="333" spans="2:5" x14ac:dyDescent="0.2">
      <c r="B333" s="6" t="s">
        <v>954</v>
      </c>
      <c r="C333" s="6" t="s">
        <v>955</v>
      </c>
      <c r="D333" s="6" t="s">
        <v>956</v>
      </c>
      <c r="E333" s="5" t="str">
        <f>HYPERLINK("https://www.esco-net.com/wcs/escort/ec/detail?hHinCd=EA940CB-93","EA940CB-93")</f>
        <v>EA940CB-93</v>
      </c>
    </row>
    <row r="334" spans="2:5" x14ac:dyDescent="0.2">
      <c r="B334" s="6" t="s">
        <v>957</v>
      </c>
      <c r="C334" s="6" t="s">
        <v>958</v>
      </c>
      <c r="D334" s="6" t="s">
        <v>959</v>
      </c>
      <c r="E334" s="5"/>
    </row>
    <row r="335" spans="2:5" x14ac:dyDescent="0.2">
      <c r="B335" s="6" t="s">
        <v>960</v>
      </c>
      <c r="C335" s="6" t="s">
        <v>961</v>
      </c>
      <c r="D335" s="6" t="s">
        <v>962</v>
      </c>
      <c r="E335" s="5" t="str">
        <f>HYPERLINK("https://www.esco-net.com/wcs/escort/ec/detail?hHinCd=EA940DB-3B","EA940DB-3B")</f>
        <v>EA940DB-3B</v>
      </c>
    </row>
    <row r="336" spans="2:5" x14ac:dyDescent="0.2">
      <c r="B336" s="6" t="s">
        <v>960</v>
      </c>
      <c r="C336" s="6" t="s">
        <v>963</v>
      </c>
      <c r="D336" s="6" t="s">
        <v>964</v>
      </c>
      <c r="E336" s="5" t="str">
        <f>HYPERLINK("https://www.esco-net.com/wcs/escort/ec/detail?hHinCd=EA940DB-22B","EA940DB-22B")</f>
        <v>EA940DB-22B</v>
      </c>
    </row>
    <row r="337" spans="2:5" x14ac:dyDescent="0.2">
      <c r="B337" s="6" t="s">
        <v>960</v>
      </c>
      <c r="C337" s="6" t="s">
        <v>965</v>
      </c>
      <c r="D337" s="6" t="s">
        <v>966</v>
      </c>
      <c r="E337" s="5" t="str">
        <f>HYPERLINK("https://www.esco-net.com/wcs/escort/ec/detail?hHinCd=EA940DB-25C","EA940DB-25C")</f>
        <v>EA940DB-25C</v>
      </c>
    </row>
    <row r="338" spans="2:5" x14ac:dyDescent="0.2">
      <c r="B338" s="6" t="s">
        <v>960</v>
      </c>
      <c r="C338" s="6" t="s">
        <v>967</v>
      </c>
      <c r="D338" s="6" t="s">
        <v>968</v>
      </c>
      <c r="E338" s="5" t="str">
        <f>HYPERLINK("https://www.esco-net.com/wcs/escort/ec/detail?hHinCd=EA940DB-26B","EA940DB-26B")</f>
        <v>EA940DB-26B</v>
      </c>
    </row>
    <row r="339" spans="2:5" x14ac:dyDescent="0.2">
      <c r="B339" s="6" t="s">
        <v>960</v>
      </c>
      <c r="C339" s="6" t="s">
        <v>969</v>
      </c>
      <c r="D339" s="6" t="s">
        <v>970</v>
      </c>
      <c r="E339" s="5" t="str">
        <f>HYPERLINK("https://www.esco-net.com/wcs/escort/ec/detail?hHinCd=EA940DB-27B","EA940DB-27B")</f>
        <v>EA940DB-27B</v>
      </c>
    </row>
    <row r="340" spans="2:5" x14ac:dyDescent="0.2">
      <c r="B340" s="6" t="s">
        <v>105</v>
      </c>
      <c r="C340" s="6" t="s">
        <v>971</v>
      </c>
      <c r="D340" s="6" t="s">
        <v>972</v>
      </c>
      <c r="E340" s="5" t="str">
        <f>HYPERLINK("https://www.esco-net.com/wcs/escort/ec/detail?hHinCd=EA153EC-5","EA153EC-5")</f>
        <v>EA153EC-5</v>
      </c>
    </row>
    <row r="341" spans="2:5" x14ac:dyDescent="0.2">
      <c r="B341" s="6" t="s">
        <v>12</v>
      </c>
      <c r="C341" s="6" t="s">
        <v>973</v>
      </c>
      <c r="D341" s="6" t="s">
        <v>974</v>
      </c>
      <c r="E341" s="5"/>
    </row>
    <row r="342" spans="2:5" x14ac:dyDescent="0.2">
      <c r="B342" s="6" t="s">
        <v>975</v>
      </c>
      <c r="C342" s="6" t="s">
        <v>976</v>
      </c>
      <c r="D342" s="6" t="s">
        <v>977</v>
      </c>
      <c r="E342" s="5"/>
    </row>
    <row r="343" spans="2:5" x14ac:dyDescent="0.2">
      <c r="B343" s="6" t="s">
        <v>975</v>
      </c>
      <c r="C343" s="6" t="s">
        <v>978</v>
      </c>
      <c r="D343" s="6" t="s">
        <v>979</v>
      </c>
      <c r="E343" s="5"/>
    </row>
    <row r="344" spans="2:5" x14ac:dyDescent="0.2">
      <c r="B344" s="6" t="s">
        <v>980</v>
      </c>
      <c r="C344" s="6" t="s">
        <v>981</v>
      </c>
      <c r="D344" s="6" t="s">
        <v>982</v>
      </c>
      <c r="E344" s="5"/>
    </row>
    <row r="345" spans="2:5" x14ac:dyDescent="0.2">
      <c r="B345" s="6" t="s">
        <v>980</v>
      </c>
      <c r="C345" s="6" t="s">
        <v>983</v>
      </c>
      <c r="D345" s="6" t="s">
        <v>984</v>
      </c>
      <c r="E345" s="5"/>
    </row>
    <row r="346" spans="2:5" x14ac:dyDescent="0.2">
      <c r="B346" s="6" t="s">
        <v>985</v>
      </c>
      <c r="C346" s="6" t="s">
        <v>986</v>
      </c>
      <c r="D346" s="6" t="s">
        <v>987</v>
      </c>
      <c r="E346" s="5"/>
    </row>
    <row r="347" spans="2:5" x14ac:dyDescent="0.2">
      <c r="B347" s="6" t="s">
        <v>988</v>
      </c>
      <c r="C347" s="6" t="s">
        <v>989</v>
      </c>
      <c r="D347" s="6" t="s">
        <v>990</v>
      </c>
      <c r="E347" s="5" t="str">
        <f>HYPERLINK("https://www.esco-net.com/wcs/escort/ec/detail?hHinCd=EA948C-121","EA948C-121")</f>
        <v>EA948C-121</v>
      </c>
    </row>
    <row r="348" spans="2:5" x14ac:dyDescent="0.2">
      <c r="B348" s="6" t="s">
        <v>991</v>
      </c>
      <c r="C348" s="6" t="s">
        <v>992</v>
      </c>
      <c r="D348" s="6" t="s">
        <v>993</v>
      </c>
      <c r="E348" s="5"/>
    </row>
    <row r="349" spans="2:5" x14ac:dyDescent="0.2">
      <c r="B349" s="6" t="s">
        <v>991</v>
      </c>
      <c r="C349" s="6" t="s">
        <v>994</v>
      </c>
      <c r="D349" s="6" t="s">
        <v>995</v>
      </c>
      <c r="E349" s="5"/>
    </row>
    <row r="350" spans="2:5" x14ac:dyDescent="0.2">
      <c r="B350" s="6" t="s">
        <v>996</v>
      </c>
      <c r="C350" s="6" t="s">
        <v>997</v>
      </c>
      <c r="D350" s="6" t="s">
        <v>998</v>
      </c>
      <c r="E350" s="5" t="str">
        <f>HYPERLINK("https://www.esco-net.com/wcs/escort/ec/detail?hHinCd=EA966ED-302","EA966ED-302")</f>
        <v>EA966ED-302</v>
      </c>
    </row>
    <row r="351" spans="2:5" x14ac:dyDescent="0.2">
      <c r="B351" s="6" t="s">
        <v>106</v>
      </c>
      <c r="C351" s="6" t="s">
        <v>999</v>
      </c>
      <c r="D351" s="6" t="s">
        <v>1000</v>
      </c>
      <c r="E351" s="5"/>
    </row>
    <row r="352" spans="2:5" x14ac:dyDescent="0.2">
      <c r="B352" s="6" t="s">
        <v>48</v>
      </c>
      <c r="C352" s="6" t="s">
        <v>1001</v>
      </c>
      <c r="D352" s="6" t="s">
        <v>1002</v>
      </c>
      <c r="E352" s="5"/>
    </row>
    <row r="353" spans="2:5" x14ac:dyDescent="0.2">
      <c r="B353" s="6" t="s">
        <v>48</v>
      </c>
      <c r="C353" s="6" t="s">
        <v>1003</v>
      </c>
      <c r="D353" s="6" t="s">
        <v>1004</v>
      </c>
      <c r="E353" s="5" t="str">
        <f>HYPERLINK("https://www.esco-net.com/wcs/escort/ec/detail?hHinCd=EA527BS-16","EA527BS-16")</f>
        <v>EA527BS-16</v>
      </c>
    </row>
    <row r="354" spans="2:5" x14ac:dyDescent="0.2">
      <c r="B354" s="6" t="s">
        <v>1005</v>
      </c>
      <c r="C354" s="6" t="s">
        <v>1006</v>
      </c>
      <c r="D354" s="6" t="s">
        <v>1007</v>
      </c>
      <c r="E354" s="5" t="str">
        <f>HYPERLINK("https://www.esco-net.com/wcs/escort/ec/detail?hHinCd=EA810JC-6","EA810JC-6")</f>
        <v>EA810JC-6</v>
      </c>
    </row>
    <row r="355" spans="2:5" x14ac:dyDescent="0.2">
      <c r="B355" s="6" t="s">
        <v>1008</v>
      </c>
      <c r="C355" s="6" t="s">
        <v>1009</v>
      </c>
      <c r="D355" s="6" t="s">
        <v>1010</v>
      </c>
      <c r="E355" s="5" t="str">
        <f>HYPERLINK("https://www.esco-net.com/wcs/escort/ec/detail?hHinCd=EA945BA-162","EA945BA-162")</f>
        <v>EA945BA-162</v>
      </c>
    </row>
    <row r="356" spans="2:5" x14ac:dyDescent="0.2">
      <c r="B356" s="6" t="s">
        <v>1011</v>
      </c>
      <c r="C356" s="6" t="s">
        <v>1012</v>
      </c>
      <c r="D356" s="6" t="s">
        <v>1013</v>
      </c>
      <c r="E356" s="5" t="str">
        <f>HYPERLINK("https://www.esco-net.com/wcs/escort/ec/detail?hHinCd=EA945SR-1","EA945SR-1")</f>
        <v>EA945SR-1</v>
      </c>
    </row>
    <row r="357" spans="2:5" x14ac:dyDescent="0.2">
      <c r="B357" s="6" t="s">
        <v>1011</v>
      </c>
      <c r="C357" s="6" t="s">
        <v>1014</v>
      </c>
      <c r="D357" s="6" t="s">
        <v>1015</v>
      </c>
      <c r="E357" s="5"/>
    </row>
    <row r="358" spans="2:5" x14ac:dyDescent="0.2">
      <c r="B358" s="6" t="s">
        <v>1016</v>
      </c>
      <c r="C358" s="6" t="s">
        <v>1017</v>
      </c>
      <c r="D358" s="6" t="s">
        <v>1018</v>
      </c>
      <c r="E358" s="5"/>
    </row>
    <row r="359" spans="2:5" x14ac:dyDescent="0.2">
      <c r="B359" s="6" t="s">
        <v>1016</v>
      </c>
      <c r="C359" s="6" t="s">
        <v>1019</v>
      </c>
      <c r="D359" s="6" t="s">
        <v>1020</v>
      </c>
      <c r="E359" s="5"/>
    </row>
    <row r="360" spans="2:5" x14ac:dyDescent="0.2">
      <c r="B360" s="6" t="s">
        <v>1021</v>
      </c>
      <c r="C360" s="6" t="s">
        <v>1022</v>
      </c>
      <c r="D360" s="6" t="s">
        <v>1023</v>
      </c>
      <c r="E360" s="5" t="str">
        <f>HYPERLINK("https://www.esco-net.com/wcs/escort/ec/detail?hHinCd=EA949AE-243","EA949AE-243")</f>
        <v>EA949AE-243</v>
      </c>
    </row>
    <row r="361" spans="2:5" x14ac:dyDescent="0.2">
      <c r="B361" s="6" t="s">
        <v>107</v>
      </c>
      <c r="C361" s="6" t="s">
        <v>1024</v>
      </c>
      <c r="D361" s="6" t="s">
        <v>1025</v>
      </c>
      <c r="E361" s="5"/>
    </row>
    <row r="362" spans="2:5" x14ac:dyDescent="0.2">
      <c r="B362" s="6" t="s">
        <v>1026</v>
      </c>
      <c r="C362" s="6" t="s">
        <v>1027</v>
      </c>
      <c r="D362" s="6" t="s">
        <v>1028</v>
      </c>
      <c r="E362" s="5"/>
    </row>
    <row r="363" spans="2:5" x14ac:dyDescent="0.2">
      <c r="B363" s="6" t="s">
        <v>49</v>
      </c>
      <c r="C363" s="6" t="s">
        <v>1029</v>
      </c>
      <c r="D363" s="6" t="s">
        <v>108</v>
      </c>
      <c r="E363" s="5" t="str">
        <f>HYPERLINK("https://www.esco-net.com/wcs/escort/ec/detail?hHinCd=EA781BS-51","EA781BS-51")</f>
        <v>EA781BS-51</v>
      </c>
    </row>
    <row r="364" spans="2:5" x14ac:dyDescent="0.2">
      <c r="B364" s="6" t="s">
        <v>1030</v>
      </c>
      <c r="C364" s="6" t="s">
        <v>1031</v>
      </c>
      <c r="D364" s="6" t="s">
        <v>1032</v>
      </c>
      <c r="E364" s="5"/>
    </row>
    <row r="365" spans="2:5" x14ac:dyDescent="0.2">
      <c r="B365" s="6" t="s">
        <v>1033</v>
      </c>
      <c r="C365" s="6" t="s">
        <v>1034</v>
      </c>
      <c r="D365" s="6" t="s">
        <v>1035</v>
      </c>
      <c r="E365" s="5" t="str">
        <f>HYPERLINK("https://www.esco-net.com/wcs/escort/ec/detail?hHinCd=EA951LG-68","EA951LG-68")</f>
        <v>EA951LG-68</v>
      </c>
    </row>
    <row r="366" spans="2:5" x14ac:dyDescent="0.2">
      <c r="B366" s="6" t="s">
        <v>1036</v>
      </c>
      <c r="C366" s="6" t="s">
        <v>1037</v>
      </c>
      <c r="D366" s="6" t="s">
        <v>1038</v>
      </c>
      <c r="E366" s="5" t="str">
        <f>HYPERLINK("https://www.esco-net.com/wcs/escort/ec/detail?hHinCd=EA951FA-7","EA951FA-7")</f>
        <v>EA951FA-7</v>
      </c>
    </row>
    <row r="367" spans="2:5" x14ac:dyDescent="0.2">
      <c r="B367" s="6" t="s">
        <v>1039</v>
      </c>
      <c r="C367" s="6" t="s">
        <v>1040</v>
      </c>
      <c r="D367" s="6" t="s">
        <v>1041</v>
      </c>
      <c r="E367" s="5"/>
    </row>
    <row r="368" spans="2:5" x14ac:dyDescent="0.2">
      <c r="B368" s="6" t="s">
        <v>1042</v>
      </c>
      <c r="C368" s="6" t="s">
        <v>1043</v>
      </c>
      <c r="D368" s="6" t="s">
        <v>1044</v>
      </c>
      <c r="E368" s="5" t="str">
        <f>HYPERLINK("https://www.esco-net.com/wcs/escort/ec/detail?hHinCd=EA951BG-1","EA951BG-1")</f>
        <v>EA951BG-1</v>
      </c>
    </row>
    <row r="369" spans="2:5" x14ac:dyDescent="0.2">
      <c r="B369" s="6" t="s">
        <v>1042</v>
      </c>
      <c r="C369" s="6" t="s">
        <v>1045</v>
      </c>
      <c r="D369" s="6" t="s">
        <v>1046</v>
      </c>
      <c r="E369" s="5"/>
    </row>
    <row r="370" spans="2:5" x14ac:dyDescent="0.2">
      <c r="B370" s="6" t="s">
        <v>50</v>
      </c>
      <c r="C370" s="6" t="s">
        <v>1047</v>
      </c>
      <c r="D370" s="6" t="s">
        <v>1048</v>
      </c>
      <c r="E370" s="5"/>
    </row>
    <row r="371" spans="2:5" x14ac:dyDescent="0.2">
      <c r="B371" s="6" t="s">
        <v>50</v>
      </c>
      <c r="C371" s="6" t="s">
        <v>1049</v>
      </c>
      <c r="D371" s="6" t="s">
        <v>1050</v>
      </c>
      <c r="E371" s="5"/>
    </row>
    <row r="372" spans="2:5" x14ac:dyDescent="0.2">
      <c r="B372" s="6" t="s">
        <v>1051</v>
      </c>
      <c r="C372" s="6" t="s">
        <v>1052</v>
      </c>
      <c r="D372" s="6" t="s">
        <v>1053</v>
      </c>
      <c r="E372" s="5"/>
    </row>
    <row r="373" spans="2:5" x14ac:dyDescent="0.2">
      <c r="B373" s="6" t="s">
        <v>1054</v>
      </c>
      <c r="C373" s="6" t="s">
        <v>1055</v>
      </c>
      <c r="D373" s="6" t="s">
        <v>1056</v>
      </c>
      <c r="E373" s="5"/>
    </row>
    <row r="374" spans="2:5" x14ac:dyDescent="0.2">
      <c r="B374" s="6" t="s">
        <v>51</v>
      </c>
      <c r="C374" s="6" t="s">
        <v>1057</v>
      </c>
      <c r="D374" s="6" t="s">
        <v>1058</v>
      </c>
      <c r="E374" s="5" t="str">
        <f>HYPERLINK("https://www.esco-net.com/wcs/escort/ec/detail?hHinCd=EA951DB-52","EA951DB-52")</f>
        <v>EA951DB-52</v>
      </c>
    </row>
    <row r="375" spans="2:5" x14ac:dyDescent="0.2">
      <c r="B375" s="6" t="s">
        <v>1059</v>
      </c>
      <c r="C375" s="6" t="s">
        <v>1060</v>
      </c>
      <c r="D375" s="6" t="s">
        <v>1061</v>
      </c>
      <c r="E375" s="5" t="str">
        <f>HYPERLINK("https://www.esco-net.com/wcs/escort/ec/detail?hHinCd=EA638E-21","EA638E-21")</f>
        <v>EA638E-21</v>
      </c>
    </row>
    <row r="376" spans="2:5" x14ac:dyDescent="0.2">
      <c r="B376" s="6" t="s">
        <v>1062</v>
      </c>
      <c r="C376" s="6" t="s">
        <v>1063</v>
      </c>
      <c r="D376" s="6" t="s">
        <v>1064</v>
      </c>
      <c r="E376" s="5" t="str">
        <f>HYPERLINK("https://www.esco-net.com/wcs/escort/ec/detail?hHinCd=EA638DW-65","EA638DW-65")</f>
        <v>EA638DW-65</v>
      </c>
    </row>
    <row r="377" spans="2:5" x14ac:dyDescent="0.2">
      <c r="B377" s="6" t="s">
        <v>109</v>
      </c>
      <c r="C377" s="6" t="s">
        <v>1065</v>
      </c>
      <c r="D377" s="6" t="s">
        <v>1066</v>
      </c>
      <c r="E377" s="5" t="str">
        <f>HYPERLINK("https://www.esco-net.com/wcs/escort/ec/detail?hHinCd=EA951BR-56","EA951BR-56")</f>
        <v>EA951BR-56</v>
      </c>
    </row>
    <row r="378" spans="2:5" x14ac:dyDescent="0.2">
      <c r="B378" s="6" t="s">
        <v>1067</v>
      </c>
      <c r="C378" s="6" t="s">
        <v>1068</v>
      </c>
      <c r="D378" s="6" t="s">
        <v>1069</v>
      </c>
      <c r="E378" s="5"/>
    </row>
    <row r="379" spans="2:5" x14ac:dyDescent="0.2">
      <c r="B379" s="6" t="s">
        <v>1070</v>
      </c>
      <c r="C379" s="6" t="s">
        <v>1071</v>
      </c>
      <c r="D379" s="6" t="s">
        <v>1072</v>
      </c>
      <c r="E379" s="5"/>
    </row>
    <row r="380" spans="2:5" x14ac:dyDescent="0.2">
      <c r="B380" s="6" t="s">
        <v>1073</v>
      </c>
      <c r="C380" s="6" t="s">
        <v>1074</v>
      </c>
      <c r="D380" s="6" t="s">
        <v>1075</v>
      </c>
      <c r="E380" s="5" t="str">
        <f>HYPERLINK("https://www.esco-net.com/wcs/escort/ec/detail?hHinCd=EA638KA-28","EA638KA-28")</f>
        <v>EA638KA-28</v>
      </c>
    </row>
    <row r="381" spans="2:5" x14ac:dyDescent="0.2">
      <c r="B381" s="6" t="s">
        <v>1076</v>
      </c>
      <c r="C381" s="6" t="s">
        <v>1077</v>
      </c>
      <c r="D381" s="6" t="s">
        <v>1078</v>
      </c>
      <c r="E381" s="5"/>
    </row>
    <row r="382" spans="2:5" x14ac:dyDescent="0.2">
      <c r="B382" s="6" t="s">
        <v>1076</v>
      </c>
      <c r="C382" s="6" t="s">
        <v>1079</v>
      </c>
      <c r="D382" s="6" t="s">
        <v>1080</v>
      </c>
      <c r="E382" s="5"/>
    </row>
    <row r="383" spans="2:5" x14ac:dyDescent="0.2">
      <c r="B383" s="6" t="s">
        <v>1081</v>
      </c>
      <c r="C383" s="6" t="s">
        <v>1082</v>
      </c>
      <c r="D383" s="6" t="s">
        <v>1083</v>
      </c>
      <c r="E383" s="5" t="str">
        <f>HYPERLINK("https://www.esco-net.com/wcs/escort/ec/detail?hHinCd=EA980SD-21","EA980SD-21")</f>
        <v>EA980SD-21</v>
      </c>
    </row>
    <row r="384" spans="2:5" x14ac:dyDescent="0.2">
      <c r="B384" s="6" t="s">
        <v>1081</v>
      </c>
      <c r="C384" s="6" t="s">
        <v>1084</v>
      </c>
      <c r="D384" s="6" t="s">
        <v>1085</v>
      </c>
      <c r="E384" s="5" t="str">
        <f>HYPERLINK("https://www.esco-net.com/wcs/escort/ec/detail?hHinCd=EA980SD-22","EA980SD-22")</f>
        <v>EA980SD-22</v>
      </c>
    </row>
    <row r="385" spans="2:5" x14ac:dyDescent="0.2">
      <c r="B385" s="6" t="s">
        <v>52</v>
      </c>
      <c r="C385" s="6" t="s">
        <v>1086</v>
      </c>
      <c r="D385" s="6" t="s">
        <v>1087</v>
      </c>
      <c r="E385" s="5" t="str">
        <f>HYPERLINK("https://www.esco-net.com/wcs/escort/ec/detail?hHinCd=EA980SM-63","EA980SM-63")</f>
        <v>EA980SM-63</v>
      </c>
    </row>
    <row r="386" spans="2:5" x14ac:dyDescent="0.2">
      <c r="B386" s="6" t="s">
        <v>1088</v>
      </c>
      <c r="C386" s="6" t="s">
        <v>1089</v>
      </c>
      <c r="D386" s="6" t="s">
        <v>1090</v>
      </c>
      <c r="E386" s="5"/>
    </row>
    <row r="387" spans="2:5" x14ac:dyDescent="0.2">
      <c r="B387" s="6" t="s">
        <v>1088</v>
      </c>
      <c r="C387" s="6" t="s">
        <v>1091</v>
      </c>
      <c r="D387" s="6" t="s">
        <v>1092</v>
      </c>
      <c r="E387" s="5" t="str">
        <f>HYPERLINK("https://www.esco-net.com/wcs/escort/ec/detail?hHinCd=EA980AJ-61","EA980AJ-61")</f>
        <v>EA980AJ-61</v>
      </c>
    </row>
    <row r="388" spans="2:5" x14ac:dyDescent="0.2">
      <c r="B388" s="6" t="s">
        <v>53</v>
      </c>
      <c r="C388" s="6" t="s">
        <v>1093</v>
      </c>
      <c r="D388" s="6" t="s">
        <v>1094</v>
      </c>
      <c r="E388" s="5" t="str">
        <f>HYPERLINK("https://www.esco-net.com/wcs/escort/ec/detail?hHinCd=EA638AG-12","EA638AG-12")</f>
        <v>EA638AG-12</v>
      </c>
    </row>
    <row r="389" spans="2:5" x14ac:dyDescent="0.2">
      <c r="B389" s="6" t="s">
        <v>1095</v>
      </c>
      <c r="C389" s="6" t="s">
        <v>1096</v>
      </c>
      <c r="D389" s="6" t="s">
        <v>1097</v>
      </c>
      <c r="E389" s="5" t="str">
        <f>HYPERLINK("https://www.esco-net.com/wcs/escort/ec/detail?hHinCd=EA638FK-6","EA638FK-6")</f>
        <v>EA638FK-6</v>
      </c>
    </row>
    <row r="390" spans="2:5" x14ac:dyDescent="0.2">
      <c r="B390" s="6" t="s">
        <v>1098</v>
      </c>
      <c r="C390" s="6" t="s">
        <v>1099</v>
      </c>
      <c r="D390" s="6" t="s">
        <v>1100</v>
      </c>
      <c r="E390" s="5" t="str">
        <f>HYPERLINK("https://www.esco-net.com/wcs/escort/ec/detail?hHinCd=EA330FA-2","EA330FA-2")</f>
        <v>EA330FA-2</v>
      </c>
    </row>
    <row r="391" spans="2:5" x14ac:dyDescent="0.2">
      <c r="B391" s="6" t="s">
        <v>1101</v>
      </c>
      <c r="C391" s="6" t="s">
        <v>1102</v>
      </c>
      <c r="D391" s="6" t="s">
        <v>1103</v>
      </c>
      <c r="E391" s="5" t="str">
        <f>HYPERLINK("https://www.esco-net.com/wcs/escort/ec/detail?hHinCd=EA124DC-82","EA124DC-82")</f>
        <v>EA124DC-82</v>
      </c>
    </row>
    <row r="392" spans="2:5" x14ac:dyDescent="0.2">
      <c r="B392" s="6" t="s">
        <v>54</v>
      </c>
      <c r="C392" s="6" t="s">
        <v>1104</v>
      </c>
      <c r="D392" s="6" t="s">
        <v>1105</v>
      </c>
      <c r="E392" s="5"/>
    </row>
    <row r="393" spans="2:5" x14ac:dyDescent="0.2">
      <c r="B393" s="6" t="s">
        <v>55</v>
      </c>
      <c r="C393" s="6" t="s">
        <v>1106</v>
      </c>
      <c r="D393" s="6" t="s">
        <v>1107</v>
      </c>
      <c r="E393" s="5" t="str">
        <f>HYPERLINK("https://www.esco-net.com/wcs/escort/ec/detail?hHinCd=EA441VD-52","EA441VD-52")</f>
        <v>EA441VD-52</v>
      </c>
    </row>
    <row r="394" spans="2:5" x14ac:dyDescent="0.2">
      <c r="B394" s="6" t="s">
        <v>24</v>
      </c>
      <c r="C394" s="6" t="s">
        <v>1108</v>
      </c>
      <c r="D394" s="6" t="s">
        <v>1109</v>
      </c>
      <c r="E394" s="5"/>
    </row>
    <row r="395" spans="2:5" x14ac:dyDescent="0.2">
      <c r="B395" s="6" t="s">
        <v>24</v>
      </c>
      <c r="C395" s="6" t="s">
        <v>1110</v>
      </c>
      <c r="D395" s="6" t="s">
        <v>1111</v>
      </c>
      <c r="E395" s="5"/>
    </row>
    <row r="396" spans="2:5" x14ac:dyDescent="0.2">
      <c r="B396" s="6" t="s">
        <v>24</v>
      </c>
      <c r="C396" s="6" t="s">
        <v>1112</v>
      </c>
      <c r="D396" s="6" t="s">
        <v>1113</v>
      </c>
      <c r="E396" s="5"/>
    </row>
    <row r="397" spans="2:5" x14ac:dyDescent="0.2">
      <c r="B397" s="6" t="s">
        <v>1114</v>
      </c>
      <c r="C397" s="6" t="s">
        <v>1115</v>
      </c>
      <c r="D397" s="6" t="s">
        <v>1116</v>
      </c>
      <c r="E397" s="5"/>
    </row>
    <row r="398" spans="2:5" x14ac:dyDescent="0.2">
      <c r="B398" s="6" t="s">
        <v>56</v>
      </c>
      <c r="C398" s="6" t="s">
        <v>1117</v>
      </c>
      <c r="D398" s="6" t="s">
        <v>1118</v>
      </c>
      <c r="E398" s="5"/>
    </row>
    <row r="399" spans="2:5" x14ac:dyDescent="0.2">
      <c r="B399" s="6" t="s">
        <v>56</v>
      </c>
      <c r="C399" s="6" t="s">
        <v>1119</v>
      </c>
      <c r="D399" s="6" t="s">
        <v>1120</v>
      </c>
      <c r="E399" s="5"/>
    </row>
    <row r="400" spans="2:5" x14ac:dyDescent="0.2">
      <c r="B400" s="6" t="s">
        <v>57</v>
      </c>
      <c r="C400" s="6" t="s">
        <v>1121</v>
      </c>
      <c r="D400" s="6" t="s">
        <v>1122</v>
      </c>
      <c r="E400" s="5"/>
    </row>
    <row r="401" spans="2:5" x14ac:dyDescent="0.2">
      <c r="B401" s="6" t="s">
        <v>110</v>
      </c>
      <c r="C401" s="6" t="s">
        <v>1123</v>
      </c>
      <c r="D401" s="6" t="s">
        <v>1124</v>
      </c>
      <c r="E401" s="5"/>
    </row>
    <row r="402" spans="2:5" x14ac:dyDescent="0.2">
      <c r="B402" s="6" t="s">
        <v>1125</v>
      </c>
      <c r="C402" s="6" t="s">
        <v>1126</v>
      </c>
      <c r="D402" s="6" t="s">
        <v>1127</v>
      </c>
      <c r="E402" s="5" t="str">
        <f>HYPERLINK("https://www.esco-net.com/wcs/escort/ec/detail?hHinCd=EA944MG-62A","EA944MG-62A")</f>
        <v>EA944MG-62A</v>
      </c>
    </row>
    <row r="403" spans="2:5" x14ac:dyDescent="0.2">
      <c r="B403" s="6" t="s">
        <v>1128</v>
      </c>
      <c r="C403" s="6" t="s">
        <v>1129</v>
      </c>
      <c r="D403" s="6" t="s">
        <v>1130</v>
      </c>
      <c r="E403" s="5" t="str">
        <f>HYPERLINK("https://www.esco-net.com/wcs/escort/ec/detail?hHinCd=EA944MT-22A","EA944MT-22A")</f>
        <v>EA944MT-22A</v>
      </c>
    </row>
    <row r="404" spans="2:5" x14ac:dyDescent="0.2">
      <c r="B404" s="6" t="s">
        <v>111</v>
      </c>
      <c r="C404" s="6" t="s">
        <v>1131</v>
      </c>
      <c r="D404" s="6" t="s">
        <v>1132</v>
      </c>
      <c r="E404" s="5" t="str">
        <f>HYPERLINK("https://www.esco-net.com/wcs/escort/ec/detail?hHinCd=EA930AE-11","EA930AE-11")</f>
        <v>EA930AE-11</v>
      </c>
    </row>
    <row r="405" spans="2:5" x14ac:dyDescent="0.2">
      <c r="B405" s="6" t="s">
        <v>111</v>
      </c>
      <c r="C405" s="6" t="s">
        <v>1133</v>
      </c>
      <c r="D405" s="6" t="s">
        <v>1134</v>
      </c>
      <c r="E405" s="5" t="str">
        <f>HYPERLINK("https://www.esco-net.com/wcs/escort/ec/detail?hHinCd=EA930AE-12","EA930AE-12")</f>
        <v>EA930AE-12</v>
      </c>
    </row>
    <row r="406" spans="2:5" x14ac:dyDescent="0.2">
      <c r="B406" s="6" t="s">
        <v>1135</v>
      </c>
      <c r="C406" s="6" t="s">
        <v>1136</v>
      </c>
      <c r="D406" s="6" t="s">
        <v>1137</v>
      </c>
      <c r="E406" s="5" t="str">
        <f>HYPERLINK("https://www.esco-net.com/wcs/escort/ec/detail?hHinCd=EA930AG-21A","EA930AG-21A")</f>
        <v>EA930AG-21A</v>
      </c>
    </row>
    <row r="407" spans="2:5" x14ac:dyDescent="0.2">
      <c r="B407" s="6" t="s">
        <v>1135</v>
      </c>
      <c r="C407" s="6" t="s">
        <v>1138</v>
      </c>
      <c r="D407" s="6" t="s">
        <v>1139</v>
      </c>
      <c r="E407" s="5" t="str">
        <f>HYPERLINK("https://www.esco-net.com/wcs/escort/ec/detail?hHinCd=EA930AG-22A","EA930AG-22A")</f>
        <v>EA930AG-22A</v>
      </c>
    </row>
    <row r="408" spans="2:5" x14ac:dyDescent="0.2">
      <c r="B408" s="6" t="s">
        <v>1135</v>
      </c>
      <c r="C408" s="6" t="s">
        <v>1140</v>
      </c>
      <c r="D408" s="6" t="s">
        <v>1141</v>
      </c>
      <c r="E408" s="5" t="str">
        <f>HYPERLINK("https://www.esco-net.com/wcs/escort/ec/detail?hHinCd=EA930AG-23A","EA930AG-23A")</f>
        <v>EA930AG-23A</v>
      </c>
    </row>
    <row r="409" spans="2:5" x14ac:dyDescent="0.2">
      <c r="B409" s="6" t="s">
        <v>1142</v>
      </c>
      <c r="C409" s="6" t="s">
        <v>1143</v>
      </c>
      <c r="D409" s="6" t="s">
        <v>1144</v>
      </c>
      <c r="E409" s="5" t="str">
        <f>HYPERLINK("https://www.esco-net.com/wcs/escort/ec/detail?hHinCd=EA351GT-150","EA351GT-150")</f>
        <v>EA351GT-150</v>
      </c>
    </row>
    <row r="410" spans="2:5" x14ac:dyDescent="0.2">
      <c r="B410" s="6" t="s">
        <v>1142</v>
      </c>
      <c r="C410" s="6" t="s">
        <v>1145</v>
      </c>
      <c r="D410" s="6" t="s">
        <v>1146</v>
      </c>
      <c r="E410" s="5" t="str">
        <f>HYPERLINK("https://www.esco-net.com/wcs/escort/ec/detail?hHinCd=EA351GW-25","EA351GW-25")</f>
        <v>EA351GW-25</v>
      </c>
    </row>
    <row r="411" spans="2:5" x14ac:dyDescent="0.2">
      <c r="B411" s="6" t="s">
        <v>1147</v>
      </c>
      <c r="C411" s="6" t="s">
        <v>1148</v>
      </c>
      <c r="D411" s="6" t="s">
        <v>1149</v>
      </c>
      <c r="E411" s="5"/>
    </row>
    <row r="412" spans="2:5" x14ac:dyDescent="0.2">
      <c r="B412" s="6" t="s">
        <v>1150</v>
      </c>
      <c r="C412" s="6" t="s">
        <v>1151</v>
      </c>
      <c r="D412" s="6" t="s">
        <v>1152</v>
      </c>
      <c r="E412" s="5" t="str">
        <f>HYPERLINK("https://www.esco-net.com/wcs/escort/ec/detail?hHinCd=EA934WA-3A","EA934WA-3A")</f>
        <v>EA934WA-3A</v>
      </c>
    </row>
    <row r="413" spans="2:5" x14ac:dyDescent="0.2">
      <c r="B413" s="6" t="s">
        <v>1153</v>
      </c>
      <c r="C413" s="6" t="s">
        <v>1154</v>
      </c>
      <c r="D413" s="6" t="s">
        <v>1155</v>
      </c>
      <c r="E413" s="5"/>
    </row>
    <row r="414" spans="2:5" x14ac:dyDescent="0.2">
      <c r="B414" s="6" t="s">
        <v>1156</v>
      </c>
      <c r="C414" s="6" t="s">
        <v>1157</v>
      </c>
      <c r="D414" s="6" t="s">
        <v>1158</v>
      </c>
      <c r="E414" s="5" t="str">
        <f>HYPERLINK("https://www.esco-net.com/wcs/escort/ec/detail?hHinCd=EA935KA-33","EA935KA-33")</f>
        <v>EA935KA-33</v>
      </c>
    </row>
    <row r="415" spans="2:5" x14ac:dyDescent="0.2">
      <c r="B415" s="6" t="s">
        <v>1156</v>
      </c>
      <c r="C415" s="6" t="s">
        <v>1159</v>
      </c>
      <c r="D415" s="6" t="s">
        <v>1160</v>
      </c>
      <c r="E415" s="5" t="str">
        <f>HYPERLINK("https://www.esco-net.com/wcs/escort/ec/detail?hHinCd=EA935KA-34","EA935KA-34")</f>
        <v>EA935KA-34</v>
      </c>
    </row>
    <row r="416" spans="2:5" x14ac:dyDescent="0.2">
      <c r="B416" s="6" t="s">
        <v>1156</v>
      </c>
      <c r="C416" s="6" t="s">
        <v>1161</v>
      </c>
      <c r="D416" s="6" t="s">
        <v>1162</v>
      </c>
      <c r="E416" s="5" t="str">
        <f>HYPERLINK("https://www.esco-net.com/wcs/escort/ec/detail?hHinCd=EA935KA-35","EA935KA-35")</f>
        <v>EA935KA-35</v>
      </c>
    </row>
    <row r="417" spans="2:5" x14ac:dyDescent="0.2">
      <c r="B417" s="6" t="s">
        <v>1156</v>
      </c>
      <c r="C417" s="6" t="s">
        <v>1163</v>
      </c>
      <c r="D417" s="6" t="s">
        <v>1164</v>
      </c>
      <c r="E417" s="5" t="str">
        <f>HYPERLINK("https://www.esco-net.com/wcs/escort/ec/detail?hHinCd=EA935KA-31","EA935KA-31")</f>
        <v>EA935KA-31</v>
      </c>
    </row>
    <row r="418" spans="2:5" x14ac:dyDescent="0.2">
      <c r="B418" s="6" t="s">
        <v>1156</v>
      </c>
      <c r="C418" s="6" t="s">
        <v>1165</v>
      </c>
      <c r="D418" s="6" t="s">
        <v>1166</v>
      </c>
      <c r="E418" s="5" t="str">
        <f>HYPERLINK("https://www.esco-net.com/wcs/escort/ec/detail?hHinCd=EA935KA-32","EA935KA-32")</f>
        <v>EA935KA-32</v>
      </c>
    </row>
    <row r="419" spans="2:5" x14ac:dyDescent="0.2">
      <c r="B419" s="6" t="s">
        <v>1156</v>
      </c>
      <c r="C419" s="6" t="s">
        <v>1167</v>
      </c>
      <c r="D419" s="6" t="s">
        <v>1168</v>
      </c>
      <c r="E419" s="5" t="str">
        <f>HYPERLINK("https://www.esco-net.com/wcs/escort/ec/detail?hHinCd=EA935KA-33","EA935KA-33")</f>
        <v>EA935KA-33</v>
      </c>
    </row>
    <row r="420" spans="2:5" x14ac:dyDescent="0.2">
      <c r="B420" s="6" t="s">
        <v>112</v>
      </c>
      <c r="C420" s="6" t="s">
        <v>1169</v>
      </c>
      <c r="D420" s="6" t="s">
        <v>1170</v>
      </c>
      <c r="E420" s="5" t="str">
        <f>HYPERLINK("https://www.esco-net.com/wcs/escort/ec/detail?hHinCd=EA305HE-12","EA305HE-12")</f>
        <v>EA305HE-12</v>
      </c>
    </row>
    <row r="421" spans="2:5" x14ac:dyDescent="0.2">
      <c r="B421" s="6" t="s">
        <v>1171</v>
      </c>
      <c r="C421" s="6" t="s">
        <v>1172</v>
      </c>
      <c r="D421" s="6" t="s">
        <v>1173</v>
      </c>
      <c r="E421" s="5"/>
    </row>
    <row r="422" spans="2:5" x14ac:dyDescent="0.2">
      <c r="B422" s="6" t="s">
        <v>58</v>
      </c>
      <c r="C422" s="6" t="s">
        <v>1174</v>
      </c>
      <c r="D422" s="6" t="s">
        <v>1175</v>
      </c>
      <c r="E422" s="5" t="str">
        <f>HYPERLINK("https://www.esco-net.com/wcs/escort/ec/detail?hHinCd=EA942FA-32A","EA942FA-32A")</f>
        <v>EA942FA-32A</v>
      </c>
    </row>
    <row r="423" spans="2:5" x14ac:dyDescent="0.2">
      <c r="B423" s="6" t="s">
        <v>58</v>
      </c>
      <c r="C423" s="6" t="s">
        <v>1176</v>
      </c>
      <c r="D423" s="6" t="s">
        <v>1177</v>
      </c>
      <c r="E423" s="5" t="str">
        <f>HYPERLINK("https://www.esco-net.com/wcs/escort/ec/detail?hHinCd=EA942FB-31","EA942FB-31")</f>
        <v>EA942FB-31</v>
      </c>
    </row>
    <row r="424" spans="2:5" x14ac:dyDescent="0.2">
      <c r="B424" s="6" t="s">
        <v>1178</v>
      </c>
      <c r="C424" s="6" t="s">
        <v>1179</v>
      </c>
      <c r="D424" s="6" t="s">
        <v>1180</v>
      </c>
      <c r="E424" s="5"/>
    </row>
    <row r="425" spans="2:5" x14ac:dyDescent="0.2">
      <c r="B425" s="6" t="s">
        <v>1181</v>
      </c>
      <c r="C425" s="6" t="s">
        <v>1182</v>
      </c>
      <c r="D425" s="6" t="s">
        <v>1183</v>
      </c>
      <c r="E425" s="5" t="str">
        <f>HYPERLINK("https://www.esco-net.com/wcs/escort/ec/detail?hHinCd=EA920A-51","EA920A-51")</f>
        <v>EA920A-51</v>
      </c>
    </row>
    <row r="426" spans="2:5" x14ac:dyDescent="0.2">
      <c r="B426" s="6" t="s">
        <v>1184</v>
      </c>
      <c r="C426" s="6" t="s">
        <v>1185</v>
      </c>
      <c r="D426" s="6" t="s">
        <v>1186</v>
      </c>
      <c r="E426" s="5" t="str">
        <f>HYPERLINK("https://www.esco-net.com/wcs/escort/ec/detail?hHinCd=EA924BB-107","EA924BB-107")</f>
        <v>EA924BB-107</v>
      </c>
    </row>
    <row r="427" spans="2:5" x14ac:dyDescent="0.2">
      <c r="B427" s="6" t="s">
        <v>113</v>
      </c>
      <c r="C427" s="6" t="s">
        <v>1187</v>
      </c>
      <c r="D427" s="6" t="s">
        <v>1188</v>
      </c>
      <c r="E427" s="5" t="str">
        <f>HYPERLINK("https://www.esco-net.com/wcs/escort/ec/detail?hHinCd=EA925ME-52","EA925ME-52")</f>
        <v>EA925ME-52</v>
      </c>
    </row>
    <row r="428" spans="2:5" x14ac:dyDescent="0.2">
      <c r="B428" s="6" t="s">
        <v>1189</v>
      </c>
      <c r="C428" s="6" t="s">
        <v>1190</v>
      </c>
      <c r="D428" s="6" t="s">
        <v>1191</v>
      </c>
      <c r="E428" s="5" t="str">
        <f>HYPERLINK("https://www.esco-net.com/wcs/escort/ec/detail?hHinCd=EA927CJ-22","EA927CJ-22")</f>
        <v>EA927CJ-22</v>
      </c>
    </row>
    <row r="429" spans="2:5" x14ac:dyDescent="0.2">
      <c r="B429" s="6" t="s">
        <v>1192</v>
      </c>
      <c r="C429" s="6" t="s">
        <v>1193</v>
      </c>
      <c r="D429" s="6" t="s">
        <v>1194</v>
      </c>
      <c r="E429" s="5" t="str">
        <f>HYPERLINK("https://www.esco-net.com/wcs/escort/ec/detail?hHinCd=EA508TM-31","EA508TM-31")</f>
        <v>EA508TM-31</v>
      </c>
    </row>
    <row r="430" spans="2:5" x14ac:dyDescent="0.2">
      <c r="B430" s="6" t="s">
        <v>1195</v>
      </c>
      <c r="C430" s="6" t="s">
        <v>1196</v>
      </c>
      <c r="D430" s="6" t="s">
        <v>1197</v>
      </c>
      <c r="E430" s="5" t="str">
        <f>HYPERLINK("https://www.esco-net.com/wcs/escort/ec/detail?hHinCd=EA508M-23A","EA508M-23A")</f>
        <v>EA508M-23A</v>
      </c>
    </row>
    <row r="431" spans="2:5" x14ac:dyDescent="0.2">
      <c r="B431" s="6" t="s">
        <v>1198</v>
      </c>
      <c r="C431" s="6" t="s">
        <v>1199</v>
      </c>
      <c r="D431" s="6" t="s">
        <v>1200</v>
      </c>
      <c r="E431" s="5"/>
    </row>
    <row r="432" spans="2:5" x14ac:dyDescent="0.2">
      <c r="B432" s="6" t="s">
        <v>1201</v>
      </c>
      <c r="C432" s="6" t="s">
        <v>1202</v>
      </c>
      <c r="D432" s="6" t="s">
        <v>1203</v>
      </c>
      <c r="E432" s="5" t="str">
        <f>HYPERLINK("https://www.esco-net.com/wcs/escort/ec/detail?hHinCd=EA506MA-9A","EA506MA-9A")</f>
        <v>EA506MA-9A</v>
      </c>
    </row>
    <row r="433" spans="2:5" x14ac:dyDescent="0.2">
      <c r="B433" s="6" t="s">
        <v>1204</v>
      </c>
      <c r="C433" s="6" t="s">
        <v>1205</v>
      </c>
      <c r="D433" s="6" t="s">
        <v>1206</v>
      </c>
      <c r="E433" s="5" t="str">
        <f>HYPERLINK("https://www.esco-net.com/wcs/escort/ec/detail?hHinCd=EA506AA-107","EA506AA-107")</f>
        <v>EA506AA-107</v>
      </c>
    </row>
    <row r="434" spans="2:5" x14ac:dyDescent="0.2">
      <c r="B434" s="6" t="s">
        <v>1207</v>
      </c>
      <c r="C434" s="6" t="s">
        <v>1208</v>
      </c>
      <c r="D434" s="6" t="s">
        <v>1209</v>
      </c>
      <c r="E434" s="5" t="str">
        <f>HYPERLINK("https://www.esco-net.com/wcs/escort/ec/detail?hHinCd=EA976AW-1A","EA976AW-1A")</f>
        <v>EA976AW-1A</v>
      </c>
    </row>
    <row r="435" spans="2:5" x14ac:dyDescent="0.2">
      <c r="B435" s="6" t="s">
        <v>1207</v>
      </c>
      <c r="C435" s="6" t="s">
        <v>1210</v>
      </c>
      <c r="D435" s="6" t="s">
        <v>1211</v>
      </c>
      <c r="E435" s="5" t="str">
        <f>HYPERLINK("https://www.esco-net.com/wcs/escort/ec/detail?hHinCd=EA976AW-3A","EA976AW-3A")</f>
        <v>EA976AW-3A</v>
      </c>
    </row>
    <row r="436" spans="2:5" x14ac:dyDescent="0.2">
      <c r="B436" s="6" t="s">
        <v>1207</v>
      </c>
      <c r="C436" s="6" t="s">
        <v>1212</v>
      </c>
      <c r="D436" s="6" t="s">
        <v>1213</v>
      </c>
      <c r="E436" s="5" t="str">
        <f>HYPERLINK("https://www.esco-net.com/wcs/escort/ec/detail?hHinCd=EA976AW-131A","EA976AW-131A")</f>
        <v>EA976AW-131A</v>
      </c>
    </row>
    <row r="437" spans="2:5" x14ac:dyDescent="0.2">
      <c r="B437" s="6" t="s">
        <v>1214</v>
      </c>
      <c r="C437" s="6" t="s">
        <v>1215</v>
      </c>
      <c r="D437" s="6" t="s">
        <v>1216</v>
      </c>
      <c r="E437" s="5" t="str">
        <f>HYPERLINK("https://www.esco-net.com/wcs/escort/ec/detail?hHinCd=EA628PE-2","EA628PE-2")</f>
        <v>EA628PE-2</v>
      </c>
    </row>
    <row r="438" spans="2:5" x14ac:dyDescent="0.2">
      <c r="B438" s="6" t="s">
        <v>1217</v>
      </c>
      <c r="C438" s="6" t="s">
        <v>1218</v>
      </c>
      <c r="D438" s="6" t="s">
        <v>1219</v>
      </c>
      <c r="E438" s="5" t="str">
        <f>HYPERLINK("https://www.esco-net.com/wcs/escort/ec/detail?hHinCd=EA927SC-1","EA927SC-1")</f>
        <v>EA927SC-1</v>
      </c>
    </row>
    <row r="439" spans="2:5" x14ac:dyDescent="0.2">
      <c r="B439" s="6" t="s">
        <v>1220</v>
      </c>
      <c r="C439" s="6" t="s">
        <v>1221</v>
      </c>
      <c r="D439" s="6" t="s">
        <v>1222</v>
      </c>
      <c r="E439" s="5" t="str">
        <f>HYPERLINK("https://www.esco-net.com/wcs/escort/ec/detail?hHinCd=EA986CW-33A","EA986CW-33A")</f>
        <v>EA986CW-33A</v>
      </c>
    </row>
    <row r="440" spans="2:5" x14ac:dyDescent="0.2">
      <c r="B440" s="6" t="s">
        <v>1223</v>
      </c>
      <c r="C440" s="6" t="s">
        <v>1224</v>
      </c>
      <c r="D440" s="6" t="s">
        <v>1225</v>
      </c>
      <c r="E440" s="5" t="str">
        <f>HYPERLINK("https://www.esco-net.com/wcs/escort/ec/detail?hHinCd=EA520BE-81","EA520BE-81")</f>
        <v>EA520BE-81</v>
      </c>
    </row>
    <row r="441" spans="2:5" x14ac:dyDescent="0.2">
      <c r="B441" s="6" t="s">
        <v>1226</v>
      </c>
      <c r="C441" s="6" t="s">
        <v>1227</v>
      </c>
      <c r="D441" s="6" t="s">
        <v>1228</v>
      </c>
      <c r="E441" s="5"/>
    </row>
    <row r="442" spans="2:5" x14ac:dyDescent="0.2">
      <c r="B442" s="6" t="s">
        <v>1229</v>
      </c>
      <c r="C442" s="6" t="s">
        <v>1230</v>
      </c>
      <c r="D442" s="6" t="s">
        <v>1231</v>
      </c>
      <c r="E442" s="5"/>
    </row>
    <row r="443" spans="2:5" x14ac:dyDescent="0.2">
      <c r="B443" s="6" t="s">
        <v>1232</v>
      </c>
      <c r="C443" s="6" t="s">
        <v>1233</v>
      </c>
      <c r="D443" s="6" t="s">
        <v>1234</v>
      </c>
      <c r="E443" s="5"/>
    </row>
    <row r="444" spans="2:5" x14ac:dyDescent="0.2">
      <c r="B444" s="6" t="s">
        <v>114</v>
      </c>
      <c r="C444" s="6" t="s">
        <v>1235</v>
      </c>
      <c r="D444" s="6" t="s">
        <v>1236</v>
      </c>
      <c r="E444" s="5"/>
    </row>
    <row r="445" spans="2:5" x14ac:dyDescent="0.2">
      <c r="B445" s="6" t="s">
        <v>1237</v>
      </c>
      <c r="C445" s="6" t="s">
        <v>1238</v>
      </c>
      <c r="D445" s="6" t="s">
        <v>1239</v>
      </c>
      <c r="E445" s="5" t="str">
        <f>HYPERLINK("https://www.esco-net.com/wcs/escort/ec/detail?hHinCd=EA986MV-301","EA986MV-301")</f>
        <v>EA986MV-301</v>
      </c>
    </row>
    <row r="446" spans="2:5" x14ac:dyDescent="0.2">
      <c r="B446" s="6" t="s">
        <v>1240</v>
      </c>
      <c r="C446" s="6" t="s">
        <v>1241</v>
      </c>
      <c r="D446" s="6" t="s">
        <v>1242</v>
      </c>
      <c r="E446" s="5"/>
    </row>
    <row r="447" spans="2:5" x14ac:dyDescent="0.2">
      <c r="B447" s="6" t="s">
        <v>1243</v>
      </c>
      <c r="C447" s="6" t="s">
        <v>1244</v>
      </c>
      <c r="D447" s="6" t="s">
        <v>1245</v>
      </c>
      <c r="E447" s="5"/>
    </row>
    <row r="448" spans="2:5" x14ac:dyDescent="0.2">
      <c r="B448" s="6" t="s">
        <v>1246</v>
      </c>
      <c r="C448" s="6" t="s">
        <v>1247</v>
      </c>
      <c r="D448" s="6" t="s">
        <v>1248</v>
      </c>
      <c r="E448" s="5"/>
    </row>
    <row r="449" spans="2:5" x14ac:dyDescent="0.2">
      <c r="B449" s="6" t="s">
        <v>1246</v>
      </c>
      <c r="C449" s="6" t="s">
        <v>1249</v>
      </c>
      <c r="D449" s="6" t="s">
        <v>1250</v>
      </c>
      <c r="E449" s="5"/>
    </row>
    <row r="450" spans="2:5" x14ac:dyDescent="0.2">
      <c r="B450" s="6" t="s">
        <v>1251</v>
      </c>
      <c r="C450" s="6" t="s">
        <v>1252</v>
      </c>
      <c r="D450" s="6" t="s">
        <v>1253</v>
      </c>
      <c r="E450" s="5"/>
    </row>
    <row r="451" spans="2:5" x14ac:dyDescent="0.2">
      <c r="B451" s="6" t="s">
        <v>59</v>
      </c>
      <c r="C451" s="6" t="s">
        <v>1254</v>
      </c>
      <c r="D451" s="6" t="s">
        <v>1255</v>
      </c>
      <c r="E451" s="5" t="str">
        <f>HYPERLINK("https://www.esco-net.com/wcs/escort/ec/detail?hHinCd=EA982SF-4A","EA982SF-4A")</f>
        <v>EA982SF-4A</v>
      </c>
    </row>
    <row r="452" spans="2:5" x14ac:dyDescent="0.2">
      <c r="B452" s="6" t="s">
        <v>1256</v>
      </c>
      <c r="C452" s="6" t="s">
        <v>1257</v>
      </c>
      <c r="D452" s="6" t="s">
        <v>1258</v>
      </c>
      <c r="E452" s="5" t="str">
        <f>HYPERLINK("https://www.esco-net.com/wcs/escort/ec/detail?hHinCd=EA628PT-530","EA628PT-530")</f>
        <v>EA628PT-530</v>
      </c>
    </row>
    <row r="453" spans="2:5" x14ac:dyDescent="0.2">
      <c r="B453" s="6" t="s">
        <v>1259</v>
      </c>
      <c r="C453" s="6" t="s">
        <v>1260</v>
      </c>
      <c r="D453" s="6" t="s">
        <v>1261</v>
      </c>
      <c r="E453" s="5" t="str">
        <f>HYPERLINK("https://www.esco-net.com/wcs/escort/ec/detail?hHinCd=EA628WB-51","EA628WB-51")</f>
        <v>EA628WB-51</v>
      </c>
    </row>
    <row r="454" spans="2:5" x14ac:dyDescent="0.2">
      <c r="B454" s="6" t="s">
        <v>1259</v>
      </c>
      <c r="C454" s="6" t="s">
        <v>1262</v>
      </c>
      <c r="D454" s="6" t="s">
        <v>1263</v>
      </c>
      <c r="E454" s="5" t="str">
        <f>HYPERLINK("https://www.esco-net.com/wcs/escort/ec/detail?hHinCd=EA628WJ-11","EA628WJ-11")</f>
        <v>EA628WJ-11</v>
      </c>
    </row>
    <row r="455" spans="2:5" x14ac:dyDescent="0.2">
      <c r="B455" s="6" t="s">
        <v>1264</v>
      </c>
      <c r="C455" s="6" t="s">
        <v>1265</v>
      </c>
      <c r="D455" s="6" t="s">
        <v>1266</v>
      </c>
      <c r="E455" s="5"/>
    </row>
    <row r="456" spans="2:5" x14ac:dyDescent="0.2">
      <c r="B456" s="6" t="s">
        <v>115</v>
      </c>
      <c r="C456" s="6" t="s">
        <v>1267</v>
      </c>
      <c r="D456" s="6" t="s">
        <v>1268</v>
      </c>
      <c r="E456" s="5" t="str">
        <f>HYPERLINK("https://www.esco-net.com/wcs/escort/ec/detail?hHinCd=EA911TG-32A","EA911TG-32A")</f>
        <v>EA911TG-32A</v>
      </c>
    </row>
    <row r="457" spans="2:5" x14ac:dyDescent="0.2">
      <c r="B457" s="6" t="s">
        <v>1269</v>
      </c>
      <c r="C457" s="6" t="s">
        <v>1270</v>
      </c>
      <c r="D457" s="6" t="s">
        <v>1271</v>
      </c>
      <c r="E457" s="5" t="str">
        <f>HYPERLINK("https://www.esco-net.com/wcs/escort/ec/detail?hHinCd=EA987CH-11A","EA987CH-11A")</f>
        <v>EA987CH-11A</v>
      </c>
    </row>
    <row r="458" spans="2:5" x14ac:dyDescent="0.2">
      <c r="B458" s="6" t="s">
        <v>1269</v>
      </c>
      <c r="C458" s="6" t="s">
        <v>1272</v>
      </c>
      <c r="D458" s="6" t="s">
        <v>1273</v>
      </c>
      <c r="E458" s="5"/>
    </row>
    <row r="459" spans="2:5" x14ac:dyDescent="0.2">
      <c r="B459" s="6" t="s">
        <v>1274</v>
      </c>
      <c r="C459" s="6" t="s">
        <v>1275</v>
      </c>
      <c r="D459" s="6" t="s">
        <v>1276</v>
      </c>
      <c r="E459" s="5"/>
    </row>
    <row r="460" spans="2:5" x14ac:dyDescent="0.2">
      <c r="B460" s="6" t="s">
        <v>1277</v>
      </c>
      <c r="C460" s="6" t="s">
        <v>1278</v>
      </c>
      <c r="D460" s="6" t="s">
        <v>1279</v>
      </c>
      <c r="E460" s="5" t="str">
        <f>HYPERLINK("https://www.esco-net.com/wcs/escort/ec/detail?hHinCd=EA987DC-3A","EA987DC-3A")</f>
        <v>EA987DC-3A</v>
      </c>
    </row>
    <row r="461" spans="2:5" x14ac:dyDescent="0.2">
      <c r="B461" s="6" t="s">
        <v>1277</v>
      </c>
      <c r="C461" s="6" t="s">
        <v>1280</v>
      </c>
      <c r="D461" s="6" t="s">
        <v>1281</v>
      </c>
      <c r="E461" s="5" t="str">
        <f>HYPERLINK("https://www.esco-net.com/wcs/escort/ec/detail?hHinCd=EA987DC-6A","EA987DC-6A")</f>
        <v>EA987DC-6A</v>
      </c>
    </row>
    <row r="462" spans="2:5" x14ac:dyDescent="0.2">
      <c r="B462" s="6" t="s">
        <v>1277</v>
      </c>
      <c r="C462" s="6" t="s">
        <v>1282</v>
      </c>
      <c r="D462" s="6" t="s">
        <v>1283</v>
      </c>
      <c r="E462" s="5" t="str">
        <f>HYPERLINK("https://www.esco-net.com/wcs/escort/ec/detail?hHinCd=EA987DC-10A","EA987DC-10A")</f>
        <v>EA987DC-10A</v>
      </c>
    </row>
    <row r="463" spans="2:5" x14ac:dyDescent="0.2">
      <c r="B463" s="6" t="s">
        <v>1284</v>
      </c>
      <c r="C463" s="6" t="s">
        <v>1285</v>
      </c>
      <c r="D463" s="6" t="s">
        <v>1286</v>
      </c>
      <c r="E463" s="5" t="str">
        <f>HYPERLINK("https://www.esco-net.com/wcs/escort/ec/detail?hHinCd=EA987ED-2A","EA987ED-2A")</f>
        <v>EA987ED-2A</v>
      </c>
    </row>
    <row r="464" spans="2:5" x14ac:dyDescent="0.2">
      <c r="B464" s="6" t="s">
        <v>1284</v>
      </c>
      <c r="C464" s="6" t="s">
        <v>1287</v>
      </c>
      <c r="D464" s="6" t="s">
        <v>1288</v>
      </c>
      <c r="E464" s="5" t="str">
        <f>HYPERLINK("https://www.esco-net.com/wcs/escort/ec/detail?hHinCd=EA987ED-3A","EA987ED-3A")</f>
        <v>EA987ED-3A</v>
      </c>
    </row>
    <row r="465" spans="2:5" x14ac:dyDescent="0.2">
      <c r="B465" s="6" t="s">
        <v>1289</v>
      </c>
      <c r="C465" s="6" t="s">
        <v>1290</v>
      </c>
      <c r="D465" s="6" t="s">
        <v>1291</v>
      </c>
      <c r="E465" s="5"/>
    </row>
    <row r="466" spans="2:5" x14ac:dyDescent="0.2">
      <c r="B466" s="6" t="s">
        <v>60</v>
      </c>
      <c r="C466" s="6" t="s">
        <v>1292</v>
      </c>
      <c r="D466" s="6" t="s">
        <v>1293</v>
      </c>
      <c r="E466" s="5"/>
    </row>
    <row r="467" spans="2:5" x14ac:dyDescent="0.2">
      <c r="B467" s="6" t="s">
        <v>1294</v>
      </c>
      <c r="C467" s="6" t="s">
        <v>1295</v>
      </c>
      <c r="D467" s="6" t="s">
        <v>1296</v>
      </c>
      <c r="E467" s="5"/>
    </row>
    <row r="468" spans="2:5" x14ac:dyDescent="0.2">
      <c r="B468" s="6" t="s">
        <v>61</v>
      </c>
      <c r="C468" s="6" t="s">
        <v>1297</v>
      </c>
      <c r="D468" s="6" t="s">
        <v>1298</v>
      </c>
      <c r="E468" s="5"/>
    </row>
    <row r="469" spans="2:5" x14ac:dyDescent="0.2">
      <c r="B469" s="6" t="s">
        <v>1299</v>
      </c>
      <c r="C469" s="6" t="s">
        <v>1300</v>
      </c>
      <c r="D469" s="6" t="s">
        <v>1301</v>
      </c>
      <c r="E469" s="5" t="str">
        <f>HYPERLINK("https://www.esco-net.com/wcs/escort/ec/detail?hHinCd=EA638NN-1","EA638NN-1")</f>
        <v>EA638NN-1</v>
      </c>
    </row>
    <row r="470" spans="2:5" x14ac:dyDescent="0.2">
      <c r="B470" s="6" t="s">
        <v>1302</v>
      </c>
      <c r="C470" s="6" t="s">
        <v>1303</v>
      </c>
      <c r="D470" s="6" t="s">
        <v>1304</v>
      </c>
      <c r="E470" s="5" t="str">
        <f>HYPERLINK("https://www.esco-net.com/wcs/escort/ec/detail?hHinCd=EA638BT-17","EA638BT-17")</f>
        <v>EA638BT-17</v>
      </c>
    </row>
    <row r="471" spans="2:5" x14ac:dyDescent="0.2">
      <c r="B471" s="6" t="s">
        <v>1302</v>
      </c>
      <c r="C471" s="6" t="s">
        <v>1305</v>
      </c>
      <c r="D471" s="6" t="s">
        <v>1306</v>
      </c>
      <c r="E471" s="5" t="str">
        <f>HYPERLINK("https://www.esco-net.com/wcs/escort/ec/detail?hHinCd=EA638FA-55","EA638FA-55")</f>
        <v>EA638FA-55</v>
      </c>
    </row>
    <row r="472" spans="2:5" x14ac:dyDescent="0.2">
      <c r="B472" s="6" t="s">
        <v>1307</v>
      </c>
      <c r="C472" s="6" t="s">
        <v>1308</v>
      </c>
      <c r="D472" s="6" t="s">
        <v>1309</v>
      </c>
      <c r="E472" s="5" t="str">
        <f>HYPERLINK("https://www.esco-net.com/wcs/escort/ec/detail?hHinCd=EA638SS-35","EA638SS-35")</f>
        <v>EA638SS-35</v>
      </c>
    </row>
    <row r="473" spans="2:5" x14ac:dyDescent="0.2">
      <c r="B473" s="6" t="s">
        <v>1310</v>
      </c>
      <c r="C473" s="6" t="s">
        <v>1311</v>
      </c>
      <c r="D473" s="6" t="s">
        <v>1312</v>
      </c>
      <c r="E473" s="5" t="str">
        <f>HYPERLINK("https://www.esco-net.com/wcs/escort/ec/detail?hHinCd=EA905EB-68","EA905EB-68")</f>
        <v>EA905EB-68</v>
      </c>
    </row>
    <row r="474" spans="2:5" x14ac:dyDescent="0.2">
      <c r="B474" s="6" t="s">
        <v>116</v>
      </c>
      <c r="C474" s="6" t="s">
        <v>1313</v>
      </c>
      <c r="D474" s="6" t="s">
        <v>1314</v>
      </c>
      <c r="E474" s="5" t="str">
        <f>HYPERLINK("https://www.esco-net.com/wcs/escort/ec/detail?hHinCd=EA903PA-73","EA903PA-73")</f>
        <v>EA903PA-73</v>
      </c>
    </row>
    <row r="475" spans="2:5" x14ac:dyDescent="0.2">
      <c r="B475" s="6" t="s">
        <v>1315</v>
      </c>
      <c r="C475" s="6" t="s">
        <v>1316</v>
      </c>
      <c r="D475" s="6" t="s">
        <v>1317</v>
      </c>
      <c r="E475" s="5"/>
    </row>
    <row r="476" spans="2:5" x14ac:dyDescent="0.2">
      <c r="B476" s="6" t="s">
        <v>117</v>
      </c>
      <c r="C476" s="6" t="s">
        <v>1318</v>
      </c>
      <c r="D476" s="6" t="s">
        <v>1319</v>
      </c>
      <c r="E476" s="5" t="str">
        <f>HYPERLINK("https://www.esco-net.com/wcs/escort/ec/detail?hHinCd=EA765MG-158B","EA765MG-158B")</f>
        <v>EA765MG-158B</v>
      </c>
    </row>
    <row r="477" spans="2:5" x14ac:dyDescent="0.2">
      <c r="B477" s="6" t="s">
        <v>1320</v>
      </c>
      <c r="C477" s="6" t="s">
        <v>1321</v>
      </c>
      <c r="D477" s="6" t="s">
        <v>1322</v>
      </c>
      <c r="E477" s="5" t="str">
        <f>HYPERLINK("https://www.esco-net.com/wcs/escort/ec/detail?hHinCd=EA765MC-78","EA765MC-78")</f>
        <v>EA765MC-78</v>
      </c>
    </row>
    <row r="478" spans="2:5" x14ac:dyDescent="0.2">
      <c r="B478" s="6" t="s">
        <v>62</v>
      </c>
      <c r="C478" s="6" t="s">
        <v>1323</v>
      </c>
      <c r="D478" s="6" t="s">
        <v>1324</v>
      </c>
      <c r="E478" s="5" t="str">
        <f>HYPERLINK("https://www.esco-net.com/wcs/escort/ec/detail?hHinCd=EA765MG-343","EA765MG-343")</f>
        <v>EA765MG-343</v>
      </c>
    </row>
    <row r="479" spans="2:5" x14ac:dyDescent="0.2">
      <c r="B479" s="6" t="s">
        <v>1325</v>
      </c>
      <c r="C479" s="6" t="s">
        <v>1326</v>
      </c>
      <c r="D479" s="6" t="s">
        <v>1327</v>
      </c>
      <c r="E479" s="5" t="str">
        <f>HYPERLINK("https://www.esco-net.com/wcs/escort/ec/detail?hHinCd=EA765BS-12B","EA765BS-12B")</f>
        <v>EA765BS-12B</v>
      </c>
    </row>
    <row r="480" spans="2:5" x14ac:dyDescent="0.2">
      <c r="B480" s="6" t="s">
        <v>118</v>
      </c>
      <c r="C480" s="6" t="s">
        <v>1328</v>
      </c>
      <c r="D480" s="6" t="s">
        <v>1329</v>
      </c>
      <c r="E480" s="5" t="str">
        <f>HYPERLINK("https://www.esco-net.com/wcs/escort/ec/detail?hHinCd=EA765MJ-63","EA765MJ-63")</f>
        <v>EA765MJ-63</v>
      </c>
    </row>
    <row r="481" spans="2:5" x14ac:dyDescent="0.2">
      <c r="B481" s="6" t="s">
        <v>118</v>
      </c>
      <c r="C481" s="6" t="s">
        <v>1330</v>
      </c>
      <c r="D481" s="6" t="s">
        <v>1331</v>
      </c>
      <c r="E481" s="5" t="str">
        <f>HYPERLINK("https://www.esco-net.com/wcs/escort/ec/detail?hHinCd=EA765MJ-104","EA765MJ-104")</f>
        <v>EA765MJ-104</v>
      </c>
    </row>
    <row r="482" spans="2:5" x14ac:dyDescent="0.2">
      <c r="B482" s="6" t="s">
        <v>1332</v>
      </c>
      <c r="C482" s="6" t="s">
        <v>1333</v>
      </c>
      <c r="D482" s="6" t="s">
        <v>1334</v>
      </c>
      <c r="E482" s="5"/>
    </row>
    <row r="483" spans="2:5" x14ac:dyDescent="0.2">
      <c r="B483" s="6" t="s">
        <v>119</v>
      </c>
      <c r="C483" s="6" t="s">
        <v>1335</v>
      </c>
      <c r="D483" s="6" t="s">
        <v>1336</v>
      </c>
      <c r="E483" s="5"/>
    </row>
    <row r="484" spans="2:5" x14ac:dyDescent="0.2">
      <c r="B484" s="6" t="s">
        <v>20</v>
      </c>
      <c r="C484" s="6" t="s">
        <v>1337</v>
      </c>
      <c r="D484" s="6" t="s">
        <v>1338</v>
      </c>
      <c r="E484" s="5" t="str">
        <f>HYPERLINK("https://www.esco-net.com/wcs/escort/ec/detail?hHinCd=EA628WX-3","EA628WX-3")</f>
        <v>EA628WX-3</v>
      </c>
    </row>
    <row r="485" spans="2:5" x14ac:dyDescent="0.2">
      <c r="B485" s="6" t="s">
        <v>1339</v>
      </c>
      <c r="C485" s="6" t="s">
        <v>1340</v>
      </c>
      <c r="D485" s="6" t="s">
        <v>1341</v>
      </c>
      <c r="E485" s="5" t="str">
        <f>HYPERLINK("https://www.esco-net.com/wcs/escort/ec/detail?hHinCd=EA762FC-7","EA762FC-7")</f>
        <v>EA762FC-7</v>
      </c>
    </row>
    <row r="486" spans="2:5" x14ac:dyDescent="0.2">
      <c r="B486" s="6" t="s">
        <v>1342</v>
      </c>
      <c r="C486" s="6" t="s">
        <v>1343</v>
      </c>
      <c r="D486" s="6" t="s">
        <v>1344</v>
      </c>
      <c r="E486" s="5" t="str">
        <f>HYPERLINK("https://www.esco-net.com/wcs/escort/ec/detail?hHinCd=EA762FG-191","EA762FG-191")</f>
        <v>EA762FG-191</v>
      </c>
    </row>
    <row r="487" spans="2:5" x14ac:dyDescent="0.2">
      <c r="B487" s="6" t="s">
        <v>1345</v>
      </c>
      <c r="C487" s="6" t="s">
        <v>1346</v>
      </c>
      <c r="D487" s="6" t="s">
        <v>1347</v>
      </c>
      <c r="E487" s="5" t="str">
        <f>HYPERLINK("https://www.esco-net.com/wcs/escort/ec/detail?hHinCd=EA762DA-124","EA762DA-124")</f>
        <v>EA762DA-124</v>
      </c>
    </row>
    <row r="488" spans="2:5" x14ac:dyDescent="0.2">
      <c r="B488" s="6" t="s">
        <v>1348</v>
      </c>
      <c r="C488" s="6" t="s">
        <v>1349</v>
      </c>
      <c r="D488" s="6" t="s">
        <v>1350</v>
      </c>
      <c r="E488" s="5" t="str">
        <f>HYPERLINK("https://www.esco-net.com/wcs/escort/ec/detail?hHinCd=EA762DA-74","EA762DA-74")</f>
        <v>EA762DA-74</v>
      </c>
    </row>
    <row r="489" spans="2:5" x14ac:dyDescent="0.2">
      <c r="B489" s="6" t="s">
        <v>1348</v>
      </c>
      <c r="C489" s="6" t="s">
        <v>1351</v>
      </c>
      <c r="D489" s="6" t="s">
        <v>1352</v>
      </c>
      <c r="E489" s="5" t="str">
        <f>HYPERLINK("https://www.esco-net.com/wcs/escort/ec/detail?hHinCd=EA762DA-81","EA762DA-81")</f>
        <v>EA762DA-81</v>
      </c>
    </row>
    <row r="490" spans="2:5" x14ac:dyDescent="0.2">
      <c r="B490" s="6" t="s">
        <v>63</v>
      </c>
      <c r="C490" s="6" t="s">
        <v>1353</v>
      </c>
      <c r="D490" s="6" t="s">
        <v>1354</v>
      </c>
      <c r="E490" s="5" t="str">
        <f>HYPERLINK("https://www.esco-net.com/wcs/escort/ec/detail?hHinCd=EA762CF-401","EA762CF-401")</f>
        <v>EA762CF-401</v>
      </c>
    </row>
    <row r="491" spans="2:5" x14ac:dyDescent="0.2">
      <c r="B491" s="6" t="s">
        <v>1355</v>
      </c>
      <c r="C491" s="6" t="s">
        <v>1356</v>
      </c>
      <c r="D491" s="6" t="s">
        <v>1357</v>
      </c>
      <c r="E491" s="5" t="str">
        <f>HYPERLINK("https://www.esco-net.com/wcs/escort/ec/detail?hHinCd=EA762CB-75","EA762CB-75")</f>
        <v>EA762CB-75</v>
      </c>
    </row>
    <row r="492" spans="2:5" x14ac:dyDescent="0.2">
      <c r="B492" s="6" t="s">
        <v>1355</v>
      </c>
      <c r="C492" s="6" t="s">
        <v>1358</v>
      </c>
      <c r="D492" s="6" t="s">
        <v>1359</v>
      </c>
      <c r="E492" s="5" t="str">
        <f>HYPERLINK("https://www.esco-net.com/wcs/escort/ec/detail?hHinCd=EA762CC-111","EA762CC-111")</f>
        <v>EA762CC-111</v>
      </c>
    </row>
    <row r="493" spans="2:5" x14ac:dyDescent="0.2">
      <c r="B493" s="6" t="s">
        <v>1360</v>
      </c>
      <c r="C493" s="6" t="s">
        <v>1361</v>
      </c>
      <c r="D493" s="6" t="s">
        <v>1362</v>
      </c>
      <c r="E493" s="5" t="str">
        <f>HYPERLINK("https://www.esco-net.com/wcs/escort/ec/detail?hHinCd=EA954TD-200","EA954TD-200")</f>
        <v>EA954TD-200</v>
      </c>
    </row>
    <row r="494" spans="2:5" x14ac:dyDescent="0.2">
      <c r="B494" s="6" t="s">
        <v>64</v>
      </c>
      <c r="C494" s="6" t="s">
        <v>1363</v>
      </c>
      <c r="D494" s="6" t="s">
        <v>1364</v>
      </c>
      <c r="E494" s="5"/>
    </row>
    <row r="495" spans="2:5" x14ac:dyDescent="0.2">
      <c r="B495" s="6" t="s">
        <v>1365</v>
      </c>
      <c r="C495" s="6" t="s">
        <v>1366</v>
      </c>
      <c r="D495" s="6" t="s">
        <v>1367</v>
      </c>
      <c r="E495" s="5" t="str">
        <f>HYPERLINK("https://www.esco-net.com/wcs/escort/ec/detail?hHinCd=EA761G-35","EA761G-35")</f>
        <v>EA761G-35</v>
      </c>
    </row>
    <row r="496" spans="2:5" x14ac:dyDescent="0.2">
      <c r="B496" s="6" t="s">
        <v>120</v>
      </c>
      <c r="C496" s="6" t="s">
        <v>1368</v>
      </c>
      <c r="D496" s="6" t="s">
        <v>1369</v>
      </c>
      <c r="E496" s="5" t="str">
        <f>HYPERLINK("https://www.esco-net.com/wcs/escort/ec/detail?hHinCd=EA761DR-409","EA761DR-409")</f>
        <v>EA761DR-409</v>
      </c>
    </row>
    <row r="497" spans="2:5" x14ac:dyDescent="0.2">
      <c r="B497" s="6" t="s">
        <v>120</v>
      </c>
      <c r="C497" s="6" t="s">
        <v>1370</v>
      </c>
      <c r="D497" s="6" t="s">
        <v>1371</v>
      </c>
      <c r="E497" s="5" t="str">
        <f>HYPERLINK("https://www.esco-net.com/wcs/escort/ec/detail?hHinCd=EA761DT-17B","EA761DT-17B")</f>
        <v>EA761DT-17B</v>
      </c>
    </row>
    <row r="498" spans="2:5" x14ac:dyDescent="0.2">
      <c r="B498" s="6" t="s">
        <v>120</v>
      </c>
      <c r="C498" s="6" t="s">
        <v>1372</v>
      </c>
      <c r="D498" s="6" t="s">
        <v>1373</v>
      </c>
      <c r="E498" s="5"/>
    </row>
    <row r="499" spans="2:5" x14ac:dyDescent="0.2">
      <c r="B499" s="6" t="s">
        <v>1374</v>
      </c>
      <c r="C499" s="6" t="s">
        <v>1375</v>
      </c>
      <c r="D499" s="6" t="s">
        <v>1376</v>
      </c>
      <c r="E499" s="5" t="str">
        <f>HYPERLINK("https://www.esco-net.com/wcs/escort/ec/detail?hHinCd=EA761LD-80","EA761LD-80")</f>
        <v>EA761LD-80</v>
      </c>
    </row>
    <row r="500" spans="2:5" x14ac:dyDescent="0.2">
      <c r="B500" s="6" t="s">
        <v>1374</v>
      </c>
      <c r="C500" s="6" t="s">
        <v>1377</v>
      </c>
      <c r="D500" s="6" t="s">
        <v>1378</v>
      </c>
      <c r="E500" s="5" t="str">
        <f>HYPERLINK("https://www.esco-net.com/wcs/escort/ec/detail?hHinCd=EA761LM-73","EA761LM-73")</f>
        <v>EA761LM-73</v>
      </c>
    </row>
    <row r="501" spans="2:5" x14ac:dyDescent="0.2">
      <c r="B501" s="6" t="s">
        <v>1379</v>
      </c>
      <c r="C501" s="6" t="s">
        <v>1380</v>
      </c>
      <c r="D501" s="6" t="s">
        <v>1381</v>
      </c>
      <c r="E501" s="5" t="str">
        <f>HYPERLINK("https://www.esco-net.com/wcs/escort/ec/detail?hHinCd=EA759PA-38D","EA759PA-38D")</f>
        <v>EA759PA-38D</v>
      </c>
    </row>
    <row r="502" spans="2:5" x14ac:dyDescent="0.2">
      <c r="B502" s="6" t="s">
        <v>121</v>
      </c>
      <c r="C502" s="6" t="s">
        <v>1382</v>
      </c>
      <c r="D502" s="6" t="s">
        <v>1383</v>
      </c>
      <c r="E502" s="5" t="str">
        <f>HYPERLINK("https://www.esco-net.com/wcs/escort/ec/detail?hHinCd=EA761XL-17","EA761XL-17")</f>
        <v>EA761XL-17</v>
      </c>
    </row>
    <row r="503" spans="2:5" x14ac:dyDescent="0.2">
      <c r="B503" s="6" t="s">
        <v>1384</v>
      </c>
      <c r="C503" s="6" t="s">
        <v>1385</v>
      </c>
      <c r="D503" s="6" t="s">
        <v>1386</v>
      </c>
      <c r="E503" s="5" t="str">
        <f>HYPERLINK("https://www.esco-net.com/wcs/escort/ec/detail?hHinCd=EA764AT-10A","EA764AT-10A")</f>
        <v>EA764AT-10A</v>
      </c>
    </row>
    <row r="504" spans="2:5" x14ac:dyDescent="0.2">
      <c r="B504" s="6" t="s">
        <v>122</v>
      </c>
      <c r="C504" s="6" t="s">
        <v>1387</v>
      </c>
      <c r="D504" s="6" t="s">
        <v>1388</v>
      </c>
      <c r="E504" s="5" t="str">
        <f>HYPERLINK("https://www.esco-net.com/wcs/escort/ec/detail?hHinCd=EA759Y-9","EA759Y-9")</f>
        <v>EA759Y-9</v>
      </c>
    </row>
    <row r="505" spans="2:5" x14ac:dyDescent="0.2">
      <c r="B505" s="6" t="s">
        <v>122</v>
      </c>
      <c r="C505" s="6" t="s">
        <v>1389</v>
      </c>
      <c r="D505" s="6" t="s">
        <v>1390</v>
      </c>
      <c r="E505" s="5"/>
    </row>
    <row r="506" spans="2:5" x14ac:dyDescent="0.2">
      <c r="B506" s="6" t="s">
        <v>1391</v>
      </c>
      <c r="C506" s="6" t="s">
        <v>1392</v>
      </c>
      <c r="D506" s="6" t="s">
        <v>1393</v>
      </c>
      <c r="E506" s="5" t="str">
        <f>HYPERLINK("https://www.esco-net.com/wcs/escort/ec/detail?hHinCd=EA764DA-15A","EA764DA-15A")</f>
        <v>EA764DA-15A</v>
      </c>
    </row>
    <row r="507" spans="2:5" x14ac:dyDescent="0.2">
      <c r="B507" s="6" t="s">
        <v>1394</v>
      </c>
      <c r="C507" s="6" t="s">
        <v>1395</v>
      </c>
      <c r="D507" s="6" t="s">
        <v>1396</v>
      </c>
      <c r="E507" s="5"/>
    </row>
    <row r="508" spans="2:5" x14ac:dyDescent="0.2">
      <c r="B508" s="6" t="s">
        <v>21</v>
      </c>
      <c r="C508" s="6" t="s">
        <v>1397</v>
      </c>
      <c r="D508" s="6" t="s">
        <v>1398</v>
      </c>
      <c r="E508" s="5" t="str">
        <f>HYPERLINK("https://www.esco-net.com/wcs/escort/ec/detail?hHinCd=EA764AC-66A","EA764AC-66A")</f>
        <v>EA764AC-66A</v>
      </c>
    </row>
    <row r="509" spans="2:5" x14ac:dyDescent="0.2">
      <c r="B509" s="6" t="s">
        <v>21</v>
      </c>
      <c r="C509" s="6" t="s">
        <v>1399</v>
      </c>
      <c r="D509" s="6" t="s">
        <v>1400</v>
      </c>
      <c r="E509" s="5" t="str">
        <f>HYPERLINK("https://www.esco-net.com/wcs/escort/ec/detail?hHinCd=EA764AC-67A","EA764AC-67A")</f>
        <v>EA764AC-67A</v>
      </c>
    </row>
    <row r="510" spans="2:5" x14ac:dyDescent="0.2">
      <c r="B510" s="6" t="s">
        <v>1401</v>
      </c>
      <c r="C510" s="6" t="s">
        <v>1402</v>
      </c>
      <c r="D510" s="6" t="s">
        <v>1403</v>
      </c>
      <c r="E510" s="5"/>
    </row>
    <row r="511" spans="2:5" x14ac:dyDescent="0.2">
      <c r="B511" s="6" t="s">
        <v>65</v>
      </c>
      <c r="C511" s="6" t="s">
        <v>1404</v>
      </c>
      <c r="D511" s="6" t="s">
        <v>1405</v>
      </c>
      <c r="E511" s="5" t="str">
        <f>HYPERLINK("https://www.esco-net.com/wcs/escort/ec/detail?hHinCd=EA759GW-86B","EA759GW-86B")</f>
        <v>EA759GW-86B</v>
      </c>
    </row>
    <row r="512" spans="2:5" x14ac:dyDescent="0.2">
      <c r="B512" s="6" t="s">
        <v>1406</v>
      </c>
      <c r="C512" s="6" t="s">
        <v>1407</v>
      </c>
      <c r="D512" s="6" t="s">
        <v>1408</v>
      </c>
      <c r="E512" s="5" t="str">
        <f>HYPERLINK("https://www.esco-net.com/wcs/escort/ec/detail?hHinCd=EA940PF-43","EA940PF-43")</f>
        <v>EA940PF-43</v>
      </c>
    </row>
    <row r="513" spans="2:5" x14ac:dyDescent="0.2">
      <c r="B513" s="6" t="s">
        <v>1406</v>
      </c>
      <c r="C513" s="6" t="s">
        <v>1409</v>
      </c>
      <c r="D513" s="6" t="s">
        <v>1410</v>
      </c>
      <c r="E513" s="5" t="str">
        <f>HYPERLINK("https://www.esco-net.com/wcs/escort/ec/detail?hHinCd=EA940PM-3B","EA940PM-3B")</f>
        <v>EA940PM-3B</v>
      </c>
    </row>
    <row r="514" spans="2:5" x14ac:dyDescent="0.2">
      <c r="B514" s="6" t="s">
        <v>1411</v>
      </c>
      <c r="C514" s="6" t="s">
        <v>1412</v>
      </c>
      <c r="D514" s="6" t="s">
        <v>1413</v>
      </c>
      <c r="E514" s="5"/>
    </row>
    <row r="515" spans="2:5" x14ac:dyDescent="0.2">
      <c r="B515" s="6" t="s">
        <v>1414</v>
      </c>
      <c r="C515" s="6" t="s">
        <v>1415</v>
      </c>
      <c r="D515" s="6" t="s">
        <v>1416</v>
      </c>
      <c r="E515" s="5"/>
    </row>
    <row r="516" spans="2:5" x14ac:dyDescent="0.2">
      <c r="B516" s="6" t="s">
        <v>1417</v>
      </c>
      <c r="C516" s="6" t="s">
        <v>1418</v>
      </c>
      <c r="D516" s="6" t="s">
        <v>1419</v>
      </c>
      <c r="E516" s="5" t="str">
        <f>HYPERLINK("https://www.esco-net.com/wcs/escort/ec/detail?hHinCd=EA764-272","EA764-272")</f>
        <v>EA764-272</v>
      </c>
    </row>
    <row r="517" spans="2:5" x14ac:dyDescent="0.2">
      <c r="B517" s="6" t="s">
        <v>1420</v>
      </c>
      <c r="C517" s="6" t="s">
        <v>1421</v>
      </c>
      <c r="D517" s="6" t="s">
        <v>1422</v>
      </c>
      <c r="E517" s="5" t="str">
        <f>HYPERLINK("https://www.esco-net.com/wcs/escort/ec/detail?hHinCd=EA920AC-43","EA920AC-43")</f>
        <v>EA920AC-43</v>
      </c>
    </row>
    <row r="518" spans="2:5" x14ac:dyDescent="0.2">
      <c r="B518" s="6" t="s">
        <v>1423</v>
      </c>
      <c r="C518" s="6" t="s">
        <v>1424</v>
      </c>
      <c r="D518" s="6" t="s">
        <v>1425</v>
      </c>
      <c r="E518" s="5"/>
    </row>
    <row r="519" spans="2:5" x14ac:dyDescent="0.2">
      <c r="B519" s="6" t="s">
        <v>1423</v>
      </c>
      <c r="C519" s="6" t="s">
        <v>1426</v>
      </c>
      <c r="D519" s="6" t="s">
        <v>1427</v>
      </c>
      <c r="E519" s="5"/>
    </row>
    <row r="520" spans="2:5" x14ac:dyDescent="0.2">
      <c r="B520" s="6" t="s">
        <v>1423</v>
      </c>
      <c r="C520" s="6" t="s">
        <v>1428</v>
      </c>
      <c r="D520" s="6" t="s">
        <v>1429</v>
      </c>
      <c r="E520" s="5"/>
    </row>
    <row r="521" spans="2:5" x14ac:dyDescent="0.2">
      <c r="B521" s="6" t="s">
        <v>1423</v>
      </c>
      <c r="C521" s="6" t="s">
        <v>1430</v>
      </c>
      <c r="D521" s="6" t="s">
        <v>1431</v>
      </c>
      <c r="E521" s="5"/>
    </row>
    <row r="522" spans="2:5" x14ac:dyDescent="0.2">
      <c r="B522" s="6" t="s">
        <v>1423</v>
      </c>
      <c r="C522" s="6" t="s">
        <v>1432</v>
      </c>
      <c r="D522" s="6" t="s">
        <v>1433</v>
      </c>
      <c r="E522" s="5" t="str">
        <f>HYPERLINK("https://www.esco-net.com/wcs/escort/ec/detail?hHinCd=EA759XD-17","EA759XD-17")</f>
        <v>EA759XD-17</v>
      </c>
    </row>
    <row r="523" spans="2:5" x14ac:dyDescent="0.2">
      <c r="B523" s="6" t="s">
        <v>1423</v>
      </c>
      <c r="C523" s="6" t="s">
        <v>1434</v>
      </c>
      <c r="D523" s="6" t="s">
        <v>1435</v>
      </c>
      <c r="E523" s="5"/>
    </row>
    <row r="524" spans="2:5" x14ac:dyDescent="0.2">
      <c r="B524" s="6" t="s">
        <v>1423</v>
      </c>
      <c r="C524" s="6" t="s">
        <v>1436</v>
      </c>
      <c r="D524" s="6" t="s">
        <v>1437</v>
      </c>
      <c r="E524" s="5"/>
    </row>
    <row r="525" spans="2:5" x14ac:dyDescent="0.2">
      <c r="B525" s="6" t="s">
        <v>1423</v>
      </c>
      <c r="C525" s="6" t="s">
        <v>1438</v>
      </c>
      <c r="D525" s="6" t="s">
        <v>1439</v>
      </c>
      <c r="E525" s="5" t="str">
        <f>HYPERLINK("https://www.esco-net.com/wcs/escort/ec/detail?hHinCd=EA759XE-147","EA759XE-147")</f>
        <v>EA759XE-147</v>
      </c>
    </row>
    <row r="526" spans="2:5" x14ac:dyDescent="0.2">
      <c r="B526" s="6" t="s">
        <v>1423</v>
      </c>
      <c r="C526" s="6" t="s">
        <v>1440</v>
      </c>
      <c r="D526" s="6" t="s">
        <v>1441</v>
      </c>
      <c r="E526" s="5"/>
    </row>
    <row r="527" spans="2:5" x14ac:dyDescent="0.2">
      <c r="B527" s="6" t="s">
        <v>16</v>
      </c>
      <c r="C527" s="6" t="s">
        <v>1442</v>
      </c>
      <c r="D527" s="6" t="s">
        <v>1443</v>
      </c>
      <c r="E527" s="5"/>
    </row>
    <row r="528" spans="2:5" x14ac:dyDescent="0.2">
      <c r="B528" s="6" t="s">
        <v>16</v>
      </c>
      <c r="C528" s="6" t="s">
        <v>1444</v>
      </c>
      <c r="D528" s="6" t="s">
        <v>1445</v>
      </c>
      <c r="E528" s="5"/>
    </row>
    <row r="529" spans="2:5" x14ac:dyDescent="0.2">
      <c r="B529" s="6" t="s">
        <v>16</v>
      </c>
      <c r="C529" s="6" t="s">
        <v>1446</v>
      </c>
      <c r="D529" s="6" t="s">
        <v>1447</v>
      </c>
      <c r="E529" s="5"/>
    </row>
    <row r="530" spans="2:5" x14ac:dyDescent="0.2">
      <c r="B530" s="6" t="s">
        <v>66</v>
      </c>
      <c r="C530" s="6" t="s">
        <v>1448</v>
      </c>
      <c r="D530" s="6" t="s">
        <v>1449</v>
      </c>
      <c r="E530" s="5" t="str">
        <f>HYPERLINK("https://www.esco-net.com/wcs/escort/ec/detail?hHinCd=EA759GV-151","EA759GV-151")</f>
        <v>EA759GV-151</v>
      </c>
    </row>
    <row r="531" spans="2:5" x14ac:dyDescent="0.2">
      <c r="B531" s="6" t="s">
        <v>66</v>
      </c>
      <c r="C531" s="6" t="s">
        <v>1450</v>
      </c>
      <c r="D531" s="6" t="s">
        <v>1451</v>
      </c>
      <c r="E531" s="5" t="str">
        <f>HYPERLINK("https://www.esco-net.com/wcs/escort/ec/detail?hHinCd=EA759GV-138","EA759GV-138")</f>
        <v>EA759GV-138</v>
      </c>
    </row>
    <row r="532" spans="2:5" x14ac:dyDescent="0.2">
      <c r="B532" s="6" t="s">
        <v>1452</v>
      </c>
      <c r="C532" s="6" t="s">
        <v>1453</v>
      </c>
      <c r="D532" s="6" t="s">
        <v>1454</v>
      </c>
      <c r="E532" s="5" t="str">
        <f>HYPERLINK("https://www.esco-net.com/wcs/escort/ec/detail?hHinCd=EA762EE-104","EA762EE-104")</f>
        <v>EA762EE-104</v>
      </c>
    </row>
    <row r="533" spans="2:5" x14ac:dyDescent="0.2">
      <c r="B533" s="6" t="s">
        <v>1452</v>
      </c>
      <c r="C533" s="6" t="s">
        <v>1455</v>
      </c>
      <c r="D533" s="6" t="s">
        <v>1456</v>
      </c>
      <c r="E533" s="5"/>
    </row>
    <row r="534" spans="2:5" x14ac:dyDescent="0.2">
      <c r="B534" s="6" t="s">
        <v>1457</v>
      </c>
      <c r="C534" s="6" t="s">
        <v>1458</v>
      </c>
      <c r="D534" s="6" t="s">
        <v>1459</v>
      </c>
      <c r="E534" s="5"/>
    </row>
    <row r="535" spans="2:5" x14ac:dyDescent="0.2">
      <c r="B535" s="6" t="s">
        <v>123</v>
      </c>
      <c r="C535" s="6" t="s">
        <v>1460</v>
      </c>
      <c r="D535" s="6" t="s">
        <v>1461</v>
      </c>
      <c r="E535" s="5" t="str">
        <f>HYPERLINK("https://www.esco-net.com/wcs/escort/ec/detail?hHinCd=EA761HE-49","EA761HE-49")</f>
        <v>EA761HE-49</v>
      </c>
    </row>
    <row r="536" spans="2:5" x14ac:dyDescent="0.2">
      <c r="B536" s="6" t="s">
        <v>123</v>
      </c>
      <c r="C536" s="6" t="s">
        <v>1462</v>
      </c>
      <c r="D536" s="6" t="s">
        <v>1463</v>
      </c>
      <c r="E536" s="5"/>
    </row>
    <row r="537" spans="2:5" x14ac:dyDescent="0.2">
      <c r="B537" s="6" t="s">
        <v>123</v>
      </c>
      <c r="C537" s="6" t="s">
        <v>1464</v>
      </c>
      <c r="D537" s="6" t="s">
        <v>1465</v>
      </c>
      <c r="E537" s="5" t="str">
        <f>HYPERLINK("https://www.esco-net.com/wcs/escort/ec/detail?hHinCd=EA761HE-112","EA761HE-112")</f>
        <v>EA761HE-112</v>
      </c>
    </row>
    <row r="538" spans="2:5" x14ac:dyDescent="0.2">
      <c r="B538" s="6" t="s">
        <v>1466</v>
      </c>
      <c r="C538" s="6" t="s">
        <v>1467</v>
      </c>
      <c r="D538" s="6" t="s">
        <v>1468</v>
      </c>
      <c r="E538" s="5" t="str">
        <f>HYPERLINK("https://www.esco-net.com/wcs/escort/ec/detail?hHinCd=EA763ZD-54A","EA763ZD-54A")</f>
        <v>EA763ZD-54A</v>
      </c>
    </row>
    <row r="539" spans="2:5" x14ac:dyDescent="0.2">
      <c r="B539" s="6" t="s">
        <v>1469</v>
      </c>
      <c r="C539" s="6" t="s">
        <v>1470</v>
      </c>
      <c r="D539" s="6" t="s">
        <v>1471</v>
      </c>
      <c r="E539" s="5" t="str">
        <f>HYPERLINK("https://www.esco-net.com/wcs/escort/ec/detail?hHinCd=EA798CC-106","EA798CC-106")</f>
        <v>EA798CC-106</v>
      </c>
    </row>
    <row r="540" spans="2:5" x14ac:dyDescent="0.2">
      <c r="B540" s="6" t="s">
        <v>1472</v>
      </c>
      <c r="C540" s="6" t="s">
        <v>1473</v>
      </c>
      <c r="D540" s="6" t="s">
        <v>1474</v>
      </c>
      <c r="E540" s="5" t="str">
        <f>HYPERLINK("https://www.esco-net.com/wcs/escort/ec/detail?hHinCd=EA798CG-46","EA798CG-46")</f>
        <v>EA798CG-46</v>
      </c>
    </row>
    <row r="541" spans="2:5" x14ac:dyDescent="0.2">
      <c r="B541" s="6" t="s">
        <v>1475</v>
      </c>
      <c r="C541" s="6" t="s">
        <v>1476</v>
      </c>
      <c r="D541" s="6" t="s">
        <v>1477</v>
      </c>
      <c r="E541" s="5" t="str">
        <f>HYPERLINK("https://www.esco-net.com/wcs/escort/ec/detail?hHinCd=EA759GA-261A","EA759GA-261A")</f>
        <v>EA759GA-261A</v>
      </c>
    </row>
    <row r="542" spans="2:5" x14ac:dyDescent="0.2">
      <c r="B542" s="6" t="s">
        <v>1478</v>
      </c>
      <c r="C542" s="6" t="s">
        <v>1479</v>
      </c>
      <c r="D542" s="6" t="s">
        <v>1480</v>
      </c>
      <c r="E542" s="5" t="str">
        <f>HYPERLINK("https://www.esco-net.com/wcs/escort/ec/detail?hHinCd=EA757AD-72C","EA757AD-72C")</f>
        <v>EA757AD-72C</v>
      </c>
    </row>
    <row r="543" spans="2:5" x14ac:dyDescent="0.2">
      <c r="B543" s="6" t="s">
        <v>1481</v>
      </c>
      <c r="C543" s="6" t="s">
        <v>1482</v>
      </c>
      <c r="D543" s="6" t="s">
        <v>1483</v>
      </c>
      <c r="E543" s="5" t="str">
        <f>HYPERLINK("https://www.esco-net.com/wcs/escort/ec/detail?hHinCd=EA995AA-441","EA995AA-441")</f>
        <v>EA995AA-441</v>
      </c>
    </row>
    <row r="544" spans="2:5" x14ac:dyDescent="0.2">
      <c r="B544" s="6" t="s">
        <v>1484</v>
      </c>
      <c r="C544" s="6" t="s">
        <v>1485</v>
      </c>
      <c r="D544" s="6" t="s">
        <v>1486</v>
      </c>
      <c r="E544" s="5"/>
    </row>
    <row r="545" spans="2:5" x14ac:dyDescent="0.2">
      <c r="B545" s="6" t="s">
        <v>1487</v>
      </c>
      <c r="C545" s="6" t="s">
        <v>1488</v>
      </c>
      <c r="D545" s="6" t="s">
        <v>1489</v>
      </c>
      <c r="E545" s="5" t="str">
        <f>HYPERLINK("https://www.esco-net.com/wcs/escort/ec/detail?hHinCd=EA954HC-328","EA954HC-328")</f>
        <v>EA954HC-328</v>
      </c>
    </row>
    <row r="546" spans="2:5" x14ac:dyDescent="0.2">
      <c r="B546" s="6" t="s">
        <v>1490</v>
      </c>
      <c r="C546" s="6" t="s">
        <v>1491</v>
      </c>
      <c r="D546" s="6" t="s">
        <v>1492</v>
      </c>
      <c r="E546" s="5" t="str">
        <f>HYPERLINK("https://www.esco-net.com/wcs/escort/ec/detail?hHinCd=EA954HC-641","EA954HC-641")</f>
        <v>EA954HC-641</v>
      </c>
    </row>
    <row r="547" spans="2:5" x14ac:dyDescent="0.2">
      <c r="B547" s="6" t="s">
        <v>1493</v>
      </c>
      <c r="C547" s="6" t="s">
        <v>1494</v>
      </c>
      <c r="D547" s="6" t="s">
        <v>1495</v>
      </c>
      <c r="E547" s="5" t="str">
        <f>HYPERLINK("https://www.esco-net.com/wcs/escort/ec/detail?hHinCd=EA956XC-62A","EA956XC-62A")</f>
        <v>EA956XC-62A</v>
      </c>
    </row>
    <row r="548" spans="2:5" x14ac:dyDescent="0.2">
      <c r="B548" s="6" t="s">
        <v>1496</v>
      </c>
      <c r="C548" s="6" t="s">
        <v>1497</v>
      </c>
      <c r="D548" s="6" t="s">
        <v>1495</v>
      </c>
      <c r="E548" s="5" t="str">
        <f>HYPERLINK("https://www.esco-net.com/wcs/escort/ec/detail?hHinCd=EA956XL-13B","EA956XL-13B")</f>
        <v>EA956XL-13B</v>
      </c>
    </row>
    <row r="549" spans="2:5" x14ac:dyDescent="0.2">
      <c r="B549" s="6" t="s">
        <v>1498</v>
      </c>
      <c r="C549" s="6" t="s">
        <v>1499</v>
      </c>
      <c r="D549" s="6" t="s">
        <v>1500</v>
      </c>
      <c r="E549" s="5" t="str">
        <f>HYPERLINK("https://www.esco-net.com/wcs/escort/ec/detail?hHinCd=EA956XE-83A","EA956XE-83A")</f>
        <v>EA956XE-83A</v>
      </c>
    </row>
    <row r="550" spans="2:5" x14ac:dyDescent="0.2">
      <c r="B550" s="6" t="s">
        <v>1501</v>
      </c>
      <c r="C550" s="6" t="s">
        <v>1502</v>
      </c>
      <c r="D550" s="6" t="s">
        <v>1503</v>
      </c>
      <c r="E550" s="5"/>
    </row>
    <row r="551" spans="2:5" x14ac:dyDescent="0.2">
      <c r="B551" s="6" t="s">
        <v>1504</v>
      </c>
      <c r="C551" s="6" t="s">
        <v>1505</v>
      </c>
      <c r="D551" s="6" t="s">
        <v>1506</v>
      </c>
      <c r="E551" s="5"/>
    </row>
    <row r="552" spans="2:5" x14ac:dyDescent="0.2">
      <c r="B552" s="6" t="s">
        <v>1504</v>
      </c>
      <c r="C552" s="6" t="s">
        <v>1507</v>
      </c>
      <c r="D552" s="6" t="s">
        <v>1508</v>
      </c>
      <c r="E552" s="5"/>
    </row>
    <row r="553" spans="2:5" x14ac:dyDescent="0.2">
      <c r="B553" s="6" t="s">
        <v>1509</v>
      </c>
      <c r="C553" s="6" t="s">
        <v>1510</v>
      </c>
      <c r="D553" s="6" t="s">
        <v>1511</v>
      </c>
      <c r="E553" s="5"/>
    </row>
    <row r="554" spans="2:5" x14ac:dyDescent="0.2">
      <c r="B554" s="6" t="s">
        <v>1512</v>
      </c>
      <c r="C554" s="6" t="s">
        <v>1513</v>
      </c>
      <c r="D554" s="6" t="s">
        <v>1514</v>
      </c>
      <c r="E554" s="5" t="str">
        <f>HYPERLINK("https://www.esco-net.com/wcs/escort/ec/detail?hHinCd=EA927AX-19C","EA927AX-19C")</f>
        <v>EA927AX-19C</v>
      </c>
    </row>
    <row r="555" spans="2:5" x14ac:dyDescent="0.2">
      <c r="B555" s="6" t="s">
        <v>1512</v>
      </c>
      <c r="C555" s="6" t="s">
        <v>1515</v>
      </c>
      <c r="D555" s="6" t="s">
        <v>1516</v>
      </c>
      <c r="E555" s="5" t="str">
        <f>HYPERLINK("https://www.esco-net.com/wcs/escort/ec/detail?hHinCd=EA927AX-1C","EA927AX-1C")</f>
        <v>EA927AX-1C</v>
      </c>
    </row>
    <row r="556" spans="2:5" x14ac:dyDescent="0.2">
      <c r="B556" s="6" t="s">
        <v>1517</v>
      </c>
      <c r="C556" s="6" t="s">
        <v>1518</v>
      </c>
      <c r="D556" s="6" t="s">
        <v>1519</v>
      </c>
      <c r="E556" s="5"/>
    </row>
    <row r="557" spans="2:5" x14ac:dyDescent="0.2">
      <c r="B557" s="6" t="s">
        <v>1520</v>
      </c>
      <c r="C557" s="6" t="s">
        <v>1521</v>
      </c>
      <c r="D557" s="6" t="s">
        <v>1522</v>
      </c>
      <c r="E557" s="5"/>
    </row>
    <row r="558" spans="2:5" x14ac:dyDescent="0.2">
      <c r="B558" s="6" t="s">
        <v>1523</v>
      </c>
      <c r="C558" s="6" t="s">
        <v>1524</v>
      </c>
      <c r="D558" s="6" t="s">
        <v>1525</v>
      </c>
      <c r="E558" s="5" t="str">
        <f>HYPERLINK("https://www.esco-net.com/wcs/escort/ec/detail?hHinCd=EA939AG-15","EA939AG-15")</f>
        <v>EA939AG-15</v>
      </c>
    </row>
    <row r="559" spans="2:5" x14ac:dyDescent="0.2">
      <c r="B559" s="6" t="s">
        <v>1526</v>
      </c>
      <c r="C559" s="6" t="s">
        <v>1527</v>
      </c>
      <c r="D559" s="6" t="s">
        <v>1528</v>
      </c>
      <c r="E559" s="5" t="str">
        <f>HYPERLINK("https://www.esco-net.com/wcs/escort/ec/detail?hHinCd=EA997RX-17","EA997RX-17")</f>
        <v>EA997RX-17</v>
      </c>
    </row>
    <row r="560" spans="2:5" x14ac:dyDescent="0.2">
      <c r="B560" s="6" t="s">
        <v>1529</v>
      </c>
      <c r="C560" s="6" t="s">
        <v>1530</v>
      </c>
      <c r="D560" s="6" t="s">
        <v>1531</v>
      </c>
      <c r="E560" s="5" t="str">
        <f>HYPERLINK("https://www.esco-net.com/wcs/escort/ec/detail?hHinCd=EA997RJ-72","EA997RJ-72")</f>
        <v>EA997RJ-72</v>
      </c>
    </row>
    <row r="561" spans="2:5" x14ac:dyDescent="0.2">
      <c r="B561" s="6" t="s">
        <v>1532</v>
      </c>
      <c r="C561" s="6" t="s">
        <v>1533</v>
      </c>
      <c r="D561" s="6" t="s">
        <v>1534</v>
      </c>
      <c r="E561" s="5" t="str">
        <f>HYPERLINK("https://www.esco-net.com/wcs/escort/ec/detail?hHinCd=EA997RH-71","EA997RH-71")</f>
        <v>EA997RH-71</v>
      </c>
    </row>
    <row r="562" spans="2:5" x14ac:dyDescent="0.2">
      <c r="B562" s="6" t="s">
        <v>1535</v>
      </c>
      <c r="C562" s="6" t="s">
        <v>1536</v>
      </c>
      <c r="D562" s="6" t="s">
        <v>1537</v>
      </c>
      <c r="E562" s="5" t="str">
        <f>HYPERLINK("https://www.esco-net.com/wcs/escort/ec/detail?hHinCd=EA758RY-44","EA758RY-44")</f>
        <v>EA758RY-44</v>
      </c>
    </row>
    <row r="563" spans="2:5" x14ac:dyDescent="0.2">
      <c r="B563" s="6" t="s">
        <v>1538</v>
      </c>
      <c r="C563" s="6" t="s">
        <v>1539</v>
      </c>
      <c r="D563" s="6" t="s">
        <v>1540</v>
      </c>
      <c r="E563" s="5"/>
    </row>
    <row r="564" spans="2:5" x14ac:dyDescent="0.2">
      <c r="B564" s="6" t="s">
        <v>1541</v>
      </c>
      <c r="C564" s="6" t="s">
        <v>1542</v>
      </c>
      <c r="D564" s="6" t="s">
        <v>1543</v>
      </c>
      <c r="E564" s="5"/>
    </row>
    <row r="565" spans="2:5" x14ac:dyDescent="0.2">
      <c r="B565" s="6" t="s">
        <v>124</v>
      </c>
      <c r="C565" s="6" t="s">
        <v>1544</v>
      </c>
      <c r="D565" s="6" t="s">
        <v>1545</v>
      </c>
      <c r="E565" s="5" t="str">
        <f>HYPERLINK("https://www.esco-net.com/wcs/escort/ec/detail?hHinCd=EA814AL-3C","EA814AL-3C")</f>
        <v>EA814AL-3C</v>
      </c>
    </row>
    <row r="566" spans="2:5" x14ac:dyDescent="0.2">
      <c r="B566" s="6" t="s">
        <v>125</v>
      </c>
      <c r="C566" s="6" t="s">
        <v>1546</v>
      </c>
      <c r="D566" s="6" t="s">
        <v>1547</v>
      </c>
      <c r="E566" s="5" t="str">
        <f>HYPERLINK("https://www.esco-net.com/wcs/escort/ec/detail?hHinCd=EA758SG-17","EA758SG-17")</f>
        <v>EA758SG-17</v>
      </c>
    </row>
    <row r="567" spans="2:5" x14ac:dyDescent="0.2">
      <c r="B567" s="6" t="s">
        <v>1548</v>
      </c>
      <c r="C567" s="6" t="s">
        <v>1549</v>
      </c>
      <c r="D567" s="6" t="s">
        <v>1550</v>
      </c>
      <c r="E567" s="5" t="str">
        <f>HYPERLINK("https://www.esco-net.com/wcs/escort/ec/detail?hHinCd=EA761XE-51","EA761XE-51")</f>
        <v>EA761XE-51</v>
      </c>
    </row>
    <row r="568" spans="2:5" x14ac:dyDescent="0.2">
      <c r="B568" s="6" t="s">
        <v>126</v>
      </c>
      <c r="C568" s="6" t="s">
        <v>1551</v>
      </c>
      <c r="D568" s="6" t="s">
        <v>1552</v>
      </c>
      <c r="E568" s="5"/>
    </row>
    <row r="569" spans="2:5" x14ac:dyDescent="0.2">
      <c r="B569" s="6" t="s">
        <v>126</v>
      </c>
      <c r="C569" s="6" t="s">
        <v>1553</v>
      </c>
      <c r="D569" s="6" t="s">
        <v>1552</v>
      </c>
      <c r="E569" s="5"/>
    </row>
    <row r="570" spans="2:5" x14ac:dyDescent="0.2">
      <c r="B570" s="6" t="s">
        <v>126</v>
      </c>
      <c r="C570" s="6" t="s">
        <v>1554</v>
      </c>
      <c r="D570" s="6" t="s">
        <v>1555</v>
      </c>
      <c r="E570" s="5"/>
    </row>
    <row r="571" spans="2:5" x14ac:dyDescent="0.2">
      <c r="B571" s="6" t="s">
        <v>126</v>
      </c>
      <c r="C571" s="6" t="s">
        <v>1556</v>
      </c>
      <c r="D571" s="6" t="s">
        <v>1555</v>
      </c>
      <c r="E571" s="5"/>
    </row>
    <row r="572" spans="2:5" x14ac:dyDescent="0.2">
      <c r="B572" s="6" t="s">
        <v>127</v>
      </c>
      <c r="C572" s="6" t="s">
        <v>1557</v>
      </c>
      <c r="D572" s="6" t="s">
        <v>128</v>
      </c>
      <c r="E572" s="5" t="str">
        <f>HYPERLINK("https://www.esco-net.com/wcs/escort/ec/detail?hHinCd=EA761XS-1F","EA761XS-1F")</f>
        <v>EA761XS-1F</v>
      </c>
    </row>
    <row r="573" spans="2:5" x14ac:dyDescent="0.2">
      <c r="B573" s="6" t="s">
        <v>127</v>
      </c>
      <c r="C573" s="6" t="s">
        <v>1558</v>
      </c>
      <c r="D573" s="6" t="s">
        <v>1559</v>
      </c>
      <c r="E573" s="5" t="str">
        <f>HYPERLINK("https://www.esco-net.com/wcs/escort/ec/detail?hHinCd=EA761XS-17A","EA761XS-17A")</f>
        <v>EA761XS-17A</v>
      </c>
    </row>
    <row r="574" spans="2:5" x14ac:dyDescent="0.2">
      <c r="B574" s="6" t="s">
        <v>127</v>
      </c>
      <c r="C574" s="6" t="s">
        <v>1560</v>
      </c>
      <c r="D574" s="6" t="s">
        <v>1561</v>
      </c>
      <c r="E574" s="5" t="str">
        <f>HYPERLINK("https://www.esco-net.com/wcs/escort/ec/detail?hHinCd=EA761XS-86","EA761XS-86")</f>
        <v>EA761XS-86</v>
      </c>
    </row>
    <row r="575" spans="2:5" x14ac:dyDescent="0.2">
      <c r="B575" s="6" t="s">
        <v>22</v>
      </c>
      <c r="C575" s="6" t="s">
        <v>1562</v>
      </c>
      <c r="D575" s="6" t="s">
        <v>1563</v>
      </c>
      <c r="E575" s="5" t="str">
        <f>HYPERLINK("https://www.esco-net.com/wcs/escort/ec/detail?hHinCd=EA758XA-159B","EA758XA-159B")</f>
        <v>EA758XA-159B</v>
      </c>
    </row>
    <row r="576" spans="2:5" x14ac:dyDescent="0.2">
      <c r="B576" s="6" t="s">
        <v>22</v>
      </c>
      <c r="C576" s="6" t="s">
        <v>1564</v>
      </c>
      <c r="D576" s="6" t="s">
        <v>1565</v>
      </c>
      <c r="E576" s="5" t="str">
        <f>HYPERLINK("https://www.esco-net.com/wcs/escort/ec/detail?hHinCd=EA758XA-170B","EA758XA-170B")</f>
        <v>EA758XA-170B</v>
      </c>
    </row>
    <row r="577" spans="2:5" x14ac:dyDescent="0.2">
      <c r="B577" s="6" t="s">
        <v>67</v>
      </c>
      <c r="C577" s="6" t="s">
        <v>1566</v>
      </c>
      <c r="D577" s="6" t="s">
        <v>1567</v>
      </c>
      <c r="E577" s="5" t="str">
        <f>HYPERLINK("https://www.esco-net.com/wcs/escort/ec/detail?hHinCd=EA758XP-132","EA758XP-132")</f>
        <v>EA758XP-132</v>
      </c>
    </row>
    <row r="578" spans="2:5" x14ac:dyDescent="0.2">
      <c r="B578" s="6" t="s">
        <v>1568</v>
      </c>
      <c r="C578" s="6" t="s">
        <v>1569</v>
      </c>
      <c r="D578" s="6" t="s">
        <v>1570</v>
      </c>
      <c r="E578" s="5" t="str">
        <f>HYPERLINK("https://www.esco-net.com/wcs/escort/ec/detail?hHinCd=EA758ZM-6","EA758ZM-6")</f>
        <v>EA758ZM-6</v>
      </c>
    </row>
    <row r="579" spans="2:5" x14ac:dyDescent="0.2">
      <c r="B579" s="6" t="s">
        <v>68</v>
      </c>
      <c r="C579" s="6" t="s">
        <v>1571</v>
      </c>
      <c r="D579" s="6" t="s">
        <v>1572</v>
      </c>
      <c r="E579" s="5"/>
    </row>
    <row r="580" spans="2:5" x14ac:dyDescent="0.2">
      <c r="B580" s="6" t="s">
        <v>68</v>
      </c>
      <c r="C580" s="6" t="s">
        <v>1573</v>
      </c>
      <c r="D580" s="6" t="s">
        <v>1574</v>
      </c>
      <c r="E580" s="5"/>
    </row>
    <row r="581" spans="2:5" x14ac:dyDescent="0.2">
      <c r="B581" s="6" t="s">
        <v>1575</v>
      </c>
      <c r="C581" s="6" t="s">
        <v>1576</v>
      </c>
      <c r="D581" s="6" t="s">
        <v>1577</v>
      </c>
      <c r="E581" s="5" t="str">
        <f>HYPERLINK("https://www.esco-net.com/wcs/escort/ec/detail?hHinCd=EA763BB-2","EA763BB-2")</f>
        <v>EA763BB-2</v>
      </c>
    </row>
    <row r="582" spans="2:5" x14ac:dyDescent="0.2">
      <c r="B582" s="6" t="s">
        <v>1578</v>
      </c>
      <c r="C582" s="6" t="s">
        <v>1579</v>
      </c>
      <c r="D582" s="6" t="s">
        <v>1580</v>
      </c>
      <c r="E582" s="5" t="str">
        <f>HYPERLINK("https://www.esco-net.com/wcs/escort/ec/detail?hHinCd=EA763AN-54B","EA763AN-54B")</f>
        <v>EA763AN-54B</v>
      </c>
    </row>
    <row r="583" spans="2:5" x14ac:dyDescent="0.2">
      <c r="B583" s="6" t="s">
        <v>1581</v>
      </c>
      <c r="C583" s="6" t="s">
        <v>1582</v>
      </c>
      <c r="D583" s="6" t="s">
        <v>1583</v>
      </c>
      <c r="E583" s="5" t="str">
        <f>HYPERLINK("https://www.esco-net.com/wcs/escort/ec/detail?hHinCd=EA763AL-19B","EA763AL-19B")</f>
        <v>EA763AL-19B</v>
      </c>
    </row>
    <row r="584" spans="2:5" x14ac:dyDescent="0.2">
      <c r="B584" s="6" t="s">
        <v>1584</v>
      </c>
      <c r="C584" s="6" t="s">
        <v>1585</v>
      </c>
      <c r="D584" s="6" t="s">
        <v>1586</v>
      </c>
      <c r="E584" s="5" t="str">
        <f>HYPERLINK("https://www.esco-net.com/wcs/escort/ec/detail?hHinCd=EA763AJ-43P","EA763AJ-43P")</f>
        <v>EA763AJ-43P</v>
      </c>
    </row>
    <row r="585" spans="2:5" x14ac:dyDescent="0.2">
      <c r="B585" s="6" t="s">
        <v>1587</v>
      </c>
      <c r="C585" s="6" t="s">
        <v>1588</v>
      </c>
      <c r="D585" s="6" t="s">
        <v>1589</v>
      </c>
      <c r="E585" s="5" t="str">
        <f>HYPERLINK("https://www.esco-net.com/wcs/escort/ec/detail?hHinCd=EA763AZ-56N","EA763AZ-56N")</f>
        <v>EA763AZ-56N</v>
      </c>
    </row>
    <row r="586" spans="2:5" x14ac:dyDescent="0.2">
      <c r="B586" s="6" t="s">
        <v>129</v>
      </c>
      <c r="C586" s="6" t="s">
        <v>1590</v>
      </c>
      <c r="D586" s="6" t="s">
        <v>1591</v>
      </c>
      <c r="E586" s="5"/>
    </row>
    <row r="587" spans="2:5" x14ac:dyDescent="0.2">
      <c r="B587" s="6" t="s">
        <v>1592</v>
      </c>
      <c r="C587" s="6" t="s">
        <v>1593</v>
      </c>
      <c r="D587" s="6" t="s">
        <v>1594</v>
      </c>
      <c r="E587" s="5" t="str">
        <f>HYPERLINK("https://www.esco-net.com/wcs/escort/ec/detail?hHinCd=EA715AH-41A","EA715AH-41A")</f>
        <v>EA715AH-41A</v>
      </c>
    </row>
    <row r="588" spans="2:5" x14ac:dyDescent="0.2">
      <c r="B588" s="6" t="s">
        <v>1595</v>
      </c>
      <c r="C588" s="6" t="s">
        <v>1596</v>
      </c>
      <c r="D588" s="6" t="s">
        <v>1597</v>
      </c>
      <c r="E588" s="5"/>
    </row>
    <row r="589" spans="2:5" x14ac:dyDescent="0.2">
      <c r="B589" s="6" t="s">
        <v>1598</v>
      </c>
      <c r="C589" s="6" t="s">
        <v>1599</v>
      </c>
      <c r="D589" s="6" t="s">
        <v>1600</v>
      </c>
      <c r="E589" s="5" t="str">
        <f>HYPERLINK("https://www.esco-net.com/wcs/escort/ec/detail?hHinCd=EA540CS-1","EA540CS-1")</f>
        <v>EA540CS-1</v>
      </c>
    </row>
    <row r="590" spans="2:5" x14ac:dyDescent="0.2">
      <c r="B590" s="6" t="s">
        <v>1601</v>
      </c>
      <c r="C590" s="6" t="s">
        <v>1602</v>
      </c>
      <c r="D590" s="6" t="s">
        <v>1603</v>
      </c>
      <c r="E590" s="5"/>
    </row>
    <row r="591" spans="2:5" x14ac:dyDescent="0.2">
      <c r="B591" s="6" t="s">
        <v>1604</v>
      </c>
      <c r="C591" s="6" t="s">
        <v>1605</v>
      </c>
      <c r="D591" s="6" t="s">
        <v>1606</v>
      </c>
      <c r="E591" s="5" t="str">
        <f>HYPERLINK("https://www.esco-net.com/wcs/escort/ec/detail?hHinCd=EA540LE-41","EA540LE-41")</f>
        <v>EA540LE-41</v>
      </c>
    </row>
    <row r="592" spans="2:5" x14ac:dyDescent="0.2">
      <c r="B592" s="6" t="s">
        <v>1607</v>
      </c>
      <c r="C592" s="6" t="s">
        <v>1608</v>
      </c>
      <c r="D592" s="6" t="s">
        <v>1609</v>
      </c>
      <c r="E592" s="5"/>
    </row>
    <row r="593" spans="2:5" x14ac:dyDescent="0.2">
      <c r="B593" s="6" t="s">
        <v>1610</v>
      </c>
      <c r="C593" s="6" t="s">
        <v>1611</v>
      </c>
      <c r="D593" s="6" t="s">
        <v>1612</v>
      </c>
      <c r="E593" s="5"/>
    </row>
    <row r="594" spans="2:5" x14ac:dyDescent="0.2">
      <c r="B594" s="6" t="s">
        <v>1613</v>
      </c>
      <c r="C594" s="6" t="s">
        <v>1614</v>
      </c>
      <c r="D594" s="6" t="s">
        <v>1615</v>
      </c>
      <c r="E594" s="5"/>
    </row>
    <row r="595" spans="2:5" x14ac:dyDescent="0.2">
      <c r="B595" s="6" t="s">
        <v>1613</v>
      </c>
      <c r="C595" s="6" t="s">
        <v>1616</v>
      </c>
      <c r="D595" s="6" t="s">
        <v>1617</v>
      </c>
      <c r="E595" s="5"/>
    </row>
    <row r="596" spans="2:5" x14ac:dyDescent="0.2">
      <c r="B596" s="6" t="s">
        <v>1618</v>
      </c>
      <c r="C596" s="6" t="s">
        <v>1619</v>
      </c>
      <c r="D596" s="6" t="s">
        <v>1620</v>
      </c>
      <c r="E596" s="5" t="str">
        <f>HYPERLINK("https://www.esco-net.com/wcs/escort/ec/detail?hHinCd=EA951FE-62C","EA951FE-62C")</f>
        <v>EA951FE-62C</v>
      </c>
    </row>
    <row r="597" spans="2:5" x14ac:dyDescent="0.2">
      <c r="B597" s="6" t="s">
        <v>1621</v>
      </c>
      <c r="C597" s="6" t="s">
        <v>1622</v>
      </c>
      <c r="D597" s="6" t="s">
        <v>1623</v>
      </c>
      <c r="E597" s="5"/>
    </row>
    <row r="598" spans="2:5" x14ac:dyDescent="0.2">
      <c r="B598" s="6" t="s">
        <v>130</v>
      </c>
      <c r="C598" s="6" t="s">
        <v>1624</v>
      </c>
      <c r="D598" s="6" t="s">
        <v>1625</v>
      </c>
      <c r="E598" s="5" t="str">
        <f>HYPERLINK("https://www.esco-net.com/wcs/escort/ec/detail?hHinCd=EA912MB-12","EA912MB-12")</f>
        <v>EA912MB-12</v>
      </c>
    </row>
    <row r="599" spans="2:5" x14ac:dyDescent="0.2">
      <c r="B599" s="6" t="s">
        <v>25</v>
      </c>
      <c r="C599" s="6" t="s">
        <v>1626</v>
      </c>
      <c r="D599" s="6" t="s">
        <v>1627</v>
      </c>
      <c r="E599" s="5"/>
    </row>
    <row r="600" spans="2:5" x14ac:dyDescent="0.2">
      <c r="B600" s="6" t="s">
        <v>131</v>
      </c>
      <c r="C600" s="6" t="s">
        <v>1628</v>
      </c>
      <c r="D600" s="6" t="s">
        <v>1629</v>
      </c>
      <c r="E600" s="5" t="str">
        <f>HYPERLINK("https://www.esco-net.com/wcs/escort/ec/detail?hHinCd=EA929AX-4B","EA929AX-4B")</f>
        <v>EA929AX-4B</v>
      </c>
    </row>
    <row r="601" spans="2:5" x14ac:dyDescent="0.2">
      <c r="B601" s="6" t="s">
        <v>1630</v>
      </c>
      <c r="C601" s="6" t="s">
        <v>1631</v>
      </c>
      <c r="D601" s="6" t="s">
        <v>1632</v>
      </c>
      <c r="E601" s="5" t="str">
        <f>HYPERLINK("https://www.esco-net.com/wcs/escort/ec/detail?hHinCd=EA929AD-8A","EA929AD-8A")</f>
        <v>EA929AD-8A</v>
      </c>
    </row>
    <row r="602" spans="2:5" x14ac:dyDescent="0.2">
      <c r="B602" s="6" t="s">
        <v>69</v>
      </c>
      <c r="C602" s="6" t="s">
        <v>1633</v>
      </c>
      <c r="D602" s="6" t="s">
        <v>1634</v>
      </c>
      <c r="E602" s="5" t="str">
        <f>HYPERLINK("https://www.esco-net.com/wcs/escort/ec/detail?hHinCd=EA995AD-96B","EA995AD-96B")</f>
        <v>EA995AD-96B</v>
      </c>
    </row>
    <row r="603" spans="2:5" x14ac:dyDescent="0.2">
      <c r="B603" s="6" t="s">
        <v>1635</v>
      </c>
      <c r="C603" s="6" t="s">
        <v>1636</v>
      </c>
      <c r="D603" s="6" t="s">
        <v>1637</v>
      </c>
      <c r="E603" s="5"/>
    </row>
    <row r="604" spans="2:5" x14ac:dyDescent="0.2">
      <c r="B604" s="6" t="s">
        <v>1638</v>
      </c>
      <c r="C604" s="6" t="s">
        <v>1639</v>
      </c>
      <c r="D604" s="6" t="s">
        <v>1640</v>
      </c>
      <c r="E604" s="5"/>
    </row>
    <row r="605" spans="2:5" x14ac:dyDescent="0.2">
      <c r="B605" s="6" t="s">
        <v>1641</v>
      </c>
      <c r="C605" s="6" t="s">
        <v>1642</v>
      </c>
      <c r="D605" s="6" t="s">
        <v>1643</v>
      </c>
      <c r="E605" s="5" t="str">
        <f>HYPERLINK("https://www.esco-net.com/wcs/escort/ec/detail?hHinCd=EA922KA-46A","EA922KA-46A")</f>
        <v>EA922KA-46A</v>
      </c>
    </row>
    <row r="606" spans="2:5" x14ac:dyDescent="0.2">
      <c r="B606" s="6" t="s">
        <v>1644</v>
      </c>
      <c r="C606" s="6" t="s">
        <v>1645</v>
      </c>
      <c r="D606" s="6" t="s">
        <v>1646</v>
      </c>
      <c r="E606" s="5" t="str">
        <f>HYPERLINK("https://www.esco-net.com/wcs/escort/ec/detail?hHinCd=EA922AJ-0.5A","EA922AJ-0.5A")</f>
        <v>EA922AJ-0.5A</v>
      </c>
    </row>
    <row r="607" spans="2:5" x14ac:dyDescent="0.2">
      <c r="B607" s="6" t="s">
        <v>1647</v>
      </c>
      <c r="C607" s="6" t="s">
        <v>1648</v>
      </c>
      <c r="D607" s="6" t="s">
        <v>1649</v>
      </c>
      <c r="E607" s="5"/>
    </row>
    <row r="608" spans="2:5" x14ac:dyDescent="0.2">
      <c r="B608" s="6" t="s">
        <v>1650</v>
      </c>
      <c r="C608" s="6" t="s">
        <v>1651</v>
      </c>
      <c r="D608" s="6" t="s">
        <v>1652</v>
      </c>
      <c r="E608" s="5"/>
    </row>
    <row r="609" spans="2:5" x14ac:dyDescent="0.2">
      <c r="B609" s="6" t="s">
        <v>132</v>
      </c>
      <c r="C609" s="6" t="s">
        <v>1653</v>
      </c>
      <c r="D609" s="6" t="s">
        <v>1654</v>
      </c>
      <c r="E609" s="5"/>
    </row>
    <row r="610" spans="2:5" x14ac:dyDescent="0.2">
      <c r="B610" s="6" t="s">
        <v>1655</v>
      </c>
      <c r="C610" s="6" t="s">
        <v>1656</v>
      </c>
      <c r="D610" s="6" t="s">
        <v>1657</v>
      </c>
      <c r="E610" s="5" t="str">
        <f>HYPERLINK("https://www.esco-net.com/wcs/escort/ec/detail?hHinCd=EA998BB-91","EA998BB-91")</f>
        <v>EA998BB-91</v>
      </c>
    </row>
    <row r="611" spans="2:5" x14ac:dyDescent="0.2">
      <c r="B611" s="6" t="s">
        <v>1658</v>
      </c>
      <c r="C611" s="6" t="s">
        <v>1659</v>
      </c>
      <c r="D611" s="6" t="s">
        <v>1660</v>
      </c>
      <c r="E611" s="5" t="str">
        <f>HYPERLINK("https://www.esco-net.com/wcs/escort/ec/detail?hHinCd=EA983AN-30B","EA983AN-30B")</f>
        <v>EA983AN-30B</v>
      </c>
    </row>
    <row r="612" spans="2:5" x14ac:dyDescent="0.2">
      <c r="B612" s="6" t="s">
        <v>1661</v>
      </c>
      <c r="C612" s="6" t="s">
        <v>1662</v>
      </c>
      <c r="D612" s="6" t="s">
        <v>1663</v>
      </c>
      <c r="E612" s="5" t="str">
        <f>HYPERLINK("https://www.esco-net.com/wcs/escort/ec/detail?hHinCd=EA983G-1","EA983G-1")</f>
        <v>EA983G-1</v>
      </c>
    </row>
    <row r="613" spans="2:5" x14ac:dyDescent="0.2">
      <c r="B613" s="6" t="s">
        <v>1664</v>
      </c>
      <c r="C613" s="6" t="s">
        <v>1665</v>
      </c>
      <c r="D613" s="6" t="s">
        <v>1666</v>
      </c>
      <c r="E613" s="5" t="str">
        <f>HYPERLINK("https://www.esco-net.com/wcs/escort/ec/detail?hHinCd=EA800LA-24","EA800LA-24")</f>
        <v>EA800LA-24</v>
      </c>
    </row>
    <row r="614" spans="2:5" x14ac:dyDescent="0.2">
      <c r="B614" s="6" t="s">
        <v>1667</v>
      </c>
      <c r="C614" s="6" t="s">
        <v>1668</v>
      </c>
      <c r="D614" s="6" t="s">
        <v>1669</v>
      </c>
      <c r="E614" s="5" t="str">
        <f>HYPERLINK("https://www.esco-net.com/wcs/escort/ec/detail?hHinCd=EA800AR-21A","EA800AR-21A")</f>
        <v>EA800AR-21A</v>
      </c>
    </row>
    <row r="615" spans="2:5" x14ac:dyDescent="0.2">
      <c r="B615" s="6" t="s">
        <v>1670</v>
      </c>
      <c r="C615" s="6" t="s">
        <v>1671</v>
      </c>
      <c r="D615" s="6" t="s">
        <v>1672</v>
      </c>
      <c r="E615" s="5" t="str">
        <f>HYPERLINK("https://www.esco-net.com/wcs/escort/ec/detail?hHinCd=EA800MP-16","EA800MP-16")</f>
        <v>EA800MP-16</v>
      </c>
    </row>
    <row r="616" spans="2:5" x14ac:dyDescent="0.2">
      <c r="B616" s="6" t="s">
        <v>1673</v>
      </c>
      <c r="C616" s="6" t="s">
        <v>1674</v>
      </c>
      <c r="D616" s="6" t="s">
        <v>1675</v>
      </c>
      <c r="E616" s="5" t="str">
        <f>HYPERLINK("https://www.esco-net.com/wcs/escort/ec/detail?hHinCd=EA800MS-24","EA800MS-24")</f>
        <v>EA800MS-24</v>
      </c>
    </row>
    <row r="617" spans="2:5" x14ac:dyDescent="0.2">
      <c r="B617" s="6" t="s">
        <v>1676</v>
      </c>
      <c r="C617" s="6" t="s">
        <v>1677</v>
      </c>
      <c r="D617" s="6" t="s">
        <v>1678</v>
      </c>
      <c r="E617" s="5" t="str">
        <f>HYPERLINK("https://www.esco-net.com/wcs/escort/ec/detail?hHinCd=EA800VH-5","EA800VH-5")</f>
        <v>EA800VH-5</v>
      </c>
    </row>
    <row r="618" spans="2:5" x14ac:dyDescent="0.2">
      <c r="B618" s="6" t="s">
        <v>1679</v>
      </c>
      <c r="C618" s="6" t="s">
        <v>1680</v>
      </c>
      <c r="D618" s="6" t="s">
        <v>1681</v>
      </c>
      <c r="E618" s="5" t="str">
        <f>HYPERLINK("https://www.esco-net.com/wcs/escort/ec/detail?hHinCd=EA354A-61A","EA354A-61A")</f>
        <v>EA354A-61A</v>
      </c>
    </row>
    <row r="619" spans="2:5" x14ac:dyDescent="0.2">
      <c r="B619" s="6" t="s">
        <v>1682</v>
      </c>
      <c r="C619" s="6" t="s">
        <v>1683</v>
      </c>
      <c r="D619" s="6" t="s">
        <v>1684</v>
      </c>
      <c r="E619" s="5" t="str">
        <f>HYPERLINK("https://www.esco-net.com/wcs/escort/ec/detail?hHinCd=EA915GF-161","EA915GF-161")</f>
        <v>EA915GF-161</v>
      </c>
    </row>
    <row r="620" spans="2:5" x14ac:dyDescent="0.2">
      <c r="B620" s="6" t="s">
        <v>1682</v>
      </c>
      <c r="C620" s="6" t="s">
        <v>1685</v>
      </c>
      <c r="D620" s="6" t="s">
        <v>1686</v>
      </c>
      <c r="E620" s="5" t="str">
        <f>HYPERLINK("https://www.esco-net.com/wcs/escort/ec/detail?hHinCd=EA915GF-162","EA915GF-162")</f>
        <v>EA915GF-162</v>
      </c>
    </row>
    <row r="621" spans="2:5" x14ac:dyDescent="0.2">
      <c r="B621" s="6" t="s">
        <v>1682</v>
      </c>
      <c r="C621" s="6" t="s">
        <v>1687</v>
      </c>
      <c r="D621" s="6" t="s">
        <v>1688</v>
      </c>
      <c r="E621" s="5" t="str">
        <f>HYPERLINK("https://www.esco-net.com/wcs/escort/ec/detail?hHinCd=EA354E-55","EA354E-55")</f>
        <v>EA354E-55</v>
      </c>
    </row>
    <row r="622" spans="2:5" x14ac:dyDescent="0.2">
      <c r="B622" s="6" t="s">
        <v>133</v>
      </c>
      <c r="C622" s="6" t="s">
        <v>1689</v>
      </c>
      <c r="D622" s="6" t="s">
        <v>1690</v>
      </c>
      <c r="E622" s="5" t="str">
        <f>HYPERLINK("https://www.esco-net.com/wcs/escort/ec/detail?hHinCd=EA354GD-16A","EA354GD-16A")</f>
        <v>EA354GD-16A</v>
      </c>
    </row>
    <row r="623" spans="2:5" x14ac:dyDescent="0.2">
      <c r="B623" s="6" t="s">
        <v>133</v>
      </c>
      <c r="C623" s="6" t="s">
        <v>1691</v>
      </c>
      <c r="D623" s="6" t="s">
        <v>1692</v>
      </c>
      <c r="E623" s="5"/>
    </row>
    <row r="624" spans="2:5" x14ac:dyDescent="0.2">
      <c r="B624" s="6" t="s">
        <v>1693</v>
      </c>
      <c r="C624" s="6" t="s">
        <v>1694</v>
      </c>
      <c r="D624" s="6" t="s">
        <v>1695</v>
      </c>
      <c r="E624" s="5" t="str">
        <f>HYPERLINK("https://www.esco-net.com/wcs/escort/ec/detail?hHinCd=EA354E-118","EA354E-118")</f>
        <v>EA354E-118</v>
      </c>
    </row>
    <row r="625" spans="2:5" x14ac:dyDescent="0.2">
      <c r="B625" s="6" t="s">
        <v>1696</v>
      </c>
      <c r="C625" s="6" t="s">
        <v>1697</v>
      </c>
      <c r="D625" s="6" t="s">
        <v>1698</v>
      </c>
      <c r="E625" s="5" t="str">
        <f>HYPERLINK("https://www.esco-net.com/wcs/escort/ec/detail?hHinCd=EA353BT-162B","EA353BT-162B")</f>
        <v>EA353BT-162B</v>
      </c>
    </row>
    <row r="626" spans="2:5" x14ac:dyDescent="0.2">
      <c r="B626" s="6" t="s">
        <v>1699</v>
      </c>
      <c r="C626" s="6" t="s">
        <v>1700</v>
      </c>
      <c r="D626" s="6" t="s">
        <v>1701</v>
      </c>
      <c r="E626" s="5" t="str">
        <f>HYPERLINK("https://www.esco-net.com/wcs/escort/ec/detail?hHinCd=EA353BE-12","EA353BE-12")</f>
        <v>EA353BE-12</v>
      </c>
    </row>
    <row r="627" spans="2:5" x14ac:dyDescent="0.2">
      <c r="B627" s="6" t="s">
        <v>1699</v>
      </c>
      <c r="C627" s="6" t="s">
        <v>1702</v>
      </c>
      <c r="D627" s="6" t="s">
        <v>1703</v>
      </c>
      <c r="E627" s="5" t="str">
        <f>HYPERLINK("https://www.esco-net.com/wcs/escort/ec/detail?hHinCd=EA353BY-211","EA353BY-211")</f>
        <v>EA353BY-211</v>
      </c>
    </row>
    <row r="628" spans="2:5" x14ac:dyDescent="0.2">
      <c r="B628" s="6" t="s">
        <v>1704</v>
      </c>
      <c r="C628" s="6" t="s">
        <v>1705</v>
      </c>
      <c r="D628" s="6" t="s">
        <v>1706</v>
      </c>
      <c r="E628" s="5" t="str">
        <f>HYPERLINK("https://www.esco-net.com/wcs/escort/ec/detail?hHinCd=EA353BD-76","EA353BD-76")</f>
        <v>EA353BD-76</v>
      </c>
    </row>
    <row r="629" spans="2:5" x14ac:dyDescent="0.2">
      <c r="B629" s="6" t="s">
        <v>1707</v>
      </c>
      <c r="C629" s="6" t="s">
        <v>1708</v>
      </c>
      <c r="D629" s="6" t="s">
        <v>1709</v>
      </c>
      <c r="E629" s="5" t="str">
        <f>HYPERLINK("https://www.esco-net.com/wcs/escort/ec/detail?hHinCd=EA354GE-23","EA354GE-23")</f>
        <v>EA354GE-23</v>
      </c>
    </row>
    <row r="630" spans="2:5" x14ac:dyDescent="0.2">
      <c r="B630" s="6" t="s">
        <v>1710</v>
      </c>
      <c r="C630" s="6" t="s">
        <v>1711</v>
      </c>
      <c r="D630" s="6" t="s">
        <v>1712</v>
      </c>
      <c r="E630" s="5" t="str">
        <f>HYPERLINK("https://www.esco-net.com/wcs/escort/ec/detail?hHinCd=EA354DS-32A","EA354DS-32A")</f>
        <v>EA354DS-32A</v>
      </c>
    </row>
    <row r="631" spans="2:5" x14ac:dyDescent="0.2">
      <c r="B631" s="6" t="s">
        <v>1710</v>
      </c>
      <c r="C631" s="6" t="s">
        <v>1713</v>
      </c>
      <c r="D631" s="6" t="s">
        <v>1714</v>
      </c>
      <c r="E631" s="5" t="str">
        <f>HYPERLINK("https://www.esco-net.com/wcs/escort/ec/detail?hHinCd=EA354GA-10A","EA354GA-10A")</f>
        <v>EA354GA-10A</v>
      </c>
    </row>
    <row r="632" spans="2:5" x14ac:dyDescent="0.2">
      <c r="B632" s="6" t="s">
        <v>1715</v>
      </c>
      <c r="C632" s="6" t="s">
        <v>1716</v>
      </c>
      <c r="D632" s="6" t="s">
        <v>1717</v>
      </c>
      <c r="E632" s="5"/>
    </row>
    <row r="633" spans="2:5" x14ac:dyDescent="0.2">
      <c r="B633" s="6" t="s">
        <v>1718</v>
      </c>
      <c r="C633" s="6" t="s">
        <v>1719</v>
      </c>
      <c r="D633" s="6" t="s">
        <v>1720</v>
      </c>
      <c r="E633" s="5" t="str">
        <f>HYPERLINK("https://www.esco-net.com/wcs/escort/ec/detail?hHinCd=EA996AY-16B","EA996AY-16B")</f>
        <v>EA996AY-16B</v>
      </c>
    </row>
    <row r="634" spans="2:5" x14ac:dyDescent="0.2">
      <c r="B634" s="6" t="s">
        <v>1721</v>
      </c>
      <c r="C634" s="6" t="s">
        <v>1722</v>
      </c>
      <c r="D634" s="6" t="s">
        <v>1723</v>
      </c>
      <c r="E634" s="5" t="str">
        <f>HYPERLINK("https://www.esco-net.com/wcs/escort/ec/detail?hHinCd=EA915GE-1","EA915GE-1")</f>
        <v>EA915GE-1</v>
      </c>
    </row>
    <row r="635" spans="2:5" x14ac:dyDescent="0.2">
      <c r="B635" s="6" t="s">
        <v>1721</v>
      </c>
      <c r="C635" s="6" t="s">
        <v>1724</v>
      </c>
      <c r="D635" s="6" t="s">
        <v>1725</v>
      </c>
      <c r="E635" s="5"/>
    </row>
    <row r="636" spans="2:5" x14ac:dyDescent="0.2">
      <c r="B636" s="6" t="s">
        <v>1726</v>
      </c>
      <c r="C636" s="6" t="s">
        <v>1727</v>
      </c>
      <c r="D636" s="6" t="s">
        <v>1728</v>
      </c>
      <c r="E636" s="5" t="str">
        <f>HYPERLINK("https://www.esco-net.com/wcs/escort/ec/detail?hHinCd=EA915GB-64","EA915GB-64")</f>
        <v>EA915GB-64</v>
      </c>
    </row>
    <row r="637" spans="2:5" x14ac:dyDescent="0.2">
      <c r="B637" s="6" t="s">
        <v>1729</v>
      </c>
      <c r="C637" s="6" t="s">
        <v>1730</v>
      </c>
      <c r="D637" s="6" t="s">
        <v>1731</v>
      </c>
      <c r="E637" s="5"/>
    </row>
    <row r="638" spans="2:5" x14ac:dyDescent="0.2">
      <c r="B638" s="6" t="s">
        <v>1732</v>
      </c>
      <c r="C638" s="6" t="s">
        <v>1733</v>
      </c>
      <c r="D638" s="6" t="s">
        <v>1734</v>
      </c>
      <c r="E638" s="5" t="str">
        <f>HYPERLINK("https://www.esco-net.com/wcs/escort/ec/detail?hHinCd=EA915GF-83","EA915GF-83")</f>
        <v>EA915GF-83</v>
      </c>
    </row>
    <row r="639" spans="2:5" x14ac:dyDescent="0.2">
      <c r="B639" s="6" t="s">
        <v>1735</v>
      </c>
      <c r="C639" s="6" t="s">
        <v>1736</v>
      </c>
      <c r="D639" s="6" t="s">
        <v>1737</v>
      </c>
      <c r="E639" s="5" t="str">
        <f>HYPERLINK("https://www.esco-net.com/wcs/escort/ec/detail?hHinCd=EA910LY-26","EA910LY-26")</f>
        <v>EA910LY-26</v>
      </c>
    </row>
    <row r="640" spans="2:5" x14ac:dyDescent="0.2">
      <c r="B640" s="6" t="s">
        <v>1735</v>
      </c>
      <c r="C640" s="6" t="s">
        <v>1738</v>
      </c>
      <c r="D640" s="6" t="s">
        <v>1737</v>
      </c>
      <c r="E640" s="5" t="str">
        <f>HYPERLINK("https://www.esco-net.com/wcs/escort/ec/detail?hHinCd=EA910LY-26","EA910LY-26")</f>
        <v>EA910LY-26</v>
      </c>
    </row>
    <row r="641" spans="2:5" x14ac:dyDescent="0.2">
      <c r="B641" s="6" t="s">
        <v>70</v>
      </c>
      <c r="C641" s="6" t="s">
        <v>1739</v>
      </c>
      <c r="D641" s="6" t="s">
        <v>1740</v>
      </c>
      <c r="E641" s="5" t="str">
        <f>HYPERLINK("https://www.esco-net.com/wcs/escort/ec/detail?hHinCd=EA983R-62","EA983R-62")</f>
        <v>EA983R-62</v>
      </c>
    </row>
    <row r="642" spans="2:5" x14ac:dyDescent="0.2">
      <c r="B642" s="6" t="s">
        <v>134</v>
      </c>
      <c r="C642" s="6" t="s">
        <v>1741</v>
      </c>
      <c r="D642" s="6" t="s">
        <v>1742</v>
      </c>
      <c r="E642" s="5"/>
    </row>
    <row r="643" spans="2:5" x14ac:dyDescent="0.2">
      <c r="B643" s="6" t="s">
        <v>1743</v>
      </c>
      <c r="C643" s="6" t="s">
        <v>1744</v>
      </c>
      <c r="D643" s="6" t="s">
        <v>1745</v>
      </c>
      <c r="E643" s="5" t="str">
        <f>HYPERLINK("https://www.esco-net.com/wcs/escort/ec/detail?hHinCd=EA983FS-303","EA983FS-303")</f>
        <v>EA983FS-303</v>
      </c>
    </row>
    <row r="644" spans="2:5" x14ac:dyDescent="0.2">
      <c r="B644" s="6" t="s">
        <v>1746</v>
      </c>
      <c r="C644" s="6" t="s">
        <v>1747</v>
      </c>
      <c r="D644" s="6" t="s">
        <v>1748</v>
      </c>
      <c r="E644" s="5" t="str">
        <f>HYPERLINK("https://www.esco-net.com/wcs/escort/ec/detail?hHinCd=EA983FT-372","EA983FT-372")</f>
        <v>EA983FT-372</v>
      </c>
    </row>
    <row r="645" spans="2:5" x14ac:dyDescent="0.2">
      <c r="B645" s="6" t="s">
        <v>1746</v>
      </c>
      <c r="C645" s="6" t="s">
        <v>1749</v>
      </c>
      <c r="D645" s="6" t="s">
        <v>1749</v>
      </c>
      <c r="E645" s="5" t="str">
        <f>HYPERLINK("https://www.esco-net.com/wcs/escort/ec/detail?hHinCd=EA983FT-371","EA983FT-371")</f>
        <v>EA983FT-371</v>
      </c>
    </row>
    <row r="646" spans="2:5" x14ac:dyDescent="0.2">
      <c r="B646" s="6" t="s">
        <v>1750</v>
      </c>
      <c r="C646" s="6" t="s">
        <v>1751</v>
      </c>
      <c r="D646" s="6" t="s">
        <v>1752</v>
      </c>
      <c r="E646" s="5" t="str">
        <f>HYPERLINK("https://www.esco-net.com/wcs/escort/ec/detail?hHinCd=EA983FT-20","EA983FT-20")</f>
        <v>EA983FT-20</v>
      </c>
    </row>
    <row r="647" spans="2:5" x14ac:dyDescent="0.2">
      <c r="B647" s="6" t="s">
        <v>135</v>
      </c>
      <c r="C647" s="6" t="s">
        <v>1753</v>
      </c>
      <c r="D647" s="6" t="s">
        <v>1754</v>
      </c>
      <c r="E647" s="5" t="str">
        <f>HYPERLINK("https://www.esco-net.com/wcs/escort/ec/detail?hHinCd=EA983DB-201A","EA983DB-201A")</f>
        <v>EA983DB-201A</v>
      </c>
    </row>
    <row r="648" spans="2:5" x14ac:dyDescent="0.2">
      <c r="B648" s="6" t="s">
        <v>136</v>
      </c>
      <c r="C648" s="6" t="s">
        <v>1755</v>
      </c>
      <c r="D648" s="6" t="s">
        <v>1756</v>
      </c>
      <c r="E648" s="5"/>
    </row>
    <row r="649" spans="2:5" x14ac:dyDescent="0.2">
      <c r="B649" s="6" t="s">
        <v>1757</v>
      </c>
      <c r="C649" s="6" t="s">
        <v>1758</v>
      </c>
      <c r="D649" s="6" t="s">
        <v>1759</v>
      </c>
      <c r="E649" s="5"/>
    </row>
    <row r="650" spans="2:5" x14ac:dyDescent="0.2">
      <c r="B650" s="6" t="s">
        <v>71</v>
      </c>
      <c r="C650" s="6" t="s">
        <v>1760</v>
      </c>
      <c r="D650" s="6" t="s">
        <v>1761</v>
      </c>
      <c r="E650" s="5"/>
    </row>
    <row r="651" spans="2:5" x14ac:dyDescent="0.2">
      <c r="B651" s="6" t="s">
        <v>1762</v>
      </c>
      <c r="C651" s="6" t="s">
        <v>1763</v>
      </c>
      <c r="D651" s="6" t="s">
        <v>1764</v>
      </c>
      <c r="E651" s="5"/>
    </row>
    <row r="652" spans="2:5" x14ac:dyDescent="0.2">
      <c r="B652" s="6" t="s">
        <v>26</v>
      </c>
      <c r="C652" s="6" t="s">
        <v>1765</v>
      </c>
      <c r="D652" s="6" t="s">
        <v>1766</v>
      </c>
      <c r="E652" s="5" t="str">
        <f>HYPERLINK("https://www.esco-net.com/wcs/escort/ec/detail?hHinCd=EA983AD-31A","EA983AD-31A")</f>
        <v>EA983AD-31A</v>
      </c>
    </row>
    <row r="653" spans="2:5" x14ac:dyDescent="0.2">
      <c r="B653" s="6" t="s">
        <v>13</v>
      </c>
      <c r="C653" s="6" t="s">
        <v>1767</v>
      </c>
      <c r="D653" s="6" t="s">
        <v>1768</v>
      </c>
      <c r="E653" s="5"/>
    </row>
    <row r="654" spans="2:5" x14ac:dyDescent="0.2">
      <c r="B654" s="6" t="s">
        <v>13</v>
      </c>
      <c r="C654" s="6" t="s">
        <v>1769</v>
      </c>
      <c r="D654" s="6" t="s">
        <v>1770</v>
      </c>
      <c r="E654" s="5"/>
    </row>
    <row r="655" spans="2:5" x14ac:dyDescent="0.2">
      <c r="B655" s="6" t="s">
        <v>1771</v>
      </c>
      <c r="C655" s="6" t="s">
        <v>1772</v>
      </c>
      <c r="D655" s="6" t="s">
        <v>1773</v>
      </c>
      <c r="E655" s="5"/>
    </row>
    <row r="656" spans="2:5" x14ac:dyDescent="0.2">
      <c r="B656" s="6" t="s">
        <v>27</v>
      </c>
      <c r="C656" s="6" t="s">
        <v>1774</v>
      </c>
      <c r="D656" s="6" t="s">
        <v>1775</v>
      </c>
      <c r="E656" s="5" t="str">
        <f>HYPERLINK("https://www.esco-net.com/wcs/escort/ec/detail?hHinCd=EA983FE-313","EA983FE-313")</f>
        <v>EA983FE-313</v>
      </c>
    </row>
    <row r="657" spans="2:5" x14ac:dyDescent="0.2">
      <c r="B657" s="6" t="s">
        <v>1776</v>
      </c>
      <c r="C657" s="6" t="s">
        <v>1777</v>
      </c>
      <c r="D657" s="6" t="s">
        <v>1778</v>
      </c>
      <c r="E657" s="5"/>
    </row>
    <row r="658" spans="2:5" x14ac:dyDescent="0.2">
      <c r="B658" s="6" t="s">
        <v>1776</v>
      </c>
      <c r="C658" s="6" t="s">
        <v>1779</v>
      </c>
      <c r="D658" s="6" t="s">
        <v>1780</v>
      </c>
      <c r="E658" s="5" t="str">
        <f>HYPERLINK("https://www.esco-net.com/wcs/escort/ec/detail?hHinCd=EA983FM-812","EA983FM-812")</f>
        <v>EA983FM-812</v>
      </c>
    </row>
    <row r="659" spans="2:5" x14ac:dyDescent="0.2">
      <c r="B659" s="6" t="s">
        <v>28</v>
      </c>
      <c r="C659" s="6" t="s">
        <v>1781</v>
      </c>
      <c r="D659" s="6" t="s">
        <v>1782</v>
      </c>
      <c r="E659" s="5" t="str">
        <f>HYPERLINK("https://www.esco-net.com/wcs/escort/ec/detail?hHinCd=EA983GA-44A","EA983GA-44A")</f>
        <v>EA983GA-44A</v>
      </c>
    </row>
    <row r="660" spans="2:5" x14ac:dyDescent="0.2">
      <c r="B660" s="6" t="s">
        <v>137</v>
      </c>
      <c r="C660" s="6" t="s">
        <v>1783</v>
      </c>
      <c r="D660" s="6" t="s">
        <v>1784</v>
      </c>
      <c r="E660" s="5" t="str">
        <f>HYPERLINK("https://www.esco-net.com/wcs/escort/ec/detail?hHinCd=EA944DL-15A","EA944DL-15A")</f>
        <v>EA944DL-15A</v>
      </c>
    </row>
    <row r="661" spans="2:5" x14ac:dyDescent="0.2">
      <c r="B661" s="6" t="s">
        <v>1785</v>
      </c>
      <c r="C661" s="6" t="s">
        <v>1786</v>
      </c>
      <c r="D661" s="6" t="s">
        <v>1787</v>
      </c>
      <c r="E661" s="5"/>
    </row>
    <row r="662" spans="2:5" x14ac:dyDescent="0.2">
      <c r="B662" s="6" t="s">
        <v>1788</v>
      </c>
      <c r="C662" s="6" t="s">
        <v>1789</v>
      </c>
      <c r="D662" s="6" t="s">
        <v>1790</v>
      </c>
      <c r="E662" s="5" t="str">
        <f>HYPERLINK("https://www.esco-net.com/wcs/escort/ec/detail?hHinCd=EA944SG-9A","EA944SG-9A")</f>
        <v>EA944SG-9A</v>
      </c>
    </row>
    <row r="663" spans="2:5" x14ac:dyDescent="0.2">
      <c r="B663" s="6" t="s">
        <v>1788</v>
      </c>
      <c r="C663" s="6" t="s">
        <v>1791</v>
      </c>
      <c r="D663" s="6" t="s">
        <v>1792</v>
      </c>
      <c r="E663" s="5" t="str">
        <f>HYPERLINK("https://www.esco-net.com/wcs/escort/ec/detail?hHinCd=EA944SG-11","EA944SG-11")</f>
        <v>EA944SG-11</v>
      </c>
    </row>
    <row r="664" spans="2:5" x14ac:dyDescent="0.2">
      <c r="B664" s="6" t="s">
        <v>1788</v>
      </c>
      <c r="C664" s="6" t="s">
        <v>1793</v>
      </c>
      <c r="D664" s="6" t="s">
        <v>1794</v>
      </c>
      <c r="E664" s="5" t="str">
        <f>HYPERLINK("https://www.esco-net.com/wcs/escort/ec/detail?hHinCd=EA944SG-28","EA944SG-28")</f>
        <v>EA944SG-28</v>
      </c>
    </row>
    <row r="665" spans="2:5" x14ac:dyDescent="0.2">
      <c r="B665" s="6" t="s">
        <v>1795</v>
      </c>
      <c r="C665" s="6" t="s">
        <v>1796</v>
      </c>
      <c r="D665" s="6" t="s">
        <v>1797</v>
      </c>
      <c r="E665" s="5" t="str">
        <f>HYPERLINK("https://www.esco-net.com/wcs/escort/ec/detail?hHinCd=EA864CB-31A","EA864CB-31A")</f>
        <v>EA864CB-31A</v>
      </c>
    </row>
    <row r="666" spans="2:5" x14ac:dyDescent="0.2">
      <c r="B666" s="6" t="s">
        <v>1798</v>
      </c>
      <c r="C666" s="6" t="s">
        <v>1799</v>
      </c>
      <c r="D666" s="6" t="s">
        <v>1800</v>
      </c>
      <c r="E666" s="5"/>
    </row>
    <row r="667" spans="2:5" x14ac:dyDescent="0.2">
      <c r="B667" s="6" t="s">
        <v>138</v>
      </c>
      <c r="C667" s="6" t="s">
        <v>1801</v>
      </c>
      <c r="D667" s="6" t="s">
        <v>1802</v>
      </c>
      <c r="E667" s="5"/>
    </row>
    <row r="668" spans="2:5" x14ac:dyDescent="0.2">
      <c r="B668" s="6" t="s">
        <v>1803</v>
      </c>
      <c r="C668" s="6" t="s">
        <v>1804</v>
      </c>
      <c r="D668" s="6" t="s">
        <v>1805</v>
      </c>
      <c r="E668" s="5" t="str">
        <f>HYPERLINK("https://www.esco-net.com/wcs/escort/ec/detail?hHinCd=EA928BA-125","EA928BA-125")</f>
        <v>EA928BA-125</v>
      </c>
    </row>
    <row r="669" spans="2:5" x14ac:dyDescent="0.2">
      <c r="B669" s="6" t="s">
        <v>1806</v>
      </c>
      <c r="C669" s="6" t="s">
        <v>1807</v>
      </c>
      <c r="D669" s="6" t="s">
        <v>1808</v>
      </c>
      <c r="E669" s="5" t="str">
        <f>HYPERLINK("https://www.esco-net.com/wcs/escort/ec/detail?hHinCd=EA475HL-51","EA475HL-51")</f>
        <v>EA475HL-51</v>
      </c>
    </row>
    <row r="670" spans="2:5" x14ac:dyDescent="0.2">
      <c r="B670" s="6" t="s">
        <v>1809</v>
      </c>
      <c r="C670" s="6" t="s">
        <v>1810</v>
      </c>
      <c r="D670" s="6" t="s">
        <v>1811</v>
      </c>
      <c r="E670" s="5" t="str">
        <f>HYPERLINK("https://www.esco-net.com/wcs/escort/ec/detail?hHinCd=EA999MG-6A","EA999MG-6A")</f>
        <v>EA999MG-6A</v>
      </c>
    </row>
    <row r="671" spans="2:5" x14ac:dyDescent="0.2">
      <c r="B671" s="6" t="s">
        <v>1812</v>
      </c>
      <c r="C671" s="6" t="s">
        <v>1813</v>
      </c>
      <c r="D671" s="6" t="s">
        <v>1814</v>
      </c>
      <c r="E671" s="5"/>
    </row>
    <row r="672" spans="2:5" x14ac:dyDescent="0.2">
      <c r="B672" s="6" t="s">
        <v>1815</v>
      </c>
      <c r="C672" s="6" t="s">
        <v>1816</v>
      </c>
      <c r="D672" s="6" t="s">
        <v>1817</v>
      </c>
      <c r="E672" s="5" t="str">
        <f>HYPERLINK("https://www.esco-net.com/wcs/escort/ec/detail?hHinCd=EA928AG-121","EA928AG-121")</f>
        <v>EA928AG-121</v>
      </c>
    </row>
    <row r="673" spans="2:5" x14ac:dyDescent="0.2">
      <c r="B673" s="6" t="s">
        <v>1818</v>
      </c>
      <c r="C673" s="6" t="s">
        <v>1819</v>
      </c>
      <c r="D673" s="6" t="s">
        <v>1820</v>
      </c>
      <c r="E673" s="5" t="str">
        <f>HYPERLINK("https://www.esco-net.com/wcs/escort/ec/detail?hHinCd=EA928AJ-251","EA928AJ-251")</f>
        <v>EA928AJ-251</v>
      </c>
    </row>
    <row r="674" spans="2:5" x14ac:dyDescent="0.2">
      <c r="B674" s="6" t="s">
        <v>1821</v>
      </c>
      <c r="C674" s="6" t="s">
        <v>1822</v>
      </c>
      <c r="D674" s="6" t="s">
        <v>1823</v>
      </c>
      <c r="E674" s="5" t="str">
        <f>HYPERLINK("https://www.esco-net.com/wcs/escort/ec/detail?hHinCd=EA928DE-21","EA928DE-21")</f>
        <v>EA928DE-21</v>
      </c>
    </row>
    <row r="675" spans="2:5" x14ac:dyDescent="0.2">
      <c r="B675" s="6" t="s">
        <v>1821</v>
      </c>
      <c r="C675" s="6" t="s">
        <v>1824</v>
      </c>
      <c r="D675" s="6" t="s">
        <v>1825</v>
      </c>
      <c r="E675" s="5" t="str">
        <f>HYPERLINK("https://www.esco-net.com/wcs/escort/ec/detail?hHinCd=EA928DE-102","EA928DE-102")</f>
        <v>EA928DE-102</v>
      </c>
    </row>
    <row r="676" spans="2:5" x14ac:dyDescent="0.2">
      <c r="B676" s="6" t="s">
        <v>1826</v>
      </c>
      <c r="C676" s="6" t="s">
        <v>1827</v>
      </c>
      <c r="D676" s="6" t="s">
        <v>1828</v>
      </c>
      <c r="E676" s="5" t="str">
        <f>HYPERLINK("https://www.esco-net.com/wcs/escort/ec/detail?hHinCd=EA928AB-145","EA928AB-145")</f>
        <v>EA928AB-145</v>
      </c>
    </row>
    <row r="677" spans="2:5" x14ac:dyDescent="0.2">
      <c r="B677" s="6" t="s">
        <v>1826</v>
      </c>
      <c r="C677" s="6" t="s">
        <v>1829</v>
      </c>
      <c r="D677" s="6" t="s">
        <v>1830</v>
      </c>
      <c r="E677" s="5" t="str">
        <f>HYPERLINK("https://www.esco-net.com/wcs/escort/ec/detail?hHinCd=EA928AB-155","EA928AB-155")</f>
        <v>EA928AB-155</v>
      </c>
    </row>
    <row r="678" spans="2:5" x14ac:dyDescent="0.2">
      <c r="B678" s="6" t="s">
        <v>1826</v>
      </c>
      <c r="C678" s="6" t="s">
        <v>1831</v>
      </c>
      <c r="D678" s="6" t="s">
        <v>1832</v>
      </c>
      <c r="E678" s="5" t="str">
        <f>HYPERLINK("https://www.esco-net.com/wcs/escort/ec/detail?hHinCd=EA928AB-182","EA928AB-182")</f>
        <v>EA928AB-182</v>
      </c>
    </row>
    <row r="679" spans="2:5" x14ac:dyDescent="0.2">
      <c r="B679" s="6" t="s">
        <v>1833</v>
      </c>
      <c r="C679" s="6" t="s">
        <v>1834</v>
      </c>
      <c r="D679" s="6" t="s">
        <v>1835</v>
      </c>
      <c r="E679" s="5" t="str">
        <f>HYPERLINK("https://www.esco-net.com/wcs/escort/ec/detail?hHinCd=EA928AS-71A","EA928AS-71A")</f>
        <v>EA928AS-71A</v>
      </c>
    </row>
    <row r="680" spans="2:5" x14ac:dyDescent="0.2">
      <c r="B680" s="6" t="s">
        <v>1833</v>
      </c>
      <c r="C680" s="6" t="s">
        <v>1836</v>
      </c>
      <c r="D680" s="6" t="s">
        <v>1837</v>
      </c>
      <c r="E680" s="5"/>
    </row>
    <row r="681" spans="2:5" x14ac:dyDescent="0.2">
      <c r="B681" s="6" t="s">
        <v>1838</v>
      </c>
      <c r="C681" s="6" t="s">
        <v>1839</v>
      </c>
      <c r="D681" s="6" t="s">
        <v>1840</v>
      </c>
      <c r="E681" s="5"/>
    </row>
    <row r="682" spans="2:5" x14ac:dyDescent="0.2">
      <c r="B682" s="6" t="s">
        <v>1841</v>
      </c>
      <c r="C682" s="6" t="s">
        <v>1842</v>
      </c>
      <c r="D682" s="6" t="s">
        <v>1843</v>
      </c>
      <c r="E682" s="5" t="str">
        <f>HYPERLINK("https://www.esco-net.com/wcs/escort/ec/detail?hHinCd=EA928BE-612B","EA928BE-612B")</f>
        <v>EA928BE-612B</v>
      </c>
    </row>
    <row r="683" spans="2:5" x14ac:dyDescent="0.2">
      <c r="B683" s="6" t="s">
        <v>1844</v>
      </c>
      <c r="C683" s="6" t="s">
        <v>1845</v>
      </c>
      <c r="D683" s="6" t="s">
        <v>1846</v>
      </c>
      <c r="E683" s="5" t="str">
        <f>HYPERLINK("https://www.esco-net.com/wcs/escort/ec/detail?hHinCd=EA929HC-113","EA929HC-113")</f>
        <v>EA929HC-113</v>
      </c>
    </row>
    <row r="684" spans="2:5" x14ac:dyDescent="0.2">
      <c r="B684" s="6" t="s">
        <v>1847</v>
      </c>
      <c r="C684" s="6" t="s">
        <v>1848</v>
      </c>
      <c r="D684" s="6" t="s">
        <v>1849</v>
      </c>
      <c r="E684" s="5"/>
    </row>
    <row r="685" spans="2:5" x14ac:dyDescent="0.2">
      <c r="B685" s="6" t="s">
        <v>139</v>
      </c>
      <c r="C685" s="6" t="s">
        <v>1850</v>
      </c>
      <c r="D685" s="6" t="s">
        <v>1851</v>
      </c>
      <c r="E685" s="5" t="str">
        <f>HYPERLINK("https://www.esco-net.com/wcs/escort/ec/detail?hHinCd=EA995AA-10C","EA995AA-10C")</f>
        <v>EA995AA-10C</v>
      </c>
    </row>
    <row r="686" spans="2:5" x14ac:dyDescent="0.2">
      <c r="B686" s="6" t="s">
        <v>139</v>
      </c>
      <c r="C686" s="6" t="s">
        <v>1852</v>
      </c>
      <c r="D686" s="6" t="s">
        <v>1853</v>
      </c>
      <c r="E686" s="5" t="str">
        <f>HYPERLINK("https://www.esco-net.com/wcs/escort/ec/detail?hHinCd=EA995A-211","EA995A-211")</f>
        <v>EA995A-211</v>
      </c>
    </row>
    <row r="687" spans="2:5" x14ac:dyDescent="0.2">
      <c r="B687" s="6" t="s">
        <v>139</v>
      </c>
      <c r="C687" s="6" t="s">
        <v>1854</v>
      </c>
      <c r="D687" s="6" t="s">
        <v>1855</v>
      </c>
      <c r="E687" s="5" t="str">
        <f>HYPERLINK("https://www.esco-net.com/wcs/escort/ec/detail?hHinCd=EA995AA-614","EA995AA-614")</f>
        <v>EA995AA-614</v>
      </c>
    </row>
    <row r="688" spans="2:5" x14ac:dyDescent="0.2">
      <c r="B688" s="6" t="s">
        <v>1856</v>
      </c>
      <c r="C688" s="6" t="s">
        <v>1857</v>
      </c>
      <c r="D688" s="6" t="s">
        <v>1858</v>
      </c>
      <c r="E688" s="5" t="str">
        <f>HYPERLINK("https://www.esco-net.com/wcs/escort/ec/detail?hHinCd=EA995A-108A","EA995A-108A")</f>
        <v>EA995A-108A</v>
      </c>
    </row>
    <row r="689" spans="2:5" x14ac:dyDescent="0.2">
      <c r="B689" s="6" t="s">
        <v>1859</v>
      </c>
      <c r="C689" s="6" t="s">
        <v>1860</v>
      </c>
      <c r="D689" s="6" t="s">
        <v>1861</v>
      </c>
      <c r="E689" s="5"/>
    </row>
    <row r="690" spans="2:5" x14ac:dyDescent="0.2">
      <c r="B690" s="6" t="s">
        <v>1862</v>
      </c>
      <c r="C690" s="6" t="s">
        <v>1863</v>
      </c>
      <c r="D690" s="6" t="s">
        <v>1864</v>
      </c>
      <c r="E690" s="5" t="str">
        <f>HYPERLINK("https://www.esco-net.com/wcs/escort/ec/detail?hHinCd=EA995AA-27S","EA995AA-27S")</f>
        <v>EA995AA-27S</v>
      </c>
    </row>
    <row r="691" spans="2:5" x14ac:dyDescent="0.2">
      <c r="B691" s="6" t="s">
        <v>140</v>
      </c>
      <c r="C691" s="6" t="s">
        <v>1865</v>
      </c>
      <c r="D691" s="6" t="s">
        <v>1866</v>
      </c>
      <c r="E691" s="5"/>
    </row>
    <row r="692" spans="2:5" x14ac:dyDescent="0.2">
      <c r="B692" s="6" t="s">
        <v>140</v>
      </c>
      <c r="C692" s="6" t="s">
        <v>1867</v>
      </c>
      <c r="D692" s="6" t="s">
        <v>1868</v>
      </c>
      <c r="E692" s="5" t="str">
        <f>HYPERLINK("https://www.esco-net.com/wcs/escort/ec/detail?hHinCd=EA899PA-18A","EA899PA-18A")</f>
        <v>EA899PA-18A</v>
      </c>
    </row>
    <row r="693" spans="2:5" x14ac:dyDescent="0.2">
      <c r="B693" s="6" t="s">
        <v>1869</v>
      </c>
      <c r="C693" s="6" t="s">
        <v>1870</v>
      </c>
      <c r="D693" s="6" t="s">
        <v>1871</v>
      </c>
      <c r="E693" s="5" t="str">
        <f>HYPERLINK("https://www.esco-net.com/wcs/escort/ec/detail?hHinCd=EA115KT-2E","EA115KT-2E")</f>
        <v>EA115KT-2E</v>
      </c>
    </row>
    <row r="694" spans="2:5" x14ac:dyDescent="0.2">
      <c r="B694" s="6" t="s">
        <v>29</v>
      </c>
      <c r="C694" s="6" t="s">
        <v>1872</v>
      </c>
      <c r="D694" s="6" t="s">
        <v>1873</v>
      </c>
      <c r="E694" s="5"/>
    </row>
    <row r="695" spans="2:5" x14ac:dyDescent="0.2">
      <c r="B695" s="6" t="s">
        <v>29</v>
      </c>
      <c r="C695" s="6" t="s">
        <v>1874</v>
      </c>
      <c r="D695" s="6" t="s">
        <v>1875</v>
      </c>
      <c r="E695" s="5"/>
    </row>
    <row r="696" spans="2:5" x14ac:dyDescent="0.2">
      <c r="B696" s="6" t="s">
        <v>141</v>
      </c>
      <c r="C696" s="6" t="s">
        <v>1876</v>
      </c>
      <c r="D696" s="6" t="s">
        <v>1877</v>
      </c>
      <c r="E696" s="5" t="str">
        <f>HYPERLINK("https://www.esco-net.com/wcs/escort/ec/detail?hHinCd=EA913LF-14A","EA913LF-14A")</f>
        <v>EA913LF-14A</v>
      </c>
    </row>
    <row r="697" spans="2:5" x14ac:dyDescent="0.2">
      <c r="B697" s="6" t="s">
        <v>72</v>
      </c>
      <c r="C697" s="6" t="s">
        <v>1878</v>
      </c>
      <c r="D697" s="6" t="s">
        <v>1879</v>
      </c>
      <c r="E697" s="5"/>
    </row>
    <row r="698" spans="2:5" x14ac:dyDescent="0.2">
      <c r="B698" s="6" t="s">
        <v>1880</v>
      </c>
      <c r="C698" s="6" t="s">
        <v>1881</v>
      </c>
      <c r="D698" s="6" t="s">
        <v>1882</v>
      </c>
      <c r="E698" s="5" t="str">
        <f>HYPERLINK("https://www.esco-net.com/wcs/escort/ec/detail?hHinCd=EA986YH-22","EA986YH-22")</f>
        <v>EA986YH-22</v>
      </c>
    </row>
    <row r="699" spans="2:5" x14ac:dyDescent="0.2">
      <c r="B699" s="6" t="s">
        <v>1883</v>
      </c>
      <c r="C699" s="6" t="s">
        <v>1884</v>
      </c>
      <c r="D699" s="6" t="s">
        <v>1885</v>
      </c>
      <c r="E699" s="5" t="str">
        <f>HYPERLINK("https://www.esco-net.com/wcs/escort/ec/detail?hHinCd=EA650BJ-13","EA650BJ-13")</f>
        <v>EA650BJ-13</v>
      </c>
    </row>
    <row r="700" spans="2:5" x14ac:dyDescent="0.2">
      <c r="B700" s="6" t="s">
        <v>1883</v>
      </c>
      <c r="C700" s="6" t="s">
        <v>1886</v>
      </c>
      <c r="D700" s="6" t="s">
        <v>1887</v>
      </c>
      <c r="E700" s="5" t="str">
        <f>HYPERLINK("https://www.esco-net.com/wcs/escort/ec/detail?hHinCd=EA650BJ-14","EA650BJ-14")</f>
        <v>EA650BJ-14</v>
      </c>
    </row>
    <row r="701" spans="2:5" x14ac:dyDescent="0.2">
      <c r="B701" s="6" t="s">
        <v>1888</v>
      </c>
      <c r="C701" s="6" t="s">
        <v>1889</v>
      </c>
      <c r="D701" s="6" t="s">
        <v>1890</v>
      </c>
      <c r="E701" s="5"/>
    </row>
    <row r="702" spans="2:5" x14ac:dyDescent="0.2">
      <c r="B702" s="6" t="s">
        <v>1891</v>
      </c>
      <c r="C702" s="6" t="s">
        <v>1892</v>
      </c>
      <c r="D702" s="6" t="s">
        <v>1893</v>
      </c>
      <c r="E702" s="5" t="str">
        <f>HYPERLINK("https://www.esco-net.com/wcs/escort/ec/detail?hHinCd=EA920AK-31A","EA920AK-31A")</f>
        <v>EA920AK-31A</v>
      </c>
    </row>
    <row r="703" spans="2:5" x14ac:dyDescent="0.2">
      <c r="B703" s="6" t="s">
        <v>1894</v>
      </c>
      <c r="C703" s="6" t="s">
        <v>1895</v>
      </c>
      <c r="D703" s="6" t="s">
        <v>1896</v>
      </c>
      <c r="E703" s="5" t="str">
        <f>HYPERLINK("https://www.esco-net.com/wcs/escort/ec/detail?hHinCd=EA650AC-82A","EA650AC-82A")</f>
        <v>EA650AC-82A</v>
      </c>
    </row>
    <row r="704" spans="2:5" x14ac:dyDescent="0.2">
      <c r="B704" s="6" t="s">
        <v>1897</v>
      </c>
      <c r="C704" s="6" t="s">
        <v>1898</v>
      </c>
      <c r="D704" s="6" t="s">
        <v>1899</v>
      </c>
      <c r="E704" s="5" t="str">
        <f>HYPERLINK("https://www.esco-net.com/wcs/escort/ec/detail?hHinCd=EA540BC-15A","EA540BC-15A")</f>
        <v>EA540BC-15A</v>
      </c>
    </row>
    <row r="705" spans="2:5" x14ac:dyDescent="0.2">
      <c r="B705" s="6" t="s">
        <v>1900</v>
      </c>
      <c r="C705" s="6" t="s">
        <v>1901</v>
      </c>
      <c r="D705" s="6" t="s">
        <v>1902</v>
      </c>
      <c r="E705" s="5"/>
    </row>
    <row r="706" spans="2:5" x14ac:dyDescent="0.2">
      <c r="B706" s="6" t="s">
        <v>1900</v>
      </c>
      <c r="C706" s="6" t="s">
        <v>1903</v>
      </c>
      <c r="D706" s="6" t="s">
        <v>1904</v>
      </c>
      <c r="E706" s="5"/>
    </row>
    <row r="707" spans="2:5" x14ac:dyDescent="0.2">
      <c r="B707" s="6" t="s">
        <v>142</v>
      </c>
      <c r="C707" s="6" t="s">
        <v>1905</v>
      </c>
      <c r="D707" s="6" t="s">
        <v>1906</v>
      </c>
      <c r="E707" s="5" t="str">
        <f>HYPERLINK("https://www.esco-net.com/wcs/escort/ec/detail?hHinCd=EA898RE-8","EA898RE-8")</f>
        <v>EA898RE-8</v>
      </c>
    </row>
    <row r="708" spans="2:5" x14ac:dyDescent="0.2">
      <c r="B708" s="6" t="s">
        <v>1907</v>
      </c>
      <c r="C708" s="6" t="s">
        <v>1908</v>
      </c>
      <c r="D708" s="6" t="s">
        <v>1909</v>
      </c>
      <c r="E708" s="5" t="str">
        <f>HYPERLINK("https://www.esco-net.com/wcs/escort/ec/detail?hHinCd=EA345EB-12","EA345EB-12")</f>
        <v>EA345EB-12</v>
      </c>
    </row>
    <row r="709" spans="2:5" x14ac:dyDescent="0.2">
      <c r="B709" s="6" t="s">
        <v>1907</v>
      </c>
      <c r="C709" s="6" t="s">
        <v>1910</v>
      </c>
      <c r="D709" s="6" t="s">
        <v>1911</v>
      </c>
      <c r="E709" s="5" t="str">
        <f>HYPERLINK("https://www.esco-net.com/wcs/escort/ec/detail?hHinCd=EA991AD-40","EA991AD-40")</f>
        <v>EA991AD-40</v>
      </c>
    </row>
    <row r="710" spans="2:5" x14ac:dyDescent="0.2">
      <c r="B710" s="6" t="s">
        <v>1912</v>
      </c>
      <c r="C710" s="6" t="s">
        <v>1913</v>
      </c>
      <c r="D710" s="6" t="s">
        <v>1914</v>
      </c>
      <c r="E710" s="5"/>
    </row>
    <row r="711" spans="2:5" x14ac:dyDescent="0.2">
      <c r="B711" s="6" t="s">
        <v>1915</v>
      </c>
      <c r="C711" s="6" t="s">
        <v>1916</v>
      </c>
      <c r="D711" s="6" t="s">
        <v>1917</v>
      </c>
      <c r="E711" s="5" t="str">
        <f>HYPERLINK("https://www.esco-net.com/wcs/escort/ec/detail?hHinCd=EA864AN-11","EA864AN-11")</f>
        <v>EA864AN-11</v>
      </c>
    </row>
  </sheetData>
  <autoFilter ref="B10:E340" xr:uid="{00000000-0001-0000-0000-000000000000}"/>
  <sortState xmlns:xlrd2="http://schemas.microsoft.com/office/spreadsheetml/2017/richdata2" ref="A46:F297">
    <sortCondition ref="B46:B297"/>
    <sortCondition ref="C46:C297"/>
  </sortState>
  <mergeCells count="5">
    <mergeCell ref="A1:B1"/>
    <mergeCell ref="C10:C11"/>
    <mergeCell ref="D10:D11"/>
    <mergeCell ref="E10:E11"/>
    <mergeCell ref="B10:B11"/>
  </mergeCells>
  <phoneticPr fontId="1"/>
  <pageMargins left="0.70866141732283472" right="0.70866141732283472" top="0.74803149606299213" bottom="0.74803149606299213" header="0.31496062992125984" footer="0.31496062992125984"/>
  <pageSetup paperSize="9" scale="99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ESCO 076</cp:lastModifiedBy>
  <cp:lastPrinted>2025-11-11T04:49:15Z</cp:lastPrinted>
  <dcterms:created xsi:type="dcterms:W3CDTF">2015-03-02T01:12:59Z</dcterms:created>
  <dcterms:modified xsi:type="dcterms:W3CDTF">2025-12-15T00:10:51Z</dcterms:modified>
</cp:coreProperties>
</file>