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64747C79-FB02-4662-B0AB-E2CE7D7A1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Sheet1!$A$1:$E$626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9" i="1"/>
  <c r="E20" i="1"/>
  <c r="E21" i="1"/>
  <c r="E22" i="1"/>
  <c r="E23" i="1"/>
  <c r="E24" i="1"/>
  <c r="E25" i="1"/>
  <c r="E26" i="1"/>
  <c r="E27" i="1"/>
  <c r="E28" i="1"/>
  <c r="E30" i="1"/>
  <c r="E32" i="1"/>
  <c r="E33" i="1"/>
  <c r="E37" i="1"/>
  <c r="E41" i="1"/>
  <c r="E42" i="1"/>
  <c r="E43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60" i="1"/>
  <c r="E62" i="1"/>
  <c r="E63" i="1"/>
  <c r="E64" i="1"/>
  <c r="E70" i="1"/>
  <c r="E71" i="1"/>
  <c r="E73" i="1"/>
  <c r="E74" i="1"/>
  <c r="E75" i="1"/>
  <c r="E78" i="1"/>
  <c r="E79" i="1"/>
  <c r="E80" i="1"/>
  <c r="E81" i="1"/>
  <c r="E82" i="1"/>
  <c r="E83" i="1"/>
  <c r="E84" i="1"/>
  <c r="E86" i="1"/>
  <c r="E87" i="1"/>
  <c r="E88" i="1"/>
  <c r="E89" i="1"/>
  <c r="E90" i="1"/>
  <c r="E92" i="1"/>
  <c r="E93" i="1"/>
  <c r="E95" i="1"/>
  <c r="E96" i="1"/>
  <c r="E97" i="1"/>
  <c r="E98" i="1"/>
  <c r="E99" i="1"/>
  <c r="E100" i="1"/>
  <c r="E101" i="1"/>
  <c r="E103" i="1"/>
  <c r="E107" i="1"/>
  <c r="E109" i="1"/>
  <c r="E110" i="1"/>
  <c r="E111" i="1"/>
  <c r="E112" i="1"/>
  <c r="E113" i="1"/>
  <c r="E114" i="1"/>
  <c r="E115" i="1"/>
  <c r="E119" i="1"/>
  <c r="E121" i="1"/>
  <c r="E123" i="1"/>
  <c r="E124" i="1"/>
  <c r="E126" i="1"/>
  <c r="E127" i="1"/>
  <c r="E129" i="1"/>
  <c r="E132" i="1"/>
  <c r="E133" i="1"/>
  <c r="E134" i="1"/>
  <c r="E135" i="1"/>
  <c r="E136" i="1"/>
  <c r="E137" i="1"/>
  <c r="E138" i="1"/>
  <c r="E139" i="1"/>
  <c r="E140" i="1"/>
  <c r="E141" i="1"/>
  <c r="E143" i="1"/>
  <c r="E144" i="1"/>
  <c r="E145" i="1"/>
  <c r="E147" i="1"/>
  <c r="E148" i="1"/>
  <c r="E149" i="1"/>
  <c r="E150" i="1"/>
  <c r="E153" i="1"/>
  <c r="E154" i="1"/>
  <c r="E155" i="1"/>
  <c r="E156" i="1"/>
  <c r="E158" i="1"/>
  <c r="E159" i="1"/>
  <c r="E160" i="1"/>
  <c r="E161" i="1"/>
  <c r="E162" i="1"/>
  <c r="E163" i="1"/>
  <c r="E167" i="1"/>
  <c r="E169" i="1"/>
  <c r="E170" i="1"/>
  <c r="E174" i="1"/>
  <c r="E175" i="1"/>
  <c r="E177" i="1"/>
  <c r="E178" i="1"/>
  <c r="E179" i="1"/>
  <c r="E180" i="1"/>
  <c r="E182" i="1"/>
  <c r="E183" i="1"/>
  <c r="E185" i="1"/>
  <c r="E186" i="1"/>
  <c r="E187" i="1"/>
  <c r="E189" i="1"/>
  <c r="E190" i="1"/>
  <c r="E191" i="1"/>
  <c r="E192" i="1"/>
  <c r="E196" i="1"/>
  <c r="E197" i="1"/>
  <c r="E198" i="1"/>
  <c r="E199" i="1"/>
  <c r="E200" i="1"/>
  <c r="E202" i="1"/>
  <c r="E204" i="1"/>
  <c r="E206" i="1"/>
  <c r="E207" i="1"/>
  <c r="E209" i="1"/>
  <c r="E211" i="1"/>
  <c r="E212" i="1"/>
  <c r="E213" i="1"/>
  <c r="E214" i="1"/>
  <c r="E215" i="1"/>
  <c r="E216" i="1"/>
  <c r="E219" i="1"/>
  <c r="E220" i="1"/>
  <c r="E221" i="1"/>
  <c r="E222" i="1"/>
  <c r="E225" i="1"/>
  <c r="E226" i="1"/>
  <c r="E227" i="1"/>
  <c r="E228" i="1"/>
  <c r="E229" i="1"/>
  <c r="E232" i="1"/>
  <c r="E234" i="1"/>
  <c r="E235" i="1"/>
  <c r="E236" i="1"/>
  <c r="E237" i="1"/>
  <c r="E238" i="1"/>
  <c r="E242" i="1"/>
  <c r="E243" i="1"/>
  <c r="E244" i="1"/>
  <c r="E245" i="1"/>
  <c r="E246" i="1"/>
  <c r="E247" i="1"/>
  <c r="E248" i="1"/>
  <c r="E249" i="1"/>
  <c r="E251" i="1"/>
  <c r="E252" i="1"/>
  <c r="E253" i="1"/>
  <c r="E261" i="1"/>
  <c r="E262" i="1"/>
  <c r="E264" i="1"/>
  <c r="E271" i="1"/>
  <c r="E272" i="1"/>
  <c r="E273" i="1"/>
  <c r="E274" i="1"/>
  <c r="E275" i="1"/>
  <c r="E277" i="1"/>
  <c r="E278" i="1"/>
  <c r="E279" i="1"/>
  <c r="E290" i="1"/>
  <c r="E291" i="1"/>
  <c r="E292" i="1"/>
  <c r="E295" i="1"/>
  <c r="E300" i="1"/>
  <c r="E303" i="1"/>
  <c r="E304" i="1"/>
  <c r="E305" i="1"/>
  <c r="E306" i="1"/>
  <c r="E307" i="1"/>
  <c r="E311" i="1"/>
  <c r="E312" i="1"/>
  <c r="E313" i="1"/>
  <c r="E314" i="1"/>
  <c r="E315" i="1"/>
  <c r="E316" i="1"/>
  <c r="E317" i="1"/>
  <c r="E318" i="1"/>
  <c r="E319" i="1"/>
  <c r="E320" i="1"/>
  <c r="E323" i="1"/>
  <c r="E325" i="1"/>
  <c r="E327" i="1"/>
  <c r="E329" i="1"/>
  <c r="E331" i="1"/>
  <c r="E333" i="1"/>
  <c r="E334" i="1"/>
  <c r="E335" i="1"/>
  <c r="E336" i="1"/>
  <c r="E337" i="1"/>
  <c r="E338" i="1"/>
  <c r="E339" i="1"/>
  <c r="E340" i="1"/>
  <c r="E341" i="1"/>
  <c r="E344" i="1"/>
  <c r="E346" i="1"/>
  <c r="E349" i="1"/>
  <c r="E353" i="1"/>
  <c r="E354" i="1"/>
  <c r="E355" i="1"/>
  <c r="E358" i="1"/>
  <c r="E360" i="1"/>
  <c r="E361" i="1"/>
  <c r="E362" i="1"/>
  <c r="E364" i="1"/>
  <c r="E365" i="1"/>
  <c r="E366" i="1"/>
  <c r="E367" i="1"/>
  <c r="E369" i="1"/>
  <c r="E370" i="1"/>
  <c r="E372" i="1"/>
  <c r="E373" i="1"/>
  <c r="E375" i="1"/>
  <c r="E376" i="1"/>
  <c r="E377" i="1"/>
  <c r="E378" i="1"/>
  <c r="E380" i="1"/>
  <c r="E381" i="1"/>
  <c r="E382" i="1"/>
  <c r="E383" i="1"/>
  <c r="E384" i="1"/>
  <c r="E385" i="1"/>
  <c r="E388" i="1"/>
  <c r="E389" i="1"/>
  <c r="E390" i="1"/>
  <c r="E391" i="1"/>
  <c r="E392" i="1"/>
  <c r="E393" i="1"/>
  <c r="E394" i="1"/>
  <c r="E398" i="1"/>
  <c r="E400" i="1"/>
  <c r="E401" i="1"/>
  <c r="E402" i="1"/>
  <c r="E403" i="1"/>
  <c r="E404" i="1"/>
  <c r="E405" i="1"/>
  <c r="E407" i="1"/>
  <c r="E408" i="1"/>
  <c r="E409" i="1"/>
  <c r="E410" i="1"/>
  <c r="E411" i="1"/>
  <c r="E412" i="1"/>
  <c r="E413" i="1"/>
  <c r="E414" i="1"/>
  <c r="E415" i="1"/>
  <c r="E416" i="1"/>
  <c r="E420" i="1"/>
  <c r="E423" i="1"/>
  <c r="E424" i="1"/>
  <c r="E426" i="1"/>
  <c r="E427" i="1"/>
  <c r="E428" i="1"/>
  <c r="E430" i="1"/>
  <c r="E432" i="1"/>
  <c r="E433" i="1"/>
  <c r="E434" i="1"/>
  <c r="E435" i="1"/>
  <c r="E436" i="1"/>
  <c r="E437" i="1"/>
  <c r="E438" i="1"/>
  <c r="E439" i="1"/>
  <c r="E440" i="1"/>
  <c r="E445" i="1"/>
  <c r="E446" i="1"/>
  <c r="E449" i="1"/>
  <c r="E450" i="1"/>
  <c r="E451" i="1"/>
  <c r="E452" i="1"/>
  <c r="E453" i="1"/>
  <c r="E454" i="1"/>
  <c r="E456" i="1"/>
  <c r="E457" i="1"/>
  <c r="E459" i="1"/>
  <c r="E461" i="1"/>
  <c r="E462" i="1"/>
  <c r="E463" i="1"/>
  <c r="E464" i="1"/>
  <c r="E465" i="1"/>
  <c r="E471" i="1"/>
  <c r="E472" i="1"/>
  <c r="E473" i="1"/>
  <c r="E474" i="1"/>
  <c r="E475" i="1"/>
  <c r="E477" i="1"/>
  <c r="E478" i="1"/>
  <c r="E480" i="1"/>
  <c r="E481" i="1"/>
  <c r="E482" i="1"/>
  <c r="E483" i="1"/>
  <c r="E484" i="1"/>
  <c r="E485" i="1"/>
  <c r="E491" i="1"/>
  <c r="E492" i="1"/>
  <c r="E493" i="1"/>
  <c r="E494" i="1"/>
  <c r="E495" i="1"/>
  <c r="E496" i="1"/>
  <c r="E498" i="1"/>
  <c r="E500" i="1"/>
  <c r="E503" i="1"/>
  <c r="E504" i="1"/>
  <c r="E505" i="1"/>
  <c r="E507" i="1"/>
  <c r="E508" i="1"/>
  <c r="E509" i="1"/>
  <c r="E510" i="1"/>
  <c r="E511" i="1"/>
  <c r="E513" i="1"/>
  <c r="E514" i="1"/>
  <c r="E516" i="1"/>
  <c r="E517" i="1"/>
  <c r="E518" i="1"/>
  <c r="E519" i="1"/>
  <c r="E521" i="1"/>
  <c r="E522" i="1"/>
  <c r="E524" i="1"/>
  <c r="E525" i="1"/>
  <c r="E526" i="1"/>
  <c r="E528" i="1"/>
  <c r="E529" i="1"/>
  <c r="E530" i="1"/>
  <c r="E531" i="1"/>
  <c r="E532" i="1"/>
  <c r="E533" i="1"/>
  <c r="E534" i="1"/>
  <c r="E535" i="1"/>
  <c r="E536" i="1"/>
  <c r="E539" i="1"/>
  <c r="E542" i="1"/>
  <c r="E543" i="1"/>
  <c r="E544" i="1"/>
  <c r="E545" i="1"/>
  <c r="E546" i="1"/>
  <c r="E548" i="1"/>
  <c r="E549" i="1"/>
  <c r="E550" i="1"/>
  <c r="E551" i="1"/>
  <c r="E552" i="1"/>
  <c r="E553" i="1"/>
  <c r="E554" i="1"/>
  <c r="E555" i="1"/>
  <c r="E556" i="1"/>
  <c r="E564" i="1"/>
  <c r="E565" i="1"/>
  <c r="E566" i="1"/>
  <c r="E567" i="1"/>
  <c r="E568" i="1"/>
  <c r="E569" i="1"/>
  <c r="E570" i="1"/>
  <c r="E571" i="1"/>
  <c r="E572" i="1"/>
  <c r="E573" i="1"/>
  <c r="E574" i="1"/>
  <c r="E581" i="1"/>
  <c r="E582" i="1"/>
  <c r="E583" i="1"/>
  <c r="E585" i="1"/>
  <c r="E586" i="1"/>
  <c r="E588" i="1"/>
  <c r="E590" i="1"/>
  <c r="E591" i="1"/>
  <c r="E593" i="1"/>
  <c r="E594" i="1"/>
  <c r="E595" i="1"/>
  <c r="E596" i="1"/>
  <c r="E597" i="1"/>
  <c r="E598" i="1"/>
  <c r="E599" i="1"/>
  <c r="E601" i="1"/>
  <c r="E602" i="1"/>
  <c r="E603" i="1"/>
  <c r="E604" i="1"/>
  <c r="E605" i="1"/>
  <c r="E607" i="1"/>
  <c r="E608" i="1"/>
  <c r="E610" i="1"/>
  <c r="E611" i="1"/>
  <c r="E612" i="1"/>
  <c r="E613" i="1"/>
  <c r="E617" i="1"/>
  <c r="E618" i="1"/>
  <c r="E619" i="1"/>
  <c r="E621" i="1"/>
  <c r="E622" i="1"/>
  <c r="E623" i="1"/>
  <c r="E624" i="1"/>
</calcChain>
</file>

<file path=xl/sharedStrings.xml><?xml version="1.0" encoding="utf-8"?>
<sst xmlns="http://schemas.openxmlformats.org/spreadsheetml/2006/main" count="1831" uniqueCount="1695">
  <si>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</si>
  <si>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</si>
  <si>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</si>
  <si>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</si>
  <si>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</si>
  <si>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</si>
  <si>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</si>
  <si>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</si>
  <si>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</si>
  <si>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NO56
ｶﾀﾛｸﾞﾍﾟｰｼﾞ</t>
    <phoneticPr fontId="3"/>
  </si>
  <si>
    <t>0459</t>
  </si>
  <si>
    <t>0467</t>
  </si>
  <si>
    <t>0016</t>
  </si>
  <si>
    <t>2176</t>
  </si>
  <si>
    <t>0985</t>
  </si>
  <si>
    <t>1937</t>
  </si>
  <si>
    <t>0115</t>
  </si>
  <si>
    <t>0240</t>
  </si>
  <si>
    <t>1506</t>
  </si>
  <si>
    <t>0065</t>
  </si>
  <si>
    <t>AC100V/1200W ｾﾗﾐｯｸﾌｧﾝﾋｰﾀｰ</t>
  </si>
  <si>
    <t>0090</t>
  </si>
  <si>
    <t>0145</t>
  </si>
  <si>
    <t>0155</t>
  </si>
  <si>
    <t>0159</t>
  </si>
  <si>
    <t>0216</t>
  </si>
  <si>
    <t>0235</t>
  </si>
  <si>
    <t>0427</t>
  </si>
  <si>
    <t>0606</t>
  </si>
  <si>
    <t>0704</t>
  </si>
  <si>
    <t>0766</t>
  </si>
  <si>
    <t>0925</t>
  </si>
  <si>
    <t>0996</t>
  </si>
  <si>
    <t>1058</t>
  </si>
  <si>
    <t>1153</t>
  </si>
  <si>
    <t>1519</t>
  </si>
  <si>
    <t>1905</t>
  </si>
  <si>
    <t>1934</t>
  </si>
  <si>
    <t>2057</t>
  </si>
  <si>
    <t>2060</t>
  </si>
  <si>
    <t>電池/充電用(ｽﾄﾘｰﾑﾗｲﾄ)</t>
  </si>
  <si>
    <t>2125</t>
  </si>
  <si>
    <t>2130</t>
  </si>
  <si>
    <t>2138</t>
  </si>
  <si>
    <t>2162</t>
  </si>
  <si>
    <t>EA927AX-17C</t>
  </si>
  <si>
    <t>420x270x610mm/64L キャリーケース(ﾌﾞﾗｯｸ)</t>
  </si>
  <si>
    <t>EA947JC-43</t>
  </si>
  <si>
    <t>16mmx2.0m ﾃｰﾌﾟ付ﾓｰﾙ(ﾌﾟﾗｽﾁｯｸ/ﾐﾙｷｰ/20本)</t>
  </si>
  <si>
    <t>EA947JC-45</t>
  </si>
  <si>
    <t>16mmx2.0m ﾃｰﾌﾟ付ﾓｰﾙ(ﾌﾟﾗｽﾁｯｸ/黒/20本)</t>
  </si>
  <si>
    <t>EA947JC-46</t>
  </si>
  <si>
    <t>21mmx2.0m ﾃｰﾌﾟ付ﾓｰﾙ(ﾌﾟﾗｽﾁｯｸ/黒/20本)</t>
  </si>
  <si>
    <t>EA948BE-18</t>
  </si>
  <si>
    <t>M10/40mm 雌ねじプラスティックボール</t>
  </si>
  <si>
    <t>EA949LL-615</t>
  </si>
  <si>
    <t>M6x15 ゆるみ止六角ﾎﾞﾙﾄ ﾅｯﾄ付(ｽﾃﾝﾚｽ/4本)</t>
  </si>
  <si>
    <t>EA951KE-1</t>
  </si>
  <si>
    <t>60x35mm しまり(ｽﾃﾝﾚｽ製)</t>
  </si>
  <si>
    <t>EA995BB-27B</t>
  </si>
  <si>
    <t>430x395x300mm/A4B4兼用文章保存ﾎﾞｯｸｽ(20個</t>
  </si>
  <si>
    <t>EB109NS-10</t>
  </si>
  <si>
    <t>360x35mm 自在ペイント</t>
  </si>
  <si>
    <t>EA425HE-102</t>
  </si>
  <si>
    <t>10mmxRc1/4" コネクタ(雌ねじ/ﾌｯ素樹脂)</t>
  </si>
  <si>
    <t>EA425HE-103</t>
  </si>
  <si>
    <t>10mmxRc3/8" コネクタ(雌ねじ/ﾌｯ素樹脂)</t>
  </si>
  <si>
    <t>EA440XB-0.5</t>
  </si>
  <si>
    <t>30x 30x0.5mm ベース用シム(ｽﾁｰﾙ製)</t>
  </si>
  <si>
    <t>EA440XE-0.5</t>
  </si>
  <si>
    <t>53x 53x0.5mm ベース用シム(ｽﾁｰﾙ製)</t>
  </si>
  <si>
    <t>EA440XF-1</t>
  </si>
  <si>
    <t>68x 68x1.0mm ベース用シム(ｽﾁｰﾙ製)</t>
  </si>
  <si>
    <t>EA440YC-0.1</t>
  </si>
  <si>
    <t>43x 43x0.1 mm ベース用シム(ｽﾃﾝﾚｽ製)</t>
  </si>
  <si>
    <t>EA440YE-0.2</t>
  </si>
  <si>
    <t>53x 53x0.2 mm ベース用シム(ｽﾃﾝﾚｽ製)</t>
  </si>
  <si>
    <t>EA440YE-0.5</t>
  </si>
  <si>
    <t>53x 53x0.5 mm ベース用シム(ｽﾃﾝﾚｽ製)</t>
  </si>
  <si>
    <t>EA440ZA-0.05</t>
  </si>
  <si>
    <t>20x 20x0.05mm ベース用シム(真鍮製)</t>
  </si>
  <si>
    <t>EA440ZE-0.1</t>
  </si>
  <si>
    <t>53x 53x0.1 mm ベース用シム(真鍮製)</t>
  </si>
  <si>
    <t>EA440ZE-0.2</t>
  </si>
  <si>
    <t>53x 53x0.2 mm ベース用シム(真鍮製)</t>
  </si>
  <si>
    <t>EA538WA-20</t>
  </si>
  <si>
    <t>ｲﾝﾗｲﾝｽﾌﾟﾗｲｼﾝｸﾞ(2極/10個)</t>
  </si>
  <si>
    <t>EA729DH-20</t>
  </si>
  <si>
    <t>G 3/8"/100mm/0-2.0MPa つば付圧力計</t>
  </si>
  <si>
    <t>EA758XA-159B</t>
  </si>
  <si>
    <t>20形/ 580mm 直管形LEDﾗﾝﾌﾟ(昼光色/10本入)</t>
  </si>
  <si>
    <t>EA758XA-170B</t>
  </si>
  <si>
    <t>40形/1198mm 直管形LEDﾗﾝﾌﾟ(昼白色/10本入)</t>
  </si>
  <si>
    <t>EA759GW-74A</t>
  </si>
  <si>
    <t>2TB ポータブルHDD(ｳｲﾙｽ対策機能付)</t>
  </si>
  <si>
    <t>EA927AX-2D</t>
  </si>
  <si>
    <t>330x250x480mm/37L キャリーケース(ﾌﾞﾗｯｸ)</t>
  </si>
  <si>
    <t>EA927AX-7D</t>
  </si>
  <si>
    <t>400x250x580mm/54L キャリーケース(ﾌﾞﾗｯｸ)</t>
  </si>
  <si>
    <t>EB829A-20</t>
  </si>
  <si>
    <t>EA829A-2,AC-2用 ﾂﾒ&amp;ｽﾌﾟﾘﾝｸﾞｾｯﾄ</t>
  </si>
  <si>
    <t>EA67</t>
  </si>
  <si>
    <t>[42個組] 工具セット</t>
  </si>
  <si>
    <t>EA723A-17</t>
  </si>
  <si>
    <t>17mmx 16N.m ﾌﾚｱｰﾅｯﾄ用トルクレンチ</t>
  </si>
  <si>
    <t>0025</t>
  </si>
  <si>
    <t>EA402TJ</t>
  </si>
  <si>
    <t>F1/4"xF1/4"xF5/16" アクセスバルブ</t>
  </si>
  <si>
    <t>0026</t>
  </si>
  <si>
    <t>EA443FB-0</t>
  </si>
  <si>
    <t>銅フレアーガスケットセット</t>
  </si>
  <si>
    <t>EA897CW-71</t>
  </si>
  <si>
    <t>EA897CW-73</t>
  </si>
  <si>
    <t>AC100V/1250W ｾﾗﾐｯｸﾌｧﾝﾋｰﾀｰ(加湿機能付)</t>
  </si>
  <si>
    <t>EA763AD-71A</t>
  </si>
  <si>
    <t>AC100V/108W/17畳 空気清浄機</t>
  </si>
  <si>
    <t>EA763AD-72C</t>
  </si>
  <si>
    <t>[EA763AD-72A用] 活性炭フィルター生活臭用</t>
  </si>
  <si>
    <t>EA300AC-10</t>
  </si>
  <si>
    <t>(5+5mm)x10m カプラ付ツインホース</t>
  </si>
  <si>
    <t>EA335BD</t>
  </si>
  <si>
    <t>250x200mm ストップフレーム(高耐熱型)</t>
  </si>
  <si>
    <t>EA800PL-6A</t>
  </si>
  <si>
    <t>#5-#13/ 97x62mm 自動遮光溶接面</t>
  </si>
  <si>
    <t>EA353AT-21</t>
  </si>
  <si>
    <t>[Ｍ］手袋(溶接用･鹿革)</t>
  </si>
  <si>
    <t>EA353AT-106</t>
  </si>
  <si>
    <t>[Ｍ］手袋(溶接用･牛革)</t>
  </si>
  <si>
    <t>EA627MJ-25</t>
  </si>
  <si>
    <t>20x80x600mm 火造箸(角型)</t>
  </si>
  <si>
    <t>0110</t>
  </si>
  <si>
    <t>EA575ER-1</t>
  </si>
  <si>
    <t>3.6kg/60mm 真鍮大ハンマー(ｸﾞﾗｽﾌｧｲﾊﾞｰ柄)</t>
  </si>
  <si>
    <t>EA575SF-16</t>
  </si>
  <si>
    <t>2150g/700mm ハンマー(ｽﾃﾝﾚｽ製)</t>
  </si>
  <si>
    <t>0114</t>
  </si>
  <si>
    <t>EA575HB-43</t>
  </si>
  <si>
    <t>1200g/50mm ﾊﾝﾏｰ(ﾌﾟﾗｽﾁｯｸ･M ﾊｰﾄﾞ/G･Fﾊﾝﾄﾞﾙ)</t>
  </si>
  <si>
    <t>EA575HE-24</t>
  </si>
  <si>
    <t>850g/40mm 無反動ハンマー</t>
  </si>
  <si>
    <t>0123</t>
  </si>
  <si>
    <t>EA579AH-10</t>
  </si>
  <si>
    <t>240x235mm パテベラ</t>
  </si>
  <si>
    <t>0132</t>
  </si>
  <si>
    <t>EA526AJ-32</t>
  </si>
  <si>
    <t>0-300mm /140mm Ｌ型クランプ</t>
  </si>
  <si>
    <t>EA526TX-8</t>
  </si>
  <si>
    <t>0-200mm/200mm Ｆ型クランプ(ﾛﾝｸﾞﾘｰﾁ)</t>
  </si>
  <si>
    <t>0135</t>
  </si>
  <si>
    <t>EA599-1</t>
  </si>
  <si>
    <t>160mm 挽き廻し鋸(ﾌｧｲﾙｿｰ)</t>
  </si>
  <si>
    <t>0136</t>
  </si>
  <si>
    <t>EA522VA-6B</t>
  </si>
  <si>
    <t>130mm 糸鋸弦</t>
  </si>
  <si>
    <t>0137</t>
  </si>
  <si>
    <t>EA827AD-3</t>
  </si>
  <si>
    <t>200mm 安全カバー(EA827AD用)</t>
  </si>
  <si>
    <t>EA109MG-48</t>
  </si>
  <si>
    <t>８号 丸筆(ﾀｸﾛﾝ毛)</t>
  </si>
  <si>
    <t>EA109MG-161</t>
  </si>
  <si>
    <t>５本組 画筆(ﾎﾟﾆｰ毛/丸)</t>
  </si>
  <si>
    <t>EA109HN-64</t>
  </si>
  <si>
    <t>40mm 目地用刷毛</t>
  </si>
  <si>
    <t>EA109NS-1</t>
  </si>
  <si>
    <t>160x35mm 自在ペインターセット</t>
  </si>
  <si>
    <t>EA944MC-37</t>
  </si>
  <si>
    <t>750mmx25m マスキングシート(内･外装用)</t>
  </si>
  <si>
    <t>0168</t>
  </si>
  <si>
    <t>EA950R-10</t>
  </si>
  <si>
    <t>サクションリフターセット(4個組)</t>
  </si>
  <si>
    <t>0190</t>
  </si>
  <si>
    <t>EA339V-21</t>
  </si>
  <si>
    <t>1/4"-1･1/4" ラチェットハンドル</t>
  </si>
  <si>
    <t>EA339V-26</t>
  </si>
  <si>
    <t>1/4"-2" リーマーヘッド</t>
  </si>
  <si>
    <t>EA546DR-90</t>
  </si>
  <si>
    <t>76-114mm/ 900mm ｺｰﾅｰﾚﾝﾁ(ｱﾙﾐ合金/被覆鋼管</t>
  </si>
  <si>
    <t>0195</t>
  </si>
  <si>
    <t>EA531KC-1</t>
  </si>
  <si>
    <t>[EA531KC用] ジョーインサート(1組)</t>
  </si>
  <si>
    <t>EA573SP-4</t>
  </si>
  <si>
    <t>4.0x 80mm [Hexagon]ドライバー(絶縁)</t>
  </si>
  <si>
    <t>EA612B-8</t>
  </si>
  <si>
    <t>8x200mm 絶縁Ｔ型ソケットレンチ</t>
  </si>
  <si>
    <t>0222</t>
  </si>
  <si>
    <t>EA640ZE-13S</t>
  </si>
  <si>
    <t>[Ｓ] 高圧絶縁手袋用保護カバー</t>
  </si>
  <si>
    <t>EA626GF-19</t>
  </si>
  <si>
    <t>16- 19mm ケーブルグリップ</t>
  </si>
  <si>
    <t>0236</t>
  </si>
  <si>
    <t>EA597GN-15</t>
  </si>
  <si>
    <t>4.8mmx15m フィッシュテープ(ﾅｲﾛﾝ製)</t>
  </si>
  <si>
    <t>EA580MC-7</t>
  </si>
  <si>
    <t>8.0 -33.0mm ケーブルストリッパー</t>
  </si>
  <si>
    <t>EA580TA-24</t>
  </si>
  <si>
    <t>60- 38m㎡ ケーブルストリッパー替刃</t>
  </si>
  <si>
    <t>EA580TB-12</t>
  </si>
  <si>
    <t>100m㎡ ｹｰﾌﾞﾙｽﾄﾘｯﾊﾟｰ(電ﾄﾞﾙ用･ｱｼﾞｬｽﾀｰ式)</t>
  </si>
  <si>
    <t>EA338AB</t>
  </si>
  <si>
    <t>モ-ルカッター(角度ｶｯﾄｱﾀｯﾁﾒﾝﾄ付)</t>
  </si>
  <si>
    <t>EA535PE-140</t>
  </si>
  <si>
    <t>140mm 先曲ﾆｰﾄﾞﾙﾉｰｽﾞﾌﾟﾗｲﾔｰ(40ﾟ/ｷﾞｻﾞ無)</t>
  </si>
  <si>
    <t>EA537KB-2</t>
  </si>
  <si>
    <t>200mm ﾗｼﾞｵﾍﾟﾝﾁ(ｸﾞﾘｯﾌﾟ付/ﾒｯｷ/40ﾟ先曲)</t>
  </si>
  <si>
    <t>EA536KB-161</t>
  </si>
  <si>
    <t>160mm ニッパー(穴付)</t>
  </si>
  <si>
    <t>EA536KC-11</t>
  </si>
  <si>
    <t>140mm 強力型ニッパー(ｸﾞﾘｯﾌﾟ付/ﾒｯｷ)</t>
  </si>
  <si>
    <t>EA537SA-32</t>
  </si>
  <si>
    <t>140mm リレープライヤー(先曲)</t>
  </si>
  <si>
    <t>EA537SE-7</t>
  </si>
  <si>
    <t>200mm ラジオペンチ(45°先曲/ｸﾞﾘｯﾌﾟ付)</t>
  </si>
  <si>
    <t>EA537GE-150</t>
  </si>
  <si>
    <t>150mm ワイヤーループプライヤー(ｽﾃﾝﾚｽ製)</t>
  </si>
  <si>
    <t>EA535TJ-20</t>
  </si>
  <si>
    <t>123mm 精密ニッパー(ﾚｰｻﾞｰﾌﾗｯｼｭ/ESD)</t>
  </si>
  <si>
    <t>0266</t>
  </si>
  <si>
    <t>EA537KV-1</t>
  </si>
  <si>
    <t>135mm 精密用プライヤー(ESD/平)</t>
  </si>
  <si>
    <t>EA532DE-20</t>
  </si>
  <si>
    <t>ねじプライヤー(ﾈｼﾞｻﾞｳﾙｽ)セット</t>
  </si>
  <si>
    <t>0269</t>
  </si>
  <si>
    <t>EA533FA-7</t>
  </si>
  <si>
    <t>180mm ロッキングプライヤー</t>
  </si>
  <si>
    <t>EA984SR-2</t>
  </si>
  <si>
    <t>305x127x110mm ホイールチョーク(2個組)</t>
  </si>
  <si>
    <t>EA514BE-40</t>
  </si>
  <si>
    <t>ユニバーサルコンプレッションテスター</t>
  </si>
  <si>
    <t>EA514AC-63</t>
  </si>
  <si>
    <t>3-63mm ホースピンチオフツール</t>
  </si>
  <si>
    <t>EA514BW-21A</t>
  </si>
  <si>
    <t>41x200mm ｼﾘﾝﾀﾞｰポリッシャー(大型車用)</t>
  </si>
  <si>
    <t>EA604CJ-6</t>
  </si>
  <si>
    <t>2x140㎜ レギュレーターフック</t>
  </si>
  <si>
    <t>EA598GD-2</t>
  </si>
  <si>
    <t>1.8kg マグネットピックアップ(ﾌﾚｷｼﾌﾟﾙ)</t>
  </si>
  <si>
    <t>EA724L</t>
  </si>
  <si>
    <t>50x40mm/200-1380mm 点検ミラー(伸縮型)</t>
  </si>
  <si>
    <t>0346</t>
  </si>
  <si>
    <t>EA750FV-21C</t>
  </si>
  <si>
    <t>φ5.5mmx1.0m ハンディースコープ</t>
  </si>
  <si>
    <t>EA929DB-19A</t>
  </si>
  <si>
    <t>330x500mm 洗車吸水クロス(2枚)</t>
  </si>
  <si>
    <t>EA922AB-84A</t>
  </si>
  <si>
    <t>6.5kgx2 バキットソープ(ﾀｲﾔﾏｯﾄ洗浄用)</t>
  </si>
  <si>
    <t>EA922JH-21</t>
  </si>
  <si>
    <t>1.8L カーシャンプー</t>
  </si>
  <si>
    <t>EA922AJ-161</t>
  </si>
  <si>
    <t>200g カーワックス</t>
  </si>
  <si>
    <t>EA928AG-661</t>
  </si>
  <si>
    <t>φ152mm アプリケーターパッド(2個)</t>
  </si>
  <si>
    <t>0364</t>
  </si>
  <si>
    <t>EA922AB-117</t>
  </si>
  <si>
    <t>400ml ウインドウウォッシャー液</t>
  </si>
  <si>
    <t>0366</t>
  </si>
  <si>
    <t>EA618T-21</t>
  </si>
  <si>
    <t>3/8"DR ユニバーサルジョイント(ﾁﾀﾝ合金製)</t>
  </si>
  <si>
    <t>0368</t>
  </si>
  <si>
    <t>EA618ST-60</t>
  </si>
  <si>
    <t>3/8"DR [INHEX]ビットソケット(ｽﾃﾝﾚｽ製)</t>
  </si>
  <si>
    <t>EA616GA-16B</t>
  </si>
  <si>
    <t>27x32mm 両口めがねレンチ</t>
  </si>
  <si>
    <t>EA617DG-14</t>
  </si>
  <si>
    <t>3/8"DRx60mm ユニバーサルジョイント</t>
  </si>
  <si>
    <t>EA617MS-1</t>
  </si>
  <si>
    <t>1/2"DRx275mm ラチェットハンドル</t>
  </si>
  <si>
    <t>EA612SB-13A</t>
  </si>
  <si>
    <t>[52個組] 工具セット</t>
  </si>
  <si>
    <t>EA618RM-110</t>
  </si>
  <si>
    <t>1/2"DRx 3/4 " ディープソケット(六角)</t>
  </si>
  <si>
    <t>EA616CB-4</t>
  </si>
  <si>
    <t>12x14mm 両口めがねレンチ(ｽﾄﾚｰﾄ型･ｼｮｰﾄ)</t>
  </si>
  <si>
    <t>EA616CB-5</t>
  </si>
  <si>
    <t>14x17mm 両口めがねレンチ(ｽﾄﾚｰﾄ型･ｼｮｰﾄ)</t>
  </si>
  <si>
    <t>0446</t>
  </si>
  <si>
    <t>EA618HA-11</t>
  </si>
  <si>
    <t>1/4"DR/222mm ラチェットハンドル(首振)</t>
  </si>
  <si>
    <t>EA618HA-13</t>
  </si>
  <si>
    <t>1/4"DR/172mm ﾗﾁｪｯﾄﾊﾝﾄﾞﾙ(首振り･ﾛｯｷﾝｸﾞ)</t>
  </si>
  <si>
    <t>EA618HK-101</t>
  </si>
  <si>
    <t>1/4"DRx 1/8"  ソケット</t>
  </si>
  <si>
    <t>EA618HK-105</t>
  </si>
  <si>
    <t>1/4"DRx 1/4"  ソケット</t>
  </si>
  <si>
    <t>EA618KE-21</t>
  </si>
  <si>
    <t>1/2"DR/400mm ｽﾋﾟｰﾄﾞｸﾛｽﾚﾝﾁ(ｽﾗｲﾄﾞ式)</t>
  </si>
  <si>
    <t>EA618KM-17.5</t>
  </si>
  <si>
    <t>1/2"DRx17.5mmソケット</t>
  </si>
  <si>
    <t>0452</t>
  </si>
  <si>
    <t>EA618KG-35</t>
  </si>
  <si>
    <t>1/2"DRx35mm ディープソケット</t>
  </si>
  <si>
    <t>EA618AT-100</t>
  </si>
  <si>
    <t>1/4"DR/ 2-10mm [INHEX]ソケットセット</t>
  </si>
  <si>
    <t>EA618BM-10</t>
  </si>
  <si>
    <t>3/8"DRx10mm [ﾅｯﾄｸﾞﾘｯﾌﾟ]ソケット</t>
  </si>
  <si>
    <t>EA614AD-17</t>
  </si>
  <si>
    <t>17mm ﾗﾁｪｯﾄｺﾝﾋﾞﾈｰｼｮﾝﾚﾝﾁ(首振ﾛｯｸ型)</t>
  </si>
  <si>
    <t>EA618GJ-30</t>
  </si>
  <si>
    <t>30x265mm Ｔ型Ｂｏｘレンチ</t>
  </si>
  <si>
    <t>EA164XB-21</t>
  </si>
  <si>
    <t>1/2"DRx21mm インパクトソケット･ﾃﾞｨｰﾌﾟ</t>
  </si>
  <si>
    <t>0473</t>
  </si>
  <si>
    <t>EA687HF-21</t>
  </si>
  <si>
    <t>1/2"DRx21mm インパクトソケット(薄肉)</t>
  </si>
  <si>
    <t>EA164GT-322</t>
  </si>
  <si>
    <t>1/2"DR/22mm ﾎｲｰﾙﾅｯﾄ用薄型ﾛﾝｸﾞｲﾝﾊﾟｸﾄｿｹｯﾄ</t>
  </si>
  <si>
    <t>0480</t>
  </si>
  <si>
    <t>EA164C-34</t>
  </si>
  <si>
    <t>3/8"DRx1/2"DR ｲﾝﾊﾟｸﾄソケットアダプター</t>
  </si>
  <si>
    <t>EA164DE</t>
  </si>
  <si>
    <t>1/2"DR/10-27mm(13個組) ｲﾝﾊﾟｸﾄソケット</t>
  </si>
  <si>
    <t>EA164DG-35</t>
  </si>
  <si>
    <t>1/2"DRx35mm インパクトディープソケット</t>
  </si>
  <si>
    <t>0482</t>
  </si>
  <si>
    <t>EA164EB-117</t>
  </si>
  <si>
    <t>3/4"DRx17mm インパクトソケット(十二角)</t>
  </si>
  <si>
    <t>EA534XC-150B</t>
  </si>
  <si>
    <t>215mm ｾｰﾌﾃｨｰ･ﾜｲﾔｰﾂｲｽﾀｰ(右ねじり/ｵｰﾄﾘﾀｰﾝ)</t>
  </si>
  <si>
    <t>EA534XC-160</t>
  </si>
  <si>
    <t>267mm ｾｰﾌﾃｨｰ･ﾜｲﾔｰﾂｲｽﾀｰ(右ねじり)</t>
  </si>
  <si>
    <t>EA723JE-43A</t>
  </si>
  <si>
    <t>40-200N･m(1/2"DR) トルクレンチ</t>
  </si>
  <si>
    <t>EA723MH-3</t>
  </si>
  <si>
    <t>30-300cN･m [ﾃﾞｼﾞﾀﾙ]トルクドライバー</t>
  </si>
  <si>
    <t>EA557DD-10</t>
  </si>
  <si>
    <t>２本組 [+ -]ドライバー(手元六角付)</t>
  </si>
  <si>
    <t>EA560PE-55</t>
  </si>
  <si>
    <t>5.5x300mm [-]ドライバー</t>
  </si>
  <si>
    <t>EA573MG-7</t>
  </si>
  <si>
    <t>T7x 50mm [Bore Torx]ドライバー</t>
  </si>
  <si>
    <t>EA573MG-15B</t>
  </si>
  <si>
    <t>T15x200mm [Bore Tort]ドライバー</t>
  </si>
  <si>
    <t>EA562BD-8A</t>
  </si>
  <si>
    <t>8mm/150mm [-]オフセットドライバー</t>
  </si>
  <si>
    <t>EA573AZ-9</t>
  </si>
  <si>
    <t>T 9x 60mm TORXドライバー</t>
  </si>
  <si>
    <t>EA550EK</t>
  </si>
  <si>
    <t>８本組 ドライバーセット</t>
  </si>
  <si>
    <t>EA557AL-1</t>
  </si>
  <si>
    <t>ドライバーハンドル(打撃可･手元六角付)</t>
  </si>
  <si>
    <t>EA557AL-10A</t>
  </si>
  <si>
    <t>４本組 [+ -]ﾄﾞﾗｲﾊﾞｰｾｯﾄ(差替式/打撃可)</t>
  </si>
  <si>
    <t>EA573FD-108</t>
  </si>
  <si>
    <t>7/32"x 76mm [Hexagon]Ｔ型レンチ</t>
  </si>
  <si>
    <t>EA573VP</t>
  </si>
  <si>
    <t>2.0-6.0mm/６本組 [Ball Hex]Ｌ型レンチ</t>
  </si>
  <si>
    <t>EA566AC-15</t>
  </si>
  <si>
    <t>142mm プローブ・フック(精密用)</t>
  </si>
  <si>
    <t>EA521VP-2B</t>
  </si>
  <si>
    <t>200mm 鉄工やすり(平･半丸-2本組/粗目)</t>
  </si>
  <si>
    <t>EA109AH</t>
  </si>
  <si>
    <t>３本組 ブラシセット(真鍮製)</t>
  </si>
  <si>
    <t>EA922FL</t>
  </si>
  <si>
    <t>100ml ステンレス･アルミクリーナー</t>
  </si>
  <si>
    <t>EA109BE-51</t>
  </si>
  <si>
    <t>125mm パーツクリーニングブラシ(真鍮)</t>
  </si>
  <si>
    <t>EA109DZ-11</t>
  </si>
  <si>
    <t>10x25mm パーツブラシ(10本)</t>
  </si>
  <si>
    <t>EA115HK-21A</t>
  </si>
  <si>
    <t>2.0L 脱脂洗浄剤･ｱﾙｶﾘ性(超音波洗浄機用)</t>
  </si>
  <si>
    <t>EA115HK-37A</t>
  </si>
  <si>
    <t>EA992CH-62</t>
  </si>
  <si>
    <t>φ150/線径0.42mm/ 8ﾒｯｼｭ ろ過網(ｽﾃﾝﾚｽ製)</t>
  </si>
  <si>
    <t>EA992C-133</t>
  </si>
  <si>
    <t>φ180x225/585mm すくい網(ｽﾃﾝﾚｽ製)</t>
  </si>
  <si>
    <t>EA508SR-13</t>
  </si>
  <si>
    <t>127x155mm/1.50L 密閉容器(ｽﾃﾝﾚｽ製)</t>
  </si>
  <si>
    <t>EA929AC-61</t>
  </si>
  <si>
    <t>241x419mm 工業用ﾜｲﾊﾟｰ(耐溶剤/特厚/100枚)</t>
  </si>
  <si>
    <t>EA929AE-51B</t>
  </si>
  <si>
    <t>200x225mm 工業用ワイパー(30ﾊﾟｯｸ)</t>
  </si>
  <si>
    <t>EA929DH-22</t>
  </si>
  <si>
    <t>吸収材キット(油専用)</t>
  </si>
  <si>
    <t>0625</t>
  </si>
  <si>
    <t>EA520HA-1</t>
  </si>
  <si>
    <t>502x1270mm/270kg ドラムトラック</t>
  </si>
  <si>
    <t>0626</t>
  </si>
  <si>
    <t>EA520H-2</t>
  </si>
  <si>
    <t>905x415x540mm/315kg ドラム缶キャリー</t>
  </si>
  <si>
    <t>EA991CR-8</t>
  </si>
  <si>
    <t>9.0L オイルチェンジャー(ｴｱｰ･手動兼用)</t>
  </si>
  <si>
    <t>EA990AL-11</t>
  </si>
  <si>
    <t>180ml オイラー(ｽﾄﾚｰﾄﾉｽﾞﾙ･ｽﾁｰﾙ製)</t>
  </si>
  <si>
    <t>EA991CG-5</t>
  </si>
  <si>
    <t>16kg グリースチャージガンセット</t>
  </si>
  <si>
    <t>EA991DA-1</t>
  </si>
  <si>
    <t>320mm/1本口 クーラントノズル(ﾏｸﾞﾈｯﾄ式)</t>
  </si>
  <si>
    <t>EA637EB-3A</t>
  </si>
  <si>
    <t>430-750mm スクリュージャッキ</t>
  </si>
  <si>
    <t>EA637FP-161</t>
  </si>
  <si>
    <t>M16/呼18 Ｔスロットナット(ｽﾌﾟﾘﾝｸﾞ付)</t>
  </si>
  <si>
    <t>EA595GB-5</t>
  </si>
  <si>
    <t>0.2x0.12x120mm 精密用ﾋﾟﾝｾｯﾄ(ｽﾃﾝﾚｽ製)</t>
  </si>
  <si>
    <t>EA756TD-3</t>
  </si>
  <si>
    <t>x10 / 85mm 拡大鏡(調光LED照明付)</t>
  </si>
  <si>
    <t>EA756BA-13</t>
  </si>
  <si>
    <t>x10/21mm  精密ルーペ</t>
  </si>
  <si>
    <t>EA756BM-2</t>
  </si>
  <si>
    <t>x15/ 20mm デスクトップルーペ</t>
  </si>
  <si>
    <t>EA304AM-8</t>
  </si>
  <si>
    <t>φ3.0mm 交換用こて先 (EA304AM用)</t>
  </si>
  <si>
    <t>EA323MB-12</t>
  </si>
  <si>
    <t>φ1.0/φ2.0mm 交換ノズル(EA323MB-1,2用)</t>
  </si>
  <si>
    <t>EA323MB-14</t>
  </si>
  <si>
    <t>φ1.0/φ2.5mm 交換ノズル(EA323MB-1,2用)</t>
  </si>
  <si>
    <t>EA311CE-11</t>
  </si>
  <si>
    <t>1.0mm/500g 巻はんだ</t>
  </si>
  <si>
    <t>0702</t>
  </si>
  <si>
    <t>EA109DY-1A</t>
  </si>
  <si>
    <t>精密用クリーニングスティック(25本)</t>
  </si>
  <si>
    <t>EA996AW-1</t>
  </si>
  <si>
    <t>使い捨て頭巾(SMS不織布/10枚)</t>
  </si>
  <si>
    <t>EA910ED-25A</t>
  </si>
  <si>
    <t>25.0cm 静電気帯電防止作業ブーツ</t>
  </si>
  <si>
    <t>EA720CM-55</t>
  </si>
  <si>
    <t>25mmx5.5m メジャー(ﾏｸﾞﾈｯﾄ爪付)</t>
  </si>
  <si>
    <t>EA720HP-255A</t>
  </si>
  <si>
    <t>25mmx5.5m メジャー(ｽﾄｯﾊﾟｰ付)</t>
  </si>
  <si>
    <t>EA720HP-15</t>
  </si>
  <si>
    <t>12mmx1.5m グラスメジャー(ｵｰﾄﾛｯｸ式/抗菌)</t>
  </si>
  <si>
    <t>EA781BB-1A</t>
  </si>
  <si>
    <t>入･切付マグネット(ﾌｯｸ付)</t>
  </si>
  <si>
    <t>EA581DA-4</t>
  </si>
  <si>
    <t>20m  墨つぼ(赤)</t>
  </si>
  <si>
    <t>EA581DA-5</t>
  </si>
  <si>
    <t>20m  墨つぼ(青)</t>
  </si>
  <si>
    <t>0732</t>
  </si>
  <si>
    <t>EA735MP-20</t>
  </si>
  <si>
    <t>200mm(0.02mm/m) 精密レベル</t>
  </si>
  <si>
    <t>EA725T-152</t>
  </si>
  <si>
    <t>マグネットベースゲージホルダー</t>
  </si>
  <si>
    <t>0742</t>
  </si>
  <si>
    <t>EA725BE-12</t>
  </si>
  <si>
    <t>300x100mm ノギス(微調整付)</t>
  </si>
  <si>
    <t>EA725FE-2</t>
  </si>
  <si>
    <t>0-25mm/101.5mm デプスマイクロメーター</t>
  </si>
  <si>
    <t>EA725AA-3</t>
  </si>
  <si>
    <t>0-25.0mm /0-90ﾟ   内側面取りゲージ</t>
  </si>
  <si>
    <t>0754</t>
  </si>
  <si>
    <t>EA729DF-50</t>
  </si>
  <si>
    <t>G 3/8"/100mm/0-5.0MPa 圧力計</t>
  </si>
  <si>
    <t>EA729DD-20</t>
  </si>
  <si>
    <t>G 3/8"/100mm/ 0-2.0MPa つば付圧力計</t>
  </si>
  <si>
    <t>EA729DG-16</t>
  </si>
  <si>
    <t>G 3/8"/ 75mm/0-1.6MPa つば付圧力計</t>
  </si>
  <si>
    <t>EA729DH-6</t>
  </si>
  <si>
    <t>G 3/8"/100mm/0-0.6MPa つば付圧力計</t>
  </si>
  <si>
    <t>EA776AC-10</t>
  </si>
  <si>
    <t>[EA776AC-1A]用 電極一式</t>
  </si>
  <si>
    <t>EA776BC-8A</t>
  </si>
  <si>
    <t>導電率計(EC/TDS)</t>
  </si>
  <si>
    <t>EA776CA-20</t>
  </si>
  <si>
    <t>0-500ppm 残留塩素計 [全塩素用]</t>
  </si>
  <si>
    <t>EA711-30</t>
  </si>
  <si>
    <t>検相器</t>
  </si>
  <si>
    <t>EA707DE-3</t>
  </si>
  <si>
    <t>[AC/DC] 電圧テスター</t>
  </si>
  <si>
    <t>0785</t>
  </si>
  <si>
    <t>EA707NC-742</t>
  </si>
  <si>
    <t>1500mm テストリード 赤</t>
  </si>
  <si>
    <t>EA742HG</t>
  </si>
  <si>
    <t>パルスデータロガー</t>
  </si>
  <si>
    <t>EA701XE-5</t>
  </si>
  <si>
    <t>-30°/+1550℃ 放射温度計</t>
  </si>
  <si>
    <t>EA728AD-50A</t>
  </si>
  <si>
    <t>360x202mm 大型ﾃﾞｼﾞﾀﾙ温湿度計(ｺｰﾄﾞﾚｽ)</t>
  </si>
  <si>
    <t>EA728G-16A</t>
  </si>
  <si>
    <t>220x65mm 最高・最低温度計</t>
  </si>
  <si>
    <t>0822</t>
  </si>
  <si>
    <t>EA810GR-5</t>
  </si>
  <si>
    <t>DC36V ハンマードリル(充電式)</t>
  </si>
  <si>
    <t>EA813DB-42</t>
  </si>
  <si>
    <t>DC10.8V インパクトドライバー本体(充電式)</t>
  </si>
  <si>
    <t>EA818EV-1</t>
  </si>
  <si>
    <t>5000-35000rpm [充電式]ハンドグラインダー</t>
  </si>
  <si>
    <t>EA897BB-59B</t>
  </si>
  <si>
    <t>DC18.0V 電動ブロワ(充電式)</t>
  </si>
  <si>
    <t>EA813PE-2</t>
  </si>
  <si>
    <t>DC 7.2V ドライバードリル(充電式)</t>
  </si>
  <si>
    <t>EA818EF-18A</t>
  </si>
  <si>
    <t>DC 3.6V ﾊﾝﾄﾞｸﾞﾗｲﾝﾀﾞｰｾｯﾄ(充電式)</t>
  </si>
  <si>
    <t>EA818E-61A</t>
  </si>
  <si>
    <t>3.2x14.27mm/3.2mm軸 超硬バー</t>
  </si>
  <si>
    <t>EA818E-63A</t>
  </si>
  <si>
    <t>3.2x14.98mm/3.2mm軸 超硬バー</t>
  </si>
  <si>
    <t>EA824PA-5.9</t>
  </si>
  <si>
    <t>5.9x 65mm 超硬ドリル(TiAlN coat)</t>
  </si>
  <si>
    <t>EA824PA-7.9</t>
  </si>
  <si>
    <t>7.9x 78mm 超硬ドリル(TiAlN coat)</t>
  </si>
  <si>
    <t>EA824BL-4.3</t>
  </si>
  <si>
    <t>4.3x108mm ドリルビット(六角軸/CO-HSS)</t>
  </si>
  <si>
    <t>EA824BY-6.5</t>
  </si>
  <si>
    <t>6.5x101mm[ｽﾃﾝﾚｽ用]ﾄﾞﾘﾙﾋﾞｯﾄ(CO-HSS/六角軸</t>
  </si>
  <si>
    <t>EA827G-43</t>
  </si>
  <si>
    <t>6-14mm カウンタ－シンク( 8mm軸・HSS)</t>
  </si>
  <si>
    <t>EA829PK-20B</t>
  </si>
  <si>
    <t>M20x 1.5/200mm ﾎﾟｲﾝﾄﾀｯﾌﾟ(ｽﾃﾝﾚｽ用/ﾛﾝｸﾞ)</t>
  </si>
  <si>
    <t>EA829SP-5</t>
  </si>
  <si>
    <t>M 5x 0.8 スパイラルタップ(高炭素鋼用)</t>
  </si>
  <si>
    <t>EA829HG-8A</t>
  </si>
  <si>
    <t>M 8x1.25/  3P ﾊﾝﾄﾞﾀｯﾌﾟ(ｱﾙﾐﾆｳﾑ合金用/HSS)</t>
  </si>
  <si>
    <t>EA829EJ-0.4</t>
  </si>
  <si>
    <t>No 4 x40 ハンドタップ(中/UNC/HSS)</t>
  </si>
  <si>
    <t>0921</t>
  </si>
  <si>
    <t>EA819BA-2A</t>
  </si>
  <si>
    <t>13x10mm/3mm軸 軸付砥石(ピンク)</t>
  </si>
  <si>
    <t>EA819AT-91</t>
  </si>
  <si>
    <t>25x20mm/3mm軸 フェルトバフ(ｿﾌﾄ)</t>
  </si>
  <si>
    <t>EA819AJ-133</t>
  </si>
  <si>
    <t>14mm/3mm軸 軸付ブラシ(ｽﾃﾝﾚｽ製)</t>
  </si>
  <si>
    <t>EA825SB-73</t>
  </si>
  <si>
    <t>4-30mm ステップドリル(ｽﾊﾟｲﾗﾙ/HSS)</t>
  </si>
  <si>
    <t>EA823MC-40</t>
  </si>
  <si>
    <t>40mm 超硬付パイプ用ホールソー</t>
  </si>
  <si>
    <t>EA824CT-4.0</t>
  </si>
  <si>
    <t>4.0x118mm 鉄工用ドリル(SDS/Co-HSS)</t>
  </si>
  <si>
    <t>EA824W-9A</t>
  </si>
  <si>
    <t>9x180mm オーガービット</t>
  </si>
  <si>
    <t>EA828AB-31</t>
  </si>
  <si>
    <t>6x 6mm ルータービット(3R/U溝)</t>
  </si>
  <si>
    <t>0964</t>
  </si>
  <si>
    <t>EA857LF-38</t>
  </si>
  <si>
    <t>150mmx18T 湾曲ﾚｼﾌﾟﾛｿｰﾌﾞﾚｰﾄﾞ(ﾁﾀﾝｺｰﾄ/5枚)</t>
  </si>
  <si>
    <t>EA162RA-2</t>
  </si>
  <si>
    <t># 60/125mm ﾃﾞｨｽｸﾍﾟｰﾊﾟｰ(のり付/10枚)</t>
  </si>
  <si>
    <t>EA843XL-52</t>
  </si>
  <si>
    <t>125x1.0mm 超薄型切断砥石(10枚/X-LOCK用)</t>
  </si>
  <si>
    <t>EA809YG-12</t>
  </si>
  <si>
    <t>102mm/M10 ワイヤーホイール(ｽﾃﾝﾚｽ製ﾂｲｽﾄ)</t>
  </si>
  <si>
    <t>EA809-27A</t>
  </si>
  <si>
    <t>φ105x2.0x(15)20mm ﾀﾞｲﾔﾓﾝﾄﾞドカッター</t>
  </si>
  <si>
    <t>EA809XL-304</t>
  </si>
  <si>
    <t># 40/ 76x533mm 研磨ベルト(10枚)</t>
  </si>
  <si>
    <t>EA818AV-65S</t>
  </si>
  <si>
    <t>65x19x10mm インターナル砥石(ｽﾃﾝﾚｽ用WAMP)</t>
  </si>
  <si>
    <t>EA819AX-15</t>
  </si>
  <si>
    <t>100mm/M10 バイヤスバフ</t>
  </si>
  <si>
    <t>EA819BL-32</t>
  </si>
  <si>
    <t>40mm 六角軸 軸付ブラシ(平型/ﾅｲﾛﾝ)</t>
  </si>
  <si>
    <t>EA819BT-207</t>
  </si>
  <si>
    <t>65mm 6角軸 ワイヤーブラシ(平型/G線)</t>
  </si>
  <si>
    <t>EA819BT-208</t>
  </si>
  <si>
    <t>75mm 6角軸 ワイヤーブラシ(平型/G線)</t>
  </si>
  <si>
    <t>EA813AE-13</t>
  </si>
  <si>
    <t>#2x110mm 衝撃吸収ビット(2本組)</t>
  </si>
  <si>
    <t>EA612AM-110</t>
  </si>
  <si>
    <t>10mm 電ドルソケット</t>
  </si>
  <si>
    <t>EA612AM-217</t>
  </si>
  <si>
    <t>17mm 電ドルソケット(固定･首振)</t>
  </si>
  <si>
    <t>EA116GC-50A</t>
  </si>
  <si>
    <t>AC200V/3.7kw/50Hz 高圧ｴｱｰｺﾝﾌﾟﾚｯｻｰ</t>
  </si>
  <si>
    <t>EA116GC-60A</t>
  </si>
  <si>
    <t>AC200V/3.7kw/60Hz 高圧ｴｱｰｺﾝﾌﾟﾚｯｻｰ</t>
  </si>
  <si>
    <t>EA116Z-20</t>
  </si>
  <si>
    <t>38L 補助タンク(ｴｱｰｺﾝﾌﾟﾚｯｻｰ用)</t>
  </si>
  <si>
    <t>EA156DC-1</t>
  </si>
  <si>
    <t>34N･m/10,000rpm ｴｱｰｲﾝﾊﾟｸﾄﾄﾞﾗｲﾊﾞｰ</t>
  </si>
  <si>
    <t>EA159DN-11</t>
  </si>
  <si>
    <t>20,000rpm/75mm ｴｱｰｶｯﾄｵﾌｸﾞﾗｲﾝﾀﾞｰ</t>
  </si>
  <si>
    <t>EA153CA-13</t>
  </si>
  <si>
    <t>Rc 3/8" エアーフィルター付レギュレーター</t>
  </si>
  <si>
    <t>EA153SR-21</t>
  </si>
  <si>
    <t>Rc 1/8" エアレギュレーター</t>
  </si>
  <si>
    <t>EA140GF-6</t>
  </si>
  <si>
    <t>6mm タケノコ型プラグ(20型/ｽﾁｰﾙ)</t>
  </si>
  <si>
    <t>EA141AS-97</t>
  </si>
  <si>
    <t>R 3/4"x19.0mm 雄ねじステム(ｴｲﾄﾆｯﾌﾟﾙB)</t>
  </si>
  <si>
    <t>EA426CK-3</t>
  </si>
  <si>
    <t>8mm リング玉(2個)</t>
  </si>
  <si>
    <t>EA426CW-311</t>
  </si>
  <si>
    <t>Rc1/8"xRc1/8" ニードルバルブ</t>
  </si>
  <si>
    <t>EA426CY-331</t>
  </si>
  <si>
    <t>R 3/8"xφ10.5mm ニードルバルブ(ｽﾃﾑ型)</t>
  </si>
  <si>
    <t>EA469FH-24A</t>
  </si>
  <si>
    <t>2･1/2"/ 5K 溶接差込みフランジ(ｽﾃﾝﾚｽ製)</t>
  </si>
  <si>
    <t>1071</t>
  </si>
  <si>
    <t>EA997KR-17</t>
  </si>
  <si>
    <t>178x813mm 熱溶着ﾌｪﾙﾄﾌｨﾙﾀｰﾊﾞｯｸﾞ(200μm)</t>
  </si>
  <si>
    <t>EA468HA-5</t>
  </si>
  <si>
    <t>シングル混合水栓</t>
  </si>
  <si>
    <t>EA468HA-61</t>
  </si>
  <si>
    <t>PJ 1/2" ｾﾝｻｰ式混合水栓(水力発電/排水栓有</t>
  </si>
  <si>
    <t>EA468B-18</t>
  </si>
  <si>
    <t>PJ 1/2" 回転立水栓</t>
  </si>
  <si>
    <t>EA468CJ-71A</t>
  </si>
  <si>
    <t>横引きトラップ</t>
  </si>
  <si>
    <t>1101</t>
  </si>
  <si>
    <t>EA468EF-21L</t>
  </si>
  <si>
    <t>750x450x890mm 一槽水切ｼﾝｸ(左水槽/SUS430</t>
  </si>
  <si>
    <t>EA949HW-2</t>
  </si>
  <si>
    <t>M20/ 70-105mm/9500kg ｱｼﾞｬｽﾄ脚(ｽﾃﾝﾚｽ製)</t>
  </si>
  <si>
    <t>EA949HW-3</t>
  </si>
  <si>
    <t>M20/ 90-125mm/9500kg ｱｼﾞｬｽﾄ脚(ｽﾃﾝﾚｽ製)</t>
  </si>
  <si>
    <t>EA463AP-38</t>
  </si>
  <si>
    <t>31- 38mm 手締めﾎｰｽｸﾗﾝﾌﾟ(ﾀﾞﾌﾞﾙﾜｲﾔｰ/2個)</t>
  </si>
  <si>
    <t>EA475AS-510</t>
  </si>
  <si>
    <t>511x12.7mm 結束バンド(25本)</t>
  </si>
  <si>
    <t>EA475AT-80</t>
  </si>
  <si>
    <t>79x 2.3mm 結束バンド(耐候性/100本)</t>
  </si>
  <si>
    <t>EA475EZ-22</t>
  </si>
  <si>
    <t>19.5x19.5mm結束ﾊﾞﾝﾄﾞ用ﾍﾞｰｽ(粘着付/100個)</t>
  </si>
  <si>
    <t>EA475HA-11</t>
  </si>
  <si>
    <t>135mm シリコン結束バンド(5色セット)</t>
  </si>
  <si>
    <t>EA475WN-4</t>
  </si>
  <si>
    <t>457.2mm ラバータイ(黒/2本)</t>
  </si>
  <si>
    <t>EA944MA-625</t>
  </si>
  <si>
    <t>240x16mm ケーブルストラップ(黄/20本)</t>
  </si>
  <si>
    <t>EA439AJ-56</t>
  </si>
  <si>
    <t>30.6x11x900mm チャンネル</t>
  </si>
  <si>
    <t>EA440AF-192A</t>
  </si>
  <si>
    <t>W3/8" 延長金具(吊りﾎﾞﾙﾄ)</t>
  </si>
  <si>
    <t>EA440CL-41</t>
  </si>
  <si>
    <t>45-120mm レベル調整バンド (VP管用)</t>
  </si>
  <si>
    <t>EA948HB-2</t>
  </si>
  <si>
    <t>3-6.5㎜/G1/4" ケーブルグランド(10個)</t>
  </si>
  <si>
    <t>EA940CF-138</t>
  </si>
  <si>
    <t>100V/4A 埋込ﾊﾟｲﾛｯﾄ･ほたるｽｲｯﾁ(片切/ﾄﾘﾌﾟﾙ</t>
  </si>
  <si>
    <t>EA940CD-494</t>
  </si>
  <si>
    <t>[2連用](1ｺ+1ｺ用) ｺﾝｾﾝﾄﾌﾟﾚｰﾄ[樹脂製]</t>
  </si>
  <si>
    <t>EA940CD-511</t>
  </si>
  <si>
    <t>[1連用] カバープレート(ﾒﾀﾙ製)</t>
  </si>
  <si>
    <t>EA940CE-493</t>
  </si>
  <si>
    <t>[3個用] プレート(大型/樹脂製)</t>
  </si>
  <si>
    <t>EA940CE-742</t>
  </si>
  <si>
    <t>φ35.5mm コンセントプレート(丸型･ﾒﾀﾙ製)</t>
  </si>
  <si>
    <t>EA940CE-751</t>
  </si>
  <si>
    <t>コンセントプレート(角型･ｽﾃﾝﾚｽ製)</t>
  </si>
  <si>
    <t>1161</t>
  </si>
  <si>
    <t>EA940CB-32</t>
  </si>
  <si>
    <t>AC300V/10A コンセント付タンブラスイッチ</t>
  </si>
  <si>
    <t>EA538PM-106</t>
  </si>
  <si>
    <t>VCTｹｰﾌﾞﾙｺﾈｸﾀｰ(VCT3心/3.5･5.5m㎡/20個入)</t>
  </si>
  <si>
    <t>EA538PM-128</t>
  </si>
  <si>
    <t>[EA538PM-21･31用] ハーネスチェッカー</t>
  </si>
  <si>
    <t>EA944BH-251</t>
  </si>
  <si>
    <t>16.5mm x 3m 熱収縮チューブ(黒)</t>
  </si>
  <si>
    <t>EA944AE-2</t>
  </si>
  <si>
    <t>3.0x0.4mmx 50m ビニール絶縁チューブ(黒)</t>
  </si>
  <si>
    <t>EA940DB-2A</t>
  </si>
  <si>
    <t>AC100V  ＬＥＤ表示燈(緑)</t>
  </si>
  <si>
    <t>1199</t>
  </si>
  <si>
    <t>EA940DE-11</t>
  </si>
  <si>
    <t>AC/DC12V (20.5mm) ＬＥＤランプ(ﾚｯﾄﾞ)</t>
  </si>
  <si>
    <t>EA815ZY-21</t>
  </si>
  <si>
    <t>50VA/100V･110V ﾀﾞｳﾝﾄﾗﾝｽ(保護ｼｰﾙﾄﾞ付)</t>
  </si>
  <si>
    <t>EA948BY-26</t>
  </si>
  <si>
    <t>20x M5x20mm [ｽﾃﾝﾚｽ製]雄ねじノブ</t>
  </si>
  <si>
    <t>EA948BD-27</t>
  </si>
  <si>
    <t>M6x15/φ20mm 雄ねじノブ(ｽﾃﾝﾚｽ製)</t>
  </si>
  <si>
    <t>EA948BY-58</t>
  </si>
  <si>
    <t>24x M6x30mm [ｽﾃﾝﾚｽ製]雄ねじノブ</t>
  </si>
  <si>
    <t>EA948JD-54</t>
  </si>
  <si>
    <t>500mm [中心振分/下目盛] スケール(ｽﾃﾝﾚｽ)</t>
  </si>
  <si>
    <t>EA966EA-4</t>
  </si>
  <si>
    <t>[6004]深溝玉軸受</t>
  </si>
  <si>
    <t>EA810MF-2</t>
  </si>
  <si>
    <t>W3/8"･M10x 500mm (SDSﾌﾟﾗｽ)ｱﾝｶｰ打ち込み棒</t>
  </si>
  <si>
    <t>EA945SA-1</t>
  </si>
  <si>
    <t>5.3x45mm スクリュービス(ALC用/皿頭)</t>
  </si>
  <si>
    <t>EA945SK-32</t>
  </si>
  <si>
    <t>5.0x60mm ｺﾝｸﾘｰﾄﾋﾞｽ(ﾅﾍﾞ頭/鉄/ 50本)</t>
  </si>
  <si>
    <t>1247</t>
  </si>
  <si>
    <t>EA949DT-608</t>
  </si>
  <si>
    <t>M 6x 65mm強力六角ﾎﾞﾙﾄ(SUS/ﾅｯﾄﾜｯｼｬ付半ﾈｼﾞ</t>
  </si>
  <si>
    <t>EA949DT-808</t>
  </si>
  <si>
    <t>M 8x 70mm強力六角ﾎﾞﾙﾄ(SUS/ﾅｯﾄﾜｯｼｬ付半ﾈｼﾞ</t>
  </si>
  <si>
    <t>EA949GN-6</t>
  </si>
  <si>
    <t>M6 [ゆるみ止]ﾅｲﾛﾝﾅｯﾄ(ﾕﾆｸﾛﾒｯｷ/300個)</t>
  </si>
  <si>
    <t>EA949AT-51</t>
  </si>
  <si>
    <t>M5x 8mm 鍋頭セムス小ねじ(ｽﾃﾝﾚｽ/P=3/12本)</t>
  </si>
  <si>
    <t>EA945AH-1410</t>
  </si>
  <si>
    <t>M4x10mm 小ねじ(ﾎﾟﾘｶｰﾎﾞﾈｰﾄ/20本)</t>
  </si>
  <si>
    <t>EA949ZD-116</t>
  </si>
  <si>
    <t>M16 フランジナット(ﾅｲﾛﾝ製/10個)</t>
  </si>
  <si>
    <t>EA945SH-70A</t>
  </si>
  <si>
    <t>カラー真鍮釘セット</t>
  </si>
  <si>
    <t>EA781GA-52</t>
  </si>
  <si>
    <t>φ9.5x1.5mm ﾏｸﾞﾈｯﾄﾃﾞｨｽｸ(粘着付/N･S各6個)</t>
  </si>
  <si>
    <t>EA781GC-71</t>
  </si>
  <si>
    <t>φ32mm 穴付ﾏｸﾞﾈｯﾄ(ﾈｵｼﾞｳﾑ/ﾗﾊﾞｰｺｰﾄ)</t>
  </si>
  <si>
    <t>EA781BT-211</t>
  </si>
  <si>
    <t>370x900mm ﾏｸﾞﾈｯﾄｼｰﾄ(ﾍﾟﾝﾎﾙﾀﾞｰ付)</t>
  </si>
  <si>
    <t>EA781BC-42</t>
  </si>
  <si>
    <t>50x 73x55mm/100kgf マグネット(ﾊﾝﾄﾞﾙ付)</t>
  </si>
  <si>
    <t>EA951LD-61</t>
  </si>
  <si>
    <t>30kg以下 ﾄﾞｱｸﾛｰｻﾞｰ(ﾊﾟﾗﾚﾙ型ｽﾄｯﾌﾟ無/ｼﾙﾊﾞｰ)</t>
  </si>
  <si>
    <t>1328</t>
  </si>
  <si>
    <t>EA951FA-21</t>
  </si>
  <si>
    <t>ドアストッパー(ﾏｸﾞﾈｯﾄ付/黒)</t>
  </si>
  <si>
    <t>EA951EA-294A</t>
  </si>
  <si>
    <t>19x104mm Ω型連結金具(ｽﾃﾝﾚｽ製)</t>
  </si>
  <si>
    <t>EA951E-14</t>
  </si>
  <si>
    <t>380mm ライン棚受(ｱﾙﾐ製/2本/白)</t>
  </si>
  <si>
    <t>EA951CX-207</t>
  </si>
  <si>
    <t>40 x100 mm ヒンジ(ｽﾃﾝﾚｽ製/2個)</t>
  </si>
  <si>
    <t>EA951C-43</t>
  </si>
  <si>
    <t>105x 25 mm 引戸取手(ｽﾃﾝﾚｽ製/ﾍｱﾗｲﾝ)</t>
  </si>
  <si>
    <t>EA951EL-76</t>
  </si>
  <si>
    <t>600x400mm アルミ製手すり</t>
  </si>
  <si>
    <t>EA440DK-25</t>
  </si>
  <si>
    <t>φ25x2.0x1000mm ステンレス管(磨き)</t>
  </si>
  <si>
    <t>EA951DB-51</t>
  </si>
  <si>
    <t>37x35mm フック(ｽﾃﾝﾚｽ製)</t>
  </si>
  <si>
    <t>EA951DG-82</t>
  </si>
  <si>
    <t>35mm 引掛けフック(ﾌﾞﾗｯｸ)</t>
  </si>
  <si>
    <t>EA638EH-21</t>
  </si>
  <si>
    <t>54.6x6.3mm Ｓフック(ｽﾃﾝﾚｽ製)</t>
  </si>
  <si>
    <t>EA628SK-1</t>
  </si>
  <si>
    <t>1.0m ワイヤー吊り金具</t>
  </si>
  <si>
    <t>EA638GE-14</t>
  </si>
  <si>
    <t>101.6mm/28.1mm パッドアイ(ｽﾃﾝﾚｽ製)</t>
  </si>
  <si>
    <t>EA628SP-5</t>
  </si>
  <si>
    <t>4/ 6mmx 5m ﾜｲﾔｰﾛｰﾌﾟ(ｽﾁｰﾙ製･反射ﾋﾞﾆｰﾙｺｰﾄ)</t>
  </si>
  <si>
    <t>EA628XC-7A</t>
  </si>
  <si>
    <t>φ7.0mmx 40m クレモナロープ(三つ打ち)</t>
  </si>
  <si>
    <t>1377</t>
  </si>
  <si>
    <t>EA638HM-8</t>
  </si>
  <si>
    <t>84.2x37.0x 8.0mm クイックリング(ｽﾃﾝﾚｽ)</t>
  </si>
  <si>
    <t>EA638JG-13</t>
  </si>
  <si>
    <t>86.0x36.0x12.0mm スナップフック(ｽﾃﾝﾚｽ)</t>
  </si>
  <si>
    <t>EA638AD-160</t>
  </si>
  <si>
    <t>50x22mm Ｓｶﾝｽﾅｯﾌﾟﾌｯｸ(ﾛｯｸ付/ｼﾙﾊﾞｰ)</t>
  </si>
  <si>
    <t>EA911AF-97</t>
  </si>
  <si>
    <t>900x1950mm シェード</t>
  </si>
  <si>
    <t>1390</t>
  </si>
  <si>
    <t>EA997LE-51</t>
  </si>
  <si>
    <t>450角用ﾌﾛｱﾊｯﾁ(充填用/把手式/ｱﾙﾐ目地)</t>
  </si>
  <si>
    <t>EA983FN-20G</t>
  </si>
  <si>
    <t>20x20x15mm 角型保護キャップ(ｸﾞﾚｰ/2個)</t>
  </si>
  <si>
    <t>1410</t>
  </si>
  <si>
    <t>EA441VD-81</t>
  </si>
  <si>
    <t>300x200x 8.0mm ステンレス板</t>
  </si>
  <si>
    <t>EA441PE-13</t>
  </si>
  <si>
    <t>1000x300x 5mm ポリカーボネイト板 (透明)</t>
  </si>
  <si>
    <t>EA440DY-213</t>
  </si>
  <si>
    <t>300x300x1.0mm 硬質塩ビ板(ｽﾓｰｸ/10枚)</t>
  </si>
  <si>
    <t>EA440DY-252</t>
  </si>
  <si>
    <t>300x600x0.5mm 硬質塩ビ板(白/10枚)</t>
  </si>
  <si>
    <t>EA440DY-282</t>
  </si>
  <si>
    <t>300x600x0.5mm 硬質塩ビ板(黒/1枚)</t>
  </si>
  <si>
    <t>1419</t>
  </si>
  <si>
    <t>EA997XP-12</t>
  </si>
  <si>
    <t>610x1220x20mm 積層発泡ﾎﾟﾘｴﾁﾚﾝﾌｫｰﾑ(黒/白)</t>
  </si>
  <si>
    <t>EA997XP-13</t>
  </si>
  <si>
    <t>610x1220x30mm 積層･発泡ﾎﾟﾘｴﾁﾚﾝﾌｫｰﾑ(黒)</t>
  </si>
  <si>
    <t>EA997XP-33</t>
  </si>
  <si>
    <t>ウレタンフォーム用スピナー</t>
  </si>
  <si>
    <t>EA997RC-71</t>
  </si>
  <si>
    <t>500x900mm/10mm ﾉﾝｽﾘｯﾌﾟﾏｯﾄ(階段用･ﾌﾞﾗｳﾝ)</t>
  </si>
  <si>
    <t>EA944MF-6</t>
  </si>
  <si>
    <t>15mmx 2m 両面テープ･強力(一般用･白)</t>
  </si>
  <si>
    <t>1438</t>
  </si>
  <si>
    <t>EA943VZ-32B</t>
  </si>
  <si>
    <t>300x200mm 構造用両面接合シート(汎用)</t>
  </si>
  <si>
    <t>1440</t>
  </si>
  <si>
    <t>EA944MN-2</t>
  </si>
  <si>
    <t>15mmx10m 両面テープ(発泡ﾌﾞﾁﾙ)</t>
  </si>
  <si>
    <t>EA944MN-3</t>
  </si>
  <si>
    <t>20mmx10m 両面テープ(発泡ﾌﾞﾁﾙ)</t>
  </si>
  <si>
    <t>EA944NX-121</t>
  </si>
  <si>
    <t>50mmx20m ビニールテープ(緑)</t>
  </si>
  <si>
    <t>EA944VC-5A</t>
  </si>
  <si>
    <t>50x0.13mm/40m 超高分子量ﾎﾟﾘｴﾁﾚﾝ粘着ﾃｰﾌﾟ</t>
  </si>
  <si>
    <t>EA930AH-5</t>
  </si>
  <si>
    <t>100g シリコ－ンシール剤(耐熱/黒)</t>
  </si>
  <si>
    <t>EA930AE-46</t>
  </si>
  <si>
    <t>320ml 変成シリコンコーク(高耐候/ｸﾘｱ)</t>
  </si>
  <si>
    <t>EA351GR-25</t>
  </si>
  <si>
    <t>25A/2.0mm 全面ﾌﾗﾝｼﾞﾊﾟｯｷﾝ(高温用/5K)</t>
  </si>
  <si>
    <t>EA934HA-12</t>
  </si>
  <si>
    <t>1.3kg 急硬セメント(白色)</t>
  </si>
  <si>
    <t>1487</t>
  </si>
  <si>
    <t>EA934BD-22</t>
  </si>
  <si>
    <t>50ml ｳﾚﾀﾝ接着剤(3分型/速乾･万能/ｸﾞﾚｰ色)</t>
  </si>
  <si>
    <t>EA942FA-6</t>
  </si>
  <si>
    <t>1.0kg 耐熱塗料(半艶・黄)</t>
  </si>
  <si>
    <t>EA942FA-41</t>
  </si>
  <si>
    <t>3.0kg 耐熱塗料(艶あり・ﾒﾀﾘｯｸｼﾙﾊﾞｰ)</t>
  </si>
  <si>
    <t>EA765MR-9B</t>
  </si>
  <si>
    <t>[桃] 油性ペイントマーカー</t>
  </si>
  <si>
    <t>EA765MC-49</t>
  </si>
  <si>
    <t>[現場用] 水性色鉛筆(12本/茶)</t>
  </si>
  <si>
    <t>EA920AK-21</t>
  </si>
  <si>
    <t>1.0L マシンオイル</t>
  </si>
  <si>
    <t>EA920AM-1</t>
  </si>
  <si>
    <t>1000ml タービンオイル</t>
  </si>
  <si>
    <t>EA925MG-37</t>
  </si>
  <si>
    <t>457x305x330mm ﾂｰﾙﾊﾞｯｸﾞ(耐水/1680ﾃﾞﾆｰﾙ)</t>
  </si>
  <si>
    <t>EA924BB-55</t>
  </si>
  <si>
    <t>44x1168mm 作業用ベルト(ｺﾖｰﾃ)</t>
  </si>
  <si>
    <t>EA927CJ-38</t>
  </si>
  <si>
    <t>914x457x457mm/176L ﾀﾞｯﾌﾙﾊﾞｯｸﾞ(ﾌﾞﾗｯｸ)</t>
  </si>
  <si>
    <t>EA927LG-51</t>
  </si>
  <si>
    <t>660x260x520mm/ 80L ボストンバッグ(黒)</t>
  </si>
  <si>
    <t>EA927CE-18C</t>
  </si>
  <si>
    <t>279x356x508mm バックバッグ(ｺﾖｰﾃ)</t>
  </si>
  <si>
    <t>EA927AG-80</t>
  </si>
  <si>
    <t>200x 15x130mm ウエストポーチ</t>
  </si>
  <si>
    <t>EA509AD-21</t>
  </si>
  <si>
    <t>100x 70mm 小物袋(ｵﾚﾝｼﾞ)</t>
  </si>
  <si>
    <t>EA944CP-31</t>
  </si>
  <si>
    <t>150x220x0.06mm ジッパー付保存袋(10枚)</t>
  </si>
  <si>
    <t>EA508TF-21</t>
  </si>
  <si>
    <t>150x135x 55mm/370ml 耐熱ガラス容器</t>
  </si>
  <si>
    <t>EA508TL-14</t>
  </si>
  <si>
    <t>158x158x 95mm/1.45L 密閉保存容器</t>
  </si>
  <si>
    <t>EA508TC-52</t>
  </si>
  <si>
    <t>241x329x117mm/ 5.6L 密閉保存容器(PP製)</t>
  </si>
  <si>
    <t>EA657AR-605NF</t>
  </si>
  <si>
    <t>660x356x213mm/内寸 防水ｹｰｽ(軽量/ｳﾚﾀﾝ無)</t>
  </si>
  <si>
    <t>EA506MA-42</t>
  </si>
  <si>
    <t>300x400x300mm  引出し式収納ケース</t>
  </si>
  <si>
    <t>EA506MA-15</t>
  </si>
  <si>
    <t>440x740x230mm 引出し式収納ケース(2個)</t>
  </si>
  <si>
    <t>EA506A-19</t>
  </si>
  <si>
    <t>530x366x271mm/40.0L 折畳ｺﾝﾃﾅ(透明･青/2ｺ)</t>
  </si>
  <si>
    <t>EA506AT-7</t>
  </si>
  <si>
    <t>[EA506AT-1･2用] 321mm 支柱(4本)</t>
  </si>
  <si>
    <t>EA506AT-10</t>
  </si>
  <si>
    <t>[EA506AT-1･2用] φ75mm キャスターセット</t>
  </si>
  <si>
    <t>EA956T-1</t>
  </si>
  <si>
    <t>300x181x180mm 荷物置台</t>
  </si>
  <si>
    <t>EA943KD-2</t>
  </si>
  <si>
    <t>48㎜x50m 梱包用透明テープ(ｶｯﾀｰ付)</t>
  </si>
  <si>
    <t>EA944NB-101B</t>
  </si>
  <si>
    <t>50mmx50m 手切れ粘着テープ(透明/30巻)</t>
  </si>
  <si>
    <t>EA995BS-41A</t>
  </si>
  <si>
    <t>240x160x150mm/A5 ダンボール(白無地/20枚)</t>
  </si>
  <si>
    <t>EA995BS-42A</t>
  </si>
  <si>
    <t>270x185x110mm/B5 ダンボール(白無地/20枚)</t>
  </si>
  <si>
    <t>EA520BJ-11</t>
  </si>
  <si>
    <t>735x475mm/100kg 運搬車(ﾊﾞﾝﾊﾟｰｸｯｼｮﾝ付)</t>
  </si>
  <si>
    <t>EA986GA-11</t>
  </si>
  <si>
    <t>125mm キャスター(自在金具/ｿﾌﾄﾗﾊﾞｰ)</t>
  </si>
  <si>
    <t>EA986GA-21</t>
  </si>
  <si>
    <t>125mm ｷｬｽﾀｰ(自在金具･ﾌﾞﾚｰｷ付/ｿﾌﾄﾗﾊﾞｰ)</t>
  </si>
  <si>
    <t>EA986JA-200</t>
  </si>
  <si>
    <t>200mm キャスター(固定金具)</t>
  </si>
  <si>
    <t>EA986JB-3</t>
  </si>
  <si>
    <t>125mm キャスター(自在金具・後輪ﾌﾞﾚｰｷ付)</t>
  </si>
  <si>
    <t>EA986JB-125</t>
  </si>
  <si>
    <t>125mm キャスター(自在金具)</t>
  </si>
  <si>
    <t>EA986GA-125</t>
  </si>
  <si>
    <t>125mm キャスター(固定金具)</t>
  </si>
  <si>
    <t>EA986CW-51</t>
  </si>
  <si>
    <t>260x 85mm ﾎﾟﾘｳﾚﾀﾝﾀｲﾔ(ﾌﾟﾗｽﾁｯｸﾎｲｰﾙ)</t>
  </si>
  <si>
    <t>EA989RD-36</t>
  </si>
  <si>
    <t>907kg ﾊﾝﾄﾞｳｨﾝﾁ(ｳｫｰﾑｷﾞｱ/脱着式ﾊﾝﾄﾞﾙ)</t>
  </si>
  <si>
    <t>EA982B-10A</t>
  </si>
  <si>
    <t>50mmx5.8m/ 330kg ベルト荷締機(ﾗﾁｪｯﾄ式)</t>
  </si>
  <si>
    <t>EA982BB-38</t>
  </si>
  <si>
    <t>158kg/25mmx 5.0m ベルト荷締機(ｽﾃﾝﾚｽ製)</t>
  </si>
  <si>
    <t>EA982B-502</t>
  </si>
  <si>
    <t>25mm/ 500kg バックル(ﾗﾁｪｯﾄ式/ｽﾁｰﾙ黒ﾒｯｷ)</t>
  </si>
  <si>
    <t>EA628WH-61</t>
  </si>
  <si>
    <t>φ8mmx 300mm バンジーコード(ﾌｯｸ付/２本)</t>
  </si>
  <si>
    <t>EA628PS-245</t>
  </si>
  <si>
    <t>4.5mmx1.0m ひも･江戸打(ﾅｲﾛﾝ製･OD色/10本)</t>
  </si>
  <si>
    <t>EA981WT-11</t>
  </si>
  <si>
    <t>0.84tonx1.0m ワイヤースリング(4本懸け)</t>
  </si>
  <si>
    <t>EA981CK-8</t>
  </si>
  <si>
    <t>75mmx8.0m/2.5ton ｼｸﾞﾅﾙｽﾘﾝｸﾞ(JIS3等級)</t>
  </si>
  <si>
    <t>EA638NL-9</t>
  </si>
  <si>
    <t>17.0Ton 強力型 ボウシャックル</t>
  </si>
  <si>
    <t>EA638F-85</t>
  </si>
  <si>
    <t>1360kg ボウシャックル(ｽﾃﾝﾚｽ製)</t>
  </si>
  <si>
    <t>1766</t>
  </si>
  <si>
    <t>EA903AF-60B</t>
  </si>
  <si>
    <t>276x160mmx0.56m/2段 踏台(ｱﾙﾐ製)</t>
  </si>
  <si>
    <t>EA903AF-80B</t>
  </si>
  <si>
    <t>276x160mmx0.79m/3段 踏台(ｱﾙﾐ製)</t>
  </si>
  <si>
    <t>EA903AL-35</t>
  </si>
  <si>
    <t>400x600x 790mm 踏台</t>
  </si>
  <si>
    <t>EA903A-21</t>
  </si>
  <si>
    <t>2.13-2.57m 脚立(伸縮調整脚/ﾜｲﾄﾞｽﾃｯﾌﾟ)</t>
  </si>
  <si>
    <t>EA765MG-19</t>
  </si>
  <si>
    <t>0.7mm[黒]ボールペン(ﾋﾟﾝｸ/10本)</t>
  </si>
  <si>
    <t>EA765MG-75</t>
  </si>
  <si>
    <t>0.5mm ボールペン・加圧式(黒)</t>
  </si>
  <si>
    <t>EA765MG-802</t>
  </si>
  <si>
    <t>0.5mm ミニボールペン(黒/ｼﾙﾊﾞｰ/ﾎﾙﾀﾞｰ付)</t>
  </si>
  <si>
    <t>1778</t>
  </si>
  <si>
    <t>EA765MG-506</t>
  </si>
  <si>
    <t>0.7mm ボールペン(黒)</t>
  </si>
  <si>
    <t>EA765MH-201</t>
  </si>
  <si>
    <t>[桃/太･細]   水性蛍光ペン(詰替ﾀｲﾌﾟ)</t>
  </si>
  <si>
    <t>EA765MH-204</t>
  </si>
  <si>
    <t>[緑/太･細]   水性蛍光ペン(詰替ﾀｲﾌﾟ)</t>
  </si>
  <si>
    <t>EA765MH-75</t>
  </si>
  <si>
    <t>10本組 水性サインペン</t>
  </si>
  <si>
    <t>EA765MJ-57B</t>
  </si>
  <si>
    <t>[青] ホワイトボードマーカー</t>
  </si>
  <si>
    <t>EA765MD-36</t>
  </si>
  <si>
    <t>36色 色鉛筆セット(ﾛｰﾙｹｰｽ入)</t>
  </si>
  <si>
    <t>EA765MV-631</t>
  </si>
  <si>
    <t>12本組 絵具(耐水性)</t>
  </si>
  <si>
    <t>EA762EB-66</t>
  </si>
  <si>
    <t>389x123mm/300mm幅 スライドカッター</t>
  </si>
  <si>
    <t>EA589CJ-32</t>
  </si>
  <si>
    <t>140mm カッターナイフ(ｵｰﾄﾛｯｸ式/ｿﾌﾄｸﾘｯﾌﾟ)</t>
  </si>
  <si>
    <t>EA761LP-44</t>
  </si>
  <si>
    <t>ＫＧ判/  縦 フォトフレーム(大理石調)</t>
  </si>
  <si>
    <t>EA762FB-41</t>
  </si>
  <si>
    <t>40mm ペーパークリップ(60個)</t>
  </si>
  <si>
    <t>1816</t>
  </si>
  <si>
    <t>EA762FF-501</t>
  </si>
  <si>
    <t>220mm マグネットバー(ﾋﾟﾝｸ)</t>
  </si>
  <si>
    <t>EA762CF-23B</t>
  </si>
  <si>
    <t>Ａ４/Ｓ型 レターファイル(緑)</t>
  </si>
  <si>
    <t>EA762CW-54</t>
  </si>
  <si>
    <t>Ｌ判３段 アルバム(ﾌﾞﾙｰ)</t>
  </si>
  <si>
    <t>EA762CL-97</t>
  </si>
  <si>
    <t>Ａ４ 片開きパイプ式ファイル(500枚/ﾌﾞﾙｰ)</t>
  </si>
  <si>
    <t>EA762CB-111</t>
  </si>
  <si>
    <t>Ａ４/310x240mm ｸﾘｱｰﾌｫﾙﾀﾞｰｹｰｽ(ﾌﾞﾗｯｸ/5枚)</t>
  </si>
  <si>
    <t>1830</t>
  </si>
  <si>
    <t>EA762CF-255</t>
  </si>
  <si>
    <t>Ａ２/460x620mm デザインケース</t>
  </si>
  <si>
    <t>EA762GA-143</t>
  </si>
  <si>
    <t>75x25mm 強粘着メモ(28枚x3個/3色)</t>
  </si>
  <si>
    <t>EA762GA-153</t>
  </si>
  <si>
    <t>75x75mm 強粘着メモ(30枚x3個/3色)</t>
  </si>
  <si>
    <t>EA762GA-154</t>
  </si>
  <si>
    <t>EA762GC-301</t>
  </si>
  <si>
    <t>Ａ７判/5mm 方眼罫メモ帳(ﾚｯﾄﾞ/5冊)</t>
  </si>
  <si>
    <t>EA761G-48</t>
  </si>
  <si>
    <t>10桁 計算機</t>
  </si>
  <si>
    <t>EA761GA-16</t>
  </si>
  <si>
    <t>10桁 手帳型計算機(ﾗｲﾑｸﾞﾘｰﾝ)</t>
  </si>
  <si>
    <t>EA761GA-18A</t>
  </si>
  <si>
    <t>12桁 パーソナル計算機(ﾌﾞﾙｰ)</t>
  </si>
  <si>
    <t>1844</t>
  </si>
  <si>
    <t>EA761DT-50</t>
  </si>
  <si>
    <t>ネームランド用トリマー</t>
  </si>
  <si>
    <t>EA761DD-121</t>
  </si>
  <si>
    <t>12mm テープカセット(ﾏｸﾞﾈｯﾄ/赤)</t>
  </si>
  <si>
    <t>1848</t>
  </si>
  <si>
    <t>EA761LH-51</t>
  </si>
  <si>
    <t>302x227mm/A4 ﾎﾟｽﾀｰﾊﾟﾈﾙ(片面ﾉﾘ付/10枚)</t>
  </si>
  <si>
    <t>EA761LH-53</t>
  </si>
  <si>
    <t>605x455mm/A2 ﾎﾟｽﾀｰﾊﾟﾈﾙ(片面ﾉﾘ付/10枚)</t>
  </si>
  <si>
    <t>EA761LJ-23</t>
  </si>
  <si>
    <t>905x1205mm 掲示板</t>
  </si>
  <si>
    <t>EA759PA-39B</t>
  </si>
  <si>
    <t>4000lm プロジェクター</t>
  </si>
  <si>
    <t>EA764AG-31A</t>
  </si>
  <si>
    <t>1100x570x1562mm ディスプレイスタンド</t>
  </si>
  <si>
    <t>EA764AB-173</t>
  </si>
  <si>
    <t>ﾜｲﾔﾚｽﾏｲｸｼｽﾃﾑｾｯﾄ(ﾏｲｸ2台付）</t>
  </si>
  <si>
    <t>EA764TB-2B</t>
  </si>
  <si>
    <t>10.1インチ タブレット</t>
  </si>
  <si>
    <t>1864</t>
  </si>
  <si>
    <t>EA763BC-18A</t>
  </si>
  <si>
    <t>1.2m イヤホン(ｲﾝﾅｰｲﾔｰ型/ﾌﾞﾗｯｸ)</t>
  </si>
  <si>
    <t>EA764AA-142</t>
  </si>
  <si>
    <t>[単4x2本] ワイヤレスマウス(BlueLED/赤)</t>
  </si>
  <si>
    <t>1874</t>
  </si>
  <si>
    <t>EA758YK-56E</t>
  </si>
  <si>
    <t>5000mAh モバイルバッテリー</t>
  </si>
  <si>
    <t>EA758YK-601D</t>
  </si>
  <si>
    <t>10000mAh モバイルバッテリー</t>
  </si>
  <si>
    <t>EA758YK-604A</t>
  </si>
  <si>
    <t>20000mAh モバイルバッテリー</t>
  </si>
  <si>
    <t>EA758YK-625</t>
  </si>
  <si>
    <t>20000mAh モバイルバッテリー(USB PD対応)</t>
  </si>
  <si>
    <t>1878</t>
  </si>
  <si>
    <t>EA815GA-103</t>
  </si>
  <si>
    <t>125V/15Ax0.5m 延長コード(ｽｲﾝｸﾞﾌﾟﾗｸﾞ/白)</t>
  </si>
  <si>
    <t>EA815GK-111A</t>
  </si>
  <si>
    <t>AC125V/20Ax 1m ﾀｯﾌﾟ(20A安全ﾌﾞﾚｰｶｰ付)</t>
  </si>
  <si>
    <t>EA940CD-58</t>
  </si>
  <si>
    <t>AC125V/15A 3口コーナータップ</t>
  </si>
  <si>
    <t>EA764AC-116</t>
  </si>
  <si>
    <t>500mm HDMIアダプター(TypeC/USBﾎﾟｰﾄ付)</t>
  </si>
  <si>
    <t>EA759GY-53A</t>
  </si>
  <si>
    <t>1.8m USB-IEEE1284コンバーター</t>
  </si>
  <si>
    <t>EA764AD-55</t>
  </si>
  <si>
    <t>[４ﾎﾟｰﾄ] ＵＳＢ3.1ハブ(Type-C/ﾌﾞﾗｯｸ)</t>
  </si>
  <si>
    <t>EA759GW-66</t>
  </si>
  <si>
    <t>8TB ハードディスク(WD Red採用高耐久)</t>
  </si>
  <si>
    <t>EA759GW-90</t>
  </si>
  <si>
    <t>ＢＤ/ＤＶＤドライブ専用ＡＣアダプター</t>
  </si>
  <si>
    <t>EA764GY-173A</t>
  </si>
  <si>
    <t>[USB3.0-HDMI] ﾃﾞｨｽﾌﾟﾚｲｱﾀﾞﾌﾟﾀｰ(4K対応)</t>
  </si>
  <si>
    <t>EA940PR-34</t>
  </si>
  <si>
    <t>[DisplayPort-DVI] 変換ｱﾀﾞﾌﾟﾀｰ(ｱｸﾃｨﾌﾞﾀｲﾌﾟ</t>
  </si>
  <si>
    <t>EA764BJ-14</t>
  </si>
  <si>
    <t>LANケーブルコネクター(CAT5E対応/100個)</t>
  </si>
  <si>
    <t>1910</t>
  </si>
  <si>
    <t>EA764BB-228</t>
  </si>
  <si>
    <t>20 m LANｹｰﾌﾞﾙ(CAT6/ﾉｲｽﾞｼｰﾙﾄﾞ処理/青)</t>
  </si>
  <si>
    <t>1918</t>
  </si>
  <si>
    <t>EA764AG-95</t>
  </si>
  <si>
    <t>273x190x260mm [ﾀﾌﾞﾚｯﾄ用]ﾃﾞｽｸﾄｯﾌﾟｽﾀﾝﾄﾞ</t>
  </si>
  <si>
    <t>EA764C-5</t>
  </si>
  <si>
    <t>5m モジュラーコード(6極2芯)</t>
  </si>
  <si>
    <t>EA759XA-29</t>
  </si>
  <si>
    <t>ｵﾌｨｽ向けﾌﾟﾘﾝﾀｰ複合機(ｺﾋﾟｰ/FAX/ｽｷｬﾝ)</t>
  </si>
  <si>
    <t>1926</t>
  </si>
  <si>
    <t>EA759X-431</t>
  </si>
  <si>
    <t>[ｷｬﾉﾝ] ｲﾝｸｶｰﾄﾘｯｼﾞ(6色ｾｯﾄ/BCI-371+370/6MP</t>
  </si>
  <si>
    <t>EA759XE-127</t>
  </si>
  <si>
    <t>IDｶｰﾄﾞ/2面 ﾌﾟﾘﾝﾀｰﾗﾍﾞﾙｷｯﾄ(ｼｰﾄ10枚)</t>
  </si>
  <si>
    <t>EA759XE-150</t>
  </si>
  <si>
    <t>A4判/24面  70 x 33.9mm ﾌﾟﾘﾝﾀｰﾗﾍﾞﾙ(20枚)</t>
  </si>
  <si>
    <t>EA759XE-156</t>
  </si>
  <si>
    <t>A4判/30面 53.3x 25.4mm ﾌﾟﾘﾝﾀｰﾗﾍﾞﾙ(20枚)</t>
  </si>
  <si>
    <t>EA759XA-102</t>
  </si>
  <si>
    <t>A5 ｲﾝｸｼﾞｪｯﾄ写真用紙(超厚手/20枚)</t>
  </si>
  <si>
    <t>EA762EF-47</t>
  </si>
  <si>
    <t>Blu-ray用 レンズクリーナー/認識ｴﾗｰ用</t>
  </si>
  <si>
    <t>EA764A-32A</t>
  </si>
  <si>
    <t>メモリリーダライタ(USB3.0対応)</t>
  </si>
  <si>
    <t>EA759GL-31</t>
  </si>
  <si>
    <t>8GB micro SDHC メモリーカード</t>
  </si>
  <si>
    <t>EA762EE-35A</t>
  </si>
  <si>
    <t>120枚用 ＣＤ/ＤＶＤ収納ファイル</t>
  </si>
  <si>
    <t>EA759GS-121A</t>
  </si>
  <si>
    <t>ＣＤ/ＤＶＤ用ケース(10枚)</t>
  </si>
  <si>
    <t>EA954DM-1</t>
  </si>
  <si>
    <t>147x123x355mm ＣＤラック(26枚収納/黒)</t>
  </si>
  <si>
    <t>EA983TS-69</t>
  </si>
  <si>
    <t>24.0mmx10m 目隠しｾｷｭﾘﾃｨﾃｰﾌﾟ(無地/黒/6巻)</t>
  </si>
  <si>
    <t>1936</t>
  </si>
  <si>
    <t>EA761HD-51A</t>
  </si>
  <si>
    <t>AC100V/1300W/A3 ラミネーター</t>
  </si>
  <si>
    <t>EA761HG-5</t>
  </si>
  <si>
    <t>φ20mm/24面 ラミネートラベル(8枚)</t>
  </si>
  <si>
    <t>EA995C-76</t>
  </si>
  <si>
    <t>機密文章回収ボックス</t>
  </si>
  <si>
    <t>1942</t>
  </si>
  <si>
    <t>EA798CC-103</t>
  </si>
  <si>
    <t>φ351mm [衛星電波]掛時計</t>
  </si>
  <si>
    <t>EA798CB-7</t>
  </si>
  <si>
    <t>φ320mm 掛時計</t>
  </si>
  <si>
    <t>1948</t>
  </si>
  <si>
    <t>EA798C-68</t>
  </si>
  <si>
    <t>1/ 100秒 ストップウォッチ</t>
  </si>
  <si>
    <t>EA653B-30A</t>
  </si>
  <si>
    <t>φ53x124mm ブロワー(ｽﾀﾝﾄﾞﾀｲﾌﾟ)</t>
  </si>
  <si>
    <t>1964</t>
  </si>
  <si>
    <t>EA757AD-42A</t>
  </si>
  <si>
    <t>x12/32mm 双眼鏡</t>
  </si>
  <si>
    <t>EA954HC-85</t>
  </si>
  <si>
    <t>300x405x640mm ワゴン(ｷｬｽﾀｰ付/引出しﾀｲﾌﾟ)</t>
  </si>
  <si>
    <t>EA954DF-121</t>
  </si>
  <si>
    <t>600x400mm オーバートップデスク</t>
  </si>
  <si>
    <t>1981</t>
  </si>
  <si>
    <t>EA954EE-141</t>
  </si>
  <si>
    <t>1500x600x700mm スタックテーブル(幕板付)</t>
  </si>
  <si>
    <t>EA954EA-223</t>
  </si>
  <si>
    <t>2836x487x1630mm ﾊﾟｰﾃｰｼｮﾝ(3連/ｸﾞﾘｰﾝ)</t>
  </si>
  <si>
    <t>EA927-283</t>
  </si>
  <si>
    <t>345x 35x255mm/外寸 ｲﾝﾅｰｹｰｽ(ﾉｰﾄPC用)</t>
  </si>
  <si>
    <t>EA762CF-266</t>
  </si>
  <si>
    <t>Ａ５/190x250mm メッシュケース(ﾚｯﾄﾞ)</t>
  </si>
  <si>
    <t>EA927AN-67</t>
  </si>
  <si>
    <t>183x22x257mm ﾀﾌﾞﾚｯﾄｹｰｽ(iPad 10.2ｲﾝﾁ用)</t>
  </si>
  <si>
    <t>EA927TP-12A</t>
  </si>
  <si>
    <t>80x88x23mm コインケース(本革製/ﾌﾞﾗｳﾝ)</t>
  </si>
  <si>
    <t>EA927AE-18</t>
  </si>
  <si>
    <t>460x340x150mm トートバッグ(牛革/ﾌﾞﾗｯｸ)</t>
  </si>
  <si>
    <t>EA927AX-27B</t>
  </si>
  <si>
    <t>340x240x480mm/35L キャリーケース(ｼﾙﾊﾞｰ)</t>
  </si>
  <si>
    <t>EA927BG-3</t>
  </si>
  <si>
    <t>350x240x460mm/34L キャリーケース(黒)</t>
  </si>
  <si>
    <t>EA927BG-62</t>
  </si>
  <si>
    <t>310x210x410mm/22L ｷｬﾘｰｹｰｽ(ﾀﾞｰｸｸﾞﾚｰ)</t>
  </si>
  <si>
    <t>EA997RV-12</t>
  </si>
  <si>
    <t>70x250x15mm Ｂ型スロープ(ｸﾞﾚｰ)</t>
  </si>
  <si>
    <t>EA997RX-176A</t>
  </si>
  <si>
    <t>360x 500mm 吸水マット</t>
  </si>
  <si>
    <t>2045</t>
  </si>
  <si>
    <t>EA758SE-5B</t>
  </si>
  <si>
    <t>2056</t>
  </si>
  <si>
    <t>EA815LD-512</t>
  </si>
  <si>
    <t>[φ50・φ65mm用]マグネットホルダー</t>
  </si>
  <si>
    <t>EA761XH-5</t>
  </si>
  <si>
    <t>AC100V/10W 照明灯/LED(ｸﾘｯﾌﾟ式/無段調光)</t>
  </si>
  <si>
    <t>EA864CB-174</t>
  </si>
  <si>
    <t>[USB] LED多目的ライト(非接触ｽｲｯﾁ/電球色)</t>
  </si>
  <si>
    <t>EA758XA-93</t>
  </si>
  <si>
    <t>AC100V/6.5W/E26 ＬＥＤ電球(昼光色)</t>
  </si>
  <si>
    <t>EA763AJ-43P</t>
  </si>
  <si>
    <t>5.5合 圧力ＩＨ炊飯ジャー(極め炊き)</t>
  </si>
  <si>
    <t>EA763AJ-54E</t>
  </si>
  <si>
    <t>5.5合 圧力ＩＨ炊飯ジャー(炎舞炊き)</t>
  </si>
  <si>
    <t>EA763AJ-58E</t>
  </si>
  <si>
    <t>5.5合 ＩＨ炊飯ｼﾞｬｰ(極め炊き)</t>
  </si>
  <si>
    <t>EA763AR-25K</t>
  </si>
  <si>
    <t>AC100V/ 905W/3.0L ＶＥ電気まほうびん</t>
  </si>
  <si>
    <t>EA763AR-26K</t>
  </si>
  <si>
    <t>AC100V/ 905W/4.0L ＶＥ電気まほうびん</t>
  </si>
  <si>
    <t>EA763AR-34G</t>
  </si>
  <si>
    <t>AC100V/ 905W/2.2L ＶＥ電気まほうびん</t>
  </si>
  <si>
    <t>EA763AR-35G</t>
  </si>
  <si>
    <t>EA763AZ-126</t>
  </si>
  <si>
    <t>0.45L 保冷･保温ボトル(ｽﾃﾝﾚｽ製/ﾚｯﾄﾞ)</t>
  </si>
  <si>
    <t>EA763AZ-153A</t>
  </si>
  <si>
    <t>0.3L [ｽﾃﾝﾚｽ製]ﾏｸﾞﾎﾞﾄﾙ(ﾜﾝﾀｯﾁ式/ﾍﾞｰｼﾞｭ)</t>
  </si>
  <si>
    <t>EA763AZ-172</t>
  </si>
  <si>
    <t>0.2L[ｽﾃﾝﾚｽ製]ﾏｸﾞﾎﾞﾄﾙ(ｽｸﾘｭ-式/ﾊﾟｰﾙﾗﾍﾞﾝﾀﾞｰ</t>
  </si>
  <si>
    <t>EA763AZ-221</t>
  </si>
  <si>
    <t>500ml クリアボトル(耐熱)</t>
  </si>
  <si>
    <t>EA763Y-22K</t>
  </si>
  <si>
    <t>5.0kg/562x572x880mm 全自動洗濯機</t>
  </si>
  <si>
    <t>EA763AE-24A</t>
  </si>
  <si>
    <t>[単3x2本] 水洗い型シェーバー</t>
  </si>
  <si>
    <t>EA763AG-45D</t>
  </si>
  <si>
    <t>AC100V/650W くるくるドライヤー(ﾅﾉｲｰ)</t>
  </si>
  <si>
    <t>EA763AE-46P</t>
  </si>
  <si>
    <t>[充電式] リニアシェーバー</t>
  </si>
  <si>
    <t>EA763AE-51N</t>
  </si>
  <si>
    <t>EA715AH-20BB</t>
  </si>
  <si>
    <t>285x210x28mm 体重･体組成計</t>
  </si>
  <si>
    <t>EA951FE-106</t>
  </si>
  <si>
    <t>750-1200mm 強力伸縮棒</t>
  </si>
  <si>
    <t>EA912GA-1</t>
  </si>
  <si>
    <t>[3点組] 抗菌マナ板･包丁･三徳缶切セット</t>
  </si>
  <si>
    <t>EA929HB-5</t>
  </si>
  <si>
    <t>340x 900mm/300匁 タオル(高級･濃緑)</t>
  </si>
  <si>
    <t>EA995AD-255</t>
  </si>
  <si>
    <t>100x190mm 規格ポリ袋(透明/5号/100枚)</t>
  </si>
  <si>
    <t>EA995AD-312</t>
  </si>
  <si>
    <t>550x600mm/15-20L ポリ袋(半透明/20枚)</t>
  </si>
  <si>
    <t>EA927SA-53</t>
  </si>
  <si>
    <t>330x100x300mm 紙袋(ﾌｨﾙﾑ加工/黒/10枚)</t>
  </si>
  <si>
    <t>EA927SA-55</t>
  </si>
  <si>
    <t>380x120x520mm 紙袋(ﾌｨﾙﾑ加工/黒/10枚)</t>
  </si>
  <si>
    <t>EA763AE-150</t>
  </si>
  <si>
    <t>[単4x1本] 耳毛カッター</t>
  </si>
  <si>
    <t>2133</t>
  </si>
  <si>
    <t>EA922HB-60</t>
  </si>
  <si>
    <t>304x228mm クリーナーシート(油汚れ/30枚)</t>
  </si>
  <si>
    <t>EA922KS-2</t>
  </si>
  <si>
    <t>250ml ドライシャンプー</t>
  </si>
  <si>
    <t>EA922KR-21B</t>
  </si>
  <si>
    <t>640g 洗濯用洗剤(NANOX one)</t>
  </si>
  <si>
    <t>EA922KR-26A</t>
  </si>
  <si>
    <t>640g 洗濯用洗剤(NANOX one ﾆｵｲ専用)</t>
  </si>
  <si>
    <t>EA922KR-82</t>
  </si>
  <si>
    <t>640g 洗濯用洗剤(NANOX one PRO)</t>
  </si>
  <si>
    <t>EA922HA-56</t>
  </si>
  <si>
    <t>280ml ウイルス除菌スプレー(ｷﾚｲｷﾚｲ)</t>
  </si>
  <si>
    <t>EA939AC-9</t>
  </si>
  <si>
    <t>280ml 消臭元スプレー(消臭ｽﾄﾛﾝｸﾞ)</t>
  </si>
  <si>
    <t>EA922KR-61</t>
  </si>
  <si>
    <t>450ml トイレ用洗剤</t>
  </si>
  <si>
    <t>EA920LE-6</t>
  </si>
  <si>
    <t>4.0L  ワックス剥離剤</t>
  </si>
  <si>
    <t>EA944CR-52</t>
  </si>
  <si>
    <t>900x1300mm 圧縮袋(布団用/ｱﾀﾞﾌﾟﾀ付/1枚)</t>
  </si>
  <si>
    <t>EA983GK-2</t>
  </si>
  <si>
    <t>20x260mm ﾍﾙﾒｯﾄ用反射テープ(赤/10本)</t>
  </si>
  <si>
    <t>EA800PA-2</t>
  </si>
  <si>
    <t>406x203mm ﾌｪｲｽｶﾞｰﾄﾞ･ｽｸﾘｰﾝ(ﾎﾟﾘｶｰﾎﾞﾈｰﾄ)</t>
  </si>
  <si>
    <t>EA800PA-5</t>
  </si>
  <si>
    <t>406x203mm フェイスガード(ﾎﾟﾘｶｰﾎﾞﾈｰﾄ)</t>
  </si>
  <si>
    <t>EA800PA-16</t>
  </si>
  <si>
    <t>305x203mm ﾌｪｲｽｶﾞｰﾄﾞ(ﾎﾟﾘｶｰﾎﾞﾈｰﾄ/ｸﾞﾘｰﾝ)</t>
  </si>
  <si>
    <t>EA915ET-51</t>
  </si>
  <si>
    <t>[単3x3本] 送風ファン(ﾍﾙﾒｯﾄ用/たれ付)</t>
  </si>
  <si>
    <t>EA800LA-80</t>
  </si>
  <si>
    <t>セーフティーグラス(調光ﾚﾝｽﾞ/ｸﾘｱｰ)</t>
  </si>
  <si>
    <t>EA800MP-4</t>
  </si>
  <si>
    <t>[RL3] 防塵マスク(ｱｽﾍﾞｽﾄ対応/伝声器付)</t>
  </si>
  <si>
    <t>EA800VH-34</t>
  </si>
  <si>
    <t>耳栓(ｶﾓﾌﾗｰｼﾞｭ/ｸﾘｯﾌﾟｺｰﾄﾞ付)</t>
  </si>
  <si>
    <t>EA354A-2</t>
  </si>
  <si>
    <t>軍手(厚地/12双)</t>
  </si>
  <si>
    <t>EA354GD-59</t>
  </si>
  <si>
    <t>[LL] 手袋(ﾎﾟﾘｳﾚﾀﾝｺｰﾃｨﾝｸﾞ/10双)</t>
  </si>
  <si>
    <t>EA353BJ-86</t>
  </si>
  <si>
    <t>[Ｍ] 手袋(合成皮革/青･ｸﾞﾚｰ)</t>
  </si>
  <si>
    <t>EA353BJ-92</t>
  </si>
  <si>
    <t>[Ｌ] 手袋(合成皮革/OD色)</t>
  </si>
  <si>
    <t>EA353BT-23</t>
  </si>
  <si>
    <t>[Ｌ] メカニクスグローブ(合成革/赤)</t>
  </si>
  <si>
    <t>EA353BT-232</t>
  </si>
  <si>
    <t>[Ｍ] メカニクスグローブ(合成革/黒)</t>
  </si>
  <si>
    <t>2192</t>
  </si>
  <si>
    <t>EA353BT-166</t>
  </si>
  <si>
    <t>[Ｓ] メカニクスグローブ(合成革/灰)</t>
  </si>
  <si>
    <t>EA353BT-123B</t>
  </si>
  <si>
    <t>[Ｌ] メカニクスグローブ(耐水防寒/合成革)</t>
  </si>
  <si>
    <t>EA353BA-2</t>
  </si>
  <si>
    <t>[Ｌ] 手袋(山羊革)</t>
  </si>
  <si>
    <t>2199</t>
  </si>
  <si>
    <t>EA354BG-7</t>
  </si>
  <si>
    <t>[Ｌ/300mm] 手袋･耐溶剤(0.1mmﾎﾟﾘｳﾚﾀﾝ/5双)</t>
  </si>
  <si>
    <t>EA354DS-31</t>
  </si>
  <si>
    <t>[Ｓ] 手袋(ﾎﾟﾘｴﾁﾚﾝ･ｴﾝﾎﾞｽ･ﾌﾞﾙｰ/100枚)</t>
  </si>
  <si>
    <t>EA998XZ-24.5A</t>
  </si>
  <si>
    <t>24.5cm 安全長靴(ﾎﾟﾘｴｽﾃﾙ網入)</t>
  </si>
  <si>
    <t>EA915GC-24</t>
  </si>
  <si>
    <t>[ XL] 防寒オーバーオール(Sage)</t>
  </si>
  <si>
    <t>EA915GE-21</t>
  </si>
  <si>
    <t>ネックゲートル(防寒)</t>
  </si>
  <si>
    <t>EA915GM-7</t>
  </si>
  <si>
    <t>[ Ｌ] 防寒服上下セット(Navy)</t>
  </si>
  <si>
    <t>EA915GM-32</t>
  </si>
  <si>
    <t>[ Ｌ] 防寒服上下セット(Sage)</t>
  </si>
  <si>
    <t>EA915GD-192</t>
  </si>
  <si>
    <t>[Ｌ] 防寒パンツ</t>
  </si>
  <si>
    <t>EA915GA-53</t>
  </si>
  <si>
    <t>[ Ｌ] 防寒ベスト(Navy)</t>
  </si>
  <si>
    <t>EA915GC-44</t>
  </si>
  <si>
    <t>[ XL] 防寒オーバーオール(注意色 ｵﾚﾝｼﾞ)</t>
  </si>
  <si>
    <t>EA915GM-44</t>
  </si>
  <si>
    <t>[ XL] 防寒服上下セット(Navy)</t>
  </si>
  <si>
    <t>EA915GF-132</t>
  </si>
  <si>
    <t>[Ｌ] 手袋(防寒)</t>
  </si>
  <si>
    <t>EA910LW-27</t>
  </si>
  <si>
    <t>27.0cm 長靴(防寒)</t>
  </si>
  <si>
    <t>EA910LW-28</t>
  </si>
  <si>
    <t>28.0cm 長靴(防寒)</t>
  </si>
  <si>
    <t>EA910LX-28</t>
  </si>
  <si>
    <t>EA998FE-53</t>
  </si>
  <si>
    <t>16mmx20m 水平移動用親網(GCﾊﾘｯﾌﾟ/緊張器付</t>
  </si>
  <si>
    <t>EA983SM-116</t>
  </si>
  <si>
    <t>380-1480mm セーフティーループ(ﾌｯｸ)</t>
  </si>
  <si>
    <t>EA916XK-1A</t>
  </si>
  <si>
    <t>50mm ホイッスル(真鍮製)</t>
  </si>
  <si>
    <t>EA983DB-246</t>
  </si>
  <si>
    <t>60mmx 6m ﾘｰﾙ型標識ﾃｰﾌﾟ(ﾏｸﾞﾈｯﾄ付･自動巻)</t>
  </si>
  <si>
    <t>EA983DB-253</t>
  </si>
  <si>
    <t>120mmx5m ﾘｰﾙ型標識ﾃｰﾌﾟ(ﾏｸﾞﾈｯﾄ付･自動巻)</t>
  </si>
  <si>
    <t>2259</t>
  </si>
  <si>
    <t>EA948TP-21B</t>
  </si>
  <si>
    <t>φ48.6x2000mm 樹脂製単管パイプ(青/2本)</t>
  </si>
  <si>
    <t>EA948TP-21C</t>
  </si>
  <si>
    <t>φ48.6x2000mm 樹脂製単管パイプ(青/6本)</t>
  </si>
  <si>
    <t>EA983AL-62</t>
  </si>
  <si>
    <t>450x180mm アスベスト標識</t>
  </si>
  <si>
    <t>2272</t>
  </si>
  <si>
    <t>EA983AX-257</t>
  </si>
  <si>
    <t>DC2.4V/700mAh 交換用バッテリー</t>
  </si>
  <si>
    <t>EA983CK-27</t>
  </si>
  <si>
    <t>300x100mm 氏名標識(赤無地ﾀｲﾌﾟ)</t>
  </si>
  <si>
    <t>EA983CW-10A</t>
  </si>
  <si>
    <t>50x 50mm 番号表示ステッカー[０](5枚)</t>
  </si>
  <si>
    <t>EA983B-74</t>
  </si>
  <si>
    <t>ＪＩＳ安全標識板[危険立入禁止]</t>
  </si>
  <si>
    <t>EA983CF-29</t>
  </si>
  <si>
    <t>50x100mm PL警告ｽﾃｯｶｰ(巻き込まれ～/10枚)</t>
  </si>
  <si>
    <t>EA983CF-30</t>
  </si>
  <si>
    <t>EA983FE-281</t>
  </si>
  <si>
    <t>240mmx2m 反射クッションガード(黄/黒)</t>
  </si>
  <si>
    <t>EA983FE-282</t>
  </si>
  <si>
    <t>240mmx6m 反射クッションガード(黄/黒)</t>
  </si>
  <si>
    <t>EA983GJ-101</t>
  </si>
  <si>
    <t>25mmx 5m 蓄光･反射テープ(高輝度)</t>
  </si>
  <si>
    <t>2303</t>
  </si>
  <si>
    <t>EA983G-45</t>
  </si>
  <si>
    <t>50mmx9.1m ハイレベル反射テープ(黄)</t>
  </si>
  <si>
    <t>EA864CD-131A</t>
  </si>
  <si>
    <t>ワイヤレスカメラ・モニターセット</t>
  </si>
  <si>
    <t>EA864CD-135</t>
  </si>
  <si>
    <t>ワイヤレスカメラ</t>
  </si>
  <si>
    <t>EA864BB-89</t>
  </si>
  <si>
    <t>増設用 防水押しボタン送信器</t>
  </si>
  <si>
    <t>EA864CB-182</t>
  </si>
  <si>
    <t>AC100V/16.0W ＬＥＤセンサーライト</t>
  </si>
  <si>
    <t>EA864CB-38</t>
  </si>
  <si>
    <t>[単3x3本] LEDセンサーライト(電池式)</t>
  </si>
  <si>
    <t>EA944D-41</t>
  </si>
  <si>
    <t>320x1800mm ガラス飛散防止シート</t>
  </si>
  <si>
    <t>EA724YC-51</t>
  </si>
  <si>
    <t>200x150mm ミラー用曇り止めフィルム</t>
  </si>
  <si>
    <t>EA928AC-7</t>
  </si>
  <si>
    <t>325-445mm 網戸用モップ</t>
  </si>
  <si>
    <t>EA928AJ-273</t>
  </si>
  <si>
    <t>25x350mm ハンドブラシ(白)</t>
  </si>
  <si>
    <t>EA928AM-12</t>
  </si>
  <si>
    <t>1.4-2.95m クリーナー(ｿﾌﾄ毛)</t>
  </si>
  <si>
    <t>EA922B-211</t>
  </si>
  <si>
    <t>80x300mm ﾛｰﾙｸﾘｰﾅｰ(ｳｴｱ用･ｸｯｼｮﾝﾀｲﾌﾟ)</t>
  </si>
  <si>
    <t>EA928AD-6</t>
  </si>
  <si>
    <t>520mm ほうきセット</t>
  </si>
  <si>
    <t>EA928AD-55A</t>
  </si>
  <si>
    <t>300x1310mm ほうき(木柄/自在・4本)</t>
  </si>
  <si>
    <t>EA928AY-66A</t>
  </si>
  <si>
    <t>1400x460mm 水切りワイパー(抗ｳｲﾙｽ剤/5本)</t>
  </si>
  <si>
    <t>EA928BE-612</t>
  </si>
  <si>
    <t>1.2m ブラシハンドル(ｽﾁｰﾙ/8本)</t>
  </si>
  <si>
    <t>EA955CT-3A</t>
  </si>
  <si>
    <t>386x490x1810mm 収納庫</t>
  </si>
  <si>
    <t>EA995AA-369</t>
  </si>
  <si>
    <t>φ240x305/17L ダストボックス(ﾅﾁｭﾗﾙ)</t>
  </si>
  <si>
    <t>EA995AA-361</t>
  </si>
  <si>
    <t>445x364x710mm/103L ごみかご(ｽﾃﾝﾚｽ製)</t>
  </si>
  <si>
    <t>EA899AJ-36</t>
  </si>
  <si>
    <t>[EA899AJ-60D,-73用] 不織布ﾌｨﾙﾀｰ(25枚入)</t>
  </si>
  <si>
    <t>EA899AM-36S</t>
  </si>
  <si>
    <t>AC100V/1150W 掃除機(紙ﾊﾟｯｸ式)</t>
  </si>
  <si>
    <t>EA115TB-8</t>
  </si>
  <si>
    <t>AC100V/1.3kW 高圧洗浄機(50Hz)</t>
  </si>
  <si>
    <t>EA115KN-2</t>
  </si>
  <si>
    <t>DC18V [家庭用]高圧洗浄機(充電式)</t>
  </si>
  <si>
    <t>EA115BB-37</t>
  </si>
  <si>
    <t>9.5/16.3mm  15m 高圧洗浄機大型リール</t>
  </si>
  <si>
    <t>EA915DB-61B</t>
  </si>
  <si>
    <t>380x 280x 25mm コンパクト座布団</t>
  </si>
  <si>
    <t>EA303YF-6</t>
  </si>
  <si>
    <t>1.65kw バーナー(ｶｾｯﾄｶﾞｽ式)</t>
  </si>
  <si>
    <t>EA913FA-17BA</t>
  </si>
  <si>
    <t>720ml 燃料ボトル(EA913FA-7用)</t>
  </si>
  <si>
    <t>EA913VL-150</t>
  </si>
  <si>
    <t>19L ウォータージャグ(ｸﾘｱﾌﾞﾙｰ)</t>
  </si>
  <si>
    <t>2455</t>
  </si>
  <si>
    <t>EA917AA-36</t>
  </si>
  <si>
    <t>478x370x220mm/16.7L 保冷コンテナ</t>
  </si>
  <si>
    <t>EA739CB-55</t>
  </si>
  <si>
    <t>47x62x15mm コンパス</t>
  </si>
  <si>
    <t>EA650BH-32A</t>
  </si>
  <si>
    <t>110x125mm/ 765mm 溝さらえ(U型･ｱﾙﾐ柄)</t>
  </si>
  <si>
    <t>EA928CC-161</t>
  </si>
  <si>
    <t>竹ほうき スペア(ｼﾞｮｲﾝﾄ式)</t>
  </si>
  <si>
    <t>EA370EA-3</t>
  </si>
  <si>
    <t>[LL] ジャケット(ﾁｪｰﾝｿｰ作業用)</t>
  </si>
  <si>
    <t>EA650BA-81</t>
  </si>
  <si>
    <t>430mm/ 140mm なた(ｻﾔ付)</t>
  </si>
  <si>
    <t>2491</t>
  </si>
  <si>
    <t>EA599RC-5</t>
  </si>
  <si>
    <t>400mm/250mm 剪定鋸(替刃式･ｻﾔ付)</t>
  </si>
  <si>
    <t>EA599RC-6</t>
  </si>
  <si>
    <t>450mm/300mm 剪定鋸(替刃式･ｻﾔ付)</t>
  </si>
  <si>
    <t>EA599RC-11</t>
  </si>
  <si>
    <t>200mm 生木鋸 替刃(EA599RC-1用)</t>
  </si>
  <si>
    <t>EA599RD-21</t>
  </si>
  <si>
    <t>300mm/200mm 折込鋸(ｹｰｽ付･替刃式･万能)</t>
  </si>
  <si>
    <t>EA540BC-136</t>
  </si>
  <si>
    <t>270mm 剪定はさみ</t>
  </si>
  <si>
    <t>EA522GA-2</t>
  </si>
  <si>
    <t>134x40x30mm 鎌用砥石(#180/#320両面)</t>
  </si>
  <si>
    <t>EA898RE-8</t>
  </si>
  <si>
    <t>300mm/AC100V 電動ヘッジトリマー</t>
  </si>
  <si>
    <t>EA124LG-125</t>
  </si>
  <si>
    <t>25mm ホースステムカプラー(真鍮製)</t>
  </si>
  <si>
    <t>EA898KE-14</t>
  </si>
  <si>
    <t>φ60 x750mm [EA898KE-1,-2用]ドリル</t>
  </si>
  <si>
    <t>EA864AN-46</t>
  </si>
  <si>
    <t>ソーラーパネル(EA864AN-2用)</t>
  </si>
  <si>
    <t>*但し、下記商品は2025年12月現在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</si>
  <si>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0005</t>
  </si>
  <si>
    <t>0066</t>
  </si>
  <si>
    <t>0072</t>
  </si>
  <si>
    <t>0074</t>
  </si>
  <si>
    <t>0085</t>
  </si>
  <si>
    <t>0099</t>
  </si>
  <si>
    <t>0109</t>
  </si>
  <si>
    <t>0149</t>
  </si>
  <si>
    <t>0196</t>
  </si>
  <si>
    <t>0241</t>
  </si>
  <si>
    <t>0243</t>
  </si>
  <si>
    <t>0253</t>
  </si>
  <si>
    <t>0255</t>
  </si>
  <si>
    <t>0257</t>
  </si>
  <si>
    <t>0259</t>
  </si>
  <si>
    <t>0262</t>
  </si>
  <si>
    <t>0268</t>
  </si>
  <si>
    <t>0272</t>
  </si>
  <si>
    <t>0290</t>
  </si>
  <si>
    <t>0308</t>
  </si>
  <si>
    <t>0309</t>
  </si>
  <si>
    <t>0320</t>
  </si>
  <si>
    <t>0349</t>
  </si>
  <si>
    <t>0350</t>
  </si>
  <si>
    <t>0352</t>
  </si>
  <si>
    <t>0365</t>
  </si>
  <si>
    <t>0370</t>
  </si>
  <si>
    <t>0372</t>
  </si>
  <si>
    <t>0374</t>
  </si>
  <si>
    <t>0387</t>
  </si>
  <si>
    <t>0432</t>
  </si>
  <si>
    <t>0450</t>
  </si>
  <si>
    <t>0453</t>
  </si>
  <si>
    <t>0458</t>
  </si>
  <si>
    <t>0464</t>
  </si>
  <si>
    <t>0475</t>
  </si>
  <si>
    <t>0486</t>
  </si>
  <si>
    <t>0489</t>
  </si>
  <si>
    <t>0490</t>
  </si>
  <si>
    <t>0491</t>
  </si>
  <si>
    <t>0503</t>
  </si>
  <si>
    <t>0508</t>
  </si>
  <si>
    <t>0511</t>
  </si>
  <si>
    <t>0524</t>
  </si>
  <si>
    <t>0528</t>
  </si>
  <si>
    <t>0530</t>
  </si>
  <si>
    <t>0535</t>
  </si>
  <si>
    <t>0536</t>
  </si>
  <si>
    <t>0544</t>
  </si>
  <si>
    <t>0572</t>
  </si>
  <si>
    <t>0573</t>
  </si>
  <si>
    <t>0576</t>
  </si>
  <si>
    <t>0595</t>
  </si>
  <si>
    <t>0608</t>
  </si>
  <si>
    <t>0616</t>
  </si>
  <si>
    <t>0619</t>
  </si>
  <si>
    <t>0620</t>
  </si>
  <si>
    <t>0628</t>
  </si>
  <si>
    <t>0632</t>
  </si>
  <si>
    <t>0635</t>
  </si>
  <si>
    <t>0636</t>
  </si>
  <si>
    <t>0643</t>
  </si>
  <si>
    <t>0651</t>
  </si>
  <si>
    <t>0658</t>
  </si>
  <si>
    <t>0662</t>
  </si>
  <si>
    <t>0667</t>
  </si>
  <si>
    <t>0669</t>
  </si>
  <si>
    <t>0685</t>
  </si>
  <si>
    <t>0693</t>
  </si>
  <si>
    <t>0697</t>
  </si>
  <si>
    <t>0698</t>
  </si>
  <si>
    <t>0700</t>
  </si>
  <si>
    <t>0712</t>
  </si>
  <si>
    <t>0714</t>
  </si>
  <si>
    <t>0716</t>
  </si>
  <si>
    <t>0729</t>
  </si>
  <si>
    <t>0730</t>
  </si>
  <si>
    <t>0733</t>
  </si>
  <si>
    <t>0749</t>
  </si>
  <si>
    <t>0758</t>
  </si>
  <si>
    <t>0764</t>
  </si>
  <si>
    <t>0767</t>
  </si>
  <si>
    <t>0776</t>
  </si>
  <si>
    <t>0777</t>
  </si>
  <si>
    <t>0778</t>
  </si>
  <si>
    <t>0786</t>
  </si>
  <si>
    <t>0797</t>
  </si>
  <si>
    <t>0800</t>
  </si>
  <si>
    <t>0819</t>
  </si>
  <si>
    <t>0826</t>
  </si>
  <si>
    <t>0838</t>
  </si>
  <si>
    <t>0848</t>
  </si>
  <si>
    <t>0851</t>
  </si>
  <si>
    <t>0863</t>
  </si>
  <si>
    <t>0865</t>
  </si>
  <si>
    <t>0881</t>
  </si>
  <si>
    <t>0882</t>
  </si>
  <si>
    <t>0900</t>
  </si>
  <si>
    <t>0903</t>
  </si>
  <si>
    <t>0906</t>
  </si>
  <si>
    <t>0910</t>
  </si>
  <si>
    <t>0924</t>
  </si>
  <si>
    <t>0926</t>
  </si>
  <si>
    <t>0931</t>
  </si>
  <si>
    <t>0932</t>
  </si>
  <si>
    <t>0936</t>
  </si>
  <si>
    <t>0938</t>
  </si>
  <si>
    <t>0958</t>
  </si>
  <si>
    <t>0961</t>
  </si>
  <si>
    <t>0980</t>
  </si>
  <si>
    <t>0989</t>
  </si>
  <si>
    <t>0997</t>
  </si>
  <si>
    <t>1001</t>
  </si>
  <si>
    <t>1004</t>
  </si>
  <si>
    <t>1006</t>
  </si>
  <si>
    <t>1011</t>
  </si>
  <si>
    <t>1012</t>
  </si>
  <si>
    <t>1017</t>
  </si>
  <si>
    <t>1018</t>
  </si>
  <si>
    <t>1021</t>
  </si>
  <si>
    <t>1024</t>
  </si>
  <si>
    <t>1026</t>
  </si>
  <si>
    <t>1031</t>
  </si>
  <si>
    <t>1036</t>
  </si>
  <si>
    <t>1038</t>
  </si>
  <si>
    <t>1056</t>
  </si>
  <si>
    <t>1078</t>
  </si>
  <si>
    <t>1082</t>
  </si>
  <si>
    <t>1088</t>
  </si>
  <si>
    <t>1089</t>
  </si>
  <si>
    <t>1114</t>
  </si>
  <si>
    <t>1130</t>
  </si>
  <si>
    <t>1136</t>
  </si>
  <si>
    <t>1144</t>
  </si>
  <si>
    <t>1145</t>
  </si>
  <si>
    <t>1160</t>
  </si>
  <si>
    <t>1162</t>
  </si>
  <si>
    <t>1165</t>
  </si>
  <si>
    <t>1171</t>
  </si>
  <si>
    <t>1185</t>
  </si>
  <si>
    <t>1198</t>
  </si>
  <si>
    <t>1203</t>
  </si>
  <si>
    <t>1204</t>
  </si>
  <si>
    <t>1206</t>
  </si>
  <si>
    <t>1222</t>
  </si>
  <si>
    <t>1227</t>
  </si>
  <si>
    <t>1243</t>
  </si>
  <si>
    <t>1245</t>
  </si>
  <si>
    <t>1256</t>
  </si>
  <si>
    <t>1263</t>
  </si>
  <si>
    <t>1279</t>
  </si>
  <si>
    <t>1290</t>
  </si>
  <si>
    <t>1292</t>
  </si>
  <si>
    <t>1297</t>
  </si>
  <si>
    <t>1298</t>
  </si>
  <si>
    <t>1304</t>
  </si>
  <si>
    <t>1324</t>
  </si>
  <si>
    <t>1329</t>
  </si>
  <si>
    <t>1339</t>
  </si>
  <si>
    <t>1356</t>
  </si>
  <si>
    <t>1362</t>
  </si>
  <si>
    <t>1366</t>
  </si>
  <si>
    <t>1371</t>
  </si>
  <si>
    <t>1372</t>
  </si>
  <si>
    <t>1385</t>
  </si>
  <si>
    <t>1387</t>
  </si>
  <si>
    <t>1395</t>
  </si>
  <si>
    <t>1396</t>
  </si>
  <si>
    <t>1398</t>
  </si>
  <si>
    <t>1403</t>
  </si>
  <si>
    <t>1404</t>
  </si>
  <si>
    <t>1406</t>
  </si>
  <si>
    <t>1412</t>
  </si>
  <si>
    <t>1424</t>
  </si>
  <si>
    <t>1428</t>
  </si>
  <si>
    <t>1431</t>
  </si>
  <si>
    <t>1432</t>
  </si>
  <si>
    <t>1458</t>
  </si>
  <si>
    <t>1459</t>
  </si>
  <si>
    <t>1460</t>
  </si>
  <si>
    <t>1463</t>
  </si>
  <si>
    <t>1467</t>
  </si>
  <si>
    <t>1470</t>
  </si>
  <si>
    <t>1486</t>
  </si>
  <si>
    <t>1490</t>
  </si>
  <si>
    <t>1493</t>
  </si>
  <si>
    <t>1502</t>
  </si>
  <si>
    <t>1512</t>
  </si>
  <si>
    <t>1527</t>
  </si>
  <si>
    <t>1539</t>
  </si>
  <si>
    <t>1546</t>
  </si>
  <si>
    <t>1550</t>
  </si>
  <si>
    <t>1554</t>
  </si>
  <si>
    <t>1565</t>
  </si>
  <si>
    <t>1569</t>
  </si>
  <si>
    <t>1579</t>
  </si>
  <si>
    <t>1580</t>
  </si>
  <si>
    <t>1583</t>
  </si>
  <si>
    <t>1585</t>
  </si>
  <si>
    <t>1587</t>
  </si>
  <si>
    <t>1589</t>
  </si>
  <si>
    <t>1590</t>
  </si>
  <si>
    <t>1594</t>
  </si>
  <si>
    <t>1613</t>
  </si>
  <si>
    <t>1620</t>
  </si>
  <si>
    <t>1621</t>
  </si>
  <si>
    <t>1632</t>
  </si>
  <si>
    <t>1692</t>
  </si>
  <si>
    <t>1693</t>
  </si>
  <si>
    <t>1694</t>
  </si>
  <si>
    <t>1707</t>
  </si>
  <si>
    <t>1735</t>
  </si>
  <si>
    <t>1737</t>
  </si>
  <si>
    <t>1738</t>
  </si>
  <si>
    <t>1749</t>
  </si>
  <si>
    <t>1762</t>
  </si>
  <si>
    <t>1765</t>
  </si>
  <si>
    <t>1771</t>
  </si>
  <si>
    <t>1779</t>
  </si>
  <si>
    <t>1793</t>
  </si>
  <si>
    <t>1794</t>
  </si>
  <si>
    <t>1807</t>
  </si>
  <si>
    <t>1809</t>
  </si>
  <si>
    <t>1818</t>
  </si>
  <si>
    <t>1826</t>
  </si>
  <si>
    <t>1827</t>
  </si>
  <si>
    <t>1831</t>
  </si>
  <si>
    <t>1833</t>
  </si>
  <si>
    <t>1836</t>
  </si>
  <si>
    <t>1837</t>
  </si>
  <si>
    <t>1860</t>
  </si>
  <si>
    <t>1867</t>
  </si>
  <si>
    <t>1873</t>
  </si>
  <si>
    <t>1880</t>
  </si>
  <si>
    <t>1883</t>
  </si>
  <si>
    <t>1885</t>
  </si>
  <si>
    <t>1889</t>
  </si>
  <si>
    <t>1893</t>
  </si>
  <si>
    <t>1894</t>
  </si>
  <si>
    <t>1897</t>
  </si>
  <si>
    <t>1898</t>
  </si>
  <si>
    <t>1900</t>
  </si>
  <si>
    <t>1906</t>
  </si>
  <si>
    <t>1912</t>
  </si>
  <si>
    <t>1945</t>
  </si>
  <si>
    <t>1950</t>
  </si>
  <si>
    <t>1958</t>
  </si>
  <si>
    <t>1961</t>
  </si>
  <si>
    <t>1965</t>
  </si>
  <si>
    <t>1966</t>
  </si>
  <si>
    <t>1968</t>
  </si>
  <si>
    <t>1969</t>
  </si>
  <si>
    <t>1972</t>
  </si>
  <si>
    <t>1973</t>
  </si>
  <si>
    <t>1974</t>
  </si>
  <si>
    <t>1976</t>
  </si>
  <si>
    <t>1977</t>
  </si>
  <si>
    <t>1982</t>
  </si>
  <si>
    <t>1984</t>
  </si>
  <si>
    <t>1990</t>
  </si>
  <si>
    <t>2003</t>
  </si>
  <si>
    <t>2006</t>
  </si>
  <si>
    <t>2017</t>
  </si>
  <si>
    <t>2019</t>
  </si>
  <si>
    <t>2022</t>
  </si>
  <si>
    <t>2047</t>
  </si>
  <si>
    <t>2055</t>
  </si>
  <si>
    <t>2059</t>
  </si>
  <si>
    <t>2075</t>
  </si>
  <si>
    <t>2077</t>
  </si>
  <si>
    <t>2094</t>
  </si>
  <si>
    <t>2106</t>
  </si>
  <si>
    <t>2107</t>
  </si>
  <si>
    <t>2110</t>
  </si>
  <si>
    <t>2115</t>
  </si>
  <si>
    <t>2131</t>
  </si>
  <si>
    <t>2134</t>
  </si>
  <si>
    <t>2137</t>
  </si>
  <si>
    <t>2171</t>
  </si>
  <si>
    <t>2181</t>
  </si>
  <si>
    <t>2183</t>
  </si>
  <si>
    <t>2186</t>
  </si>
  <si>
    <t>2188</t>
  </si>
  <si>
    <t>2197</t>
  </si>
  <si>
    <t>2200</t>
  </si>
  <si>
    <t>2202</t>
  </si>
  <si>
    <t>2205</t>
  </si>
  <si>
    <t>2213</t>
  </si>
  <si>
    <t>2221</t>
  </si>
  <si>
    <t>2222</t>
  </si>
  <si>
    <t>2227</t>
  </si>
  <si>
    <t>2233</t>
  </si>
  <si>
    <t>2236</t>
  </si>
  <si>
    <t>2237</t>
  </si>
  <si>
    <t>2245</t>
  </si>
  <si>
    <t>2250</t>
  </si>
  <si>
    <t>2251</t>
  </si>
  <si>
    <t>2253</t>
  </si>
  <si>
    <t>2254</t>
  </si>
  <si>
    <t>2256</t>
  </si>
  <si>
    <t>2263</t>
  </si>
  <si>
    <t>2283</t>
  </si>
  <si>
    <t>2285</t>
  </si>
  <si>
    <t>2286</t>
  </si>
  <si>
    <t>2287</t>
  </si>
  <si>
    <t>2289</t>
  </si>
  <si>
    <t>2302</t>
  </si>
  <si>
    <t>2306</t>
  </si>
  <si>
    <t>2317</t>
  </si>
  <si>
    <t>2319</t>
  </si>
  <si>
    <t>2328</t>
  </si>
  <si>
    <t>2333</t>
  </si>
  <si>
    <t>2336</t>
  </si>
  <si>
    <t>2339</t>
  </si>
  <si>
    <t>2355</t>
  </si>
  <si>
    <t>2362</t>
  </si>
  <si>
    <t>2372</t>
  </si>
  <si>
    <t>2375</t>
  </si>
  <si>
    <t>2376</t>
  </si>
  <si>
    <t>2379</t>
  </si>
  <si>
    <t>2403</t>
  </si>
  <si>
    <t>2419</t>
  </si>
  <si>
    <t>2426</t>
  </si>
  <si>
    <t>2427</t>
  </si>
  <si>
    <t>2429</t>
  </si>
  <si>
    <t>2440</t>
  </si>
  <si>
    <t>2442</t>
  </si>
  <si>
    <t>2445</t>
  </si>
  <si>
    <t>2450</t>
  </si>
  <si>
    <t>2461</t>
  </si>
  <si>
    <t>2462</t>
  </si>
  <si>
    <t>2469</t>
  </si>
  <si>
    <t>2475</t>
  </si>
  <si>
    <t>2493</t>
  </si>
  <si>
    <t>2497</t>
  </si>
  <si>
    <t>2503</t>
  </si>
  <si>
    <t>2509</t>
  </si>
  <si>
    <t>2514</t>
  </si>
  <si>
    <t>2516</t>
  </si>
  <si>
    <t>2518</t>
  </si>
  <si>
    <t>2538</t>
  </si>
  <si>
    <t>2544</t>
  </si>
  <si>
    <t>2549</t>
  </si>
  <si>
    <t>2550</t>
  </si>
  <si>
    <t>2552</t>
  </si>
  <si>
    <t>2553</t>
  </si>
  <si>
    <t>2558</t>
  </si>
  <si>
    <t>2563</t>
  </si>
  <si>
    <t>2573</t>
  </si>
  <si>
    <t>2585</t>
  </si>
  <si>
    <t>2589</t>
  </si>
  <si>
    <t>2594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</si>
</sst>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26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45992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1342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608</v>
      </c>
      <c r="D12" s="6" t="s">
        <v>609</v>
      </c>
      <c r="E12" s="5" t="str">
        <f>HYPERLINK("https://www.esco-net.com/wcs/escort/ec/detail?hHinCd=EA440AF-191A","EA440AF-191A")</f>
        <v>EA440AF-191A</v>
      </c>
    </row>
    <row r="13" spans="1:6" x14ac:dyDescent="0.2">
      <c r="B13" s="6"/>
      <c r="C13" s="6" t="s">
        <v>144</v>
      </c>
      <c r="D13" s="6" t="s">
        <v>145</v>
      </c>
      <c r="E13" s="5" t="str">
        <f>HYPERLINK("https://www.esco-net.com/wcs/escort/ec/detail?hHinCd=EA526TK-5","EA526TK-5")</f>
        <v>EA526TK-5</v>
      </c>
    </row>
    <row r="14" spans="1:6" x14ac:dyDescent="0.2">
      <c r="B14" s="6"/>
      <c r="C14" s="6" t="s">
        <v>85</v>
      </c>
      <c r="D14" s="6" t="s">
        <v>86</v>
      </c>
      <c r="E14" s="5" t="str">
        <f>HYPERLINK("https://www.esco-net.com/wcs/escort/ec/detail?hHinCd=EA538WA-20A","EA538WA-20A")</f>
        <v>EA538WA-20A</v>
      </c>
    </row>
    <row r="15" spans="1:6" x14ac:dyDescent="0.2">
      <c r="B15" s="6"/>
      <c r="C15" s="6" t="s">
        <v>266</v>
      </c>
      <c r="D15" s="6" t="s">
        <v>267</v>
      </c>
      <c r="E15" s="5" t="str">
        <f>HYPERLINK("https://www.esco-net.com/wcs/escort/ec/detail?hHinCd=EA612SB-13B","EA612SB-13B")</f>
        <v>EA612SB-13B</v>
      </c>
    </row>
    <row r="16" spans="1:6" x14ac:dyDescent="0.2">
      <c r="B16" s="6"/>
      <c r="C16" s="6" t="s">
        <v>87</v>
      </c>
      <c r="D16" s="6" t="s">
        <v>88</v>
      </c>
      <c r="E16" s="5" t="str">
        <f>HYPERLINK("https://www.esco-net.com/wcs/escort/ec/detail?hHinCd=EA729DC-20","EA729DC-20")</f>
        <v>EA729DC-20</v>
      </c>
    </row>
    <row r="17" spans="2:5" x14ac:dyDescent="0.2">
      <c r="B17" s="6"/>
      <c r="C17" s="6" t="s">
        <v>89</v>
      </c>
      <c r="D17" s="6" t="s">
        <v>90</v>
      </c>
      <c r="E17" s="5"/>
    </row>
    <row r="18" spans="2:5" x14ac:dyDescent="0.2">
      <c r="B18" s="6"/>
      <c r="C18" s="6" t="s">
        <v>91</v>
      </c>
      <c r="D18" s="6" t="s">
        <v>92</v>
      </c>
      <c r="E18" s="5"/>
    </row>
    <row r="19" spans="2:5" x14ac:dyDescent="0.2">
      <c r="B19" s="6"/>
      <c r="C19" s="6" t="s">
        <v>960</v>
      </c>
      <c r="D19" s="6" t="s">
        <v>961</v>
      </c>
      <c r="E19" s="5" t="str">
        <f>HYPERLINK("https://www.esco-net.com/wcs/escort/ec/detail?hHinCd=EA758YK-606","EA758YK-606")</f>
        <v>EA758YK-606</v>
      </c>
    </row>
    <row r="20" spans="2:5" x14ac:dyDescent="0.2">
      <c r="B20" s="6"/>
      <c r="C20" s="6" t="s">
        <v>93</v>
      </c>
      <c r="D20" s="6" t="s">
        <v>94</v>
      </c>
      <c r="E20" s="5" t="str">
        <f>HYPERLINK("https://www.esco-net.com/wcs/escort/ec/detail?hHinCd=EA759GW-123","EA759GW-123")</f>
        <v>EA759GW-123</v>
      </c>
    </row>
    <row r="21" spans="2:5" x14ac:dyDescent="0.2">
      <c r="B21" s="6"/>
      <c r="C21" s="6" t="s">
        <v>1109</v>
      </c>
      <c r="D21" s="6" t="s">
        <v>1110</v>
      </c>
      <c r="E21" s="5" t="str">
        <f>HYPERLINK("https://www.esco-net.com/wcs/escort/ec/detail?hHinCd=EA763AE-46R","EA763AE-46R")</f>
        <v>EA763AE-46R</v>
      </c>
    </row>
    <row r="22" spans="2:5" x14ac:dyDescent="0.2">
      <c r="B22" s="6"/>
      <c r="C22" s="6" t="s">
        <v>1111</v>
      </c>
      <c r="D22" s="6" t="s">
        <v>1110</v>
      </c>
      <c r="E22" s="5" t="str">
        <f>HYPERLINK("https://www.esco-net.com/wcs/escort/ec/detail?hHinCd=EA763AE-47R","EA763AE-47R")</f>
        <v>EA763AE-47R</v>
      </c>
    </row>
    <row r="23" spans="2:5" x14ac:dyDescent="0.2">
      <c r="B23" s="6"/>
      <c r="C23" s="6" t="s">
        <v>1082</v>
      </c>
      <c r="D23" s="6" t="s">
        <v>1083</v>
      </c>
      <c r="E23" s="5" t="str">
        <f>HYPERLINK("https://www.esco-net.com/wcs/escort/ec/detail?hHinCd=EA763AJ-43R","EA763AJ-43R")</f>
        <v>EA763AJ-43R</v>
      </c>
    </row>
    <row r="24" spans="2:5" x14ac:dyDescent="0.2">
      <c r="B24" s="6"/>
      <c r="C24" s="6" t="s">
        <v>1086</v>
      </c>
      <c r="D24" s="6" t="s">
        <v>1087</v>
      </c>
      <c r="E24" s="5" t="str">
        <f>HYPERLINK("https://www.esco-net.com/wcs/escort/ec/detail?hHinCd=EA763AJ-58F","EA763AJ-58F")</f>
        <v>EA763AJ-58F</v>
      </c>
    </row>
    <row r="25" spans="2:5" x14ac:dyDescent="0.2">
      <c r="B25" s="6"/>
      <c r="C25" s="6" t="s">
        <v>1103</v>
      </c>
      <c r="D25" s="6" t="s">
        <v>1104</v>
      </c>
      <c r="E25" s="5" t="str">
        <f>HYPERLINK("https://www.esco-net.com/wcs/escort/ec/detail?hHinCd=EA763Y-22L","EA763Y-22L")</f>
        <v>EA763Y-22L</v>
      </c>
    </row>
    <row r="26" spans="2:5" x14ac:dyDescent="0.2">
      <c r="B26" s="6"/>
      <c r="C26" s="6" t="s">
        <v>878</v>
      </c>
      <c r="D26" s="6" t="s">
        <v>879</v>
      </c>
      <c r="E26" s="5" t="str">
        <f>HYPERLINK("https://www.esco-net.com/wcs/escort/ec/detail?hHinCd=EA765MG-151","EA765MG-151")</f>
        <v>EA765MG-151</v>
      </c>
    </row>
    <row r="27" spans="2:5" x14ac:dyDescent="0.2">
      <c r="B27" s="6"/>
      <c r="C27" s="6" t="s">
        <v>677</v>
      </c>
      <c r="D27" s="6" t="s">
        <v>678</v>
      </c>
      <c r="E27" s="5" t="str">
        <f>HYPERLINK("https://www.esco-net.com/wcs/escort/ec/detail?hHinCd=EA781GC-72","EA781GC-72")</f>
        <v>EA781GC-72</v>
      </c>
    </row>
    <row r="28" spans="2:5" x14ac:dyDescent="0.2">
      <c r="B28" s="6"/>
      <c r="C28" s="6" t="s">
        <v>1292</v>
      </c>
      <c r="D28" s="6" t="s">
        <v>1293</v>
      </c>
      <c r="E28" s="5" t="str">
        <f>HYPERLINK("https://www.esco-net.com/wcs/escort/ec/detail?hHinCd=EA899AM-39","EA899AM-39")</f>
        <v>EA899AM-39</v>
      </c>
    </row>
    <row r="29" spans="2:5" x14ac:dyDescent="0.2">
      <c r="B29" s="6"/>
      <c r="C29" s="6" t="s">
        <v>1159</v>
      </c>
      <c r="D29" s="6" t="s">
        <v>1160</v>
      </c>
      <c r="E29" s="5"/>
    </row>
    <row r="30" spans="2:5" x14ac:dyDescent="0.2">
      <c r="B30" s="6"/>
      <c r="C30" s="6" t="s">
        <v>95</v>
      </c>
      <c r="D30" s="6" t="s">
        <v>96</v>
      </c>
      <c r="E30" s="5" t="str">
        <f>HYPERLINK("https://www.esco-net.com/wcs/escort/ec/detail?hHinCd=EA927AX-2E","EA927AX-2E")</f>
        <v>EA927AX-2E</v>
      </c>
    </row>
    <row r="31" spans="2:5" x14ac:dyDescent="0.2">
      <c r="B31" s="6"/>
      <c r="C31" s="6" t="s">
        <v>97</v>
      </c>
      <c r="D31" s="6" t="s">
        <v>98</v>
      </c>
      <c r="E31" s="5"/>
    </row>
    <row r="32" spans="2:5" x14ac:dyDescent="0.2">
      <c r="B32" s="6"/>
      <c r="C32" s="6" t="s">
        <v>45</v>
      </c>
      <c r="D32" s="6" t="s">
        <v>46</v>
      </c>
      <c r="E32" s="5" t="str">
        <f>HYPERLINK("https://www.esco-net.com/wcs/escort/ec/detail?hHinCd=EA927AX-17D","EA927AX-17D")</f>
        <v>EA927AX-17D</v>
      </c>
    </row>
    <row r="33" spans="2:5" x14ac:dyDescent="0.2">
      <c r="B33" s="6"/>
      <c r="C33" s="6" t="s">
        <v>53</v>
      </c>
      <c r="D33" s="6" t="s">
        <v>54</v>
      </c>
      <c r="E33" s="5" t="str">
        <f>HYPERLINK("https://www.esco-net.com/wcs/escort/ec/detail?hHinCd=EA948BE-23","EA948BE-23")</f>
        <v>EA948BE-23</v>
      </c>
    </row>
    <row r="34" spans="2:5" x14ac:dyDescent="0.2">
      <c r="B34" s="6"/>
      <c r="C34" s="6" t="s">
        <v>1238</v>
      </c>
      <c r="D34" s="6" t="s">
        <v>1239</v>
      </c>
      <c r="E34" s="5"/>
    </row>
    <row r="35" spans="2:5" x14ac:dyDescent="0.2">
      <c r="B35" s="6"/>
      <c r="C35" s="6" t="s">
        <v>61</v>
      </c>
      <c r="D35" s="6" t="s">
        <v>62</v>
      </c>
      <c r="E35" s="5"/>
    </row>
    <row r="36" spans="2:5" x14ac:dyDescent="0.2">
      <c r="B36" s="6"/>
      <c r="C36" s="6" t="s">
        <v>99</v>
      </c>
      <c r="D36" s="6" t="s">
        <v>100</v>
      </c>
      <c r="E36" s="5"/>
    </row>
    <row r="37" spans="2:5" x14ac:dyDescent="0.2">
      <c r="B37" s="6" t="s">
        <v>1343</v>
      </c>
      <c r="C37" s="6" t="s">
        <v>101</v>
      </c>
      <c r="D37" s="6" t="s">
        <v>102</v>
      </c>
      <c r="E37" s="5" t="str">
        <f>HYPERLINK("https://www.esco-net.com/wcs/escort/ec/detail?hHinCd=EA67-1","EA67-1")</f>
        <v>EA67-1</v>
      </c>
    </row>
    <row r="38" spans="2:5" x14ac:dyDescent="0.2">
      <c r="B38" s="6" t="s">
        <v>12</v>
      </c>
      <c r="C38" s="6" t="s">
        <v>103</v>
      </c>
      <c r="D38" s="6" t="s">
        <v>104</v>
      </c>
      <c r="E38" s="5"/>
    </row>
    <row r="39" spans="2:5" x14ac:dyDescent="0.2">
      <c r="B39" s="6" t="s">
        <v>105</v>
      </c>
      <c r="C39" s="6" t="s">
        <v>106</v>
      </c>
      <c r="D39" s="6" t="s">
        <v>107</v>
      </c>
      <c r="E39" s="5"/>
    </row>
    <row r="40" spans="2:5" x14ac:dyDescent="0.2">
      <c r="B40" s="6" t="s">
        <v>108</v>
      </c>
      <c r="C40" s="6" t="s">
        <v>109</v>
      </c>
      <c r="D40" s="6" t="s">
        <v>110</v>
      </c>
      <c r="E40" s="5"/>
    </row>
    <row r="41" spans="2:5" x14ac:dyDescent="0.2">
      <c r="B41" s="6" t="s">
        <v>19</v>
      </c>
      <c r="C41" s="6" t="s">
        <v>111</v>
      </c>
      <c r="D41" s="6" t="s">
        <v>20</v>
      </c>
      <c r="E41" s="5" t="str">
        <f>HYPERLINK("https://www.esco-net.com/wcs/escort/ec/detail?hHinCd=EA897CW-71A","EA897CW-71A")</f>
        <v>EA897CW-71A</v>
      </c>
    </row>
    <row r="42" spans="2:5" x14ac:dyDescent="0.2">
      <c r="B42" s="6" t="s">
        <v>19</v>
      </c>
      <c r="C42" s="6" t="s">
        <v>112</v>
      </c>
      <c r="D42" s="6" t="s">
        <v>113</v>
      </c>
      <c r="E42" s="5" t="str">
        <f>HYPERLINK("https://www.esco-net.com/wcs/escort/ec/detail?hHinCd=EA897CW-73A","EA897CW-73A")</f>
        <v>EA897CW-73A</v>
      </c>
    </row>
    <row r="43" spans="2:5" x14ac:dyDescent="0.2">
      <c r="B43" s="6" t="s">
        <v>1344</v>
      </c>
      <c r="C43" s="6" t="s">
        <v>114</v>
      </c>
      <c r="D43" s="6" t="s">
        <v>115</v>
      </c>
      <c r="E43" s="5" t="str">
        <f>HYPERLINK("https://www.esco-net.com/wcs/escort/ec/detail?hHinCd=EA763AD-68","EA763AD-68")</f>
        <v>EA763AD-68</v>
      </c>
    </row>
    <row r="44" spans="2:5" x14ac:dyDescent="0.2">
      <c r="B44" s="6" t="s">
        <v>1344</v>
      </c>
      <c r="C44" s="6" t="s">
        <v>116</v>
      </c>
      <c r="D44" s="6" t="s">
        <v>117</v>
      </c>
      <c r="E44" s="5"/>
    </row>
    <row r="45" spans="2:5" x14ac:dyDescent="0.2">
      <c r="B45" s="6" t="s">
        <v>1345</v>
      </c>
      <c r="C45" s="6" t="s">
        <v>118</v>
      </c>
      <c r="D45" s="6" t="s">
        <v>119</v>
      </c>
      <c r="E45" s="5" t="str">
        <f>HYPERLINK("https://www.esco-net.com/wcs/escort/ec/detail?hHinCd=EA300AC-10A","EA300AC-10A")</f>
        <v>EA300AC-10A</v>
      </c>
    </row>
    <row r="46" spans="2:5" x14ac:dyDescent="0.2">
      <c r="B46" s="6" t="s">
        <v>1346</v>
      </c>
      <c r="C46" s="6" t="s">
        <v>120</v>
      </c>
      <c r="D46" s="6" t="s">
        <v>121</v>
      </c>
      <c r="E46" s="5" t="str">
        <f>HYPERLINK("https://www.esco-net.com/wcs/escort/ec/detail?hHinCd=EA335B","EA335B")</f>
        <v>EA335B</v>
      </c>
    </row>
    <row r="47" spans="2:5" x14ac:dyDescent="0.2">
      <c r="B47" s="6" t="s">
        <v>1347</v>
      </c>
      <c r="C47" s="6" t="s">
        <v>122</v>
      </c>
      <c r="D47" s="6" t="s">
        <v>123</v>
      </c>
      <c r="E47" s="5" t="str">
        <f>HYPERLINK("https://www.esco-net.com/wcs/escort/ec/detail?hHinCd=EA800PL-5A","EA800PL-5A")</f>
        <v>EA800PL-5A</v>
      </c>
    </row>
    <row r="48" spans="2:5" x14ac:dyDescent="0.2">
      <c r="B48" s="6" t="s">
        <v>21</v>
      </c>
      <c r="C48" s="6" t="s">
        <v>124</v>
      </c>
      <c r="D48" s="6" t="s">
        <v>125</v>
      </c>
      <c r="E48" s="5" t="str">
        <f>HYPERLINK("https://www.esco-net.com/wcs/escort/ec/detail?hHinCd=EA353AT-131","EA353AT-131")</f>
        <v>EA353AT-131</v>
      </c>
    </row>
    <row r="49" spans="2:5" x14ac:dyDescent="0.2">
      <c r="B49" s="6" t="s">
        <v>21</v>
      </c>
      <c r="C49" s="6" t="s">
        <v>126</v>
      </c>
      <c r="D49" s="6" t="s">
        <v>127</v>
      </c>
      <c r="E49" s="5" t="str">
        <f>HYPERLINK("https://www.esco-net.com/wcs/escort/ec/detail?hHinCd=EA353AT-85","EA353AT-85")</f>
        <v>EA353AT-85</v>
      </c>
    </row>
    <row r="50" spans="2:5" x14ac:dyDescent="0.2">
      <c r="B50" s="6" t="s">
        <v>1348</v>
      </c>
      <c r="C50" s="6" t="s">
        <v>128</v>
      </c>
      <c r="D50" s="6" t="s">
        <v>129</v>
      </c>
      <c r="E50" s="5" t="str">
        <f>HYPERLINK("https://www.esco-net.com/wcs/escort/ec/detail?hHinCd=EA627MJ-22","EA627MJ-22")</f>
        <v>EA627MJ-22</v>
      </c>
    </row>
    <row r="51" spans="2:5" x14ac:dyDescent="0.2">
      <c r="B51" s="6" t="s">
        <v>1349</v>
      </c>
      <c r="C51" s="6" t="s">
        <v>131</v>
      </c>
      <c r="D51" s="6" t="s">
        <v>132</v>
      </c>
      <c r="E51" s="5" t="str">
        <f>HYPERLINK("https://www.esco-net.com/wcs/escort/ec/detail?hHinCd=EA575BS-16","EA575BS-16")</f>
        <v>EA575BS-16</v>
      </c>
    </row>
    <row r="52" spans="2:5" x14ac:dyDescent="0.2">
      <c r="B52" s="6" t="s">
        <v>130</v>
      </c>
      <c r="C52" s="6" t="s">
        <v>133</v>
      </c>
      <c r="D52" s="6" t="s">
        <v>134</v>
      </c>
      <c r="E52" s="5" t="str">
        <f>HYPERLINK("https://www.esco-net.com/wcs/escort/ec/detail?hHinCd=EA575SF-15","EA575SF-15")</f>
        <v>EA575SF-15</v>
      </c>
    </row>
    <row r="53" spans="2:5" x14ac:dyDescent="0.2">
      <c r="B53" s="6" t="s">
        <v>135</v>
      </c>
      <c r="C53" s="6" t="s">
        <v>136</v>
      </c>
      <c r="D53" s="6" t="s">
        <v>137</v>
      </c>
      <c r="E53" s="5" t="str">
        <f>HYPERLINK("https://www.esco-net.com/wcs/escort/ec/detail?hHinCd=EA570A-6","EA570A-6")</f>
        <v>EA570A-6</v>
      </c>
    </row>
    <row r="54" spans="2:5" x14ac:dyDescent="0.2">
      <c r="B54" s="6" t="s">
        <v>16</v>
      </c>
      <c r="C54" s="6" t="s">
        <v>138</v>
      </c>
      <c r="D54" s="6" t="s">
        <v>139</v>
      </c>
      <c r="E54" s="5" t="str">
        <f>HYPERLINK("https://www.esco-net.com/wcs/escort/ec/detail?hHinCd=EA575HL-2","EA575HL-2")</f>
        <v>EA575HL-2</v>
      </c>
    </row>
    <row r="55" spans="2:5" x14ac:dyDescent="0.2">
      <c r="B55" s="6" t="s">
        <v>140</v>
      </c>
      <c r="C55" s="6" t="s">
        <v>141</v>
      </c>
      <c r="D55" s="6" t="s">
        <v>142</v>
      </c>
      <c r="E55" s="5" t="str">
        <f>HYPERLINK("https://www.esco-net.com/wcs/escort/ec/detail?hHinCd=EA579AP-27","EA579AP-27")</f>
        <v>EA579AP-27</v>
      </c>
    </row>
    <row r="56" spans="2:5" x14ac:dyDescent="0.2">
      <c r="B56" s="6" t="s">
        <v>143</v>
      </c>
      <c r="C56" s="6" t="s">
        <v>146</v>
      </c>
      <c r="D56" s="6" t="s">
        <v>147</v>
      </c>
      <c r="E56" s="5" t="str">
        <f>HYPERLINK("https://www.esco-net.com/wcs/escort/ec/detail?hHinCd=EA526TX-8A","EA526TX-8A")</f>
        <v>EA526TX-8A</v>
      </c>
    </row>
    <row r="57" spans="2:5" x14ac:dyDescent="0.2">
      <c r="B57" s="6" t="s">
        <v>148</v>
      </c>
      <c r="C57" s="6" t="s">
        <v>149</v>
      </c>
      <c r="D57" s="6" t="s">
        <v>150</v>
      </c>
      <c r="E57" s="5" t="str">
        <f>HYPERLINK("https://www.esco-net.com/wcs/escort/ec/detail?hHinCd=EA599A-6","EA599A-6")</f>
        <v>EA599A-6</v>
      </c>
    </row>
    <row r="58" spans="2:5" x14ac:dyDescent="0.2">
      <c r="B58" s="6" t="s">
        <v>151</v>
      </c>
      <c r="C58" s="6" t="s">
        <v>152</v>
      </c>
      <c r="D58" s="6" t="s">
        <v>153</v>
      </c>
      <c r="E58" s="5" t="str">
        <f>HYPERLINK("https://www.esco-net.com/wcs/escort/ec/detail?hHinCd=EA522VA-2","EA522VA-2")</f>
        <v>EA522VA-2</v>
      </c>
    </row>
    <row r="59" spans="2:5" x14ac:dyDescent="0.2">
      <c r="B59" s="6" t="s">
        <v>154</v>
      </c>
      <c r="C59" s="6" t="s">
        <v>155</v>
      </c>
      <c r="D59" s="6" t="s">
        <v>156</v>
      </c>
      <c r="E59" s="5"/>
    </row>
    <row r="60" spans="2:5" x14ac:dyDescent="0.2">
      <c r="B60" s="6" t="s">
        <v>22</v>
      </c>
      <c r="C60" s="6" t="s">
        <v>157</v>
      </c>
      <c r="D60" s="6" t="s">
        <v>158</v>
      </c>
      <c r="E60" s="5" t="str">
        <f>HYPERLINK("https://www.esco-net.com/wcs/escort/ec/detail?hHinCd=EA109MG-13","EA109MG-13")</f>
        <v>EA109MG-13</v>
      </c>
    </row>
    <row r="61" spans="2:5" x14ac:dyDescent="0.2">
      <c r="B61" s="6" t="s">
        <v>22</v>
      </c>
      <c r="C61" s="6" t="s">
        <v>159</v>
      </c>
      <c r="D61" s="6" t="s">
        <v>160</v>
      </c>
      <c r="E61" s="5"/>
    </row>
    <row r="62" spans="2:5" x14ac:dyDescent="0.2">
      <c r="B62" s="6" t="s">
        <v>1350</v>
      </c>
      <c r="C62" s="6" t="s">
        <v>161</v>
      </c>
      <c r="D62" s="6" t="s">
        <v>162</v>
      </c>
      <c r="E62" s="5" t="str">
        <f>HYPERLINK("https://www.esco-net.com/wcs/escort/ec/detail?hHinCd=EA109HN-63","EA109HN-63")</f>
        <v>EA109HN-63</v>
      </c>
    </row>
    <row r="63" spans="2:5" x14ac:dyDescent="0.2">
      <c r="B63" s="6" t="s">
        <v>23</v>
      </c>
      <c r="C63" s="6" t="s">
        <v>163</v>
      </c>
      <c r="D63" s="6" t="s">
        <v>164</v>
      </c>
      <c r="E63" s="5" t="str">
        <f>HYPERLINK("https://www.esco-net.com/wcs/escort/ec/detail?hHinCd=EA109NS-10","EA109NS-10")</f>
        <v>EA109NS-10</v>
      </c>
    </row>
    <row r="64" spans="2:5" x14ac:dyDescent="0.2">
      <c r="B64" s="6" t="s">
        <v>24</v>
      </c>
      <c r="C64" s="6" t="s">
        <v>165</v>
      </c>
      <c r="D64" s="6" t="s">
        <v>166</v>
      </c>
      <c r="E64" s="5" t="str">
        <f>HYPERLINK("https://www.esco-net.com/wcs/escort/ec/detail?hHinCd=EA944MC-38","EA944MC-38")</f>
        <v>EA944MC-38</v>
      </c>
    </row>
    <row r="65" spans="2:5" x14ac:dyDescent="0.2">
      <c r="B65" s="6" t="s">
        <v>167</v>
      </c>
      <c r="C65" s="6" t="s">
        <v>168</v>
      </c>
      <c r="D65" s="6" t="s">
        <v>169</v>
      </c>
      <c r="E65" s="5"/>
    </row>
    <row r="66" spans="2:5" x14ac:dyDescent="0.2">
      <c r="B66" s="6" t="s">
        <v>170</v>
      </c>
      <c r="C66" s="6" t="s">
        <v>171</v>
      </c>
      <c r="D66" s="6" t="s">
        <v>172</v>
      </c>
      <c r="E66" s="5"/>
    </row>
    <row r="67" spans="2:5" x14ac:dyDescent="0.2">
      <c r="B67" s="6" t="s">
        <v>170</v>
      </c>
      <c r="C67" s="6" t="s">
        <v>173</v>
      </c>
      <c r="D67" s="6" t="s">
        <v>174</v>
      </c>
      <c r="E67" s="5"/>
    </row>
    <row r="68" spans="2:5" x14ac:dyDescent="0.2">
      <c r="B68" s="6" t="s">
        <v>177</v>
      </c>
      <c r="C68" s="6" t="s">
        <v>175</v>
      </c>
      <c r="D68" s="6" t="s">
        <v>176</v>
      </c>
      <c r="E68" s="5"/>
    </row>
    <row r="69" spans="2:5" x14ac:dyDescent="0.2">
      <c r="B69" s="6" t="s">
        <v>1351</v>
      </c>
      <c r="C69" s="6" t="s">
        <v>178</v>
      </c>
      <c r="D69" s="6" t="s">
        <v>179</v>
      </c>
      <c r="E69" s="5"/>
    </row>
    <row r="70" spans="2:5" x14ac:dyDescent="0.2">
      <c r="B70" s="6" t="s">
        <v>25</v>
      </c>
      <c r="C70" s="6" t="s">
        <v>180</v>
      </c>
      <c r="D70" s="6" t="s">
        <v>181</v>
      </c>
      <c r="E70" s="5" t="str">
        <f>HYPERLINK("https://www.esco-net.com/wcs/escort/ec/detail?hHinCd=EA560-24","EA560-24")</f>
        <v>EA560-24</v>
      </c>
    </row>
    <row r="71" spans="2:5" x14ac:dyDescent="0.2">
      <c r="B71" s="6" t="s">
        <v>25</v>
      </c>
      <c r="C71" s="6" t="s">
        <v>182</v>
      </c>
      <c r="D71" s="6" t="s">
        <v>183</v>
      </c>
      <c r="E71" s="5" t="str">
        <f>HYPERLINK("https://www.esco-net.com/wcs/escort/ec/detail?hHinCd=EA560KD-8","EA560KD-8")</f>
        <v>EA560KD-8</v>
      </c>
    </row>
    <row r="72" spans="2:5" x14ac:dyDescent="0.2">
      <c r="B72" s="6" t="s">
        <v>184</v>
      </c>
      <c r="C72" s="6" t="s">
        <v>185</v>
      </c>
      <c r="D72" s="6" t="s">
        <v>186</v>
      </c>
      <c r="E72" s="5"/>
    </row>
    <row r="73" spans="2:5" x14ac:dyDescent="0.2">
      <c r="B73" s="6" t="s">
        <v>26</v>
      </c>
      <c r="C73" s="6" t="s">
        <v>187</v>
      </c>
      <c r="D73" s="6" t="s">
        <v>188</v>
      </c>
      <c r="E73" s="5" t="str">
        <f>HYPERLINK("https://www.esco-net.com/wcs/escort/ec/detail?hHinCd=EA626J-2","EA626J-2")</f>
        <v>EA626J-2</v>
      </c>
    </row>
    <row r="74" spans="2:5" x14ac:dyDescent="0.2">
      <c r="B74" s="6" t="s">
        <v>189</v>
      </c>
      <c r="C74" s="6" t="s">
        <v>190</v>
      </c>
      <c r="D74" s="6" t="s">
        <v>191</v>
      </c>
      <c r="E74" s="5" t="str">
        <f>HYPERLINK("https://www.esco-net.com/wcs/escort/ec/detail?hHinCd=EA597GS-15","EA597GS-15")</f>
        <v>EA597GS-15</v>
      </c>
    </row>
    <row r="75" spans="2:5" x14ac:dyDescent="0.2">
      <c r="B75" s="6" t="s">
        <v>17</v>
      </c>
      <c r="C75" s="6" t="s">
        <v>192</v>
      </c>
      <c r="D75" s="6" t="s">
        <v>193</v>
      </c>
      <c r="E75" s="5" t="str">
        <f>HYPERLINK("https://www.esco-net.com/wcs/escort/ec/detail?hHinCd=EA580RG-1","EA580RG-1")</f>
        <v>EA580RG-1</v>
      </c>
    </row>
    <row r="76" spans="2:5" x14ac:dyDescent="0.2">
      <c r="B76" s="6" t="s">
        <v>1352</v>
      </c>
      <c r="C76" s="6" t="s">
        <v>194</v>
      </c>
      <c r="D76" s="6" t="s">
        <v>195</v>
      </c>
      <c r="E76" s="5"/>
    </row>
    <row r="77" spans="2:5" x14ac:dyDescent="0.2">
      <c r="B77" s="6" t="s">
        <v>1352</v>
      </c>
      <c r="C77" s="6" t="s">
        <v>196</v>
      </c>
      <c r="D77" s="6" t="s">
        <v>197</v>
      </c>
      <c r="E77" s="5"/>
    </row>
    <row r="78" spans="2:5" x14ac:dyDescent="0.2">
      <c r="B78" s="6" t="s">
        <v>1353</v>
      </c>
      <c r="C78" s="6" t="s">
        <v>198</v>
      </c>
      <c r="D78" s="6" t="s">
        <v>199</v>
      </c>
      <c r="E78" s="5" t="str">
        <f>HYPERLINK("https://www.esco-net.com/wcs/escort/ec/detail?hHinCd=EA338EA-1","EA338EA-1")</f>
        <v>EA338EA-1</v>
      </c>
    </row>
    <row r="79" spans="2:5" x14ac:dyDescent="0.2">
      <c r="B79" s="6" t="s">
        <v>1354</v>
      </c>
      <c r="C79" s="6" t="s">
        <v>200</v>
      </c>
      <c r="D79" s="6" t="s">
        <v>201</v>
      </c>
      <c r="E79" s="5" t="str">
        <f>HYPERLINK("https://www.esco-net.com/wcs/escort/ec/detail?hHinCd=EA537LB-160B","EA537LB-160B")</f>
        <v>EA537LB-160B</v>
      </c>
    </row>
    <row r="80" spans="2:5" x14ac:dyDescent="0.2">
      <c r="B80" s="6" t="s">
        <v>1355</v>
      </c>
      <c r="C80" s="6" t="s">
        <v>202</v>
      </c>
      <c r="D80" s="6" t="s">
        <v>203</v>
      </c>
      <c r="E80" s="5" t="str">
        <f>HYPERLINK("https://www.esco-net.com/wcs/escort/ec/detail?hHinCd=EA537KB-2A","EA537KB-2A")</f>
        <v>EA537KB-2A</v>
      </c>
    </row>
    <row r="81" spans="2:5" x14ac:dyDescent="0.2">
      <c r="B81" s="6" t="s">
        <v>1356</v>
      </c>
      <c r="C81" s="6" t="s">
        <v>204</v>
      </c>
      <c r="D81" s="6" t="s">
        <v>205</v>
      </c>
      <c r="E81" s="5" t="str">
        <f>HYPERLINK("https://www.esco-net.com/wcs/escort/ec/detail?hHinCd=EA536KB-161A","EA536KB-161A")</f>
        <v>EA536KB-161A</v>
      </c>
    </row>
    <row r="82" spans="2:5" x14ac:dyDescent="0.2">
      <c r="B82" s="6" t="s">
        <v>1356</v>
      </c>
      <c r="C82" s="6" t="s">
        <v>206</v>
      </c>
      <c r="D82" s="6" t="s">
        <v>207</v>
      </c>
      <c r="E82" s="5" t="str">
        <f>HYPERLINK("https://www.esco-net.com/wcs/escort/ec/detail?hHinCd=EA536KF-140","EA536KF-140")</f>
        <v>EA536KF-140</v>
      </c>
    </row>
    <row r="83" spans="2:5" x14ac:dyDescent="0.2">
      <c r="B83" s="6" t="s">
        <v>1357</v>
      </c>
      <c r="C83" s="6" t="s">
        <v>208</v>
      </c>
      <c r="D83" s="6" t="s">
        <v>209</v>
      </c>
      <c r="E83" s="5" t="str">
        <f>HYPERLINK("https://www.esco-net.com/wcs/escort/ec/detail?hHinCd=EA537LM-12","EA537LM-12")</f>
        <v>EA537LM-12</v>
      </c>
    </row>
    <row r="84" spans="2:5" x14ac:dyDescent="0.2">
      <c r="B84" s="6" t="s">
        <v>1357</v>
      </c>
      <c r="C84" s="6" t="s">
        <v>210</v>
      </c>
      <c r="D84" s="6" t="s">
        <v>211</v>
      </c>
      <c r="E84" s="5" t="str">
        <f>HYPERLINK("https://www.esco-net.com/wcs/escort/ec/detail?hHinCd=EA537KB-2A","EA537KB-2A")</f>
        <v>EA537KB-2A</v>
      </c>
    </row>
    <row r="85" spans="2:5" x14ac:dyDescent="0.2">
      <c r="B85" s="6" t="s">
        <v>1358</v>
      </c>
      <c r="C85" s="6" t="s">
        <v>212</v>
      </c>
      <c r="D85" s="6" t="s">
        <v>213</v>
      </c>
      <c r="E85" s="5"/>
    </row>
    <row r="86" spans="2:5" x14ac:dyDescent="0.2">
      <c r="B86" s="6" t="s">
        <v>216</v>
      </c>
      <c r="C86" s="6" t="s">
        <v>214</v>
      </c>
      <c r="D86" s="6" t="s">
        <v>215</v>
      </c>
      <c r="E86" s="5" t="str">
        <f>HYPERLINK("https://www.esco-net.com/wcs/escort/ec/detail?hHinCd=EA535TL-1","EA535TL-1")</f>
        <v>EA535TL-1</v>
      </c>
    </row>
    <row r="87" spans="2:5" x14ac:dyDescent="0.2">
      <c r="B87" s="6" t="s">
        <v>1359</v>
      </c>
      <c r="C87" s="6" t="s">
        <v>217</v>
      </c>
      <c r="D87" s="6" t="s">
        <v>218</v>
      </c>
      <c r="E87" s="5" t="str">
        <f>HYPERLINK("https://www.esco-net.com/wcs/escort/ec/detail?hHinCd=EA537KV-4","EA537KV-4")</f>
        <v>EA537KV-4</v>
      </c>
    </row>
    <row r="88" spans="2:5" x14ac:dyDescent="0.2">
      <c r="B88" s="6" t="s">
        <v>221</v>
      </c>
      <c r="C88" s="6" t="s">
        <v>219</v>
      </c>
      <c r="D88" s="6" t="s">
        <v>220</v>
      </c>
      <c r="E88" s="5" t="str">
        <f>HYPERLINK("https://www.esco-net.com/wcs/escort/ec/detail?hHinCd=EA532DE-20A","EA532DE-20A")</f>
        <v>EA532DE-20A</v>
      </c>
    </row>
    <row r="89" spans="2:5" x14ac:dyDescent="0.2">
      <c r="B89" s="6" t="s">
        <v>1360</v>
      </c>
      <c r="C89" s="6" t="s">
        <v>222</v>
      </c>
      <c r="D89" s="6" t="s">
        <v>223</v>
      </c>
      <c r="E89" s="5" t="str">
        <f>HYPERLINK("https://www.esco-net.com/wcs/escort/ec/detail?hHinCd=EA533FC-7","EA533FC-7")</f>
        <v>EA533FC-7</v>
      </c>
    </row>
    <row r="90" spans="2:5" x14ac:dyDescent="0.2">
      <c r="B90" s="6" t="s">
        <v>1361</v>
      </c>
      <c r="C90" s="6" t="s">
        <v>224</v>
      </c>
      <c r="D90" s="6" t="s">
        <v>225</v>
      </c>
      <c r="E90" s="5" t="str">
        <f>HYPERLINK("https://www.esco-net.com/wcs/escort/ec/detail?hHinCd=EA984SR-3","EA984SR-3")</f>
        <v>EA984SR-3</v>
      </c>
    </row>
    <row r="91" spans="2:5" x14ac:dyDescent="0.2">
      <c r="B91" s="6" t="s">
        <v>1362</v>
      </c>
      <c r="C91" s="6" t="s">
        <v>226</v>
      </c>
      <c r="D91" s="6" t="s">
        <v>227</v>
      </c>
      <c r="E91" s="5"/>
    </row>
    <row r="92" spans="2:5" x14ac:dyDescent="0.2">
      <c r="B92" s="6" t="s">
        <v>1363</v>
      </c>
      <c r="C92" s="6" t="s">
        <v>228</v>
      </c>
      <c r="D92" s="6" t="s">
        <v>229</v>
      </c>
      <c r="E92" s="5" t="str">
        <f>HYPERLINK("https://www.esco-net.com/wcs/escort/ec/detail?hHinCd=EA514AM-13","EA514AM-13")</f>
        <v>EA514AM-13</v>
      </c>
    </row>
    <row r="93" spans="2:5" x14ac:dyDescent="0.2">
      <c r="B93" s="6" t="s">
        <v>1364</v>
      </c>
      <c r="C93" s="6" t="s">
        <v>230</v>
      </c>
      <c r="D93" s="6" t="s">
        <v>231</v>
      </c>
      <c r="E93" s="5" t="str">
        <f>HYPERLINK("https://www.esco-net.com/wcs/escort/ec/detail?hHinCd=EA514BW-141","EA514BW-141")</f>
        <v>EA514BW-141</v>
      </c>
    </row>
    <row r="94" spans="2:5" x14ac:dyDescent="0.2">
      <c r="B94" s="6" t="s">
        <v>238</v>
      </c>
      <c r="C94" s="6" t="s">
        <v>232</v>
      </c>
      <c r="D94" s="6" t="s">
        <v>233</v>
      </c>
      <c r="E94" s="5"/>
    </row>
    <row r="95" spans="2:5" x14ac:dyDescent="0.2">
      <c r="B95" s="6" t="s">
        <v>1365</v>
      </c>
      <c r="C95" s="6" t="s">
        <v>234</v>
      </c>
      <c r="D95" s="6" t="s">
        <v>235</v>
      </c>
      <c r="E95" s="5" t="str">
        <f>HYPERLINK("https://www.esco-net.com/wcs/escort/ec/detail?hHinCd=EA598GE-2","EA598GE-2")</f>
        <v>EA598GE-2</v>
      </c>
    </row>
    <row r="96" spans="2:5" x14ac:dyDescent="0.2">
      <c r="B96" s="6" t="s">
        <v>1366</v>
      </c>
      <c r="C96" s="6" t="s">
        <v>236</v>
      </c>
      <c r="D96" s="6" t="s">
        <v>237</v>
      </c>
      <c r="E96" s="5" t="str">
        <f>HYPERLINK("https://www.esco-net.com/wcs/escort/ec/detail?hHinCd=EA724CD-21","EA724CD-21")</f>
        <v>EA724CD-21</v>
      </c>
    </row>
    <row r="97" spans="2:5" x14ac:dyDescent="0.2">
      <c r="B97" s="6" t="s">
        <v>1367</v>
      </c>
      <c r="C97" s="6" t="s">
        <v>239</v>
      </c>
      <c r="D97" s="6" t="s">
        <v>240</v>
      </c>
      <c r="E97" s="5" t="str">
        <f>HYPERLINK("https://www.esco-net.com/wcs/escort/ec/detail?hHinCd=EA750FY-2","EA750FY-2")</f>
        <v>EA750FY-2</v>
      </c>
    </row>
    <row r="98" spans="2:5" x14ac:dyDescent="0.2">
      <c r="B98" s="6" t="s">
        <v>251</v>
      </c>
      <c r="C98" s="6" t="s">
        <v>241</v>
      </c>
      <c r="D98" s="6" t="s">
        <v>242</v>
      </c>
      <c r="E98" s="5" t="str">
        <f>HYPERLINK("https://www.esco-net.com/wcs/escort/ec/detail?hHinCd=EA929DB-67","EA929DB-67")</f>
        <v>EA929DB-67</v>
      </c>
    </row>
    <row r="99" spans="2:5" x14ac:dyDescent="0.2">
      <c r="B99" s="6" t="s">
        <v>1368</v>
      </c>
      <c r="C99" s="6" t="s">
        <v>243</v>
      </c>
      <c r="D99" s="6" t="s">
        <v>244</v>
      </c>
      <c r="E99" s="5" t="str">
        <f>HYPERLINK("https://www.esco-net.com/wcs/escort/ec/detail?hHinCd=EA922AB-23","EA922AB-23")</f>
        <v>EA922AB-23</v>
      </c>
    </row>
    <row r="100" spans="2:5" x14ac:dyDescent="0.2">
      <c r="B100" s="6" t="s">
        <v>254</v>
      </c>
      <c r="C100" s="6" t="s">
        <v>245</v>
      </c>
      <c r="D100" s="6" t="s">
        <v>246</v>
      </c>
      <c r="E100" s="5" t="str">
        <f>HYPERLINK("https://www.esco-net.com/wcs/escort/ec/detail?hHinCd=EA922AB-211","EA922AB-211")</f>
        <v>EA922AB-211</v>
      </c>
    </row>
    <row r="101" spans="2:5" x14ac:dyDescent="0.2">
      <c r="B101" s="6" t="s">
        <v>257</v>
      </c>
      <c r="C101" s="6" t="s">
        <v>247</v>
      </c>
      <c r="D101" s="6" t="s">
        <v>248</v>
      </c>
      <c r="E101" s="5" t="str">
        <f>HYPERLINK("https://www.esco-net.com/wcs/escort/ec/detail?hHinCd=EA922AJ-155","EA922AJ-155")</f>
        <v>EA922AJ-155</v>
      </c>
    </row>
    <row r="102" spans="2:5" x14ac:dyDescent="0.2">
      <c r="B102" s="6" t="s">
        <v>257</v>
      </c>
      <c r="C102" s="6" t="s">
        <v>249</v>
      </c>
      <c r="D102" s="6" t="s">
        <v>250</v>
      </c>
      <c r="E102" s="5"/>
    </row>
    <row r="103" spans="2:5" x14ac:dyDescent="0.2">
      <c r="B103" s="6" t="s">
        <v>1369</v>
      </c>
      <c r="C103" s="6" t="s">
        <v>252</v>
      </c>
      <c r="D103" s="6" t="s">
        <v>253</v>
      </c>
      <c r="E103" s="5" t="str">
        <f>HYPERLINK("https://www.esco-net.com/wcs/escort/ec/detail?hHinCd=EA922AB-117A","EA922AB-117A")</f>
        <v>EA922AB-117A</v>
      </c>
    </row>
    <row r="104" spans="2:5" x14ac:dyDescent="0.2">
      <c r="B104" s="6" t="s">
        <v>1370</v>
      </c>
      <c r="C104" s="6" t="s">
        <v>255</v>
      </c>
      <c r="D104" s="6" t="s">
        <v>256</v>
      </c>
      <c r="E104" s="5"/>
    </row>
    <row r="105" spans="2:5" x14ac:dyDescent="0.2">
      <c r="B105" s="6" t="s">
        <v>1371</v>
      </c>
      <c r="C105" s="6" t="s">
        <v>258</v>
      </c>
      <c r="D105" s="6" t="s">
        <v>259</v>
      </c>
      <c r="E105" s="5"/>
    </row>
    <row r="106" spans="2:5" x14ac:dyDescent="0.2">
      <c r="B106" s="6" t="s">
        <v>1372</v>
      </c>
      <c r="C106" s="6" t="s">
        <v>260</v>
      </c>
      <c r="D106" s="6" t="s">
        <v>261</v>
      </c>
      <c r="E106" s="5"/>
    </row>
    <row r="107" spans="2:5" x14ac:dyDescent="0.2">
      <c r="B107" s="6" t="s">
        <v>27</v>
      </c>
      <c r="C107" s="6" t="s">
        <v>262</v>
      </c>
      <c r="D107" s="6" t="s">
        <v>263</v>
      </c>
      <c r="E107" s="5" t="str">
        <f>HYPERLINK("https://www.esco-net.com/wcs/escort/ec/detail?hHinCd=EA687BV-1","EA687BV-1")</f>
        <v>EA687BV-1</v>
      </c>
    </row>
    <row r="108" spans="2:5" x14ac:dyDescent="0.2">
      <c r="B108" s="6" t="s">
        <v>1373</v>
      </c>
      <c r="C108" s="6" t="s">
        <v>264</v>
      </c>
      <c r="D108" s="6" t="s">
        <v>265</v>
      </c>
      <c r="E108" s="5"/>
    </row>
    <row r="109" spans="2:5" x14ac:dyDescent="0.2">
      <c r="B109" s="6" t="s">
        <v>274</v>
      </c>
      <c r="C109" s="6" t="s">
        <v>268</v>
      </c>
      <c r="D109" s="6" t="s">
        <v>269</v>
      </c>
      <c r="E109" s="5" t="str">
        <f>HYPERLINK("https://www.esco-net.com/wcs/escort/ec/detail?hHinCd=EA618CP-10","EA618CP-10")</f>
        <v>EA618CP-10</v>
      </c>
    </row>
    <row r="110" spans="2:5" x14ac:dyDescent="0.2">
      <c r="B110" s="6" t="s">
        <v>1374</v>
      </c>
      <c r="C110" s="6" t="s">
        <v>270</v>
      </c>
      <c r="D110" s="6" t="s">
        <v>271</v>
      </c>
      <c r="E110" s="5" t="str">
        <f>HYPERLINK("https://www.esco-net.com/wcs/escort/ec/detail?hHinCd=EA616DB-3","EA616DB-3")</f>
        <v>EA616DB-3</v>
      </c>
    </row>
    <row r="111" spans="2:5" x14ac:dyDescent="0.2">
      <c r="B111" s="6" t="s">
        <v>1374</v>
      </c>
      <c r="C111" s="6" t="s">
        <v>272</v>
      </c>
      <c r="D111" s="6" t="s">
        <v>273</v>
      </c>
      <c r="E111" s="5" t="str">
        <f>HYPERLINK("https://www.esco-net.com/wcs/escort/ec/detail?hHinCd=EA616DB-4","EA616DB-4")</f>
        <v>EA616DB-4</v>
      </c>
    </row>
    <row r="112" spans="2:5" x14ac:dyDescent="0.2">
      <c r="B112" s="6" t="s">
        <v>287</v>
      </c>
      <c r="C112" s="6" t="s">
        <v>275</v>
      </c>
      <c r="D112" s="6" t="s">
        <v>276</v>
      </c>
      <c r="E112" s="5" t="str">
        <f>HYPERLINK("https://www.esco-net.com/wcs/escort/ec/detail?hHinCd=EA618HA-8","EA618HA-8")</f>
        <v>EA618HA-8</v>
      </c>
    </row>
    <row r="113" spans="2:5" x14ac:dyDescent="0.2">
      <c r="B113" s="6" t="s">
        <v>287</v>
      </c>
      <c r="C113" s="6" t="s">
        <v>277</v>
      </c>
      <c r="D113" s="6" t="s">
        <v>278</v>
      </c>
      <c r="E113" s="5" t="str">
        <f>HYPERLINK("https://www.esco-net.com/wcs/escort/ec/detail?hHinCd=EA618HA-8","EA618HA-8")</f>
        <v>EA618HA-8</v>
      </c>
    </row>
    <row r="114" spans="2:5" x14ac:dyDescent="0.2">
      <c r="B114" s="6" t="s">
        <v>1375</v>
      </c>
      <c r="C114" s="6" t="s">
        <v>279</v>
      </c>
      <c r="D114" s="6" t="s">
        <v>280</v>
      </c>
      <c r="E114" s="5" t="str">
        <f>HYPERLINK("https://www.esco-net.com/wcs/escort/ec/detail?hHinCd=EA618HK-3","EA618HK-3")</f>
        <v>EA618HK-3</v>
      </c>
    </row>
    <row r="115" spans="2:5" x14ac:dyDescent="0.2">
      <c r="B115" s="6" t="s">
        <v>1375</v>
      </c>
      <c r="C115" s="6" t="s">
        <v>281</v>
      </c>
      <c r="D115" s="6" t="s">
        <v>282</v>
      </c>
      <c r="E115" s="5" t="str">
        <f>HYPERLINK("https://www.esco-net.com/wcs/escort/ec/detail?hHinCd=EA687AS-104","EA687AS-104")</f>
        <v>EA687AS-104</v>
      </c>
    </row>
    <row r="116" spans="2:5" x14ac:dyDescent="0.2">
      <c r="B116" s="6" t="s">
        <v>1376</v>
      </c>
      <c r="C116" s="6" t="s">
        <v>283</v>
      </c>
      <c r="D116" s="6" t="s">
        <v>284</v>
      </c>
      <c r="E116" s="5"/>
    </row>
    <row r="117" spans="2:5" x14ac:dyDescent="0.2">
      <c r="B117" s="6" t="s">
        <v>10</v>
      </c>
      <c r="C117" s="6" t="s">
        <v>288</v>
      </c>
      <c r="D117" s="6" t="s">
        <v>289</v>
      </c>
      <c r="E117" s="5"/>
    </row>
    <row r="118" spans="2:5" x14ac:dyDescent="0.2">
      <c r="B118" s="6" t="s">
        <v>10</v>
      </c>
      <c r="C118" s="6" t="s">
        <v>285</v>
      </c>
      <c r="D118" s="6" t="s">
        <v>286</v>
      </c>
      <c r="E118" s="5"/>
    </row>
    <row r="119" spans="2:5" x14ac:dyDescent="0.2">
      <c r="B119" s="6" t="s">
        <v>1377</v>
      </c>
      <c r="C119" s="6" t="s">
        <v>290</v>
      </c>
      <c r="D119" s="6" t="s">
        <v>291</v>
      </c>
      <c r="E119" s="5" t="str">
        <f>HYPERLINK("https://www.esco-net.com/wcs/escort/ec/detail?hHinCd=EA618AT-100A","EA618AT-100A")</f>
        <v>EA618AT-100A</v>
      </c>
    </row>
    <row r="120" spans="2:5" x14ac:dyDescent="0.2">
      <c r="B120" s="6" t="s">
        <v>11</v>
      </c>
      <c r="C120" s="6" t="s">
        <v>292</v>
      </c>
      <c r="D120" s="6" t="s">
        <v>293</v>
      </c>
      <c r="E120" s="5"/>
    </row>
    <row r="121" spans="2:5" x14ac:dyDescent="0.2">
      <c r="B121" s="6" t="s">
        <v>300</v>
      </c>
      <c r="C121" s="6" t="s">
        <v>294</v>
      </c>
      <c r="D121" s="6" t="s">
        <v>295</v>
      </c>
      <c r="E121" s="5" t="str">
        <f>HYPERLINK("https://www.esco-net.com/wcs/escort/ec/detail?hHinCd=EA684RC-17","EA684RC-17")</f>
        <v>EA684RC-17</v>
      </c>
    </row>
    <row r="122" spans="2:5" x14ac:dyDescent="0.2">
      <c r="B122" s="6" t="s">
        <v>1378</v>
      </c>
      <c r="C122" s="6" t="s">
        <v>296</v>
      </c>
      <c r="D122" s="6" t="s">
        <v>297</v>
      </c>
      <c r="E122" s="5"/>
    </row>
    <row r="123" spans="2:5" x14ac:dyDescent="0.2">
      <c r="B123" s="6" t="s">
        <v>305</v>
      </c>
      <c r="C123" s="6" t="s">
        <v>298</v>
      </c>
      <c r="D123" s="6" t="s">
        <v>299</v>
      </c>
      <c r="E123" s="5" t="str">
        <f>HYPERLINK("https://www.esco-net.com/wcs/escort/ec/detail?hHinCd=EA164XB-21A","EA164XB-21A")</f>
        <v>EA164XB-21A</v>
      </c>
    </row>
    <row r="124" spans="2:5" x14ac:dyDescent="0.2">
      <c r="B124" s="6" t="s">
        <v>312</v>
      </c>
      <c r="C124" s="6" t="s">
        <v>301</v>
      </c>
      <c r="D124" s="6" t="s">
        <v>302</v>
      </c>
      <c r="E124" s="5" t="str">
        <f>HYPERLINK("https://www.esco-net.com/wcs/escort/ec/detail?hHinCd=EA687HA-21","EA687HA-21")</f>
        <v>EA687HA-21</v>
      </c>
    </row>
    <row r="125" spans="2:5" x14ac:dyDescent="0.2">
      <c r="B125" s="6" t="s">
        <v>1379</v>
      </c>
      <c r="C125" s="6" t="s">
        <v>303</v>
      </c>
      <c r="D125" s="6" t="s">
        <v>304</v>
      </c>
      <c r="E125" s="5"/>
    </row>
    <row r="126" spans="2:5" x14ac:dyDescent="0.2">
      <c r="B126" s="6" t="s">
        <v>1380</v>
      </c>
      <c r="C126" s="6" t="s">
        <v>306</v>
      </c>
      <c r="D126" s="6" t="s">
        <v>307</v>
      </c>
      <c r="E126" s="5" t="str">
        <f>HYPERLINK("https://www.esco-net.com/wcs/escort/ec/detail?hHinCd=EA687GE-34","EA687GE-34")</f>
        <v>EA687GE-34</v>
      </c>
    </row>
    <row r="127" spans="2:5" x14ac:dyDescent="0.2">
      <c r="B127" s="6" t="s">
        <v>1381</v>
      </c>
      <c r="C127" s="6" t="s">
        <v>308</v>
      </c>
      <c r="D127" s="6" t="s">
        <v>309</v>
      </c>
      <c r="E127" s="5" t="str">
        <f>HYPERLINK("https://www.esco-net.com/wcs/escort/ec/detail?hHinCd=EA164DE-1","EA164DE-1")</f>
        <v>EA164DE-1</v>
      </c>
    </row>
    <row r="128" spans="2:5" x14ac:dyDescent="0.2">
      <c r="B128" s="6" t="s">
        <v>1381</v>
      </c>
      <c r="C128" s="6" t="s">
        <v>310</v>
      </c>
      <c r="D128" s="6" t="s">
        <v>311</v>
      </c>
      <c r="E128" s="5"/>
    </row>
    <row r="129" spans="2:5" x14ac:dyDescent="0.2">
      <c r="B129" s="6" t="s">
        <v>1382</v>
      </c>
      <c r="C129" s="6" t="s">
        <v>313</v>
      </c>
      <c r="D129" s="6" t="s">
        <v>314</v>
      </c>
      <c r="E129" s="5" t="str">
        <f>HYPERLINK("https://www.esco-net.com/wcs/escort/ec/detail?hHinCd=EA687JA-17","EA687JA-17")</f>
        <v>EA687JA-17</v>
      </c>
    </row>
    <row r="130" spans="2:5" x14ac:dyDescent="0.2">
      <c r="B130" s="6" t="s">
        <v>1383</v>
      </c>
      <c r="C130" s="6" t="s">
        <v>315</v>
      </c>
      <c r="D130" s="6" t="s">
        <v>316</v>
      </c>
      <c r="E130" s="5"/>
    </row>
    <row r="131" spans="2:5" x14ac:dyDescent="0.2">
      <c r="B131" s="6" t="s">
        <v>1383</v>
      </c>
      <c r="C131" s="6" t="s">
        <v>317</v>
      </c>
      <c r="D131" s="6" t="s">
        <v>318</v>
      </c>
      <c r="E131" s="5"/>
    </row>
    <row r="132" spans="2:5" x14ac:dyDescent="0.2">
      <c r="B132" s="6" t="s">
        <v>1384</v>
      </c>
      <c r="C132" s="6" t="s">
        <v>319</v>
      </c>
      <c r="D132" s="6" t="s">
        <v>320</v>
      </c>
      <c r="E132" s="5" t="str">
        <f>HYPERLINK("https://www.esco-net.com/wcs/escort/ec/detail?hHinCd=EA723JG-58","EA723JG-58")</f>
        <v>EA723JG-58</v>
      </c>
    </row>
    <row r="133" spans="2:5" x14ac:dyDescent="0.2">
      <c r="B133" s="6" t="s">
        <v>1385</v>
      </c>
      <c r="C133" s="6" t="s">
        <v>321</v>
      </c>
      <c r="D133" s="6" t="s">
        <v>322</v>
      </c>
      <c r="E133" s="5" t="str">
        <f>HYPERLINK("https://www.esco-net.com/wcs/escort/ec/detail?hHinCd=EA723JF-2","EA723JF-2")</f>
        <v>EA723JF-2</v>
      </c>
    </row>
    <row r="134" spans="2:5" x14ac:dyDescent="0.2">
      <c r="B134" s="6" t="s">
        <v>1386</v>
      </c>
      <c r="C134" s="6" t="s">
        <v>323</v>
      </c>
      <c r="D134" s="6" t="s">
        <v>324</v>
      </c>
      <c r="E134" s="5" t="str">
        <f>HYPERLINK("https://www.esco-net.com/wcs/escort/ec/detail?hHinCd=EA557DE-10","EA557DE-10")</f>
        <v>EA557DE-10</v>
      </c>
    </row>
    <row r="135" spans="2:5" x14ac:dyDescent="0.2">
      <c r="B135" s="6" t="s">
        <v>1387</v>
      </c>
      <c r="C135" s="6" t="s">
        <v>325</v>
      </c>
      <c r="D135" s="6" t="s">
        <v>326</v>
      </c>
      <c r="E135" s="5" t="str">
        <f>HYPERLINK("https://www.esco-net.com/wcs/escort/ec/detail?hHinCd=EA560PE-55A","EA560PE-55A")</f>
        <v>EA560PE-55A</v>
      </c>
    </row>
    <row r="136" spans="2:5" x14ac:dyDescent="0.2">
      <c r="B136" s="6" t="s">
        <v>1388</v>
      </c>
      <c r="C136" s="6" t="s">
        <v>327</v>
      </c>
      <c r="D136" s="6" t="s">
        <v>328</v>
      </c>
      <c r="E136" s="5" t="str">
        <f>HYPERLINK("https://www.esco-net.com/wcs/escort/ec/detail?hHinCd=EA573MG-7A","EA573MG-7A")</f>
        <v>EA573MG-7A</v>
      </c>
    </row>
    <row r="137" spans="2:5" x14ac:dyDescent="0.2">
      <c r="B137" s="6" t="s">
        <v>1388</v>
      </c>
      <c r="C137" s="6" t="s">
        <v>329</v>
      </c>
      <c r="D137" s="6" t="s">
        <v>330</v>
      </c>
      <c r="E137" s="5" t="str">
        <f>HYPERLINK("https://www.esco-net.com/wcs/escort/ec/detail?hHinCd=EA573MG-15","EA573MG-15")</f>
        <v>EA573MG-15</v>
      </c>
    </row>
    <row r="138" spans="2:5" x14ac:dyDescent="0.2">
      <c r="B138" s="6" t="s">
        <v>1389</v>
      </c>
      <c r="C138" s="6" t="s">
        <v>331</v>
      </c>
      <c r="D138" s="6" t="s">
        <v>332</v>
      </c>
      <c r="E138" s="5" t="str">
        <f>HYPERLINK("https://www.esco-net.com/wcs/escort/ec/detail?hHinCd=EA560PX-8","EA560PX-8")</f>
        <v>EA560PX-8</v>
      </c>
    </row>
    <row r="139" spans="2:5" x14ac:dyDescent="0.2">
      <c r="B139" s="6" t="s">
        <v>1390</v>
      </c>
      <c r="C139" s="6" t="s">
        <v>333</v>
      </c>
      <c r="D139" s="6" t="s">
        <v>334</v>
      </c>
      <c r="E139" s="5" t="str">
        <f>HYPERLINK("https://www.esco-net.com/wcs/escort/ec/detail?hHinCd=EA573KG-9","EA573KG-9")</f>
        <v>EA573KG-9</v>
      </c>
    </row>
    <row r="140" spans="2:5" x14ac:dyDescent="0.2">
      <c r="B140" s="6" t="s">
        <v>1391</v>
      </c>
      <c r="C140" s="6" t="s">
        <v>335</v>
      </c>
      <c r="D140" s="6" t="s">
        <v>336</v>
      </c>
      <c r="E140" s="5" t="str">
        <f>HYPERLINK("https://www.esco-net.com/wcs/escort/ec/detail?hHinCd=EA564AG-7","EA564AG-7")</f>
        <v>EA564AG-7</v>
      </c>
    </row>
    <row r="141" spans="2:5" x14ac:dyDescent="0.2">
      <c r="B141" s="6" t="s">
        <v>1391</v>
      </c>
      <c r="C141" s="6" t="s">
        <v>337</v>
      </c>
      <c r="D141" s="6" t="s">
        <v>338</v>
      </c>
      <c r="E141" s="5" t="str">
        <f>HYPERLINK("https://www.esco-net.com/wcs/escort/ec/detail?hHinCd=EA564AK-1","EA564AK-1")</f>
        <v>EA564AK-1</v>
      </c>
    </row>
    <row r="142" spans="2:5" x14ac:dyDescent="0.2">
      <c r="B142" s="6" t="s">
        <v>1391</v>
      </c>
      <c r="C142" s="6" t="s">
        <v>339</v>
      </c>
      <c r="D142" s="6" t="s">
        <v>340</v>
      </c>
      <c r="E142" s="5"/>
    </row>
    <row r="143" spans="2:5" x14ac:dyDescent="0.2">
      <c r="B143" s="6" t="s">
        <v>1392</v>
      </c>
      <c r="C143" s="6" t="s">
        <v>341</v>
      </c>
      <c r="D143" s="6" t="s">
        <v>342</v>
      </c>
      <c r="E143" s="5" t="str">
        <f>HYPERLINK("https://www.esco-net.com/wcs/escort/ec/detail?hHinCd=EA573BN-8A","EA573BN-8A")</f>
        <v>EA573BN-8A</v>
      </c>
    </row>
    <row r="144" spans="2:5" x14ac:dyDescent="0.2">
      <c r="B144" s="6" t="s">
        <v>1393</v>
      </c>
      <c r="C144" s="6" t="s">
        <v>343</v>
      </c>
      <c r="D144" s="6" t="s">
        <v>344</v>
      </c>
      <c r="E144" s="5" t="str">
        <f>HYPERLINK("https://www.esco-net.com/wcs/escort/ec/detail?hHinCd=EA683AF-1","EA683AF-1")</f>
        <v>EA683AF-1</v>
      </c>
    </row>
    <row r="145" spans="2:5" x14ac:dyDescent="0.2">
      <c r="B145" s="6" t="s">
        <v>1394</v>
      </c>
      <c r="C145" s="6" t="s">
        <v>345</v>
      </c>
      <c r="D145" s="6" t="s">
        <v>346</v>
      </c>
      <c r="E145" s="5" t="str">
        <f>HYPERLINK("https://www.esco-net.com/wcs/escort/ec/detail?hHinCd=EA566AF-26","EA566AF-26")</f>
        <v>EA566AF-26</v>
      </c>
    </row>
    <row r="146" spans="2:5" x14ac:dyDescent="0.2">
      <c r="B146" s="6" t="s">
        <v>1395</v>
      </c>
      <c r="C146" s="6" t="s">
        <v>347</v>
      </c>
      <c r="D146" s="6" t="s">
        <v>348</v>
      </c>
      <c r="E146" s="5"/>
    </row>
    <row r="147" spans="2:5" x14ac:dyDescent="0.2">
      <c r="B147" s="6" t="s">
        <v>28</v>
      </c>
      <c r="C147" s="6" t="s">
        <v>349</v>
      </c>
      <c r="D147" s="6" t="s">
        <v>350</v>
      </c>
      <c r="E147" s="5" t="str">
        <f>HYPERLINK("https://www.esco-net.com/wcs/escort/ec/detail?hHinCd=EA109AH-5","EA109AH-5")</f>
        <v>EA109AH-5</v>
      </c>
    </row>
    <row r="148" spans="2:5" x14ac:dyDescent="0.2">
      <c r="B148" s="6" t="s">
        <v>28</v>
      </c>
      <c r="C148" s="6" t="s">
        <v>351</v>
      </c>
      <c r="D148" s="6" t="s">
        <v>352</v>
      </c>
      <c r="E148" s="5" t="str">
        <f>HYPERLINK("https://www.esco-net.com/wcs/escort/ec/detail?hHinCd=EA922AJ-110","EA922AJ-110")</f>
        <v>EA922AJ-110</v>
      </c>
    </row>
    <row r="149" spans="2:5" x14ac:dyDescent="0.2">
      <c r="B149" s="6" t="s">
        <v>1396</v>
      </c>
      <c r="C149" s="6" t="s">
        <v>353</v>
      </c>
      <c r="D149" s="6" t="s">
        <v>354</v>
      </c>
      <c r="E149" s="5" t="str">
        <f>HYPERLINK("https://www.esco-net.com/wcs/escort/ec/detail?hHinCd=EA109BE-53","EA109BE-53")</f>
        <v>EA109BE-53</v>
      </c>
    </row>
    <row r="150" spans="2:5" x14ac:dyDescent="0.2">
      <c r="B150" s="6" t="s">
        <v>1396</v>
      </c>
      <c r="C150" s="6" t="s">
        <v>355</v>
      </c>
      <c r="D150" s="6" t="s">
        <v>356</v>
      </c>
      <c r="E150" s="5" t="str">
        <f>HYPERLINK("https://www.esco-net.com/wcs/escort/ec/detail?hHinCd=EA109DZ-10A","EA109DZ-10A")</f>
        <v>EA109DZ-10A</v>
      </c>
    </row>
    <row r="151" spans="2:5" x14ac:dyDescent="0.2">
      <c r="B151" s="6" t="s">
        <v>1397</v>
      </c>
      <c r="C151" s="6" t="s">
        <v>357</v>
      </c>
      <c r="D151" s="6" t="s">
        <v>358</v>
      </c>
      <c r="E151" s="5"/>
    </row>
    <row r="152" spans="2:5" x14ac:dyDescent="0.2">
      <c r="B152" s="6" t="s">
        <v>1397</v>
      </c>
      <c r="C152" s="6" t="s">
        <v>359</v>
      </c>
      <c r="D152" s="6" t="s">
        <v>358</v>
      </c>
      <c r="E152" s="5"/>
    </row>
    <row r="153" spans="2:5" x14ac:dyDescent="0.2">
      <c r="B153" s="6" t="s">
        <v>1398</v>
      </c>
      <c r="C153" s="6" t="s">
        <v>360</v>
      </c>
      <c r="D153" s="6" t="s">
        <v>361</v>
      </c>
      <c r="E153" s="5" t="str">
        <f>HYPERLINK("https://www.esco-net.com/wcs/escort/ec/detail?hHinCd=EA992CH-61","EA992CH-61")</f>
        <v>EA992CH-61</v>
      </c>
    </row>
    <row r="154" spans="2:5" x14ac:dyDescent="0.2">
      <c r="B154" s="6" t="s">
        <v>1399</v>
      </c>
      <c r="C154" s="6" t="s">
        <v>362</v>
      </c>
      <c r="D154" s="6" t="s">
        <v>363</v>
      </c>
      <c r="E154" s="5" t="str">
        <f>HYPERLINK("https://www.esco-net.com/wcs/escort/ec/detail?hHinCd=EA992C-133A","EA992C-133A")</f>
        <v>EA992C-133A</v>
      </c>
    </row>
    <row r="155" spans="2:5" x14ac:dyDescent="0.2">
      <c r="B155" s="6" t="s">
        <v>372</v>
      </c>
      <c r="C155" s="6" t="s">
        <v>364</v>
      </c>
      <c r="D155" s="6" t="s">
        <v>365</v>
      </c>
      <c r="E155" s="5" t="str">
        <f>HYPERLINK("https://www.esco-net.com/wcs/escort/ec/detail?hHinCd=EA508SR-14","EA508SR-14")</f>
        <v>EA508SR-14</v>
      </c>
    </row>
    <row r="156" spans="2:5" x14ac:dyDescent="0.2">
      <c r="B156" s="6" t="s">
        <v>375</v>
      </c>
      <c r="C156" s="6" t="s">
        <v>366</v>
      </c>
      <c r="D156" s="6" t="s">
        <v>367</v>
      </c>
      <c r="E156" s="5" t="str">
        <f>HYPERLINK("https://www.esco-net.com/wcs/escort/ec/detail?hHinCd=EA929AC-62","EA929AC-62")</f>
        <v>EA929AC-62</v>
      </c>
    </row>
    <row r="157" spans="2:5" x14ac:dyDescent="0.2">
      <c r="B157" s="6" t="s">
        <v>1400</v>
      </c>
      <c r="C157" s="6" t="s">
        <v>368</v>
      </c>
      <c r="D157" s="6" t="s">
        <v>369</v>
      </c>
      <c r="E157" s="5"/>
    </row>
    <row r="158" spans="2:5" x14ac:dyDescent="0.2">
      <c r="B158" s="6" t="s">
        <v>1401</v>
      </c>
      <c r="C158" s="6" t="s">
        <v>370</v>
      </c>
      <c r="D158" s="6" t="s">
        <v>371</v>
      </c>
      <c r="E158" s="5" t="str">
        <f>HYPERLINK("https://www.esco-net.com/wcs/escort/ec/detail?hHinCd=EA929DH-21","EA929DH-21")</f>
        <v>EA929DH-21</v>
      </c>
    </row>
    <row r="159" spans="2:5" x14ac:dyDescent="0.2">
      <c r="B159" s="6" t="s">
        <v>1402</v>
      </c>
      <c r="C159" s="6" t="s">
        <v>373</v>
      </c>
      <c r="D159" s="6" t="s">
        <v>374</v>
      </c>
      <c r="E159" s="5" t="str">
        <f>HYPERLINK("https://www.esco-net.com/wcs/escort/ec/detail?hHinCd=EA520WB-10","EA520WB-10")</f>
        <v>EA520WB-10</v>
      </c>
    </row>
    <row r="160" spans="2:5" x14ac:dyDescent="0.2">
      <c r="B160" s="6" t="s">
        <v>1403</v>
      </c>
      <c r="C160" s="6" t="s">
        <v>376</v>
      </c>
      <c r="D160" s="6" t="s">
        <v>377</v>
      </c>
      <c r="E160" s="5" t="str">
        <f>HYPERLINK("https://www.esco-net.com/wcs/escort/ec/detail?hHinCd=EA520FD-51","EA520FD-51")</f>
        <v>EA520FD-51</v>
      </c>
    </row>
    <row r="161" spans="2:5" x14ac:dyDescent="0.2">
      <c r="B161" s="6" t="s">
        <v>1404</v>
      </c>
      <c r="C161" s="6" t="s">
        <v>378</v>
      </c>
      <c r="D161" s="6" t="s">
        <v>379</v>
      </c>
      <c r="E161" s="5" t="str">
        <f>HYPERLINK("https://www.esco-net.com/wcs/escort/ec/detail?hHinCd=EA991CR-10","EA991CR-10")</f>
        <v>EA991CR-10</v>
      </c>
    </row>
    <row r="162" spans="2:5" x14ac:dyDescent="0.2">
      <c r="B162" s="6" t="s">
        <v>1405</v>
      </c>
      <c r="C162" s="6" t="s">
        <v>380</v>
      </c>
      <c r="D162" s="6" t="s">
        <v>381</v>
      </c>
      <c r="E162" s="5" t="str">
        <f>HYPERLINK("https://www.esco-net.com/wcs/escort/ec/detail?hHinCd=EA990AL-12","EA990AL-12")</f>
        <v>EA990AL-12</v>
      </c>
    </row>
    <row r="163" spans="2:5" x14ac:dyDescent="0.2">
      <c r="B163" s="6" t="s">
        <v>1406</v>
      </c>
      <c r="C163" s="6" t="s">
        <v>382</v>
      </c>
      <c r="D163" s="6" t="s">
        <v>383</v>
      </c>
      <c r="E163" s="5" t="str">
        <f>HYPERLINK("https://www.esco-net.com/wcs/escort/ec/detail?hHinCd=EA991CG-9","EA991CG-9")</f>
        <v>EA991CG-9</v>
      </c>
    </row>
    <row r="164" spans="2:5" x14ac:dyDescent="0.2">
      <c r="B164" s="6" t="s">
        <v>1407</v>
      </c>
      <c r="C164" s="6" t="s">
        <v>384</v>
      </c>
      <c r="D164" s="6" t="s">
        <v>385</v>
      </c>
      <c r="E164" s="5"/>
    </row>
    <row r="165" spans="2:5" x14ac:dyDescent="0.2">
      <c r="B165" s="6" t="s">
        <v>1408</v>
      </c>
      <c r="C165" s="6" t="s">
        <v>386</v>
      </c>
      <c r="D165" s="6" t="s">
        <v>387</v>
      </c>
      <c r="E165" s="5"/>
    </row>
    <row r="166" spans="2:5" x14ac:dyDescent="0.2">
      <c r="B166" s="6" t="s">
        <v>1409</v>
      </c>
      <c r="C166" s="6" t="s">
        <v>388</v>
      </c>
      <c r="D166" s="6" t="s">
        <v>389</v>
      </c>
      <c r="E166" s="5"/>
    </row>
    <row r="167" spans="2:5" x14ac:dyDescent="0.2">
      <c r="B167" s="6" t="s">
        <v>1410</v>
      </c>
      <c r="C167" s="6" t="s">
        <v>390</v>
      </c>
      <c r="D167" s="6" t="s">
        <v>391</v>
      </c>
      <c r="E167" s="5" t="str">
        <f>HYPERLINK("https://www.esco-net.com/wcs/escort/ec/detail?hHinCd=EA595HH-2A","EA595HH-2A")</f>
        <v>EA595HH-2A</v>
      </c>
    </row>
    <row r="168" spans="2:5" x14ac:dyDescent="0.2">
      <c r="B168" s="6" t="s">
        <v>1411</v>
      </c>
      <c r="C168" s="6" t="s">
        <v>392</v>
      </c>
      <c r="D168" s="6" t="s">
        <v>393</v>
      </c>
      <c r="E168" s="5"/>
    </row>
    <row r="169" spans="2:5" x14ac:dyDescent="0.2">
      <c r="B169" s="6" t="s">
        <v>1412</v>
      </c>
      <c r="C169" s="6" t="s">
        <v>394</v>
      </c>
      <c r="D169" s="6" t="s">
        <v>395</v>
      </c>
      <c r="E169" s="5" t="str">
        <f>HYPERLINK("https://www.esco-net.com/wcs/escort/ec/detail?hHinCd=EA756BG-3","EA756BG-3")</f>
        <v>EA756BG-3</v>
      </c>
    </row>
    <row r="170" spans="2:5" x14ac:dyDescent="0.2">
      <c r="B170" s="6" t="s">
        <v>1413</v>
      </c>
      <c r="C170" s="6" t="s">
        <v>396</v>
      </c>
      <c r="D170" s="6" t="s">
        <v>397</v>
      </c>
      <c r="E170" s="5" t="str">
        <f>HYPERLINK("https://www.esco-net.com/wcs/escort/ec/detail?hHinCd=EA756DA-4","EA756DA-4")</f>
        <v>EA756DA-4</v>
      </c>
    </row>
    <row r="171" spans="2:5" x14ac:dyDescent="0.2">
      <c r="B171" s="6" t="s">
        <v>1414</v>
      </c>
      <c r="C171" s="6" t="s">
        <v>398</v>
      </c>
      <c r="D171" s="6" t="s">
        <v>399</v>
      </c>
      <c r="E171" s="5"/>
    </row>
    <row r="172" spans="2:5" x14ac:dyDescent="0.2">
      <c r="B172" s="6" t="s">
        <v>406</v>
      </c>
      <c r="C172" s="6" t="s">
        <v>400</v>
      </c>
      <c r="D172" s="6" t="s">
        <v>401</v>
      </c>
      <c r="E172" s="5"/>
    </row>
    <row r="173" spans="2:5" x14ac:dyDescent="0.2">
      <c r="B173" s="6" t="s">
        <v>406</v>
      </c>
      <c r="C173" s="6" t="s">
        <v>402</v>
      </c>
      <c r="D173" s="6" t="s">
        <v>403</v>
      </c>
      <c r="E173" s="5"/>
    </row>
    <row r="174" spans="2:5" x14ac:dyDescent="0.2">
      <c r="B174" s="6" t="s">
        <v>29</v>
      </c>
      <c r="C174" s="6" t="s">
        <v>404</v>
      </c>
      <c r="D174" s="6" t="s">
        <v>405</v>
      </c>
      <c r="E174" s="5" t="str">
        <f>HYPERLINK("https://www.esco-net.com/wcs/escort/ec/detail?hHinCd=EA311CD-11","EA311CD-11")</f>
        <v>EA311CD-11</v>
      </c>
    </row>
    <row r="175" spans="2:5" x14ac:dyDescent="0.2">
      <c r="B175" s="6" t="s">
        <v>1415</v>
      </c>
      <c r="C175" s="6" t="s">
        <v>407</v>
      </c>
      <c r="D175" s="6" t="s">
        <v>408</v>
      </c>
      <c r="E175" s="5" t="str">
        <f>HYPERLINK("https://www.esco-net.com/wcs/escort/ec/detail?hHinCd=EA109DY-1B","EA109DY-1B")</f>
        <v>EA109DY-1B</v>
      </c>
    </row>
    <row r="176" spans="2:5" x14ac:dyDescent="0.2">
      <c r="B176" s="6" t="s">
        <v>1416</v>
      </c>
      <c r="C176" s="6" t="s">
        <v>409</v>
      </c>
      <c r="D176" s="6" t="s">
        <v>410</v>
      </c>
      <c r="E176" s="5"/>
    </row>
    <row r="177" spans="2:5" x14ac:dyDescent="0.2">
      <c r="B177" s="6" t="s">
        <v>1417</v>
      </c>
      <c r="C177" s="6" t="s">
        <v>411</v>
      </c>
      <c r="D177" s="6" t="s">
        <v>412</v>
      </c>
      <c r="E177" s="5" t="str">
        <f>HYPERLINK("https://www.esco-net.com/wcs/escort/ec/detail?hHinCd=EA910EG-25","EA910EG-25")</f>
        <v>EA910EG-25</v>
      </c>
    </row>
    <row r="178" spans="2:5" x14ac:dyDescent="0.2">
      <c r="B178" s="6" t="s">
        <v>1418</v>
      </c>
      <c r="C178" s="6" t="s">
        <v>413</v>
      </c>
      <c r="D178" s="6" t="s">
        <v>414</v>
      </c>
      <c r="E178" s="5" t="str">
        <f>HYPERLINK("https://www.esco-net.com/wcs/escort/ec/detail?hHinCd=EA720CR-5M","EA720CR-5M")</f>
        <v>EA720CR-5M</v>
      </c>
    </row>
    <row r="179" spans="2:5" x14ac:dyDescent="0.2">
      <c r="B179" s="6" t="s">
        <v>1419</v>
      </c>
      <c r="C179" s="6" t="s">
        <v>417</v>
      </c>
      <c r="D179" s="6" t="s">
        <v>418</v>
      </c>
      <c r="E179" s="5" t="str">
        <f>HYPERLINK("https://www.esco-net.com/wcs/escort/ec/detail?hHinCd=EA720KC-16","EA720KC-16")</f>
        <v>EA720KC-16</v>
      </c>
    </row>
    <row r="180" spans="2:5" x14ac:dyDescent="0.2">
      <c r="B180" s="6" t="s">
        <v>1419</v>
      </c>
      <c r="C180" s="6" t="s">
        <v>415</v>
      </c>
      <c r="D180" s="6" t="s">
        <v>416</v>
      </c>
      <c r="E180" s="5" t="str">
        <f>HYPERLINK("https://www.esco-net.com/wcs/escort/ec/detail?hHinCd=EA720CS-5N","EA720CS-5N")</f>
        <v>EA720CS-5N</v>
      </c>
    </row>
    <row r="181" spans="2:5" x14ac:dyDescent="0.2">
      <c r="B181" s="6" t="s">
        <v>425</v>
      </c>
      <c r="C181" s="6" t="s">
        <v>419</v>
      </c>
      <c r="D181" s="6" t="s">
        <v>420</v>
      </c>
      <c r="E181" s="5"/>
    </row>
    <row r="182" spans="2:5" x14ac:dyDescent="0.2">
      <c r="B182" s="6" t="s">
        <v>1420</v>
      </c>
      <c r="C182" s="6" t="s">
        <v>421</v>
      </c>
      <c r="D182" s="6" t="s">
        <v>422</v>
      </c>
      <c r="E182" s="5" t="str">
        <f>HYPERLINK("https://www.esco-net.com/wcs/escort/ec/detail?hHinCd=EA581DA-2B","EA581DA-2B")</f>
        <v>EA581DA-2B</v>
      </c>
    </row>
    <row r="183" spans="2:5" x14ac:dyDescent="0.2">
      <c r="B183" s="6" t="s">
        <v>1420</v>
      </c>
      <c r="C183" s="6" t="s">
        <v>423</v>
      </c>
      <c r="D183" s="6" t="s">
        <v>424</v>
      </c>
      <c r="E183" s="5" t="str">
        <f>HYPERLINK("https://www.esco-net.com/wcs/escort/ec/detail?hHinCd=EA581DA-2B","EA581DA-2B")</f>
        <v>EA581DA-2B</v>
      </c>
    </row>
    <row r="184" spans="2:5" x14ac:dyDescent="0.2">
      <c r="B184" s="6" t="s">
        <v>430</v>
      </c>
      <c r="C184" s="6" t="s">
        <v>426</v>
      </c>
      <c r="D184" s="6" t="s">
        <v>427</v>
      </c>
      <c r="E184" s="5"/>
    </row>
    <row r="185" spans="2:5" x14ac:dyDescent="0.2">
      <c r="B185" s="6" t="s">
        <v>1421</v>
      </c>
      <c r="C185" s="6" t="s">
        <v>428</v>
      </c>
      <c r="D185" s="6" t="s">
        <v>429</v>
      </c>
      <c r="E185" s="5" t="str">
        <f>HYPERLINK("https://www.esco-net.com/wcs/escort/ec/detail?hHinCd=EA725T-153","EA725T-153")</f>
        <v>EA725T-153</v>
      </c>
    </row>
    <row r="186" spans="2:5" x14ac:dyDescent="0.2">
      <c r="B186" s="6" t="s">
        <v>437</v>
      </c>
      <c r="C186" s="6" t="s">
        <v>431</v>
      </c>
      <c r="D186" s="6" t="s">
        <v>432</v>
      </c>
      <c r="E186" s="5" t="str">
        <f>HYPERLINK("https://www.esco-net.com/wcs/escort/ec/detail?hHinCd=EA725CD-300A","EA725CD-300A")</f>
        <v>EA725CD-300A</v>
      </c>
    </row>
    <row r="187" spans="2:5" x14ac:dyDescent="0.2">
      <c r="B187" s="6" t="s">
        <v>1422</v>
      </c>
      <c r="C187" s="6" t="s">
        <v>433</v>
      </c>
      <c r="D187" s="6" t="s">
        <v>434</v>
      </c>
      <c r="E187" s="5" t="str">
        <f>HYPERLINK("https://www.esco-net.com/wcs/escort/ec/detail?hHinCd=EA725FE-6A","EA725FE-6A")</f>
        <v>EA725FE-6A</v>
      </c>
    </row>
    <row r="188" spans="2:5" x14ac:dyDescent="0.2">
      <c r="B188" s="6" t="s">
        <v>1423</v>
      </c>
      <c r="C188" s="6" t="s">
        <v>435</v>
      </c>
      <c r="D188" s="6" t="s">
        <v>436</v>
      </c>
      <c r="E188" s="5"/>
    </row>
    <row r="189" spans="2:5" x14ac:dyDescent="0.2">
      <c r="B189" s="6" t="s">
        <v>30</v>
      </c>
      <c r="C189" s="6" t="s">
        <v>438</v>
      </c>
      <c r="D189" s="6" t="s">
        <v>439</v>
      </c>
      <c r="E189" s="5" t="str">
        <f>HYPERLINK("https://www.esco-net.com/wcs/escort/ec/detail?hHinCd=EA729DE-50","EA729DE-50")</f>
        <v>EA729DE-50</v>
      </c>
    </row>
    <row r="190" spans="2:5" x14ac:dyDescent="0.2">
      <c r="B190" s="6" t="s">
        <v>1424</v>
      </c>
      <c r="C190" s="6" t="s">
        <v>440</v>
      </c>
      <c r="D190" s="6" t="s">
        <v>441</v>
      </c>
      <c r="E190" s="5" t="str">
        <f>HYPERLINK("https://www.esco-net.com/wcs/escort/ec/detail?hHinCd=EA729DC-20","EA729DC-20")</f>
        <v>EA729DC-20</v>
      </c>
    </row>
    <row r="191" spans="2:5" x14ac:dyDescent="0.2">
      <c r="B191" s="6" t="s">
        <v>1424</v>
      </c>
      <c r="C191" s="6" t="s">
        <v>442</v>
      </c>
      <c r="D191" s="6" t="s">
        <v>443</v>
      </c>
      <c r="E191" s="5" t="str">
        <f>HYPERLINK("https://www.esco-net.com/wcs/escort/ec/detail?hHinCd=EA729DC-16","EA729DC-16")</f>
        <v>EA729DC-16</v>
      </c>
    </row>
    <row r="192" spans="2:5" x14ac:dyDescent="0.2">
      <c r="B192" s="6" t="s">
        <v>1424</v>
      </c>
      <c r="C192" s="6" t="s">
        <v>444</v>
      </c>
      <c r="D192" s="6" t="s">
        <v>445</v>
      </c>
      <c r="E192" s="5" t="str">
        <f>HYPERLINK("https://www.esco-net.com/wcs/escort/ec/detail?hHinCd=EA729CE-10","EA729CE-10")</f>
        <v>EA729CE-10</v>
      </c>
    </row>
    <row r="193" spans="2:5" x14ac:dyDescent="0.2">
      <c r="B193" s="6" t="s">
        <v>1425</v>
      </c>
      <c r="C193" s="6" t="s">
        <v>446</v>
      </c>
      <c r="D193" s="6" t="s">
        <v>447</v>
      </c>
      <c r="E193" s="5"/>
    </row>
    <row r="194" spans="2:5" x14ac:dyDescent="0.2">
      <c r="B194" s="6" t="s">
        <v>1426</v>
      </c>
      <c r="C194" s="6" t="s">
        <v>448</v>
      </c>
      <c r="D194" s="6" t="s">
        <v>449</v>
      </c>
      <c r="E194" s="5"/>
    </row>
    <row r="195" spans="2:5" x14ac:dyDescent="0.2">
      <c r="B195" s="6" t="s">
        <v>1427</v>
      </c>
      <c r="C195" s="6" t="s">
        <v>450</v>
      </c>
      <c r="D195" s="6" t="s">
        <v>451</v>
      </c>
      <c r="E195" s="5"/>
    </row>
    <row r="196" spans="2:5" x14ac:dyDescent="0.2">
      <c r="B196" s="6" t="s">
        <v>456</v>
      </c>
      <c r="C196" s="6" t="s">
        <v>452</v>
      </c>
      <c r="D196" s="6" t="s">
        <v>453</v>
      </c>
      <c r="E196" s="5" t="str">
        <f>HYPERLINK("https://www.esco-net.com/wcs/escort/ec/detail?hHinCd=EA711-1A","EA711-1A")</f>
        <v>EA711-1A</v>
      </c>
    </row>
    <row r="197" spans="2:5" x14ac:dyDescent="0.2">
      <c r="B197" s="6" t="s">
        <v>1428</v>
      </c>
      <c r="C197" s="6" t="s">
        <v>454</v>
      </c>
      <c r="D197" s="6" t="s">
        <v>455</v>
      </c>
      <c r="E197" s="5" t="str">
        <f>HYPERLINK("https://www.esco-net.com/wcs/escort/ec/detail?hHinCd=EA707AD-12A","EA707AD-12A")</f>
        <v>EA707AD-12A</v>
      </c>
    </row>
    <row r="198" spans="2:5" x14ac:dyDescent="0.2">
      <c r="B198" s="6" t="s">
        <v>1429</v>
      </c>
      <c r="C198" s="6" t="s">
        <v>457</v>
      </c>
      <c r="D198" s="6" t="s">
        <v>458</v>
      </c>
      <c r="E198" s="5" t="str">
        <f>HYPERLINK("https://www.esco-net.com/wcs/escort/ec/detail?hHinCd=EA707NC-742A","EA707NC-742A")</f>
        <v>EA707NC-742A</v>
      </c>
    </row>
    <row r="199" spans="2:5" x14ac:dyDescent="0.2">
      <c r="B199" s="6" t="s">
        <v>1430</v>
      </c>
      <c r="C199" s="6" t="s">
        <v>459</v>
      </c>
      <c r="D199" s="6" t="s">
        <v>460</v>
      </c>
      <c r="E199" s="5" t="str">
        <f>HYPERLINK("https://www.esco-net.com/wcs/escort/ec/detail?hHinCd=EA742HH","EA742HH")</f>
        <v>EA742HH</v>
      </c>
    </row>
    <row r="200" spans="2:5" x14ac:dyDescent="0.2">
      <c r="B200" s="6" t="s">
        <v>1431</v>
      </c>
      <c r="C200" s="6" t="s">
        <v>461</v>
      </c>
      <c r="D200" s="6" t="s">
        <v>462</v>
      </c>
      <c r="E200" s="5" t="str">
        <f>HYPERLINK("https://www.esco-net.com/wcs/escort/ec/detail?hHinCd=EA701BC-17","EA701BC-17")</f>
        <v>EA701BC-17</v>
      </c>
    </row>
    <row r="201" spans="2:5" x14ac:dyDescent="0.2">
      <c r="B201" s="6" t="s">
        <v>467</v>
      </c>
      <c r="C201" s="6" t="s">
        <v>463</v>
      </c>
      <c r="D201" s="6" t="s">
        <v>464</v>
      </c>
      <c r="E201" s="5"/>
    </row>
    <row r="202" spans="2:5" x14ac:dyDescent="0.2">
      <c r="B202" s="6" t="s">
        <v>1432</v>
      </c>
      <c r="C202" s="6" t="s">
        <v>465</v>
      </c>
      <c r="D202" s="6" t="s">
        <v>466</v>
      </c>
      <c r="E202" s="5" t="str">
        <f>HYPERLINK("https://www.esco-net.com/wcs/escort/ec/detail?hHinCd=EA728G-17","EA728G-17")</f>
        <v>EA728G-17</v>
      </c>
    </row>
    <row r="203" spans="2:5" x14ac:dyDescent="0.2">
      <c r="B203" s="6" t="s">
        <v>1433</v>
      </c>
      <c r="C203" s="6" t="s">
        <v>468</v>
      </c>
      <c r="D203" s="6" t="s">
        <v>469</v>
      </c>
      <c r="E203" s="5"/>
    </row>
    <row r="204" spans="2:5" x14ac:dyDescent="0.2">
      <c r="B204" s="6" t="s">
        <v>1434</v>
      </c>
      <c r="C204" s="6" t="s">
        <v>470</v>
      </c>
      <c r="D204" s="6" t="s">
        <v>471</v>
      </c>
      <c r="E204" s="5" t="str">
        <f>HYPERLINK("https://www.esco-net.com/wcs/escort/ec/detail?hHinCd=EA813DB-10","EA813DB-10")</f>
        <v>EA813DB-10</v>
      </c>
    </row>
    <row r="205" spans="2:5" x14ac:dyDescent="0.2">
      <c r="B205" s="6" t="s">
        <v>1435</v>
      </c>
      <c r="C205" s="6" t="s">
        <v>472</v>
      </c>
      <c r="D205" s="6" t="s">
        <v>473</v>
      </c>
      <c r="E205" s="5"/>
    </row>
    <row r="206" spans="2:5" x14ac:dyDescent="0.2">
      <c r="B206" s="6" t="s">
        <v>1436</v>
      </c>
      <c r="C206" s="6" t="s">
        <v>474</v>
      </c>
      <c r="D206" s="6" t="s">
        <v>475</v>
      </c>
      <c r="E206" s="5" t="str">
        <f>HYPERLINK("https://www.esco-net.com/wcs/escort/ec/detail?hHinCd=EA897BB-9A","EA897BB-9A")</f>
        <v>EA897BB-9A</v>
      </c>
    </row>
    <row r="207" spans="2:5" x14ac:dyDescent="0.2">
      <c r="B207" s="6" t="s">
        <v>1437</v>
      </c>
      <c r="C207" s="6" t="s">
        <v>476</v>
      </c>
      <c r="D207" s="6" t="s">
        <v>477</v>
      </c>
      <c r="E207" s="5" t="str">
        <f>HYPERLINK("https://www.esco-net.com/wcs/escort/ec/detail?hHinCd=EA813PE-2A","EA813PE-2A")</f>
        <v>EA813PE-2A</v>
      </c>
    </row>
    <row r="208" spans="2:5" x14ac:dyDescent="0.2">
      <c r="B208" s="6" t="s">
        <v>1438</v>
      </c>
      <c r="C208" s="6" t="s">
        <v>478</v>
      </c>
      <c r="D208" s="6" t="s">
        <v>479</v>
      </c>
      <c r="E208" s="5"/>
    </row>
    <row r="209" spans="2:5" x14ac:dyDescent="0.2">
      <c r="B209" s="6" t="s">
        <v>1439</v>
      </c>
      <c r="C209" s="6" t="s">
        <v>480</v>
      </c>
      <c r="D209" s="6" t="s">
        <v>481</v>
      </c>
      <c r="E209" s="5" t="str">
        <f>HYPERLINK("https://www.esco-net.com/wcs/escort/ec/detail?hHinCd=EA818E-61B","EA818E-61B")</f>
        <v>EA818E-61B</v>
      </c>
    </row>
    <row r="210" spans="2:5" x14ac:dyDescent="0.2">
      <c r="B210" s="6" t="s">
        <v>1439</v>
      </c>
      <c r="C210" s="6" t="s">
        <v>482</v>
      </c>
      <c r="D210" s="6" t="s">
        <v>483</v>
      </c>
      <c r="E210" s="5"/>
    </row>
    <row r="211" spans="2:5" x14ac:dyDescent="0.2">
      <c r="B211" s="6" t="s">
        <v>1440</v>
      </c>
      <c r="C211" s="6" t="s">
        <v>965</v>
      </c>
      <c r="D211" s="6" t="s">
        <v>966</v>
      </c>
      <c r="E211" s="5" t="str">
        <f>HYPERLINK("https://www.esco-net.com/wcs/escort/ec/detail?hHinCd=EA815GA-93","EA815GA-93")</f>
        <v>EA815GA-93</v>
      </c>
    </row>
    <row r="212" spans="2:5" x14ac:dyDescent="0.2">
      <c r="B212" s="6" t="s">
        <v>1441</v>
      </c>
      <c r="C212" s="6" t="s">
        <v>967</v>
      </c>
      <c r="D212" s="6" t="s">
        <v>968</v>
      </c>
      <c r="E212" s="5" t="str">
        <f>HYPERLINK("https://www.esco-net.com/wcs/escort/ec/detail?hHinCd=EA815GK-101A","EA815GK-101A")</f>
        <v>EA815GK-101A</v>
      </c>
    </row>
    <row r="213" spans="2:5" x14ac:dyDescent="0.2">
      <c r="B213" s="6" t="s">
        <v>1442</v>
      </c>
      <c r="C213" s="6" t="s">
        <v>969</v>
      </c>
      <c r="D213" s="6" t="s">
        <v>970</v>
      </c>
      <c r="E213" s="5" t="str">
        <f>HYPERLINK("https://www.esco-net.com/wcs/escort/ec/detail?hHinCd=EA940CD-11C","EA940CD-11C")</f>
        <v>EA940CD-11C</v>
      </c>
    </row>
    <row r="214" spans="2:5" x14ac:dyDescent="0.2">
      <c r="B214" s="6" t="s">
        <v>1443</v>
      </c>
      <c r="C214" s="6" t="s">
        <v>47</v>
      </c>
      <c r="D214" s="6" t="s">
        <v>48</v>
      </c>
      <c r="E214" s="5" t="str">
        <f>HYPERLINK("https://www.esco-net.com/wcs/escort/ec/detail?hHinCd=EA947JC-43A","EA947JC-43A")</f>
        <v>EA947JC-43A</v>
      </c>
    </row>
    <row r="215" spans="2:5" x14ac:dyDescent="0.2">
      <c r="B215" s="6" t="s">
        <v>1443</v>
      </c>
      <c r="C215" s="6" t="s">
        <v>49</v>
      </c>
      <c r="D215" s="6" t="s">
        <v>50</v>
      </c>
      <c r="E215" s="5" t="str">
        <f>HYPERLINK("https://www.esco-net.com/wcs/escort/ec/detail?hHinCd=EA947JC-45A","EA947JC-45A")</f>
        <v>EA947JC-45A</v>
      </c>
    </row>
    <row r="216" spans="2:5" x14ac:dyDescent="0.2">
      <c r="B216" s="6" t="s">
        <v>1443</v>
      </c>
      <c r="C216" s="6" t="s">
        <v>51</v>
      </c>
      <c r="D216" s="6" t="s">
        <v>52</v>
      </c>
      <c r="E216" s="5" t="str">
        <f>HYPERLINK("https://www.esco-net.com/wcs/escort/ec/detail?hHinCd=EA947JC-46A","EA947JC-46A")</f>
        <v>EA947JC-46A</v>
      </c>
    </row>
    <row r="217" spans="2:5" x14ac:dyDescent="0.2">
      <c r="B217" s="6" t="s">
        <v>502</v>
      </c>
      <c r="C217" s="6" t="s">
        <v>484</v>
      </c>
      <c r="D217" s="6" t="s">
        <v>485</v>
      </c>
      <c r="E217" s="5"/>
    </row>
    <row r="218" spans="2:5" x14ac:dyDescent="0.2">
      <c r="B218" s="6" t="s">
        <v>502</v>
      </c>
      <c r="C218" s="6" t="s">
        <v>486</v>
      </c>
      <c r="D218" s="6" t="s">
        <v>487</v>
      </c>
      <c r="E218" s="5"/>
    </row>
    <row r="219" spans="2:5" x14ac:dyDescent="0.2">
      <c r="B219" s="6" t="s">
        <v>1444</v>
      </c>
      <c r="C219" s="6" t="s">
        <v>490</v>
      </c>
      <c r="D219" s="6" t="s">
        <v>491</v>
      </c>
      <c r="E219" s="5" t="str">
        <f>HYPERLINK("https://www.esco-net.com/wcs/escort/ec/detail?hHinCd=EA824DJ-6.5","EA824DJ-6.5")</f>
        <v>EA824DJ-6.5</v>
      </c>
    </row>
    <row r="220" spans="2:5" x14ac:dyDescent="0.2">
      <c r="B220" s="6" t="s">
        <v>31</v>
      </c>
      <c r="C220" s="6" t="s">
        <v>488</v>
      </c>
      <c r="D220" s="6" t="s">
        <v>489</v>
      </c>
      <c r="E220" s="5" t="str">
        <f>HYPERLINK("https://www.esco-net.com/wcs/escort/ec/detail?hHinCd=EA824NP-143","EA824NP-143")</f>
        <v>EA824NP-143</v>
      </c>
    </row>
    <row r="221" spans="2:5" x14ac:dyDescent="0.2">
      <c r="B221" s="6" t="s">
        <v>1445</v>
      </c>
      <c r="C221" s="6" t="s">
        <v>492</v>
      </c>
      <c r="D221" s="6" t="s">
        <v>493</v>
      </c>
      <c r="E221" s="5" t="str">
        <f>HYPERLINK("https://www.esco-net.com/wcs/escort/ec/detail?hHinCd=EA827FD-13","EA827FD-13")</f>
        <v>EA827FD-13</v>
      </c>
    </row>
    <row r="222" spans="2:5" x14ac:dyDescent="0.2">
      <c r="B222" s="6" t="s">
        <v>1446</v>
      </c>
      <c r="C222" s="6" t="s">
        <v>494</v>
      </c>
      <c r="D222" s="6" t="s">
        <v>495</v>
      </c>
      <c r="E222" s="5" t="str">
        <f>HYPERLINK("https://www.esco-net.com/wcs/escort/ec/detail?hHinCd=EA829PH-20BA","EA829PH-20BA")</f>
        <v>EA829PH-20BA</v>
      </c>
    </row>
    <row r="223" spans="2:5" x14ac:dyDescent="0.2">
      <c r="B223" s="6" t="s">
        <v>1447</v>
      </c>
      <c r="C223" s="6" t="s">
        <v>496</v>
      </c>
      <c r="D223" s="6" t="s">
        <v>497</v>
      </c>
      <c r="E223" s="5"/>
    </row>
    <row r="224" spans="2:5" x14ac:dyDescent="0.2">
      <c r="B224" s="6" t="s">
        <v>1448</v>
      </c>
      <c r="C224" s="6" t="s">
        <v>498</v>
      </c>
      <c r="D224" s="6" t="s">
        <v>499</v>
      </c>
      <c r="E224" s="5"/>
    </row>
    <row r="225" spans="2:5" x14ac:dyDescent="0.2">
      <c r="B225" s="6" t="s">
        <v>1449</v>
      </c>
      <c r="C225" s="6" t="s">
        <v>500</v>
      </c>
      <c r="D225" s="6" t="s">
        <v>501</v>
      </c>
      <c r="E225" s="5" t="str">
        <f>HYPERLINK("https://www.esco-net.com/wcs/escort/ec/detail?hHinCd=EA829EK-0.4","EA829EK-0.4")</f>
        <v>EA829EK-0.4</v>
      </c>
    </row>
    <row r="226" spans="2:5" x14ac:dyDescent="0.2">
      <c r="B226" s="6" t="s">
        <v>1450</v>
      </c>
      <c r="C226" s="6" t="s">
        <v>503</v>
      </c>
      <c r="D226" s="6" t="s">
        <v>504</v>
      </c>
      <c r="E226" s="5" t="str">
        <f>HYPERLINK("https://www.esco-net.com/wcs/escort/ec/detail?hHinCd=EA819GA-11","EA819GA-11")</f>
        <v>EA819GA-11</v>
      </c>
    </row>
    <row r="227" spans="2:5" x14ac:dyDescent="0.2">
      <c r="B227" s="6" t="s">
        <v>1451</v>
      </c>
      <c r="C227" s="6" t="s">
        <v>505</v>
      </c>
      <c r="D227" s="6" t="s">
        <v>506</v>
      </c>
      <c r="E227" s="5" t="str">
        <f>HYPERLINK("https://www.esco-net.com/wcs/escort/ec/detail?hHinCd=EA819AT-90","EA819AT-90")</f>
        <v>EA819AT-90</v>
      </c>
    </row>
    <row r="228" spans="2:5" x14ac:dyDescent="0.2">
      <c r="B228" s="6" t="s">
        <v>519</v>
      </c>
      <c r="C228" s="6" t="s">
        <v>507</v>
      </c>
      <c r="D228" s="6" t="s">
        <v>508</v>
      </c>
      <c r="E228" s="5" t="str">
        <f>HYPERLINK("https://www.esco-net.com/wcs/escort/ec/detail?hHinCd=EA819BN-211","EA819BN-211")</f>
        <v>EA819BN-211</v>
      </c>
    </row>
    <row r="229" spans="2:5" x14ac:dyDescent="0.2">
      <c r="B229" s="6" t="s">
        <v>1452</v>
      </c>
      <c r="C229" s="6" t="s">
        <v>509</v>
      </c>
      <c r="D229" s="6" t="s">
        <v>510</v>
      </c>
      <c r="E229" s="5" t="str">
        <f>HYPERLINK("https://www.esco-net.com/wcs/escort/ec/detail?hHinCd=EA825SB-63","EA825SB-63")</f>
        <v>EA825SB-63</v>
      </c>
    </row>
    <row r="230" spans="2:5" x14ac:dyDescent="0.2">
      <c r="B230" s="6" t="s">
        <v>14</v>
      </c>
      <c r="C230" s="6" t="s">
        <v>511</v>
      </c>
      <c r="D230" s="6" t="s">
        <v>512</v>
      </c>
      <c r="E230" s="5"/>
    </row>
    <row r="231" spans="2:5" x14ac:dyDescent="0.2">
      <c r="B231" s="6" t="s">
        <v>1453</v>
      </c>
      <c r="C231" s="6" t="s">
        <v>513</v>
      </c>
      <c r="D231" s="6" t="s">
        <v>514</v>
      </c>
      <c r="E231" s="5"/>
    </row>
    <row r="232" spans="2:5" x14ac:dyDescent="0.2">
      <c r="B232" s="6" t="s">
        <v>32</v>
      </c>
      <c r="C232" s="6" t="s">
        <v>515</v>
      </c>
      <c r="D232" s="6" t="s">
        <v>516</v>
      </c>
      <c r="E232" s="5" t="str">
        <f>HYPERLINK("https://www.esco-net.com/wcs/escort/ec/detail?hHinCd=EA824WG-209","EA824WG-209")</f>
        <v>EA824WG-209</v>
      </c>
    </row>
    <row r="233" spans="2:5" x14ac:dyDescent="0.2">
      <c r="B233" s="6" t="s">
        <v>1454</v>
      </c>
      <c r="C233" s="6" t="s">
        <v>517</v>
      </c>
      <c r="D233" s="6" t="s">
        <v>518</v>
      </c>
      <c r="E233" s="5"/>
    </row>
    <row r="234" spans="2:5" x14ac:dyDescent="0.2">
      <c r="B234" s="6" t="s">
        <v>1455</v>
      </c>
      <c r="C234" s="6" t="s">
        <v>520</v>
      </c>
      <c r="D234" s="6" t="s">
        <v>521</v>
      </c>
      <c r="E234" s="5" t="str">
        <f>HYPERLINK("https://www.esco-net.com/wcs/escort/ec/detail?hHinCd=EA857L-14AA","EA857L-14AA")</f>
        <v>EA857L-14AA</v>
      </c>
    </row>
    <row r="235" spans="2:5" x14ac:dyDescent="0.2">
      <c r="B235" s="6" t="s">
        <v>1456</v>
      </c>
      <c r="C235" s="6" t="s">
        <v>522</v>
      </c>
      <c r="D235" s="6" t="s">
        <v>523</v>
      </c>
      <c r="E235" s="5" t="str">
        <f>HYPERLINK("https://www.esco-net.com/wcs/escort/ec/detail?hHinCd=EA162RA-3","EA162RA-3")</f>
        <v>EA162RA-3</v>
      </c>
    </row>
    <row r="236" spans="2:5" x14ac:dyDescent="0.2">
      <c r="B236" s="6" t="s">
        <v>1457</v>
      </c>
      <c r="C236" s="6" t="s">
        <v>524</v>
      </c>
      <c r="D236" s="6" t="s">
        <v>525</v>
      </c>
      <c r="E236" s="5" t="str">
        <f>HYPERLINK("https://www.esco-net.com/wcs/escort/ec/detail?hHinCd=EA843XL-51","EA843XL-51")</f>
        <v>EA843XL-51</v>
      </c>
    </row>
    <row r="237" spans="2:5" x14ac:dyDescent="0.2">
      <c r="B237" s="6" t="s">
        <v>1458</v>
      </c>
      <c r="C237" s="6" t="s">
        <v>526</v>
      </c>
      <c r="D237" s="6" t="s">
        <v>527</v>
      </c>
      <c r="E237" s="5" t="str">
        <f>HYPERLINK("https://www.esco-net.com/wcs/escort/ec/detail?hHinCd=EA809YS-3","EA809YS-3")</f>
        <v>EA809YS-3</v>
      </c>
    </row>
    <row r="238" spans="2:5" x14ac:dyDescent="0.2">
      <c r="B238" s="6" t="s">
        <v>1459</v>
      </c>
      <c r="C238" s="6" t="s">
        <v>528</v>
      </c>
      <c r="D238" s="6" t="s">
        <v>529</v>
      </c>
      <c r="E238" s="5" t="str">
        <f>HYPERLINK("https://www.esco-net.com/wcs/escort/ec/detail?hHinCd=EA843RH-21","EA843RH-21")</f>
        <v>EA843RH-21</v>
      </c>
    </row>
    <row r="239" spans="2:5" x14ac:dyDescent="0.2">
      <c r="B239" s="6" t="s">
        <v>1460</v>
      </c>
      <c r="C239" s="6" t="s">
        <v>530</v>
      </c>
      <c r="D239" s="6" t="s">
        <v>531</v>
      </c>
      <c r="E239" s="5"/>
    </row>
    <row r="240" spans="2:5" x14ac:dyDescent="0.2">
      <c r="B240" s="6" t="s">
        <v>1461</v>
      </c>
      <c r="C240" s="6" t="s">
        <v>532</v>
      </c>
      <c r="D240" s="6" t="s">
        <v>533</v>
      </c>
      <c r="E240" s="5"/>
    </row>
    <row r="241" spans="2:5" x14ac:dyDescent="0.2">
      <c r="B241" s="6" t="s">
        <v>1461</v>
      </c>
      <c r="C241" s="6" t="s">
        <v>534</v>
      </c>
      <c r="D241" s="6" t="s">
        <v>535</v>
      </c>
      <c r="E241" s="5"/>
    </row>
    <row r="242" spans="2:5" x14ac:dyDescent="0.2">
      <c r="B242" s="6" t="s">
        <v>1462</v>
      </c>
      <c r="C242" s="6" t="s">
        <v>536</v>
      </c>
      <c r="D242" s="6" t="s">
        <v>537</v>
      </c>
      <c r="E242" s="5" t="str">
        <f>HYPERLINK("https://www.esco-net.com/wcs/escort/ec/detail?hHinCd=EA819BL-31","EA819BL-31")</f>
        <v>EA819BL-31</v>
      </c>
    </row>
    <row r="243" spans="2:5" x14ac:dyDescent="0.2">
      <c r="B243" s="6" t="s">
        <v>1462</v>
      </c>
      <c r="C243" s="6" t="s">
        <v>538</v>
      </c>
      <c r="D243" s="6" t="s">
        <v>539</v>
      </c>
      <c r="E243" s="5" t="str">
        <f>HYPERLINK("https://www.esco-net.com/wcs/escort/ec/detail?hHinCd=EA819BL-3","EA819BL-3")</f>
        <v>EA819BL-3</v>
      </c>
    </row>
    <row r="244" spans="2:5" x14ac:dyDescent="0.2">
      <c r="B244" s="6" t="s">
        <v>1462</v>
      </c>
      <c r="C244" s="6" t="s">
        <v>540</v>
      </c>
      <c r="D244" s="6" t="s">
        <v>541</v>
      </c>
      <c r="E244" s="5" t="str">
        <f>HYPERLINK("https://www.esco-net.com/wcs/escort/ec/detail?hHinCd=EA819BT-322","EA819BT-322")</f>
        <v>EA819BT-322</v>
      </c>
    </row>
    <row r="245" spans="2:5" x14ac:dyDescent="0.2">
      <c r="B245" s="6" t="s">
        <v>1463</v>
      </c>
      <c r="C245" s="6" t="s">
        <v>542</v>
      </c>
      <c r="D245" s="6" t="s">
        <v>543</v>
      </c>
      <c r="E245" s="5" t="str">
        <f>HYPERLINK("https://www.esco-net.com/wcs/escort/ec/detail?hHinCd=EA813AE-33","EA813AE-33")</f>
        <v>EA813AE-33</v>
      </c>
    </row>
    <row r="246" spans="2:5" x14ac:dyDescent="0.2">
      <c r="B246" s="6" t="s">
        <v>1464</v>
      </c>
      <c r="C246" s="6" t="s">
        <v>544</v>
      </c>
      <c r="D246" s="6" t="s">
        <v>545</v>
      </c>
      <c r="E246" s="5" t="str">
        <f>HYPERLINK("https://www.esco-net.com/wcs/escort/ec/detail?hHinCd=EA612AV-110","EA612AV-110")</f>
        <v>EA612AV-110</v>
      </c>
    </row>
    <row r="247" spans="2:5" x14ac:dyDescent="0.2">
      <c r="B247" s="6" t="s">
        <v>1464</v>
      </c>
      <c r="C247" s="6" t="s">
        <v>546</v>
      </c>
      <c r="D247" s="6" t="s">
        <v>547</v>
      </c>
      <c r="E247" s="5" t="str">
        <f>HYPERLINK("https://www.esco-net.com/wcs/escort/ec/detail?hHinCd=EA612AD-17","EA612AD-17")</f>
        <v>EA612AD-17</v>
      </c>
    </row>
    <row r="248" spans="2:5" x14ac:dyDescent="0.2">
      <c r="B248" s="6" t="s">
        <v>1465</v>
      </c>
      <c r="C248" s="6" t="s">
        <v>548</v>
      </c>
      <c r="D248" s="6" t="s">
        <v>549</v>
      </c>
      <c r="E248" s="5" t="str">
        <f>HYPERLINK("https://www.esco-net.com/wcs/escort/ec/detail?hHinCd=EA116GC-50B","EA116GC-50B")</f>
        <v>EA116GC-50B</v>
      </c>
    </row>
    <row r="249" spans="2:5" x14ac:dyDescent="0.2">
      <c r="B249" s="6" t="s">
        <v>1465</v>
      </c>
      <c r="C249" s="6" t="s">
        <v>550</v>
      </c>
      <c r="D249" s="6" t="s">
        <v>551</v>
      </c>
      <c r="E249" s="5" t="str">
        <f>HYPERLINK("https://www.esco-net.com/wcs/escort/ec/detail?hHinCd=EA116GC-60B","EA116GC-60B")</f>
        <v>EA116GC-60B</v>
      </c>
    </row>
    <row r="250" spans="2:5" x14ac:dyDescent="0.2">
      <c r="B250" s="6" t="s">
        <v>1465</v>
      </c>
      <c r="C250" s="6" t="s">
        <v>552</v>
      </c>
      <c r="D250" s="6" t="s">
        <v>553</v>
      </c>
      <c r="E250" s="5"/>
    </row>
    <row r="251" spans="2:5" x14ac:dyDescent="0.2">
      <c r="B251" s="6" t="s">
        <v>1466</v>
      </c>
      <c r="C251" s="6" t="s">
        <v>554</v>
      </c>
      <c r="D251" s="6" t="s">
        <v>555</v>
      </c>
      <c r="E251" s="5" t="str">
        <f>HYPERLINK("https://www.esco-net.com/wcs/escort/ec/detail?hHinCd=EA156DC-1A","EA156DC-1A")</f>
        <v>EA156DC-1A</v>
      </c>
    </row>
    <row r="252" spans="2:5" x14ac:dyDescent="0.2">
      <c r="B252" s="6" t="s">
        <v>1467</v>
      </c>
      <c r="C252" s="6" t="s">
        <v>556</v>
      </c>
      <c r="D252" s="6" t="s">
        <v>557</v>
      </c>
      <c r="E252" s="5" t="str">
        <f>HYPERLINK("https://www.esco-net.com/wcs/escort/ec/detail?hHinCd=EA159DN-11A","EA159DN-11A")</f>
        <v>EA159DN-11A</v>
      </c>
    </row>
    <row r="253" spans="2:5" x14ac:dyDescent="0.2">
      <c r="B253" s="6" t="s">
        <v>1468</v>
      </c>
      <c r="C253" s="6" t="s">
        <v>558</v>
      </c>
      <c r="D253" s="6" t="s">
        <v>559</v>
      </c>
      <c r="E253" s="5" t="str">
        <f>HYPERLINK("https://www.esco-net.com/wcs/escort/ec/detail?hHinCd=EA153CA-23","EA153CA-23")</f>
        <v>EA153CA-23</v>
      </c>
    </row>
    <row r="254" spans="2:5" x14ac:dyDescent="0.2">
      <c r="B254" s="6" t="s">
        <v>33</v>
      </c>
      <c r="C254" s="6" t="s">
        <v>560</v>
      </c>
      <c r="D254" s="6" t="s">
        <v>561</v>
      </c>
      <c r="E254" s="5"/>
    </row>
    <row r="255" spans="2:5" x14ac:dyDescent="0.2">
      <c r="B255" s="6" t="s">
        <v>574</v>
      </c>
      <c r="C255" s="6" t="s">
        <v>63</v>
      </c>
      <c r="D255" s="6" t="s">
        <v>64</v>
      </c>
      <c r="E255" s="5"/>
    </row>
    <row r="256" spans="2:5" x14ac:dyDescent="0.2">
      <c r="B256" s="6" t="s">
        <v>574</v>
      </c>
      <c r="C256" s="6" t="s">
        <v>65</v>
      </c>
      <c r="D256" s="6" t="s">
        <v>66</v>
      </c>
      <c r="E256" s="5"/>
    </row>
    <row r="257" spans="2:5" x14ac:dyDescent="0.2">
      <c r="B257" s="6" t="s">
        <v>1469</v>
      </c>
      <c r="C257" s="6" t="s">
        <v>562</v>
      </c>
      <c r="D257" s="6" t="s">
        <v>563</v>
      </c>
      <c r="E257" s="5"/>
    </row>
    <row r="258" spans="2:5" x14ac:dyDescent="0.2">
      <c r="B258" s="6" t="s">
        <v>1470</v>
      </c>
      <c r="C258" s="6" t="s">
        <v>564</v>
      </c>
      <c r="D258" s="6" t="s">
        <v>565</v>
      </c>
      <c r="E258" s="5"/>
    </row>
    <row r="259" spans="2:5" x14ac:dyDescent="0.2">
      <c r="B259" s="6" t="s">
        <v>1471</v>
      </c>
      <c r="C259" s="6" t="s">
        <v>566</v>
      </c>
      <c r="D259" s="6" t="s">
        <v>567</v>
      </c>
      <c r="E259" s="5"/>
    </row>
    <row r="260" spans="2:5" x14ac:dyDescent="0.2">
      <c r="B260" s="6" t="s">
        <v>1471</v>
      </c>
      <c r="C260" s="6" t="s">
        <v>568</v>
      </c>
      <c r="D260" s="6" t="s">
        <v>569</v>
      </c>
      <c r="E260" s="5"/>
    </row>
    <row r="261" spans="2:5" x14ac:dyDescent="0.2">
      <c r="B261" s="6" t="s">
        <v>1472</v>
      </c>
      <c r="C261" s="6" t="s">
        <v>570</v>
      </c>
      <c r="D261" s="6" t="s">
        <v>571</v>
      </c>
      <c r="E261" s="5" t="str">
        <f>HYPERLINK("https://www.esco-net.com/wcs/escort/ec/detail?hHinCd=EA426CY-331A","EA426CY-331A")</f>
        <v>EA426CY-331A</v>
      </c>
    </row>
    <row r="262" spans="2:5" x14ac:dyDescent="0.2">
      <c r="B262" s="6" t="s">
        <v>585</v>
      </c>
      <c r="C262" s="6" t="s">
        <v>572</v>
      </c>
      <c r="D262" s="6" t="s">
        <v>573</v>
      </c>
      <c r="E262" s="5" t="str">
        <f>HYPERLINK("https://www.esco-net.com/wcs/escort/ec/detail?hHinCd=EA469FJ-24A","EA469FJ-24A")</f>
        <v>EA469FJ-24A</v>
      </c>
    </row>
    <row r="263" spans="2:5" x14ac:dyDescent="0.2">
      <c r="B263" s="6" t="s">
        <v>1473</v>
      </c>
      <c r="C263" s="6" t="s">
        <v>575</v>
      </c>
      <c r="D263" s="6" t="s">
        <v>576</v>
      </c>
      <c r="E263" s="5"/>
    </row>
    <row r="264" spans="2:5" x14ac:dyDescent="0.2">
      <c r="B264" s="6" t="s">
        <v>1474</v>
      </c>
      <c r="C264" s="6" t="s">
        <v>577</v>
      </c>
      <c r="D264" s="6" t="s">
        <v>578</v>
      </c>
      <c r="E264" s="5" t="str">
        <f>HYPERLINK("https://www.esco-net.com/wcs/escort/ec/detail?hHinCd=EA468CW-5B","EA468CW-5B")</f>
        <v>EA468CW-5B</v>
      </c>
    </row>
    <row r="265" spans="2:5" x14ac:dyDescent="0.2">
      <c r="B265" s="6" t="s">
        <v>1474</v>
      </c>
      <c r="C265" s="6" t="s">
        <v>579</v>
      </c>
      <c r="D265" s="6" t="s">
        <v>580</v>
      </c>
      <c r="E265" s="5"/>
    </row>
    <row r="266" spans="2:5" x14ac:dyDescent="0.2">
      <c r="B266" s="6" t="s">
        <v>1475</v>
      </c>
      <c r="C266" s="6" t="s">
        <v>581</v>
      </c>
      <c r="D266" s="6" t="s">
        <v>582</v>
      </c>
      <c r="E266" s="5"/>
    </row>
    <row r="267" spans="2:5" x14ac:dyDescent="0.2">
      <c r="B267" s="6" t="s">
        <v>1476</v>
      </c>
      <c r="C267" s="6" t="s">
        <v>583</v>
      </c>
      <c r="D267" s="6" t="s">
        <v>584</v>
      </c>
      <c r="E267" s="5"/>
    </row>
    <row r="268" spans="2:5" x14ac:dyDescent="0.2">
      <c r="B268" s="6" t="s">
        <v>1477</v>
      </c>
      <c r="C268" s="6" t="s">
        <v>586</v>
      </c>
      <c r="D268" s="6" t="s">
        <v>587</v>
      </c>
      <c r="E268" s="5"/>
    </row>
    <row r="269" spans="2:5" x14ac:dyDescent="0.2">
      <c r="B269" s="6" t="s">
        <v>1477</v>
      </c>
      <c r="C269" s="6" t="s">
        <v>588</v>
      </c>
      <c r="D269" s="6" t="s">
        <v>589</v>
      </c>
      <c r="E269" s="5"/>
    </row>
    <row r="270" spans="2:5" x14ac:dyDescent="0.2">
      <c r="B270" s="6" t="s">
        <v>1477</v>
      </c>
      <c r="C270" s="6" t="s">
        <v>590</v>
      </c>
      <c r="D270" s="6" t="s">
        <v>591</v>
      </c>
      <c r="E270" s="5"/>
    </row>
    <row r="271" spans="2:5" x14ac:dyDescent="0.2">
      <c r="B271" s="6" t="s">
        <v>34</v>
      </c>
      <c r="C271" s="6" t="s">
        <v>592</v>
      </c>
      <c r="D271" s="6" t="s">
        <v>593</v>
      </c>
      <c r="E271" s="5" t="str">
        <f>HYPERLINK("https://www.esco-net.com/wcs/escort/ec/detail?hHinCd=EA463HB-48","EA463HB-48")</f>
        <v>EA463HB-48</v>
      </c>
    </row>
    <row r="272" spans="2:5" x14ac:dyDescent="0.2">
      <c r="B272" s="6" t="s">
        <v>1478</v>
      </c>
      <c r="C272" s="6" t="s">
        <v>594</v>
      </c>
      <c r="D272" s="6" t="s">
        <v>595</v>
      </c>
      <c r="E272" s="5" t="str">
        <f>HYPERLINK("https://www.esco-net.com/wcs/escort/ec/detail?hHinCd=EA475-550L","EA475-550L")</f>
        <v>EA475-550L</v>
      </c>
    </row>
    <row r="273" spans="2:5" x14ac:dyDescent="0.2">
      <c r="B273" s="6" t="s">
        <v>1478</v>
      </c>
      <c r="C273" s="6" t="s">
        <v>596</v>
      </c>
      <c r="D273" s="6" t="s">
        <v>597</v>
      </c>
      <c r="E273" s="5" t="str">
        <f>HYPERLINK("https://www.esco-net.com/wcs/escort/ec/detail?hHinCd=EA475B-75","EA475B-75")</f>
        <v>EA475B-75</v>
      </c>
    </row>
    <row r="274" spans="2:5" x14ac:dyDescent="0.2">
      <c r="B274" s="6" t="s">
        <v>626</v>
      </c>
      <c r="C274" s="6" t="s">
        <v>598</v>
      </c>
      <c r="D274" s="6" t="s">
        <v>599</v>
      </c>
      <c r="E274" s="5" t="str">
        <f>HYPERLINK("https://www.esco-net.com/wcs/escort/ec/detail?hHinCd=EA475EZ-22A","EA475EZ-22A")</f>
        <v>EA475EZ-22A</v>
      </c>
    </row>
    <row r="275" spans="2:5" x14ac:dyDescent="0.2">
      <c r="B275" s="6" t="s">
        <v>1479</v>
      </c>
      <c r="C275" s="6" t="s">
        <v>600</v>
      </c>
      <c r="D275" s="6" t="s">
        <v>601</v>
      </c>
      <c r="E275" s="5" t="str">
        <f>HYPERLINK("https://www.esco-net.com/wcs/escort/ec/detail?hHinCd=EA944MA-81","EA944MA-81")</f>
        <v>EA944MA-81</v>
      </c>
    </row>
    <row r="276" spans="2:5" x14ac:dyDescent="0.2">
      <c r="B276" s="6" t="s">
        <v>1479</v>
      </c>
      <c r="C276" s="6" t="s">
        <v>602</v>
      </c>
      <c r="D276" s="6" t="s">
        <v>603</v>
      </c>
      <c r="E276" s="5"/>
    </row>
    <row r="277" spans="2:5" x14ac:dyDescent="0.2">
      <c r="B277" s="6" t="s">
        <v>1479</v>
      </c>
      <c r="C277" s="6" t="s">
        <v>604</v>
      </c>
      <c r="D277" s="6" t="s">
        <v>605</v>
      </c>
      <c r="E277" s="5" t="str">
        <f>HYPERLINK("https://www.esco-net.com/wcs/escort/ec/detail?hHinCd=EA944MA-635","EA944MA-635")</f>
        <v>EA944MA-635</v>
      </c>
    </row>
    <row r="278" spans="2:5" x14ac:dyDescent="0.2">
      <c r="B278" s="6" t="s">
        <v>1480</v>
      </c>
      <c r="C278" s="6" t="s">
        <v>606</v>
      </c>
      <c r="D278" s="6" t="s">
        <v>607</v>
      </c>
      <c r="E278" s="5" t="str">
        <f>HYPERLINK("https://www.esco-net.com/wcs/escort/ec/detail?hHinCd=EA439AB-92","EA439AB-92")</f>
        <v>EA439AB-92</v>
      </c>
    </row>
    <row r="279" spans="2:5" x14ac:dyDescent="0.2">
      <c r="B279" s="6" t="s">
        <v>1481</v>
      </c>
      <c r="C279" s="6" t="s">
        <v>610</v>
      </c>
      <c r="D279" s="6" t="s">
        <v>611</v>
      </c>
      <c r="E279" s="5" t="str">
        <f>HYPERLINK("https://www.esco-net.com/wcs/escort/ec/detail?hHinCd=EA440CL-1","EA440CL-1")</f>
        <v>EA440CL-1</v>
      </c>
    </row>
    <row r="280" spans="2:5" x14ac:dyDescent="0.2">
      <c r="B280" s="6" t="s">
        <v>1482</v>
      </c>
      <c r="C280" s="6" t="s">
        <v>612</v>
      </c>
      <c r="D280" s="6" t="s">
        <v>613</v>
      </c>
      <c r="E280" s="5"/>
    </row>
    <row r="281" spans="2:5" x14ac:dyDescent="0.2">
      <c r="B281" s="6" t="s">
        <v>1483</v>
      </c>
      <c r="C281" s="6" t="s">
        <v>614</v>
      </c>
      <c r="D281" s="6" t="s">
        <v>615</v>
      </c>
      <c r="E281" s="5"/>
    </row>
    <row r="282" spans="2:5" x14ac:dyDescent="0.2">
      <c r="B282" s="6" t="s">
        <v>639</v>
      </c>
      <c r="C282" s="6" t="s">
        <v>616</v>
      </c>
      <c r="D282" s="6" t="s">
        <v>617</v>
      </c>
      <c r="E282" s="5"/>
    </row>
    <row r="283" spans="2:5" x14ac:dyDescent="0.2">
      <c r="B283" s="6" t="s">
        <v>639</v>
      </c>
      <c r="C283" s="6" t="s">
        <v>618</v>
      </c>
      <c r="D283" s="6" t="s">
        <v>619</v>
      </c>
      <c r="E283" s="5"/>
    </row>
    <row r="284" spans="2:5" x14ac:dyDescent="0.2">
      <c r="B284" s="6" t="s">
        <v>1484</v>
      </c>
      <c r="C284" s="6" t="s">
        <v>620</v>
      </c>
      <c r="D284" s="6" t="s">
        <v>621</v>
      </c>
      <c r="E284" s="5"/>
    </row>
    <row r="285" spans="2:5" x14ac:dyDescent="0.2">
      <c r="B285" s="6" t="s">
        <v>1484</v>
      </c>
      <c r="C285" s="6" t="s">
        <v>624</v>
      </c>
      <c r="D285" s="6" t="s">
        <v>625</v>
      </c>
      <c r="E285" s="5"/>
    </row>
    <row r="286" spans="2:5" x14ac:dyDescent="0.2">
      <c r="B286" s="6" t="s">
        <v>1485</v>
      </c>
      <c r="C286" s="6" t="s">
        <v>622</v>
      </c>
      <c r="D286" s="6" t="s">
        <v>623</v>
      </c>
      <c r="E286" s="5"/>
    </row>
    <row r="287" spans="2:5" x14ac:dyDescent="0.2">
      <c r="B287" s="6" t="s">
        <v>1486</v>
      </c>
      <c r="C287" s="6" t="s">
        <v>627</v>
      </c>
      <c r="D287" s="6" t="s">
        <v>628</v>
      </c>
      <c r="E287" s="5"/>
    </row>
    <row r="288" spans="2:5" x14ac:dyDescent="0.2">
      <c r="B288" s="6" t="s">
        <v>1487</v>
      </c>
      <c r="C288" s="6" t="s">
        <v>629</v>
      </c>
      <c r="D288" s="6" t="s">
        <v>630</v>
      </c>
      <c r="E288" s="5"/>
    </row>
    <row r="289" spans="2:5" x14ac:dyDescent="0.2">
      <c r="B289" s="6" t="s">
        <v>1487</v>
      </c>
      <c r="C289" s="6" t="s">
        <v>631</v>
      </c>
      <c r="D289" s="6" t="s">
        <v>632</v>
      </c>
      <c r="E289" s="5"/>
    </row>
    <row r="290" spans="2:5" x14ac:dyDescent="0.2">
      <c r="B290" s="6" t="s">
        <v>1488</v>
      </c>
      <c r="C290" s="6" t="s">
        <v>635</v>
      </c>
      <c r="D290" s="6" t="s">
        <v>636</v>
      </c>
      <c r="E290" s="5" t="str">
        <f>HYPERLINK("https://www.esco-net.com/wcs/escort/ec/detail?hHinCd=EA944AE-3","EA944AE-3")</f>
        <v>EA944AE-3</v>
      </c>
    </row>
    <row r="291" spans="2:5" x14ac:dyDescent="0.2">
      <c r="B291" s="6" t="s">
        <v>1488</v>
      </c>
      <c r="C291" s="6" t="s">
        <v>633</v>
      </c>
      <c r="D291" s="6" t="s">
        <v>634</v>
      </c>
      <c r="E291" s="5" t="str">
        <f>HYPERLINK("https://www.esco-net.com/wcs/escort/ec/detail?hHinCd=EA944BH-253","EA944BH-253")</f>
        <v>EA944BH-253</v>
      </c>
    </row>
    <row r="292" spans="2:5" x14ac:dyDescent="0.2">
      <c r="B292" s="6" t="s">
        <v>1489</v>
      </c>
      <c r="C292" s="6" t="s">
        <v>637</v>
      </c>
      <c r="D292" s="6" t="s">
        <v>638</v>
      </c>
      <c r="E292" s="5" t="str">
        <f>HYPERLINK("https://www.esco-net.com/wcs/escort/ec/detail?hHinCd=EA940DB-2B","EA940DB-2B")</f>
        <v>EA940DB-2B</v>
      </c>
    </row>
    <row r="293" spans="2:5" x14ac:dyDescent="0.2">
      <c r="B293" s="6" t="s">
        <v>1490</v>
      </c>
      <c r="C293" s="6" t="s">
        <v>640</v>
      </c>
      <c r="D293" s="6" t="s">
        <v>641</v>
      </c>
      <c r="E293" s="5"/>
    </row>
    <row r="294" spans="2:5" x14ac:dyDescent="0.2">
      <c r="B294" s="6" t="s">
        <v>660</v>
      </c>
      <c r="C294" s="6" t="s">
        <v>642</v>
      </c>
      <c r="D294" s="6" t="s">
        <v>643</v>
      </c>
      <c r="E294" s="5"/>
    </row>
    <row r="295" spans="2:5" x14ac:dyDescent="0.2">
      <c r="B295" s="6" t="s">
        <v>1491</v>
      </c>
      <c r="C295" s="6" t="s">
        <v>646</v>
      </c>
      <c r="D295" s="6" t="s">
        <v>647</v>
      </c>
      <c r="E295" s="5" t="str">
        <f>HYPERLINK("https://www.esco-net.com/wcs/escort/ec/detail?hHinCd=EA948BD-28","EA948BD-28")</f>
        <v>EA948BD-28</v>
      </c>
    </row>
    <row r="296" spans="2:5" x14ac:dyDescent="0.2">
      <c r="B296" s="6" t="s">
        <v>1491</v>
      </c>
      <c r="C296" s="6" t="s">
        <v>644</v>
      </c>
      <c r="D296" s="6" t="s">
        <v>645</v>
      </c>
      <c r="E296" s="5"/>
    </row>
    <row r="297" spans="2:5" x14ac:dyDescent="0.2">
      <c r="B297" s="6" t="s">
        <v>1491</v>
      </c>
      <c r="C297" s="6" t="s">
        <v>648</v>
      </c>
      <c r="D297" s="6" t="s">
        <v>649</v>
      </c>
      <c r="E297" s="5"/>
    </row>
    <row r="298" spans="2:5" x14ac:dyDescent="0.2">
      <c r="B298" s="6" t="s">
        <v>1492</v>
      </c>
      <c r="C298" s="6" t="s">
        <v>650</v>
      </c>
      <c r="D298" s="6" t="s">
        <v>651</v>
      </c>
      <c r="E298" s="5"/>
    </row>
    <row r="299" spans="2:5" x14ac:dyDescent="0.2">
      <c r="B299" s="6" t="s">
        <v>1493</v>
      </c>
      <c r="C299" s="6" t="s">
        <v>652</v>
      </c>
      <c r="D299" s="6" t="s">
        <v>653</v>
      </c>
      <c r="E299" s="5"/>
    </row>
    <row r="300" spans="2:5" x14ac:dyDescent="0.2">
      <c r="B300" s="6" t="s">
        <v>1494</v>
      </c>
      <c r="C300" s="6" t="s">
        <v>654</v>
      </c>
      <c r="D300" s="6" t="s">
        <v>655</v>
      </c>
      <c r="E300" s="5" t="str">
        <f>HYPERLINK("https://www.esco-net.com/wcs/escort/ec/detail?hHinCd=EA810JC-3","EA810JC-3")</f>
        <v>EA810JC-3</v>
      </c>
    </row>
    <row r="301" spans="2:5" x14ac:dyDescent="0.2">
      <c r="B301" s="6" t="s">
        <v>1495</v>
      </c>
      <c r="C301" s="6" t="s">
        <v>656</v>
      </c>
      <c r="D301" s="6" t="s">
        <v>657</v>
      </c>
      <c r="E301" s="5"/>
    </row>
    <row r="302" spans="2:5" x14ac:dyDescent="0.2">
      <c r="B302" s="6" t="s">
        <v>1495</v>
      </c>
      <c r="C302" s="6" t="s">
        <v>658</v>
      </c>
      <c r="D302" s="6" t="s">
        <v>659</v>
      </c>
      <c r="E302" s="5"/>
    </row>
    <row r="303" spans="2:5" x14ac:dyDescent="0.2">
      <c r="B303" s="6" t="s">
        <v>1496</v>
      </c>
      <c r="C303" s="6" t="s">
        <v>55</v>
      </c>
      <c r="D303" s="6" t="s">
        <v>56</v>
      </c>
      <c r="E303" s="5" t="str">
        <f>HYPERLINK("https://www.esco-net.com/wcs/escort/ec/detail?hHinCd=EA949LL-620","EA949LL-620")</f>
        <v>EA949LL-620</v>
      </c>
    </row>
    <row r="304" spans="2:5" x14ac:dyDescent="0.2">
      <c r="B304" s="6" t="s">
        <v>1497</v>
      </c>
      <c r="C304" s="6" t="s">
        <v>661</v>
      </c>
      <c r="D304" s="6" t="s">
        <v>662</v>
      </c>
      <c r="E304" s="5" t="str">
        <f>HYPERLINK("https://www.esco-net.com/wcs/escort/ec/detail?hHinCd=EA949DV-613","EA949DV-613")</f>
        <v>EA949DV-613</v>
      </c>
    </row>
    <row r="305" spans="2:5" x14ac:dyDescent="0.2">
      <c r="B305" s="6" t="s">
        <v>1497</v>
      </c>
      <c r="C305" s="6" t="s">
        <v>663</v>
      </c>
      <c r="D305" s="6" t="s">
        <v>664</v>
      </c>
      <c r="E305" s="5" t="str">
        <f>HYPERLINK("https://www.esco-net.com/wcs/escort/ec/detail?hHinCd=EA949DV-814","EA949DV-814")</f>
        <v>EA949DV-814</v>
      </c>
    </row>
    <row r="306" spans="2:5" x14ac:dyDescent="0.2">
      <c r="B306" s="6" t="s">
        <v>1498</v>
      </c>
      <c r="C306" s="6" t="s">
        <v>665</v>
      </c>
      <c r="D306" s="6" t="s">
        <v>666</v>
      </c>
      <c r="E306" s="5" t="str">
        <f>HYPERLINK("https://www.esco-net.com/wcs/escort/ec/detail?hHinCd=EA949GN-6A","EA949GN-6A")</f>
        <v>EA949GN-6A</v>
      </c>
    </row>
    <row r="307" spans="2:5" x14ac:dyDescent="0.2">
      <c r="B307" s="6" t="s">
        <v>1499</v>
      </c>
      <c r="C307" s="6" t="s">
        <v>667</v>
      </c>
      <c r="D307" s="6" t="s">
        <v>668</v>
      </c>
      <c r="E307" s="5" t="str">
        <f>HYPERLINK("https://www.esco-net.com/wcs/escort/ec/detail?hHinCd=EA949AT-52","EA949AT-52")</f>
        <v>EA949AT-52</v>
      </c>
    </row>
    <row r="308" spans="2:5" x14ac:dyDescent="0.2">
      <c r="B308" s="6" t="s">
        <v>685</v>
      </c>
      <c r="C308" s="6" t="s">
        <v>669</v>
      </c>
      <c r="D308" s="6" t="s">
        <v>670</v>
      </c>
      <c r="E308" s="5"/>
    </row>
    <row r="309" spans="2:5" x14ac:dyDescent="0.2">
      <c r="B309" s="6" t="s">
        <v>1500</v>
      </c>
      <c r="C309" s="6" t="s">
        <v>671</v>
      </c>
      <c r="D309" s="6" t="s">
        <v>672</v>
      </c>
      <c r="E309" s="5"/>
    </row>
    <row r="310" spans="2:5" x14ac:dyDescent="0.2">
      <c r="B310" s="6" t="s">
        <v>1501</v>
      </c>
      <c r="C310" s="6" t="s">
        <v>673</v>
      </c>
      <c r="D310" s="6" t="s">
        <v>674</v>
      </c>
      <c r="E310" s="5"/>
    </row>
    <row r="311" spans="2:5" x14ac:dyDescent="0.2">
      <c r="B311" s="6" t="s">
        <v>1502</v>
      </c>
      <c r="C311" s="6" t="s">
        <v>67</v>
      </c>
      <c r="D311" s="6" t="s">
        <v>68</v>
      </c>
      <c r="E311" s="5" t="str">
        <f>HYPERLINK("https://www.esco-net.com/wcs/escort/ec/detail?hHinCd=EA440XG-13","EA440XG-13")</f>
        <v>EA440XG-13</v>
      </c>
    </row>
    <row r="312" spans="2:5" x14ac:dyDescent="0.2">
      <c r="B312" s="6" t="s">
        <v>1502</v>
      </c>
      <c r="C312" s="6" t="s">
        <v>69</v>
      </c>
      <c r="D312" s="6" t="s">
        <v>70</v>
      </c>
      <c r="E312" s="5" t="str">
        <f>HYPERLINK("https://www.esco-net.com/wcs/escort/ec/detail?hHinCd=EA440XG-43","EA440XG-43")</f>
        <v>EA440XG-43</v>
      </c>
    </row>
    <row r="313" spans="2:5" x14ac:dyDescent="0.2">
      <c r="B313" s="6" t="s">
        <v>1502</v>
      </c>
      <c r="C313" s="6" t="s">
        <v>71</v>
      </c>
      <c r="D313" s="6" t="s">
        <v>72</v>
      </c>
      <c r="E313" s="5" t="str">
        <f>HYPERLINK("https://www.esco-net.com/wcs/escort/ec/detail?hHinCd=EA440XG-54","EA440XG-54")</f>
        <v>EA440XG-54</v>
      </c>
    </row>
    <row r="314" spans="2:5" x14ac:dyDescent="0.2">
      <c r="B314" s="6" t="s">
        <v>1502</v>
      </c>
      <c r="C314" s="6" t="s">
        <v>73</v>
      </c>
      <c r="D314" s="6" t="s">
        <v>74</v>
      </c>
      <c r="E314" s="5" t="str">
        <f>HYPERLINK("https://www.esco-net.com/wcs/escort/ec/detail?hHinCd=EA440YG-22","EA440YG-22")</f>
        <v>EA440YG-22</v>
      </c>
    </row>
    <row r="315" spans="2:5" x14ac:dyDescent="0.2">
      <c r="B315" s="6" t="s">
        <v>1502</v>
      </c>
      <c r="C315" s="6" t="s">
        <v>75</v>
      </c>
      <c r="D315" s="6" t="s">
        <v>76</v>
      </c>
      <c r="E315" s="5" t="str">
        <f>HYPERLINK("https://www.esco-net.com/wcs/escort/ec/detail?hHinCd=EA440YG-43","EA440YG-43")</f>
        <v>EA440YG-43</v>
      </c>
    </row>
    <row r="316" spans="2:5" x14ac:dyDescent="0.2">
      <c r="B316" s="6" t="s">
        <v>1502</v>
      </c>
      <c r="C316" s="6" t="s">
        <v>77</v>
      </c>
      <c r="D316" s="6" t="s">
        <v>78</v>
      </c>
      <c r="E316" s="5" t="str">
        <f>HYPERLINK("https://www.esco-net.com/wcs/escort/ec/detail?hHinCd=EA440YG-44","EA440YG-44")</f>
        <v>EA440YG-44</v>
      </c>
    </row>
    <row r="317" spans="2:5" x14ac:dyDescent="0.2">
      <c r="B317" s="6" t="s">
        <v>1502</v>
      </c>
      <c r="C317" s="6" t="s">
        <v>79</v>
      </c>
      <c r="D317" s="6" t="s">
        <v>80</v>
      </c>
      <c r="E317" s="5" t="str">
        <f>HYPERLINK("https://www.esco-net.com/wcs/escort/ec/detail?hHinCd=EA440ZG-1","EA440ZG-1")</f>
        <v>EA440ZG-1</v>
      </c>
    </row>
    <row r="318" spans="2:5" x14ac:dyDescent="0.2">
      <c r="B318" s="6" t="s">
        <v>1502</v>
      </c>
      <c r="C318" s="6" t="s">
        <v>81</v>
      </c>
      <c r="D318" s="6" t="s">
        <v>82</v>
      </c>
      <c r="E318" s="5" t="str">
        <f>HYPERLINK("https://www.esco-net.com/wcs/escort/ec/detail?hHinCd=EA440ZG-42","EA440ZG-42")</f>
        <v>EA440ZG-42</v>
      </c>
    </row>
    <row r="319" spans="2:5" x14ac:dyDescent="0.2">
      <c r="B319" s="6" t="s">
        <v>1502</v>
      </c>
      <c r="C319" s="6" t="s">
        <v>83</v>
      </c>
      <c r="D319" s="6" t="s">
        <v>84</v>
      </c>
      <c r="E319" s="5" t="str">
        <f>HYPERLINK("https://www.esco-net.com/wcs/escort/ec/detail?hHinCd=EA440ZG-43","EA440ZG-43")</f>
        <v>EA440ZG-43</v>
      </c>
    </row>
    <row r="320" spans="2:5" x14ac:dyDescent="0.2">
      <c r="B320" s="6" t="s">
        <v>1503</v>
      </c>
      <c r="C320" s="6" t="s">
        <v>675</v>
      </c>
      <c r="D320" s="6" t="s">
        <v>676</v>
      </c>
      <c r="E320" s="5" t="str">
        <f>HYPERLINK("https://www.esco-net.com/wcs/escort/ec/detail?hHinCd=EA781GA-51","EA781GA-51")</f>
        <v>EA781GA-51</v>
      </c>
    </row>
    <row r="321" spans="2:5" x14ac:dyDescent="0.2">
      <c r="B321" s="6" t="s">
        <v>1504</v>
      </c>
      <c r="C321" s="6" t="s">
        <v>681</v>
      </c>
      <c r="D321" s="6" t="s">
        <v>682</v>
      </c>
      <c r="E321" s="5"/>
    </row>
    <row r="322" spans="2:5" x14ac:dyDescent="0.2">
      <c r="B322" s="6" t="s">
        <v>1504</v>
      </c>
      <c r="C322" s="6" t="s">
        <v>679</v>
      </c>
      <c r="D322" s="6" t="s">
        <v>680</v>
      </c>
      <c r="E322" s="5"/>
    </row>
    <row r="323" spans="2:5" x14ac:dyDescent="0.2">
      <c r="B323" s="6" t="s">
        <v>1505</v>
      </c>
      <c r="C323" s="6" t="s">
        <v>683</v>
      </c>
      <c r="D323" s="6" t="s">
        <v>684</v>
      </c>
      <c r="E323" s="5" t="str">
        <f>HYPERLINK("https://www.esco-net.com/wcs/escort/ec/detail?hHinCd=EA951LD-55","EA951LD-55")</f>
        <v>EA951LD-55</v>
      </c>
    </row>
    <row r="324" spans="2:5" x14ac:dyDescent="0.2">
      <c r="B324" s="6" t="s">
        <v>1506</v>
      </c>
      <c r="C324" s="6" t="s">
        <v>57</v>
      </c>
      <c r="D324" s="6" t="s">
        <v>58</v>
      </c>
      <c r="E324" s="5"/>
    </row>
    <row r="325" spans="2:5" x14ac:dyDescent="0.2">
      <c r="B325" s="6" t="s">
        <v>714</v>
      </c>
      <c r="C325" s="6" t="s">
        <v>686</v>
      </c>
      <c r="D325" s="6" t="s">
        <v>687</v>
      </c>
      <c r="E325" s="5" t="str">
        <f>HYPERLINK("https://www.esco-net.com/wcs/escort/ec/detail?hHinCd=EA951FA-12","EA951FA-12")</f>
        <v>EA951FA-12</v>
      </c>
    </row>
    <row r="326" spans="2:5" x14ac:dyDescent="0.2">
      <c r="B326" s="6" t="s">
        <v>1507</v>
      </c>
      <c r="C326" s="6" t="s">
        <v>688</v>
      </c>
      <c r="D326" s="6" t="s">
        <v>689</v>
      </c>
      <c r="E326" s="5"/>
    </row>
    <row r="327" spans="2:5" x14ac:dyDescent="0.2">
      <c r="B327" s="6" t="s">
        <v>1508</v>
      </c>
      <c r="C327" s="6" t="s">
        <v>690</v>
      </c>
      <c r="D327" s="6" t="s">
        <v>691</v>
      </c>
      <c r="E327" s="5" t="str">
        <f>HYPERLINK("https://www.esco-net.com/wcs/escort/ec/detail?hHinCd=EA951E-12","EA951E-12")</f>
        <v>EA951E-12</v>
      </c>
    </row>
    <row r="328" spans="2:5" x14ac:dyDescent="0.2">
      <c r="B328" s="6" t="s">
        <v>723</v>
      </c>
      <c r="C328" s="6" t="s">
        <v>692</v>
      </c>
      <c r="D328" s="6" t="s">
        <v>693</v>
      </c>
      <c r="E328" s="5"/>
    </row>
    <row r="329" spans="2:5" x14ac:dyDescent="0.2">
      <c r="B329" s="6" t="s">
        <v>1509</v>
      </c>
      <c r="C329" s="6" t="s">
        <v>694</v>
      </c>
      <c r="D329" s="6" t="s">
        <v>695</v>
      </c>
      <c r="E329" s="5" t="str">
        <f>HYPERLINK("https://www.esco-net.com/wcs/escort/ec/detail?hHinCd=EA951C-48","EA951C-48")</f>
        <v>EA951C-48</v>
      </c>
    </row>
    <row r="330" spans="2:5" x14ac:dyDescent="0.2">
      <c r="B330" s="6" t="s">
        <v>1510</v>
      </c>
      <c r="C330" s="6" t="s">
        <v>696</v>
      </c>
      <c r="D330" s="6" t="s">
        <v>697</v>
      </c>
      <c r="E330" s="5"/>
    </row>
    <row r="331" spans="2:5" x14ac:dyDescent="0.2">
      <c r="B331" s="6" t="s">
        <v>1511</v>
      </c>
      <c r="C331" s="6" t="s">
        <v>698</v>
      </c>
      <c r="D331" s="6" t="s">
        <v>699</v>
      </c>
      <c r="E331" s="5" t="str">
        <f>HYPERLINK("https://www.esco-net.com/wcs/escort/ec/detail?hHinCd=EA440DN-25","EA440DN-25")</f>
        <v>EA440DN-25</v>
      </c>
    </row>
    <row r="332" spans="2:5" x14ac:dyDescent="0.2">
      <c r="B332" s="6" t="s">
        <v>1512</v>
      </c>
      <c r="C332" s="6" t="s">
        <v>700</v>
      </c>
      <c r="D332" s="6" t="s">
        <v>701</v>
      </c>
      <c r="E332" s="5"/>
    </row>
    <row r="333" spans="2:5" x14ac:dyDescent="0.2">
      <c r="B333" s="6" t="s">
        <v>1513</v>
      </c>
      <c r="C333" s="6" t="s">
        <v>702</v>
      </c>
      <c r="D333" s="6" t="s">
        <v>703</v>
      </c>
      <c r="E333" s="5" t="str">
        <f>HYPERLINK("https://www.esco-net.com/wcs/escort/ec/detail?hHinCd=EA951DG-81","EA951DG-81")</f>
        <v>EA951DG-81</v>
      </c>
    </row>
    <row r="334" spans="2:5" x14ac:dyDescent="0.2">
      <c r="B334" s="6" t="s">
        <v>1514</v>
      </c>
      <c r="C334" s="6" t="s">
        <v>704</v>
      </c>
      <c r="D334" s="6" t="s">
        <v>705</v>
      </c>
      <c r="E334" s="5" t="str">
        <f>HYPERLINK("https://www.esco-net.com/wcs/escort/ec/detail?hHinCd=EA638EH-23","EA638EH-23")</f>
        <v>EA638EH-23</v>
      </c>
    </row>
    <row r="335" spans="2:5" x14ac:dyDescent="0.2">
      <c r="B335" s="6" t="s">
        <v>728</v>
      </c>
      <c r="C335" s="6" t="s">
        <v>706</v>
      </c>
      <c r="D335" s="6" t="s">
        <v>707</v>
      </c>
      <c r="E335" s="5" t="str">
        <f>HYPERLINK("https://www.esco-net.com/wcs/escort/ec/detail?hHinCd=EA628SH-20","EA628SH-20")</f>
        <v>EA628SH-20</v>
      </c>
    </row>
    <row r="336" spans="2:5" x14ac:dyDescent="0.2">
      <c r="B336" s="6" t="s">
        <v>1515</v>
      </c>
      <c r="C336" s="6" t="s">
        <v>708</v>
      </c>
      <c r="D336" s="6" t="s">
        <v>709</v>
      </c>
      <c r="E336" s="5" t="str">
        <f>HYPERLINK("https://www.esco-net.com/wcs/escort/ec/detail?hHinCd=EA638GE-13","EA638GE-13")</f>
        <v>EA638GE-13</v>
      </c>
    </row>
    <row r="337" spans="2:5" x14ac:dyDescent="0.2">
      <c r="B337" s="6" t="s">
        <v>739</v>
      </c>
      <c r="C337" s="6" t="s">
        <v>710</v>
      </c>
      <c r="D337" s="6" t="s">
        <v>711</v>
      </c>
      <c r="E337" s="5" t="str">
        <f>HYPERLINK("https://www.esco-net.com/wcs/escort/ec/detail?hHinCd=EA628SM-41","EA628SM-41")</f>
        <v>EA628SM-41</v>
      </c>
    </row>
    <row r="338" spans="2:5" x14ac:dyDescent="0.2">
      <c r="B338" s="6" t="s">
        <v>1516</v>
      </c>
      <c r="C338" s="6" t="s">
        <v>712</v>
      </c>
      <c r="D338" s="6" t="s">
        <v>713</v>
      </c>
      <c r="E338" s="5" t="str">
        <f>HYPERLINK("https://www.esco-net.com/wcs/escort/ec/detail?hHinCd=EA628XC-8A","EA628XC-8A")</f>
        <v>EA628XC-8A</v>
      </c>
    </row>
    <row r="339" spans="2:5" x14ac:dyDescent="0.2">
      <c r="B339" s="6" t="s">
        <v>1517</v>
      </c>
      <c r="C339" s="6" t="s">
        <v>715</v>
      </c>
      <c r="D339" s="6" t="s">
        <v>716</v>
      </c>
      <c r="E339" s="5" t="str">
        <f>HYPERLINK("https://www.esco-net.com/wcs/escort/ec/detail?hHinCd=EA638HM-9","EA638HM-9")</f>
        <v>EA638HM-9</v>
      </c>
    </row>
    <row r="340" spans="2:5" x14ac:dyDescent="0.2">
      <c r="B340" s="6" t="s">
        <v>1518</v>
      </c>
      <c r="C340" s="6" t="s">
        <v>717</v>
      </c>
      <c r="D340" s="6" t="s">
        <v>718</v>
      </c>
      <c r="E340" s="5" t="str">
        <f>HYPERLINK("https://www.esco-net.com/wcs/escort/ec/detail?hHinCd=EA638JG-12","EA638JG-12")</f>
        <v>EA638JG-12</v>
      </c>
    </row>
    <row r="341" spans="2:5" x14ac:dyDescent="0.2">
      <c r="B341" s="6" t="s">
        <v>1519</v>
      </c>
      <c r="C341" s="6" t="s">
        <v>719</v>
      </c>
      <c r="D341" s="6" t="s">
        <v>720</v>
      </c>
      <c r="E341" s="5" t="str">
        <f>HYPERLINK("https://www.esco-net.com/wcs/escort/ec/detail?hHinCd=EA638AD-159","EA638AD-159")</f>
        <v>EA638AD-159</v>
      </c>
    </row>
    <row r="342" spans="2:5" x14ac:dyDescent="0.2">
      <c r="B342" s="6" t="s">
        <v>750</v>
      </c>
      <c r="C342" s="6" t="s">
        <v>721</v>
      </c>
      <c r="D342" s="6" t="s">
        <v>722</v>
      </c>
      <c r="E342" s="5"/>
    </row>
    <row r="343" spans="2:5" x14ac:dyDescent="0.2">
      <c r="B343" s="6" t="s">
        <v>753</v>
      </c>
      <c r="C343" s="6" t="s">
        <v>724</v>
      </c>
      <c r="D343" s="6" t="s">
        <v>725</v>
      </c>
      <c r="E343" s="5"/>
    </row>
    <row r="344" spans="2:5" x14ac:dyDescent="0.2">
      <c r="B344" s="6" t="s">
        <v>1520</v>
      </c>
      <c r="C344" s="6" t="s">
        <v>726</v>
      </c>
      <c r="D344" s="6" t="s">
        <v>727</v>
      </c>
      <c r="E344" s="5" t="str">
        <f>HYPERLINK("https://www.esco-net.com/wcs/escort/ec/detail?hHinCd=EA983FN-181","EA983FN-181")</f>
        <v>EA983FN-181</v>
      </c>
    </row>
    <row r="345" spans="2:5" x14ac:dyDescent="0.2">
      <c r="B345" s="6" t="s">
        <v>1521</v>
      </c>
      <c r="C345" s="6" t="s">
        <v>729</v>
      </c>
      <c r="D345" s="6" t="s">
        <v>730</v>
      </c>
      <c r="E345" s="5"/>
    </row>
    <row r="346" spans="2:5" x14ac:dyDescent="0.2">
      <c r="B346" s="6" t="s">
        <v>1522</v>
      </c>
      <c r="C346" s="6" t="s">
        <v>731</v>
      </c>
      <c r="D346" s="6" t="s">
        <v>732</v>
      </c>
      <c r="E346" s="5" t="str">
        <f>HYPERLINK("https://www.esco-net.com/wcs/escort/ec/detail?hHinCd=EA441PE-14","EA441PE-14")</f>
        <v>EA441PE-14</v>
      </c>
    </row>
    <row r="347" spans="2:5" x14ac:dyDescent="0.2">
      <c r="B347" s="6" t="s">
        <v>1523</v>
      </c>
      <c r="C347" s="6" t="s">
        <v>733</v>
      </c>
      <c r="D347" s="6" t="s">
        <v>734</v>
      </c>
      <c r="E347" s="5"/>
    </row>
    <row r="348" spans="2:5" x14ac:dyDescent="0.2">
      <c r="B348" s="6" t="s">
        <v>1523</v>
      </c>
      <c r="C348" s="6" t="s">
        <v>735</v>
      </c>
      <c r="D348" s="6" t="s">
        <v>736</v>
      </c>
      <c r="E348" s="5"/>
    </row>
    <row r="349" spans="2:5" x14ac:dyDescent="0.2">
      <c r="B349" s="6" t="s">
        <v>1523</v>
      </c>
      <c r="C349" s="6" t="s">
        <v>737</v>
      </c>
      <c r="D349" s="6" t="s">
        <v>738</v>
      </c>
      <c r="E349" s="5" t="str">
        <f>HYPERLINK("https://www.esco-net.com/wcs/escort/ec/detail?hHinCd=EA440DY-222","EA440DY-222")</f>
        <v>EA440DY-222</v>
      </c>
    </row>
    <row r="350" spans="2:5" x14ac:dyDescent="0.2">
      <c r="B350" s="6" t="s">
        <v>1524</v>
      </c>
      <c r="C350" s="6" t="s">
        <v>740</v>
      </c>
      <c r="D350" s="6" t="s">
        <v>741</v>
      </c>
      <c r="E350" s="5"/>
    </row>
    <row r="351" spans="2:5" x14ac:dyDescent="0.2">
      <c r="B351" s="6" t="s">
        <v>1524</v>
      </c>
      <c r="C351" s="6" t="s">
        <v>742</v>
      </c>
      <c r="D351" s="6" t="s">
        <v>743</v>
      </c>
      <c r="E351" s="5"/>
    </row>
    <row r="352" spans="2:5" x14ac:dyDescent="0.2">
      <c r="B352" s="6" t="s">
        <v>1524</v>
      </c>
      <c r="C352" s="6" t="s">
        <v>744</v>
      </c>
      <c r="D352" s="6" t="s">
        <v>745</v>
      </c>
      <c r="E352" s="5"/>
    </row>
    <row r="353" spans="2:5" x14ac:dyDescent="0.2">
      <c r="B353" s="6" t="s">
        <v>1525</v>
      </c>
      <c r="C353" s="6" t="s">
        <v>746</v>
      </c>
      <c r="D353" s="6" t="s">
        <v>747</v>
      </c>
      <c r="E353" s="5" t="str">
        <f>HYPERLINK("https://www.esco-net.com/wcs/escort/ec/detail?hHinCd=EA997RA-83","EA997RA-83")</f>
        <v>EA997RA-83</v>
      </c>
    </row>
    <row r="354" spans="2:5" x14ac:dyDescent="0.2">
      <c r="B354" s="6" t="s">
        <v>1526</v>
      </c>
      <c r="C354" s="6" t="s">
        <v>748</v>
      </c>
      <c r="D354" s="6" t="s">
        <v>749</v>
      </c>
      <c r="E354" s="5" t="str">
        <f>HYPERLINK("https://www.esco-net.com/wcs/escort/ec/detail?hHinCd=EA944MF-251","EA944MF-251")</f>
        <v>EA944MF-251</v>
      </c>
    </row>
    <row r="355" spans="2:5" x14ac:dyDescent="0.2">
      <c r="B355" s="6" t="s">
        <v>770</v>
      </c>
      <c r="C355" s="6" t="s">
        <v>751</v>
      </c>
      <c r="D355" s="6" t="s">
        <v>752</v>
      </c>
      <c r="E355" s="5" t="str">
        <f>HYPERLINK("https://www.esco-net.com/wcs/escort/ec/detail?hHinCd=EA943VZ-31A","EA943VZ-31A")</f>
        <v>EA943VZ-31A</v>
      </c>
    </row>
    <row r="356" spans="2:5" x14ac:dyDescent="0.2">
      <c r="B356" s="6" t="s">
        <v>1527</v>
      </c>
      <c r="C356" s="6" t="s">
        <v>754</v>
      </c>
      <c r="D356" s="6" t="s">
        <v>755</v>
      </c>
      <c r="E356" s="5"/>
    </row>
    <row r="357" spans="2:5" x14ac:dyDescent="0.2">
      <c r="B357" s="6" t="s">
        <v>1527</v>
      </c>
      <c r="C357" s="6" t="s">
        <v>756</v>
      </c>
      <c r="D357" s="6" t="s">
        <v>757</v>
      </c>
      <c r="E357" s="5"/>
    </row>
    <row r="358" spans="2:5" x14ac:dyDescent="0.2">
      <c r="B358" s="6" t="s">
        <v>1528</v>
      </c>
      <c r="C358" s="6" t="s">
        <v>758</v>
      </c>
      <c r="D358" s="6" t="s">
        <v>759</v>
      </c>
      <c r="E358" s="5" t="str">
        <f>HYPERLINK("https://www.esco-net.com/wcs/escort/ec/detail?hHinCd=EA944NP-135","EA944NP-135")</f>
        <v>EA944NP-135</v>
      </c>
    </row>
    <row r="359" spans="2:5" x14ac:dyDescent="0.2">
      <c r="B359" s="6" t="s">
        <v>1529</v>
      </c>
      <c r="C359" s="6" t="s">
        <v>760</v>
      </c>
      <c r="D359" s="6" t="s">
        <v>761</v>
      </c>
      <c r="E359" s="5"/>
    </row>
    <row r="360" spans="2:5" x14ac:dyDescent="0.2">
      <c r="B360" s="6" t="s">
        <v>18</v>
      </c>
      <c r="C360" s="6" t="s">
        <v>764</v>
      </c>
      <c r="D360" s="6" t="s">
        <v>765</v>
      </c>
      <c r="E360" s="5" t="str">
        <f>HYPERLINK("https://www.esco-net.com/wcs/escort/ec/detail?hHinCd=EA930AE-46A","EA930AE-46A")</f>
        <v>EA930AE-46A</v>
      </c>
    </row>
    <row r="361" spans="2:5" x14ac:dyDescent="0.2">
      <c r="B361" s="6" t="s">
        <v>18</v>
      </c>
      <c r="C361" s="6" t="s">
        <v>762</v>
      </c>
      <c r="D361" s="6" t="s">
        <v>763</v>
      </c>
      <c r="E361" s="5" t="str">
        <f>HYPERLINK("https://www.esco-net.com/wcs/escort/ec/detail?hHinCd=EA930TA-31","EA930TA-31")</f>
        <v>EA930TA-31</v>
      </c>
    </row>
    <row r="362" spans="2:5" x14ac:dyDescent="0.2">
      <c r="B362" s="6" t="s">
        <v>1530</v>
      </c>
      <c r="C362" s="6" t="s">
        <v>766</v>
      </c>
      <c r="D362" s="6" t="s">
        <v>767</v>
      </c>
      <c r="E362" s="5" t="str">
        <f>HYPERLINK("https://www.esco-net.com/wcs/escort/ec/detail?hHinCd=EA351GV-25","EA351GV-25")</f>
        <v>EA351GV-25</v>
      </c>
    </row>
    <row r="363" spans="2:5" x14ac:dyDescent="0.2">
      <c r="B363" s="6" t="s">
        <v>35</v>
      </c>
      <c r="C363" s="6" t="s">
        <v>771</v>
      </c>
      <c r="D363" s="6" t="s">
        <v>772</v>
      </c>
      <c r="E363" s="5"/>
    </row>
    <row r="364" spans="2:5" x14ac:dyDescent="0.2">
      <c r="B364" s="6" t="s">
        <v>1531</v>
      </c>
      <c r="C364" s="6" t="s">
        <v>768</v>
      </c>
      <c r="D364" s="6" t="s">
        <v>769</v>
      </c>
      <c r="E364" s="5" t="str">
        <f>HYPERLINK("https://www.esco-net.com/wcs/escort/ec/detail?hHinCd=EA934HA-22","EA934HA-22")</f>
        <v>EA934HA-22</v>
      </c>
    </row>
    <row r="365" spans="2:5" x14ac:dyDescent="0.2">
      <c r="B365" s="6" t="s">
        <v>1532</v>
      </c>
      <c r="C365" s="6" t="s">
        <v>773</v>
      </c>
      <c r="D365" s="6" t="s">
        <v>774</v>
      </c>
      <c r="E365" s="5" t="str">
        <f>HYPERLINK("https://www.esco-net.com/wcs/escort/ec/detail?hHinCd=EA942FA-6A","EA942FA-6A")</f>
        <v>EA942FA-6A</v>
      </c>
    </row>
    <row r="366" spans="2:5" x14ac:dyDescent="0.2">
      <c r="B366" s="6" t="s">
        <v>1532</v>
      </c>
      <c r="C366" s="6" t="s">
        <v>775</v>
      </c>
      <c r="D366" s="6" t="s">
        <v>776</v>
      </c>
      <c r="E366" s="5" t="str">
        <f>HYPERLINK("https://www.esco-net.com/wcs/escort/ec/detail?hHinCd=EA942FA-41A","EA942FA-41A")</f>
        <v>EA942FA-41A</v>
      </c>
    </row>
    <row r="367" spans="2:5" x14ac:dyDescent="0.2">
      <c r="B367" s="6" t="s">
        <v>1533</v>
      </c>
      <c r="C367" s="6" t="s">
        <v>777</v>
      </c>
      <c r="D367" s="6" t="s">
        <v>778</v>
      </c>
      <c r="E367" s="5" t="str">
        <f>HYPERLINK("https://www.esco-net.com/wcs/escort/ec/detail?hHinCd=EA765MP-12N","EA765MP-12N")</f>
        <v>EA765MP-12N</v>
      </c>
    </row>
    <row r="368" spans="2:5" x14ac:dyDescent="0.2">
      <c r="B368" s="6" t="s">
        <v>1534</v>
      </c>
      <c r="C368" s="6" t="s">
        <v>779</v>
      </c>
      <c r="D368" s="6" t="s">
        <v>780</v>
      </c>
      <c r="E368" s="5"/>
    </row>
    <row r="369" spans="2:5" x14ac:dyDescent="0.2">
      <c r="B369" s="6" t="s">
        <v>1535</v>
      </c>
      <c r="C369" s="6" t="s">
        <v>781</v>
      </c>
      <c r="D369" s="6" t="s">
        <v>782</v>
      </c>
      <c r="E369" s="5" t="str">
        <f>HYPERLINK("https://www.esco-net.com/wcs/escort/ec/detail?hHinCd=EA920AK-21A","EA920AK-21A")</f>
        <v>EA920AK-21A</v>
      </c>
    </row>
    <row r="370" spans="2:5" x14ac:dyDescent="0.2">
      <c r="B370" s="6" t="s">
        <v>1535</v>
      </c>
      <c r="C370" s="6" t="s">
        <v>783</v>
      </c>
      <c r="D370" s="6" t="s">
        <v>784</v>
      </c>
      <c r="E370" s="5" t="str">
        <f>HYPERLINK("https://www.esco-net.com/wcs/escort/ec/detail?hHinCd=EA920AM-1A","EA920AM-1A")</f>
        <v>EA920AM-1A</v>
      </c>
    </row>
    <row r="371" spans="2:5" x14ac:dyDescent="0.2">
      <c r="B371" s="6" t="s">
        <v>1536</v>
      </c>
      <c r="C371" s="6" t="s">
        <v>785</v>
      </c>
      <c r="D371" s="6" t="s">
        <v>786</v>
      </c>
      <c r="E371" s="5"/>
    </row>
    <row r="372" spans="2:5" x14ac:dyDescent="0.2">
      <c r="B372" s="6" t="s">
        <v>1537</v>
      </c>
      <c r="C372" s="6" t="s">
        <v>787</v>
      </c>
      <c r="D372" s="6" t="s">
        <v>788</v>
      </c>
      <c r="E372" s="5" t="str">
        <f>HYPERLINK("https://www.esco-net.com/wcs/escort/ec/detail?hHinCd=EA924C-13","EA924C-13")</f>
        <v>EA924C-13</v>
      </c>
    </row>
    <row r="373" spans="2:5" x14ac:dyDescent="0.2">
      <c r="B373" s="6" t="s">
        <v>1538</v>
      </c>
      <c r="C373" s="6" t="s">
        <v>789</v>
      </c>
      <c r="D373" s="6" t="s">
        <v>790</v>
      </c>
      <c r="E373" s="5" t="str">
        <f>HYPERLINK("https://www.esco-net.com/wcs/escort/ec/detail?hHinCd=EA927CJ-39","EA927CJ-39")</f>
        <v>EA927CJ-39</v>
      </c>
    </row>
    <row r="374" spans="2:5" x14ac:dyDescent="0.2">
      <c r="B374" s="6" t="s">
        <v>1539</v>
      </c>
      <c r="C374" s="6" t="s">
        <v>791</v>
      </c>
      <c r="D374" s="6" t="s">
        <v>792</v>
      </c>
      <c r="E374" s="5"/>
    </row>
    <row r="375" spans="2:5" x14ac:dyDescent="0.2">
      <c r="B375" s="6" t="s">
        <v>1540</v>
      </c>
      <c r="C375" s="6" t="s">
        <v>793</v>
      </c>
      <c r="D375" s="6" t="s">
        <v>794</v>
      </c>
      <c r="E375" s="5" t="str">
        <f>HYPERLINK("https://www.esco-net.com/wcs/escort/ec/detail?hHinCd=EA927CE-18","EA927CE-18")</f>
        <v>EA927CE-18</v>
      </c>
    </row>
    <row r="376" spans="2:5" x14ac:dyDescent="0.2">
      <c r="B376" s="6" t="s">
        <v>1541</v>
      </c>
      <c r="C376" s="6" t="s">
        <v>795</v>
      </c>
      <c r="D376" s="6" t="s">
        <v>796</v>
      </c>
      <c r="E376" s="5" t="str">
        <f>HYPERLINK("https://www.esco-net.com/wcs/escort/ec/detail?hHinCd=EA927AG-79","EA927AG-79")</f>
        <v>EA927AG-79</v>
      </c>
    </row>
    <row r="377" spans="2:5" x14ac:dyDescent="0.2">
      <c r="B377" s="6" t="s">
        <v>1542</v>
      </c>
      <c r="C377" s="6" t="s">
        <v>797</v>
      </c>
      <c r="D377" s="6" t="s">
        <v>798</v>
      </c>
      <c r="E377" s="5" t="str">
        <f>HYPERLINK("https://www.esco-net.com/wcs/escort/ec/detail?hHinCd=EA509AD-22","EA509AD-22")</f>
        <v>EA509AD-22</v>
      </c>
    </row>
    <row r="378" spans="2:5" x14ac:dyDescent="0.2">
      <c r="B378" s="6" t="s">
        <v>1543</v>
      </c>
      <c r="C378" s="6" t="s">
        <v>799</v>
      </c>
      <c r="D378" s="6" t="s">
        <v>800</v>
      </c>
      <c r="E378" s="5" t="str">
        <f>HYPERLINK("https://www.esco-net.com/wcs/escort/ec/detail?hHinCd=EA944CP-35","EA944CP-35")</f>
        <v>EA944CP-35</v>
      </c>
    </row>
    <row r="379" spans="2:5" x14ac:dyDescent="0.2">
      <c r="B379" s="6" t="s">
        <v>1544</v>
      </c>
      <c r="C379" s="6" t="s">
        <v>801</v>
      </c>
      <c r="D379" s="6" t="s">
        <v>802</v>
      </c>
      <c r="E379" s="5"/>
    </row>
    <row r="380" spans="2:5" x14ac:dyDescent="0.2">
      <c r="B380" s="6" t="s">
        <v>1545</v>
      </c>
      <c r="C380" s="6" t="s">
        <v>805</v>
      </c>
      <c r="D380" s="6" t="s">
        <v>806</v>
      </c>
      <c r="E380" s="5" t="str">
        <f>HYPERLINK("https://www.esco-net.com/wcs/escort/ec/detail?hHinCd=EA508TC-52A","EA508TC-52A")</f>
        <v>EA508TC-52A</v>
      </c>
    </row>
    <row r="381" spans="2:5" x14ac:dyDescent="0.2">
      <c r="B381" s="6" t="s">
        <v>1545</v>
      </c>
      <c r="C381" s="6" t="s">
        <v>803</v>
      </c>
      <c r="D381" s="6" t="s">
        <v>804</v>
      </c>
      <c r="E381" s="5" t="str">
        <f>HYPERLINK("https://www.esco-net.com/wcs/escort/ec/detail?hHinCd=EA508TL-5","EA508TL-5")</f>
        <v>EA508TL-5</v>
      </c>
    </row>
    <row r="382" spans="2:5" x14ac:dyDescent="0.2">
      <c r="B382" s="6" t="s">
        <v>1546</v>
      </c>
      <c r="C382" s="6" t="s">
        <v>807</v>
      </c>
      <c r="D382" s="6" t="s">
        <v>808</v>
      </c>
      <c r="E382" s="5" t="str">
        <f>HYPERLINK("https://www.esco-net.com/wcs/escort/ec/detail?hHinCd=EA657AR-555","EA657AR-555")</f>
        <v>EA657AR-555</v>
      </c>
    </row>
    <row r="383" spans="2:5" x14ac:dyDescent="0.2">
      <c r="B383" s="6" t="s">
        <v>1547</v>
      </c>
      <c r="C383" s="6" t="s">
        <v>809</v>
      </c>
      <c r="D383" s="6" t="s">
        <v>810</v>
      </c>
      <c r="E383" s="5" t="str">
        <f>HYPERLINK("https://www.esco-net.com/wcs/escort/ec/detail?hHinCd=EA506MA-42A","EA506MA-42A")</f>
        <v>EA506MA-42A</v>
      </c>
    </row>
    <row r="384" spans="2:5" x14ac:dyDescent="0.2">
      <c r="B384" s="6" t="s">
        <v>1548</v>
      </c>
      <c r="C384" s="6" t="s">
        <v>811</v>
      </c>
      <c r="D384" s="6" t="s">
        <v>812</v>
      </c>
      <c r="E384" s="5" t="str">
        <f>HYPERLINK("https://www.esco-net.com/wcs/escort/ec/detail?hHinCd=EA506MA-15A","EA506MA-15A")</f>
        <v>EA506MA-15A</v>
      </c>
    </row>
    <row r="385" spans="2:5" x14ac:dyDescent="0.2">
      <c r="B385" s="6" t="s">
        <v>1549</v>
      </c>
      <c r="C385" s="6" t="s">
        <v>813</v>
      </c>
      <c r="D385" s="6" t="s">
        <v>814</v>
      </c>
      <c r="E385" s="5" t="str">
        <f>HYPERLINK("https://www.esco-net.com/wcs/escort/ec/detail?hHinCd=EA506AA-11","EA506AA-11")</f>
        <v>EA506AA-11</v>
      </c>
    </row>
    <row r="386" spans="2:5" x14ac:dyDescent="0.2">
      <c r="B386" s="6" t="s">
        <v>1549</v>
      </c>
      <c r="C386" s="6" t="s">
        <v>815</v>
      </c>
      <c r="D386" s="6" t="s">
        <v>816</v>
      </c>
      <c r="E386" s="5"/>
    </row>
    <row r="387" spans="2:5" x14ac:dyDescent="0.2">
      <c r="B387" s="6" t="s">
        <v>1549</v>
      </c>
      <c r="C387" s="6" t="s">
        <v>817</v>
      </c>
      <c r="D387" s="6" t="s">
        <v>818</v>
      </c>
      <c r="E387" s="5"/>
    </row>
    <row r="388" spans="2:5" x14ac:dyDescent="0.2">
      <c r="B388" s="6" t="s">
        <v>1550</v>
      </c>
      <c r="C388" s="6" t="s">
        <v>821</v>
      </c>
      <c r="D388" s="6" t="s">
        <v>822</v>
      </c>
      <c r="E388" s="5" t="str">
        <f>HYPERLINK("https://www.esco-net.com/wcs/escort/ec/detail?hHinCd=EA943KD-2A","EA943KD-2A")</f>
        <v>EA943KD-2A</v>
      </c>
    </row>
    <row r="389" spans="2:5" x14ac:dyDescent="0.2">
      <c r="B389" s="6" t="s">
        <v>1551</v>
      </c>
      <c r="C389" s="6" t="s">
        <v>823</v>
      </c>
      <c r="D389" s="6" t="s">
        <v>824</v>
      </c>
      <c r="E389" s="5" t="str">
        <f>HYPERLINK("https://www.esco-net.com/wcs/escort/ec/detail?hHinCd=EA944NB-50B","EA944NB-50B")</f>
        <v>EA944NB-50B</v>
      </c>
    </row>
    <row r="390" spans="2:5" x14ac:dyDescent="0.2">
      <c r="B390" s="6" t="s">
        <v>1552</v>
      </c>
      <c r="C390" s="6" t="s">
        <v>825</v>
      </c>
      <c r="D390" s="6" t="s">
        <v>826</v>
      </c>
      <c r="E390" s="5" t="str">
        <f>HYPERLINK("https://www.esco-net.com/wcs/escort/ec/detail?hHinCd=EA995BS-13A","EA995BS-13A")</f>
        <v>EA995BS-13A</v>
      </c>
    </row>
    <row r="391" spans="2:5" x14ac:dyDescent="0.2">
      <c r="B391" s="6" t="s">
        <v>1552</v>
      </c>
      <c r="C391" s="6" t="s">
        <v>827</v>
      </c>
      <c r="D391" s="6" t="s">
        <v>828</v>
      </c>
      <c r="E391" s="5" t="str">
        <f>HYPERLINK("https://www.esco-net.com/wcs/escort/ec/detail?hHinCd=EA995BS-72","EA995BS-72")</f>
        <v>EA995BS-72</v>
      </c>
    </row>
    <row r="392" spans="2:5" x14ac:dyDescent="0.2">
      <c r="B392" s="6" t="s">
        <v>1553</v>
      </c>
      <c r="C392" s="6" t="s">
        <v>829</v>
      </c>
      <c r="D392" s="6" t="s">
        <v>830</v>
      </c>
      <c r="E392" s="5" t="str">
        <f>HYPERLINK("https://www.esco-net.com/wcs/escort/ec/detail?hHinCd=EA520BY-1B","EA520BY-1B")</f>
        <v>EA520BY-1B</v>
      </c>
    </row>
    <row r="393" spans="2:5" x14ac:dyDescent="0.2">
      <c r="B393" s="6" t="s">
        <v>1554</v>
      </c>
      <c r="C393" s="6" t="s">
        <v>831</v>
      </c>
      <c r="D393" s="6" t="s">
        <v>832</v>
      </c>
      <c r="E393" s="5" t="str">
        <f>HYPERLINK("https://www.esco-net.com/wcs/escort/ec/detail?hHinCd=EA986HB-125","EA986HB-125")</f>
        <v>EA986HB-125</v>
      </c>
    </row>
    <row r="394" spans="2:5" x14ac:dyDescent="0.2">
      <c r="B394" s="6" t="s">
        <v>1554</v>
      </c>
      <c r="C394" s="6" t="s">
        <v>833</v>
      </c>
      <c r="D394" s="6" t="s">
        <v>834</v>
      </c>
      <c r="E394" s="5" t="str">
        <f>HYPERLINK("https://www.esco-net.com/wcs/escort/ec/detail?hHinCd=EA986HB-3","EA986HB-3")</f>
        <v>EA986HB-3</v>
      </c>
    </row>
    <row r="395" spans="2:5" x14ac:dyDescent="0.2">
      <c r="B395" s="6" t="s">
        <v>1555</v>
      </c>
      <c r="C395" s="6" t="s">
        <v>835</v>
      </c>
      <c r="D395" s="6" t="s">
        <v>836</v>
      </c>
      <c r="E395" s="5"/>
    </row>
    <row r="396" spans="2:5" x14ac:dyDescent="0.2">
      <c r="B396" s="6" t="s">
        <v>1555</v>
      </c>
      <c r="C396" s="6" t="s">
        <v>837</v>
      </c>
      <c r="D396" s="6" t="s">
        <v>838</v>
      </c>
      <c r="E396" s="5"/>
    </row>
    <row r="397" spans="2:5" x14ac:dyDescent="0.2">
      <c r="B397" s="6" t="s">
        <v>1555</v>
      </c>
      <c r="C397" s="6" t="s">
        <v>839</v>
      </c>
      <c r="D397" s="6" t="s">
        <v>840</v>
      </c>
      <c r="E397" s="5"/>
    </row>
    <row r="398" spans="2:5" x14ac:dyDescent="0.2">
      <c r="B398" s="6" t="s">
        <v>1556</v>
      </c>
      <c r="C398" s="6" t="s">
        <v>841</v>
      </c>
      <c r="D398" s="6" t="s">
        <v>842</v>
      </c>
      <c r="E398" s="5" t="str">
        <f>HYPERLINK("https://www.esco-net.com/wcs/escort/ec/detail?hHinCd=EA986HA-125","EA986HA-125")</f>
        <v>EA986HA-125</v>
      </c>
    </row>
    <row r="399" spans="2:5" x14ac:dyDescent="0.2">
      <c r="B399" s="6" t="s">
        <v>1557</v>
      </c>
      <c r="C399" s="6" t="s">
        <v>843</v>
      </c>
      <c r="D399" s="6" t="s">
        <v>844</v>
      </c>
      <c r="E399" s="5"/>
    </row>
    <row r="400" spans="2:5" x14ac:dyDescent="0.2">
      <c r="B400" s="6" t="s">
        <v>1558</v>
      </c>
      <c r="C400" s="6" t="s">
        <v>845</v>
      </c>
      <c r="D400" s="6" t="s">
        <v>846</v>
      </c>
      <c r="E400" s="5" t="str">
        <f>HYPERLINK("https://www.esco-net.com/wcs/escort/ec/detail?hHinCd=EA989RD-36A","EA989RD-36A")</f>
        <v>EA989RD-36A</v>
      </c>
    </row>
    <row r="401" spans="2:5" x14ac:dyDescent="0.2">
      <c r="B401" s="6" t="s">
        <v>1559</v>
      </c>
      <c r="C401" s="6" t="s">
        <v>847</v>
      </c>
      <c r="D401" s="6" t="s">
        <v>848</v>
      </c>
      <c r="E401" s="5" t="str">
        <f>HYPERLINK("https://www.esco-net.com/wcs/escort/ec/detail?hHinCd=EA982B-28","EA982B-28")</f>
        <v>EA982B-28</v>
      </c>
    </row>
    <row r="402" spans="2:5" x14ac:dyDescent="0.2">
      <c r="B402" s="6" t="s">
        <v>865</v>
      </c>
      <c r="C402" s="6" t="s">
        <v>849</v>
      </c>
      <c r="D402" s="6" t="s">
        <v>850</v>
      </c>
      <c r="E402" s="5" t="str">
        <f>HYPERLINK("https://www.esco-net.com/wcs/escort/ec/detail?hHinCd=EA982BB-94","EA982BB-94")</f>
        <v>EA982BB-94</v>
      </c>
    </row>
    <row r="403" spans="2:5" x14ac:dyDescent="0.2">
      <c r="B403" s="6" t="s">
        <v>1560</v>
      </c>
      <c r="C403" s="6" t="s">
        <v>851</v>
      </c>
      <c r="D403" s="6" t="s">
        <v>852</v>
      </c>
      <c r="E403" s="5" t="str">
        <f>HYPERLINK("https://www.esco-net.com/wcs/escort/ec/detail?hHinCd=EA982B-501","EA982B-501")</f>
        <v>EA982B-501</v>
      </c>
    </row>
    <row r="404" spans="2:5" x14ac:dyDescent="0.2">
      <c r="B404" s="6" t="s">
        <v>880</v>
      </c>
      <c r="C404" s="6" t="s">
        <v>853</v>
      </c>
      <c r="D404" s="6" t="s">
        <v>854</v>
      </c>
      <c r="E404" s="5" t="str">
        <f>HYPERLINK("https://www.esco-net.com/wcs/escort/ec/detail?hHinCd=EA628WH-63","EA628WH-63")</f>
        <v>EA628WH-63</v>
      </c>
    </row>
    <row r="405" spans="2:5" x14ac:dyDescent="0.2">
      <c r="B405" s="6" t="s">
        <v>1561</v>
      </c>
      <c r="C405" s="6" t="s">
        <v>855</v>
      </c>
      <c r="D405" s="6" t="s">
        <v>856</v>
      </c>
      <c r="E405" s="5" t="str">
        <f>HYPERLINK("https://www.esco-net.com/wcs/escort/ec/detail?hHinCd=EA628PS-58","EA628PS-58")</f>
        <v>EA628PS-58</v>
      </c>
    </row>
    <row r="406" spans="2:5" x14ac:dyDescent="0.2">
      <c r="B406" s="6" t="s">
        <v>1562</v>
      </c>
      <c r="C406" s="6" t="s">
        <v>857</v>
      </c>
      <c r="D406" s="6" t="s">
        <v>858</v>
      </c>
      <c r="E406" s="5"/>
    </row>
    <row r="407" spans="2:5" x14ac:dyDescent="0.2">
      <c r="B407" s="6" t="s">
        <v>1563</v>
      </c>
      <c r="C407" s="6" t="s">
        <v>859</v>
      </c>
      <c r="D407" s="6" t="s">
        <v>860</v>
      </c>
      <c r="E407" s="5" t="str">
        <f>HYPERLINK("https://www.esco-net.com/wcs/escort/ec/detail?hHinCd=EA981CK-8A","EA981CK-8A")</f>
        <v>EA981CK-8A</v>
      </c>
    </row>
    <row r="408" spans="2:5" x14ac:dyDescent="0.2">
      <c r="B408" s="6" t="s">
        <v>1564</v>
      </c>
      <c r="C408" s="6" t="s">
        <v>861</v>
      </c>
      <c r="D408" s="6" t="s">
        <v>862</v>
      </c>
      <c r="E408" s="5" t="str">
        <f>HYPERLINK("https://www.esco-net.com/wcs/escort/ec/detail?hHinCd=EA638ND-13","EA638ND-13")</f>
        <v>EA638ND-13</v>
      </c>
    </row>
    <row r="409" spans="2:5" x14ac:dyDescent="0.2">
      <c r="B409" s="6" t="s">
        <v>1565</v>
      </c>
      <c r="C409" s="6" t="s">
        <v>863</v>
      </c>
      <c r="D409" s="6" t="s">
        <v>864</v>
      </c>
      <c r="E409" s="5" t="str">
        <f>HYPERLINK("https://www.esco-net.com/wcs/escort/ec/detail?hHinCd=EA638F-84","EA638F-84")</f>
        <v>EA638F-84</v>
      </c>
    </row>
    <row r="410" spans="2:5" x14ac:dyDescent="0.2">
      <c r="B410" s="6" t="s">
        <v>903</v>
      </c>
      <c r="C410" s="6" t="s">
        <v>866</v>
      </c>
      <c r="D410" s="6" t="s">
        <v>867</v>
      </c>
      <c r="E410" s="5" t="str">
        <f>HYPERLINK("https://www.esco-net.com/wcs/escort/ec/detail?hHinCd=EA903AF-60C","EA903AF-60C")</f>
        <v>EA903AF-60C</v>
      </c>
    </row>
    <row r="411" spans="2:5" x14ac:dyDescent="0.2">
      <c r="B411" s="6" t="s">
        <v>903</v>
      </c>
      <c r="C411" s="6" t="s">
        <v>868</v>
      </c>
      <c r="D411" s="6" t="s">
        <v>869</v>
      </c>
      <c r="E411" s="5" t="str">
        <f>HYPERLINK("https://www.esco-net.com/wcs/escort/ec/detail?hHinCd=EA903AF-80C","EA903AF-80C")</f>
        <v>EA903AF-80C</v>
      </c>
    </row>
    <row r="412" spans="2:5" x14ac:dyDescent="0.2">
      <c r="B412" s="6" t="s">
        <v>903</v>
      </c>
      <c r="C412" s="6" t="s">
        <v>870</v>
      </c>
      <c r="D412" s="6" t="s">
        <v>871</v>
      </c>
      <c r="E412" s="5" t="str">
        <f>HYPERLINK("https://www.esco-net.com/wcs/escort/ec/detail?hHinCd=EA903AL-35A","EA903AL-35A")</f>
        <v>EA903AL-35A</v>
      </c>
    </row>
    <row r="413" spans="2:5" x14ac:dyDescent="0.2">
      <c r="B413" s="6" t="s">
        <v>1566</v>
      </c>
      <c r="C413" s="6" t="s">
        <v>872</v>
      </c>
      <c r="D413" s="6" t="s">
        <v>873</v>
      </c>
      <c r="E413" s="5" t="str">
        <f>HYPERLINK("https://www.esco-net.com/wcs/escort/ec/detail?hHinCd=EA903A-21A","EA903A-21A")</f>
        <v>EA903A-21A</v>
      </c>
    </row>
    <row r="414" spans="2:5" x14ac:dyDescent="0.2">
      <c r="B414" s="6" t="s">
        <v>1567</v>
      </c>
      <c r="C414" s="6" t="s">
        <v>874</v>
      </c>
      <c r="D414" s="6" t="s">
        <v>875</v>
      </c>
      <c r="E414" s="5" t="str">
        <f>HYPERLINK("https://www.esco-net.com/wcs/escort/ec/detail?hHinCd=EA765MG-15","EA765MG-15")</f>
        <v>EA765MG-15</v>
      </c>
    </row>
    <row r="415" spans="2:5" x14ac:dyDescent="0.2">
      <c r="B415" s="6" t="s">
        <v>1567</v>
      </c>
      <c r="C415" s="6" t="s">
        <v>876</v>
      </c>
      <c r="D415" s="6" t="s">
        <v>877</v>
      </c>
      <c r="E415" s="5" t="str">
        <f>HYPERLINK("https://www.esco-net.com/wcs/escort/ec/detail?hHinCd=EA765MG-81","EA765MG-81")</f>
        <v>EA765MG-81</v>
      </c>
    </row>
    <row r="416" spans="2:5" x14ac:dyDescent="0.2">
      <c r="B416" s="6" t="s">
        <v>1568</v>
      </c>
      <c r="C416" s="6" t="s">
        <v>881</v>
      </c>
      <c r="D416" s="6" t="s">
        <v>882</v>
      </c>
      <c r="E416" s="5" t="str">
        <f>HYPERLINK("https://www.esco-net.com/wcs/escort/ec/detail?hHinCd=EA765MG-501","EA765MG-501")</f>
        <v>EA765MG-501</v>
      </c>
    </row>
    <row r="417" spans="2:5" x14ac:dyDescent="0.2">
      <c r="B417" s="6" t="s">
        <v>914</v>
      </c>
      <c r="C417" s="6" t="s">
        <v>883</v>
      </c>
      <c r="D417" s="6" t="s">
        <v>884</v>
      </c>
      <c r="E417" s="5"/>
    </row>
    <row r="418" spans="2:5" x14ac:dyDescent="0.2">
      <c r="B418" s="6" t="s">
        <v>914</v>
      </c>
      <c r="C418" s="6" t="s">
        <v>885</v>
      </c>
      <c r="D418" s="6" t="s">
        <v>886</v>
      </c>
      <c r="E418" s="5"/>
    </row>
    <row r="419" spans="2:5" x14ac:dyDescent="0.2">
      <c r="B419" s="6" t="s">
        <v>1569</v>
      </c>
      <c r="C419" s="6" t="s">
        <v>887</v>
      </c>
      <c r="D419" s="6" t="s">
        <v>888</v>
      </c>
      <c r="E419" s="5"/>
    </row>
    <row r="420" spans="2:5" x14ac:dyDescent="0.2">
      <c r="B420" s="6" t="s">
        <v>1570</v>
      </c>
      <c r="C420" s="6" t="s">
        <v>889</v>
      </c>
      <c r="D420" s="6" t="s">
        <v>890</v>
      </c>
      <c r="E420" s="5" t="str">
        <f>HYPERLINK("https://www.esco-net.com/wcs/escort/ec/detail?hHinCd=EA765MJ-57","EA765MJ-57")</f>
        <v>EA765MJ-57</v>
      </c>
    </row>
    <row r="421" spans="2:5" x14ac:dyDescent="0.2">
      <c r="B421" s="6" t="s">
        <v>1571</v>
      </c>
      <c r="C421" s="6" t="s">
        <v>891</v>
      </c>
      <c r="D421" s="6" t="s">
        <v>892</v>
      </c>
      <c r="E421" s="5"/>
    </row>
    <row r="422" spans="2:5" x14ac:dyDescent="0.2">
      <c r="B422" s="6" t="s">
        <v>1572</v>
      </c>
      <c r="C422" s="6" t="s">
        <v>893</v>
      </c>
      <c r="D422" s="6" t="s">
        <v>894</v>
      </c>
      <c r="E422" s="5"/>
    </row>
    <row r="423" spans="2:5" x14ac:dyDescent="0.2">
      <c r="B423" s="6" t="s">
        <v>930</v>
      </c>
      <c r="C423" s="6" t="s">
        <v>895</v>
      </c>
      <c r="D423" s="6" t="s">
        <v>896</v>
      </c>
      <c r="E423" s="5" t="str">
        <f>HYPERLINK("https://www.esco-net.com/wcs/escort/ec/detail?hHinCd=EA762EB-19A","EA762EB-19A")</f>
        <v>EA762EB-19A</v>
      </c>
    </row>
    <row r="424" spans="2:5" x14ac:dyDescent="0.2">
      <c r="B424" s="6" t="s">
        <v>935</v>
      </c>
      <c r="C424" s="6" t="s">
        <v>897</v>
      </c>
      <c r="D424" s="6" t="s">
        <v>898</v>
      </c>
      <c r="E424" s="5" t="str">
        <f>HYPERLINK("https://www.esco-net.com/wcs/escort/ec/detail?hHinCd=EA589AJ-1","EA589AJ-1")</f>
        <v>EA589AJ-1</v>
      </c>
    </row>
    <row r="425" spans="2:5" x14ac:dyDescent="0.2">
      <c r="B425" s="6" t="s">
        <v>1573</v>
      </c>
      <c r="C425" s="6" t="s">
        <v>899</v>
      </c>
      <c r="D425" s="6" t="s">
        <v>900</v>
      </c>
      <c r="E425" s="5"/>
    </row>
    <row r="426" spans="2:5" x14ac:dyDescent="0.2">
      <c r="B426" s="6" t="s">
        <v>950</v>
      </c>
      <c r="C426" s="6" t="s">
        <v>901</v>
      </c>
      <c r="D426" s="6" t="s">
        <v>902</v>
      </c>
      <c r="E426" s="5" t="str">
        <f>HYPERLINK("https://www.esco-net.com/wcs/escort/ec/detail?hHinCd=EA762FB-32","EA762FB-32")</f>
        <v>EA762FB-32</v>
      </c>
    </row>
    <row r="427" spans="2:5" x14ac:dyDescent="0.2">
      <c r="B427" s="6" t="s">
        <v>1574</v>
      </c>
      <c r="C427" s="6" t="s">
        <v>904</v>
      </c>
      <c r="D427" s="6" t="s">
        <v>905</v>
      </c>
      <c r="E427" s="5" t="str">
        <f>HYPERLINK("https://www.esco-net.com/wcs/escort/ec/detail?hHinCd=EA762FF-502","EA762FF-502")</f>
        <v>EA762FF-502</v>
      </c>
    </row>
    <row r="428" spans="2:5" x14ac:dyDescent="0.2">
      <c r="B428" s="6" t="s">
        <v>1575</v>
      </c>
      <c r="C428" s="6" t="s">
        <v>906</v>
      </c>
      <c r="D428" s="6" t="s">
        <v>907</v>
      </c>
      <c r="E428" s="5" t="str">
        <f>HYPERLINK("https://www.esco-net.com/wcs/escort/ec/detail?hHinCd=EA762CF-57","EA762CF-57")</f>
        <v>EA762CF-57</v>
      </c>
    </row>
    <row r="429" spans="2:5" x14ac:dyDescent="0.2">
      <c r="B429" s="6" t="s">
        <v>1575</v>
      </c>
      <c r="C429" s="6" t="s">
        <v>908</v>
      </c>
      <c r="D429" s="6" t="s">
        <v>909</v>
      </c>
      <c r="E429" s="5"/>
    </row>
    <row r="430" spans="2:5" x14ac:dyDescent="0.2">
      <c r="B430" s="6" t="s">
        <v>955</v>
      </c>
      <c r="C430" s="6" t="s">
        <v>910</v>
      </c>
      <c r="D430" s="6" t="s">
        <v>911</v>
      </c>
      <c r="E430" s="5" t="str">
        <f>HYPERLINK("https://www.esco-net.com/wcs/escort/ec/detail?hHinCd=EA762CL-203","EA762CL-203")</f>
        <v>EA762CL-203</v>
      </c>
    </row>
    <row r="431" spans="2:5" x14ac:dyDescent="0.2">
      <c r="B431" s="6" t="s">
        <v>964</v>
      </c>
      <c r="C431" s="6" t="s">
        <v>912</v>
      </c>
      <c r="D431" s="6" t="s">
        <v>913</v>
      </c>
      <c r="E431" s="5"/>
    </row>
    <row r="432" spans="2:5" x14ac:dyDescent="0.2">
      <c r="B432" s="6" t="s">
        <v>1576</v>
      </c>
      <c r="C432" s="6" t="s">
        <v>915</v>
      </c>
      <c r="D432" s="6" t="s">
        <v>916</v>
      </c>
      <c r="E432" s="5" t="str">
        <f>HYPERLINK("https://www.esco-net.com/wcs/escort/ec/detail?hHinCd=EA762CF-476","EA762CF-476")</f>
        <v>EA762CF-476</v>
      </c>
    </row>
    <row r="433" spans="2:5" x14ac:dyDescent="0.2">
      <c r="B433" s="6" t="s">
        <v>1577</v>
      </c>
      <c r="C433" s="6" t="s">
        <v>917</v>
      </c>
      <c r="D433" s="6" t="s">
        <v>918</v>
      </c>
      <c r="E433" s="5" t="str">
        <f>HYPERLINK("https://www.esco-net.com/wcs/escort/ec/detail?hHinCd=EA762GA-167","EA762GA-167")</f>
        <v>EA762GA-167</v>
      </c>
    </row>
    <row r="434" spans="2:5" x14ac:dyDescent="0.2">
      <c r="B434" s="6" t="s">
        <v>1577</v>
      </c>
      <c r="C434" s="6" t="s">
        <v>919</v>
      </c>
      <c r="D434" s="6" t="s">
        <v>920</v>
      </c>
      <c r="E434" s="5" t="str">
        <f>HYPERLINK("https://www.esco-net.com/wcs/escort/ec/detail?hHinCd=EA762GA-152","EA762GA-152")</f>
        <v>EA762GA-152</v>
      </c>
    </row>
    <row r="435" spans="2:5" x14ac:dyDescent="0.2">
      <c r="B435" s="6" t="s">
        <v>1577</v>
      </c>
      <c r="C435" s="6" t="s">
        <v>921</v>
      </c>
      <c r="D435" s="6" t="s">
        <v>920</v>
      </c>
      <c r="E435" s="5" t="str">
        <f>HYPERLINK("https://www.esco-net.com/wcs/escort/ec/detail?hHinCd=EA762GA-152","EA762GA-152")</f>
        <v>EA762GA-152</v>
      </c>
    </row>
    <row r="436" spans="2:5" x14ac:dyDescent="0.2">
      <c r="B436" s="6" t="s">
        <v>1578</v>
      </c>
      <c r="C436" s="6" t="s">
        <v>922</v>
      </c>
      <c r="D436" s="6" t="s">
        <v>923</v>
      </c>
      <c r="E436" s="5" t="str">
        <f>HYPERLINK("https://www.esco-net.com/wcs/escort/ec/detail?hHinCd=EA762GC-302","EA762GC-302")</f>
        <v>EA762GC-302</v>
      </c>
    </row>
    <row r="437" spans="2:5" x14ac:dyDescent="0.2">
      <c r="B437" s="6" t="s">
        <v>1579</v>
      </c>
      <c r="C437" s="6" t="s">
        <v>59</v>
      </c>
      <c r="D437" s="6" t="s">
        <v>60</v>
      </c>
      <c r="E437" s="5" t="str">
        <f>HYPERLINK("https://www.esco-net.com/wcs/escort/ec/detail?hHinCd=EA995BB-27","EA995BB-27")</f>
        <v>EA995BB-27</v>
      </c>
    </row>
    <row r="438" spans="2:5" x14ac:dyDescent="0.2">
      <c r="B438" s="6" t="s">
        <v>1580</v>
      </c>
      <c r="C438" s="6" t="s">
        <v>926</v>
      </c>
      <c r="D438" s="6" t="s">
        <v>927</v>
      </c>
      <c r="E438" s="5" t="str">
        <f>HYPERLINK("https://www.esco-net.com/wcs/escort/ec/detail?hHinCd=EA761GA-14B","EA761GA-14B")</f>
        <v>EA761GA-14B</v>
      </c>
    </row>
    <row r="439" spans="2:5" x14ac:dyDescent="0.2">
      <c r="B439" s="6" t="s">
        <v>1580</v>
      </c>
      <c r="C439" s="6" t="s">
        <v>928</v>
      </c>
      <c r="D439" s="6" t="s">
        <v>929</v>
      </c>
      <c r="E439" s="5" t="str">
        <f>HYPERLINK("https://www.esco-net.com/wcs/escort/ec/detail?hHinCd=EA761GA-24","EA761GA-24")</f>
        <v>EA761GA-24</v>
      </c>
    </row>
    <row r="440" spans="2:5" x14ac:dyDescent="0.2">
      <c r="B440" s="6" t="s">
        <v>1581</v>
      </c>
      <c r="C440" s="6" t="s">
        <v>924</v>
      </c>
      <c r="D440" s="6" t="s">
        <v>925</v>
      </c>
      <c r="E440" s="5" t="str">
        <f>HYPERLINK("https://www.esco-net.com/wcs/escort/ec/detail?hHinCd=EA761G-43","EA761G-43")</f>
        <v>EA761G-43</v>
      </c>
    </row>
    <row r="441" spans="2:5" x14ac:dyDescent="0.2">
      <c r="B441" s="6" t="s">
        <v>1582</v>
      </c>
      <c r="C441" s="6" t="s">
        <v>933</v>
      </c>
      <c r="D441" s="6" t="s">
        <v>934</v>
      </c>
      <c r="E441" s="5"/>
    </row>
    <row r="442" spans="2:5" x14ac:dyDescent="0.2">
      <c r="B442" s="6" t="s">
        <v>1583</v>
      </c>
      <c r="C442" s="6" t="s">
        <v>931</v>
      </c>
      <c r="D442" s="6" t="s">
        <v>932</v>
      </c>
      <c r="E442" s="5"/>
    </row>
    <row r="443" spans="2:5" x14ac:dyDescent="0.2">
      <c r="B443" s="6" t="s">
        <v>1584</v>
      </c>
      <c r="C443" s="6" t="s">
        <v>936</v>
      </c>
      <c r="D443" s="6" t="s">
        <v>937</v>
      </c>
      <c r="E443" s="5"/>
    </row>
    <row r="444" spans="2:5" x14ac:dyDescent="0.2">
      <c r="B444" s="6" t="s">
        <v>1584</v>
      </c>
      <c r="C444" s="6" t="s">
        <v>938</v>
      </c>
      <c r="D444" s="6" t="s">
        <v>939</v>
      </c>
      <c r="E444" s="5"/>
    </row>
    <row r="445" spans="2:5" x14ac:dyDescent="0.2">
      <c r="B445" s="6" t="s">
        <v>1584</v>
      </c>
      <c r="C445" s="6" t="s">
        <v>940</v>
      </c>
      <c r="D445" s="6" t="s">
        <v>941</v>
      </c>
      <c r="E445" s="5" t="str">
        <f>HYPERLINK("https://www.esco-net.com/wcs/escort/ec/detail?hHinCd=EA761LJ-24","EA761LJ-24")</f>
        <v>EA761LJ-24</v>
      </c>
    </row>
    <row r="446" spans="2:5" x14ac:dyDescent="0.2">
      <c r="B446" s="6" t="s">
        <v>36</v>
      </c>
      <c r="C446" s="6" t="s">
        <v>942</v>
      </c>
      <c r="D446" s="6" t="s">
        <v>943</v>
      </c>
      <c r="E446" s="5" t="str">
        <f>HYPERLINK("https://www.esco-net.com/wcs/escort/ec/detail?hHinCd=EA759PA-39C","EA759PA-39C")</f>
        <v>EA759PA-39C</v>
      </c>
    </row>
    <row r="447" spans="2:5" x14ac:dyDescent="0.2">
      <c r="B447" s="6" t="s">
        <v>1585</v>
      </c>
      <c r="C447" s="6" t="s">
        <v>944</v>
      </c>
      <c r="D447" s="6" t="s">
        <v>945</v>
      </c>
      <c r="E447" s="5"/>
    </row>
    <row r="448" spans="2:5" x14ac:dyDescent="0.2">
      <c r="B448" s="6" t="s">
        <v>987</v>
      </c>
      <c r="C448" s="6" t="s">
        <v>946</v>
      </c>
      <c r="D448" s="6" t="s">
        <v>947</v>
      </c>
      <c r="E448" s="5"/>
    </row>
    <row r="449" spans="2:5" x14ac:dyDescent="0.2">
      <c r="B449" s="6" t="s">
        <v>1586</v>
      </c>
      <c r="C449" s="6" t="s">
        <v>948</v>
      </c>
      <c r="D449" s="6" t="s">
        <v>949</v>
      </c>
      <c r="E449" s="5" t="str">
        <f>HYPERLINK("https://www.esco-net.com/wcs/escort/ec/detail?hHinCd=EA764TB-2C","EA764TB-2C")</f>
        <v>EA764TB-2C</v>
      </c>
    </row>
    <row r="450" spans="2:5" x14ac:dyDescent="0.2">
      <c r="B450" s="6" t="s">
        <v>990</v>
      </c>
      <c r="C450" s="6" t="s">
        <v>953</v>
      </c>
      <c r="D450" s="6" t="s">
        <v>954</v>
      </c>
      <c r="E450" s="5" t="str">
        <f>HYPERLINK("https://www.esco-net.com/wcs/escort/ec/detail?hHinCd=EA764AA-187","EA764AA-187")</f>
        <v>EA764AA-187</v>
      </c>
    </row>
    <row r="451" spans="2:5" x14ac:dyDescent="0.2">
      <c r="B451" s="6" t="s">
        <v>997</v>
      </c>
      <c r="C451" s="6" t="s">
        <v>956</v>
      </c>
      <c r="D451" s="6" t="s">
        <v>957</v>
      </c>
      <c r="E451" s="5" t="str">
        <f>HYPERLINK("https://www.esco-net.com/wcs/escort/ec/detail?hHinCd=EA758YK-56F","EA758YK-56F")</f>
        <v>EA758YK-56F</v>
      </c>
    </row>
    <row r="452" spans="2:5" x14ac:dyDescent="0.2">
      <c r="B452" s="6" t="s">
        <v>997</v>
      </c>
      <c r="C452" s="6" t="s">
        <v>958</v>
      </c>
      <c r="D452" s="6" t="s">
        <v>959</v>
      </c>
      <c r="E452" s="5" t="str">
        <f>HYPERLINK("https://www.esco-net.com/wcs/escort/ec/detail?hHinCd=EA758YK-601E","EA758YK-601E")</f>
        <v>EA758YK-601E</v>
      </c>
    </row>
    <row r="453" spans="2:5" x14ac:dyDescent="0.2">
      <c r="B453" s="6" t="s">
        <v>997</v>
      </c>
      <c r="C453" s="6" t="s">
        <v>962</v>
      </c>
      <c r="D453" s="6" t="s">
        <v>963</v>
      </c>
      <c r="E453" s="5" t="str">
        <f>HYPERLINK("https://www.esco-net.com/wcs/escort/ec/detail?hHinCd=EA758YK-630","EA758YK-630")</f>
        <v>EA758YK-630</v>
      </c>
    </row>
    <row r="454" spans="2:5" x14ac:dyDescent="0.2">
      <c r="B454" s="6" t="s">
        <v>37</v>
      </c>
      <c r="C454" s="6" t="s">
        <v>971</v>
      </c>
      <c r="D454" s="6" t="s">
        <v>972</v>
      </c>
      <c r="E454" s="5" t="str">
        <f>HYPERLINK("https://www.esco-net.com/wcs/escort/ec/detail?hHinCd=EA764AC-117","EA764AC-117")</f>
        <v>EA764AC-117</v>
      </c>
    </row>
    <row r="455" spans="2:5" x14ac:dyDescent="0.2">
      <c r="B455" s="6" t="s">
        <v>1022</v>
      </c>
      <c r="C455" s="6" t="s">
        <v>973</v>
      </c>
      <c r="D455" s="6" t="s">
        <v>974</v>
      </c>
      <c r="E455" s="5"/>
    </row>
    <row r="456" spans="2:5" x14ac:dyDescent="0.2">
      <c r="B456" s="6" t="s">
        <v>1022</v>
      </c>
      <c r="C456" s="6" t="s">
        <v>975</v>
      </c>
      <c r="D456" s="6" t="s">
        <v>976</v>
      </c>
      <c r="E456" s="5" t="str">
        <f>HYPERLINK("https://www.esco-net.com/wcs/escort/ec/detail?hHinCd=EA764AD-70A","EA764AD-70A")</f>
        <v>EA764AD-70A</v>
      </c>
    </row>
    <row r="457" spans="2:5" x14ac:dyDescent="0.2">
      <c r="B457" s="6" t="s">
        <v>15</v>
      </c>
      <c r="C457" s="6" t="s">
        <v>977</v>
      </c>
      <c r="D457" s="6" t="s">
        <v>978</v>
      </c>
      <c r="E457" s="5" t="str">
        <f>HYPERLINK("https://www.esco-net.com/wcs/escort/ec/detail?hHinCd=EA759GW-65","EA759GW-65")</f>
        <v>EA759GW-65</v>
      </c>
    </row>
    <row r="458" spans="2:5" x14ac:dyDescent="0.2">
      <c r="B458" s="6" t="s">
        <v>15</v>
      </c>
      <c r="C458" s="6" t="s">
        <v>979</v>
      </c>
      <c r="D458" s="6" t="s">
        <v>980</v>
      </c>
      <c r="E458" s="5"/>
    </row>
    <row r="459" spans="2:5" x14ac:dyDescent="0.2">
      <c r="B459" s="6" t="s">
        <v>1029</v>
      </c>
      <c r="C459" s="6" t="s">
        <v>981</v>
      </c>
      <c r="D459" s="6" t="s">
        <v>982</v>
      </c>
      <c r="E459" s="5" t="str">
        <f>HYPERLINK("https://www.esco-net.com/wcs/escort/ec/detail?hHinCd=EA764GY-174","EA764GY-174")</f>
        <v>EA764GY-174</v>
      </c>
    </row>
    <row r="460" spans="2:5" x14ac:dyDescent="0.2">
      <c r="B460" s="6" t="s">
        <v>1587</v>
      </c>
      <c r="C460" s="6" t="s">
        <v>983</v>
      </c>
      <c r="D460" s="6" t="s">
        <v>984</v>
      </c>
      <c r="E460" s="5"/>
    </row>
    <row r="461" spans="2:5" x14ac:dyDescent="0.2">
      <c r="B461" s="6" t="s">
        <v>1034</v>
      </c>
      <c r="C461" s="6" t="s">
        <v>985</v>
      </c>
      <c r="D461" s="6" t="s">
        <v>986</v>
      </c>
      <c r="E461" s="5" t="str">
        <f>HYPERLINK("https://www.esco-net.com/wcs/escort/ec/detail?hHinCd=EA764BJ-11","EA764BJ-11")</f>
        <v>EA764BJ-11</v>
      </c>
    </row>
    <row r="462" spans="2:5" x14ac:dyDescent="0.2">
      <c r="B462" s="6" t="s">
        <v>1588</v>
      </c>
      <c r="C462" s="6" t="s">
        <v>988</v>
      </c>
      <c r="D462" s="6" t="s">
        <v>989</v>
      </c>
      <c r="E462" s="5" t="str">
        <f>HYPERLINK("https://www.esco-net.com/wcs/escort/ec/detail?hHinCd=EA764BB-228A","EA764BB-228A")</f>
        <v>EA764BB-228A</v>
      </c>
    </row>
    <row r="463" spans="2:5" x14ac:dyDescent="0.2">
      <c r="B463" s="6" t="s">
        <v>1589</v>
      </c>
      <c r="C463" s="6" t="s">
        <v>991</v>
      </c>
      <c r="D463" s="6" t="s">
        <v>992</v>
      </c>
      <c r="E463" s="5" t="str">
        <f>HYPERLINK("https://www.esco-net.com/wcs/escort/ec/detail?hHinCd=EA764AG-96","EA764AG-96")</f>
        <v>EA764AG-96</v>
      </c>
    </row>
    <row r="464" spans="2:5" x14ac:dyDescent="0.2">
      <c r="B464" s="6" t="s">
        <v>1590</v>
      </c>
      <c r="C464" s="6" t="s">
        <v>993</v>
      </c>
      <c r="D464" s="6" t="s">
        <v>994</v>
      </c>
      <c r="E464" s="5" t="str">
        <f>HYPERLINK("https://www.esco-net.com/wcs/escort/ec/detail?hHinCd=EA764C-105","EA764C-105")</f>
        <v>EA764C-105</v>
      </c>
    </row>
    <row r="465" spans="2:5" x14ac:dyDescent="0.2">
      <c r="B465" s="6" t="s">
        <v>1039</v>
      </c>
      <c r="C465" s="6" t="s">
        <v>995</v>
      </c>
      <c r="D465" s="6" t="s">
        <v>996</v>
      </c>
      <c r="E465" s="5" t="str">
        <f>HYPERLINK("https://www.esco-net.com/wcs/escort/ec/detail?hHinCd=EA759XA-29A","EA759XA-29A")</f>
        <v>EA759XA-29A</v>
      </c>
    </row>
    <row r="466" spans="2:5" x14ac:dyDescent="0.2">
      <c r="B466" s="6" t="s">
        <v>1591</v>
      </c>
      <c r="C466" s="6" t="s">
        <v>998</v>
      </c>
      <c r="D466" s="6" t="s">
        <v>999</v>
      </c>
      <c r="E466" s="5"/>
    </row>
    <row r="467" spans="2:5" x14ac:dyDescent="0.2">
      <c r="B467" s="6" t="s">
        <v>1592</v>
      </c>
      <c r="C467" s="6" t="s">
        <v>1000</v>
      </c>
      <c r="D467" s="6" t="s">
        <v>1001</v>
      </c>
      <c r="E467" s="5"/>
    </row>
    <row r="468" spans="2:5" x14ac:dyDescent="0.2">
      <c r="B468" s="6" t="s">
        <v>1592</v>
      </c>
      <c r="C468" s="6" t="s">
        <v>1002</v>
      </c>
      <c r="D468" s="6" t="s">
        <v>1003</v>
      </c>
      <c r="E468" s="5"/>
    </row>
    <row r="469" spans="2:5" x14ac:dyDescent="0.2">
      <c r="B469" s="6" t="s">
        <v>1592</v>
      </c>
      <c r="C469" s="6" t="s">
        <v>1004</v>
      </c>
      <c r="D469" s="6" t="s">
        <v>1005</v>
      </c>
      <c r="E469" s="5"/>
    </row>
    <row r="470" spans="2:5" x14ac:dyDescent="0.2">
      <c r="B470" s="6" t="s">
        <v>1593</v>
      </c>
      <c r="C470" s="6" t="s">
        <v>1006</v>
      </c>
      <c r="D470" s="6" t="s">
        <v>1007</v>
      </c>
      <c r="E470" s="5"/>
    </row>
    <row r="471" spans="2:5" x14ac:dyDescent="0.2">
      <c r="B471" s="6" t="s">
        <v>1594</v>
      </c>
      <c r="C471" s="6" t="s">
        <v>1008</v>
      </c>
      <c r="D471" s="6" t="s">
        <v>1009</v>
      </c>
      <c r="E471" s="5" t="str">
        <f>HYPERLINK("https://www.esco-net.com/wcs/escort/ec/detail?hHinCd=EA762EF-16B","EA762EF-16B")</f>
        <v>EA762EF-16B</v>
      </c>
    </row>
    <row r="472" spans="2:5" x14ac:dyDescent="0.2">
      <c r="B472" s="6" t="s">
        <v>1594</v>
      </c>
      <c r="C472" s="6" t="s">
        <v>1010</v>
      </c>
      <c r="D472" s="6" t="s">
        <v>1011</v>
      </c>
      <c r="E472" s="5" t="str">
        <f>HYPERLINK("https://www.esco-net.com/wcs/escort/ec/detail?hHinCd=EA764A-32B","EA764A-32B")</f>
        <v>EA764A-32B</v>
      </c>
    </row>
    <row r="473" spans="2:5" x14ac:dyDescent="0.2">
      <c r="B473" s="6" t="s">
        <v>1595</v>
      </c>
      <c r="C473" s="6" t="s">
        <v>1012</v>
      </c>
      <c r="D473" s="6" t="s">
        <v>1013</v>
      </c>
      <c r="E473" s="5" t="str">
        <f>HYPERLINK("https://www.esco-net.com/wcs/escort/ec/detail?hHinCd=EA759GL-32","EA759GL-32")</f>
        <v>EA759GL-32</v>
      </c>
    </row>
    <row r="474" spans="2:5" x14ac:dyDescent="0.2">
      <c r="B474" s="6" t="s">
        <v>1596</v>
      </c>
      <c r="C474" s="6" t="s">
        <v>1014</v>
      </c>
      <c r="D474" s="6" t="s">
        <v>1015</v>
      </c>
      <c r="E474" s="5" t="str">
        <f>HYPERLINK("https://www.esco-net.com/wcs/escort/ec/detail?hHinCd=EA762EE-36A","EA762EE-36A")</f>
        <v>EA762EE-36A</v>
      </c>
    </row>
    <row r="475" spans="2:5" x14ac:dyDescent="0.2">
      <c r="B475" s="6" t="s">
        <v>1597</v>
      </c>
      <c r="C475" s="6" t="s">
        <v>1016</v>
      </c>
      <c r="D475" s="6" t="s">
        <v>1017</v>
      </c>
      <c r="E475" s="5" t="str">
        <f>HYPERLINK("https://www.esco-net.com/wcs/escort/ec/detail?hHinCd=EA759GS-126A","EA759GS-126A")</f>
        <v>EA759GS-126A</v>
      </c>
    </row>
    <row r="476" spans="2:5" x14ac:dyDescent="0.2">
      <c r="B476" s="6" t="s">
        <v>1597</v>
      </c>
      <c r="C476" s="6" t="s">
        <v>1018</v>
      </c>
      <c r="D476" s="6" t="s">
        <v>1019</v>
      </c>
      <c r="E476" s="5"/>
    </row>
    <row r="477" spans="2:5" x14ac:dyDescent="0.2">
      <c r="B477" s="6" t="s">
        <v>1597</v>
      </c>
      <c r="C477" s="6" t="s">
        <v>1020</v>
      </c>
      <c r="D477" s="6" t="s">
        <v>1021</v>
      </c>
      <c r="E477" s="5" t="str">
        <f>HYPERLINK("https://www.esco-net.com/wcs/escort/ec/detail?hHinCd=EA983TS-68","EA983TS-68")</f>
        <v>EA983TS-68</v>
      </c>
    </row>
    <row r="478" spans="2:5" x14ac:dyDescent="0.2">
      <c r="B478" s="6" t="s">
        <v>1598</v>
      </c>
      <c r="C478" s="6" t="s">
        <v>1023</v>
      </c>
      <c r="D478" s="6" t="s">
        <v>1024</v>
      </c>
      <c r="E478" s="5" t="str">
        <f>HYPERLINK("https://www.esco-net.com/wcs/escort/ec/detail?hHinCd=EA761HD-51B","EA761HD-51B")</f>
        <v>EA761HD-51B</v>
      </c>
    </row>
    <row r="479" spans="2:5" x14ac:dyDescent="0.2">
      <c r="B479" s="6" t="s">
        <v>1599</v>
      </c>
      <c r="C479" s="6" t="s">
        <v>1025</v>
      </c>
      <c r="D479" s="6" t="s">
        <v>1026</v>
      </c>
      <c r="E479" s="5"/>
    </row>
    <row r="480" spans="2:5" x14ac:dyDescent="0.2">
      <c r="B480" s="6" t="s">
        <v>1046</v>
      </c>
      <c r="C480" s="6" t="s">
        <v>1027</v>
      </c>
      <c r="D480" s="6" t="s">
        <v>1028</v>
      </c>
      <c r="E480" s="5" t="str">
        <f>HYPERLINK("https://www.esco-net.com/wcs/escort/ec/detail?hHinCd=EA995C-61","EA995C-61")</f>
        <v>EA995C-61</v>
      </c>
    </row>
    <row r="481" spans="2:5" x14ac:dyDescent="0.2">
      <c r="B481" s="6" t="s">
        <v>1600</v>
      </c>
      <c r="C481" s="6" t="s">
        <v>1030</v>
      </c>
      <c r="D481" s="6" t="s">
        <v>1031</v>
      </c>
      <c r="E481" s="5" t="str">
        <f>HYPERLINK("https://www.esco-net.com/wcs/escort/ec/detail?hHinCd=EA798CC-102","EA798CC-102")</f>
        <v>EA798CC-102</v>
      </c>
    </row>
    <row r="482" spans="2:5" x14ac:dyDescent="0.2">
      <c r="B482" s="6" t="s">
        <v>1601</v>
      </c>
      <c r="C482" s="6" t="s">
        <v>1032</v>
      </c>
      <c r="D482" s="6" t="s">
        <v>1033</v>
      </c>
      <c r="E482" s="5" t="str">
        <f>HYPERLINK("https://www.esco-net.com/wcs/escort/ec/detail?hHinCd=EA798CB-95","EA798CB-95")</f>
        <v>EA798CB-95</v>
      </c>
    </row>
    <row r="483" spans="2:5" x14ac:dyDescent="0.2">
      <c r="B483" s="6" t="s">
        <v>1602</v>
      </c>
      <c r="C483" s="6" t="s">
        <v>1035</v>
      </c>
      <c r="D483" s="6" t="s">
        <v>1036</v>
      </c>
      <c r="E483" s="5" t="str">
        <f>HYPERLINK("https://www.esco-net.com/wcs/escort/ec/detail?hHinCd=EA798C-30","EA798C-30")</f>
        <v>EA798C-30</v>
      </c>
    </row>
    <row r="484" spans="2:5" x14ac:dyDescent="0.2">
      <c r="B484" s="6" t="s">
        <v>1603</v>
      </c>
      <c r="C484" s="6" t="s">
        <v>1037</v>
      </c>
      <c r="D484" s="6" t="s">
        <v>1038</v>
      </c>
      <c r="E484" s="5" t="str">
        <f>HYPERLINK("https://www.esco-net.com/wcs/escort/ec/detail?hHinCd=EA653B-30B","EA653B-30B")</f>
        <v>EA653B-30B</v>
      </c>
    </row>
    <row r="485" spans="2:5" x14ac:dyDescent="0.2">
      <c r="B485" s="6" t="s">
        <v>1604</v>
      </c>
      <c r="C485" s="6" t="s">
        <v>1040</v>
      </c>
      <c r="D485" s="6" t="s">
        <v>1041</v>
      </c>
      <c r="E485" s="5" t="str">
        <f>HYPERLINK("https://www.esco-net.com/wcs/escort/ec/detail?hHinCd=EA757AD-42B","EA757AD-42B")</f>
        <v>EA757AD-42B</v>
      </c>
    </row>
    <row r="486" spans="2:5" x14ac:dyDescent="0.2">
      <c r="B486" s="6" t="s">
        <v>1605</v>
      </c>
      <c r="C486" s="6" t="s">
        <v>1042</v>
      </c>
      <c r="D486" s="6" t="s">
        <v>1043</v>
      </c>
      <c r="E486" s="5"/>
    </row>
    <row r="487" spans="2:5" x14ac:dyDescent="0.2">
      <c r="B487" s="6" t="s">
        <v>1606</v>
      </c>
      <c r="C487" s="6" t="s">
        <v>1044</v>
      </c>
      <c r="D487" s="6" t="s">
        <v>1045</v>
      </c>
      <c r="E487" s="5"/>
    </row>
    <row r="488" spans="2:5" x14ac:dyDescent="0.2">
      <c r="B488" s="6" t="s">
        <v>1607</v>
      </c>
      <c r="C488" s="6" t="s">
        <v>1047</v>
      </c>
      <c r="D488" s="6" t="s">
        <v>1048</v>
      </c>
      <c r="E488" s="5"/>
    </row>
    <row r="489" spans="2:5" x14ac:dyDescent="0.2">
      <c r="B489" s="6" t="s">
        <v>1071</v>
      </c>
      <c r="C489" s="6" t="s">
        <v>819</v>
      </c>
      <c r="D489" s="6" t="s">
        <v>820</v>
      </c>
      <c r="E489" s="5"/>
    </row>
    <row r="490" spans="2:5" x14ac:dyDescent="0.2">
      <c r="B490" s="6" t="s">
        <v>1608</v>
      </c>
      <c r="C490" s="6" t="s">
        <v>1049</v>
      </c>
      <c r="D490" s="6" t="s">
        <v>1050</v>
      </c>
      <c r="E490" s="5"/>
    </row>
    <row r="491" spans="2:5" x14ac:dyDescent="0.2">
      <c r="B491" s="6" t="s">
        <v>1609</v>
      </c>
      <c r="C491" s="6" t="s">
        <v>1051</v>
      </c>
      <c r="D491" s="6" t="s">
        <v>1052</v>
      </c>
      <c r="E491" s="5" t="str">
        <f>HYPERLINK("https://www.esco-net.com/wcs/escort/ec/detail?hHinCd=EA927-215","EA927-215")</f>
        <v>EA927-215</v>
      </c>
    </row>
    <row r="492" spans="2:5" x14ac:dyDescent="0.2">
      <c r="B492" s="6" t="s">
        <v>1073</v>
      </c>
      <c r="C492" s="6" t="s">
        <v>1053</v>
      </c>
      <c r="D492" s="6" t="s">
        <v>1054</v>
      </c>
      <c r="E492" s="5" t="str">
        <f>HYPERLINK("https://www.esco-net.com/wcs/escort/ec/detail?hHinCd=EA762CF-265","EA762CF-265")</f>
        <v>EA762CF-265</v>
      </c>
    </row>
    <row r="493" spans="2:5" x14ac:dyDescent="0.2">
      <c r="B493" s="6" t="s">
        <v>38</v>
      </c>
      <c r="C493" s="6" t="s">
        <v>1055</v>
      </c>
      <c r="D493" s="6" t="s">
        <v>1056</v>
      </c>
      <c r="E493" s="5" t="str">
        <f>HYPERLINK("https://www.esco-net.com/wcs/escort/ec/detail?hHinCd=EA927AN-68","EA927AN-68")</f>
        <v>EA927AN-68</v>
      </c>
    </row>
    <row r="494" spans="2:5" x14ac:dyDescent="0.2">
      <c r="B494" s="6" t="s">
        <v>1610</v>
      </c>
      <c r="C494" s="6" t="s">
        <v>1059</v>
      </c>
      <c r="D494" s="6" t="s">
        <v>1060</v>
      </c>
      <c r="E494" s="5" t="str">
        <f>HYPERLINK("https://www.esco-net.com/wcs/escort/ec/detail?hHinCd=EA927CH-54","EA927CH-54")</f>
        <v>EA927CH-54</v>
      </c>
    </row>
    <row r="495" spans="2:5" x14ac:dyDescent="0.2">
      <c r="B495" s="6" t="s">
        <v>1610</v>
      </c>
      <c r="C495" s="6" t="s">
        <v>1063</v>
      </c>
      <c r="D495" s="6" t="s">
        <v>1064</v>
      </c>
      <c r="E495" s="5" t="str">
        <f>HYPERLINK("https://www.esco-net.com/wcs/escort/ec/detail?hHinCd=EA927BG-64","EA927BG-64")</f>
        <v>EA927BG-64</v>
      </c>
    </row>
    <row r="496" spans="2:5" x14ac:dyDescent="0.2">
      <c r="B496" s="6" t="s">
        <v>1610</v>
      </c>
      <c r="C496" s="6" t="s">
        <v>1065</v>
      </c>
      <c r="D496" s="6" t="s">
        <v>1066</v>
      </c>
      <c r="E496" s="5" t="str">
        <f>HYPERLINK("https://www.esco-net.com/wcs/escort/ec/detail?hHinCd=EA927BG-64","EA927BG-64")</f>
        <v>EA927BG-64</v>
      </c>
    </row>
    <row r="497" spans="2:5" x14ac:dyDescent="0.2">
      <c r="B497" s="6" t="s">
        <v>1610</v>
      </c>
      <c r="C497" s="6" t="s">
        <v>1057</v>
      </c>
      <c r="D497" s="6" t="s">
        <v>1058</v>
      </c>
      <c r="E497" s="5"/>
    </row>
    <row r="498" spans="2:5" x14ac:dyDescent="0.2">
      <c r="B498" s="6" t="s">
        <v>39</v>
      </c>
      <c r="C498" s="6" t="s">
        <v>1061</v>
      </c>
      <c r="D498" s="6" t="s">
        <v>1062</v>
      </c>
      <c r="E498" s="5" t="str">
        <f>HYPERLINK("https://www.esco-net.com/wcs/escort/ec/detail?hHinCd=EA927AX-27C","EA927AX-27C")</f>
        <v>EA927AX-27C</v>
      </c>
    </row>
    <row r="499" spans="2:5" x14ac:dyDescent="0.2">
      <c r="B499" s="6" t="s">
        <v>1611</v>
      </c>
      <c r="C499" s="6" t="s">
        <v>1067</v>
      </c>
      <c r="D499" s="6" t="s">
        <v>1068</v>
      </c>
      <c r="E499" s="5"/>
    </row>
    <row r="500" spans="2:5" x14ac:dyDescent="0.2">
      <c r="B500" s="6" t="s">
        <v>1612</v>
      </c>
      <c r="C500" s="6" t="s">
        <v>1069</v>
      </c>
      <c r="D500" s="6" t="s">
        <v>1070</v>
      </c>
      <c r="E500" s="5" t="str">
        <f>HYPERLINK("https://www.esco-net.com/wcs/escort/ec/detail?hHinCd=EA997RX-176B","EA997RX-176B")</f>
        <v>EA997RX-176B</v>
      </c>
    </row>
    <row r="501" spans="2:5" x14ac:dyDescent="0.2">
      <c r="B501" s="6" t="s">
        <v>1613</v>
      </c>
      <c r="C501" s="6" t="s">
        <v>1072</v>
      </c>
      <c r="D501" s="6" t="s">
        <v>40</v>
      </c>
      <c r="E501" s="5"/>
    </row>
    <row r="502" spans="2:5" x14ac:dyDescent="0.2">
      <c r="B502" s="6" t="s">
        <v>1614</v>
      </c>
      <c r="C502" s="6" t="s">
        <v>1074</v>
      </c>
      <c r="D502" s="6" t="s">
        <v>1075</v>
      </c>
      <c r="E502" s="5"/>
    </row>
    <row r="503" spans="2:5" x14ac:dyDescent="0.2">
      <c r="B503" s="6" t="s">
        <v>1615</v>
      </c>
      <c r="C503" s="6" t="s">
        <v>1076</v>
      </c>
      <c r="D503" s="6" t="s">
        <v>1077</v>
      </c>
      <c r="E503" s="5" t="str">
        <f>HYPERLINK("https://www.esco-net.com/wcs/escort/ec/detail?hHinCd=EA761XE-51","EA761XE-51")</f>
        <v>EA761XE-51</v>
      </c>
    </row>
    <row r="504" spans="2:5" x14ac:dyDescent="0.2">
      <c r="B504" s="6" t="s">
        <v>1616</v>
      </c>
      <c r="C504" s="6" t="s">
        <v>1078</v>
      </c>
      <c r="D504" s="6" t="s">
        <v>1079</v>
      </c>
      <c r="E504" s="5" t="str">
        <f>HYPERLINK("https://www.esco-net.com/wcs/escort/ec/detail?hHinCd=EA864CB-173","EA864CB-173")</f>
        <v>EA864CB-173</v>
      </c>
    </row>
    <row r="505" spans="2:5" x14ac:dyDescent="0.2">
      <c r="B505" s="6" t="s">
        <v>1617</v>
      </c>
      <c r="C505" s="6" t="s">
        <v>1080</v>
      </c>
      <c r="D505" s="6" t="s">
        <v>1081</v>
      </c>
      <c r="E505" s="5" t="str">
        <f>HYPERLINK("https://www.esco-net.com/wcs/escort/ec/detail?hHinCd=EA758XA-95","EA758XA-95")</f>
        <v>EA758XA-95</v>
      </c>
    </row>
    <row r="506" spans="2:5" x14ac:dyDescent="0.2">
      <c r="B506" s="6" t="s">
        <v>41</v>
      </c>
      <c r="C506" s="6" t="s">
        <v>951</v>
      </c>
      <c r="D506" s="6" t="s">
        <v>952</v>
      </c>
      <c r="E506" s="5"/>
    </row>
    <row r="507" spans="2:5" x14ac:dyDescent="0.2">
      <c r="B507" s="6" t="s">
        <v>42</v>
      </c>
      <c r="C507" s="6" t="s">
        <v>1084</v>
      </c>
      <c r="D507" s="6" t="s">
        <v>1085</v>
      </c>
      <c r="E507" s="5" t="str">
        <f>HYPERLINK("https://www.esco-net.com/wcs/escort/ec/detail?hHinCd=EA763AJ-61E","EA763AJ-61E")</f>
        <v>EA763AJ-61E</v>
      </c>
    </row>
    <row r="508" spans="2:5" x14ac:dyDescent="0.2">
      <c r="B508" s="6" t="s">
        <v>1618</v>
      </c>
      <c r="C508" s="6" t="s">
        <v>1088</v>
      </c>
      <c r="D508" s="6" t="s">
        <v>1089</v>
      </c>
      <c r="E508" s="5" t="str">
        <f>HYPERLINK("https://www.esco-net.com/wcs/escort/ec/detail?hHinCd=EA763AR-25L","EA763AR-25L")</f>
        <v>EA763AR-25L</v>
      </c>
    </row>
    <row r="509" spans="2:5" x14ac:dyDescent="0.2">
      <c r="B509" s="6" t="s">
        <v>1618</v>
      </c>
      <c r="C509" s="6" t="s">
        <v>1090</v>
      </c>
      <c r="D509" s="6" t="s">
        <v>1091</v>
      </c>
      <c r="E509" s="5" t="str">
        <f>HYPERLINK("https://www.esco-net.com/wcs/escort/ec/detail?hHinCd=EA763AR-26L","EA763AR-26L")</f>
        <v>EA763AR-26L</v>
      </c>
    </row>
    <row r="510" spans="2:5" x14ac:dyDescent="0.2">
      <c r="B510" s="6" t="s">
        <v>1618</v>
      </c>
      <c r="C510" s="6" t="s">
        <v>1092</v>
      </c>
      <c r="D510" s="6" t="s">
        <v>1093</v>
      </c>
      <c r="E510" s="5" t="str">
        <f>HYPERLINK("https://www.esco-net.com/wcs/escort/ec/detail?hHinCd=EA763AR-34H","EA763AR-34H")</f>
        <v>EA763AR-34H</v>
      </c>
    </row>
    <row r="511" spans="2:5" x14ac:dyDescent="0.2">
      <c r="B511" s="6" t="s">
        <v>1618</v>
      </c>
      <c r="C511" s="6" t="s">
        <v>1094</v>
      </c>
      <c r="D511" s="6" t="s">
        <v>1089</v>
      </c>
      <c r="E511" s="5" t="str">
        <f>HYPERLINK("https://www.esco-net.com/wcs/escort/ec/detail?hHinCd=EA763AR-35H","EA763AR-35H")</f>
        <v>EA763AR-35H</v>
      </c>
    </row>
    <row r="512" spans="2:5" x14ac:dyDescent="0.2">
      <c r="B512" s="6" t="s">
        <v>1130</v>
      </c>
      <c r="C512" s="6" t="s">
        <v>1101</v>
      </c>
      <c r="D512" s="6" t="s">
        <v>1102</v>
      </c>
      <c r="E512" s="5"/>
    </row>
    <row r="513" spans="2:5" x14ac:dyDescent="0.2">
      <c r="B513" s="6" t="s">
        <v>1619</v>
      </c>
      <c r="C513" s="6" t="s">
        <v>1095</v>
      </c>
      <c r="D513" s="6" t="s">
        <v>1096</v>
      </c>
      <c r="E513" s="5" t="str">
        <f>HYPERLINK("https://www.esco-net.com/wcs/escort/ec/detail?hHinCd=EA763AZ-127","EA763AZ-127")</f>
        <v>EA763AZ-127</v>
      </c>
    </row>
    <row r="514" spans="2:5" x14ac:dyDescent="0.2">
      <c r="B514" s="6" t="s">
        <v>1619</v>
      </c>
      <c r="C514" s="6" t="s">
        <v>1097</v>
      </c>
      <c r="D514" s="6" t="s">
        <v>1098</v>
      </c>
      <c r="E514" s="5" t="str">
        <f>HYPERLINK("https://www.esco-net.com/wcs/escort/ec/detail?hHinCd=EA763AZ-163A","EA763AZ-163A")</f>
        <v>EA763AZ-163A</v>
      </c>
    </row>
    <row r="515" spans="2:5" x14ac:dyDescent="0.2">
      <c r="B515" s="6" t="s">
        <v>1619</v>
      </c>
      <c r="C515" s="6" t="s">
        <v>1099</v>
      </c>
      <c r="D515" s="6" t="s">
        <v>1100</v>
      </c>
      <c r="E515" s="5"/>
    </row>
    <row r="516" spans="2:5" x14ac:dyDescent="0.2">
      <c r="B516" s="6" t="s">
        <v>1620</v>
      </c>
      <c r="C516" s="6" t="s">
        <v>1105</v>
      </c>
      <c r="D516" s="6" t="s">
        <v>1106</v>
      </c>
      <c r="E516" s="5" t="str">
        <f>HYPERLINK("https://www.esco-net.com/wcs/escort/ec/detail?hHinCd=EA763AE-22D","EA763AE-22D")</f>
        <v>EA763AE-22D</v>
      </c>
    </row>
    <row r="517" spans="2:5" x14ac:dyDescent="0.2">
      <c r="B517" s="6" t="s">
        <v>1620</v>
      </c>
      <c r="C517" s="6" t="s">
        <v>1107</v>
      </c>
      <c r="D517" s="6" t="s">
        <v>1108</v>
      </c>
      <c r="E517" s="5" t="str">
        <f>HYPERLINK("https://www.esco-net.com/wcs/escort/ec/detail?hHinCd=EA763AG-46D","EA763AG-46D")</f>
        <v>EA763AG-46D</v>
      </c>
    </row>
    <row r="518" spans="2:5" x14ac:dyDescent="0.2">
      <c r="B518" s="6" t="s">
        <v>43</v>
      </c>
      <c r="C518" s="6" t="s">
        <v>1112</v>
      </c>
      <c r="D518" s="6" t="s">
        <v>1113</v>
      </c>
      <c r="E518" s="5" t="str">
        <f>HYPERLINK("https://www.esco-net.com/wcs/escort/ec/detail?hHinCd=EA715AH-20BC","EA715AH-20BC")</f>
        <v>EA715AH-20BC</v>
      </c>
    </row>
    <row r="519" spans="2:5" x14ac:dyDescent="0.2">
      <c r="B519" s="6" t="s">
        <v>44</v>
      </c>
      <c r="C519" s="6" t="s">
        <v>1114</v>
      </c>
      <c r="D519" s="6" t="s">
        <v>1115</v>
      </c>
      <c r="E519" s="5" t="str">
        <f>HYPERLINK("https://www.esco-net.com/wcs/escort/ec/detail?hHinCd=EA951FE-106A","EA951FE-106A")</f>
        <v>EA951FE-106A</v>
      </c>
    </row>
    <row r="520" spans="2:5" x14ac:dyDescent="0.2">
      <c r="B520" s="6" t="s">
        <v>1621</v>
      </c>
      <c r="C520" s="6" t="s">
        <v>1116</v>
      </c>
      <c r="D520" s="6" t="s">
        <v>1117</v>
      </c>
      <c r="E520" s="5"/>
    </row>
    <row r="521" spans="2:5" x14ac:dyDescent="0.2">
      <c r="B521" s="6" t="s">
        <v>13</v>
      </c>
      <c r="C521" s="6" t="s">
        <v>1118</v>
      </c>
      <c r="D521" s="6" t="s">
        <v>1119</v>
      </c>
      <c r="E521" s="5" t="str">
        <f>HYPERLINK("https://www.esco-net.com/wcs/escort/ec/detail?hHinCd=EA929HB-4","EA929HB-4")</f>
        <v>EA929HB-4</v>
      </c>
    </row>
    <row r="522" spans="2:5" x14ac:dyDescent="0.2">
      <c r="B522" s="6" t="s">
        <v>1622</v>
      </c>
      <c r="C522" s="6" t="s">
        <v>1120</v>
      </c>
      <c r="D522" s="6" t="s">
        <v>1121</v>
      </c>
      <c r="E522" s="5" t="str">
        <f>HYPERLINK("https://www.esco-net.com/wcs/escort/ec/detail?hHinCd=EA995AD-85B","EA995AD-85B")</f>
        <v>EA995AD-85B</v>
      </c>
    </row>
    <row r="523" spans="2:5" x14ac:dyDescent="0.2">
      <c r="B523" s="6" t="s">
        <v>1623</v>
      </c>
      <c r="C523" s="6" t="s">
        <v>1122</v>
      </c>
      <c r="D523" s="6" t="s">
        <v>1123</v>
      </c>
      <c r="E523" s="5"/>
    </row>
    <row r="524" spans="2:5" x14ac:dyDescent="0.2">
      <c r="B524" s="6" t="s">
        <v>1624</v>
      </c>
      <c r="C524" s="6" t="s">
        <v>1124</v>
      </c>
      <c r="D524" s="6" t="s">
        <v>1125</v>
      </c>
      <c r="E524" s="5" t="str">
        <f>HYPERLINK("https://www.esco-net.com/wcs/escort/ec/detail?hHinCd=EA927SA-54","EA927SA-54")</f>
        <v>EA927SA-54</v>
      </c>
    </row>
    <row r="525" spans="2:5" x14ac:dyDescent="0.2">
      <c r="B525" s="6" t="s">
        <v>1624</v>
      </c>
      <c r="C525" s="6" t="s">
        <v>1126</v>
      </c>
      <c r="D525" s="6" t="s">
        <v>1127</v>
      </c>
      <c r="E525" s="5" t="str">
        <f>HYPERLINK("https://www.esco-net.com/wcs/escort/ec/detail?hHinCd=EA927SA-60","EA927SA-60")</f>
        <v>EA927SA-60</v>
      </c>
    </row>
    <row r="526" spans="2:5" x14ac:dyDescent="0.2">
      <c r="B526" s="6" t="s">
        <v>1625</v>
      </c>
      <c r="C526" s="6" t="s">
        <v>1128</v>
      </c>
      <c r="D526" s="6" t="s">
        <v>1129</v>
      </c>
      <c r="E526" s="5" t="str">
        <f>HYPERLINK("https://www.esco-net.com/wcs/escort/ec/detail?hHinCd=EA763AE-100C","EA763AE-100C")</f>
        <v>EA763AE-100C</v>
      </c>
    </row>
    <row r="527" spans="2:5" x14ac:dyDescent="0.2">
      <c r="B527" s="6" t="s">
        <v>1179</v>
      </c>
      <c r="C527" s="6" t="s">
        <v>1131</v>
      </c>
      <c r="D527" s="6" t="s">
        <v>1132</v>
      </c>
      <c r="E527" s="5"/>
    </row>
    <row r="528" spans="2:5" x14ac:dyDescent="0.2">
      <c r="B528" s="6" t="s">
        <v>1626</v>
      </c>
      <c r="C528" s="6" t="s">
        <v>1135</v>
      </c>
      <c r="D528" s="6" t="s">
        <v>1136</v>
      </c>
      <c r="E528" s="5" t="str">
        <f>HYPERLINK("https://www.esco-net.com/wcs/escort/ec/detail?hHinCd=EA922KR-21C","EA922KR-21C")</f>
        <v>EA922KR-21C</v>
      </c>
    </row>
    <row r="529" spans="2:5" x14ac:dyDescent="0.2">
      <c r="B529" s="6" t="s">
        <v>1626</v>
      </c>
      <c r="C529" s="6" t="s">
        <v>1137</v>
      </c>
      <c r="D529" s="6" t="s">
        <v>1138</v>
      </c>
      <c r="E529" s="5" t="str">
        <f>HYPERLINK("https://www.esco-net.com/wcs/escort/ec/detail?hHinCd=EA922KR-26B","EA922KR-26B")</f>
        <v>EA922KR-26B</v>
      </c>
    </row>
    <row r="530" spans="2:5" x14ac:dyDescent="0.2">
      <c r="B530" s="6" t="s">
        <v>1626</v>
      </c>
      <c r="C530" s="6" t="s">
        <v>1139</v>
      </c>
      <c r="D530" s="6" t="s">
        <v>1140</v>
      </c>
      <c r="E530" s="5" t="str">
        <f>HYPERLINK("https://www.esco-net.com/wcs/escort/ec/detail?hHinCd=EA922KR-82A","EA922KR-82A")</f>
        <v>EA922KR-82A</v>
      </c>
    </row>
    <row r="531" spans="2:5" x14ac:dyDescent="0.2">
      <c r="B531" s="6" t="s">
        <v>1626</v>
      </c>
      <c r="C531" s="6" t="s">
        <v>1133</v>
      </c>
      <c r="D531" s="6" t="s">
        <v>1134</v>
      </c>
      <c r="E531" s="5" t="str">
        <f>HYPERLINK("https://www.esco-net.com/wcs/escort/ec/detail?hHinCd=EA922KS-2A","EA922KS-2A")</f>
        <v>EA922KS-2A</v>
      </c>
    </row>
    <row r="532" spans="2:5" x14ac:dyDescent="0.2">
      <c r="B532" s="6" t="s">
        <v>1186</v>
      </c>
      <c r="C532" s="6" t="s">
        <v>1141</v>
      </c>
      <c r="D532" s="6" t="s">
        <v>1142</v>
      </c>
      <c r="E532" s="5" t="str">
        <f>HYPERLINK("https://www.esco-net.com/wcs/escort/ec/detail?hHinCd=EA922AV-40","EA922AV-40")</f>
        <v>EA922AV-40</v>
      </c>
    </row>
    <row r="533" spans="2:5" x14ac:dyDescent="0.2">
      <c r="B533" s="6" t="s">
        <v>1627</v>
      </c>
      <c r="C533" s="6" t="s">
        <v>1143</v>
      </c>
      <c r="D533" s="6" t="s">
        <v>1144</v>
      </c>
      <c r="E533" s="5" t="str">
        <f>HYPERLINK("https://www.esco-net.com/wcs/escort/ec/detail?hHinCd=EA939AC-7A","EA939AC-7A")</f>
        <v>EA939AC-7A</v>
      </c>
    </row>
    <row r="534" spans="2:5" x14ac:dyDescent="0.2">
      <c r="B534" s="6" t="s">
        <v>1628</v>
      </c>
      <c r="C534" s="6" t="s">
        <v>1145</v>
      </c>
      <c r="D534" s="6" t="s">
        <v>1146</v>
      </c>
      <c r="E534" s="5" t="str">
        <f>HYPERLINK("https://www.esco-net.com/wcs/escort/ec/detail?hHinCd=EA922KR-62","EA922KR-62")</f>
        <v>EA922KR-62</v>
      </c>
    </row>
    <row r="535" spans="2:5" x14ac:dyDescent="0.2">
      <c r="B535" s="6" t="s">
        <v>1629</v>
      </c>
      <c r="C535" s="6" t="s">
        <v>1147</v>
      </c>
      <c r="D535" s="6" t="s">
        <v>1148</v>
      </c>
      <c r="E535" s="5" t="str">
        <f>HYPERLINK("https://www.esco-net.com/wcs/escort/ec/detail?hHinCd=EA920LE-7","EA920LE-7")</f>
        <v>EA920LE-7</v>
      </c>
    </row>
    <row r="536" spans="2:5" x14ac:dyDescent="0.2">
      <c r="B536" s="6" t="s">
        <v>1630</v>
      </c>
      <c r="C536" s="6" t="s">
        <v>1149</v>
      </c>
      <c r="D536" s="6" t="s">
        <v>1150</v>
      </c>
      <c r="E536" s="5" t="str">
        <f>HYPERLINK("https://www.esco-net.com/wcs/escort/ec/detail?hHinCd=EA944CR-18C","EA944CR-18C")</f>
        <v>EA944CR-18C</v>
      </c>
    </row>
    <row r="537" spans="2:5" x14ac:dyDescent="0.2">
      <c r="B537" s="6" t="s">
        <v>1631</v>
      </c>
      <c r="C537" s="6" t="s">
        <v>1151</v>
      </c>
      <c r="D537" s="6" t="s">
        <v>1152</v>
      </c>
      <c r="E537" s="5"/>
    </row>
    <row r="538" spans="2:5" x14ac:dyDescent="0.2">
      <c r="B538" s="6" t="s">
        <v>1632</v>
      </c>
      <c r="C538" s="6" t="s">
        <v>1153</v>
      </c>
      <c r="D538" s="6" t="s">
        <v>1154</v>
      </c>
      <c r="E538" s="5"/>
    </row>
    <row r="539" spans="2:5" x14ac:dyDescent="0.2">
      <c r="B539" s="6" t="s">
        <v>1632</v>
      </c>
      <c r="C539" s="6" t="s">
        <v>1155</v>
      </c>
      <c r="D539" s="6" t="s">
        <v>1156</v>
      </c>
      <c r="E539" s="5" t="str">
        <f>HYPERLINK("https://www.esco-net.com/wcs/escort/ec/detail?hHinCd=EA800P","EA800P")</f>
        <v>EA800P</v>
      </c>
    </row>
    <row r="540" spans="2:5" x14ac:dyDescent="0.2">
      <c r="B540" s="6" t="s">
        <v>1632</v>
      </c>
      <c r="C540" s="6" t="s">
        <v>1157</v>
      </c>
      <c r="D540" s="6" t="s">
        <v>1158</v>
      </c>
      <c r="E540" s="5"/>
    </row>
    <row r="541" spans="2:5" x14ac:dyDescent="0.2">
      <c r="B541" s="6" t="s">
        <v>1633</v>
      </c>
      <c r="C541" s="6" t="s">
        <v>1161</v>
      </c>
      <c r="D541" s="6" t="s">
        <v>1162</v>
      </c>
      <c r="E541" s="5"/>
    </row>
    <row r="542" spans="2:5" x14ac:dyDescent="0.2">
      <c r="B542" s="6" t="s">
        <v>1634</v>
      </c>
      <c r="C542" s="6" t="s">
        <v>1163</v>
      </c>
      <c r="D542" s="6" t="s">
        <v>1164</v>
      </c>
      <c r="E542" s="5" t="str">
        <f>HYPERLINK("https://www.esco-net.com/wcs/escort/ec/detail?hHinCd=EA800MP-2","EA800MP-2")</f>
        <v>EA800MP-2</v>
      </c>
    </row>
    <row r="543" spans="2:5" x14ac:dyDescent="0.2">
      <c r="B543" s="6" t="s">
        <v>1635</v>
      </c>
      <c r="C543" s="6" t="s">
        <v>1165</v>
      </c>
      <c r="D543" s="6" t="s">
        <v>1166</v>
      </c>
      <c r="E543" s="5" t="str">
        <f>HYPERLINK("https://www.esco-net.com/wcs/escort/ec/detail?hHinCd=EA800VH-18","EA800VH-18")</f>
        <v>EA800VH-18</v>
      </c>
    </row>
    <row r="544" spans="2:5" x14ac:dyDescent="0.2">
      <c r="B544" s="6" t="s">
        <v>1636</v>
      </c>
      <c r="C544" s="6" t="s">
        <v>1167</v>
      </c>
      <c r="D544" s="6" t="s">
        <v>1168</v>
      </c>
      <c r="E544" s="5" t="str">
        <f>HYPERLINK("https://www.esco-net.com/wcs/escort/ec/detail?hHinCd=EA354A-327","EA354A-327")</f>
        <v>EA354A-327</v>
      </c>
    </row>
    <row r="545" spans="2:5" x14ac:dyDescent="0.2">
      <c r="B545" s="6" t="s">
        <v>1637</v>
      </c>
      <c r="C545" s="6" t="s">
        <v>1169</v>
      </c>
      <c r="D545" s="6" t="s">
        <v>1170</v>
      </c>
      <c r="E545" s="5" t="str">
        <f>HYPERLINK("https://www.esco-net.com/wcs/escort/ec/detail?hHinCd=EA354GD-54A","EA354GD-54A")</f>
        <v>EA354GD-54A</v>
      </c>
    </row>
    <row r="546" spans="2:5" x14ac:dyDescent="0.2">
      <c r="B546" s="6" t="s">
        <v>1638</v>
      </c>
      <c r="C546" s="6" t="s">
        <v>1171</v>
      </c>
      <c r="D546" s="6" t="s">
        <v>1172</v>
      </c>
      <c r="E546" s="5" t="str">
        <f>HYPERLINK("https://www.esco-net.com/wcs/escort/ec/detail?hHinCd=EA353BB-41","EA353BB-41")</f>
        <v>EA353BB-41</v>
      </c>
    </row>
    <row r="547" spans="2:5" x14ac:dyDescent="0.2">
      <c r="B547" s="6" t="s">
        <v>1638</v>
      </c>
      <c r="C547" s="6" t="s">
        <v>1173</v>
      </c>
      <c r="D547" s="6" t="s">
        <v>1174</v>
      </c>
      <c r="E547" s="5"/>
    </row>
    <row r="548" spans="2:5" x14ac:dyDescent="0.2">
      <c r="B548" s="6" t="s">
        <v>1639</v>
      </c>
      <c r="C548" s="6" t="s">
        <v>1175</v>
      </c>
      <c r="D548" s="6" t="s">
        <v>1176</v>
      </c>
      <c r="E548" s="5" t="str">
        <f>HYPERLINK("https://www.esco-net.com/wcs/escort/ec/detail?hHinCd=EA353BT-23A","EA353BT-23A")</f>
        <v>EA353BT-23A</v>
      </c>
    </row>
    <row r="549" spans="2:5" x14ac:dyDescent="0.2">
      <c r="B549" s="6" t="s">
        <v>1639</v>
      </c>
      <c r="C549" s="6" t="s">
        <v>1177</v>
      </c>
      <c r="D549" s="6" t="s">
        <v>1178</v>
      </c>
      <c r="E549" s="5" t="str">
        <f>HYPERLINK("https://www.esco-net.com/wcs/escort/ec/detail?hHinCd=EA353BT-232A","EA353BT-232A")</f>
        <v>EA353BT-232A</v>
      </c>
    </row>
    <row r="550" spans="2:5" x14ac:dyDescent="0.2">
      <c r="B550" s="6" t="s">
        <v>1640</v>
      </c>
      <c r="C550" s="6" t="s">
        <v>1180</v>
      </c>
      <c r="D550" s="6" t="s">
        <v>1181</v>
      </c>
      <c r="E550" s="5" t="str">
        <f>HYPERLINK("https://www.esco-net.com/wcs/escort/ec/detail?hHinCd=EA353BT-166A","EA353BT-166A")</f>
        <v>EA353BT-166A</v>
      </c>
    </row>
    <row r="551" spans="2:5" x14ac:dyDescent="0.2">
      <c r="B551" s="6" t="s">
        <v>1641</v>
      </c>
      <c r="C551" s="6" t="s">
        <v>1182</v>
      </c>
      <c r="D551" s="6" t="s">
        <v>1183</v>
      </c>
      <c r="E551" s="5" t="str">
        <f>HYPERLINK("https://www.esco-net.com/wcs/escort/ec/detail?hHinCd=EA353BT-343","EA353BT-343")</f>
        <v>EA353BT-343</v>
      </c>
    </row>
    <row r="552" spans="2:5" x14ac:dyDescent="0.2">
      <c r="B552" s="6" t="s">
        <v>1642</v>
      </c>
      <c r="C552" s="6" t="s">
        <v>1184</v>
      </c>
      <c r="D552" s="6" t="s">
        <v>1185</v>
      </c>
      <c r="E552" s="5" t="str">
        <f>HYPERLINK("https://www.esco-net.com/wcs/escort/ec/detail?hHinCd=EA353BB-12","EA353BB-12")</f>
        <v>EA353BB-12</v>
      </c>
    </row>
    <row r="553" spans="2:5" x14ac:dyDescent="0.2">
      <c r="B553" s="6" t="s">
        <v>1226</v>
      </c>
      <c r="C553" s="6" t="s">
        <v>1187</v>
      </c>
      <c r="D553" s="6" t="s">
        <v>1188</v>
      </c>
      <c r="E553" s="5" t="str">
        <f>HYPERLINK("https://www.esco-net.com/wcs/escort/ec/detail?hHinCd=EA354BG-3","EA354BG-3")</f>
        <v>EA354BG-3</v>
      </c>
    </row>
    <row r="554" spans="2:5" x14ac:dyDescent="0.2">
      <c r="B554" s="6" t="s">
        <v>1643</v>
      </c>
      <c r="C554" s="6" t="s">
        <v>1189</v>
      </c>
      <c r="D554" s="6" t="s">
        <v>1190</v>
      </c>
      <c r="E554" s="5" t="str">
        <f>HYPERLINK("https://www.esco-net.com/wcs/escort/ec/detail?hHinCd=EA354DS-31A","EA354DS-31A")</f>
        <v>EA354DS-31A</v>
      </c>
    </row>
    <row r="555" spans="2:5" x14ac:dyDescent="0.2">
      <c r="B555" s="6" t="s">
        <v>1233</v>
      </c>
      <c r="C555" s="6" t="s">
        <v>1191</v>
      </c>
      <c r="D555" s="6" t="s">
        <v>1192</v>
      </c>
      <c r="E555" s="5" t="str">
        <f>HYPERLINK("https://www.esco-net.com/wcs/escort/ec/detail?hHinCd=EA998XZ-24.5B","EA998XZ-24.5B")</f>
        <v>EA998XZ-24.5B</v>
      </c>
    </row>
    <row r="556" spans="2:5" x14ac:dyDescent="0.2">
      <c r="B556" s="6" t="s">
        <v>1644</v>
      </c>
      <c r="C556" s="6" t="s">
        <v>1195</v>
      </c>
      <c r="D556" s="6" t="s">
        <v>1196</v>
      </c>
      <c r="E556" s="5" t="str">
        <f>HYPERLINK("https://www.esco-net.com/wcs/escort/ec/detail?hHinCd=EA915GE-15","EA915GE-15")</f>
        <v>EA915GE-15</v>
      </c>
    </row>
    <row r="557" spans="2:5" x14ac:dyDescent="0.2">
      <c r="B557" s="6" t="s">
        <v>1645</v>
      </c>
      <c r="C557" s="6" t="s">
        <v>1193</v>
      </c>
      <c r="D557" s="6" t="s">
        <v>1194</v>
      </c>
      <c r="E557" s="5"/>
    </row>
    <row r="558" spans="2:5" x14ac:dyDescent="0.2">
      <c r="B558" s="6" t="s">
        <v>1645</v>
      </c>
      <c r="C558" s="6" t="s">
        <v>1201</v>
      </c>
      <c r="D558" s="6" t="s">
        <v>1202</v>
      </c>
      <c r="E558" s="5"/>
    </row>
    <row r="559" spans="2:5" x14ac:dyDescent="0.2">
      <c r="B559" s="6" t="s">
        <v>1645</v>
      </c>
      <c r="C559" s="6" t="s">
        <v>1197</v>
      </c>
      <c r="D559" s="6" t="s">
        <v>1198</v>
      </c>
      <c r="E559" s="5"/>
    </row>
    <row r="560" spans="2:5" x14ac:dyDescent="0.2">
      <c r="B560" s="6" t="s">
        <v>1645</v>
      </c>
      <c r="C560" s="6" t="s">
        <v>1199</v>
      </c>
      <c r="D560" s="6" t="s">
        <v>1200</v>
      </c>
      <c r="E560" s="5"/>
    </row>
    <row r="561" spans="2:5" x14ac:dyDescent="0.2">
      <c r="B561" s="6" t="s">
        <v>1645</v>
      </c>
      <c r="C561" s="6" t="s">
        <v>1207</v>
      </c>
      <c r="D561" s="6" t="s">
        <v>1208</v>
      </c>
      <c r="E561" s="5"/>
    </row>
    <row r="562" spans="2:5" x14ac:dyDescent="0.2">
      <c r="B562" s="6" t="s">
        <v>1646</v>
      </c>
      <c r="C562" s="6" t="s">
        <v>1203</v>
      </c>
      <c r="D562" s="6" t="s">
        <v>1204</v>
      </c>
      <c r="E562" s="5"/>
    </row>
    <row r="563" spans="2:5" x14ac:dyDescent="0.2">
      <c r="B563" s="6" t="s">
        <v>1646</v>
      </c>
      <c r="C563" s="6" t="s">
        <v>1205</v>
      </c>
      <c r="D563" s="6" t="s">
        <v>1206</v>
      </c>
      <c r="E563" s="5"/>
    </row>
    <row r="564" spans="2:5" x14ac:dyDescent="0.2">
      <c r="B564" s="6" t="s">
        <v>1647</v>
      </c>
      <c r="C564" s="6" t="s">
        <v>1209</v>
      </c>
      <c r="D564" s="6" t="s">
        <v>1210</v>
      </c>
      <c r="E564" s="5" t="str">
        <f>HYPERLINK("https://www.esco-net.com/wcs/escort/ec/detail?hHinCd=EA915GF-111","EA915GF-111")</f>
        <v>EA915GF-111</v>
      </c>
    </row>
    <row r="565" spans="2:5" x14ac:dyDescent="0.2">
      <c r="B565" s="6" t="s">
        <v>1648</v>
      </c>
      <c r="C565" s="6" t="s">
        <v>1211</v>
      </c>
      <c r="D565" s="6" t="s">
        <v>1212</v>
      </c>
      <c r="E565" s="5" t="str">
        <f>HYPERLINK("https://www.esco-net.com/wcs/escort/ec/detail?hHinCd=EA910LY-27","EA910LY-27")</f>
        <v>EA910LY-27</v>
      </c>
    </row>
    <row r="566" spans="2:5" x14ac:dyDescent="0.2">
      <c r="B566" s="6" t="s">
        <v>1648</v>
      </c>
      <c r="C566" s="6" t="s">
        <v>1213</v>
      </c>
      <c r="D566" s="6" t="s">
        <v>1214</v>
      </c>
      <c r="E566" s="5" t="str">
        <f>HYPERLINK("https://www.esco-net.com/wcs/escort/ec/detail?hHinCd=EA910LY-28","EA910LY-28")</f>
        <v>EA910LY-28</v>
      </c>
    </row>
    <row r="567" spans="2:5" x14ac:dyDescent="0.2">
      <c r="B567" s="6" t="s">
        <v>1648</v>
      </c>
      <c r="C567" s="6" t="s">
        <v>1215</v>
      </c>
      <c r="D567" s="6" t="s">
        <v>1214</v>
      </c>
      <c r="E567" s="5" t="str">
        <f>HYPERLINK("https://www.esco-net.com/wcs/escort/ec/detail?hHinCd=EA910LY-28","EA910LY-28")</f>
        <v>EA910LY-28</v>
      </c>
    </row>
    <row r="568" spans="2:5" x14ac:dyDescent="0.2">
      <c r="B568" s="6" t="s">
        <v>1649</v>
      </c>
      <c r="C568" s="6" t="s">
        <v>1216</v>
      </c>
      <c r="D568" s="6" t="s">
        <v>1217</v>
      </c>
      <c r="E568" s="5" t="str">
        <f>HYPERLINK("https://www.esco-net.com/wcs/escort/ec/detail?hHinCd=EA998FE-52","EA998FE-52")</f>
        <v>EA998FE-52</v>
      </c>
    </row>
    <row r="569" spans="2:5" x14ac:dyDescent="0.2">
      <c r="B569" s="6" t="s">
        <v>1251</v>
      </c>
      <c r="C569" s="6" t="s">
        <v>1218</v>
      </c>
      <c r="D569" s="6" t="s">
        <v>1219</v>
      </c>
      <c r="E569" s="5" t="str">
        <f>HYPERLINK("https://www.esco-net.com/wcs/escort/ec/detail?hHinCd=EA983SL-12","EA983SL-12")</f>
        <v>EA983SL-12</v>
      </c>
    </row>
    <row r="570" spans="2:5" x14ac:dyDescent="0.2">
      <c r="B570" s="6" t="s">
        <v>1650</v>
      </c>
      <c r="C570" s="6" t="s">
        <v>1220</v>
      </c>
      <c r="D570" s="6" t="s">
        <v>1221</v>
      </c>
      <c r="E570" s="5" t="str">
        <f>HYPERLINK("https://www.esco-net.com/wcs/escort/ec/detail?hHinCd=EA916XK-91","EA916XK-91")</f>
        <v>EA916XK-91</v>
      </c>
    </row>
    <row r="571" spans="2:5" x14ac:dyDescent="0.2">
      <c r="B571" s="6" t="s">
        <v>1651</v>
      </c>
      <c r="C571" s="6" t="s">
        <v>1222</v>
      </c>
      <c r="D571" s="6" t="s">
        <v>1223</v>
      </c>
      <c r="E571" s="5" t="str">
        <f>HYPERLINK("https://www.esco-net.com/wcs/escort/ec/detail?hHinCd=EA983DB-245","EA983DB-245")</f>
        <v>EA983DB-245</v>
      </c>
    </row>
    <row r="572" spans="2:5" x14ac:dyDescent="0.2">
      <c r="B572" s="6" t="s">
        <v>1651</v>
      </c>
      <c r="C572" s="6" t="s">
        <v>1224</v>
      </c>
      <c r="D572" s="6" t="s">
        <v>1225</v>
      </c>
      <c r="E572" s="5" t="str">
        <f>HYPERLINK("https://www.esco-net.com/wcs/escort/ec/detail?hHinCd=EA983DB-102","EA983DB-102")</f>
        <v>EA983DB-102</v>
      </c>
    </row>
    <row r="573" spans="2:5" x14ac:dyDescent="0.2">
      <c r="B573" s="6" t="s">
        <v>1652</v>
      </c>
      <c r="C573" s="6" t="s">
        <v>1227</v>
      </c>
      <c r="D573" s="6" t="s">
        <v>1228</v>
      </c>
      <c r="E573" s="5" t="str">
        <f>HYPERLINK("https://www.esco-net.com/wcs/escort/ec/detail?hHinCd=EA948TP-23B","EA948TP-23B")</f>
        <v>EA948TP-23B</v>
      </c>
    </row>
    <row r="574" spans="2:5" x14ac:dyDescent="0.2">
      <c r="B574" s="6" t="s">
        <v>1652</v>
      </c>
      <c r="C574" s="6" t="s">
        <v>1229</v>
      </c>
      <c r="D574" s="6" t="s">
        <v>1230</v>
      </c>
      <c r="E574" s="5" t="str">
        <f>HYPERLINK("https://www.esco-net.com/wcs/escort/ec/detail?hHinCd=EA948TP-23C","EA948TP-23C")</f>
        <v>EA948TP-23C</v>
      </c>
    </row>
    <row r="575" spans="2:5" x14ac:dyDescent="0.2">
      <c r="B575" s="6" t="s">
        <v>1653</v>
      </c>
      <c r="C575" s="6" t="s">
        <v>1231</v>
      </c>
      <c r="D575" s="6" t="s">
        <v>1232</v>
      </c>
      <c r="E575" s="5"/>
    </row>
    <row r="576" spans="2:5" x14ac:dyDescent="0.2">
      <c r="B576" s="6" t="s">
        <v>1654</v>
      </c>
      <c r="C576" s="6" t="s">
        <v>1234</v>
      </c>
      <c r="D576" s="6" t="s">
        <v>1235</v>
      </c>
      <c r="E576" s="5"/>
    </row>
    <row r="577" spans="2:5" x14ac:dyDescent="0.2">
      <c r="B577" s="6" t="s">
        <v>1655</v>
      </c>
      <c r="C577" s="6" t="s">
        <v>1236</v>
      </c>
      <c r="D577" s="6" t="s">
        <v>1237</v>
      </c>
      <c r="E577" s="5"/>
    </row>
    <row r="578" spans="2:5" x14ac:dyDescent="0.2">
      <c r="B578" s="6" t="s">
        <v>1656</v>
      </c>
      <c r="C578" s="6" t="s">
        <v>1240</v>
      </c>
      <c r="D578" s="6" t="s">
        <v>1241</v>
      </c>
      <c r="E578" s="5"/>
    </row>
    <row r="579" spans="2:5" x14ac:dyDescent="0.2">
      <c r="B579" s="6" t="s">
        <v>1656</v>
      </c>
      <c r="C579" s="6" t="s">
        <v>1242</v>
      </c>
      <c r="D579" s="6" t="s">
        <v>1243</v>
      </c>
      <c r="E579" s="5"/>
    </row>
    <row r="580" spans="2:5" x14ac:dyDescent="0.2">
      <c r="B580" s="6" t="s">
        <v>1656</v>
      </c>
      <c r="C580" s="6" t="s">
        <v>1244</v>
      </c>
      <c r="D580" s="6" t="s">
        <v>1243</v>
      </c>
      <c r="E580" s="5"/>
    </row>
    <row r="581" spans="2:5" x14ac:dyDescent="0.2">
      <c r="B581" s="6" t="s">
        <v>1657</v>
      </c>
      <c r="C581" s="6" t="s">
        <v>1245</v>
      </c>
      <c r="D581" s="6" t="s">
        <v>1246</v>
      </c>
      <c r="E581" s="5" t="str">
        <f>HYPERLINK("https://www.esco-net.com/wcs/escort/ec/detail?hHinCd=EA983FE-276","EA983FE-276")</f>
        <v>EA983FE-276</v>
      </c>
    </row>
    <row r="582" spans="2:5" x14ac:dyDescent="0.2">
      <c r="B582" s="6" t="s">
        <v>1657</v>
      </c>
      <c r="C582" s="6" t="s">
        <v>1247</v>
      </c>
      <c r="D582" s="6" t="s">
        <v>1248</v>
      </c>
      <c r="E582" s="5" t="str">
        <f>HYPERLINK("https://www.esco-net.com/wcs/escort/ec/detail?hHinCd=EA983FE-277","EA983FE-277")</f>
        <v>EA983FE-277</v>
      </c>
    </row>
    <row r="583" spans="2:5" x14ac:dyDescent="0.2">
      <c r="B583" s="6" t="s">
        <v>1658</v>
      </c>
      <c r="C583" s="6" t="s">
        <v>1252</v>
      </c>
      <c r="D583" s="6" t="s">
        <v>1253</v>
      </c>
      <c r="E583" s="5" t="str">
        <f>HYPERLINK("https://www.esco-net.com/wcs/escort/ec/detail?hHinCd=EA983G-13A","EA983G-13A")</f>
        <v>EA983G-13A</v>
      </c>
    </row>
    <row r="584" spans="2:5" x14ac:dyDescent="0.2">
      <c r="B584" s="6" t="s">
        <v>1658</v>
      </c>
      <c r="C584" s="6" t="s">
        <v>1249</v>
      </c>
      <c r="D584" s="6" t="s">
        <v>1250</v>
      </c>
      <c r="E584" s="5"/>
    </row>
    <row r="585" spans="2:5" x14ac:dyDescent="0.2">
      <c r="B585" s="6" t="s">
        <v>1659</v>
      </c>
      <c r="C585" s="6" t="s">
        <v>1254</v>
      </c>
      <c r="D585" s="6" t="s">
        <v>1255</v>
      </c>
      <c r="E585" s="5" t="str">
        <f>HYPERLINK("https://www.esco-net.com/wcs/escort/ec/detail?hHinCd=EA864CD-451","EA864CD-451")</f>
        <v>EA864CD-451</v>
      </c>
    </row>
    <row r="586" spans="2:5" x14ac:dyDescent="0.2">
      <c r="B586" s="6" t="s">
        <v>1659</v>
      </c>
      <c r="C586" s="6" t="s">
        <v>1256</v>
      </c>
      <c r="D586" s="6" t="s">
        <v>1257</v>
      </c>
      <c r="E586" s="5" t="str">
        <f>HYPERLINK("https://www.esco-net.com/wcs/escort/ec/detail?hHinCd=EA864CD-452","EA864CD-452")</f>
        <v>EA864CD-452</v>
      </c>
    </row>
    <row r="587" spans="2:5" x14ac:dyDescent="0.2">
      <c r="B587" s="6" t="s">
        <v>1660</v>
      </c>
      <c r="C587" s="6" t="s">
        <v>1258</v>
      </c>
      <c r="D587" s="6" t="s">
        <v>1259</v>
      </c>
      <c r="E587" s="5"/>
    </row>
    <row r="588" spans="2:5" x14ac:dyDescent="0.2">
      <c r="B588" s="6" t="s">
        <v>1661</v>
      </c>
      <c r="C588" s="6" t="s">
        <v>1260</v>
      </c>
      <c r="D588" s="6" t="s">
        <v>1261</v>
      </c>
      <c r="E588" s="5" t="str">
        <f>HYPERLINK("https://www.esco-net.com/wcs/escort/ec/detail?hHinCd=EA864CB-92","EA864CB-92")</f>
        <v>EA864CB-92</v>
      </c>
    </row>
    <row r="589" spans="2:5" x14ac:dyDescent="0.2">
      <c r="B589" s="6" t="s">
        <v>1662</v>
      </c>
      <c r="C589" s="6" t="s">
        <v>1262</v>
      </c>
      <c r="D589" s="6" t="s">
        <v>1263</v>
      </c>
      <c r="E589" s="5"/>
    </row>
    <row r="590" spans="2:5" x14ac:dyDescent="0.2">
      <c r="B590" s="6" t="s">
        <v>1663</v>
      </c>
      <c r="C590" s="6" t="s">
        <v>1264</v>
      </c>
      <c r="D590" s="6" t="s">
        <v>1265</v>
      </c>
      <c r="E590" s="5" t="str">
        <f>HYPERLINK("https://www.esco-net.com/wcs/escort/ec/detail?hHinCd=EA944D-42","EA944D-42")</f>
        <v>EA944D-42</v>
      </c>
    </row>
    <row r="591" spans="2:5" x14ac:dyDescent="0.2">
      <c r="B591" s="6" t="s">
        <v>1664</v>
      </c>
      <c r="C591" s="6" t="s">
        <v>1266</v>
      </c>
      <c r="D591" s="6" t="s">
        <v>1267</v>
      </c>
      <c r="E591" s="5" t="str">
        <f>HYPERLINK("https://www.esco-net.com/wcs/escort/ec/detail?hHinCd=EA724YC-52","EA724YC-52")</f>
        <v>EA724YC-52</v>
      </c>
    </row>
    <row r="592" spans="2:5" x14ac:dyDescent="0.2">
      <c r="B592" s="6" t="s">
        <v>1665</v>
      </c>
      <c r="C592" s="6" t="s">
        <v>1268</v>
      </c>
      <c r="D592" s="6" t="s">
        <v>1269</v>
      </c>
      <c r="E592" s="5"/>
    </row>
    <row r="593" spans="2:5" x14ac:dyDescent="0.2">
      <c r="B593" s="6" t="s">
        <v>1666</v>
      </c>
      <c r="C593" s="6" t="s">
        <v>1270</v>
      </c>
      <c r="D593" s="6" t="s">
        <v>1271</v>
      </c>
      <c r="E593" s="5" t="str">
        <f>HYPERLINK("https://www.esco-net.com/wcs/escort/ec/detail?hHinCd=EA928AJ-271","EA928AJ-271")</f>
        <v>EA928AJ-271</v>
      </c>
    </row>
    <row r="594" spans="2:5" x14ac:dyDescent="0.2">
      <c r="B594" s="6" t="s">
        <v>1667</v>
      </c>
      <c r="C594" s="6" t="s">
        <v>1272</v>
      </c>
      <c r="D594" s="6" t="s">
        <v>1273</v>
      </c>
      <c r="E594" s="5" t="str">
        <f>HYPERLINK("https://www.esco-net.com/wcs/escort/ec/detail?hHinCd=EA928AM-12A","EA928AM-12A")</f>
        <v>EA928AM-12A</v>
      </c>
    </row>
    <row r="595" spans="2:5" x14ac:dyDescent="0.2">
      <c r="B595" s="6" t="s">
        <v>1668</v>
      </c>
      <c r="C595" s="6" t="s">
        <v>1274</v>
      </c>
      <c r="D595" s="6" t="s">
        <v>1275</v>
      </c>
      <c r="E595" s="5" t="str">
        <f>HYPERLINK("https://www.esco-net.com/wcs/escort/ec/detail?hHinCd=EA922B-201","EA922B-201")</f>
        <v>EA922B-201</v>
      </c>
    </row>
    <row r="596" spans="2:5" x14ac:dyDescent="0.2">
      <c r="B596" s="6" t="s">
        <v>1669</v>
      </c>
      <c r="C596" s="6" t="s">
        <v>1276</v>
      </c>
      <c r="D596" s="6" t="s">
        <v>1277</v>
      </c>
      <c r="E596" s="5" t="str">
        <f>HYPERLINK("https://www.esco-net.com/wcs/escort/ec/detail?hHinCd=EA928AD-6A","EA928AD-6A")</f>
        <v>EA928AD-6A</v>
      </c>
    </row>
    <row r="597" spans="2:5" x14ac:dyDescent="0.2">
      <c r="B597" s="6" t="s">
        <v>1670</v>
      </c>
      <c r="C597" s="6" t="s">
        <v>1278</v>
      </c>
      <c r="D597" s="6" t="s">
        <v>1279</v>
      </c>
      <c r="E597" s="5" t="str">
        <f>HYPERLINK("https://www.esco-net.com/wcs/escort/ec/detail?hHinCd=EA928AD-55AA","EA928AD-55AA")</f>
        <v>EA928AD-55AA</v>
      </c>
    </row>
    <row r="598" spans="2:5" x14ac:dyDescent="0.2">
      <c r="B598" s="6" t="s">
        <v>1671</v>
      </c>
      <c r="C598" s="6" t="s">
        <v>1282</v>
      </c>
      <c r="D598" s="6" t="s">
        <v>1283</v>
      </c>
      <c r="E598" s="5" t="str">
        <f>HYPERLINK("https://www.esco-net.com/wcs/escort/ec/detail?hHinCd=EA928BM-904B","EA928BM-904B")</f>
        <v>EA928BM-904B</v>
      </c>
    </row>
    <row r="599" spans="2:5" x14ac:dyDescent="0.2">
      <c r="B599" s="6" t="s">
        <v>1308</v>
      </c>
      <c r="C599" s="6" t="s">
        <v>1280</v>
      </c>
      <c r="D599" s="6" t="s">
        <v>1281</v>
      </c>
      <c r="E599" s="5" t="str">
        <f>HYPERLINK("https://www.esco-net.com/wcs/escort/ec/detail?hHinCd=EA928AY-92","EA928AY-92")</f>
        <v>EA928AY-92</v>
      </c>
    </row>
    <row r="600" spans="2:5" x14ac:dyDescent="0.2">
      <c r="B600" s="6" t="s">
        <v>1672</v>
      </c>
      <c r="C600" s="6" t="s">
        <v>1284</v>
      </c>
      <c r="D600" s="6" t="s">
        <v>1285</v>
      </c>
      <c r="E600" s="5"/>
    </row>
    <row r="601" spans="2:5" x14ac:dyDescent="0.2">
      <c r="B601" s="6" t="s">
        <v>1673</v>
      </c>
      <c r="C601" s="6" t="s">
        <v>1286</v>
      </c>
      <c r="D601" s="6" t="s">
        <v>1287</v>
      </c>
      <c r="E601" s="5" t="str">
        <f>HYPERLINK("https://www.esco-net.com/wcs/escort/ec/detail?hHinCd=EA995AA-614","EA995AA-614")</f>
        <v>EA995AA-614</v>
      </c>
    </row>
    <row r="602" spans="2:5" x14ac:dyDescent="0.2">
      <c r="B602" s="6" t="s">
        <v>1674</v>
      </c>
      <c r="C602" s="6" t="s">
        <v>1288</v>
      </c>
      <c r="D602" s="6" t="s">
        <v>1289</v>
      </c>
      <c r="E602" s="5" t="str">
        <f>HYPERLINK("https://www.esco-net.com/wcs/escort/ec/detail?hHinCd=EA995AA-352","EA995AA-352")</f>
        <v>EA995AA-352</v>
      </c>
    </row>
    <row r="603" spans="2:5" x14ac:dyDescent="0.2">
      <c r="B603" s="6" t="s">
        <v>1675</v>
      </c>
      <c r="C603" s="6" t="s">
        <v>1290</v>
      </c>
      <c r="D603" s="6" t="s">
        <v>1291</v>
      </c>
      <c r="E603" s="5" t="str">
        <f>HYPERLINK("https://www.esco-net.com/wcs/escort/ec/detail?hHinCd=EA899AJ-36A","EA899AJ-36A")</f>
        <v>EA899AJ-36A</v>
      </c>
    </row>
    <row r="604" spans="2:5" x14ac:dyDescent="0.2">
      <c r="B604" s="6" t="s">
        <v>1321</v>
      </c>
      <c r="C604" s="6" t="s">
        <v>1294</v>
      </c>
      <c r="D604" s="6" t="s">
        <v>1295</v>
      </c>
      <c r="E604" s="5" t="str">
        <f>HYPERLINK("https://www.esco-net.com/wcs/escort/ec/detail?hHinCd=EA115TB-7","EA115TB-7")</f>
        <v>EA115TB-7</v>
      </c>
    </row>
    <row r="605" spans="2:5" x14ac:dyDescent="0.2">
      <c r="B605" s="6" t="s">
        <v>1676</v>
      </c>
      <c r="C605" s="6" t="s">
        <v>1296</v>
      </c>
      <c r="D605" s="6" t="s">
        <v>1297</v>
      </c>
      <c r="E605" s="5" t="str">
        <f>HYPERLINK("https://www.esco-net.com/wcs/escort/ec/detail?hHinCd=EA115TB-30","EA115TB-30")</f>
        <v>EA115TB-30</v>
      </c>
    </row>
    <row r="606" spans="2:5" x14ac:dyDescent="0.2">
      <c r="B606" s="6" t="s">
        <v>1677</v>
      </c>
      <c r="C606" s="6" t="s">
        <v>1298</v>
      </c>
      <c r="D606" s="6" t="s">
        <v>1299</v>
      </c>
      <c r="E606" s="5"/>
    </row>
    <row r="607" spans="2:5" x14ac:dyDescent="0.2">
      <c r="B607" s="6" t="s">
        <v>1678</v>
      </c>
      <c r="C607" s="6" t="s">
        <v>1300</v>
      </c>
      <c r="D607" s="6" t="s">
        <v>1301</v>
      </c>
      <c r="E607" s="5" t="str">
        <f>HYPERLINK("https://www.esco-net.com/wcs/escort/ec/detail?hHinCd=EA915DB-67","EA915DB-67")</f>
        <v>EA915DB-67</v>
      </c>
    </row>
    <row r="608" spans="2:5" x14ac:dyDescent="0.2">
      <c r="B608" s="6" t="s">
        <v>1679</v>
      </c>
      <c r="C608" s="6" t="s">
        <v>1302</v>
      </c>
      <c r="D608" s="6" t="s">
        <v>1303</v>
      </c>
      <c r="E608" s="5" t="str">
        <f>HYPERLINK("https://www.esco-net.com/wcs/escort/ec/detail?hHinCd=EA303YF-2A","EA303YF-2A")</f>
        <v>EA303YF-2A</v>
      </c>
    </row>
    <row r="609" spans="2:5" x14ac:dyDescent="0.2">
      <c r="B609" s="6" t="s">
        <v>1679</v>
      </c>
      <c r="C609" s="6" t="s">
        <v>1304</v>
      </c>
      <c r="D609" s="6" t="s">
        <v>1305</v>
      </c>
      <c r="E609" s="5"/>
    </row>
    <row r="610" spans="2:5" x14ac:dyDescent="0.2">
      <c r="B610" s="6" t="s">
        <v>1680</v>
      </c>
      <c r="C610" s="6" t="s">
        <v>1306</v>
      </c>
      <c r="D610" s="6" t="s">
        <v>1307</v>
      </c>
      <c r="E610" s="5" t="str">
        <f>HYPERLINK("https://www.esco-net.com/wcs/escort/ec/detail?hHinCd=EA913VL-150A","EA913VL-150A")</f>
        <v>EA913VL-150A</v>
      </c>
    </row>
    <row r="611" spans="2:5" x14ac:dyDescent="0.2">
      <c r="B611" s="6" t="s">
        <v>1681</v>
      </c>
      <c r="C611" s="6" t="s">
        <v>1309</v>
      </c>
      <c r="D611" s="6" t="s">
        <v>1310</v>
      </c>
      <c r="E611" s="5" t="str">
        <f>HYPERLINK("https://www.esco-net.com/wcs/escort/ec/detail?hHinCd=EA917AA-30","EA917AA-30")</f>
        <v>EA917AA-30</v>
      </c>
    </row>
    <row r="612" spans="2:5" x14ac:dyDescent="0.2">
      <c r="B612" s="6" t="s">
        <v>1682</v>
      </c>
      <c r="C612" s="6" t="s">
        <v>1311</v>
      </c>
      <c r="D612" s="6" t="s">
        <v>1312</v>
      </c>
      <c r="E612" s="5" t="str">
        <f>HYPERLINK("https://www.esco-net.com/wcs/escort/ec/detail?hHinCd=EA739CB-81","EA739CB-81")</f>
        <v>EA739CB-81</v>
      </c>
    </row>
    <row r="613" spans="2:5" x14ac:dyDescent="0.2">
      <c r="B613" s="6" t="s">
        <v>1683</v>
      </c>
      <c r="C613" s="6" t="s">
        <v>1313</v>
      </c>
      <c r="D613" s="6" t="s">
        <v>1314</v>
      </c>
      <c r="E613" s="5" t="str">
        <f>HYPERLINK("https://www.esco-net.com/wcs/escort/ec/detail?hHinCd=EA650BH-32B","EA650BH-32B")</f>
        <v>EA650BH-32B</v>
      </c>
    </row>
    <row r="614" spans="2:5" x14ac:dyDescent="0.2">
      <c r="B614" s="6" t="s">
        <v>1684</v>
      </c>
      <c r="C614" s="6" t="s">
        <v>1315</v>
      </c>
      <c r="D614" s="6" t="s">
        <v>1316</v>
      </c>
      <c r="E614" s="5"/>
    </row>
    <row r="615" spans="2:5" x14ac:dyDescent="0.2">
      <c r="B615" s="6" t="s">
        <v>1685</v>
      </c>
      <c r="C615" s="6" t="s">
        <v>1317</v>
      </c>
      <c r="D615" s="6" t="s">
        <v>1318</v>
      </c>
      <c r="E615" s="5"/>
    </row>
    <row r="616" spans="2:5" x14ac:dyDescent="0.2">
      <c r="B616" s="6" t="s">
        <v>1686</v>
      </c>
      <c r="C616" s="6" t="s">
        <v>1319</v>
      </c>
      <c r="D616" s="6" t="s">
        <v>1320</v>
      </c>
      <c r="E616" s="5"/>
    </row>
    <row r="617" spans="2:5" x14ac:dyDescent="0.2">
      <c r="B617" s="6" t="s">
        <v>1687</v>
      </c>
      <c r="C617" s="6" t="s">
        <v>1328</v>
      </c>
      <c r="D617" s="6" t="s">
        <v>1329</v>
      </c>
      <c r="E617" s="5" t="str">
        <f>HYPERLINK("https://www.esco-net.com/wcs/escort/ec/detail?hHinCd=EA599RD-1A","EA599RD-1A")</f>
        <v>EA599RD-1A</v>
      </c>
    </row>
    <row r="618" spans="2:5" x14ac:dyDescent="0.2">
      <c r="B618" s="6" t="s">
        <v>1688</v>
      </c>
      <c r="C618" s="6" t="s">
        <v>1322</v>
      </c>
      <c r="D618" s="6" t="s">
        <v>1323</v>
      </c>
      <c r="E618" s="5" t="str">
        <f>HYPERLINK("https://www.esco-net.com/wcs/escort/ec/detail?hHinCd=EA599RB-42","EA599RB-42")</f>
        <v>EA599RB-42</v>
      </c>
    </row>
    <row r="619" spans="2:5" x14ac:dyDescent="0.2">
      <c r="B619" s="6" t="s">
        <v>1688</v>
      </c>
      <c r="C619" s="6" t="s">
        <v>1324</v>
      </c>
      <c r="D619" s="6" t="s">
        <v>1325</v>
      </c>
      <c r="E619" s="5" t="str">
        <f>HYPERLINK("https://www.esco-net.com/wcs/escort/ec/detail?hHinCd=EA599RB-43","EA599RB-43")</f>
        <v>EA599RB-43</v>
      </c>
    </row>
    <row r="620" spans="2:5" x14ac:dyDescent="0.2">
      <c r="B620" s="6" t="s">
        <v>1688</v>
      </c>
      <c r="C620" s="6" t="s">
        <v>1326</v>
      </c>
      <c r="D620" s="6" t="s">
        <v>1327</v>
      </c>
      <c r="E620" s="5"/>
    </row>
    <row r="621" spans="2:5" x14ac:dyDescent="0.2">
      <c r="B621" s="6" t="s">
        <v>1689</v>
      </c>
      <c r="C621" s="6" t="s">
        <v>1330</v>
      </c>
      <c r="D621" s="6" t="s">
        <v>1331</v>
      </c>
      <c r="E621" s="5" t="str">
        <f>HYPERLINK("https://www.esco-net.com/wcs/escort/ec/detail?hHinCd=EA540BC-15A","EA540BC-15A")</f>
        <v>EA540BC-15A</v>
      </c>
    </row>
    <row r="622" spans="2:5" x14ac:dyDescent="0.2">
      <c r="B622" s="6" t="s">
        <v>1690</v>
      </c>
      <c r="C622" s="6" t="s">
        <v>1332</v>
      </c>
      <c r="D622" s="6" t="s">
        <v>1333</v>
      </c>
      <c r="E622" s="5" t="str">
        <f>HYPERLINK("https://www.esco-net.com/wcs/escort/ec/detail?hHinCd=EA522GA-51","EA522GA-51")</f>
        <v>EA522GA-51</v>
      </c>
    </row>
    <row r="623" spans="2:5" x14ac:dyDescent="0.2">
      <c r="B623" s="6" t="s">
        <v>1691</v>
      </c>
      <c r="C623" s="6" t="s">
        <v>1334</v>
      </c>
      <c r="D623" s="6" t="s">
        <v>1335</v>
      </c>
      <c r="E623" s="5" t="str">
        <f>HYPERLINK("https://www.esco-net.com/wcs/escort/ec/detail?hHinCd=EA898RE-5A","EA898RE-5A")</f>
        <v>EA898RE-5A</v>
      </c>
    </row>
    <row r="624" spans="2:5" x14ac:dyDescent="0.2">
      <c r="B624" s="6" t="s">
        <v>1692</v>
      </c>
      <c r="C624" s="6" t="s">
        <v>1336</v>
      </c>
      <c r="D624" s="6" t="s">
        <v>1337</v>
      </c>
      <c r="E624" s="5" t="str">
        <f>HYPERLINK("https://www.esco-net.com/wcs/escort/ec/detail?hHinCd=EA124LG-125A","EA124LG-125A")</f>
        <v>EA124LG-125A</v>
      </c>
    </row>
    <row r="625" spans="2:5" x14ac:dyDescent="0.2">
      <c r="B625" s="6" t="s">
        <v>1693</v>
      </c>
      <c r="C625" s="6" t="s">
        <v>1338</v>
      </c>
      <c r="D625" s="6" t="s">
        <v>1339</v>
      </c>
      <c r="E625" s="5"/>
    </row>
    <row r="626" spans="2:5" x14ac:dyDescent="0.2">
      <c r="B626" s="6" t="s">
        <v>1694</v>
      </c>
      <c r="C626" s="6" t="s">
        <v>1340</v>
      </c>
      <c r="D626" s="6" t="s">
        <v>1341</v>
      </c>
      <c r="E626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2026-02-09T02:49:17Z</cp:lastPrinted>
  <dcterms:created xsi:type="dcterms:W3CDTF">2015-03-02T01:12:59Z</dcterms:created>
  <dcterms:modified xsi:type="dcterms:W3CDTF">2026-02-09T04:30:17Z</dcterms:modified>
</cp:coreProperties>
</file>