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8_{CC029472-9575-43B6-A08D-CA86CC1FA5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Sheet1!$A$1:$E$1423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32" i="1"/>
  <c r="E343" i="1"/>
  <c r="E345" i="1"/>
  <c r="E346" i="1"/>
  <c r="E347" i="1"/>
  <c r="E348" i="1"/>
  <c r="E350" i="1"/>
  <c r="E352" i="1"/>
  <c r="E353" i="1"/>
  <c r="E354" i="1"/>
  <c r="E356" i="1"/>
  <c r="E357" i="1"/>
  <c r="E358" i="1"/>
  <c r="E359" i="1"/>
  <c r="E360" i="1"/>
  <c r="E362" i="1"/>
  <c r="E363" i="1"/>
  <c r="E364" i="1"/>
  <c r="E365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9" i="1"/>
  <c r="E390" i="1"/>
  <c r="E392" i="1"/>
  <c r="E393" i="1"/>
  <c r="E394" i="1"/>
  <c r="E395" i="1"/>
  <c r="E397" i="1"/>
  <c r="E398" i="1"/>
  <c r="E399" i="1"/>
  <c r="E400" i="1"/>
  <c r="E401" i="1"/>
  <c r="E402" i="1"/>
  <c r="E403" i="1"/>
  <c r="E404" i="1"/>
  <c r="E405" i="1"/>
  <c r="E407" i="1"/>
  <c r="E408" i="1"/>
  <c r="E423" i="1"/>
  <c r="E433" i="1"/>
  <c r="E438" i="1"/>
  <c r="E457" i="1"/>
  <c r="E463" i="1"/>
  <c r="E466" i="1"/>
  <c r="E499" i="1"/>
  <c r="E746" i="1"/>
  <c r="E747" i="1"/>
  <c r="E749" i="1"/>
  <c r="E751" i="1"/>
  <c r="E752" i="1"/>
  <c r="E760" i="1"/>
  <c r="E761" i="1"/>
  <c r="E763" i="1"/>
  <c r="E764" i="1"/>
  <c r="E765" i="1"/>
  <c r="E766" i="1"/>
  <c r="E767" i="1"/>
  <c r="E768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4" i="1"/>
  <c r="E785" i="1"/>
  <c r="E786" i="1"/>
  <c r="E787" i="1"/>
  <c r="E789" i="1"/>
  <c r="E790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7" i="1"/>
  <c r="E818" i="1"/>
  <c r="E820" i="1"/>
  <c r="E822" i="1"/>
  <c r="E823" i="1"/>
  <c r="E825" i="1"/>
  <c r="E826" i="1"/>
  <c r="E827" i="1"/>
  <c r="E828" i="1"/>
  <c r="E830" i="1"/>
  <c r="E832" i="1"/>
  <c r="E833" i="1"/>
  <c r="E834" i="1"/>
  <c r="E836" i="1"/>
  <c r="E837" i="1"/>
  <c r="E840" i="1"/>
  <c r="E841" i="1"/>
  <c r="E842" i="1"/>
  <c r="E847" i="1"/>
  <c r="E848" i="1"/>
  <c r="E852" i="1"/>
  <c r="E853" i="1"/>
  <c r="E854" i="1"/>
  <c r="E866" i="1"/>
  <c r="E870" i="1"/>
  <c r="E872" i="1"/>
  <c r="E873" i="1"/>
  <c r="E874" i="1"/>
  <c r="E875" i="1"/>
  <c r="E876" i="1"/>
  <c r="E878" i="1"/>
  <c r="E879" i="1"/>
  <c r="E880" i="1"/>
  <c r="E883" i="1"/>
  <c r="E886" i="1"/>
  <c r="E887" i="1"/>
  <c r="E888" i="1"/>
  <c r="E889" i="1"/>
  <c r="E893" i="1"/>
  <c r="E894" i="1"/>
  <c r="E895" i="1"/>
  <c r="E896" i="1"/>
  <c r="E898" i="1"/>
  <c r="E903" i="1"/>
  <c r="E905" i="1"/>
  <c r="E907" i="1"/>
  <c r="E908" i="1"/>
  <c r="E909" i="1"/>
  <c r="E910" i="1"/>
  <c r="E911" i="1"/>
  <c r="E913" i="1"/>
  <c r="E914" i="1"/>
  <c r="E915" i="1"/>
  <c r="E916" i="1"/>
  <c r="E917" i="1"/>
  <c r="E918" i="1"/>
  <c r="E919" i="1"/>
  <c r="E920" i="1"/>
  <c r="E921" i="1"/>
  <c r="E926" i="1"/>
  <c r="E931" i="1"/>
  <c r="E932" i="1"/>
  <c r="E933" i="1"/>
  <c r="E934" i="1"/>
  <c r="E935" i="1"/>
  <c r="E936" i="1"/>
  <c r="E937" i="1"/>
  <c r="E938" i="1"/>
  <c r="E942" i="1"/>
  <c r="E944" i="1"/>
  <c r="E945" i="1"/>
  <c r="E946" i="1"/>
  <c r="E947" i="1"/>
  <c r="E948" i="1"/>
  <c r="E949" i="1"/>
  <c r="E958" i="1"/>
  <c r="E959" i="1"/>
  <c r="E960" i="1"/>
  <c r="E961" i="1"/>
  <c r="E965" i="1"/>
  <c r="E968" i="1"/>
  <c r="E969" i="1"/>
  <c r="E976" i="1"/>
  <c r="E977" i="1"/>
  <c r="E979" i="1"/>
  <c r="E982" i="1"/>
  <c r="E989" i="1"/>
  <c r="E991" i="1"/>
  <c r="E993" i="1"/>
  <c r="E996" i="1"/>
  <c r="E997" i="1"/>
  <c r="E999" i="1"/>
  <c r="E1000" i="1"/>
  <c r="E1001" i="1"/>
  <c r="E1002" i="1"/>
  <c r="E1003" i="1"/>
  <c r="E1004" i="1"/>
  <c r="E1007" i="1"/>
  <c r="E1012" i="1"/>
  <c r="E1013" i="1"/>
  <c r="E1014" i="1"/>
  <c r="E1017" i="1"/>
  <c r="E1018" i="1"/>
  <c r="E1019" i="1"/>
  <c r="E1020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40" i="1"/>
  <c r="E1042" i="1"/>
  <c r="E1043" i="1"/>
  <c r="E1044" i="1"/>
  <c r="E1045" i="1"/>
  <c r="E1056" i="1"/>
  <c r="E1057" i="1"/>
  <c r="E1058" i="1"/>
  <c r="E1064" i="1"/>
  <c r="E1065" i="1"/>
  <c r="E1068" i="1"/>
  <c r="E1069" i="1"/>
  <c r="E1075" i="1"/>
  <c r="E1077" i="1"/>
  <c r="E1078" i="1"/>
  <c r="E1080" i="1"/>
  <c r="E1083" i="1"/>
  <c r="E1084" i="1"/>
  <c r="E1085" i="1"/>
  <c r="E1086" i="1"/>
  <c r="E1087" i="1"/>
  <c r="E1088" i="1"/>
  <c r="E1089" i="1"/>
  <c r="E1090" i="1"/>
  <c r="E1091" i="1"/>
  <c r="E1093" i="1"/>
  <c r="E1094" i="1"/>
  <c r="E1095" i="1"/>
  <c r="E1096" i="1"/>
  <c r="E1097" i="1"/>
  <c r="E1101" i="1"/>
  <c r="E1104" i="1"/>
  <c r="E1105" i="1"/>
  <c r="E1106" i="1"/>
  <c r="E1108" i="1"/>
  <c r="E1109" i="1"/>
  <c r="E1110" i="1"/>
  <c r="E1111" i="1"/>
  <c r="E1113" i="1"/>
  <c r="E1114" i="1"/>
  <c r="E1115" i="1"/>
  <c r="E1116" i="1"/>
  <c r="E1117" i="1"/>
  <c r="E1118" i="1"/>
  <c r="E1119" i="1"/>
  <c r="E1120" i="1"/>
  <c r="E1122" i="1"/>
  <c r="E1123" i="1"/>
  <c r="E1125" i="1"/>
  <c r="E1126" i="1"/>
  <c r="E1127" i="1"/>
  <c r="E1128" i="1"/>
  <c r="E1130" i="1"/>
  <c r="E1131" i="1"/>
  <c r="E1132" i="1"/>
  <c r="E1133" i="1"/>
  <c r="E1134" i="1"/>
  <c r="E1135" i="1"/>
  <c r="E1136" i="1"/>
  <c r="E1137" i="1"/>
  <c r="E1138" i="1"/>
  <c r="E1142" i="1"/>
  <c r="E1152" i="1"/>
  <c r="E1156" i="1"/>
  <c r="E1157" i="1"/>
  <c r="E1158" i="1"/>
  <c r="E1159" i="1"/>
  <c r="E1160" i="1"/>
  <c r="E1162" i="1"/>
  <c r="E1163" i="1"/>
  <c r="E1165" i="1"/>
  <c r="E1166" i="1"/>
  <c r="E1167" i="1"/>
  <c r="E1168" i="1"/>
  <c r="E1169" i="1"/>
  <c r="E1171" i="1"/>
  <c r="E1172" i="1"/>
  <c r="E1175" i="1"/>
  <c r="E1177" i="1"/>
  <c r="E1178" i="1"/>
  <c r="E1179" i="1"/>
  <c r="E1181" i="1"/>
  <c r="E1182" i="1"/>
  <c r="E1183" i="1"/>
  <c r="E1184" i="1"/>
  <c r="E1185" i="1"/>
  <c r="E1186" i="1"/>
  <c r="E1187" i="1"/>
  <c r="E1188" i="1"/>
  <c r="E1189" i="1"/>
  <c r="E1190" i="1"/>
  <c r="E1192" i="1"/>
  <c r="E1193" i="1"/>
  <c r="E1194" i="1"/>
  <c r="E1196" i="1"/>
  <c r="E1197" i="1"/>
  <c r="E1198" i="1"/>
  <c r="E1199" i="1"/>
  <c r="E1201" i="1"/>
  <c r="E1202" i="1"/>
  <c r="E1203" i="1"/>
  <c r="E1204" i="1"/>
  <c r="E1205" i="1"/>
  <c r="E1206" i="1"/>
  <c r="E1207" i="1"/>
  <c r="E1209" i="1"/>
  <c r="E1214" i="1"/>
  <c r="E1215" i="1"/>
  <c r="E1216" i="1"/>
  <c r="E1220" i="1"/>
  <c r="E1228" i="1"/>
  <c r="E1229" i="1"/>
  <c r="E1230" i="1"/>
  <c r="E1231" i="1"/>
  <c r="E1232" i="1"/>
  <c r="E1233" i="1"/>
  <c r="E1234" i="1"/>
  <c r="E1235" i="1"/>
  <c r="E1236" i="1"/>
  <c r="E1237" i="1"/>
  <c r="E1239" i="1"/>
  <c r="E1245" i="1"/>
  <c r="E1246" i="1"/>
  <c r="E1247" i="1"/>
  <c r="E1248" i="1"/>
  <c r="E1252" i="1"/>
  <c r="E1253" i="1"/>
  <c r="E1254" i="1"/>
  <c r="E1255" i="1"/>
  <c r="E1256" i="1"/>
  <c r="E1257" i="1"/>
  <c r="E1258" i="1"/>
  <c r="E1259" i="1"/>
  <c r="E1261" i="1"/>
  <c r="E1263" i="1"/>
  <c r="E1264" i="1"/>
  <c r="E1265" i="1"/>
  <c r="E1266" i="1"/>
  <c r="E1267" i="1"/>
  <c r="E1269" i="1"/>
  <c r="E1270" i="1"/>
  <c r="E1272" i="1"/>
  <c r="E1273" i="1"/>
  <c r="E1275" i="1"/>
  <c r="E1276" i="1"/>
  <c r="E1277" i="1"/>
  <c r="E1278" i="1"/>
  <c r="E1279" i="1"/>
  <c r="E1280" i="1"/>
  <c r="E1281" i="1"/>
  <c r="E1282" i="1"/>
  <c r="E1283" i="1"/>
  <c r="E1285" i="1"/>
  <c r="E1286" i="1"/>
  <c r="E1289" i="1"/>
  <c r="E1290" i="1"/>
  <c r="E1291" i="1"/>
  <c r="E1292" i="1"/>
  <c r="E1293" i="1"/>
  <c r="E1294" i="1"/>
  <c r="E1295" i="1"/>
  <c r="E1296" i="1"/>
  <c r="E1297" i="1"/>
  <c r="E1303" i="1"/>
  <c r="E1308" i="1"/>
  <c r="E1309" i="1"/>
  <c r="E1310" i="1"/>
  <c r="E1311" i="1"/>
  <c r="E1312" i="1"/>
  <c r="E1313" i="1"/>
  <c r="E1314" i="1"/>
  <c r="E1316" i="1"/>
  <c r="E1317" i="1"/>
  <c r="E1318" i="1"/>
  <c r="E1319" i="1"/>
  <c r="E1320" i="1"/>
  <c r="E1322" i="1"/>
  <c r="E1323" i="1"/>
  <c r="E1324" i="1"/>
  <c r="E1327" i="1"/>
  <c r="E1328" i="1"/>
  <c r="E1329" i="1"/>
  <c r="E1330" i="1"/>
  <c r="E1332" i="1"/>
  <c r="E1333" i="1"/>
  <c r="E1336" i="1"/>
  <c r="E1337" i="1"/>
  <c r="E1338" i="1"/>
  <c r="E1339" i="1"/>
  <c r="E1340" i="1"/>
  <c r="E1343" i="1"/>
  <c r="E1344" i="1"/>
  <c r="E1345" i="1"/>
  <c r="E1346" i="1"/>
  <c r="E1347" i="1"/>
  <c r="E1348" i="1"/>
  <c r="E1350" i="1"/>
  <c r="E1351" i="1"/>
  <c r="E1352" i="1"/>
  <c r="E1353" i="1"/>
  <c r="E1358" i="1"/>
  <c r="E1359" i="1"/>
  <c r="E1361" i="1"/>
  <c r="E1362" i="1"/>
  <c r="E1363" i="1"/>
  <c r="E1372" i="1"/>
  <c r="E1374" i="1"/>
  <c r="E1375" i="1"/>
  <c r="E1376" i="1"/>
  <c r="E1377" i="1"/>
  <c r="E1378" i="1"/>
  <c r="E1379" i="1"/>
  <c r="E1380" i="1"/>
  <c r="E1381" i="1"/>
  <c r="E1382" i="1"/>
  <c r="E1383" i="1"/>
  <c r="E1385" i="1"/>
  <c r="E1387" i="1"/>
  <c r="E1388" i="1"/>
  <c r="E1389" i="1"/>
  <c r="E1390" i="1"/>
  <c r="E1394" i="1"/>
  <c r="E1395" i="1"/>
  <c r="E1396" i="1"/>
  <c r="E1397" i="1"/>
  <c r="E1398" i="1"/>
  <c r="E1399" i="1"/>
  <c r="E1400" i="1"/>
  <c r="E1401" i="1"/>
  <c r="E1407" i="1"/>
  <c r="E1409" i="1"/>
  <c r="E1411" i="1"/>
  <c r="E1412" i="1"/>
  <c r="E1413" i="1"/>
  <c r="E1414" i="1"/>
  <c r="E1416" i="1"/>
  <c r="E1418" i="1"/>
  <c r="E1419" i="1"/>
  <c r="E1420" i="1"/>
</calcChain>
</file>

<file path=xl/sharedStrings.xml><?xml version="1.0" encoding="utf-8"?>
<sst xmlns="http://schemas.openxmlformats.org/spreadsheetml/2006/main" count="3499" uniqueCount="3306">
  <si>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</si>
  <si>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</si>
  <si>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</si>
  <si>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</si>
  <si>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</si>
  <si>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</si>
  <si>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</si>
  <si>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</si>
  <si>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</si>
  <si>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0093</t>
  </si>
  <si>
    <t>0459</t>
  </si>
  <si>
    <t>0467</t>
  </si>
  <si>
    <t>1967</t>
  </si>
  <si>
    <t>0776</t>
  </si>
  <si>
    <t>1863</t>
  </si>
  <si>
    <t>1931</t>
  </si>
  <si>
    <t>2342</t>
  </si>
  <si>
    <t>2362</t>
  </si>
  <si>
    <t>0154</t>
  </si>
  <si>
    <t>0451</t>
  </si>
  <si>
    <t>0883</t>
  </si>
  <si>
    <t>0985</t>
  </si>
  <si>
    <t>Rc 1/4" エアーレギュレーター(ﾌﾞﾗｹｯﾄ付)</t>
  </si>
  <si>
    <t>1154</t>
  </si>
  <si>
    <t>1875</t>
  </si>
  <si>
    <t>1937</t>
  </si>
  <si>
    <t>2118</t>
  </si>
  <si>
    <t>0049</t>
  </si>
  <si>
    <t>0188</t>
  </si>
  <si>
    <t>0303</t>
  </si>
  <si>
    <t>0495</t>
  </si>
  <si>
    <t>0587</t>
  </si>
  <si>
    <t>0681</t>
  </si>
  <si>
    <t>0735</t>
  </si>
  <si>
    <t>1921</t>
  </si>
  <si>
    <t>2317</t>
  </si>
  <si>
    <t>0065</t>
  </si>
  <si>
    <t>0145</t>
  </si>
  <si>
    <t>0160</t>
  </si>
  <si>
    <t>0199</t>
  </si>
  <si>
    <t>0220</t>
  </si>
  <si>
    <t>0243</t>
  </si>
  <si>
    <t>0255</t>
  </si>
  <si>
    <t>0312</t>
  </si>
  <si>
    <t>0363</t>
  </si>
  <si>
    <t>0470</t>
  </si>
  <si>
    <t>0497</t>
  </si>
  <si>
    <t>0561</t>
  </si>
  <si>
    <t>0563</t>
  </si>
  <si>
    <t>0606</t>
  </si>
  <si>
    <t>0621</t>
  </si>
  <si>
    <t>0704</t>
  </si>
  <si>
    <t>0712</t>
  </si>
  <si>
    <t>0755</t>
  </si>
  <si>
    <t>0759</t>
  </si>
  <si>
    <t>0775</t>
  </si>
  <si>
    <t>0811</t>
  </si>
  <si>
    <t>0884</t>
  </si>
  <si>
    <t>0910</t>
  </si>
  <si>
    <t>0938</t>
  </si>
  <si>
    <t>0965</t>
  </si>
  <si>
    <t>1018</t>
  </si>
  <si>
    <t>75mm/#80  ディスクホイール</t>
  </si>
  <si>
    <t>1062</t>
  </si>
  <si>
    <t>1090</t>
  </si>
  <si>
    <t>1153</t>
  </si>
  <si>
    <t>1162</t>
  </si>
  <si>
    <t>1181</t>
  </si>
  <si>
    <t>1229</t>
  </si>
  <si>
    <t>1278</t>
  </si>
  <si>
    <t>1329</t>
  </si>
  <si>
    <t>1371</t>
  </si>
  <si>
    <t>1378</t>
  </si>
  <si>
    <t>1450</t>
  </si>
  <si>
    <t>1489</t>
  </si>
  <si>
    <t>1517</t>
  </si>
  <si>
    <t>1569</t>
  </si>
  <si>
    <t>1758</t>
  </si>
  <si>
    <t>1781</t>
  </si>
  <si>
    <t>1785</t>
  </si>
  <si>
    <t>1787</t>
  </si>
  <si>
    <t>1810</t>
  </si>
  <si>
    <t>1819</t>
  </si>
  <si>
    <t>1822</t>
  </si>
  <si>
    <t>1831</t>
  </si>
  <si>
    <t>1834</t>
  </si>
  <si>
    <t>1876</t>
  </si>
  <si>
    <t>1879</t>
  </si>
  <si>
    <t>1904</t>
  </si>
  <si>
    <t>1925</t>
  </si>
  <si>
    <t>1928</t>
  </si>
  <si>
    <t>1934</t>
  </si>
  <si>
    <t>1966</t>
  </si>
  <si>
    <t>1979</t>
  </si>
  <si>
    <t>1999</t>
  </si>
  <si>
    <t>2013</t>
  </si>
  <si>
    <t>2025</t>
  </si>
  <si>
    <t>2074</t>
  </si>
  <si>
    <t>2101</t>
  </si>
  <si>
    <t>2123</t>
  </si>
  <si>
    <t>AC100V/1300W オーブントースター</t>
  </si>
  <si>
    <t>2138</t>
  </si>
  <si>
    <t>2139</t>
  </si>
  <si>
    <t>2147</t>
  </si>
  <si>
    <t>2183</t>
  </si>
  <si>
    <t>2191</t>
  </si>
  <si>
    <t>2202</t>
  </si>
  <si>
    <t>2211</t>
  </si>
  <si>
    <t>2215</t>
  </si>
  <si>
    <t>2225</t>
  </si>
  <si>
    <t>2232</t>
  </si>
  <si>
    <t>2265</t>
  </si>
  <si>
    <t>2279</t>
  </si>
  <si>
    <t>2286</t>
  </si>
  <si>
    <t>2309</t>
  </si>
  <si>
    <t>2314</t>
  </si>
  <si>
    <t>2381</t>
  </si>
  <si>
    <t>2393</t>
  </si>
  <si>
    <t>2434</t>
  </si>
  <si>
    <t>2460</t>
  </si>
  <si>
    <t>2484</t>
  </si>
  <si>
    <t>0071</t>
  </si>
  <si>
    <t>(5+5mm)x10m カプラ付ツインホース</t>
  </si>
  <si>
    <t>0114</t>
  </si>
  <si>
    <t>0132</t>
  </si>
  <si>
    <t>0133</t>
  </si>
  <si>
    <t>0135</t>
  </si>
  <si>
    <t>0254</t>
  </si>
  <si>
    <t>0256</t>
  </si>
  <si>
    <t>0258</t>
  </si>
  <si>
    <t>0264</t>
  </si>
  <si>
    <t>0269</t>
  </si>
  <si>
    <t>0343</t>
  </si>
  <si>
    <t>0443</t>
  </si>
  <si>
    <t>0446</t>
  </si>
  <si>
    <t>0585</t>
  </si>
  <si>
    <t>2.0L 脱脂洗浄剤･ｱﾙｶﾘ性(超音波洗浄機用)</t>
  </si>
  <si>
    <t>0648</t>
  </si>
  <si>
    <t>0659</t>
  </si>
  <si>
    <t>0675</t>
  </si>
  <si>
    <t>0684</t>
  </si>
  <si>
    <t>0687</t>
  </si>
  <si>
    <t>0694</t>
  </si>
  <si>
    <t>0719</t>
  </si>
  <si>
    <t>0746</t>
  </si>
  <si>
    <t>0830</t>
  </si>
  <si>
    <t>0860</t>
  </si>
  <si>
    <t>0886</t>
  </si>
  <si>
    <t>0890</t>
  </si>
  <si>
    <t>0892</t>
  </si>
  <si>
    <t>0921</t>
  </si>
  <si>
    <t>0944</t>
  </si>
  <si>
    <t>0948</t>
  </si>
  <si>
    <t>0952</t>
  </si>
  <si>
    <t>0973</t>
  </si>
  <si>
    <t>0982</t>
  </si>
  <si>
    <t>0998</t>
  </si>
  <si>
    <t>1016</t>
  </si>
  <si>
    <t>Rc1/8"xRc1/8" ニードルバルブ</t>
  </si>
  <si>
    <t>1071</t>
  </si>
  <si>
    <t>178x813mm 熱溶着ﾌｪﾙﾄﾌｨﾙﾀｰﾊﾞｯｸﾞ(200μm)</t>
  </si>
  <si>
    <t>1109</t>
  </si>
  <si>
    <t>1116</t>
  </si>
  <si>
    <t>1119</t>
  </si>
  <si>
    <t>1199</t>
  </si>
  <si>
    <t>1209</t>
  </si>
  <si>
    <t>1230</t>
  </si>
  <si>
    <t>1242</t>
  </si>
  <si>
    <t>1317</t>
  </si>
  <si>
    <t>1337</t>
  </si>
  <si>
    <t>1348</t>
  </si>
  <si>
    <t>1353</t>
  </si>
  <si>
    <t>1368</t>
  </si>
  <si>
    <t>1377</t>
  </si>
  <si>
    <t>1390</t>
  </si>
  <si>
    <t>1411</t>
  </si>
  <si>
    <t>1419</t>
  </si>
  <si>
    <t>1438</t>
  </si>
  <si>
    <t>1452</t>
  </si>
  <si>
    <t>1462</t>
  </si>
  <si>
    <t>1492</t>
  </si>
  <si>
    <t>1499</t>
  </si>
  <si>
    <t>1537</t>
  </si>
  <si>
    <t>1541</t>
  </si>
  <si>
    <t>1542</t>
  </si>
  <si>
    <t>1562</t>
  </si>
  <si>
    <t>1566</t>
  </si>
  <si>
    <t>1567</t>
  </si>
  <si>
    <t>1604</t>
  </si>
  <si>
    <t>1644</t>
  </si>
  <si>
    <t>1658</t>
  </si>
  <si>
    <t>1717</t>
  </si>
  <si>
    <t>1728</t>
  </si>
  <si>
    <t>1745</t>
  </si>
  <si>
    <t>1766</t>
  </si>
  <si>
    <t>1782</t>
  </si>
  <si>
    <t>1823</t>
  </si>
  <si>
    <t>1830</t>
  </si>
  <si>
    <t>1832</t>
  </si>
  <si>
    <t>75x75mm 強粘着メモ(30枚x3個/3色)</t>
  </si>
  <si>
    <t>1842</t>
  </si>
  <si>
    <t>1844</t>
  </si>
  <si>
    <t>1846</t>
  </si>
  <si>
    <t>1858</t>
  </si>
  <si>
    <t>1864</t>
  </si>
  <si>
    <t>1884</t>
  </si>
  <si>
    <t>1895</t>
  </si>
  <si>
    <t>1896</t>
  </si>
  <si>
    <t>1910</t>
  </si>
  <si>
    <t>1926</t>
  </si>
  <si>
    <t>1927</t>
  </si>
  <si>
    <t>1929</t>
  </si>
  <si>
    <t>1932</t>
  </si>
  <si>
    <t>1936</t>
  </si>
  <si>
    <t>AC100V/1300W/A3 ラミネーター</t>
  </si>
  <si>
    <t>2009</t>
  </si>
  <si>
    <t>2012</t>
  </si>
  <si>
    <t>2079</t>
  </si>
  <si>
    <t>AC100V/ 905W/3.0L ＶＥ電気まほうびん</t>
  </si>
  <si>
    <t>2105</t>
  </si>
  <si>
    <t>2119</t>
  </si>
  <si>
    <t>2163</t>
  </si>
  <si>
    <t>2168</t>
  </si>
  <si>
    <t>2173</t>
  </si>
  <si>
    <t>2192</t>
  </si>
  <si>
    <t>2193</t>
  </si>
  <si>
    <t>2201</t>
  </si>
  <si>
    <t>2224</t>
  </si>
  <si>
    <t>[Ｌ] 手袋(防寒)</t>
  </si>
  <si>
    <t>2228</t>
  </si>
  <si>
    <t>2272</t>
  </si>
  <si>
    <t>2275</t>
  </si>
  <si>
    <t>2276</t>
  </si>
  <si>
    <t>2300</t>
  </si>
  <si>
    <t>2303</t>
  </si>
  <si>
    <t>2316</t>
  </si>
  <si>
    <t>2402</t>
  </si>
  <si>
    <t>2487</t>
  </si>
  <si>
    <t>2489</t>
  </si>
  <si>
    <t>2491</t>
  </si>
  <si>
    <t>EA115JE-2C</t>
  </si>
  <si>
    <t>高圧洗浄機(ｴﾝｼﾞﾝ付)</t>
  </si>
  <si>
    <t>EA116FF-1A</t>
  </si>
  <si>
    <t>2.3 kw ｴｱｰｺﾝﾌﾟﾚｯｻｰ(ｴﾝｼﾞﾝ付･ﾀﾝｸ 9L)</t>
  </si>
  <si>
    <t>EA116FF-3A</t>
  </si>
  <si>
    <t>3.4 kw ｴｱｰｺﾝﾌﾟﾚｯｻｰ(ｴﾝｼﾞﾝ付･ﾀﾝｸ 10L)</t>
  </si>
  <si>
    <t>EA153SK-73</t>
  </si>
  <si>
    <t>R   1/4" 排気絞り弁(ｻｲﾚﾝｻ付)</t>
  </si>
  <si>
    <t>EA315HL-1</t>
  </si>
  <si>
    <t>単相200V/200A ﾃﾞｼﾞﾀﾙｲﾝﾊﾞｰﾀｰ直流溶接機</t>
  </si>
  <si>
    <t>EA315SN-21</t>
  </si>
  <si>
    <t>[EA315SN-1用] スモールブラシアダプター</t>
  </si>
  <si>
    <t>EA315SN-22</t>
  </si>
  <si>
    <t>[EA315SN-1用] ブラシMスリーブ</t>
  </si>
  <si>
    <t>EA315SN-23</t>
  </si>
  <si>
    <t>[EA315SN-1用] ブラシM</t>
  </si>
  <si>
    <t>EA315SN-24</t>
  </si>
  <si>
    <t>[EA315SN-1用] ブラシS</t>
  </si>
  <si>
    <t>EA338KE-16</t>
  </si>
  <si>
    <t>φ32・40・50mm ﾌﾟﾗｽﾁｯｸﾊﾟｲﾌﾟｶｯﾀｰ(肉厚用)</t>
  </si>
  <si>
    <t>EA426CW-411</t>
  </si>
  <si>
    <t>EA440XA-0.5</t>
  </si>
  <si>
    <t>20x 20x0.5mm ベース用シム(ｽﾁｰﾙ製)</t>
  </si>
  <si>
    <t>EA440XB-1</t>
  </si>
  <si>
    <t>30x 30x1.0mm ベース用シム(ｽﾁｰﾙ製)</t>
  </si>
  <si>
    <t>EA440XC-0.1</t>
  </si>
  <si>
    <t>43x 43x0.1mm ベース用シム(ｽﾁｰﾙ製)</t>
  </si>
  <si>
    <t>EA440XC-0.5</t>
  </si>
  <si>
    <t>43x 43x0.5mm ベース用シム(ｽﾁｰﾙ製)</t>
  </si>
  <si>
    <t>EA440XD-0.5</t>
  </si>
  <si>
    <t>48x 48x0.5mm ベース用シム(ｽﾁｰﾙ製)</t>
  </si>
  <si>
    <t>EA440XE-0.2</t>
  </si>
  <si>
    <t>53x 53x0.2mm ベース用シム(ｽﾁｰﾙ製)</t>
  </si>
  <si>
    <t>EA440YA-0.1</t>
  </si>
  <si>
    <t>20x 20x0.1 mm ベース用シム(ｽﾃﾝﾚｽ製)</t>
  </si>
  <si>
    <t>EA440YA-0.5</t>
  </si>
  <si>
    <t>20x 20x0.5 mm ベース用シム(ｽﾃﾝﾚｽ製)</t>
  </si>
  <si>
    <t>EA440YB-0.2</t>
  </si>
  <si>
    <t>30x 30x0.2 mm ベース用シム(ｽﾃﾝﾚｽ製)</t>
  </si>
  <si>
    <t>EA440YC-0.5</t>
  </si>
  <si>
    <t>43x 43x0.5 mm ベース用シム(ｽﾃﾝﾚｽ製)</t>
  </si>
  <si>
    <t>EA440YE-0.1</t>
  </si>
  <si>
    <t>53x 53x0.1 mm ベース用シム(ｽﾃﾝﾚｽ製)</t>
  </si>
  <si>
    <t>EA440YE-1</t>
  </si>
  <si>
    <t>53x 53x1.0 mm ベース用シム(ｽﾃﾝﾚｽ製)</t>
  </si>
  <si>
    <t>EA440YF-0.05</t>
  </si>
  <si>
    <t>68x 68x0.05mm ベース用シム(ｽﾃﾝﾚｽ製)</t>
  </si>
  <si>
    <t>EA440ZC-0.05</t>
  </si>
  <si>
    <t>43x 43x0.05mm ベース用シム(真鍮製)</t>
  </si>
  <si>
    <t>EA440ZE-1</t>
  </si>
  <si>
    <t>53x 53x1.0 mm ベース用シム(真鍮製)</t>
  </si>
  <si>
    <t>EA440ZF-0.5</t>
  </si>
  <si>
    <t>68x 68x0.5 mm ベース用シム(真鍮製)</t>
  </si>
  <si>
    <t>EA465AD-25</t>
  </si>
  <si>
    <t>2･1/2" リフトチャッキバルブ(青銅製)</t>
  </si>
  <si>
    <t>EA465AD-30</t>
  </si>
  <si>
    <t>3"  リフトチャッキバルブ(青銅製)</t>
  </si>
  <si>
    <t>EA469EH-3</t>
  </si>
  <si>
    <t>Rc 3/8" x300mm ﾌﾚｷﾁｭｰﾌﾞ(SUSﾕﾆｵﾝ/溶接)</t>
  </si>
  <si>
    <t>EA469EH-4</t>
  </si>
  <si>
    <t>Rc 1/2" x300mm ﾌﾚｷﾁｭｰﾌﾞ(SUSﾕﾆｵﾝ/溶接)</t>
  </si>
  <si>
    <t>EA469EH-6</t>
  </si>
  <si>
    <t>Rc 3/4" x300mm ﾌﾚｷﾁｭｰﾌﾞ(SUSﾕﾆｵﾝ/溶接)</t>
  </si>
  <si>
    <t>EA469EH-10</t>
  </si>
  <si>
    <t>Rc  1"  x300mm ﾌﾚｷﾁｭｰﾌﾞ(SUSﾕﾆｵﾝ/溶接)</t>
  </si>
  <si>
    <t>EA469EH-12</t>
  </si>
  <si>
    <t>Rc1･1/4"x300mm ﾌﾚｷﾁｭｰﾌﾞ(SUSﾕﾆｵﾝ/溶接)</t>
  </si>
  <si>
    <t>EA469EH-14</t>
  </si>
  <si>
    <t>Rc1･1/2"x300mm ﾌﾚｷﾁｭｰﾌﾞ(SUSﾕﾆｵﾝ/溶接)</t>
  </si>
  <si>
    <t>EA469EH-20</t>
  </si>
  <si>
    <t>Rc  2"  x300mm ﾌﾚｷﾁｭｰﾌﾞ(SUSﾕﾆｵﾝ/溶接)</t>
  </si>
  <si>
    <t>EA469EH-33</t>
  </si>
  <si>
    <t>Rc 3/8" x400mm ﾌﾚｷﾁｭｰﾌﾞ(SUSﾕﾆｵﾝ/溶接)</t>
  </si>
  <si>
    <t>EA469EH-34</t>
  </si>
  <si>
    <t>Rc 1/2" x400mm ﾌﾚｷﾁｭｰﾌﾞ(SUSﾕﾆｵﾝ/溶接)</t>
  </si>
  <si>
    <t>EA469EH-36</t>
  </si>
  <si>
    <t>Rc 3/4" x400mm ﾌﾚｷﾁｭｰﾌﾞ(SUSﾕﾆｵﾝ/溶接)</t>
  </si>
  <si>
    <t>EA469EH-40</t>
  </si>
  <si>
    <t>Rc  1"  x400mm ﾌﾚｷﾁｭｰﾌﾞ(SUSﾕﾆｵﾝ/溶接)</t>
  </si>
  <si>
    <t>EA469EH-42</t>
  </si>
  <si>
    <t>Rc1･1/4"x400mm ﾌﾚｷﾁｭｰﾌﾞ(SUSﾕﾆｵﾝ/溶接)</t>
  </si>
  <si>
    <t>EA469EH-44</t>
  </si>
  <si>
    <t>Rc1･1/2"x400mm ﾌﾚｷﾁｭｰﾌﾞ(SUSﾕﾆｵﾝ/溶接)</t>
  </si>
  <si>
    <t>EA469EH-50</t>
  </si>
  <si>
    <t>Rc  2"  x400mm ﾌﾚｷﾁｭｰﾌﾞ(SUSﾕﾆｵﾝ/溶接)</t>
  </si>
  <si>
    <t>EA469EH-63</t>
  </si>
  <si>
    <t>Rc 3/8" x500mm ﾌﾚｷﾁｭｰﾌﾞ(SUSﾕﾆｵﾝ/溶接)</t>
  </si>
  <si>
    <t>EA469EH-64</t>
  </si>
  <si>
    <t>Rc 1/2" x500mm ﾌﾚｷﾁｭｰﾌﾞ(SUSﾕﾆｵﾝ/溶接)</t>
  </si>
  <si>
    <t>EA469EH-66</t>
  </si>
  <si>
    <t>Rc 3/4" x500mm ﾌﾚｷﾁｭｰﾌﾞ(SUSﾕﾆｵﾝ/溶接)</t>
  </si>
  <si>
    <t>EA469EH-70</t>
  </si>
  <si>
    <t>Rc  1"  x500mm ﾌﾚｷﾁｭｰﾌﾞ(SUSﾕﾆｵﾝ/溶接)</t>
  </si>
  <si>
    <t>EA469EH-72</t>
  </si>
  <si>
    <t>Rc1･1/4"x500mm ﾌﾚｷﾁｭｰﾌﾞ(SUSﾕﾆｵﾝ/溶接)</t>
  </si>
  <si>
    <t>EA469EH-74</t>
  </si>
  <si>
    <t>Rc1･1/2"x500mm ﾌﾚｷﾁｭｰﾌﾞ(SUSﾕﾆｵﾝ/溶接)</t>
  </si>
  <si>
    <t>EA469EH-80</t>
  </si>
  <si>
    <t>Rc  2"  x500mm ﾌﾚｷﾁｭｰﾌﾞ(SUSﾕﾆｵﾝ/溶接)</t>
  </si>
  <si>
    <t>EA469EH-93</t>
  </si>
  <si>
    <t>Rc 3/8" x600mm ﾌﾚｷﾁｭｰﾌﾞ(SUSﾕﾆｵﾝ/溶接)</t>
  </si>
  <si>
    <t>EA469EH-94</t>
  </si>
  <si>
    <t>Rc 1/2" x600mm ﾌﾚｷﾁｭｰﾌﾞ(SUSﾕﾆｵﾝ/溶接)</t>
  </si>
  <si>
    <t>EA469EH-96</t>
  </si>
  <si>
    <t>Rc 3/4" x600mm ﾌﾚｷﾁｭｰﾌﾞ(SUSﾕﾆｵﾝ/溶接)</t>
  </si>
  <si>
    <t>EA469EH-100</t>
  </si>
  <si>
    <t>Rc  1"  x600mm ﾌﾚｷﾁｭｰﾌﾞ(SUSﾕﾆｵﾝ/溶接)</t>
  </si>
  <si>
    <t>EA469EH-102</t>
  </si>
  <si>
    <t>Rc1･1/4"x600mm ﾌﾚｷﾁｭｰﾌﾞ(SUSﾕﾆｵﾝ/溶接)</t>
  </si>
  <si>
    <t>EA469EH-104</t>
  </si>
  <si>
    <t>Rc1･1/2"x600mm ﾌﾚｷﾁｭｰﾌﾞ(SUSﾕﾆｵﾝ/溶接)</t>
  </si>
  <si>
    <t>EA469EH-110</t>
  </si>
  <si>
    <t>Rc  2"  x600mm ﾌﾚｷﾁｭｰﾌﾞ(SUSﾕﾆｵﾝ/溶接)</t>
  </si>
  <si>
    <t>EA469EH-113</t>
  </si>
  <si>
    <t>Rc 3/8" x700mm ﾌﾚｷﾁｭｰﾌﾞ(SUSﾕﾆｵﾝ/溶接)</t>
  </si>
  <si>
    <t>EA469EH-114</t>
  </si>
  <si>
    <t>Rc 1/2" x700mm ﾌﾚｷﾁｭｰﾌﾞ(SUSﾕﾆｵﾝ/溶接)</t>
  </si>
  <si>
    <t>EA469EH-116</t>
  </si>
  <si>
    <t>Rc 3/4" x700mm ﾌﾚｷﾁｭｰﾌﾞ(SUSﾕﾆｵﾝ/溶接)</t>
  </si>
  <si>
    <t>EA469EH-120</t>
  </si>
  <si>
    <t>Rc  1"  x700mm ﾌﾚｷﾁｭｰﾌﾞ(SUSﾕﾆｵﾝ/溶接)</t>
  </si>
  <si>
    <t>EA469EH-122</t>
  </si>
  <si>
    <t>Rc1･1/4"x700mm ﾌﾚｷﾁｭｰﾌﾞ(SUSﾕﾆｵﾝ/溶接)</t>
  </si>
  <si>
    <t>EA469EH-124</t>
  </si>
  <si>
    <t>Rc1･1/2"x700mm ﾌﾚｷﾁｭｰﾌﾞ(SUSﾕﾆｵﾝ/溶接)</t>
  </si>
  <si>
    <t>EA469EH-130</t>
  </si>
  <si>
    <t>Rc  2"  x700mm ﾌﾚｷﾁｭｰﾌﾞ(SUSﾕﾆｵﾝ/溶接)</t>
  </si>
  <si>
    <t>EA469EJ-3</t>
  </si>
  <si>
    <t>Rc 3/8" x300mm ﾌﾚｷﾁｭｰﾌﾞ(SUSﾕﾆｵﾝ/ｶｼﾒ)</t>
  </si>
  <si>
    <t>EA469EJ-33</t>
  </si>
  <si>
    <t>Rc 3/8" x400mm ﾌﾚｷﾁｭｰﾌﾞ(SUSﾕﾆｵﾝ/ｶｼﾒ)</t>
  </si>
  <si>
    <t>EA469EJ-34</t>
  </si>
  <si>
    <t>Rc 1/2" x400mm ﾌﾚｷﾁｭｰﾌﾞ(SUSﾕﾆｵﾝ/ｶｼﾒ)</t>
  </si>
  <si>
    <t>EA469EJ-36</t>
  </si>
  <si>
    <t>Rc 3/4" x400mm ﾌﾚｷﾁｭｰﾌﾞ(SUSﾕﾆｵﾝ/ｶｼﾒ)</t>
  </si>
  <si>
    <t>EA469EJ-40</t>
  </si>
  <si>
    <t>Rc  1"  x400mm ﾌﾚｷﾁｭｰﾌﾞ(SUSﾕﾆｵﾝ/ｶｼﾒ)</t>
  </si>
  <si>
    <t>EA469EJ-42</t>
  </si>
  <si>
    <t>Rc1･1/4"x400mm ﾌﾚｷﾁｭｰﾌﾞ(SUSﾕﾆｵﾝ/ｶｼﾒ)</t>
  </si>
  <si>
    <t>EA469EJ-44</t>
  </si>
  <si>
    <t>Rc1･1/2"x400mm ﾌﾚｷﾁｭｰﾌﾞ(SUSﾕﾆｵﾝ/ｶｼﾒ)</t>
  </si>
  <si>
    <t>EA469EJ-50</t>
  </si>
  <si>
    <t>Rc  2"  x400mm ﾌﾚｷﾁｭｰﾌﾞ(SUSﾕﾆｵﾝ/ｶｼﾒ)</t>
  </si>
  <si>
    <t>EA469EJ-63</t>
  </si>
  <si>
    <t>Rc 3/8" x500mm ﾌﾚｷﾁｭｰﾌﾞ(SUSﾕﾆｵﾝ/ｶｼﾒ)</t>
  </si>
  <si>
    <t>EA469EJ-93</t>
  </si>
  <si>
    <t>Rc 3/8" x600mm ﾌﾚｷﾁｭｰﾌﾞ(SUSﾕﾆｵﾝ/ｶｼﾒ)</t>
  </si>
  <si>
    <t>EA469EJ-94</t>
  </si>
  <si>
    <t>Rc 1/2" x600mm ﾌﾚｷﾁｭｰﾌﾞ(SUSﾕﾆｵﾝ/ｶｼﾒ)</t>
  </si>
  <si>
    <t>EA469EJ-96</t>
  </si>
  <si>
    <t>Rc 3/4" x600mm ﾌﾚｷﾁｭｰﾌﾞ(SUSﾕﾆｵﾝ/ｶｼﾒ)</t>
  </si>
  <si>
    <t>EA469EJ-100</t>
  </si>
  <si>
    <t>Rc  1"  x600mm ﾌﾚｷﾁｭｰﾌﾞ(SUSﾕﾆｵﾝ/ｶｼﾒ)</t>
  </si>
  <si>
    <t>EA469EJ-102</t>
  </si>
  <si>
    <t>Rc1･1/4"x600mm ﾌﾚｷﾁｭｰﾌﾞ(SUSﾕﾆｵﾝ/ｶｼﾒ)</t>
  </si>
  <si>
    <t>EA469EJ-104</t>
  </si>
  <si>
    <t>Rc1･1/2"x600mm ﾌﾚｷﾁｭｰﾌﾞ(SUSﾕﾆｵﾝ/ｶｼﾒ)</t>
  </si>
  <si>
    <t>EA469EJ-110</t>
  </si>
  <si>
    <t>Rc  2"  x600mm ﾌﾚｷﾁｭｰﾌﾞ(SUSﾕﾆｵﾝ/ｶｼﾒ)</t>
  </si>
  <si>
    <t>EA469EJ-113</t>
  </si>
  <si>
    <t>Rc 3/8" x700mm ﾌﾚｷﾁｭｰﾌﾞ(SUSﾕﾆｵﾝ/ｶｼﾒ)</t>
  </si>
  <si>
    <t>EA469EJ-114</t>
  </si>
  <si>
    <t>Rc 1/2" x700mm ﾌﾚｷﾁｭｰﾌﾞ(SUSﾕﾆｵﾝ/ｶｼﾒ)</t>
  </si>
  <si>
    <t>EA469EJ-116</t>
  </si>
  <si>
    <t>Rc 3/4" x700mm ﾌﾚｷﾁｭｰﾌﾞ(SUSﾕﾆｵﾝ/ｶｼﾒ)</t>
  </si>
  <si>
    <t>EA469EJ-120</t>
  </si>
  <si>
    <t>Rc  1"  x700mm ﾌﾚｷﾁｭｰﾌﾞ(SUSﾕﾆｵﾝ/ｶｼﾒ)</t>
  </si>
  <si>
    <t>EA469EJ-122</t>
  </si>
  <si>
    <t>Rc1･1/4"x700mm ﾌﾚｷﾁｭｰﾌﾞ(SUSﾕﾆｵﾝ/ｶｼﾒ)</t>
  </si>
  <si>
    <t>EA469EJ-124</t>
  </si>
  <si>
    <t>Rc1･1/2"x700mm ﾌﾚｷﾁｭｰﾌﾞ(SUSﾕﾆｵﾝ/ｶｼﾒ)</t>
  </si>
  <si>
    <t>EA469EJ-130</t>
  </si>
  <si>
    <t>Rc  2"  x700mm ﾌﾚｷﾁｭｰﾌﾞ(SUSﾕﾆｵﾝ/ｶｼﾒ)</t>
  </si>
  <si>
    <t>EA469EK-3</t>
  </si>
  <si>
    <t>Rc 3/8" x300mm ﾌﾚｷﾁｭｰﾌﾞ(鉄ﾕﾆｵﾝ/ｶｼﾒ)</t>
  </si>
  <si>
    <t>EA469EK-4</t>
  </si>
  <si>
    <t>Rc 1/2" x300mm ﾌﾚｷﾁｭｰﾌﾞ(鉄ﾕﾆｵﾝ/ｶｼﾒ)</t>
  </si>
  <si>
    <t>EA469EK-6</t>
  </si>
  <si>
    <t>Rc 3/4" x300mm ﾌﾚｷﾁｭｰﾌﾞ(鉄ﾕﾆｵﾝ/ｶｼﾒ)</t>
  </si>
  <si>
    <t>EA469EK-10</t>
  </si>
  <si>
    <t>Rc  1"  x300mm ﾌﾚｷﾁｭｰﾌﾞ(鉄ﾕﾆｵﾝ/ｶｼﾒ)</t>
  </si>
  <si>
    <t>EA469EK-12</t>
  </si>
  <si>
    <t>Rc1･1/4"x300mm ﾌﾚｷﾁｭｰﾌﾞ(鉄ﾕﾆｵﾝ/ｶｼﾒ)</t>
  </si>
  <si>
    <t>EA469EK-14</t>
  </si>
  <si>
    <t>Rc1･1/2"x300mm ﾌﾚｷﾁｭｰﾌﾞ(鉄ﾕﾆｵﾝ/ｶｼﾒ)</t>
  </si>
  <si>
    <t>EA469EK-20</t>
  </si>
  <si>
    <t>Rc  2"  x300mm ﾌﾚｷﾁｭｰﾌﾞ(鉄ﾕﾆｵﾝ/ｶｼﾒ)</t>
  </si>
  <si>
    <t>EA469EK-33</t>
  </si>
  <si>
    <t>Rc 3/8" x400mm ﾌﾚｷﾁｭｰﾌﾞ(鉄ﾕﾆｵﾝ/ｶｼﾒ)</t>
  </si>
  <si>
    <t>EA469EK-34</t>
  </si>
  <si>
    <t>Rc 1/2" x400mm ﾌﾚｷﾁｭｰﾌﾞ(鉄ﾕﾆｵﾝ/ｶｼﾒ)</t>
  </si>
  <si>
    <t>EA469EK-36</t>
  </si>
  <si>
    <t>Rc 3/4" x400mm ﾌﾚｷﾁｭｰﾌﾞ(鉄ﾕﾆｵﾝ/ｶｼﾒ)</t>
  </si>
  <si>
    <t>EA469EK-40</t>
  </si>
  <si>
    <t>Rc  1"  x400mm ﾌﾚｷﾁｭｰﾌﾞ(鉄ﾕﾆｵﾝ/ｶｼﾒ)</t>
  </si>
  <si>
    <t>EA469EK-42</t>
  </si>
  <si>
    <t>Rc1･1/4"x400mm ﾌﾚｷﾁｭｰﾌﾞ(鉄ﾕﾆｵﾝ/ｶｼﾒ)</t>
  </si>
  <si>
    <t>EA469EK-44</t>
  </si>
  <si>
    <t>Rc1･1/2"x400mm ﾌﾚｷﾁｭｰﾌﾞ(鉄ﾕﾆｵﾝ/ｶｼﾒ)</t>
  </si>
  <si>
    <t>EA469EK-50</t>
  </si>
  <si>
    <t>Rc  2"  x400mm ﾌﾚｷﾁｭｰﾌﾞ(鉄ﾕﾆｵﾝ/ｶｼﾒ)</t>
  </si>
  <si>
    <t>EA469EK-63</t>
  </si>
  <si>
    <t>Rc 3/8" x500mm ﾌﾚｷﾁｭｰﾌﾞ(鉄ﾕﾆｵﾝ/ｶｼﾒ)</t>
  </si>
  <si>
    <t>EA469EK-64</t>
  </si>
  <si>
    <t>Rc 1/2" x500mm ﾌﾚｷﾁｭｰﾌﾞ(鉄ﾕﾆｵﾝ/ｶｼﾒ)</t>
  </si>
  <si>
    <t>EA469EK-66</t>
  </si>
  <si>
    <t>Rc 3/4" x500mm ﾌﾚｷﾁｭｰﾌﾞ(鉄ﾕﾆｵﾝ/ｶｼﾒ)</t>
  </si>
  <si>
    <t>EA469EK-70</t>
  </si>
  <si>
    <t>Rc  1"  x500mm ﾌﾚｷﾁｭｰﾌﾞ(鉄ﾕﾆｵﾝ/ｶｼﾒ)</t>
  </si>
  <si>
    <t>EA469EK-72</t>
  </si>
  <si>
    <t>Rc1･1/4"x500mm ﾌﾚｷﾁｭｰﾌﾞ(鉄ﾕﾆｵﾝ/ｶｼﾒ)</t>
  </si>
  <si>
    <t>EA469EK-74</t>
  </si>
  <si>
    <t>Rc1･1/2"x500mm ﾌﾚｷﾁｭｰﾌﾞ(鉄ﾕﾆｵﾝ/ｶｼﾒ)</t>
  </si>
  <si>
    <t>EA469EK-80</t>
  </si>
  <si>
    <t>Rc  2"  x500mm ﾌﾚｷﾁｭｰﾌﾞ(鉄ﾕﾆｵﾝ/ｶｼﾒ)</t>
  </si>
  <si>
    <t>EA469EK-93</t>
  </si>
  <si>
    <t>Rc 3/8" x600mm ﾌﾚｷﾁｭｰﾌﾞ(鉄ﾕﾆｵﾝ/ｶｼﾒ)</t>
  </si>
  <si>
    <t>EA469EK-94</t>
  </si>
  <si>
    <t>Rc 1/2" x600mm ﾌﾚｷﾁｭｰﾌﾞ(鉄ﾕﾆｵﾝ/ｶｼﾒ)</t>
  </si>
  <si>
    <t>EA469EK-96</t>
  </si>
  <si>
    <t>Rc 3/4" x600mm ﾌﾚｷﾁｭｰﾌﾞ(鉄ﾕﾆｵﾝ/ｶｼﾒ)</t>
  </si>
  <si>
    <t>EA469EK-100</t>
  </si>
  <si>
    <t>Rc  1"  x600mm ﾌﾚｷﾁｭｰﾌﾞ(鉄ﾕﾆｵﾝ/ｶｼﾒ)</t>
  </si>
  <si>
    <t>EA469EK-102</t>
  </si>
  <si>
    <t>Rc1･1/4"x600mm ﾌﾚｷﾁｭｰﾌﾞ(鉄ﾕﾆｵﾝ/ｶｼﾒ)</t>
  </si>
  <si>
    <t>EA469EK-104</t>
  </si>
  <si>
    <t>Rc1･1/2"x600mm ﾌﾚｷﾁｭｰﾌﾞ(鉄ﾕﾆｵﾝ/ｶｼﾒ)</t>
  </si>
  <si>
    <t>EA469EK-110</t>
  </si>
  <si>
    <t>Rc  2"  x600mm ﾌﾚｷﾁｭｰﾌﾞ(鉄ﾕﾆｵﾝ/ｶｼﾒ)</t>
  </si>
  <si>
    <t>EA469EK-113</t>
  </si>
  <si>
    <t>Rc 3/8" x700mm ﾌﾚｷﾁｭｰﾌﾞ(鉄ﾕﾆｵﾝ/ｶｼﾒ)</t>
  </si>
  <si>
    <t>EA469EK-114</t>
  </si>
  <si>
    <t>Rc 1/2" x700mm ﾌﾚｷﾁｭｰﾌﾞ(鉄ﾕﾆｵﾝ/ｶｼﾒ)</t>
  </si>
  <si>
    <t>EA469EK-116</t>
  </si>
  <si>
    <t>Rc 3/4" x700mm ﾌﾚｷﾁｭｰﾌﾞ(鉄ﾕﾆｵﾝ/ｶｼﾒ)</t>
  </si>
  <si>
    <t>EA469EK-120</t>
  </si>
  <si>
    <t>Rc  1"  x700mm ﾌﾚｷﾁｭｰﾌﾞ(鉄ﾕﾆｵﾝ/ｶｼﾒ)</t>
  </si>
  <si>
    <t>EA469EK-122</t>
  </si>
  <si>
    <t>Rc1･1/4"x700mm ﾌﾚｷﾁｭｰﾌﾞ(鉄ﾕﾆｵﾝ/ｶｼﾒ)</t>
  </si>
  <si>
    <t>EA469EK-124</t>
  </si>
  <si>
    <t>Rc1･1/2"x700mm ﾌﾚｷﾁｭｰﾌﾞ(鉄ﾕﾆｵﾝ/ｶｼﾒ)</t>
  </si>
  <si>
    <t>EA469EK-130</t>
  </si>
  <si>
    <t>Rc  2"  x700mm ﾌﾚｷﾁｭｰﾌﾞ(鉄ﾕﾆｵﾝ/ｶｼﾒ)</t>
  </si>
  <si>
    <t>EA469EL-33</t>
  </si>
  <si>
    <t>R  3/8" x400mm ﾌﾚｷﾁｭｰﾌﾞ(SUSﾆｯﾌﾟﾙ/溶接)</t>
  </si>
  <si>
    <t>EA469EL-34</t>
  </si>
  <si>
    <t>R  1/2" x400mm ﾌﾚｷﾁｭｰﾌﾞ(SUSﾆｯﾌﾟﾙ/溶接)</t>
  </si>
  <si>
    <t>EA469EL-36</t>
  </si>
  <si>
    <t>R  3/4" x400mm ﾌﾚｷﾁｭｰﾌﾞ(SUSﾆｯﾌﾟﾙ/溶接)</t>
  </si>
  <si>
    <t>EA469EL-40</t>
  </si>
  <si>
    <t>R   1"  x400mm ﾌﾚｷﾁｭｰﾌﾞ(SUSﾆｯﾌﾟﾙ/溶接)</t>
  </si>
  <si>
    <t>EA469EL-42</t>
  </si>
  <si>
    <t>R 1･1/4"x400mm ﾌﾚｷﾁｭｰﾌﾞ(SUSﾆｯﾌﾟﾙ/溶接)</t>
  </si>
  <si>
    <t>EA469EL-44</t>
  </si>
  <si>
    <t>R 1･1/2"x400mm ﾌﾚｷﾁｭｰﾌﾞ(SUSﾆｯﾌﾟﾙ/溶接)</t>
  </si>
  <si>
    <t>EA469EL-50</t>
  </si>
  <si>
    <t>R   2"  x400mm ﾌﾚｷﾁｭｰﾌﾞ(SUSﾆｯﾌﾟﾙ/溶接)</t>
  </si>
  <si>
    <t>EA469EL-93</t>
  </si>
  <si>
    <t>R  3/8" x600mm ﾌﾚｷﾁｭｰﾌﾞ(SUSﾆｯﾌﾟﾙ/溶接)</t>
  </si>
  <si>
    <t>EA469EL-94</t>
  </si>
  <si>
    <t>R  1/2" x600mm ﾌﾚｷﾁｭｰﾌﾞ(SUSﾆｯﾌﾟﾙ/溶接)</t>
  </si>
  <si>
    <t>EA469EL-96</t>
  </si>
  <si>
    <t>R  3/4" x600mm ﾌﾚｷﾁｭｰﾌﾞ(SUSﾆｯﾌﾟﾙ/溶接)</t>
  </si>
  <si>
    <t>EA469EL-100</t>
  </si>
  <si>
    <t>R   1"  x600mm ﾌﾚｷﾁｭｰﾌﾞ(SUSﾆｯﾌﾟﾙ/溶接)</t>
  </si>
  <si>
    <t>EA469EL-102</t>
  </si>
  <si>
    <t>R 1･1/4"x600mm ﾌﾚｷﾁｭｰﾌﾞ(SUSﾆｯﾌﾟﾙ/溶接)</t>
  </si>
  <si>
    <t>EA469EL-104</t>
  </si>
  <si>
    <t>R 1･1/2"x600mm ﾌﾚｷﾁｭｰﾌﾞ(SUSﾆｯﾌﾟﾙ/溶接)</t>
  </si>
  <si>
    <t>EA469EL-110</t>
  </si>
  <si>
    <t>R   2"  x600mm ﾌﾚｷﾁｭｰﾌﾞ(SUSﾆｯﾌﾟﾙ/溶接)</t>
  </si>
  <si>
    <t>EA469EL-113</t>
  </si>
  <si>
    <t>R  3/8" x700mm ﾌﾚｷﾁｭｰﾌﾞ(SUSﾆｯﾌﾟﾙ/溶接)</t>
  </si>
  <si>
    <t>EA469EL-114</t>
  </si>
  <si>
    <t>R  1/2" x700mm ﾌﾚｷﾁｭｰﾌﾞ(SUSﾆｯﾌﾟﾙ/溶接)</t>
  </si>
  <si>
    <t>EA469EL-116</t>
  </si>
  <si>
    <t>R  3/4" x700mm ﾌﾚｷﾁｭｰﾌﾞ(SUSﾆｯﾌﾟﾙ/溶接)</t>
  </si>
  <si>
    <t>EA469EL-120</t>
  </si>
  <si>
    <t>R   1"  x700mm ﾌﾚｷﾁｭｰﾌﾞ(SUSﾆｯﾌﾟﾙ/溶接)</t>
  </si>
  <si>
    <t>EA469EL-122</t>
  </si>
  <si>
    <t>R 1･1/4"x700mm ﾌﾚｷﾁｭｰﾌﾞ(SUSﾆｯﾌﾟﾙ/溶接)</t>
  </si>
  <si>
    <t>EA469EL-124</t>
  </si>
  <si>
    <t>R 1･1/2"x700mm ﾌﾚｷﾁｭｰﾌﾞ(SUSﾆｯﾌﾟﾙ/溶接)</t>
  </si>
  <si>
    <t>EA469EL-130</t>
  </si>
  <si>
    <t>R   2"  x700mm ﾌﾚｷﾁｭｰﾌﾞ(SUSﾆｯﾌﾟﾙ/溶接)</t>
  </si>
  <si>
    <t>EA469EM-113</t>
  </si>
  <si>
    <t>R  3/8" x700mm ﾌﾚｷﾁｭｰﾌﾞ(鉄ﾆｯﾌﾟﾙ/溶接)</t>
  </si>
  <si>
    <t>EA469EM-114</t>
  </si>
  <si>
    <t>R  1/2" x700mm ﾌﾚｷﾁｭｰﾌﾞ(鉄ﾆｯﾌﾟﾙ/溶接)</t>
  </si>
  <si>
    <t>EA469EM-116</t>
  </si>
  <si>
    <t>R  3/4" x700mm ﾌﾚｷﾁｭｰﾌﾞ(鉄ﾆｯﾌﾟﾙ/溶接)</t>
  </si>
  <si>
    <t>EA469EM-120</t>
  </si>
  <si>
    <t>R   1"  x700mm ﾌﾚｷﾁｭｰﾌﾞ(鉄ﾆｯﾌﾟﾙ/溶接)</t>
  </si>
  <si>
    <t>EA469EM-122</t>
  </si>
  <si>
    <t>R 1･1/4"x700mm ﾌﾚｷﾁｭｰﾌﾞ(鉄ﾆｯﾌﾟﾙ/溶接)</t>
  </si>
  <si>
    <t>EA469EM-124</t>
  </si>
  <si>
    <t>R 1･1/2"x700mm ﾌﾚｷﾁｭｰﾌﾞ(鉄ﾆｯﾌﾟﾙ/溶接)</t>
  </si>
  <si>
    <t>EA469EM-130</t>
  </si>
  <si>
    <t>R   2"  x700mm ﾌﾚｷﾁｭｰﾌﾞ(鉄ﾆｯﾌﾟﾙ/溶接)</t>
  </si>
  <si>
    <t>EA469EN-3</t>
  </si>
  <si>
    <t>Rc 3/8"x R 3/8"x300mm ﾌﾚｷﾁｭｰﾌﾞ(SUS/溶接)</t>
  </si>
  <si>
    <t>EA469EN-4</t>
  </si>
  <si>
    <t>Rc 1/2"x R 1/2"x300mm ﾌﾚｷﾁｭｰﾌﾞ(SUS/溶接)</t>
  </si>
  <si>
    <t>EA469EN-6</t>
  </si>
  <si>
    <t>Rc 3/4"x R 3/4"x300mm ﾌﾚｷﾁｭｰﾌﾞ(SUS/溶接)</t>
  </si>
  <si>
    <t>EA469EN-10</t>
  </si>
  <si>
    <t>Rc  1" x R  1" x300mm ﾌﾚｷﾁｭｰﾌﾞ(SUS/溶接)</t>
  </si>
  <si>
    <t>EA469EN-12</t>
  </si>
  <si>
    <t>Rc1･1/4"xR1･1/4"x300mm ﾌﾚｷﾁｭｰﾌﾞ(SUS/溶接</t>
  </si>
  <si>
    <t>EA469EN-14</t>
  </si>
  <si>
    <t>Rc1･1/2"xR1･1/2"x300mm ﾌﾚｷﾁｭｰﾌﾞ(SUS/溶接</t>
  </si>
  <si>
    <t>EA469EN-20</t>
  </si>
  <si>
    <t>Rc  2" x R  2" x300mm ﾌﾚｷﾁｭｰﾌﾞ(SUS/溶接)</t>
  </si>
  <si>
    <t>EA469EN-33</t>
  </si>
  <si>
    <t>Rc 3/8"x R 3/8"x400mm ﾌﾚｷﾁｭｰﾌﾞ(SUS/溶接)</t>
  </si>
  <si>
    <t>EA469EN-34</t>
  </si>
  <si>
    <t>Rc 1/2"x R 1/2"x400mm ﾌﾚｷﾁｭｰﾌﾞ(SUS/溶接)</t>
  </si>
  <si>
    <t>EA469EN-36</t>
  </si>
  <si>
    <t>Rc 3/4"x R 3/4"x400mm ﾌﾚｷﾁｭｰﾌﾞ(SUS/溶接)</t>
  </si>
  <si>
    <t>EA469EN-40</t>
  </si>
  <si>
    <t>Rc  1" x R  1" x400mm ﾌﾚｷﾁｭｰﾌﾞ(SUS/溶接)</t>
  </si>
  <si>
    <t>EA469EN-42</t>
  </si>
  <si>
    <t>Rc1･1/4"xR1･1/4"x400mm ﾌﾚｷﾁｭｰﾌﾞ(SUS/溶接</t>
  </si>
  <si>
    <t>EA469EN-44</t>
  </si>
  <si>
    <t>Rc1･1/2"xR1･1/2"x400mm ﾌﾚｷﾁｭｰﾌﾞ(SUS/溶接</t>
  </si>
  <si>
    <t>EA469EN-50</t>
  </si>
  <si>
    <t>Rc  2" x R  2" x400mm ﾌﾚｷﾁｭｰﾌﾞ(SUS/溶接)</t>
  </si>
  <si>
    <t>EA469EN-63</t>
  </si>
  <si>
    <t>Rc 3/8"x R 3/8"x500mm ﾌﾚｷﾁｭｰﾌﾞ(SUS/溶接)</t>
  </si>
  <si>
    <t>EA469EN-64</t>
  </si>
  <si>
    <t>Rc 1/2"x R 1/2"x500mm ﾌﾚｷﾁｭｰﾌﾞ(SUS/溶接)</t>
  </si>
  <si>
    <t>EA469EN-66</t>
  </si>
  <si>
    <t>Rc 3/4"x R 3/4"x500mm ﾌﾚｷﾁｭｰﾌﾞ(SUS/溶接)</t>
  </si>
  <si>
    <t>EA469EN-70</t>
  </si>
  <si>
    <t>Rc  1" x R  1" x500mm ﾌﾚｷﾁｭｰﾌﾞ(SUS/溶接)</t>
  </si>
  <si>
    <t>EA469EN-72</t>
  </si>
  <si>
    <t>Rc1･1/4"xR1･1/4"x500mm ﾌﾚｷﾁｭｰﾌﾞ(SUS/溶接</t>
  </si>
  <si>
    <t>EA469EN-74</t>
  </si>
  <si>
    <t>Rc1･1/2"xR1･1/2"x500mm ﾌﾚｷﾁｭｰﾌﾞ(SUS/溶接</t>
  </si>
  <si>
    <t>EA469EN-80</t>
  </si>
  <si>
    <t>Rc  2" x R  2" x500mm ﾌﾚｷﾁｭｰﾌﾞ(SUS/溶接)</t>
  </si>
  <si>
    <t>EA469EN-93</t>
  </si>
  <si>
    <t>Rc 3/8"x R 3/8"x600mm ﾌﾚｷﾁｭｰﾌﾞ(SUS/溶接)</t>
  </si>
  <si>
    <t>EA469EN-94</t>
  </si>
  <si>
    <t>Rc 1/2"x R 1/2"x600mm ﾌﾚｷﾁｭｰﾌﾞ(SUS/溶接)</t>
  </si>
  <si>
    <t>EA469EN-96</t>
  </si>
  <si>
    <t>Rc 3/4"x R 3/4"x600mm ﾌﾚｷﾁｭｰﾌﾞ(SUS/溶接)</t>
  </si>
  <si>
    <t>EA469EN-100</t>
  </si>
  <si>
    <t>Rc  1" x R  1" x600mm ﾌﾚｷﾁｭｰﾌﾞ(SUS/溶接)</t>
  </si>
  <si>
    <t>EA469EN-102</t>
  </si>
  <si>
    <t>Rc1･1/4"xR1･1/4"x600mm ﾌﾚｷﾁｭｰﾌﾞ(SUS/溶接</t>
  </si>
  <si>
    <t>EA469EN-104</t>
  </si>
  <si>
    <t>Rc1･1/2"xR1･1/2"x600mm ﾌﾚｷﾁｭｰﾌﾞ(SUS/溶接</t>
  </si>
  <si>
    <t>EA469EN-110</t>
  </si>
  <si>
    <t>Rc  2" x R  2" x600mm ﾌﾚｷﾁｭｰﾌﾞ(SUS/溶接)</t>
  </si>
  <si>
    <t>EA469EN-113</t>
  </si>
  <si>
    <t>Rc 3/8"x R 3/8"x700mm ﾌﾚｷﾁｭｰﾌﾞ(SUS/溶接)</t>
  </si>
  <si>
    <t>EA469EN-114</t>
  </si>
  <si>
    <t>Rc 1/2"x R 1/2"x700mm ﾌﾚｷﾁｭｰﾌﾞ(SUS/溶接)</t>
  </si>
  <si>
    <t>EA469EN-116</t>
  </si>
  <si>
    <t>Rc 3/4"x R 3/4"x700mm ﾌﾚｷﾁｭｰﾌﾞ(SUS/溶接)</t>
  </si>
  <si>
    <t>EA469EN-120</t>
  </si>
  <si>
    <t>Rc  1" x R  1" x700mm ﾌﾚｷﾁｭｰﾌﾞ(SUS/溶接)</t>
  </si>
  <si>
    <t>EA469EN-122</t>
  </si>
  <si>
    <t>Rc1･1/4"xR1･1/4"x700mm ﾌﾚｷﾁｭｰﾌﾞ(SUS/溶接</t>
  </si>
  <si>
    <t>EA469EN-124</t>
  </si>
  <si>
    <t>Rc1･1/2"xR1･1/2"x700mm ﾌﾚｷﾁｭｰﾌﾞ(SUS/溶接</t>
  </si>
  <si>
    <t>EA469EN-130</t>
  </si>
  <si>
    <t>Rc  2" x R  2" x700mm ﾌﾚｷﾁｭｰﾌﾞ(SUS/溶接)</t>
  </si>
  <si>
    <t>EA469EP-3</t>
  </si>
  <si>
    <t>R 3/8"x Rc 3/8"x300mm ﾌﾚｷﾁｭｰﾌﾞ(鉄/溶接)</t>
  </si>
  <si>
    <t>EA469EP-4</t>
  </si>
  <si>
    <t>R 1/2"x Rc 1/2"x300mm ﾌﾚｷﾁｭｰﾌﾞ(鉄/溶接)</t>
  </si>
  <si>
    <t>EA469EP-6</t>
  </si>
  <si>
    <t>R 3/4"x Rc 3/4"x300mm ﾌﾚｷﾁｭｰﾌﾞ(鉄/溶接)</t>
  </si>
  <si>
    <t>EA469EP-10</t>
  </si>
  <si>
    <t>R  1" x Rc  1" x300mm ﾌﾚｷﾁｭｰﾌﾞ(鉄/溶接)</t>
  </si>
  <si>
    <t>EA469EP-12</t>
  </si>
  <si>
    <t>R1･1/4"xRc1･1/4"x300mm ﾌﾚｷﾁｭｰﾌﾞ(鉄/溶接)</t>
  </si>
  <si>
    <t>EA469EP-14</t>
  </si>
  <si>
    <t>R1･1/2"xRc1･1/2"x300mm ﾌﾚｷﾁｭｰﾌﾞ(鉄/溶接)</t>
  </si>
  <si>
    <t>EA469EP-20</t>
  </si>
  <si>
    <t>R  2" x Rc  2" x300mm ﾌﾚｷﾁｭｰﾌﾞ(鉄/溶接)</t>
  </si>
  <si>
    <t>EA469EP-33</t>
  </si>
  <si>
    <t>R 3/8"x Rc 3/8"x400mm ﾌﾚｷﾁｭｰﾌﾞ(鉄/溶接)</t>
  </si>
  <si>
    <t>EA469EP-34</t>
  </si>
  <si>
    <t>R 1/2"x Rc 1/2"x400mm ﾌﾚｷﾁｭｰﾌﾞ(鉄/溶接)</t>
  </si>
  <si>
    <t>EA469EP-36</t>
  </si>
  <si>
    <t>R 3/4"x Rc 3/4"x400mm ﾌﾚｷﾁｭｰﾌﾞ(鉄/溶接)</t>
  </si>
  <si>
    <t>EA469EP-40</t>
  </si>
  <si>
    <t>R  1" x Rc  1" x400mm ﾌﾚｷﾁｭｰﾌﾞ(鉄/溶接)</t>
  </si>
  <si>
    <t>EA469EP-42</t>
  </si>
  <si>
    <t>R1･1/4"xRc1･1/4"x400mm ﾌﾚｷﾁｭｰﾌﾞ(鉄/溶接)</t>
  </si>
  <si>
    <t>EA469EP-44</t>
  </si>
  <si>
    <t>R1･1/2"xRc1･1/2"x400mm ﾌﾚｷﾁｭｰﾌﾞ(鉄/溶接)</t>
  </si>
  <si>
    <t>EA469EP-50</t>
  </si>
  <si>
    <t>R  2" x Rc  2" x400mm ﾌﾚｷﾁｭｰﾌﾞ(鉄/溶接)</t>
  </si>
  <si>
    <t>EA469EP-63</t>
  </si>
  <si>
    <t>R 3/8"x Rc 3/8"x500mm ﾌﾚｷﾁｭｰﾌﾞ(鉄/溶接)</t>
  </si>
  <si>
    <t>EA469EP-64</t>
  </si>
  <si>
    <t>R 1/2"x Rc 1/2"x500mm ﾌﾚｷﾁｭｰﾌﾞ(鉄/溶接)</t>
  </si>
  <si>
    <t>EA469EP-66</t>
  </si>
  <si>
    <t>R 3/4"x Rc 3/4"x500mm ﾌﾚｷﾁｭｰﾌﾞ(鉄/溶接)</t>
  </si>
  <si>
    <t>EA469EP-70</t>
  </si>
  <si>
    <t>R  1" x Rc  1" x500mm ﾌﾚｷﾁｭｰﾌﾞ(鉄/溶接)</t>
  </si>
  <si>
    <t>EA469EP-72</t>
  </si>
  <si>
    <t>R1･1/4"xRc1･1/4"x500mm ﾌﾚｷﾁｭｰﾌﾞ(鉄/溶接)</t>
  </si>
  <si>
    <t>EA469EP-74</t>
  </si>
  <si>
    <t>R1･1/2"xRc1･1/2"x500mm ﾌﾚｷﾁｭｰﾌﾞ(鉄/溶接)</t>
  </si>
  <si>
    <t>EA469EP-80</t>
  </si>
  <si>
    <t>R  2" x Rc  2" x500mm ﾌﾚｷﾁｭｰﾌﾞ(鉄/溶接)</t>
  </si>
  <si>
    <t>EA469EP-93</t>
  </si>
  <si>
    <t>R 3/8"x Rc 3/8"x600mm ﾌﾚｷﾁｭｰﾌﾞ(鉄/溶接)</t>
  </si>
  <si>
    <t>EA469EP-94</t>
  </si>
  <si>
    <t>R 1/2"x Rc 1/2"x600mm ﾌﾚｷﾁｭｰﾌﾞ(鉄/溶接)</t>
  </si>
  <si>
    <t>EA469EP-96</t>
  </si>
  <si>
    <t>R 3/4"x Rc 3/4"x600mm ﾌﾚｷﾁｭｰﾌﾞ(鉄/溶接)</t>
  </si>
  <si>
    <t>EA469EP-100</t>
  </si>
  <si>
    <t>R  1" x Rc  1" x600mm ﾌﾚｷﾁｭｰﾌﾞ(鉄/溶接)</t>
  </si>
  <si>
    <t>EA469EP-102</t>
  </si>
  <si>
    <t>R1･1/4"xRc1･1/4"x600mm ﾌﾚｷﾁｭｰﾌﾞ(鉄/溶接)</t>
  </si>
  <si>
    <t>EA469EP-104</t>
  </si>
  <si>
    <t>R1･1/2"xRc1･1/2"x600mm ﾌﾚｷﾁｭｰﾌﾞ(鉄/溶接)</t>
  </si>
  <si>
    <t>EA469EP-110</t>
  </si>
  <si>
    <t>R  2" x Rc  2" x600mm ﾌﾚｷﾁｭｰﾌﾞ(鉄/溶接)</t>
  </si>
  <si>
    <t>EA469EP-113</t>
  </si>
  <si>
    <t>R 3/8"x Rc 3/8"x700mm ﾌﾚｷﾁｭｰﾌﾞ(鉄/溶接)</t>
  </si>
  <si>
    <t>EA469EP-114</t>
  </si>
  <si>
    <t>R 1/2"x Rc 1/2"x700mm ﾌﾚｷﾁｭｰﾌﾞ(鉄/溶接)</t>
  </si>
  <si>
    <t>EA469EP-116</t>
  </si>
  <si>
    <t>R 3/4"x Rc 3/4"x700mm ﾌﾚｷﾁｭｰﾌﾞ(鉄/溶接)</t>
  </si>
  <si>
    <t>EA469EP-120</t>
  </si>
  <si>
    <t>R  1" x Rc  1" x700mm ﾌﾚｷﾁｭｰﾌﾞ(鉄/溶接)</t>
  </si>
  <si>
    <t>EA469EP-122</t>
  </si>
  <si>
    <t>R1･1/4"xRc1･1/4"x700mm ﾌﾚｷﾁｭｰﾌﾞ(鉄/溶接)</t>
  </si>
  <si>
    <t>EA469EP-124</t>
  </si>
  <si>
    <t>R1･1/2"xRc1･1/2"x700mm ﾌﾚｷﾁｭｰﾌﾞ(鉄/溶接)</t>
  </si>
  <si>
    <t>EA469EP-130</t>
  </si>
  <si>
    <t>R  2" x Rc  2" x700mm ﾌﾚｷﾁｭｰﾌﾞ(鉄/溶接)</t>
  </si>
  <si>
    <t>EA469ER-3</t>
  </si>
  <si>
    <t>R  3/8" x300mm ﾌﾚｷﾁｭｰﾌﾞ(鉄ﾆｯﾌﾟﾙ/ｶｼﾒ)</t>
  </si>
  <si>
    <t>EA469ER-4</t>
  </si>
  <si>
    <t>R  1/2" x300mm ﾌﾚｷﾁｭｰﾌﾞ(鉄ﾆｯﾌﾟﾙ/ｶｼﾒ)</t>
  </si>
  <si>
    <t>EA469ER-6</t>
  </si>
  <si>
    <t>R  3/4" x300mm ﾌﾚｷﾁｭｰﾌﾞ(鉄ﾆｯﾌﾟﾙ/ｶｼﾒ)</t>
  </si>
  <si>
    <t>EA469ER-10</t>
  </si>
  <si>
    <t>R   1"  x300mm ﾌﾚｷﾁｭｰﾌﾞ(鉄ﾆｯﾌﾟﾙ/ｶｼﾒ)</t>
  </si>
  <si>
    <t>EA469ER-13</t>
  </si>
  <si>
    <t>R  3/8" x400mm ﾌﾚｷﾁｭｰﾌﾞ(鉄ﾆｯﾌﾟﾙ/ｶｼﾒ)</t>
  </si>
  <si>
    <t>EA469ER-14</t>
  </si>
  <si>
    <t>R  1/2" x400mm ﾌﾚｷﾁｭｰﾌﾞ(鉄ﾆｯﾌﾟﾙ/ｶｼﾒ)</t>
  </si>
  <si>
    <t>EA469ER-16</t>
  </si>
  <si>
    <t>R  3/4" x400mm ﾌﾚｷﾁｭｰﾌﾞ(鉄ﾆｯﾌﾟﾙ/ｶｼﾒ)</t>
  </si>
  <si>
    <t>EA469ER-20</t>
  </si>
  <si>
    <t>R   1"  x400mm ﾌﾚｷﾁｭｰﾌﾞ(鉄ﾆｯﾌﾟﾙ/ｶｼﾒ)</t>
  </si>
  <si>
    <t>EA469ER-23</t>
  </si>
  <si>
    <t>R  3/8" x500mm ﾌﾚｷﾁｭｰﾌﾞ(鉄ﾆｯﾌﾟﾙ/ｶｼﾒ)</t>
  </si>
  <si>
    <t>EA469ER-24</t>
  </si>
  <si>
    <t>R  1/2" x500mm ﾌﾚｷﾁｭｰﾌﾞ(鉄ﾆｯﾌﾟﾙ/ｶｼﾒ)</t>
  </si>
  <si>
    <t>EA469ER-26</t>
  </si>
  <si>
    <t>R  3/4" x500mm ﾌﾚｷﾁｭｰﾌﾞ(鉄ﾆｯﾌﾟﾙ/ｶｼﾒ)</t>
  </si>
  <si>
    <t>EA469ER-30</t>
  </si>
  <si>
    <t>R   1"  x500mm ﾌﾚｷﾁｭｰﾌﾞ(鉄ﾆｯﾌﾟﾙ/ｶｼﾒ)</t>
  </si>
  <si>
    <t>EA469ER-33</t>
  </si>
  <si>
    <t>R  3/8" x600mm ﾌﾚｷﾁｭｰﾌﾞ(鉄ﾆｯﾌﾟﾙ/ｶｼﾒ)</t>
  </si>
  <si>
    <t>EA469ER-34</t>
  </si>
  <si>
    <t>R  1/2" x600mm ﾌﾚｷﾁｭｰﾌﾞ(鉄ﾆｯﾌﾟﾙ/ｶｼﾒ)</t>
  </si>
  <si>
    <t>EA469ER-36</t>
  </si>
  <si>
    <t>R  3/4" x600mm ﾌﾚｷﾁｭｰﾌﾞ(鉄ﾆｯﾌﾟﾙ/ｶｼﾒ)</t>
  </si>
  <si>
    <t>EA469ER-40</t>
  </si>
  <si>
    <t>R   1"  x600mm ﾌﾚｷﾁｭｰﾌﾞ(鉄ﾆｯﾌﾟﾙ/ｶｼﾒ)</t>
  </si>
  <si>
    <t>EA469ER-43</t>
  </si>
  <si>
    <t>R  3/8" x700mm ﾌﾚｷﾁｭｰﾌﾞ(鉄ﾆｯﾌﾟﾙ/ｶｼﾒ)</t>
  </si>
  <si>
    <t>EA469ER-44</t>
  </si>
  <si>
    <t>R  1/2" x700mm ﾌﾚｷﾁｭｰﾌﾞ(鉄ﾆｯﾌﾟﾙ/ｶｼﾒ)</t>
  </si>
  <si>
    <t>EA469ER-46</t>
  </si>
  <si>
    <t>R  3/4" x700mm ﾌﾚｷﾁｭｰﾌﾞ(鉄ﾆｯﾌﾟﾙ/ｶｼﾒ)</t>
  </si>
  <si>
    <t>EA469ER-50</t>
  </si>
  <si>
    <t>R   1"  x700mm ﾌﾚｷﾁｭｰﾌﾞ(鉄ﾆｯﾌﾟﾙ/ｶｼﾒ)</t>
  </si>
  <si>
    <t>EA469ES-3</t>
  </si>
  <si>
    <t>R  3/8" x300mm ﾌﾚｷﾁｭｰﾌﾞ(SUSﾆｯﾌﾟﾙ/ｶｼﾒ)</t>
  </si>
  <si>
    <t>EA469ES-4</t>
  </si>
  <si>
    <t>R  1/2" x300mm ﾌﾚｷﾁｭｰﾌﾞ(SUSﾆｯﾌﾟﾙ/ｶｼﾒ)</t>
  </si>
  <si>
    <t>EA469ES-6</t>
  </si>
  <si>
    <t>R  3/4" x300mm ﾌﾚｷﾁｭｰﾌﾞ(SUSﾆｯﾌﾟﾙ/ｶｼﾒ)</t>
  </si>
  <si>
    <t>EA469ES-10</t>
  </si>
  <si>
    <t>R   1"  x300mm ﾌﾚｷﾁｭｰﾌﾞ(SUSﾆｯﾌﾟﾙ/ｶｼﾒ)</t>
  </si>
  <si>
    <t>EA469ES-13</t>
  </si>
  <si>
    <t>R  3/8" x400mm ﾌﾚｷﾁｭｰﾌﾞ(SUSﾆｯﾌﾟﾙ/ｶｼﾒ)</t>
  </si>
  <si>
    <t>EA469ES-14</t>
  </si>
  <si>
    <t>R  1/2" x400mm ﾌﾚｷﾁｭｰﾌﾞ(SUSﾆｯﾌﾟﾙ/ｶｼﾒ)</t>
  </si>
  <si>
    <t>EA469ES-16</t>
  </si>
  <si>
    <t>R  3/4" x400mm ﾌﾚｷﾁｭｰﾌﾞ(SUSﾆｯﾌﾟﾙ/ｶｼﾒ)</t>
  </si>
  <si>
    <t>EA469ES-20</t>
  </si>
  <si>
    <t>R   1"  x400mm ﾌﾚｷﾁｭｰﾌﾞ(SUSﾆｯﾌﾟﾙ/ｶｼﾒ)</t>
  </si>
  <si>
    <t>EA469ES-23</t>
  </si>
  <si>
    <t>R  3/8" x500mm ﾌﾚｷﾁｭｰﾌﾞ(SUSﾆｯﾌﾟﾙ/ｶｼﾒ)</t>
  </si>
  <si>
    <t>EA469ES-24</t>
  </si>
  <si>
    <t>R  1/2" x500mm ﾌﾚｷﾁｭｰﾌﾞ(SUSﾆｯﾌﾟﾙ/ｶｼﾒ)</t>
  </si>
  <si>
    <t>EA469ES-26</t>
  </si>
  <si>
    <t>R  3/4" x500mm ﾌﾚｷﾁｭｰﾌﾞ(SUSﾆｯﾌﾟﾙ/ｶｼﾒ)</t>
  </si>
  <si>
    <t>EA469ES-30</t>
  </si>
  <si>
    <t>R   1"  x500mm ﾌﾚｷﾁｭｰﾌﾞ(SUSﾆｯﾌﾟﾙ/ｶｼﾒ)</t>
  </si>
  <si>
    <t>EA469ES-33</t>
  </si>
  <si>
    <t>R  3/8" x600mm ﾌﾚｷﾁｭｰﾌﾞ(SUSﾆｯﾌﾟﾙ/ｶｼﾒ)</t>
  </si>
  <si>
    <t>EA469ES-34</t>
  </si>
  <si>
    <t>R  1/2" x600mm ﾌﾚｷﾁｭｰﾌﾞ(SUSﾆｯﾌﾟﾙ/ｶｼﾒ)</t>
  </si>
  <si>
    <t>EA469ES-36</t>
  </si>
  <si>
    <t>R  3/4" x600mm ﾌﾚｷﾁｭｰﾌﾞ(SUSﾆｯﾌﾟﾙ/ｶｼﾒ)</t>
  </si>
  <si>
    <t>EA469ES-40</t>
  </si>
  <si>
    <t>R   1"  x600mm ﾌﾚｷﾁｭｰﾌﾞ(SUSﾆｯﾌﾟﾙ/ｶｼﾒ)</t>
  </si>
  <si>
    <t>EA469ES-43</t>
  </si>
  <si>
    <t>R  3/8" x700mm ﾌﾚｷﾁｭｰﾌﾞ(SUSﾆｯﾌﾟﾙ/ｶｼﾒ)</t>
  </si>
  <si>
    <t>EA469ES-44</t>
  </si>
  <si>
    <t>R  1/2" x700mm ﾌﾚｷﾁｭｰﾌﾞ(SUSﾆｯﾌﾟﾙ/ｶｼﾒ)</t>
  </si>
  <si>
    <t>EA469ES-46</t>
  </si>
  <si>
    <t>R  3/4" x700mm ﾌﾚｷﾁｭｰﾌﾞ(SUSﾆｯﾌﾟﾙ/ｶｼﾒ)</t>
  </si>
  <si>
    <t>EA469ES-50</t>
  </si>
  <si>
    <t>R   1"  x700mm ﾌﾚｷﾁｭｰﾌﾞ(SUSﾆｯﾌﾟﾙ/ｶｼﾒ)</t>
  </si>
  <si>
    <t>EA469ET-4</t>
  </si>
  <si>
    <t>1/2" x300mm フレキチューブ(鉄ﾌﾗﾝｼﾞ)</t>
  </si>
  <si>
    <t>EA469ET-6</t>
  </si>
  <si>
    <t>3/4" x300mm フレキチューブ(鉄ﾌﾗﾝｼﾞ)</t>
  </si>
  <si>
    <t>EA469ET-10</t>
  </si>
  <si>
    <t>1"  x300mm フレキチューブ(鉄ﾌﾗﾝｼﾞ)</t>
  </si>
  <si>
    <t>EA469ET-12</t>
  </si>
  <si>
    <t>1･1/4"x300mm フレキチューブ(鉄ﾌﾗﾝｼﾞ)</t>
  </si>
  <si>
    <t>EA469ET-14</t>
  </si>
  <si>
    <t>1･1/2"x300mm フレキチューブ(鉄ﾌﾗﾝｼﾞ)</t>
  </si>
  <si>
    <t>EA469ET-20</t>
  </si>
  <si>
    <t>2"  x300mm フレキチューブ(鉄ﾌﾗﾝｼﾞ)</t>
  </si>
  <si>
    <t>EA469ET-34</t>
  </si>
  <si>
    <t>1/2" x400mm フレキチューブ(鉄ﾌﾗﾝｼﾞ)</t>
  </si>
  <si>
    <t>EA469ET-36</t>
  </si>
  <si>
    <t>3/4" x400mm フレキチューブ(鉄ﾌﾗﾝｼﾞ)</t>
  </si>
  <si>
    <t>EA469ET-40</t>
  </si>
  <si>
    <t>1"  x400mm フレキチューブ(鉄ﾌﾗﾝｼﾞ)</t>
  </si>
  <si>
    <t>EA469ET-42</t>
  </si>
  <si>
    <t>1･1/4"x400mm フレキチューブ(鉄ﾌﾗﾝｼﾞ)</t>
  </si>
  <si>
    <t>EA469ET-44</t>
  </si>
  <si>
    <t>1･1/2"x400mm フレキチューブ(鉄ﾌﾗﾝｼﾞ)</t>
  </si>
  <si>
    <t>EA469ET-50</t>
  </si>
  <si>
    <t>2"  x400mm フレキチューブ(鉄ﾌﾗﾝｼﾞ)</t>
  </si>
  <si>
    <t>EA469ET-64</t>
  </si>
  <si>
    <t>1/2" x500mm フレキチューブ(鉄ﾌﾗﾝｼﾞ)</t>
  </si>
  <si>
    <t>EA469ET-66</t>
  </si>
  <si>
    <t>3/4" x500mm フレキチューブ(鉄ﾌﾗﾝｼﾞ)</t>
  </si>
  <si>
    <t>EA469ET-70</t>
  </si>
  <si>
    <t>1"  x500mm フレキチューブ(鉄ﾌﾗﾝｼﾞ)</t>
  </si>
  <si>
    <t>EA469ET-72</t>
  </si>
  <si>
    <t>1･1/4"x500mm フレキチューブ(鉄ﾌﾗﾝｼﾞ)</t>
  </si>
  <si>
    <t>EA469ET-74</t>
  </si>
  <si>
    <t>1･1/2"x500mm フレキチューブ(鉄ﾌﾗﾝｼﾞ)</t>
  </si>
  <si>
    <t>EA469ET-80</t>
  </si>
  <si>
    <t>2"  x500mm フレキチューブ(鉄ﾌﾗﾝｼﾞ)</t>
  </si>
  <si>
    <t>EA469ET-94</t>
  </si>
  <si>
    <t>1/2" x600mm フレキチューブ(鉄ﾌﾗﾝｼﾞ)</t>
  </si>
  <si>
    <t>EA469ET-96</t>
  </si>
  <si>
    <t>3/4" x600mm フレキチューブ(鉄ﾌﾗﾝｼﾞ)</t>
  </si>
  <si>
    <t>EA469ET-100</t>
  </si>
  <si>
    <t>1"  x600mm フレキチューブ(鉄ﾌﾗﾝｼﾞ)</t>
  </si>
  <si>
    <t>EA469ET-102</t>
  </si>
  <si>
    <t>1･1/4"x600mm フレキチューブ(鉄ﾌﾗﾝｼﾞ)</t>
  </si>
  <si>
    <t>EA469ET-104</t>
  </si>
  <si>
    <t>1･1/2"x600mm フレキチューブ(鉄ﾌﾗﾝｼﾞ)</t>
  </si>
  <si>
    <t>EA469ET-110</t>
  </si>
  <si>
    <t>2"  x600mm フレキチューブ(鉄ﾌﾗﾝｼﾞ)</t>
  </si>
  <si>
    <t>EA469ET-124</t>
  </si>
  <si>
    <t>1/2" x700mm フレキチューブ(鉄ﾌﾗﾝｼﾞ)</t>
  </si>
  <si>
    <t>EA469ET-126</t>
  </si>
  <si>
    <t>3/4" x700mm フレキチューブ(鉄ﾌﾗﾝｼﾞ)</t>
  </si>
  <si>
    <t>EA469ET-130</t>
  </si>
  <si>
    <t>1"  x700mm フレキチューブ(鉄ﾌﾗﾝｼﾞ)</t>
  </si>
  <si>
    <t>EA469ET-132</t>
  </si>
  <si>
    <t>1･1/4"x700mm フレキチューブ(鉄ﾌﾗﾝｼﾞ)</t>
  </si>
  <si>
    <t>EA469ET-134</t>
  </si>
  <si>
    <t>1･1/2"x700mm フレキチューブ(鉄ﾌﾗﾝｼﾞ)</t>
  </si>
  <si>
    <t>EA469ET-140</t>
  </si>
  <si>
    <t>2"  x700mm フレキチューブ(鉄ﾌﾗﾝｼﾞ)</t>
  </si>
  <si>
    <t>EA469EV-4</t>
  </si>
  <si>
    <t>1/2" x300mm フレキチューブ(SUSﾌﾗﾝｼﾞ)</t>
  </si>
  <si>
    <t>EA469EV-6</t>
  </si>
  <si>
    <t>3/4" x300mm フレキチューブ(SUSﾌﾗﾝｼﾞ)</t>
  </si>
  <si>
    <t>EA469EV-10</t>
  </si>
  <si>
    <t>1"  x300mm フレキチューブ(SUSﾌﾗﾝｼﾞ)</t>
  </si>
  <si>
    <t>EA469EV-12</t>
  </si>
  <si>
    <t>1･1/4"x300mm フレキチューブ(SUSﾌﾗﾝｼﾞ)</t>
  </si>
  <si>
    <t>EA469EV-14</t>
  </si>
  <si>
    <t>1･1/2"x300mm フレキチューブ(SUSﾌﾗﾝｼﾞ)</t>
  </si>
  <si>
    <t>EA469EV-20</t>
  </si>
  <si>
    <t>2"  x300mm フレキチューブ(SUSﾌﾗﾝｼﾞ)</t>
  </si>
  <si>
    <t>EA469EV-34</t>
  </si>
  <si>
    <t>1/2" x400mm フレキチューブ(SUSﾌﾗﾝｼﾞ)</t>
  </si>
  <si>
    <t>EA469EV-36</t>
  </si>
  <si>
    <t>3/4" x400mm フレキチューブ(SUSﾌﾗﾝｼﾞ)</t>
  </si>
  <si>
    <t>EA469EV-40</t>
  </si>
  <si>
    <t>1"  x400mm フレキチューブ(SUSﾌﾗﾝｼﾞ)</t>
  </si>
  <si>
    <t>EA469EV-42</t>
  </si>
  <si>
    <t>1･1/4"x400mm フレキチューブ(SUSﾌﾗﾝｼﾞ)</t>
  </si>
  <si>
    <t>EA469EV-44</t>
  </si>
  <si>
    <t>1･1/2"x400mm フレキチューブ(SUSﾌﾗﾝｼﾞ)</t>
  </si>
  <si>
    <t>EA469EV-50</t>
  </si>
  <si>
    <t>2"  x400mm フレキチューブ(SUSﾌﾗﾝｼﾞ)</t>
  </si>
  <si>
    <t>EA469EV-64</t>
  </si>
  <si>
    <t>1/2" x500mm フレキチューブ(SUSﾌﾗﾝｼﾞ)</t>
  </si>
  <si>
    <t>EA469EV-66</t>
  </si>
  <si>
    <t>3/4" x500mm フレキチューブ(SUSﾌﾗﾝｼﾞ)</t>
  </si>
  <si>
    <t>EA469EV-70</t>
  </si>
  <si>
    <t>1"  x500mm フレキチューブ(SUSﾌﾗﾝｼﾞ)</t>
  </si>
  <si>
    <t>EA469EV-72</t>
  </si>
  <si>
    <t>1･1/4"x500mm フレキチューブ(SUSﾌﾗﾝｼﾞ)</t>
  </si>
  <si>
    <t>EA469EV-74</t>
  </si>
  <si>
    <t>1･1/2"x500mm フレキチューブ(SUSﾌﾗﾝｼﾞ)</t>
  </si>
  <si>
    <t>EA469EV-80</t>
  </si>
  <si>
    <t>2"  x500mm フレキチューブ(SUSﾌﾗﾝｼﾞ)</t>
  </si>
  <si>
    <t>EA469EV-94</t>
  </si>
  <si>
    <t>1/2" x600mm フレキチューブ(SUSﾌﾗﾝｼﾞ)</t>
  </si>
  <si>
    <t>EA469EV-96</t>
  </si>
  <si>
    <t>3/4" x600mm フレキチューブ(SUSﾌﾗﾝｼﾞ)</t>
  </si>
  <si>
    <t>EA469EV-100</t>
  </si>
  <si>
    <t>1"  x600mm フレキチューブ(SUSﾌﾗﾝｼﾞ)</t>
  </si>
  <si>
    <t>EA469EV-102</t>
  </si>
  <si>
    <t>1･1/4"x600mm フレキチューブ(SUSﾌﾗﾝｼﾞ)</t>
  </si>
  <si>
    <t>EA469EV-104</t>
  </si>
  <si>
    <t>1･1/2"x600mm フレキチューブ(SUSﾌﾗﾝｼﾞ)</t>
  </si>
  <si>
    <t>EA469EV-110</t>
  </si>
  <si>
    <t>2"  x600mm フレキチューブ(SUSﾌﾗﾝｼﾞ)</t>
  </si>
  <si>
    <t>EA469EV-124</t>
  </si>
  <si>
    <t>1/2" x700mm フレキチューブ(SUSﾌﾗﾝｼﾞ)</t>
  </si>
  <si>
    <t>EA469EV-126</t>
  </si>
  <si>
    <t>3/4" x700mm フレキチューブ(SUSﾌﾗﾝｼﾞ)</t>
  </si>
  <si>
    <t>EA469EV-130</t>
  </si>
  <si>
    <t>1"  x700mm フレキチューブ(SUSﾌﾗﾝｼﾞ)</t>
  </si>
  <si>
    <t>EA469EV-132</t>
  </si>
  <si>
    <t>1･1/4"x700mm フレキチューブ(SUSﾌﾗﾝｼﾞ)</t>
  </si>
  <si>
    <t>EA469EV-134</t>
  </si>
  <si>
    <t>1･1/2"x700mm フレキチューブ(SUSﾌﾗﾝｼﾞ)</t>
  </si>
  <si>
    <t>EA469EV-140</t>
  </si>
  <si>
    <t>2"  x700mm フレキチューブ(SUSﾌﾗﾝｼﾞ)</t>
  </si>
  <si>
    <t>EA520DB-42</t>
  </si>
  <si>
    <t>850x850mm 一斗缶用運搬車(ﾌﾚｰﾑ付)</t>
  </si>
  <si>
    <t>EA520XB-0A</t>
  </si>
  <si>
    <t>400x 720mm/130kg ﾃｰﾌﾞﾙﾘﾌﾄ(ﾛｰﾗｰｺﾝﾍﾞｱｰ付)</t>
  </si>
  <si>
    <t>EA520XN-2A</t>
  </si>
  <si>
    <t>520x 850mm/100kg テーブルリフト(電動式)</t>
  </si>
  <si>
    <t>EA520XN-4A</t>
  </si>
  <si>
    <t>520x 850mm/250kg テーブルリフト(電動式)</t>
  </si>
  <si>
    <t>EA527AH-0</t>
  </si>
  <si>
    <t>アングル加工機</t>
  </si>
  <si>
    <t>EA527AH-2</t>
  </si>
  <si>
    <t>[EA527AH用] カッター</t>
  </si>
  <si>
    <t>EA527AH-3</t>
  </si>
  <si>
    <t>[EA527AH用] ノッチャー</t>
  </si>
  <si>
    <t>EA527AH-4</t>
  </si>
  <si>
    <t>[EA527AH用] ベンダー</t>
  </si>
  <si>
    <t>EA545BN-13</t>
  </si>
  <si>
    <t>450mm 替刃(EA545BN-3用)</t>
  </si>
  <si>
    <t>EA545BN-14</t>
  </si>
  <si>
    <t>600mm 替刃(EA545BN-4用)</t>
  </si>
  <si>
    <t>EA618JJ-101</t>
  </si>
  <si>
    <t>3/8"DRx 7/16" ソケット</t>
  </si>
  <si>
    <t>EA618JJ-102</t>
  </si>
  <si>
    <t>3/8"DRx 1/ 2" ソケット</t>
  </si>
  <si>
    <t>EA618JJ-103</t>
  </si>
  <si>
    <t>3/8"DRx17/32" ソケット</t>
  </si>
  <si>
    <t>EA618JJ-104</t>
  </si>
  <si>
    <t>3/8"DRx 9/16" ソケット</t>
  </si>
  <si>
    <t>EA618JJ-105</t>
  </si>
  <si>
    <t>3/8"DRx19/32" ソケット</t>
  </si>
  <si>
    <t>EA618JJ-106</t>
  </si>
  <si>
    <t>3/8"DRx 5/ 8" ソケット</t>
  </si>
  <si>
    <t>EA618JK-101</t>
  </si>
  <si>
    <t>3/8"DRx1/4" ソケット</t>
  </si>
  <si>
    <t>EA618JK-102</t>
  </si>
  <si>
    <t>3/8"DRx9/32" ソケット</t>
  </si>
  <si>
    <t>EA618JK-103</t>
  </si>
  <si>
    <t>3/8"DRx5/16" ソケット</t>
  </si>
  <si>
    <t>EA618JK-104</t>
  </si>
  <si>
    <t>3/8"sqx11/32" ソケット</t>
  </si>
  <si>
    <t>EA618JK-105</t>
  </si>
  <si>
    <t>3/8"sqx 3/ 8" ソケット</t>
  </si>
  <si>
    <t>EA618JK-106</t>
  </si>
  <si>
    <t>3/8"sqx 7/16" ソケット</t>
  </si>
  <si>
    <t>EA618JK-107</t>
  </si>
  <si>
    <t>3/8"sqx 1/ 2" ソケット</t>
  </si>
  <si>
    <t>EA618JK-108</t>
  </si>
  <si>
    <t>3/8"sqx17/32" ソケット</t>
  </si>
  <si>
    <t>EA618JK-109</t>
  </si>
  <si>
    <t>3/8"sqx 9/16" ソケット</t>
  </si>
  <si>
    <t>EA618JK-110</t>
  </si>
  <si>
    <t>3/8"sqx19/32" ソケット</t>
  </si>
  <si>
    <t>EA618JK-111</t>
  </si>
  <si>
    <t>3/8"sqx 5/ 8" ソケット</t>
  </si>
  <si>
    <t>EA618JK-112</t>
  </si>
  <si>
    <t>3/8"sqx11/16" ソケット</t>
  </si>
  <si>
    <t>EA618JK-113</t>
  </si>
  <si>
    <t>3/8"sqx 3/ 4" ソケット</t>
  </si>
  <si>
    <t>EA618JM-10</t>
  </si>
  <si>
    <t>3/8"DRx10mm [ﾅｯﾄｷｬｯﾁ]ソケット</t>
  </si>
  <si>
    <t>EA618JM-12</t>
  </si>
  <si>
    <t>3/8"DRx12mm [ﾅｯﾄｷｬｯﾁ]ソケット</t>
  </si>
  <si>
    <t>EA618JM-13</t>
  </si>
  <si>
    <t>3/8"DRx13mm [ﾅｯﾄｷｬｯﾁ]ソケット</t>
  </si>
  <si>
    <t>EA618JM-14</t>
  </si>
  <si>
    <t>3/8"DRx14mm [ﾅｯﾄｷｬｯﾁ]ソケット</t>
  </si>
  <si>
    <t>EA618JM-15</t>
  </si>
  <si>
    <t>3/8"DRx15mm [ﾅｯﾄｷｬｯﾁ]ソケット</t>
  </si>
  <si>
    <t>EA618JM-17</t>
  </si>
  <si>
    <t>3/8"DRx17mm [ﾅｯﾄｷｬｯﾁ]ソケット</t>
  </si>
  <si>
    <t>EA618JM-19</t>
  </si>
  <si>
    <t>3/8"DRx19mm [ﾅｯﾄｷｬｯﾁ]ソケット</t>
  </si>
  <si>
    <t>EA618JM-22</t>
  </si>
  <si>
    <t>3/8"DRx22mm [ﾅｯﾄｷｬｯﾁ]ソケット</t>
  </si>
  <si>
    <t>EA618JM-24</t>
  </si>
  <si>
    <t>3/8"DRx24mm [ﾅｯﾄｷｬｯﾁ]ソケット</t>
  </si>
  <si>
    <t>EA618JM-51</t>
  </si>
  <si>
    <t>3/8"DR/  16mm[ﾏｸﾞﾈｯﾄ付]ﾕﾆﾊﾞｰｻﾙﾌﾟﾗｸﾞｿｹｯﾄ</t>
  </si>
  <si>
    <t>EA618JM-52</t>
  </si>
  <si>
    <t>3/8"DR/20.8mm[ﾏｸﾞﾈｯﾄ付]ﾕﾆﾊﾞｰｻﾙﾌﾟﾗｸﾞｿｹｯﾄ</t>
  </si>
  <si>
    <t>EA618JM-100</t>
  </si>
  <si>
    <t>3/8"DR トルネードソケットセット</t>
  </si>
  <si>
    <t>EA618JM-101</t>
  </si>
  <si>
    <t>EA618JM-108</t>
  </si>
  <si>
    <t>3/8"DRx 8mm トルネードソケット</t>
  </si>
  <si>
    <t>EA618JM-109</t>
  </si>
  <si>
    <t>3/8"DRx 9mm トルネードソケット</t>
  </si>
  <si>
    <t>EA618JM-110</t>
  </si>
  <si>
    <t>3/8"DRx10mm トルネードソケット</t>
  </si>
  <si>
    <t>EA618JM-111</t>
  </si>
  <si>
    <t>3/8"DRx11mm トルネードソケット</t>
  </si>
  <si>
    <t>EA618JM-112</t>
  </si>
  <si>
    <t>3/8"DRx12mm トルネードソケット</t>
  </si>
  <si>
    <t>EA618JM-113</t>
  </si>
  <si>
    <t>3/8"DRx13mm トルネードソケット</t>
  </si>
  <si>
    <t>EA618JM-114</t>
  </si>
  <si>
    <t>3/8"DRx14mm トルネードソケット</t>
  </si>
  <si>
    <t>EA618JM-115</t>
  </si>
  <si>
    <t>3/8"DRx15mm トルネードソケット</t>
  </si>
  <si>
    <t>EA618JM-116</t>
  </si>
  <si>
    <t>3/8"DRx16mm トルネードソケット</t>
  </si>
  <si>
    <t>EA618JM-117</t>
  </si>
  <si>
    <t>3/8"DRx17mm トルネードソケット</t>
  </si>
  <si>
    <t>EA618JM-118</t>
  </si>
  <si>
    <t>3/8"DRx18mm トルネードソケット</t>
  </si>
  <si>
    <t>EA618JM-119</t>
  </si>
  <si>
    <t>3/8"DRx19mm トルネードソケット</t>
  </si>
  <si>
    <t>EA618JM-217</t>
  </si>
  <si>
    <t>3/8"DR/17㎜ センサーソケット(六角)</t>
  </si>
  <si>
    <t>EA618JM-219</t>
  </si>
  <si>
    <t>3/8"DR/19㎜ センサーソケット(六角)</t>
  </si>
  <si>
    <t>EA618JM-222</t>
  </si>
  <si>
    <t>3/8"DR/22㎜ センサーソケット(六角)</t>
  </si>
  <si>
    <t>EA618JR-10</t>
  </si>
  <si>
    <t>3/8"DRx10mm ソケット(超ﾛﾝｸﾞ)</t>
  </si>
  <si>
    <t>EA618JR-12</t>
  </si>
  <si>
    <t>3/8"DRx12mm ソケット(超ﾛﾝｸﾞ)</t>
  </si>
  <si>
    <t>EA618JR-14</t>
  </si>
  <si>
    <t>3/8"DRx14mm ソケット(超ﾛﾝｸﾞ)</t>
  </si>
  <si>
    <t>EA618JS-12</t>
  </si>
  <si>
    <t>3/8"DRx12mm クロウフットレンチ</t>
  </si>
  <si>
    <t>EA618JS-13</t>
  </si>
  <si>
    <t>3/8"DRx13mm クロウフットレンチ</t>
  </si>
  <si>
    <t>EA618JS-14</t>
  </si>
  <si>
    <t>3/8"DRx14mm クロウフットレンチ</t>
  </si>
  <si>
    <t>EA618JS-15</t>
  </si>
  <si>
    <t>3/8"DRx15mm クロウフットレンチ</t>
  </si>
  <si>
    <t>EA618JS-16</t>
  </si>
  <si>
    <t>3/8"DRx16mm クロウフットレンチ</t>
  </si>
  <si>
    <t>EA618JS-17</t>
  </si>
  <si>
    <t>3/8"DRx17mm クロウフットレンチ</t>
  </si>
  <si>
    <t>EA618JS-19</t>
  </si>
  <si>
    <t>3/8"DRx19mm クロウフットレンチ</t>
  </si>
  <si>
    <t>EA618JS-21</t>
  </si>
  <si>
    <t>3/8"DRx21mm クロウフットレンチ</t>
  </si>
  <si>
    <t>EA618JS-22</t>
  </si>
  <si>
    <t>3/8"DRx22mm クロウフットレンチ</t>
  </si>
  <si>
    <t>EA618SL-33A</t>
  </si>
  <si>
    <t>1"DRx33mm ソケット</t>
  </si>
  <si>
    <t>EA640ZE-14</t>
  </si>
  <si>
    <t>[Ｍ] 高圧用絶縁手袋用保護カバー</t>
  </si>
  <si>
    <t>EA642HT-5B</t>
  </si>
  <si>
    <t>5.0x1.2mm/ 80mm [-]ﾄﾞﾗｲﾊﾞｰ(ﾉﾝｽﾊﾟｰｷﾝｸﾞ)</t>
  </si>
  <si>
    <t>EA661CT-4</t>
  </si>
  <si>
    <t>205x480x178mm パーツトレー(ESD重ね置型)</t>
  </si>
  <si>
    <t>EA661CT-5</t>
  </si>
  <si>
    <t>300x480x178mm パーツトレー(ESD重ね置型)</t>
  </si>
  <si>
    <t>EA711GD-1</t>
  </si>
  <si>
    <t>埋設ケーブル探索機</t>
  </si>
  <si>
    <t>EA712AH-11</t>
  </si>
  <si>
    <t>デジタル照度計(検定付き)</t>
  </si>
  <si>
    <t>EA712AH-12</t>
  </si>
  <si>
    <t>EA715AG-41</t>
  </si>
  <si>
    <t>6kg( 1g) 防水･防塵台はかり</t>
  </si>
  <si>
    <t>EA715AG-42</t>
  </si>
  <si>
    <t>15kg( 2g) 防水･防塵台はかり</t>
  </si>
  <si>
    <t>EA715AG-43</t>
  </si>
  <si>
    <t>EA715AG-44</t>
  </si>
  <si>
    <t>30kg( 5g) 防水･防塵台はかり</t>
  </si>
  <si>
    <t>EA715AG-45</t>
  </si>
  <si>
    <t>60kg(10g) 防水･防塵台はかり</t>
  </si>
  <si>
    <t>EA715AG-46</t>
  </si>
  <si>
    <t>EA715AG-47</t>
  </si>
  <si>
    <t>150kg(20g) 防水･防塵台はかり</t>
  </si>
  <si>
    <t>EA715DL-21</t>
  </si>
  <si>
    <t>[電子天秤用] 比重測定キット</t>
  </si>
  <si>
    <t>EA720ME-46</t>
  </si>
  <si>
    <t>配筋ピッチ記録撮影用補助器具</t>
  </si>
  <si>
    <t>EA743AK-110</t>
  </si>
  <si>
    <t>マルチ環境計測器セット</t>
  </si>
  <si>
    <t>EA743AK-111</t>
  </si>
  <si>
    <t>[EA743AK-110用] COプローブ(有線ﾊﾝﾄﾞﾙ付)</t>
  </si>
  <si>
    <t>EA743AK-112</t>
  </si>
  <si>
    <t>[EA743AK-110用] 有線ハンドル</t>
  </si>
  <si>
    <t>EA757DB-22</t>
  </si>
  <si>
    <t>x20-60/65mm フィールドスコープ(傾斜型)</t>
  </si>
  <si>
    <t>EA757ZA-66</t>
  </si>
  <si>
    <t>5-1600m レーザー距離計</t>
  </si>
  <si>
    <t>EA759GW-71A</t>
  </si>
  <si>
    <t>1TB ポータブルＳＳＤ</t>
  </si>
  <si>
    <t>EA761LM-121</t>
  </si>
  <si>
    <t>1428x1014mm ｽｸﾘｰﾝ(床置き式/ｱｽﾍﾟｸﾄﾌﾘｰ)</t>
  </si>
  <si>
    <t>EA761LM-122</t>
  </si>
  <si>
    <t>1821x1319mm ｽｸﾘｰﾝ(床置き式/ｱｽﾍﾟｸﾄﾌﾘｰ)</t>
  </si>
  <si>
    <t>EA761LM-141</t>
  </si>
  <si>
    <t>1218x 685mm スクリーン(伸縮式)</t>
  </si>
  <si>
    <t>EA763AJ-2</t>
  </si>
  <si>
    <t>1.0升 [業務用]ＩＨ炊飯ジャー</t>
  </si>
  <si>
    <t>EA764AG-34</t>
  </si>
  <si>
    <t>865x800x1863mm ﾃﾞｨｽﾌﾟﾚｲｽﾀﾝﾄﾞ(電動昇降)</t>
  </si>
  <si>
    <t>EA764AG-36</t>
  </si>
  <si>
    <t>630x500x1202mm 電動昇降ﾃﾞｨｽﾌﾟﾚｲｽﾀﾝﾄﾞ</t>
  </si>
  <si>
    <t>EA764AG-192A</t>
  </si>
  <si>
    <t>127x 70x235mm [VESAﾏｳﾝﾄ]HDD･ﾀｯﾌﾟﾎﾙﾀﾞｰ</t>
  </si>
  <si>
    <t>EA764DA-21</t>
  </si>
  <si>
    <t>一次元/二次元ハンディスキャナ(Bluetooth)</t>
  </si>
  <si>
    <t>EA764DA-22</t>
  </si>
  <si>
    <t>一次元ハンディスキャナ(Bluetooth)</t>
  </si>
  <si>
    <t>EA765MV</t>
  </si>
  <si>
    <t>５本組[中字]  油性ﾍﾟｲﾝﾄﾏｰｶｰｾｯﾄ(工業用)</t>
  </si>
  <si>
    <t>EA803AS-11A</t>
  </si>
  <si>
    <t>DC36V/6・8mm トリマー(充電式)</t>
  </si>
  <si>
    <t>EA809XK-60T</t>
  </si>
  <si>
    <t>#60 [EA809XK用]   サンドペーパー(三角)</t>
  </si>
  <si>
    <t>EA809XK-100T</t>
  </si>
  <si>
    <t>#100 [EA809XK用]   サンドペーパー(三角)</t>
  </si>
  <si>
    <t>EA814EL-41</t>
  </si>
  <si>
    <t>[充電式] 作業灯/LED(ｸﾗﾝﾌﾟ付)</t>
  </si>
  <si>
    <t>EA815DD-6</t>
  </si>
  <si>
    <t>AC125V/15A/50m ｺｰﾄﾞﾘｰﾙ(漏電遮断/防雨型)</t>
  </si>
  <si>
    <t>EA815DG-3</t>
  </si>
  <si>
    <t>AC200V/20A/30m ｺｰﾄﾞﾘｰﾙ(元置型･先端防雨型</t>
  </si>
  <si>
    <t>EA815ZD-1</t>
  </si>
  <si>
    <t>AC85-100V→AC145V/1.5KVA ｽﾗｲﾀﾞｯｸﾄﾗﾝｽ</t>
  </si>
  <si>
    <t>EA824BD-121</t>
  </si>
  <si>
    <t>1.0- 13mm/121本組 ｽﾄﾚｰﾄドリル(HSS)</t>
  </si>
  <si>
    <t>EA829MK-2</t>
  </si>
  <si>
    <t>M 2x0.4 /25mm ダイス(SKS2)</t>
  </si>
  <si>
    <t>EA829MK-2.5</t>
  </si>
  <si>
    <t>M2.5x0.45/25mm ダイス(SKS2)</t>
  </si>
  <si>
    <t>EA829MK-2.6</t>
  </si>
  <si>
    <t>M2.6x0.45/25mm ダイス(SKS2)</t>
  </si>
  <si>
    <t>EA829MK-3</t>
  </si>
  <si>
    <t>M 3x0.5 /25mm ダイス(SKS2)</t>
  </si>
  <si>
    <t>EA829MK-3B</t>
  </si>
  <si>
    <t>M 3x0.35/25mm ダイス(SKS2)</t>
  </si>
  <si>
    <t>EA829MK-3.5</t>
  </si>
  <si>
    <t>M3.5x0.6 /25mm ダイス(SKS2)</t>
  </si>
  <si>
    <t>EA829MK-4</t>
  </si>
  <si>
    <t>M 4x0.7 /25mm ダイス(SKS2)</t>
  </si>
  <si>
    <t>EA829MK-4B</t>
  </si>
  <si>
    <t>M 4x0.5 /25mm ダイス(SKS2)</t>
  </si>
  <si>
    <t>EA829MK-5</t>
  </si>
  <si>
    <t>M 5x0.8 /25mm ダイス(SKS2)</t>
  </si>
  <si>
    <t>EA829MK-5B</t>
  </si>
  <si>
    <t>M 5x0.5 /25mm ダイス(SKS2)</t>
  </si>
  <si>
    <t>EA829MK-6</t>
  </si>
  <si>
    <t>M 6x1.0 /25mm ダイス(SKS2)</t>
  </si>
  <si>
    <t>EA829MK-6B</t>
  </si>
  <si>
    <t>M 6x0.75/25mm ダイス(SKS2)</t>
  </si>
  <si>
    <t>EA829MK-6C</t>
  </si>
  <si>
    <t>M 6x0.5 /25mm ダイス(SKS2)</t>
  </si>
  <si>
    <t>EA829MK-7</t>
  </si>
  <si>
    <t>M 7x1.0 /25mm ダイス(SKS2)</t>
  </si>
  <si>
    <t>EA829MK-7B</t>
  </si>
  <si>
    <t>M 7x0.75/25mm ダイス(SKS2)</t>
  </si>
  <si>
    <t>EA829MK-8</t>
  </si>
  <si>
    <t>M 8x1.25/25mm ダイス(SKS2)</t>
  </si>
  <si>
    <t>EA829MK-8B</t>
  </si>
  <si>
    <t>M 8x1.0 /25mm ダイス(SKS2)</t>
  </si>
  <si>
    <t>EA829MK-8C</t>
  </si>
  <si>
    <t>M 8x0.75/25mm ダイス(SKS2)</t>
  </si>
  <si>
    <t>EA829MK-9</t>
  </si>
  <si>
    <t>M 9x1.25/25mm ダイス(SKS2)</t>
  </si>
  <si>
    <t>EA829MK-9B</t>
  </si>
  <si>
    <t>M 9x0.75/25mm ダイス(SKS2)</t>
  </si>
  <si>
    <t>EA829MK-10</t>
  </si>
  <si>
    <t>M10x1.5 /25mm ダイス(SKS2)</t>
  </si>
  <si>
    <t>EA829MK-10B</t>
  </si>
  <si>
    <t>M10x1.25/25mm ダイス(SKS2)</t>
  </si>
  <si>
    <t>EA829MK-10C</t>
  </si>
  <si>
    <t>M10x1.0 /25mm ダイス(SKS2)</t>
  </si>
  <si>
    <t>EA829MK-10D</t>
  </si>
  <si>
    <t>M10x0.75/25mm ダイス(SKS2)</t>
  </si>
  <si>
    <t>EA851YK</t>
  </si>
  <si>
    <t>216mm 卓上型電動丸鋸</t>
  </si>
  <si>
    <t>EA858HB-104</t>
  </si>
  <si>
    <t>11 x15mm 長穴用替刃</t>
  </si>
  <si>
    <t>EA858HB-210</t>
  </si>
  <si>
    <t>DC36 油圧パンチャー(充電式)</t>
  </si>
  <si>
    <t>EA858HB-310</t>
  </si>
  <si>
    <t>10mm 丸穴用替刃(薄板用)</t>
  </si>
  <si>
    <t>EA858HB-501</t>
  </si>
  <si>
    <t>6.5x10mm 長穴用替刃(薄板用)</t>
  </si>
  <si>
    <t>EA858HB-502</t>
  </si>
  <si>
    <t>8.5x13mm 長穴用替刃(薄板用)</t>
  </si>
  <si>
    <t>EA858HB-503</t>
  </si>
  <si>
    <t>10 x15mm 長穴用替刃(薄板用)</t>
  </si>
  <si>
    <t>EA858HB-504</t>
  </si>
  <si>
    <t>11 x15mm 長穴用替刃(薄板用)</t>
  </si>
  <si>
    <t>EA858HB-505</t>
  </si>
  <si>
    <t>12 x18mm 長穴用替刃(薄板用)</t>
  </si>
  <si>
    <t>EA858HB-506</t>
  </si>
  <si>
    <t>13 x19.5mm 長穴用替刃(薄板用)</t>
  </si>
  <si>
    <t>EA858HB-507</t>
  </si>
  <si>
    <t>14 x21mm 長穴用替刃(薄板用)</t>
  </si>
  <si>
    <t>EA858HB-601</t>
  </si>
  <si>
    <t>6.5x10mm 長穴用替刃(厚板用)</t>
  </si>
  <si>
    <t>EA858HB-602</t>
  </si>
  <si>
    <t>8.5x13mm 長穴用替刃(厚板用)</t>
  </si>
  <si>
    <t>EA858HB-603</t>
  </si>
  <si>
    <t>10 x15mm 長穴用替刃(厚板用)</t>
  </si>
  <si>
    <t>EA858HB-604</t>
  </si>
  <si>
    <t>11 x15mm 長穴用替刃(厚板用)</t>
  </si>
  <si>
    <t>EA858HB-605</t>
  </si>
  <si>
    <t>12 x18mm 長穴用替刃(厚板用)</t>
  </si>
  <si>
    <t>EA858HB-606</t>
  </si>
  <si>
    <t>13 x19.5mm 長穴用替刃(厚板用)</t>
  </si>
  <si>
    <t>EA858HB-607</t>
  </si>
  <si>
    <t>14 x21mm 長穴用替刃(厚板用)</t>
  </si>
  <si>
    <t>EA858HC-11</t>
  </si>
  <si>
    <t>11mm 丸穴用替刃</t>
  </si>
  <si>
    <t>EA858HC-101</t>
  </si>
  <si>
    <t>6.5x10mm 長穴用替刃</t>
  </si>
  <si>
    <t>EA858HC-102</t>
  </si>
  <si>
    <t>8.5x13mm 長穴用替刃</t>
  </si>
  <si>
    <t>EA858HC-104</t>
  </si>
  <si>
    <t>EA858HR-1B</t>
  </si>
  <si>
    <t>DC18V  油圧パンチャー(充電式)</t>
  </si>
  <si>
    <t>EA858HR-4A</t>
  </si>
  <si>
    <t>DC18V/4.0Ah 替バッテリー(ﾘﾁｳﾑｲｵﾝ電池)</t>
  </si>
  <si>
    <t>EA903AM-4A</t>
  </si>
  <si>
    <t>3.18m 脚立(ﾜｲﾄﾞｽﾃｯﾌﾟ/ｱﾙﾐ製)</t>
  </si>
  <si>
    <t>EA903AM-5A</t>
  </si>
  <si>
    <t>3.47m 脚立(ﾜｲﾄﾞｽﾃｯﾌﾟ/ｱﾙﾐ製)</t>
  </si>
  <si>
    <t>EA903AM-6A</t>
  </si>
  <si>
    <t>3.77m 脚立(ﾜｲﾄﾞｽﾃｯﾌﾟ/ｱﾙﾐ製)</t>
  </si>
  <si>
    <t>EA915EM-251A</t>
  </si>
  <si>
    <t>[Ｓ]  ｸﾙｰﾈｯｸｼｬﾂ(FREEZE TECH 氷撃)</t>
  </si>
  <si>
    <t>EA915EM-252A</t>
  </si>
  <si>
    <t>[Ｍ]  ｸﾙｰﾈｯｸｼｬﾂ(FREEZE TECH 氷撃)</t>
  </si>
  <si>
    <t>EA915EM-253A</t>
  </si>
  <si>
    <t>[Ｌ]  ｸﾙｰﾈｯｸｼｬﾂ(FREEZE TECH 氷撃)</t>
  </si>
  <si>
    <t>EA915EM-254A</t>
  </si>
  <si>
    <t>[XL]  ｸﾙｰﾈｯｸｼｬﾂ(FREEZE TECH 氷撃)</t>
  </si>
  <si>
    <t>EA915EM-255A</t>
  </si>
  <si>
    <t>[2XL] ｸﾙｰﾈｯｸｼｬﾂ(FREEZE TECH 氷撃)</t>
  </si>
  <si>
    <t>EA922KR-25DA</t>
  </si>
  <si>
    <t>[EA922KR-21C用]10.0kg 洗濯用洗剤(詰替用)</t>
  </si>
  <si>
    <t>EA929DH-82</t>
  </si>
  <si>
    <t>緊急油吸着・洗浄キット(携帯用)</t>
  </si>
  <si>
    <t>EA934BD-3</t>
  </si>
  <si>
    <t>ｳﾚﾀﾝ接着剤キット(速乾･万能/黒色･ｸﾞﾚｰ色)</t>
  </si>
  <si>
    <t>EA934BD-11</t>
  </si>
  <si>
    <t>ｳﾚﾀﾝ接着剤補充ｷｯﾄ(速乾･万能/黒色･ｸﾞﾚｰ色)</t>
  </si>
  <si>
    <t>EA934DS-2</t>
  </si>
  <si>
    <t>10.8kgｾｯﾄ  ｾﾗﾐｯｸ補修･ﾊﾟﾃ(耐熱･耐摩耗)</t>
  </si>
  <si>
    <t>EA934KC-61</t>
  </si>
  <si>
    <t>7.57kg コンクリート補修材(耐薬品･耐水性)</t>
  </si>
  <si>
    <t>EA944DS-11B</t>
  </si>
  <si>
    <t>3.65L 滑り止めコート剤(安全地帯/ｸﾞﾚｰ)</t>
  </si>
  <si>
    <t>EA944DS-12B</t>
  </si>
  <si>
    <t>3.65L 滑り止めコート剤(安全地帯/ｲｴﾛｰ)</t>
  </si>
  <si>
    <t>EA944DS-13B</t>
  </si>
  <si>
    <t>3.65L 滑り止めコート剤(安全地帯/ｸﾞﾘｰﾝ)</t>
  </si>
  <si>
    <t>EA944DS-14B</t>
  </si>
  <si>
    <t>3.65L 滑り止めコート剤(安全地帯/ﾌﾞﾗｯｸ)</t>
  </si>
  <si>
    <t>EA949KE-120</t>
  </si>
  <si>
    <t>M120x2.0 ベアリングナット(AN24)</t>
  </si>
  <si>
    <t>EA949KE-130</t>
  </si>
  <si>
    <t>M130x2.0 ベアリングナット(AN26)</t>
  </si>
  <si>
    <t>EA949KE-140</t>
  </si>
  <si>
    <t>M140x2.0 ベアリングナット(AN28)</t>
  </si>
  <si>
    <t>EA949KE-150</t>
  </si>
  <si>
    <t>M150x2.0 ベアリングナット(AN30)</t>
  </si>
  <si>
    <t>EA949KF-120</t>
  </si>
  <si>
    <t>M120 ベアリングナット用座金(AW24X)</t>
  </si>
  <si>
    <t>EA949KF-130</t>
  </si>
  <si>
    <t>M130 ベアリングナット用座金(AW26)</t>
  </si>
  <si>
    <t>EA949KF-140</t>
  </si>
  <si>
    <t>M140 ベアリングナット用座金(AW28)</t>
  </si>
  <si>
    <t>EA949KF-150</t>
  </si>
  <si>
    <t>M150 ベアリングナット用座金(AW30)</t>
  </si>
  <si>
    <t>EA949KG-120</t>
  </si>
  <si>
    <t>M120 軸受用アダプタナット･座金セット</t>
  </si>
  <si>
    <t>EA949KG-130</t>
  </si>
  <si>
    <t>M130 軸受用アダプタナット･座金セット</t>
  </si>
  <si>
    <t>EA949KG-140</t>
  </si>
  <si>
    <t>M140 軸受用アダプタナット･座金セット</t>
  </si>
  <si>
    <t>EA949KG-150</t>
  </si>
  <si>
    <t>M150 軸受用アダプタナット･座金セット</t>
  </si>
  <si>
    <t>EA954HC-454A</t>
  </si>
  <si>
    <t>950x650x1053mm ﾀﾌﾞﾚｯﾄ収納キャビネット</t>
  </si>
  <si>
    <t>EA954HC-555</t>
  </si>
  <si>
    <t>1000x500x1000mm デスク(立ち作業用)</t>
  </si>
  <si>
    <t>EA956XA-113</t>
  </si>
  <si>
    <t>ビジネスチェアー(ｱｯﾌﾟﾙｸﾞﾘｰﾝ)</t>
  </si>
  <si>
    <t>EA966KC-222</t>
  </si>
  <si>
    <t>[22222RZKW33]自動調心ころ軸受</t>
  </si>
  <si>
    <t>EA966KC-224</t>
  </si>
  <si>
    <t>[22224RZKW33]自動調心ころ軸受</t>
  </si>
  <si>
    <t>EA966KC-226</t>
  </si>
  <si>
    <t>[22226RZKW33]自動調心ころ軸受</t>
  </si>
  <si>
    <t>EA966KC-228</t>
  </si>
  <si>
    <t>[22228RZKW33]自動調心ころ軸受</t>
  </si>
  <si>
    <t>EA966KC-230</t>
  </si>
  <si>
    <t>[22230RZKW33]自動調心ころ軸受</t>
  </si>
  <si>
    <t>EA966MA-306</t>
  </si>
  <si>
    <t>UCP306/ 30mm 重荷重用ピロー形ユニット</t>
  </si>
  <si>
    <t>EA966MA-307</t>
  </si>
  <si>
    <t>UCP307/ 35mm 重荷重用ピロー形ユニット</t>
  </si>
  <si>
    <t>EA966MA-308</t>
  </si>
  <si>
    <t>UCP308/ 40mm 重荷重用ピロー形ユニット</t>
  </si>
  <si>
    <t>EA966MA-309</t>
  </si>
  <si>
    <t>UCP309/ 45mm 重荷重用ピロー形ユニット</t>
  </si>
  <si>
    <t>EA966MA-310</t>
  </si>
  <si>
    <t>UCP310/ 50mm 重荷重用ピロー形ユニット</t>
  </si>
  <si>
    <t>EA966MA-311</t>
  </si>
  <si>
    <t>UCP311/ 55mm 重荷重用ピロー形ユニット</t>
  </si>
  <si>
    <t>EA966MA-312</t>
  </si>
  <si>
    <t>UCP312/ 60mm 重荷重用ピロー形ユニット</t>
  </si>
  <si>
    <t>EA966MA-313</t>
  </si>
  <si>
    <t>UCP313/ 65mm 重荷重用ピロー形ユニット</t>
  </si>
  <si>
    <t>EA966MA-314</t>
  </si>
  <si>
    <t>UCP314/ 70mm 重荷重用ピロー形ユニット</t>
  </si>
  <si>
    <t>EA966MA-315</t>
  </si>
  <si>
    <t>UCP315/ 75mm 重荷重用ピロー形ユニット</t>
  </si>
  <si>
    <t>EA966MA-316</t>
  </si>
  <si>
    <t>UCP316/ 80mm 重荷重用ピロー形ユニット</t>
  </si>
  <si>
    <t>EA966MA-317</t>
  </si>
  <si>
    <t>UCP317/ 85mm 重荷重用ピロー形ユニット</t>
  </si>
  <si>
    <t>EA966MA-318</t>
  </si>
  <si>
    <t>UCP318/ 90mm 重荷重用ピロー形ユニット</t>
  </si>
  <si>
    <t>EA966MA-319</t>
  </si>
  <si>
    <t>UCP319/ 95mm 重荷重用ピロー形ユニット</t>
  </si>
  <si>
    <t>EA966MA-320</t>
  </si>
  <si>
    <t>UCP320/100mm 重荷重用ピロー形ユニット</t>
  </si>
  <si>
    <t>EA966MB-201</t>
  </si>
  <si>
    <t>MUCP201/ 12mm ピロー形ユニット</t>
  </si>
  <si>
    <t>EA966MB-202</t>
  </si>
  <si>
    <t>MUCP202/ 15mm ピロー形ユニット</t>
  </si>
  <si>
    <t>EA966MB-203</t>
  </si>
  <si>
    <t>MUCP203/ 17mm ピロー形ユニット</t>
  </si>
  <si>
    <t>EA966MB-204</t>
  </si>
  <si>
    <t>MUCP204/ 20mm ピロー形ユニット</t>
  </si>
  <si>
    <t>EA966MB-205</t>
  </si>
  <si>
    <t>MUCP205/ 25mm ピロー形ユニット</t>
  </si>
  <si>
    <t>EA966MB-206</t>
  </si>
  <si>
    <t>MUCP206/ 30mm ピロー形ユニット</t>
  </si>
  <si>
    <t>EA966MB-207</t>
  </si>
  <si>
    <t>MUCP207/ 35mm ピロー形ユニット</t>
  </si>
  <si>
    <t>EA966MB-208</t>
  </si>
  <si>
    <t>MUCP208/ 40mm ピロー形ユニット</t>
  </si>
  <si>
    <t>EA966MB-209</t>
  </si>
  <si>
    <t>MUCP209/ 45mm ピロー形ユニット</t>
  </si>
  <si>
    <t>EA966MB-210</t>
  </si>
  <si>
    <t>MUCP210/ 50mm ピロー形ユニット</t>
  </si>
  <si>
    <t>EA966MB-211</t>
  </si>
  <si>
    <t>MUCP211/ 55mm ピロー形ユニット</t>
  </si>
  <si>
    <t>EA966MB-212</t>
  </si>
  <si>
    <t>MUCP212/ 60mm ピロー形ユニット</t>
  </si>
  <si>
    <t>EA966MB-213</t>
  </si>
  <si>
    <t>MUCP213/ 65mm ピロー形ユニット</t>
  </si>
  <si>
    <t>EA966MC-305</t>
  </si>
  <si>
    <t>UKP305/20mm 重荷重用ﾋﾟﾛｰ形ﾕﾆｯﾄ(ﾃｰﾊﾟｰ穴</t>
  </si>
  <si>
    <t>EA966MC-306</t>
  </si>
  <si>
    <t>UKP306/25mm 重荷重用ﾋﾟﾛｰ形ﾕﾆｯﾄ(ﾃｰﾊﾟｰ穴</t>
  </si>
  <si>
    <t>EA966MC-307</t>
  </si>
  <si>
    <t>UKP307/30mm 重荷重用ﾋﾟﾛｰ形ﾕﾆｯﾄ(ﾃｰﾊﾟｰ穴</t>
  </si>
  <si>
    <t>EA966MC-308</t>
  </si>
  <si>
    <t>UKP308/35mm 重荷重用ﾋﾟﾛｰ形ﾕﾆｯﾄ(ﾃｰﾊﾟｰ穴</t>
  </si>
  <si>
    <t>EA966MC-309</t>
  </si>
  <si>
    <t>UKP309/40mm 重荷重用ﾋﾟﾛｰ形ﾕﾆｯﾄ(ﾃｰﾊﾟｰ穴</t>
  </si>
  <si>
    <t>EA966MC-310</t>
  </si>
  <si>
    <t>UKP310/45mm 重荷重用ﾋﾟﾛｰ形ﾕﾆｯﾄ(ﾃｰﾊﾟｰ穴</t>
  </si>
  <si>
    <t>EA966MC-311</t>
  </si>
  <si>
    <t>UKP311/50mm 重荷重用ﾋﾟﾛｰ形ﾕﾆｯﾄ(ﾃｰﾊﾟｰ穴</t>
  </si>
  <si>
    <t>EA966MC-312</t>
  </si>
  <si>
    <t>UKP312/55mm 重荷重用ﾋﾟﾛｰ形ﾕﾆｯﾄ(ﾃｰﾊﾟｰ穴</t>
  </si>
  <si>
    <t>EA966MC-313</t>
  </si>
  <si>
    <t>UKP313/60mm 重荷重用ﾋﾟﾛｰ形ﾕﾆｯﾄ(ﾃｰﾊﾟｰ穴</t>
  </si>
  <si>
    <t>EA966MC-315</t>
  </si>
  <si>
    <t>UKP315/65mm 重荷重用ﾋﾟﾛｰ形ﾕﾆｯﾄ(ﾃｰﾊﾟｰ穴</t>
  </si>
  <si>
    <t>EA966MC-316</t>
  </si>
  <si>
    <t>UKP316/70mm 重荷重用ﾋﾟﾛｰ形ﾕﾆｯﾄ(ﾃｰﾊﾟｰ穴</t>
  </si>
  <si>
    <t>EA966MC-317</t>
  </si>
  <si>
    <t>UKP317/75mm 重荷重用ﾋﾟﾛｰ形ﾕﾆｯﾄ(ﾃｰﾊﾟｰ穴</t>
  </si>
  <si>
    <t>EA966MC-318</t>
  </si>
  <si>
    <t>UKP318/80mm 重荷重用ﾋﾟﾛｰ形ﾕﾆｯﾄ(ﾃｰﾊﾟｰ穴</t>
  </si>
  <si>
    <t>EA966MC-319</t>
  </si>
  <si>
    <t>UKP319/85mm 重荷重用ﾋﾟﾛｰ形ﾕﾆｯﾄ(ﾃｰﾊﾟｰ穴</t>
  </si>
  <si>
    <t>EA966MC-320</t>
  </si>
  <si>
    <t>UKP320/90mm 重荷重用ﾋﾟﾛｰ形ﾕﾆｯﾄ(ﾃｰﾊﾟｰ穴</t>
  </si>
  <si>
    <t>EA966ME-201</t>
  </si>
  <si>
    <t>UCPH201/ 12mm ピロー形ユニット</t>
  </si>
  <si>
    <t>EA966ME-202</t>
  </si>
  <si>
    <t>UCPH202/ 15mm ピロー形ユニット</t>
  </si>
  <si>
    <t>EA966ME-203</t>
  </si>
  <si>
    <t>UCPH203/ 17mm ピロー形ユニット</t>
  </si>
  <si>
    <t>EA966ME-204</t>
  </si>
  <si>
    <t>UCPH204/ 20mm ピロー形ユニット</t>
  </si>
  <si>
    <t>EA966ME-205</t>
  </si>
  <si>
    <t>UCPH205/ 25mm ピロー形ユニット</t>
  </si>
  <si>
    <t>EA966ME-206</t>
  </si>
  <si>
    <t>UCPH206/ 30mm ピロー形ユニット</t>
  </si>
  <si>
    <t>EA966ME-207</t>
  </si>
  <si>
    <t>UCPH207/ 35mm ピロー形ユニット</t>
  </si>
  <si>
    <t>EA966ME-208</t>
  </si>
  <si>
    <t>UCPH208/ 40mm ピロー形ユニット</t>
  </si>
  <si>
    <t>EA966ME-209</t>
  </si>
  <si>
    <t>UCPH209/ 45mm ピロー形ユニット</t>
  </si>
  <si>
    <t>EA966ME-210</t>
  </si>
  <si>
    <t>UCPH210/ 50mm ピロー形ユニット</t>
  </si>
  <si>
    <t>EA966MG-201</t>
  </si>
  <si>
    <t>UCPA201/ 12mm ピロー形ユニット</t>
  </si>
  <si>
    <t>EA966MG-202</t>
  </si>
  <si>
    <t>UCPA202/ 15mm ピロー形ユニット</t>
  </si>
  <si>
    <t>EA966MG-203</t>
  </si>
  <si>
    <t>UCPA203/ 17mm ピロー形ユニット</t>
  </si>
  <si>
    <t>EA966MG-204</t>
  </si>
  <si>
    <t>UCPA204/ 20mm ピロー形ユニット</t>
  </si>
  <si>
    <t>EA966MG-205</t>
  </si>
  <si>
    <t>UCPA205/ 25mm ピロー形ユニット</t>
  </si>
  <si>
    <t>EA966MG-206</t>
  </si>
  <si>
    <t>UCPA206/ 30mm ピロー形ユニット</t>
  </si>
  <si>
    <t>EA966MG-207</t>
  </si>
  <si>
    <t>UCPA207/ 35mm ピロー形ユニット</t>
  </si>
  <si>
    <t>EA966MG-208</t>
  </si>
  <si>
    <t>UCPA208/ 40mm ピロー形ユニット</t>
  </si>
  <si>
    <t>EA966MG-209</t>
  </si>
  <si>
    <t>UCPA209/ 45mm ピロー形ユニット</t>
  </si>
  <si>
    <t>EA966MG-210</t>
  </si>
  <si>
    <t>UCPA210/ 50mm ピロー形ユニット</t>
  </si>
  <si>
    <t>EA966MH-201</t>
  </si>
  <si>
    <t>MUCPA201/ 12mm ピロー形ユニット</t>
  </si>
  <si>
    <t>EA966MH-202</t>
  </si>
  <si>
    <t>MUCPA202/ 15mm ピロー形ユニット</t>
  </si>
  <si>
    <t>EA966MH-203</t>
  </si>
  <si>
    <t>MUCPA203/ 17mm ピロー形ユニット</t>
  </si>
  <si>
    <t>EA966MH-204</t>
  </si>
  <si>
    <t>MUCPA204/ 20mm ピロー形ユニット</t>
  </si>
  <si>
    <t>EA966MH-205</t>
  </si>
  <si>
    <t>MUCPA205/ 25mm ピロー形ユニット</t>
  </si>
  <si>
    <t>EA966MH-206</t>
  </si>
  <si>
    <t>MUCPA206/ 30mm ピロー形ユニット</t>
  </si>
  <si>
    <t>EA966MK-201</t>
  </si>
  <si>
    <t>MUCF201/ 12mm 角フランジ形ユニット</t>
  </si>
  <si>
    <t>EA966MK-202</t>
  </si>
  <si>
    <t>MUCF202/ 15mm 角フランジ形ユニット</t>
  </si>
  <si>
    <t>EA966MK-203</t>
  </si>
  <si>
    <t>MUCF203/ 17mm 角フランジ形ユニット</t>
  </si>
  <si>
    <t>EA966MK-204</t>
  </si>
  <si>
    <t>MUCF204/ 20mm 角フランジ形ユニット</t>
  </si>
  <si>
    <t>EA966MK-205</t>
  </si>
  <si>
    <t>MUCF205/ 25mm 角フランジ形ユニット</t>
  </si>
  <si>
    <t>EA966MK-207</t>
  </si>
  <si>
    <t>MUCF207/ 35mm 角フランジ形ユニット</t>
  </si>
  <si>
    <t>EA966MK-208</t>
  </si>
  <si>
    <t>MUCF208/ 40mm 角フランジ形ユニット</t>
  </si>
  <si>
    <t>EA966MK-209</t>
  </si>
  <si>
    <t>MUCF209/ 45mm 角フランジ形ユニット</t>
  </si>
  <si>
    <t>EA966MK-210</t>
  </si>
  <si>
    <t>MUCF210/ 50mm 角フランジ形ユニット</t>
  </si>
  <si>
    <t>EA966MK-211</t>
  </si>
  <si>
    <t>MUCF211/ 55mm 角フランジ形ユニット</t>
  </si>
  <si>
    <t>EA966MK-212</t>
  </si>
  <si>
    <t>MUCF212/ 60mm 角フランジ形ユニット</t>
  </si>
  <si>
    <t>EA966MK-213</t>
  </si>
  <si>
    <t>MUCF213/ 65mm 角フランジ形ユニット</t>
  </si>
  <si>
    <t>EA966ML-201</t>
  </si>
  <si>
    <t>UCFC201/ 12mm 印ろう付丸ﾌﾗﾝｼﾞ形ﾕﾆｯﾄ</t>
  </si>
  <si>
    <t>EA966ML-202</t>
  </si>
  <si>
    <t>UCFC202/ 15mm 印ろう付丸ﾌﾗﾝｼﾞ形ﾕﾆｯﾄ</t>
  </si>
  <si>
    <t>EA966ML-203</t>
  </si>
  <si>
    <t>UCFC203/ 17mm 印ろう付丸ﾌﾗﾝｼﾞ形ﾕﾆｯﾄ</t>
  </si>
  <si>
    <t>EA966ML-204</t>
  </si>
  <si>
    <t>UCFC204/ 20mm 印ろう付丸ﾌﾗﾝｼﾞ形ﾕﾆｯﾄ</t>
  </si>
  <si>
    <t>EA966ML-205</t>
  </si>
  <si>
    <t>UCFC205/ 25mm 印ろう付丸ﾌﾗﾝｼﾞ形ﾕﾆｯﾄ</t>
  </si>
  <si>
    <t>EA966ML-206</t>
  </si>
  <si>
    <t>UCFC206/ 30mm 印ろう付丸ﾌﾗﾝｼﾞ形ﾕﾆｯﾄ</t>
  </si>
  <si>
    <t>EA966ML-207</t>
  </si>
  <si>
    <t>UCFC207/ 35mm 印ろう付丸ﾌﾗﾝｼﾞ形ﾕﾆｯﾄ</t>
  </si>
  <si>
    <t>EA966ML-208</t>
  </si>
  <si>
    <t>UCFC208/ 40mm 印ろう付丸ﾌﾗﾝｼﾞ形ﾕﾆｯﾄ</t>
  </si>
  <si>
    <t>EA966ML-209</t>
  </si>
  <si>
    <t>UCFC209/ 45mm 印ろう付丸ﾌﾗﾝｼﾞ形ﾕﾆｯﾄ</t>
  </si>
  <si>
    <t>EA966ML-210</t>
  </si>
  <si>
    <t>UCFC210/ 50mm 印ろう付丸ﾌﾗﾝｼﾞ形ﾕﾆｯﾄ</t>
  </si>
  <si>
    <t>EA966ML-211</t>
  </si>
  <si>
    <t>UCFC211/ 55mm 印ろう付丸ﾌﾗﾝｼﾞ形ﾕﾆｯﾄ</t>
  </si>
  <si>
    <t>EA966ML-212</t>
  </si>
  <si>
    <t>UCFC212/ 60mm 印ろう付丸ﾌﾗﾝｼﾞ形ﾕﾆｯﾄ</t>
  </si>
  <si>
    <t>EA966ML-213</t>
  </si>
  <si>
    <t>UCFC213/ 65mm 印ろう付丸ﾌﾗﾝｼﾞ形ﾕﾆｯﾄ</t>
  </si>
  <si>
    <t>EA966ML-214</t>
  </si>
  <si>
    <t>UCFC214/ 70mm 印ろう付丸ﾌﾗﾝｼﾞ形ﾕﾆｯﾄ</t>
  </si>
  <si>
    <t>EA966ML-215</t>
  </si>
  <si>
    <t>UCFC215/ 75mm 印ろう付丸ﾌﾗﾝｼﾞ形ﾕﾆｯﾄ</t>
  </si>
  <si>
    <t>EA966ML-216</t>
  </si>
  <si>
    <t>UCFC216/ 80mm 印ろう付丸ﾌﾗﾝｼﾞ形ﾕﾆｯﾄ</t>
  </si>
  <si>
    <t>EA966ML-217</t>
  </si>
  <si>
    <t>UCFC217/ 85mm 印ろう付丸ﾌﾗﾝｼﾞ形ﾕﾆｯﾄ</t>
  </si>
  <si>
    <t>EA966ML-218</t>
  </si>
  <si>
    <t>UCFC218/ 90mm 印ろう付丸ﾌﾗﾝｼﾞ形ﾕﾆｯﾄ</t>
  </si>
  <si>
    <t>EA966MR-201</t>
  </si>
  <si>
    <t>UCFK201/ 12mm ひしフランジ形ユニット</t>
  </si>
  <si>
    <t>EA966MR-202</t>
  </si>
  <si>
    <t>UCFK202/ 15mm ひしフランジ形ユニット</t>
  </si>
  <si>
    <t>EA966MR-203</t>
  </si>
  <si>
    <t>UCFK203/ 17mm ひしフランジ形ユニット</t>
  </si>
  <si>
    <t>EA966MR-204</t>
  </si>
  <si>
    <t>UCFK204/ 20mm ひしフランジ形ユニット</t>
  </si>
  <si>
    <t>EA966MR-205</t>
  </si>
  <si>
    <t>UCFK205/ 25mm ひしフランジ形ユニット</t>
  </si>
  <si>
    <t>EA966MR-206</t>
  </si>
  <si>
    <t>UCFK206/ 30mm ひしフランジ形ユニット</t>
  </si>
  <si>
    <t>EA966MR-207</t>
  </si>
  <si>
    <t>UCFK207/ 35mm ひしフランジ形ユニット</t>
  </si>
  <si>
    <t>EA966MR-208</t>
  </si>
  <si>
    <t>UCFK208/ 40mm ひしフランジ形ユニット</t>
  </si>
  <si>
    <t>EA966MR-209</t>
  </si>
  <si>
    <t>UCFK209/ 45mm ひしフランジ形ユニット</t>
  </si>
  <si>
    <t>EA966MR-210</t>
  </si>
  <si>
    <t>UCFK210/ 50mm ひしフランジ形ユニット</t>
  </si>
  <si>
    <t>EA966MY-0</t>
  </si>
  <si>
    <t>KP000/ 10mm ピロー形ユニット</t>
  </si>
  <si>
    <t>EA966MY-1</t>
  </si>
  <si>
    <t>KP001/ 12mm ピロー形ユニット</t>
  </si>
  <si>
    <t>EA966MY-2</t>
  </si>
  <si>
    <t>KP002/ 15mm ピロー形ユニット</t>
  </si>
  <si>
    <t>EA966MY-3</t>
  </si>
  <si>
    <t>KP003/ 17mm ピロー形ユニット</t>
  </si>
  <si>
    <t>EA966MY-4</t>
  </si>
  <si>
    <t>KP004/ 20mm ピロー形ユニット</t>
  </si>
  <si>
    <t>EA966MY-5</t>
  </si>
  <si>
    <t>KP005/ 25mm ピロー形ユニット</t>
  </si>
  <si>
    <t>EA966NF-0</t>
  </si>
  <si>
    <t>MUSFL000/ 10mm ひしフランジ形ユニット</t>
  </si>
  <si>
    <t>EA966NF-1</t>
  </si>
  <si>
    <t>MUSFL001/ 12mm ひしフランジ形ユニット</t>
  </si>
  <si>
    <t>EA966NF-2</t>
  </si>
  <si>
    <t>MUSFL002/ 15mm ひしフランジ形ユニット</t>
  </si>
  <si>
    <t>EA966NF-3</t>
  </si>
  <si>
    <t>MUSFL003/ 17mm ひしフランジ形ユニット</t>
  </si>
  <si>
    <t>EA966NF-4</t>
  </si>
  <si>
    <t>MUSFL004/ 20mm ひしフランジ形ユニット</t>
  </si>
  <si>
    <t>EA966NF-5</t>
  </si>
  <si>
    <t>MUSFL005/ 25mm ひしフランジ形ユニット</t>
  </si>
  <si>
    <t>EA966NF-6</t>
  </si>
  <si>
    <t>MUSFL006/ 30mm ひしフランジ形ユニット</t>
  </si>
  <si>
    <t>EA966NH-0</t>
  </si>
  <si>
    <t>MUSP000/ 10mm ピロー形ユニット</t>
  </si>
  <si>
    <t>EA966NH-1</t>
  </si>
  <si>
    <t>MUSP001/ 12mm ピロー形ユニット</t>
  </si>
  <si>
    <t>EA966NH-2</t>
  </si>
  <si>
    <t>MUSP002/ 15mm ピロー形ユニット</t>
  </si>
  <si>
    <t>EA966NH-3</t>
  </si>
  <si>
    <t>MUSP003/ 17mm ピロー形ユニット</t>
  </si>
  <si>
    <t>EA966NH-4</t>
  </si>
  <si>
    <t>MUSP004/ 20mm ピロー形ユニット</t>
  </si>
  <si>
    <t>EA966NH-5</t>
  </si>
  <si>
    <t>MUSP005/ 25mm ピロー形ユニット</t>
  </si>
  <si>
    <t>EA966NH-6</t>
  </si>
  <si>
    <t>MUSP006/ 30mm ピロー形ユニット</t>
  </si>
  <si>
    <t>EA966PC-124</t>
  </si>
  <si>
    <t>H3124X/110mm 軸受用アダプタ</t>
  </si>
  <si>
    <t>EA966PC-126</t>
  </si>
  <si>
    <t>H3126/115mm 軸受用アダプタ</t>
  </si>
  <si>
    <t>EA966PC-128</t>
  </si>
  <si>
    <t>H3128/125mm 軸受用アダプタ</t>
  </si>
  <si>
    <t>EA966PC-130</t>
  </si>
  <si>
    <t>H3130/135mm 軸受用アダプタ</t>
  </si>
  <si>
    <t>EA968CN-40</t>
  </si>
  <si>
    <t>AC100V･40W 電磁ﾌﾞﾚｰｷ付ﾓｰﾀｰ(ﾘｰﾄﾞ線ﾀｲﾌﾟ)</t>
  </si>
  <si>
    <t>EA968CN-60</t>
  </si>
  <si>
    <t>AC100V･60W 電磁ﾌﾞﾚｰｷ付ﾓｰﾀｰ(ﾘｰﾄﾞ線ﾀｲﾌﾟ)</t>
  </si>
  <si>
    <t>EA968CN-90</t>
  </si>
  <si>
    <t>AC100V･90W 電磁ﾌﾞﾚｰｷ付ﾓｰﾀｰ(ﾘｰﾄﾞ線ﾀｲﾌﾟ)</t>
  </si>
  <si>
    <t>EA968CP-6</t>
  </si>
  <si>
    <t>AC200V･ 6W 電磁ﾌﾞﾚｰｷ付ﾓｰﾀｰ(ﾘｰﾄﾞ線ﾀｲﾌﾟ)</t>
  </si>
  <si>
    <t>EA968CP-15</t>
  </si>
  <si>
    <t>AC200V･15W 電磁ﾌﾞﾚｰｷ付ﾓｰﾀｰ(ﾘｰﾄﾞ線ﾀｲﾌﾟ)</t>
  </si>
  <si>
    <t>EA968CP-25</t>
  </si>
  <si>
    <t>AC200V･25W 電磁ﾌﾞﾚｰｷ付ﾓｰﾀｰ(ﾘｰﾄﾞ線ﾀｲﾌﾟ)</t>
  </si>
  <si>
    <t>EA968CP-40</t>
  </si>
  <si>
    <t>AC200V･40W 電磁ﾌﾞﾚｰｷ付ﾓｰﾀｰ(ﾘｰﾄﾞ線ﾀｲﾌﾟ)</t>
  </si>
  <si>
    <t>EA968CP-60</t>
  </si>
  <si>
    <t>AC200V･60W 電磁ﾌﾞﾚｰｷ付ﾓｰﾀｰ(ﾘｰﾄﾞ線ﾀｲﾌﾟ)</t>
  </si>
  <si>
    <t>EA968CP-90</t>
  </si>
  <si>
    <t>AC200V･90W 電磁ﾌﾞﾚｰｷ付ﾓｰﾀｰ(ﾘｰﾄﾞ線ﾀｲﾌﾟ)</t>
  </si>
  <si>
    <t>EA968CR-25</t>
  </si>
  <si>
    <t>三相200V･25W 電磁ﾌﾞﾚｰｷ付ﾓｰﾀｰ(ﾘｰﾄﾞ線ﾀｲﾌﾟ)</t>
  </si>
  <si>
    <t>EA968CR-40</t>
  </si>
  <si>
    <t>三相200V･40W 電磁ﾌﾞﾚｰｷ付ﾓｰﾀｰ(ﾘｰﾄﾞ線ﾀｲﾌﾟ)</t>
  </si>
  <si>
    <t>EA968CR-60</t>
  </si>
  <si>
    <t>三相200V･60W 電磁ﾌﾞﾚｰｷ付ﾓｰﾀｰ(ﾘｰﾄﾞ線ﾀｲﾌﾟ)</t>
  </si>
  <si>
    <t>EA968CR-90</t>
  </si>
  <si>
    <t>三相200V･90W 電磁ﾌﾞﾚｰｷ付ﾓｰﾀｰ(ﾘｰﾄﾞ線ﾀｲﾌﾟ)</t>
  </si>
  <si>
    <t>EA968DA-6</t>
  </si>
  <si>
    <t>AC100V･ 6W ｽﾋﾟｰﾄﾞｺﾝﾄﾛｰﾙﾓｰﾀｰ(ｲﾝﾀﾞｸｼｮﾝ/SR)</t>
  </si>
  <si>
    <t>EA968DA-15</t>
  </si>
  <si>
    <t>AC100V･15W ｽﾋﾟｰﾄﾞｺﾝﾄﾛｰﾙﾓｰﾀｰ(ｲﾝﾀﾞｸｼｮﾝ/SR)</t>
  </si>
  <si>
    <t>EA968DA-25</t>
  </si>
  <si>
    <t>AC100V･25W ｽﾋﾟｰﾄﾞｺﾝﾄﾛｰﾙﾓｰﾀｰ(ｲﾝﾀﾞｸｼｮﾝ/SR)</t>
  </si>
  <si>
    <t>EA968DA-40</t>
  </si>
  <si>
    <t>AC100V･40W ｽﾋﾟｰﾄﾞｺﾝﾄﾛｰﾙﾓｰﾀｰ(ｲﾝﾀﾞｸｼｮﾝ/SR)</t>
  </si>
  <si>
    <t>EA968DA-60</t>
  </si>
  <si>
    <t>AC100V･60W ｽﾋﾟｰﾄﾞｺﾝﾄﾛｰﾙﾓｰﾀｰ(ｲﾝﾀﾞｸｼｮﾝ/SR)</t>
  </si>
  <si>
    <t>EA968DA-90</t>
  </si>
  <si>
    <t>AC100V･90W ｽﾋﾟｰﾄﾞｺﾝﾄﾛｰﾙﾓｰﾀｰ(ｲﾝﾀﾞｸｼｮﾝ/SR)</t>
  </si>
  <si>
    <t>EA968DB-6</t>
  </si>
  <si>
    <t>AC200V･ 6W ｽﾋﾟｰﾄﾞｺﾝﾄﾛｰﾙﾓｰﾀｰ(ｲﾝﾀﾞｸｼｮﾝ/SR)</t>
  </si>
  <si>
    <t>EA968DB-15</t>
  </si>
  <si>
    <t>AC200V･15W ｽﾋﾟｰﾄﾞｺﾝﾄﾛｰﾙﾓｰﾀｰ(ｲﾝﾀﾞｸｼｮﾝ/SR)</t>
  </si>
  <si>
    <t>EA968DB-25</t>
  </si>
  <si>
    <t>AC200V･25W ｽﾋﾟｰﾄﾞｺﾝﾄﾛｰﾙﾓｰﾀｰ(ｲﾝﾀﾞｸｼｮﾝ/SR)</t>
  </si>
  <si>
    <t>EA968DB-40</t>
  </si>
  <si>
    <t>AC200V･40W ｽﾋﾟｰﾄﾞｺﾝﾄﾛｰﾙﾓｰﾀｰ(ｲﾝﾀﾞｸｼｮﾝ/SR)</t>
  </si>
  <si>
    <t>EA968DB-60</t>
  </si>
  <si>
    <t>AC200V･60W ｽﾋﾟｰﾄﾞｺﾝﾄﾛｰﾙﾓｰﾀｰ(ｲﾝﾀﾞｸｼｮﾝ/SR)</t>
  </si>
  <si>
    <t>EA968DB-90</t>
  </si>
  <si>
    <t>AC200V･90W ｽﾋﾟｰﾄﾞｺﾝﾄﾛｰﾙﾓｰﾀｰ(ｲﾝﾀﾞｸｼｮﾝ/SR)</t>
  </si>
  <si>
    <t>EA968DC-6</t>
  </si>
  <si>
    <t>AC100V･ 6W ｽﾋﾟｰﾄﾞｺﾝﾄﾛｰﾙﾓｰﾀｰ(ﾚﾊﾞｰｼﾌﾞﾙ/SR)</t>
  </si>
  <si>
    <t>EA968DC-15</t>
  </si>
  <si>
    <t>AC100V･15W ｽﾋﾟｰﾄﾞｺﾝﾄﾛｰﾙﾓｰﾀｰ(ﾚﾊﾞｰｼﾌﾞﾙ/SR)</t>
  </si>
  <si>
    <t>EA968DC-25</t>
  </si>
  <si>
    <t>AC100V･25W ｽﾋﾟｰﾄﾞｺﾝﾄﾛｰﾙﾓｰﾀｰ(ﾚﾊﾞｰｼﾌﾞﾙ/SR)</t>
  </si>
  <si>
    <t>EA968DC-40</t>
  </si>
  <si>
    <t>AC100V･40W ｽﾋﾟｰﾄﾞｺﾝﾄﾛｰﾙﾓｰﾀｰ(ﾚﾊﾞｰｼﾌﾞﾙ/SR)</t>
  </si>
  <si>
    <t>EA968DD-6</t>
  </si>
  <si>
    <t>AC200V･ 6W ｽﾋﾟｰﾄﾞｺﾝﾄﾛｰﾙﾓｰﾀｰ(ﾚﾊﾞｰｼﾌﾞﾙ/SR)</t>
  </si>
  <si>
    <t>EA968DD-15</t>
  </si>
  <si>
    <t>AC200V･15W ｽﾋﾟｰﾄﾞｺﾝﾄﾛｰﾙﾓｰﾀｰ(ﾚﾊﾞｰｼﾌﾞﾙ/SR)</t>
  </si>
  <si>
    <t>EA968DD-25</t>
  </si>
  <si>
    <t>AC200V･25W ｽﾋﾟｰﾄﾞｺﾝﾄﾛｰﾙﾓｰﾀｰ(ﾚﾊﾞｰｼﾌﾞﾙ/SR)</t>
  </si>
  <si>
    <t>EA968DD-40</t>
  </si>
  <si>
    <t>AC200V･40W ｽﾋﾟｰﾄﾞｺﾝﾄﾛｰﾙﾓｰﾀｰ(ﾚﾊﾞｰｼﾌﾞﾙ/SR)</t>
  </si>
  <si>
    <t>EA968DE-6</t>
  </si>
  <si>
    <t>AC100V･ 6W ｽﾋﾟｰﾄﾞｺﾝﾄﾛｰﾙﾓｰﾀｰ(ﾌﾞﾚｰｷ付/SR)</t>
  </si>
  <si>
    <t>EA968DE-15</t>
  </si>
  <si>
    <t>AC100V･15W ｽﾋﾟｰﾄﾞｺﾝﾄﾛｰﾙﾓｰﾀｰ(ﾌﾞﾚｰｷ付/SR)</t>
  </si>
  <si>
    <t>EA968DE-25</t>
  </si>
  <si>
    <t>AC100V･25W ｽﾋﾟｰﾄﾞｺﾝﾄﾛｰﾙﾓｰﾀｰ(ﾌﾞﾚｰｷ付/SR)</t>
  </si>
  <si>
    <t>EA968DE-40</t>
  </si>
  <si>
    <t>AC100V･40W ｽﾋﾟｰﾄﾞｺﾝﾄﾛｰﾙﾓｰﾀｰ(ﾌﾞﾚｰｷ付/SR)</t>
  </si>
  <si>
    <t>EA968DE-60</t>
  </si>
  <si>
    <t>AC100V･60W ｽﾋﾟｰﾄﾞｺﾝﾄﾛｰﾙﾓｰﾀｰ(ﾌﾞﾚｰｷ付/SR)</t>
  </si>
  <si>
    <t>EA968DE-90</t>
  </si>
  <si>
    <t>AC100V･90W ｽﾋﾟｰﾄﾞｺﾝﾄﾛｰﾙﾓｰﾀｰ(ﾌﾞﾚｰｷ付/SR)</t>
  </si>
  <si>
    <t>EA968DF-6</t>
  </si>
  <si>
    <t>AC200V･ 6W ｽﾋﾟｰﾄﾞｺﾝﾄﾛｰﾙﾓｰﾀｰ(ﾌﾞﾚｰｷ付/SR)</t>
  </si>
  <si>
    <t>EA968DF-15</t>
  </si>
  <si>
    <t>AC200V･15W ｽﾋﾟｰﾄﾞｺﾝﾄﾛｰﾙﾓｰﾀｰ(ﾌﾞﾚｰｷ付/SR)</t>
  </si>
  <si>
    <t>EA968DF-25</t>
  </si>
  <si>
    <t>AC200V･25W ｽﾋﾟｰﾄﾞｺﾝﾄﾛｰﾙﾓｰﾀｰ(ﾌﾞﾚｰｷ付/SR)</t>
  </si>
  <si>
    <t>EA968DF-40</t>
  </si>
  <si>
    <t>AC200V･40W ｽﾋﾟｰﾄﾞｺﾝﾄﾛｰﾙﾓｰﾀｰ(ﾌﾞﾚｰｷ付/SR)</t>
  </si>
  <si>
    <t>EA968DF-60</t>
  </si>
  <si>
    <t>AC200V･60W ｽﾋﾟｰﾄﾞｺﾝﾄﾛｰﾙﾓｰﾀｰ(ﾌﾞﾚｰｷ付/SR)</t>
  </si>
  <si>
    <t>EA968DF-90</t>
  </si>
  <si>
    <t>AC200V･90W ｽﾋﾟｰﾄﾞｺﾝﾄﾛｰﾙﾓｰﾀｰ(ﾌﾞﾚｰｷ付/SR)</t>
  </si>
  <si>
    <t>EA968DG-3</t>
  </si>
  <si>
    <t>1/3  ｷﾞﾔﾍｯﾄﾞ(60-90W用/ﾌﾗﾝｼﾞ付ﾎﾞｰﾙﾍﾞｱﾘﾝｸﾞ</t>
  </si>
  <si>
    <t>EA968DG-4</t>
  </si>
  <si>
    <t>1/3.6ｷﾞﾔﾍｯﾄﾞ(60-90W用/ﾌﾗﾝｼﾞ付ﾎﾞｰﾙﾍﾞｱﾘﾝｸﾞ</t>
  </si>
  <si>
    <t>EA968DG-5</t>
  </si>
  <si>
    <t>1/5  ｷﾞﾔﾍｯﾄﾞ(60-90W用/ﾌﾗﾝｼﾞ付ﾎﾞｰﾙﾍﾞｱﾘﾝｸﾞ</t>
  </si>
  <si>
    <t>EA968DG-6</t>
  </si>
  <si>
    <t>1/6  ｷﾞﾔﾍｯﾄﾞ(60-90W用/ﾌﾗﾝｼﾞ付ﾎﾞｰﾙﾍﾞｱﾘﾝｸﾞ</t>
  </si>
  <si>
    <t>EA968DG-8</t>
  </si>
  <si>
    <t>1/7.5ｷﾞﾔﾍｯﾄﾞ(60-90W用/ﾌﾗﾝｼﾞ付ﾎﾞｰﾙﾍﾞｱﾘﾝｸﾞ</t>
  </si>
  <si>
    <t>EA968DG-9</t>
  </si>
  <si>
    <t>1/9  ｷﾞﾔﾍｯﾄﾞ(60-90W用/ﾌﾗﾝｼﾞ付ﾎﾞｰﾙﾍﾞｱﾘﾝｸﾞ</t>
  </si>
  <si>
    <t>EA968DG-10</t>
  </si>
  <si>
    <t>1/10 ｷﾞﾔﾍｯﾄﾞ(60-90W用/ﾌﾗﾝｼﾞ付ﾎﾞｰﾙﾍﾞｱﾘﾝｸﾞ</t>
  </si>
  <si>
    <t>EA968DG-13</t>
  </si>
  <si>
    <t>1/12.5ｷﾞﾔﾍｯﾄﾞ(60-90W用ﾌﾗﾝｼﾞ付ﾎﾞｰﾙﾍﾞｱﾘﾝｸﾞ</t>
  </si>
  <si>
    <t>EA968DG-15</t>
  </si>
  <si>
    <t>1/15 ｷﾞﾔﾍｯﾄﾞ(60-90W用/ﾌﾗﾝｼﾞ付ﾎﾞｰﾙﾍﾞｱﾘﾝｸﾞ</t>
  </si>
  <si>
    <t>EA968DG-18</t>
  </si>
  <si>
    <t>1/18 ｷﾞﾔﾍｯﾄﾞ(60-90W用/ﾌﾗﾝｼﾞ付ﾎﾞｰﾙﾍﾞｱﾘﾝｸﾞ</t>
  </si>
  <si>
    <t>EA968DG-20</t>
  </si>
  <si>
    <t>1/20 ｷﾞﾔﾍｯﾄﾞ(60-90W用/ﾌﾗﾝｼﾞ付ﾎﾞｰﾙﾍﾞｱﾘﾝｸﾞ</t>
  </si>
  <si>
    <t>EA968DG-25</t>
  </si>
  <si>
    <t>1/25 ｷﾞﾔﾍｯﾄﾞ(60-90W用/ﾌﾗﾝｼﾞ付ﾎﾞｰﾙﾍﾞｱﾘﾝｸﾞ</t>
  </si>
  <si>
    <t>EA968DG-30</t>
  </si>
  <si>
    <t>1/30 ｷﾞﾔﾍｯﾄﾞ(60-90W用/ﾌﾗﾝｼﾞ付ﾎﾞｰﾙﾍﾞｱﾘﾝｸﾞ</t>
  </si>
  <si>
    <t>EA968DG-36</t>
  </si>
  <si>
    <t>1/36 ｷﾞﾔﾍｯﾄﾞ(60-90W用/ﾌﾗﾝｼﾞ付ﾎﾞｰﾙﾍﾞｱﾘﾝｸﾞ</t>
  </si>
  <si>
    <t>EA968DG-40</t>
  </si>
  <si>
    <t>1/40 ｷﾞﾔﾍｯﾄﾞ(60-90W用/ﾌﾗﾝｼﾞ付ﾎﾞｰﾙﾍﾞｱﾘﾝｸﾞ</t>
  </si>
  <si>
    <t>EA968DG-50</t>
  </si>
  <si>
    <t>1/50 ｷﾞﾔﾍｯﾄﾞ(60-90W用/ﾌﾗﾝｼﾞ付ﾎﾞｰﾙﾍﾞｱﾘﾝｸﾞ</t>
  </si>
  <si>
    <t>EA968DG-60</t>
  </si>
  <si>
    <t>1/60 ｷﾞﾔﾍｯﾄﾞ(60-90W用/ﾌﾗﾝｼﾞ付ﾎﾞｰﾙﾍﾞｱﾘﾝｸﾞ</t>
  </si>
  <si>
    <t>EA968DG-75</t>
  </si>
  <si>
    <t>1/75 ｷﾞﾔﾍｯﾄﾞ(60-90W用/ﾌﾗﾝｼﾞ付ﾎﾞｰﾙﾍﾞｱﾘﾝｸﾞ</t>
  </si>
  <si>
    <t>EA968DG-90</t>
  </si>
  <si>
    <t>1/90 ｷﾞﾔﾍｯﾄﾞ(60-90W用/ﾌﾗﾝｼﾞ付ﾎﾞｰﾙﾍﾞｱﾘﾝｸﾞ</t>
  </si>
  <si>
    <t>EA968DG-100</t>
  </si>
  <si>
    <t>1/100ｷﾞﾔﾍｯﾄﾞ(60-90W用/ﾌﾗﾝｼﾞ付ﾎﾞｰﾙﾍﾞｱﾘﾝｸﾞ</t>
  </si>
  <si>
    <t>EA968DG-120</t>
  </si>
  <si>
    <t>1/120ｷﾞﾔﾍｯﾄﾞ(60-90W用/ﾌﾗﾝｼﾞ付ﾎﾞｰﾙﾍﾞｱﾘﾝｸﾞ</t>
  </si>
  <si>
    <t>EA968DG-150</t>
  </si>
  <si>
    <t>1/150ｷﾞﾔﾍｯﾄﾞ(60-90W用/ﾌﾗﾝｼﾞ付ﾎﾞｰﾙﾍﾞｱﾘﾝｸﾞ</t>
  </si>
  <si>
    <t>EA968DG-180</t>
  </si>
  <si>
    <t>1/180ｷﾞﾔﾍｯﾄﾞ(60-90W用/ﾌﾗﾝｼﾞ付ﾎﾞｰﾙﾍﾞｱﾘﾝｸﾞ</t>
  </si>
  <si>
    <t>EA968DG-200</t>
  </si>
  <si>
    <t>1/200ｷﾞﾔﾍｯﾄﾞ(60-90W用/ﾌﾗﾝｼﾞ付ﾎﾞｰﾙﾍﾞｱﾘﾝｸﾞ</t>
  </si>
  <si>
    <t>EA976DL-90RB</t>
  </si>
  <si>
    <t>890x450x1200mm/150kg/4段 ｽﾁｰﾙ棚(連結用)</t>
  </si>
  <si>
    <t>EA976DL-120RB</t>
  </si>
  <si>
    <t>1190x450x1200mm/150kg/4段 ｽﾁｰﾙ棚(連結用)</t>
  </si>
  <si>
    <t>EA976DL-120RC</t>
  </si>
  <si>
    <t>1190x600x1200mm/150kg/4段 ｽﾁｰﾙ棚(連結用)</t>
  </si>
  <si>
    <t>EA976DL-150RB</t>
  </si>
  <si>
    <t>1490x450x1200mm/150kg/4段 ｽﾁｰﾙ棚(連結用)</t>
  </si>
  <si>
    <t>EA976DM-90C</t>
  </si>
  <si>
    <t>890x600x1500mm/150kg/4段 スチール棚</t>
  </si>
  <si>
    <t>EA976DM-90RB</t>
  </si>
  <si>
    <t>890x450x1500mm/150kg/4段 ｽﾁｰﾙ棚(連結用)</t>
  </si>
  <si>
    <t>EA976DM-90RC</t>
  </si>
  <si>
    <t>890x600x1500mm/150kg/4段 ｽﾁｰﾙ棚(連結用)</t>
  </si>
  <si>
    <t>EA976DM-120RB</t>
  </si>
  <si>
    <t>1190x450x1500mm/150kg/4段 ｽﾁｰﾙ棚(連結用)</t>
  </si>
  <si>
    <t>EA976DM-120RC</t>
  </si>
  <si>
    <t>1190x600x1500mm/150kg/4段 ｽﾁｰﾙ棚(連結用)</t>
  </si>
  <si>
    <t>EA976DM-150RB</t>
  </si>
  <si>
    <t>1490x450x1500mm/150kg/4段 ｽﾁｰﾙ棚(連結用)</t>
  </si>
  <si>
    <t>EA976DM-150RC</t>
  </si>
  <si>
    <t>1490x600x1500mm/150kg/4段 ｽﾁｰﾙ棚(連結用)</t>
  </si>
  <si>
    <t>EA976DM-180RB</t>
  </si>
  <si>
    <t>1790x450x1500mm/150kg/4段 ｽﾁｰﾙ棚(連結用)</t>
  </si>
  <si>
    <t>EA976DM-180RC</t>
  </si>
  <si>
    <t>1790x600x1500mm/150kg/4段 ｽﾁｰﾙ棚(連結用)</t>
  </si>
  <si>
    <t>EA984DN-2</t>
  </si>
  <si>
    <t>2.0ton 無傷堅吊クランプ(0-25mm)</t>
  </si>
  <si>
    <t>EA984DN-101</t>
  </si>
  <si>
    <t>1.0ton 無傷堅吊クランプ(3-15mm)</t>
  </si>
  <si>
    <t>EA985LC-32</t>
  </si>
  <si>
    <t>300x1500mm ローラーコンベアー(ｱﾙﾐ製)</t>
  </si>
  <si>
    <t>EA986EC-140</t>
  </si>
  <si>
    <t>320x320x255mm ワークチェアー</t>
  </si>
  <si>
    <t>EA986EC-141</t>
  </si>
  <si>
    <t>320x320x255mm ワークチェアー(ﾌﾞﾗｯｸ/ﾌﾞﾗｯｸ</t>
  </si>
  <si>
    <t>EA987DE-5</t>
  </si>
  <si>
    <t>AC100V/250kg 5.0m 電動チェーンブロック</t>
  </si>
  <si>
    <t>EA991-1B</t>
  </si>
  <si>
    <t>DC12V 電動グリースガン(充電式)</t>
  </si>
  <si>
    <t>EA993CS-1</t>
  </si>
  <si>
    <t>150kg マルチクレーン(軽量型/旋回ﾀｲﾌﾟ)</t>
  </si>
  <si>
    <t>EA993CS-11</t>
  </si>
  <si>
    <t>200kg マルチクレーン(軽量型/固定式)</t>
  </si>
  <si>
    <t>EA993CS-12</t>
  </si>
  <si>
    <t>200kg マルチクレーン(軽量型/2段階調整式</t>
  </si>
  <si>
    <t>EA995AA-259</t>
  </si>
  <si>
    <t>570x680x620mm/210L 布袋(ﾀﾞｽﾄｶｰﾄ用)</t>
  </si>
  <si>
    <t>EA997PS-103</t>
  </si>
  <si>
    <t>900x400mm エアフィルター(ﾏｸﾞﾈｯﾄ式/45枚)</t>
  </si>
  <si>
    <t>EA997PS-104</t>
  </si>
  <si>
    <t>1000x400mm エアフィルター(ﾏｸﾞﾈｯﾄ式/45枚)</t>
  </si>
  <si>
    <t>EA997PS-112</t>
  </si>
  <si>
    <t>[EA997PS-102用] 替フィルター</t>
  </si>
  <si>
    <t>EACAT-56</t>
  </si>
  <si>
    <t>エスコ便利カタログNO.56【2025】</t>
  </si>
  <si>
    <t>EB316D-24</t>
  </si>
  <si>
    <t>ゲージ(EA316D用/１次側)</t>
  </si>
  <si>
    <t>EB997RG-201A</t>
  </si>
  <si>
    <t>300x930mm 滑り止めマット(ﾌﾞﾗｯｸ/1枚)</t>
  </si>
  <si>
    <t>0041</t>
  </si>
  <si>
    <t>EA997LF-22</t>
  </si>
  <si>
    <t>454x454x 3.5mm 天井点検口(ｱﾙﾐ製)</t>
  </si>
  <si>
    <t>EA115TA-1B</t>
  </si>
  <si>
    <t>AC100V/1.0kw タンク付高圧洗浄機</t>
  </si>
  <si>
    <t>0052</t>
  </si>
  <si>
    <t>EA115GA-32A</t>
  </si>
  <si>
    <t>12.7mmx 7.6m フレキシブルシャフト</t>
  </si>
  <si>
    <t>0055</t>
  </si>
  <si>
    <t>EA109SV-2</t>
  </si>
  <si>
    <t>53x1200mm ﾀﾞｸﾄｸﾘｰﾆﾝｸﾞﾌﾞﾗｼ(ｽﾃﾝﾚｽ製)</t>
  </si>
  <si>
    <t>0058</t>
  </si>
  <si>
    <t>EA897TE-1C</t>
  </si>
  <si>
    <t>AC100V スポットクーラー(一口型/自動首振)</t>
  </si>
  <si>
    <t>EA897TE-2B</t>
  </si>
  <si>
    <t>AC100V スポットクーラー(一口型)</t>
  </si>
  <si>
    <t>EA897TE-12A</t>
  </si>
  <si>
    <t>AC100V スポットクーラー(ﾄﾞﾚﾝﾚｽ)</t>
  </si>
  <si>
    <t>EA897TH-1</t>
  </si>
  <si>
    <t>DC12･24･36･48V 小型ｽﾎﾟｯﾄｸｰﾗｰ(ｴﾝｼﾞﾝ式用)</t>
  </si>
  <si>
    <t>0059</t>
  </si>
  <si>
    <t>EA897AN-2</t>
  </si>
  <si>
    <t>AC100V･180W/ 600mm ビッグファン</t>
  </si>
  <si>
    <t>EA763AD-77</t>
  </si>
  <si>
    <t>[旧EA763AD-73B用] 活性炭フィルター</t>
  </si>
  <si>
    <t>EA763AD-112</t>
  </si>
  <si>
    <t>AC100V/ 43W/36畳 空気清浄機</t>
  </si>
  <si>
    <t>EA300AD-10</t>
  </si>
  <si>
    <t>0089</t>
  </si>
  <si>
    <t>EA355KB-21</t>
  </si>
  <si>
    <t>457mm アームプロテクター(耐切創/ｹﾌﾞﾗｰ)</t>
  </si>
  <si>
    <t>0091</t>
  </si>
  <si>
    <t>EA319EA-40</t>
  </si>
  <si>
    <t>φ40-170mm 溶接クランプ</t>
  </si>
  <si>
    <t>EA526SJ-4</t>
  </si>
  <si>
    <t>0- 77mm/ 45mm シャコ万力</t>
  </si>
  <si>
    <t>0105</t>
  </si>
  <si>
    <t>EA572KB-4A</t>
  </si>
  <si>
    <t>26mm/180mm/130mm セリ矢</t>
  </si>
  <si>
    <t>0107</t>
  </si>
  <si>
    <t>EA575-65</t>
  </si>
  <si>
    <t>660-2070mm 打診棒(ﾚﾝｺﾝ玉)</t>
  </si>
  <si>
    <t>0112</t>
  </si>
  <si>
    <t>EA572HP-10</t>
  </si>
  <si>
    <t>φ10x150mm アジャストカッパーバー</t>
  </si>
  <si>
    <t>0113</t>
  </si>
  <si>
    <t>EA575WZ-1</t>
  </si>
  <si>
    <t>290mm ハイインパクトハンマー</t>
  </si>
  <si>
    <t>EA575H-32</t>
  </si>
  <si>
    <t>610g/40mm ハンマー(ﾌﾟﾗｽﾁｯｸ･ﾐﾃﾞｨｱﾑﾊｰﾄﾞ)</t>
  </si>
  <si>
    <t>0116</t>
  </si>
  <si>
    <t>EA570BC-40</t>
  </si>
  <si>
    <t>41mm/ 650g ソフトフェイスハンマー(ﾅｲﾛﾝ)</t>
  </si>
  <si>
    <t>0128</t>
  </si>
  <si>
    <t>EA589LF-2</t>
  </si>
  <si>
    <t>30mm スクレーパー</t>
  </si>
  <si>
    <t>EA526B-39</t>
  </si>
  <si>
    <t>0- 500mm/140mm Ｌ型クランプ</t>
  </si>
  <si>
    <t>EA526B-44</t>
  </si>
  <si>
    <t>0-1000mm/175mm Ｌ型クランプ[超強力型]</t>
  </si>
  <si>
    <t>EA526TG-32</t>
  </si>
  <si>
    <t>0- 800mm/120mm Ｌ型クランプ</t>
  </si>
  <si>
    <t>0134</t>
  </si>
  <si>
    <t>EA526B-7</t>
  </si>
  <si>
    <t>220mm/ 75mm クランプ(ﾛﾝｸﾞﾉｰｽﾞ)</t>
  </si>
  <si>
    <t>EA599KT-21</t>
  </si>
  <si>
    <t>275mm/150mm 挽き廻し鋸(引き切り･替刃式)</t>
  </si>
  <si>
    <t>EA599RA-1A</t>
  </si>
  <si>
    <t>420mm/180mm 木工鋸(薄刃0.3mm厚･替刃式)</t>
  </si>
  <si>
    <t>EA109MG-79</t>
  </si>
  <si>
    <t>９号 丸筆(ﾗｸﾀﾞ毛)</t>
  </si>
  <si>
    <t>EA109NW-21</t>
  </si>
  <si>
    <t>180mm/9.5mm(38mm) 交換用ローラー(ﾐﾃﾞｨｱﾑ)</t>
  </si>
  <si>
    <t>EA944MS-42</t>
  </si>
  <si>
    <t>25mmx33m/260℃ 耐熱マスキングテープ</t>
  </si>
  <si>
    <t>0166</t>
  </si>
  <si>
    <t>EA846DX-60</t>
  </si>
  <si>
    <t>ガラス コーナーホルダー</t>
  </si>
  <si>
    <t>EA582EC-2</t>
  </si>
  <si>
    <t>410mm ハクソーフレーム(300mm用)</t>
  </si>
  <si>
    <t>0196</t>
  </si>
  <si>
    <t>EA530WA-1</t>
  </si>
  <si>
    <t>200mm/16-68mm モーターレンチ(ｱﾙﾐ合金)</t>
  </si>
  <si>
    <t>EA530ZC-3</t>
  </si>
  <si>
    <t>92mm/380mm   モーターレンチ</t>
  </si>
  <si>
    <t>EA531EE-2</t>
  </si>
  <si>
    <t>1･5/16"/250mm ｳｫｰﾀｰﾎﾟﾝﾌﾟﾌﾟﾗｲﾔｰ(ｸﾞﾘｯﾌﾟ付)</t>
  </si>
  <si>
    <t>0202</t>
  </si>
  <si>
    <t>EA340GW-7</t>
  </si>
  <si>
    <t>19mmx15.2m ドレンクリーナー(帯鋼ﾀｲﾌﾟ)</t>
  </si>
  <si>
    <t>EA552SB-4</t>
  </si>
  <si>
    <t>2.5x50mm [-]ドライバー(絶縁･精密用)</t>
  </si>
  <si>
    <t>0221</t>
  </si>
  <si>
    <t>EA560-11</t>
  </si>
  <si>
    <t>#1 x154mm [+]ドライバービット(絶縁)</t>
  </si>
  <si>
    <t>0231</t>
  </si>
  <si>
    <t>EA632GW-1A</t>
  </si>
  <si>
    <t>330- 710mm ケーブルリードスタンド(1組)</t>
  </si>
  <si>
    <t>EA585KC-200</t>
  </si>
  <si>
    <t>φ20mm/200mm ケーブルカッター</t>
  </si>
  <si>
    <t>0250</t>
  </si>
  <si>
    <t>EA538HA</t>
  </si>
  <si>
    <t>[CE-2～8] 圧着ペンチ(中間･閉端接続子用)</t>
  </si>
  <si>
    <t>EA537KD-2</t>
  </si>
  <si>
    <t>160mm ラジオペンチ(ｸﾞﾘｯﾌﾟ付/ﾒｯｷ)</t>
  </si>
  <si>
    <t>EA537KE-6</t>
  </si>
  <si>
    <t>200mm ラジオペンチ(ｸﾞﾘｯﾌﾟ/落下防止)</t>
  </si>
  <si>
    <t>EA537LK-160</t>
  </si>
  <si>
    <t>160mm ﾌﾗｯﾄﾉｰｽﾞﾌﾟﾗｲﾔｰ(ｸﾞﾘｯﾌﾟ付/磨き)</t>
  </si>
  <si>
    <t>EA536KB-160</t>
  </si>
  <si>
    <t>160mm 穴付ニッパー(ｸﾞﾘｯﾌﾟ付)</t>
  </si>
  <si>
    <t>EA536KC-13</t>
  </si>
  <si>
    <t>180mm 強力型ニッパー(ｸﾞﾘｯﾌﾟ付/ﾒｯｷ)</t>
  </si>
  <si>
    <t>EA536SV-7</t>
  </si>
  <si>
    <t>140mm 斜ニッパー</t>
  </si>
  <si>
    <t>0260</t>
  </si>
  <si>
    <t>EA536DG-150</t>
  </si>
  <si>
    <t>150mm プラスチックニッパー</t>
  </si>
  <si>
    <t>0262</t>
  </si>
  <si>
    <t>EA535KA-5</t>
  </si>
  <si>
    <t>125mm 精密用ニッパー(ｸﾞﾘｯﾌﾟ付/ﾒｯｷ)</t>
  </si>
  <si>
    <t>EA535TJ-1</t>
  </si>
  <si>
    <t>150mm 精密用ﾆｯﾊﾟｰ(ﾚｰｻﾞｰﾌﾗｯｼｭ/ESD/3.2mm)</t>
  </si>
  <si>
    <t>0268</t>
  </si>
  <si>
    <t>EA532BC-200</t>
  </si>
  <si>
    <t>25mm/165mm ｺﾝﾋﾞﾈｰｼｮﾝﾌﾟﾗｲﾔｰ(ばね付)</t>
  </si>
  <si>
    <t>EA532DF-190</t>
  </si>
  <si>
    <t>193mm [ﾗｼﾞｵﾍﾟﾝﾁ型]ネジザウルス</t>
  </si>
  <si>
    <t>EA533JA-12</t>
  </si>
  <si>
    <t>0-50mm/255mm ﾛｯｷﾝｸﾞﾌﾟﾗｲﾔｰ(ｵｰﾄｱｼﾞｬｽﾄ)</t>
  </si>
  <si>
    <t>0276</t>
  </si>
  <si>
    <t>EA814BC-7</t>
  </si>
  <si>
    <t>[EA814BC-6用] コントローラーソケット</t>
  </si>
  <si>
    <t>0279</t>
  </si>
  <si>
    <t>EA538R-3C</t>
  </si>
  <si>
    <t>自動車用ターミナルキット(Bﾀｲﾌﾟ)</t>
  </si>
  <si>
    <t>0299</t>
  </si>
  <si>
    <t>EA123CH-126</t>
  </si>
  <si>
    <t>206mm タイヤチャック(建設機械用)</t>
  </si>
  <si>
    <t>EA799BC</t>
  </si>
  <si>
    <t>[9V電池x1本] 故障探知器</t>
  </si>
  <si>
    <t>0307</t>
  </si>
  <si>
    <t>EA618BL-416</t>
  </si>
  <si>
    <t>3/8"DR/16.0x250mm スパークプラグソケット</t>
  </si>
  <si>
    <t>0310</t>
  </si>
  <si>
    <t>EA604AN-4</t>
  </si>
  <si>
    <t>3/8"DR-76/80/93mm オイルフィルターレンチ</t>
  </si>
  <si>
    <t>EA604AE-8</t>
  </si>
  <si>
    <t>62-110mm オイルフィルタープライヤー</t>
  </si>
  <si>
    <t>0318</t>
  </si>
  <si>
    <t>EA500DB-400</t>
  </si>
  <si>
    <t>400mm コイルスプリングコンプレッサー</t>
  </si>
  <si>
    <t>EA500DE-2</t>
  </si>
  <si>
    <t>コイルスプリングコンプレッサー</t>
  </si>
  <si>
    <t>EA604FW-32</t>
  </si>
  <si>
    <t>8-19mm スタッドボルトプーラー</t>
  </si>
  <si>
    <t>0320</t>
  </si>
  <si>
    <t>EA501AD-11</t>
  </si>
  <si>
    <t>58mm 油圧式ピットマンアームプーラー</t>
  </si>
  <si>
    <t>0324</t>
  </si>
  <si>
    <t>EA512JB</t>
  </si>
  <si>
    <t>ベアリングプーラーセット</t>
  </si>
  <si>
    <t>0330</t>
  </si>
  <si>
    <t>EA590MC-2</t>
  </si>
  <si>
    <t>17-23/16-26mm ｽﾅｯﾌﾟﾘﾝｸﾞﾌﾟﾗｲﾔ-(内外兼用)</t>
  </si>
  <si>
    <t>EA781BF-51</t>
  </si>
  <si>
    <t>368x1080mm マグネットクリーナー</t>
  </si>
  <si>
    <t>0351</t>
  </si>
  <si>
    <t>EA829AB-52</t>
  </si>
  <si>
    <t>M6-M24/465mm タップレンチ</t>
  </si>
  <si>
    <t>0354</t>
  </si>
  <si>
    <t>EA207KF-2</t>
  </si>
  <si>
    <t>スクレーパーキット</t>
  </si>
  <si>
    <t>EA207RD</t>
  </si>
  <si>
    <t>120mm スクレーパーセット(2.6mm 3.2mm軸)</t>
  </si>
  <si>
    <t>EA922JM-100B</t>
  </si>
  <si>
    <t>洗車セット</t>
  </si>
  <si>
    <t>0355</t>
  </si>
  <si>
    <t>EA124LA-19PA</t>
  </si>
  <si>
    <t>70mm ツイストノズル(ﾌﾟﾗｸﾞ付)</t>
  </si>
  <si>
    <t>EA920AP-41</t>
  </si>
  <si>
    <t>500ml 液体コンパウンド(中目/#1000)</t>
  </si>
  <si>
    <t>0365</t>
  </si>
  <si>
    <t>EA560TA-1</t>
  </si>
  <si>
    <t>#1x5.0x100mm [+]ドライバー(ﾁﾀﾝ合金製)</t>
  </si>
  <si>
    <t>0376</t>
  </si>
  <si>
    <t>EA612TC-6</t>
  </si>
  <si>
    <t>19本組 六角レンチセット</t>
  </si>
  <si>
    <t>0389</t>
  </si>
  <si>
    <t>EA617ZK</t>
  </si>
  <si>
    <t>1/2"DR [Bore Torx]ビットソケットセット</t>
  </si>
  <si>
    <t>0391</t>
  </si>
  <si>
    <t>EA614BG-111</t>
  </si>
  <si>
    <t>11本組/  3/8" - 1" 片目片口スパナセット</t>
  </si>
  <si>
    <t>0409</t>
  </si>
  <si>
    <t>EA687YA-16</t>
  </si>
  <si>
    <t>27個組 片目片口ｽﾊﾟﾅ&amp;六角棒ﾚﾝﾁｾｯﾄ(ﾄﾚｰ)</t>
  </si>
  <si>
    <t>0432</t>
  </si>
  <si>
    <t>EA618NF-200</t>
  </si>
  <si>
    <t>1/4"DRx200mm 首振りエクステンションバー</t>
  </si>
  <si>
    <t>0441</t>
  </si>
  <si>
    <t>EA618SD-35</t>
  </si>
  <si>
    <t>3/4"DRx35mm ソケット</t>
  </si>
  <si>
    <t>EA616CB-50</t>
  </si>
  <si>
    <t>５本組/8-17mm 両口めがねレンチ(ｼｮｰﾄｻｲｽﾞ)</t>
  </si>
  <si>
    <t>EA618HR-107</t>
  </si>
  <si>
    <t>1/4"DR/#2x49mm [+]ﾄﾞﾗｲﾊﾞｰﾋﾞｯﾄソケット</t>
  </si>
  <si>
    <t>EA618KK-54</t>
  </si>
  <si>
    <t>1/2"DRx 3/8"   ソケット(十二角)</t>
  </si>
  <si>
    <t>EA618KK-62</t>
  </si>
  <si>
    <t>1/2"DRx11/16"  ソケット(十二角)</t>
  </si>
  <si>
    <t>EA618BM-13</t>
  </si>
  <si>
    <t>3/8"DRx13mm [ﾅｯﾄｸﾞﾘｯﾌﾟ]ソケット</t>
  </si>
  <si>
    <t>EA618BZ-308</t>
  </si>
  <si>
    <t>3/8"DRx 8mm/75mm [INHEX]ビットソケット</t>
  </si>
  <si>
    <t>0463</t>
  </si>
  <si>
    <t>EA618CF-27</t>
  </si>
  <si>
    <t>1/2"DRx27mm ディープソケット</t>
  </si>
  <si>
    <t>0466</t>
  </si>
  <si>
    <t>EA615AN-1</t>
  </si>
  <si>
    <t>5.5x7mm 両口スパナ(軽量)</t>
  </si>
  <si>
    <t>EA618GL-19</t>
  </si>
  <si>
    <t>19x230mm Ｌ型Ｂｏｘレンチ</t>
  </si>
  <si>
    <t>EA618ML-4121</t>
  </si>
  <si>
    <t>41x21㎜ Ｔ型ﾎｲｰﾙﾅｯﾄ用BOXﾚﾝﾁ(ｱｳﾀｰ/ｲﾝﾅｰ用)</t>
  </si>
  <si>
    <t>EA164CP-32</t>
  </si>
  <si>
    <t>3/8"DR [Torx]インパクトソケットセット</t>
  </si>
  <si>
    <t>0485</t>
  </si>
  <si>
    <t>EA164TB-22</t>
  </si>
  <si>
    <t>3/4"DRx1/2"DR[ｲﾝﾊﾟｸﾄ]ﾕﾆﾊﾞｰｻﾙﾜﾝﾀｯﾁｱﾀﾞﾌﾟﾀｰ</t>
  </si>
  <si>
    <t>0492</t>
  </si>
  <si>
    <t>EA613XS-25</t>
  </si>
  <si>
    <t>40- 80mm/6mm ヒンジピンレンチ(ｵﾌｾｯﾄ型)</t>
  </si>
  <si>
    <t>EA723S-31</t>
  </si>
  <si>
    <t>1 - 20N･m/1/4"DR [ﾃﾞｼﾞﾀﾙ]トルクレンチ</t>
  </si>
  <si>
    <t>EA723JK-21</t>
  </si>
  <si>
    <t>2- 10N･m(1/4"DR) ﾄﾙｸﾚﾝﾁ(ﾃﾞｼﾞﾀﾙ/充電式</t>
  </si>
  <si>
    <t>EA723JK-22</t>
  </si>
  <si>
    <t>5- 25N･m(1/4"DR) ﾄﾙｸﾚﾝﾁ(ﾃﾞｼﾞﾀﾙ/充電式</t>
  </si>
  <si>
    <t>EA723JK-23</t>
  </si>
  <si>
    <t>2- 10N･m(3/8"DR) ﾄﾙｸﾚﾝﾁ(ﾃﾞｼﾞﾀﾙ/充電式</t>
  </si>
  <si>
    <t>EA723JK-24</t>
  </si>
  <si>
    <t>5- 25N･m(3/8"DR) ﾄﾙｸﾚﾝﾁ(ﾃﾞｼﾞﾀﾙ/充電式</t>
  </si>
  <si>
    <t>EA723JK-25</t>
  </si>
  <si>
    <t>10- 50N･m(3/8"DR) ﾄﾙｸﾚﾝﾁ(ﾃﾞｼﾞﾀﾙ/充電式</t>
  </si>
  <si>
    <t>EA723JK-26</t>
  </si>
  <si>
    <t>20-100N･m(3/8"DR) ﾄﾙｸﾚﾝﾁ(ﾃﾞｼﾞﾀﾙ/充電式</t>
  </si>
  <si>
    <t>EA723JK-27</t>
  </si>
  <si>
    <t>20-100N･m(1/2"DR) ﾄﾙｸﾚﾝﾁ(ﾃﾞｼﾞﾀﾙ/充電式</t>
  </si>
  <si>
    <t>EA723JK-28</t>
  </si>
  <si>
    <t>40-200N･m(1/2"DR) ﾄﾙｸﾚﾝﾁ(ﾃﾞｼﾞﾀﾙ/充電式</t>
  </si>
  <si>
    <t>EA723JK-29</t>
  </si>
  <si>
    <t>60-300N･m(1/2"DR) ﾄﾙｸﾚﾝﾁ(ﾃﾞｼﾞﾀﾙ/充電式</t>
  </si>
  <si>
    <t>EA723JL-100</t>
  </si>
  <si>
    <t>20-100N･m(10-36mm) ﾄﾙｸﾚﾝﾁ(ﾃﾞｼﾞﾀﾙ/充電式</t>
  </si>
  <si>
    <t>0506</t>
  </si>
  <si>
    <t>EA552EW-20</t>
  </si>
  <si>
    <t>[EA552EW-1-10用]ハンドル</t>
  </si>
  <si>
    <t>0519</t>
  </si>
  <si>
    <t>EA560PS-15</t>
  </si>
  <si>
    <t>6.5x1.0x140mm [-]ドライバー(ESD)</t>
  </si>
  <si>
    <t>0524</t>
  </si>
  <si>
    <t>EA573ST-10</t>
  </si>
  <si>
    <t>#10x100mm [TORQ-SET]ドライバー</t>
  </si>
  <si>
    <t>0529</t>
  </si>
  <si>
    <t>EA564KG-10A</t>
  </si>
  <si>
    <t>+ -]差替式ドライバーセット(ﾗﾁｪｯﾄ･H付)</t>
  </si>
  <si>
    <t>EA564KG-101</t>
  </si>
  <si>
    <t>#1x#2 [+]ﾄﾞﾗｲﾊﾞｰ(差替･ﾊﾟﾜｰｸﾞﾘｯﾌﾟ)</t>
  </si>
  <si>
    <t>0539</t>
  </si>
  <si>
    <t>EA562WC-1</t>
  </si>
  <si>
    <t>ラチェットドライバー＆ソケットセット</t>
  </si>
  <si>
    <t>0545</t>
  </si>
  <si>
    <t>EA611GY-12</t>
  </si>
  <si>
    <t>M12x50mm [XZN]ドライバービット</t>
  </si>
  <si>
    <t>0558</t>
  </si>
  <si>
    <t>EA573GN-150</t>
  </si>
  <si>
    <t>5.0x160mm ロング六角棒レンチ</t>
  </si>
  <si>
    <t>0560</t>
  </si>
  <si>
    <t>EA573BL-14</t>
  </si>
  <si>
    <t>14.0x232mm [Hexagon]キーレンチ(ﾛﾝｸﾞ)</t>
  </si>
  <si>
    <t>EA573BH-1</t>
  </si>
  <si>
    <t>1.5-6.0mm [Hexagon]キーレンチ(折込式)</t>
  </si>
  <si>
    <t>0562</t>
  </si>
  <si>
    <t>EA573KK-120</t>
  </si>
  <si>
    <t>2.0x 50mm [Hexagon]Ｔ型ドライバー</t>
  </si>
  <si>
    <t>EA573BM-22.5</t>
  </si>
  <si>
    <t>2.5x230mm [Hexagon]Ｔ型レンチ</t>
  </si>
  <si>
    <t>EA573FZ</t>
  </si>
  <si>
    <t>190x152x139mm [Hex･Torx]レンチスタンド</t>
  </si>
  <si>
    <t>0566</t>
  </si>
  <si>
    <t>EA573KN-20</t>
  </si>
  <si>
    <t>T20 x100mm [Hexlobe]Ｔ型ドライバー</t>
  </si>
  <si>
    <t>0575</t>
  </si>
  <si>
    <t>EA826VM-0</t>
  </si>
  <si>
    <t>3.0mm やすりハンドル(精密用)</t>
  </si>
  <si>
    <t>0578</t>
  </si>
  <si>
    <t>EA521VE-1A</t>
  </si>
  <si>
    <t>180mm 精密やすり(平･ﾁﾀﾝｺｰﾄ/荒目)</t>
  </si>
  <si>
    <t>EA521VZ-310</t>
  </si>
  <si>
    <t>やすりグリップ(ねじ込式)</t>
  </si>
  <si>
    <t>0579</t>
  </si>
  <si>
    <t>EA826VG</t>
  </si>
  <si>
    <t>170mm ﾀﾞｲﾔﾓﾝﾄﾞやすり(先薄/10種･10本組)</t>
  </si>
  <si>
    <t>EA521V-11</t>
  </si>
  <si>
    <t>200mm 鉄工やすり(平･先細/中目)</t>
  </si>
  <si>
    <t>0586</t>
  </si>
  <si>
    <t>EA521AB-1</t>
  </si>
  <si>
    <t>200mm やすり(ﾏｼﾞｶｯﾄ 平)</t>
  </si>
  <si>
    <t>EA521AB-2</t>
  </si>
  <si>
    <t>250mm やすり(ﾏｼﾞｶｯﾄ 平)</t>
  </si>
  <si>
    <t>EA521AB-10</t>
  </si>
  <si>
    <t>250mm やすり(ﾏｼﾞｶｯﾄ 平/柄付)</t>
  </si>
  <si>
    <t>EA522AK-61</t>
  </si>
  <si>
    <t>76x32x9.5mm油砥石(櫛型/極細目/ﾗﾝﾔｰﾄﾞ付)</t>
  </si>
  <si>
    <t>0594</t>
  </si>
  <si>
    <t>EA366SG-80</t>
  </si>
  <si>
    <t>100x160mm/#  80 ガリガリパット(12枚)</t>
  </si>
  <si>
    <t>0605</t>
  </si>
  <si>
    <t>EA109BE-1</t>
  </si>
  <si>
    <t>57x180mm 角型ブラシ(ｽﾃﾝﾚｽ)</t>
  </si>
  <si>
    <t>EA115HK-1A</t>
  </si>
  <si>
    <t>2.0L 脱脂洗浄剤･中性(超音波洗浄機用)</t>
  </si>
  <si>
    <t>EA115HK-11A</t>
  </si>
  <si>
    <t>0607</t>
  </si>
  <si>
    <t>EA991JR-61</t>
  </si>
  <si>
    <t>20L 部品洗浄機(ｴｱｰ式)</t>
  </si>
  <si>
    <t>0613</t>
  </si>
  <si>
    <t>EA992C-79</t>
  </si>
  <si>
    <t>650x530mm 水切り網(ｽﾃﾝﾚｽ製)</t>
  </si>
  <si>
    <t>0620</t>
  </si>
  <si>
    <t>EA929AS-10A</t>
  </si>
  <si>
    <t>315x310mm 工業用ワイパー(ﾛｰﾙ/475ｶｯﾄ)</t>
  </si>
  <si>
    <t>EA929DC-61</t>
  </si>
  <si>
    <t>1.3kg 油・液体吸着剤</t>
  </si>
  <si>
    <t>0642</t>
  </si>
  <si>
    <t>EA991GF-2</t>
  </si>
  <si>
    <t>1500ml オイルポンプ</t>
  </si>
  <si>
    <t>EA991CG-30</t>
  </si>
  <si>
    <t>[EA991CG-2,3,5用] 増圧ガン</t>
  </si>
  <si>
    <t>0654</t>
  </si>
  <si>
    <t>EA525DH-3</t>
  </si>
  <si>
    <t>150mm マシンバイス</t>
  </si>
  <si>
    <t>EA637FP-103</t>
  </si>
  <si>
    <t>M10/呼16 Ｔスロットナット(ｽﾌﾟﾘﾝｸﾞ付)</t>
  </si>
  <si>
    <t>0661</t>
  </si>
  <si>
    <t>EA637CP-1</t>
  </si>
  <si>
    <t>0-200mm マシンテーブルクランプ</t>
  </si>
  <si>
    <t>0671</t>
  </si>
  <si>
    <t>EA595BB-1</t>
  </si>
  <si>
    <t>120mm レンズ用ピンセット(ｽﾃﾝﾚｽ製)</t>
  </si>
  <si>
    <t>EA595GM-5</t>
  </si>
  <si>
    <t>0.20x0.12x140mm 精密用ﾋﾟﾝｾｯﾄ(非磁性合金</t>
  </si>
  <si>
    <t>0679</t>
  </si>
  <si>
    <t>EA595GK-1</t>
  </si>
  <si>
    <t>80mm ピンセット</t>
  </si>
  <si>
    <t>EA595GD-30</t>
  </si>
  <si>
    <t>135mm ピンセット(ｽﾃﾝﾚｽ製/x4.5ﾙｰﾍﾟ付)</t>
  </si>
  <si>
    <t>EA756FP-1</t>
  </si>
  <si>
    <t>x2.0/ 75mm スタンドルーペ</t>
  </si>
  <si>
    <t>EA756BS-2</t>
  </si>
  <si>
    <t>x10/23mm スケールルーペ</t>
  </si>
  <si>
    <t>EA756D-3</t>
  </si>
  <si>
    <t>x 8/30mm ルーペ</t>
  </si>
  <si>
    <t>0693</t>
  </si>
  <si>
    <t>EA311A-3</t>
  </si>
  <si>
    <t>20ml フラックス(電子部品用)</t>
  </si>
  <si>
    <t>EA311A-12</t>
  </si>
  <si>
    <t>1.5ml フラックスペン</t>
  </si>
  <si>
    <t>EA311CC-3</t>
  </si>
  <si>
    <t>1.6mm/200g 巻はんだ</t>
  </si>
  <si>
    <t>EA311CE-2</t>
  </si>
  <si>
    <t>1.2mm/200g 巻はんだ</t>
  </si>
  <si>
    <t>EA996AW-2</t>
  </si>
  <si>
    <t>ﾍﾙﾒｯﾄ対応使い捨て頭巾(SMS不織布/10枚)</t>
  </si>
  <si>
    <t>EA720ZB-19A</t>
  </si>
  <si>
    <t>0.15- 20m レーザー距離計</t>
  </si>
  <si>
    <t>0714</t>
  </si>
  <si>
    <t>EA720LJ-50</t>
  </si>
  <si>
    <t>13mmx 50m 巻尺(ｽﾃﾝﾚｽﾃｰﾌﾟ)</t>
  </si>
  <si>
    <t>EA720HP-10</t>
  </si>
  <si>
    <t>25mmx 10m メジャー(ｽﾄｯﾊﾟｰ/ｸﾘｯﾌﾟ付)</t>
  </si>
  <si>
    <t>0725</t>
  </si>
  <si>
    <t>EA628AS-63</t>
  </si>
  <si>
    <t>φ0.9mmx100m 純綿水糸</t>
  </si>
  <si>
    <t>0728</t>
  </si>
  <si>
    <t>EA780BB-2</t>
  </si>
  <si>
    <t>レーザー光線確認メガネ(ｸﾞﾘｰﾝ)</t>
  </si>
  <si>
    <t>EA780TM-5</t>
  </si>
  <si>
    <t>エレベーター三脚</t>
  </si>
  <si>
    <t>EA720YN-1</t>
  </si>
  <si>
    <t>500mm 鋼製ｽﾄﾚｰﾄｴｯｼﾞ(ｱｲﾋﾞｰﾑ型A級)</t>
  </si>
  <si>
    <t>0736</t>
  </si>
  <si>
    <t>EA720YK-22</t>
  </si>
  <si>
    <t>1000x30x6mm 直尺(ｽﾁｰﾙ製)</t>
  </si>
  <si>
    <t>0737</t>
  </si>
  <si>
    <t>EA720WE-4A</t>
  </si>
  <si>
    <t>300x200mm プロトラクター</t>
  </si>
  <si>
    <t>EA725FD-12</t>
  </si>
  <si>
    <t>0-150mm[75mmﾍﾞｰｽ]ﾃﾞﾌﾞｽマイクロメーター</t>
  </si>
  <si>
    <t>EA725FD-32</t>
  </si>
  <si>
    <t>0-150mm[150mmﾍﾞｰｽ]ﾃﾞﾌﾞｽマイクロメーター</t>
  </si>
  <si>
    <t>0753</t>
  </si>
  <si>
    <t>EA716D-11</t>
  </si>
  <si>
    <t>デュロメーター用スタンド(EA716D-1,-3用)</t>
  </si>
  <si>
    <t>EA729CA-20</t>
  </si>
  <si>
    <t>ﾌﾚｱｰ1/4"/ 75/100mm/0-2.0MPa つば付圧力計</t>
  </si>
  <si>
    <t>EA715CA-21</t>
  </si>
  <si>
    <t>3200g(0.01g)  電子天秤</t>
  </si>
  <si>
    <t>EA707D-39A</t>
  </si>
  <si>
    <t>ボルトテスター</t>
  </si>
  <si>
    <t>EA711TB-101</t>
  </si>
  <si>
    <t>[EA711TB用] 接続ユニット</t>
  </si>
  <si>
    <t>0782</t>
  </si>
  <si>
    <t>EA708LB-12</t>
  </si>
  <si>
    <t>[Ior] リークテスター</t>
  </si>
  <si>
    <t>0798</t>
  </si>
  <si>
    <t>EA743-1B</t>
  </si>
  <si>
    <t>センサー延長棒</t>
  </si>
  <si>
    <t>0809</t>
  </si>
  <si>
    <t>EA728AC-54</t>
  </si>
  <si>
    <t>-10℃～+50℃ デジタル温湿度計</t>
  </si>
  <si>
    <t>EA728G-56</t>
  </si>
  <si>
    <t>152x33mm 温度計(白)</t>
  </si>
  <si>
    <t>EA728GE-11</t>
  </si>
  <si>
    <t>285x70mm 温度計(ﾒﾀﾙﾌﾟﾚｰﾄ)</t>
  </si>
  <si>
    <t>EA813CF-5C</t>
  </si>
  <si>
    <t>DC14.4V 振動ドライバードリル(充電式/緑)</t>
  </si>
  <si>
    <t>0841</t>
  </si>
  <si>
    <t>EA851K-7A</t>
  </si>
  <si>
    <t>φ190mm/AC100V 電子丸鋸(深切型)</t>
  </si>
  <si>
    <t>0853</t>
  </si>
  <si>
    <t>EA813ZA-1</t>
  </si>
  <si>
    <t>DC18V インパクトドライバー(充電式)</t>
  </si>
  <si>
    <t>0854</t>
  </si>
  <si>
    <t>EA813SP-1A</t>
  </si>
  <si>
    <t>DC10.8V(3/8"DR) ラチェットレンチ(充電式)</t>
  </si>
  <si>
    <t>0858</t>
  </si>
  <si>
    <t>EA813A-19</t>
  </si>
  <si>
    <t>電動ドライバー用アングルヘッド</t>
  </si>
  <si>
    <t>EA818E-215</t>
  </si>
  <si>
    <t>9.5x10.0mm/3.2mm軸 軸付砥石</t>
  </si>
  <si>
    <t>EA818E-328</t>
  </si>
  <si>
    <t>#60 研磨リング(EA818-306用/6個入)</t>
  </si>
  <si>
    <t>0862</t>
  </si>
  <si>
    <t>EA854YG-3</t>
  </si>
  <si>
    <t>[EA854YG用] 鋸刃(金属切断用/5枚)</t>
  </si>
  <si>
    <t>0865</t>
  </si>
  <si>
    <t>EA896AH-5</t>
  </si>
  <si>
    <t>AC100V/1.0kW ﾊﾞｹﾂ用投込みﾋｰﾀｰ(温調付)</t>
  </si>
  <si>
    <t>EA896AH-6</t>
  </si>
  <si>
    <t>AC100V/ 500W バケツ用投込みヒーター</t>
  </si>
  <si>
    <t>EA896AH-12</t>
  </si>
  <si>
    <t>AC100V/ 500W 投込みヒーター(温度ｺﾝﾄﾛｰﾗｰ)</t>
  </si>
  <si>
    <t>EA896AH-13</t>
  </si>
  <si>
    <t>AC100V/1.0kW 投込みヒーター(温度ｺﾝﾄﾛｰﾗｰ)</t>
  </si>
  <si>
    <t>0866</t>
  </si>
  <si>
    <t>EA860KR</t>
  </si>
  <si>
    <t>AC100V/1.8kw(DC12V/3A) 発電機(ｲﾝﾊﾞｰﾀｰ式)</t>
  </si>
  <si>
    <t>0871</t>
  </si>
  <si>
    <t>EA815BG-30</t>
  </si>
  <si>
    <t>AC125V/15A/30m ｺｰﾄﾞﾘｰﾙ(漏電遮断器/ｱｰｽ付)</t>
  </si>
  <si>
    <t>0874</t>
  </si>
  <si>
    <t>EA940MH-19</t>
  </si>
  <si>
    <t>15Ax10m 過負荷･漏電保護ﾌﾟﾗｸﾞ(防雨型/L型)</t>
  </si>
  <si>
    <t>0875</t>
  </si>
  <si>
    <t>EA815G-12</t>
  </si>
  <si>
    <t>AC125V/15A/0.5 m 延長コード(L型ﾌﾟﾗｸﾞ/黄)</t>
  </si>
  <si>
    <t>EA824NA-5.8S</t>
  </si>
  <si>
    <t>5.8x 98mm ｽﾄﾚｰﾄﾄﾞﾘﾙ(ｼﾝﾆﾝｸﾞ付･HSS)</t>
  </si>
  <si>
    <t>EA824PD-5.5</t>
  </si>
  <si>
    <t>5.5x205mm ﾄﾞﾘﾙﾋﾞｯﾄ(TiAlN coat･Co-HSS)</t>
  </si>
  <si>
    <t>0885</t>
  </si>
  <si>
    <t>EA824NN-10.0</t>
  </si>
  <si>
    <t>10.0x200mm ロングドリル(Tin coat･Co-HSS)</t>
  </si>
  <si>
    <t>EA824PA-3.8</t>
  </si>
  <si>
    <t>3.8x 54mm 超硬ドリル(TiAlN coat)</t>
  </si>
  <si>
    <t>EA824PA-4.2</t>
  </si>
  <si>
    <t>4.2x 61mm 超硬ドリル(TiAlN coat)</t>
  </si>
  <si>
    <t>EA824PA-4.4</t>
  </si>
  <si>
    <t>4.4x 61mm 超硬ドリル(TiAlN coat)</t>
  </si>
  <si>
    <t>EA824PB-0.6</t>
  </si>
  <si>
    <t>0.60x38mm ﾄﾞﾘﾙﾋﾞｯﾄ(TiAlN coat･超硬/ﾏｲｸﾛ)</t>
  </si>
  <si>
    <t>EA824NP-144</t>
  </si>
  <si>
    <t>4.4x116mm ｽﾃﾝﾚｽ用六角軸ドリル(Co Hss)</t>
  </si>
  <si>
    <t>EA824PJ-2.0</t>
  </si>
  <si>
    <t>2.0x 73mm 薄板ドリル(六角軸/HSS)</t>
  </si>
  <si>
    <t>EA827E-1</t>
  </si>
  <si>
    <t>6.3-20.5mm ｶｳﾝﾀｰｼﾝｸ(3枚刃･6本組･HSS)</t>
  </si>
  <si>
    <t>EA827E-20</t>
  </si>
  <si>
    <t>20.5mm ｶｳﾝﾀｰｼﾝｸ(3枚刃/10mm軸･HSS)</t>
  </si>
  <si>
    <t>EA827HE-120</t>
  </si>
  <si>
    <t>20.5mm ｶｳﾝﾀｰｼﾝｸ(10mm軸･HSS･RUnaTECｺｰﾄ)</t>
  </si>
  <si>
    <t>0894</t>
  </si>
  <si>
    <t>EA824RA-1.0</t>
  </si>
  <si>
    <t>1.0x 50mm ｴﾝﾄﾞﾐﾙ(TiN coat･Co-HSS/2枚刃)</t>
  </si>
  <si>
    <t>EA824RA-20</t>
  </si>
  <si>
    <t>20.0x110mm ｴﾝﾄﾞﾐﾙ(TiN coat･Co-HSS/2枚刃)</t>
  </si>
  <si>
    <t>EA829E-4A</t>
  </si>
  <si>
    <t>M 4x0.7 ハンドタップ(柄付/HSS)</t>
  </si>
  <si>
    <t>0911</t>
  </si>
  <si>
    <t>EA829VX-1</t>
  </si>
  <si>
    <t>M 3-M12 タップダイスセット(並目/細目)</t>
  </si>
  <si>
    <t>0916</t>
  </si>
  <si>
    <t>EA819M</t>
  </si>
  <si>
    <t>2.35mm軸用 ロータリーバースタンド</t>
  </si>
  <si>
    <t>0920</t>
  </si>
  <si>
    <t>EA819DJ-148</t>
  </si>
  <si>
    <t>1.0x5.0x55mm ＣＢＮバー(3mm軸)</t>
  </si>
  <si>
    <t>EA819BA-1A</t>
  </si>
  <si>
    <t>12x12mm/3mm軸 軸付砥石(ピンク)</t>
  </si>
  <si>
    <t>EA819BE-2A</t>
  </si>
  <si>
    <t>5x8mm/3mm軸 軸付砥石(ﾋﾟﾝｸ)</t>
  </si>
  <si>
    <t>EA819WG-1</t>
  </si>
  <si>
    <t>５本組 軸付砥石セット(3mm軸)</t>
  </si>
  <si>
    <t>EA819DL-13</t>
  </si>
  <si>
    <t>9x10x60mm ダイヤモンドバー(6mm軸)</t>
  </si>
  <si>
    <t>EA819DL-14</t>
  </si>
  <si>
    <t>10x10x60mm ダイヤモンドバー(6mm軸)</t>
  </si>
  <si>
    <t>EA819DL-38</t>
  </si>
  <si>
    <t>12x25x70mm ダイヤモンドバー(6mm軸)</t>
  </si>
  <si>
    <t>EA819DL-59</t>
  </si>
  <si>
    <t>φ15mm/90ﾟ ダイヤモンドバー(傘型/6mm軸)</t>
  </si>
  <si>
    <t>EA819DL-72</t>
  </si>
  <si>
    <t>φ20mm/90ﾟ ダイヤモンドバー(傘型/6mm軸)</t>
  </si>
  <si>
    <t>0940</t>
  </si>
  <si>
    <t>EA819BF-44</t>
  </si>
  <si>
    <t>13x13mm/6mm軸 ブラック砥石(A)</t>
  </si>
  <si>
    <t>0943</t>
  </si>
  <si>
    <t>EA827FM-1</t>
  </si>
  <si>
    <t>3.0-14.0mm シートメタルドリル(HSS)</t>
  </si>
  <si>
    <t>EA827H-2</t>
  </si>
  <si>
    <t>3-14mm テーパードリル(1/4"六角軸)</t>
  </si>
  <si>
    <t>0945</t>
  </si>
  <si>
    <t>EA823MG-36</t>
  </si>
  <si>
    <t>36mm バイメタルホールソー(六角軸)</t>
  </si>
  <si>
    <t>EA822E-14S</t>
  </si>
  <si>
    <t>14mm 超硬付深穴ホールソー</t>
  </si>
  <si>
    <t>EA822E-18</t>
  </si>
  <si>
    <t>18mm 超硬付深穴ホールソー(替刃)</t>
  </si>
  <si>
    <t>EA822E-21S</t>
  </si>
  <si>
    <t>21mm 超硬付深穴ホールソー</t>
  </si>
  <si>
    <t>EA822E-33</t>
  </si>
  <si>
    <t>33mm 超硬付深穴ホールソー(替刃)</t>
  </si>
  <si>
    <t>EA822E-50</t>
  </si>
  <si>
    <t>50mm 超硬付深穴ホールソー(替刃)</t>
  </si>
  <si>
    <t>EA823MC-28</t>
  </si>
  <si>
    <t>28mm 超硬付パイプ用ホールソー</t>
  </si>
  <si>
    <t>EA824XA-32</t>
  </si>
  <si>
    <t>32.0x230mm 木工用ドリルビット(SDSﾌﾟﾗｽ)</t>
  </si>
  <si>
    <t>0953</t>
  </si>
  <si>
    <t>EA824WY-80</t>
  </si>
  <si>
    <t>80mm ウッディングコアドリル(SDSｼｬﾝｸ)</t>
  </si>
  <si>
    <t>0955</t>
  </si>
  <si>
    <t>EA865CG-160</t>
  </si>
  <si>
    <t>160mm [乾式]ドライモンドコアドリル</t>
  </si>
  <si>
    <t>0957</t>
  </si>
  <si>
    <t>EA810XA-450</t>
  </si>
  <si>
    <t>450mm ブルポイント</t>
  </si>
  <si>
    <t>EA809XE-23</t>
  </si>
  <si>
    <t>φ180mm 綿バフ(紐式･10枚)</t>
  </si>
  <si>
    <t>0971</t>
  </si>
  <si>
    <t>EA809CS-80</t>
  </si>
  <si>
    <t>#80/100mm ねじ付ﾜﾝﾀｯﾁﾎｲﾙ(薄板)</t>
  </si>
  <si>
    <t>EA809ME-10</t>
  </si>
  <si>
    <t>102mm ディスクペーパーセット</t>
  </si>
  <si>
    <t>EA809YP-22</t>
  </si>
  <si>
    <t>100mm/M10 ﾜｲﾔｰﾌﾞﾗｼ(ﾎｲｰﾙ型/ｽﾃﾝﾚｽ製)</t>
  </si>
  <si>
    <t>0975</t>
  </si>
  <si>
    <t>EA809-34A</t>
  </si>
  <si>
    <t>φ100x1.4x(15)20mm ﾀﾞｲﾔﾓﾝﾄﾞカッター</t>
  </si>
  <si>
    <t>EA809-131</t>
  </si>
  <si>
    <t>φ100x15x(15)20mm ﾀﾞｲﾔﾓﾝﾄﾞｶｯﾀｰ(ﾁﾀﾝｺｰﾄ)</t>
  </si>
  <si>
    <t>0977</t>
  </si>
  <si>
    <t>EA809-106</t>
  </si>
  <si>
    <t>φ100x15mm カップ型ダイヤモンドホイール</t>
  </si>
  <si>
    <t>EA809-123</t>
  </si>
  <si>
    <t>φ100x10mm/M10x1.5 ﾀﾞｲﾔﾓﾝﾄﾞｶｯﾀｰ(U溝)</t>
  </si>
  <si>
    <t>EA809-137</t>
  </si>
  <si>
    <t>φ100x15x(15)20mm ﾀﾞｲﾔﾓﾝﾄﾞカッター</t>
  </si>
  <si>
    <t>EA819BL-331</t>
  </si>
  <si>
    <t>10mm 六角軸付チューブブラシ(ﾅｲﾛﾝ)</t>
  </si>
  <si>
    <t>EA813AE-23</t>
  </si>
  <si>
    <t>#2x110mm 衝撃吸収ビット(5本組)</t>
  </si>
  <si>
    <t>EA813AE-43</t>
  </si>
  <si>
    <t>#2x110mm 衝撃吸収スリムビット(5本組)</t>
  </si>
  <si>
    <t>EA813AE-48</t>
  </si>
  <si>
    <t>#2x110mm 衝撃吸収スリムビット(10本組)</t>
  </si>
  <si>
    <t>0988</t>
  </si>
  <si>
    <t>EA612AC-13</t>
  </si>
  <si>
    <t>13mm 電ドルソケット(ｻｰﾌｪｲｽ)</t>
  </si>
  <si>
    <t>0991</t>
  </si>
  <si>
    <t>EA116PN-16</t>
  </si>
  <si>
    <t>AC100V/0.37kW ｴｱｰｺﾝﾌﾟﾚｯｻｰ(ﾀﾝｸ39.5L/ﾍﾞﾙﾄｼ</t>
  </si>
  <si>
    <t>EA809EL-80A</t>
  </si>
  <si>
    <t>1002</t>
  </si>
  <si>
    <t>EA159SD-58</t>
  </si>
  <si>
    <t>10.2x152mm エアー用チゼル(ﾛｰﾙﾋﾟﾝﾎﾟﾝﾁ)</t>
  </si>
  <si>
    <t>1009</t>
  </si>
  <si>
    <t>EA123KA-60</t>
  </si>
  <si>
    <t>4.0穴x300- 600mm ｴｱｰﾌﾞﾛｰｶﾞﾝ(伸縮ﾉｽﾞﾙ)</t>
  </si>
  <si>
    <t>EA153SR-18A</t>
  </si>
  <si>
    <t>Rc  1"  エアーレギュレーター(ﾌﾞﾗｹｯﾄ付)</t>
  </si>
  <si>
    <t>EA153SR-22B</t>
  </si>
  <si>
    <t>EA153SG-24</t>
  </si>
  <si>
    <t>Rc1/4" スピードコントローラー</t>
  </si>
  <si>
    <t>1034</t>
  </si>
  <si>
    <t>EA153AK-3</t>
  </si>
  <si>
    <t>3/8" オイラー(ｴｱｰﾂｰﾙ用)</t>
  </si>
  <si>
    <t>1036</t>
  </si>
  <si>
    <t>EA140RD-8</t>
  </si>
  <si>
    <t>8.0mm ﾎｰｽ用ｴｱｰｶﾌﾟﾗｿｹｯﾄ(ｽｲﾝｸﾞ式)</t>
  </si>
  <si>
    <t>1044</t>
  </si>
  <si>
    <t>EA141A-401</t>
  </si>
  <si>
    <t>R 1/8"x 7.0mm 雄ねじステム(ｽﾃﾝﾚｽ製)</t>
  </si>
  <si>
    <t>1046</t>
  </si>
  <si>
    <t>EA426CE-1</t>
  </si>
  <si>
    <t>R 1/4" ﾆｰﾄﾞﾙﾊﾞﾙﾌﾞ(樹脂ﾊﾝﾄﾞﾙ)</t>
  </si>
  <si>
    <t>EA470AP-10</t>
  </si>
  <si>
    <t>R  1" x27mm ボールバルブ(ｽﾃﾝﾚｽ製/ﾀｹﾉｺ型)</t>
  </si>
  <si>
    <t>EA997KS-17</t>
  </si>
  <si>
    <t>1072</t>
  </si>
  <si>
    <t>EA468L-102</t>
  </si>
  <si>
    <t>30W/ 2m 水道凍結防止帯(金属配管用)</t>
  </si>
  <si>
    <t>EA468L-103</t>
  </si>
  <si>
    <t>45W/ 3m 水道凍結防止帯(金属配管用)</t>
  </si>
  <si>
    <t>EA468L-106</t>
  </si>
  <si>
    <t>90W/ 6m 水道凍結防止帯(金属配管用)</t>
  </si>
  <si>
    <t>EA468CJ-197</t>
  </si>
  <si>
    <t>740x640x 55mm 洗濯機用防水パン</t>
  </si>
  <si>
    <t>1092</t>
  </si>
  <si>
    <t>EA468BE-9</t>
  </si>
  <si>
    <t>PJ1/2” 自在水栓(凍結防止付)</t>
  </si>
  <si>
    <t>1098</t>
  </si>
  <si>
    <t>EA468BN-46</t>
  </si>
  <si>
    <t>1/2" 分岐ソケット</t>
  </si>
  <si>
    <t>EA463AP-76</t>
  </si>
  <si>
    <t>66- 76mm 手締めﾎｰｽｸﾗﾝﾌﾟ(ﾀﾞﾌﾞﾙﾜｲﾔｰ/2個)</t>
  </si>
  <si>
    <t>EA463HE-32</t>
  </si>
  <si>
    <t>20- 32mm ホースクランプ(SUS304)</t>
  </si>
  <si>
    <t>EA463HE-150</t>
  </si>
  <si>
    <t>130-150mm ホースクランプ(SUS304)</t>
  </si>
  <si>
    <t>EA463SD-65</t>
  </si>
  <si>
    <t>60.0-65.0mm ﾎｰｽｸﾗﾝﾌﾟ(ﾅｲﾛﾝ製/ｷﾞｱ式/10個)</t>
  </si>
  <si>
    <t>1111</t>
  </si>
  <si>
    <t>EA463CB-27</t>
  </si>
  <si>
    <t>14- 27mm [ｴｱｰｸﾗﾌﾄ]クランプ(410SS/10個)</t>
  </si>
  <si>
    <t>1112</t>
  </si>
  <si>
    <t>EA463BL-23</t>
  </si>
  <si>
    <t>21- 23mm T-BOLT クランプ(430ｽﾃﾝﾚｽ製)</t>
  </si>
  <si>
    <t>1114</t>
  </si>
  <si>
    <t>EA475-200S</t>
  </si>
  <si>
    <t>203x 3.2mm 結束バンド(100本)</t>
  </si>
  <si>
    <t>EA475BY-81</t>
  </si>
  <si>
    <t>812x 9.0mm 結束バンド(耐候性/10本)</t>
  </si>
  <si>
    <t>EA475AS-250</t>
  </si>
  <si>
    <t>264x 5.7mm 結束バンド(100本)</t>
  </si>
  <si>
    <t>EA475AT-450</t>
  </si>
  <si>
    <t>471x 9.7mm 結束バンド(耐候性/50本)</t>
  </si>
  <si>
    <t>EA475AX-20</t>
  </si>
  <si>
    <t>188x 4.8mm 結束バンド(ﾅｲﾛﾝ12/100本)</t>
  </si>
  <si>
    <t>EA944MA-231</t>
  </si>
  <si>
    <t>10mmx30m 両面マジック結束バンド(黒)</t>
  </si>
  <si>
    <t>EA944MA-611</t>
  </si>
  <si>
    <t>125x12mm ケーブルストラップ(赤/20本)</t>
  </si>
  <si>
    <t>1125</t>
  </si>
  <si>
    <t>EA440AV-154</t>
  </si>
  <si>
    <t>250x20mm ガスバンド用平足(2個)</t>
  </si>
  <si>
    <t>1150</t>
  </si>
  <si>
    <t>EA947BP-33</t>
  </si>
  <si>
    <t>E31･C31 サドルベース(ねじ無し用)</t>
  </si>
  <si>
    <t>EA940CF-122</t>
  </si>
  <si>
    <t>300V/15A 埋込スイッチ(片切/ﾀﾞﾌﾞﾙ)</t>
  </si>
  <si>
    <t>EA940CD-485</t>
  </si>
  <si>
    <t>[3連接穴用] スイッチプレート</t>
  </si>
  <si>
    <t>1157</t>
  </si>
  <si>
    <t>EA940CE-192</t>
  </si>
  <si>
    <t>ＬＡＮ用モジュラージャック(ｶﾃｺﾞﾘｰ6/2口)</t>
  </si>
  <si>
    <t>EA815HS-13</t>
  </si>
  <si>
    <t>AC125V/15Ax1.9m コンセント(埋め込み/黒)</t>
  </si>
  <si>
    <t>1163</t>
  </si>
  <si>
    <t>EA940B-11</t>
  </si>
  <si>
    <t>AC125V/20A Ｌ型プラグ(丸型ｹｰﾌﾞﾙ用)</t>
  </si>
  <si>
    <t>EA944BE-1</t>
  </si>
  <si>
    <t>1.5mmx 10m 熱収縮チューブ(白)</t>
  </si>
  <si>
    <t>EA944BH-122</t>
  </si>
  <si>
    <t>4.7mm x 8m 熱収縮チューブ(白)</t>
  </si>
  <si>
    <t>1185</t>
  </si>
  <si>
    <t>EA940MB-30</t>
  </si>
  <si>
    <t>AC100V/200V/30A 安全ブレーカー</t>
  </si>
  <si>
    <t>EA940DE-2</t>
  </si>
  <si>
    <t>AC/DC 6V (20.5mm) ＬＥＤランプ(ｵﾚﾝｼﾞ)</t>
  </si>
  <si>
    <t>1205</t>
  </si>
  <si>
    <t>EA948BL-102</t>
  </si>
  <si>
    <t>205mm キャリアハンドル</t>
  </si>
  <si>
    <t>1208</t>
  </si>
  <si>
    <t>EA948AD-131</t>
  </si>
  <si>
    <t>M10x40mm 雄ねじノブ</t>
  </si>
  <si>
    <t>EA948BB-50A</t>
  </si>
  <si>
    <t>M10x30mm/φ36mm ﾛｰﾚｯﾄﾉﾌﾞ(雄ねじ/ｽﾃﾝﾚｽ製)</t>
  </si>
  <si>
    <t>EA948BD-41</t>
  </si>
  <si>
    <t>M3/φ 8mm 雌ねじノブ(ｽﾃﾝﾚｽ製)</t>
  </si>
  <si>
    <t>EA948BD-46</t>
  </si>
  <si>
    <t>M10/φ28mm 雌ねじノブ(ｽﾃﾝﾚｽ製)</t>
  </si>
  <si>
    <t>EA948BW-24</t>
  </si>
  <si>
    <t>M10x36mm [ｽﾃﾝﾚｽ製]丸ナット</t>
  </si>
  <si>
    <t>1213</t>
  </si>
  <si>
    <t>EA949RH-146</t>
  </si>
  <si>
    <t>12x 90mm ボールロックピン</t>
  </si>
  <si>
    <t>EA949RH-147</t>
  </si>
  <si>
    <t>12x100mm ボールロックピン</t>
  </si>
  <si>
    <t>1222</t>
  </si>
  <si>
    <t>EA953C-8</t>
  </si>
  <si>
    <t>M8 アングルジョイント(右ねじ)</t>
  </si>
  <si>
    <t>EA966A-6</t>
  </si>
  <si>
    <t>[6006ZZE] 密封型ベアリング</t>
  </si>
  <si>
    <t>EA966AA-22</t>
  </si>
  <si>
    <t>[6202 2NSE] ゴムシール型ベアリング</t>
  </si>
  <si>
    <t>EA966AB-1</t>
  </si>
  <si>
    <t>[6901ZZE] 密封型ベアリング</t>
  </si>
  <si>
    <t>1232</t>
  </si>
  <si>
    <t>EA966HA-105</t>
  </si>
  <si>
    <t>[51105]スラスト玉軸受</t>
  </si>
  <si>
    <t>1237</t>
  </si>
  <si>
    <t>EA527HA-1</t>
  </si>
  <si>
    <t>[EA527HA用]充電バッテリー</t>
  </si>
  <si>
    <t>EA945SA-12</t>
  </si>
  <si>
    <t>5.3x60mm スクリュービス(ALC用/ﾅﾍﾞ頭)</t>
  </si>
  <si>
    <t>EA983FM-118</t>
  </si>
  <si>
    <t>M18･M20 ｱﾝｶｰﾎﾞﾙﾄ･ﾅｯﾄ用保護キャップ(2個)</t>
  </si>
  <si>
    <t>1272</t>
  </si>
  <si>
    <t>EA949NS-1</t>
  </si>
  <si>
    <t>M4-M6 ゆるみ止トラス頭小ねじｾｯﾄ(ｽﾃﾝﾚｽ製)</t>
  </si>
  <si>
    <t>EA949XA-28</t>
  </si>
  <si>
    <t>M3x12.7mm 六角雄ねじスペーサ(ﾅｲﾛﾝ/10個)</t>
  </si>
  <si>
    <t>1302</t>
  </si>
  <si>
    <t>EA423RW-16A</t>
  </si>
  <si>
    <t>S-16   オーリング(ﾆﾄﾘﾙ2種/固定用/5個)</t>
  </si>
  <si>
    <t>1312</t>
  </si>
  <si>
    <t>EA781DB-3</t>
  </si>
  <si>
    <t>φ40x 30mm マグネット(ｻﾏﾘｳﾑｺﾊﾞﾙﾄ)</t>
  </si>
  <si>
    <t>EA781BT-201</t>
  </si>
  <si>
    <t>370x600mm マグネットシート(ﾍﾟﾝﾎﾙﾀﾞｰ付)</t>
  </si>
  <si>
    <t>EA951FA-5</t>
  </si>
  <si>
    <t>調整式ドアストッパー(ｼﾙﾊﾞｰ/ｽﾁｰﾙ製)</t>
  </si>
  <si>
    <t>1330</t>
  </si>
  <si>
    <t>EA951BG-203</t>
  </si>
  <si>
    <t>92 mm/上段差5mm 掛金(ｽﾃﾝﾚｽ製)</t>
  </si>
  <si>
    <t>1333</t>
  </si>
  <si>
    <t>EA951E-42B</t>
  </si>
  <si>
    <t>70x16mm 一文字継手(ｽﾃﾝﾚｽ製/20個)</t>
  </si>
  <si>
    <t>EA951EB-34</t>
  </si>
  <si>
    <t>122x20mm 一文字継手(ｽﾃﾝﾚｽ製/10本)</t>
  </si>
  <si>
    <t>EA951EB-25</t>
  </si>
  <si>
    <t>300x250mm 棚受(ｽﾃﾝﾚｽ製/2個)</t>
  </si>
  <si>
    <t>1341</t>
  </si>
  <si>
    <t>EA951BY-302</t>
  </si>
  <si>
    <t>40x 35 mm トルクヒンジ(ｽﾃﾝﾚｽ製)</t>
  </si>
  <si>
    <t>1344</t>
  </si>
  <si>
    <t>EA951HA-54</t>
  </si>
  <si>
    <t>180mm 座付取手(真鍮製)</t>
  </si>
  <si>
    <t>EA440DK-38</t>
  </si>
  <si>
    <t>φ38x2.0x1000mm ステンレス管(磨き)</t>
  </si>
  <si>
    <t>1349</t>
  </si>
  <si>
    <t>EA951ES-66</t>
  </si>
  <si>
    <t>φ10mm ﾊﾟｲﾌﾟ用ブラケット(ｴﾝﾄﾞ用/ｸﾛｰﾑﾒｯｷ)</t>
  </si>
  <si>
    <t>1352</t>
  </si>
  <si>
    <t>EA951DH-6</t>
  </si>
  <si>
    <t>68x 65mm ２段フック(亜鉛合金/ﾆｯｹﾙﾒｯｷ)</t>
  </si>
  <si>
    <t>EA951DB-56</t>
  </si>
  <si>
    <t>38x56mm 平フック(黒)</t>
  </si>
  <si>
    <t>1357</t>
  </si>
  <si>
    <t>EA951BR-5</t>
  </si>
  <si>
    <t>64x23mm パッチン(ｽﾃﾝﾚｽ製)</t>
  </si>
  <si>
    <t>EA951BR-106</t>
  </si>
  <si>
    <t>50x22mm パッチン(ｽﾃﾝﾚｽ製)</t>
  </si>
  <si>
    <t>EA951FY-8</t>
  </si>
  <si>
    <t>100x183x240mm ツールハンガー</t>
  </si>
  <si>
    <t>1358</t>
  </si>
  <si>
    <t>EA951BR-84</t>
  </si>
  <si>
    <t>47x30mmｺｰﾅｰ用ﾊﾟｯﾁﾝ用ﾌｯｸ(穴無/ｽﾃﾝﾚｽ/2個)</t>
  </si>
  <si>
    <t>1363</t>
  </si>
  <si>
    <t>EA638KG-21</t>
  </si>
  <si>
    <t>4.8mm ﾀｰﾝﾊﾞｯｸﾙ(Hook &amp; Hook/ｽﾃﾝﾚｽ製)</t>
  </si>
  <si>
    <t>EA638KN-22</t>
  </si>
  <si>
    <t>1/2"  ターンバックル(ｽﾁｰﾙ製/ｱｲ &amp; ｱｲ )</t>
  </si>
  <si>
    <t>EA628SS-90</t>
  </si>
  <si>
    <t>0.9mm x2m/7x7 ワイヤーロープ(ｽﾃﾝﾚｽ/5本)</t>
  </si>
  <si>
    <t>EA980SM-51</t>
  </si>
  <si>
    <t>1.2mmx 2m ビクターチェーン(ｽﾃﾝﾚｽ製)</t>
  </si>
  <si>
    <t>EA980TF-21</t>
  </si>
  <si>
    <t>1.2mmx1.0m ｼｮｰﾄﾏﾝﾃﾙﾁｪｰﾝ(ｽﾁｰﾙ/ﾕﾆｸﾛﾒｯｷ)</t>
  </si>
  <si>
    <t>1374</t>
  </si>
  <si>
    <t>EA638DN-67</t>
  </si>
  <si>
    <t>5x25mm 丸リング(ｽﾃﾝﾚｽ製)</t>
  </si>
  <si>
    <t>EA638HE-6</t>
  </si>
  <si>
    <t>58.5x14.5x 6.0mm クイックリング(ｽﾃﾝﾚｽ製)</t>
  </si>
  <si>
    <t>EA638AL-4</t>
  </si>
  <si>
    <t>4mm オープンフック(ｽﾃﾝﾚｽ製)</t>
  </si>
  <si>
    <t>1387</t>
  </si>
  <si>
    <t>EA970KE-2A</t>
  </si>
  <si>
    <t>450- 700mm テンションポール</t>
  </si>
  <si>
    <t>EA997LE-63</t>
  </si>
  <si>
    <t>300角用ﾌﾛｱﾊｯﾁ(充填用/把手式)</t>
  </si>
  <si>
    <t>1397</t>
  </si>
  <si>
    <t>EA948TF-136</t>
  </si>
  <si>
    <t>ﾊﾟｲﾌﾟｼﾞｮｲﾝﾄ(φ150ﾌﾞﾚｰｷｷｬｽﾀｰ/ｳﾚﾀﾝ)</t>
  </si>
  <si>
    <t>1401</t>
  </si>
  <si>
    <t>EA124DG-20</t>
  </si>
  <si>
    <t>15/22mmx20m ウォーターホース(ﾜｲﾔｰ入り)</t>
  </si>
  <si>
    <t>1402</t>
  </si>
  <si>
    <t>EA124DJ-35</t>
  </si>
  <si>
    <t>25/33.0mm x 5m 食品用ホース(糸入り)</t>
  </si>
  <si>
    <t>EA440HA-154</t>
  </si>
  <si>
    <t>910x 910x3.0mm ﾊﾟﾝﾁﾝｸﾞｱﾙﾐ複合板(ﾌﾞﾗｯｸ)</t>
  </si>
  <si>
    <t>EA440HA-155</t>
  </si>
  <si>
    <t>910x 910x3.0mm ﾊﾟﾝﾁﾝｸﾞｱﾙﾐ複合板(ｼﾙﾊﾞｰ)</t>
  </si>
  <si>
    <t>1412</t>
  </si>
  <si>
    <t>EA440DZ-21A</t>
  </si>
  <si>
    <t>450x 600x18mm 棚板(ﾊﾟｲﾝ集成材)</t>
  </si>
  <si>
    <t>EA440DZ-57</t>
  </si>
  <si>
    <t>400x 150x15mm 棚板(ﾊﾟｲﾝ集成/ﾎﾜｲﾄ)</t>
  </si>
  <si>
    <t>EA440DZ-67</t>
  </si>
  <si>
    <t>600x 150x15mm 棚板(ﾊﾟｲﾝ集成/ﾎﾜｲﾄ)</t>
  </si>
  <si>
    <t>1415</t>
  </si>
  <si>
    <t>EA997XC-105</t>
  </si>
  <si>
    <t>200x200x3.0mm ゴム板(筋入/黒)</t>
  </si>
  <si>
    <t>EA997XP-14</t>
  </si>
  <si>
    <t>610x1220x30mm 積層発泡ﾎﾟﾘｴﾁﾚﾝﾌｫｰﾑ(黒/赤)</t>
  </si>
  <si>
    <t>1425</t>
  </si>
  <si>
    <t>EA911AK-531</t>
  </si>
  <si>
    <t>1.1x10m/0.55mm 綿帆布(11号/ｷﾅﾘ)</t>
  </si>
  <si>
    <t>EA943VZ-41</t>
  </si>
  <si>
    <t>300x200mm 構造用両面接合シート(超強力)</t>
  </si>
  <si>
    <t>1441</t>
  </si>
  <si>
    <t>EA944ME-2</t>
  </si>
  <si>
    <t>50mmx20m 両面テープ(ｸｯｼｮﾝﾌﾛｱ用)</t>
  </si>
  <si>
    <t>EA944KD-401</t>
  </si>
  <si>
    <t>6x  9mmx5m 戸あたりｸｯｼｮﾝﾃｰﾌﾟ(P型/茶)</t>
  </si>
  <si>
    <t>EA944VC-10A</t>
  </si>
  <si>
    <t>100x0.13mm/40m 超高分子量ﾎﾟﾘｴﾁﾚﾝ粘着ﾃｰﾌﾟ</t>
  </si>
  <si>
    <t>1461</t>
  </si>
  <si>
    <t>EA351GC-150</t>
  </si>
  <si>
    <t>150A/3.0mm 全面フランジパッキン(5K)</t>
  </si>
  <si>
    <t>EA351FV-150</t>
  </si>
  <si>
    <t>150A/2.0mm 内フランジパッキン(耐薬品/5K)</t>
  </si>
  <si>
    <t>EA351GP-15</t>
  </si>
  <si>
    <t>15A/1.5mm 全面ﾌﾗﾝｼﾞﾊﾟｯｷﾝ(高温用/5K)</t>
  </si>
  <si>
    <t>1468</t>
  </si>
  <si>
    <t>EA933AD-1</t>
  </si>
  <si>
    <t>50ml はめ合用接着剤(高強度･低粘度)</t>
  </si>
  <si>
    <t>1484</t>
  </si>
  <si>
    <t>EA934KB-74</t>
  </si>
  <si>
    <t>ひび割れ補修材キット(水回り用)</t>
  </si>
  <si>
    <t>EA920SW-4G</t>
  </si>
  <si>
    <t>400ml ｽﾃﾝﾚｽｺｰﾄｽﾌﾟﾚｰ(艶無し/ｶﾞﾝ付)</t>
  </si>
  <si>
    <t>EA942FA-1</t>
  </si>
  <si>
    <t>800g 耐熱塗料(半艶・ﾒﾀﾘｯｸｼﾙﾊﾞｰ)</t>
  </si>
  <si>
    <t>EA765MP-13J</t>
  </si>
  <si>
    <t>[銀/中字]   ペイントマーカー(10本)</t>
  </si>
  <si>
    <t>1501</t>
  </si>
  <si>
    <t>EA765MP-81A</t>
  </si>
  <si>
    <t>[赤] 油性クレヨン(高耐久/12本)</t>
  </si>
  <si>
    <t>EA765MP-82A</t>
  </si>
  <si>
    <t>[青] 油性クレヨン(高耐久/12本)</t>
  </si>
  <si>
    <t>EA765MP-83A</t>
  </si>
  <si>
    <t>[黄] 油性クレヨン(高耐久/12本)</t>
  </si>
  <si>
    <t>EA765MP-84A</t>
  </si>
  <si>
    <t>[黒] 油性クレヨン(高耐久/12本)</t>
  </si>
  <si>
    <t>1511</t>
  </si>
  <si>
    <t>EA920PB-0.5</t>
  </si>
  <si>
    <t>400ml 焼付き防止スプレー(高温ねじ用)</t>
  </si>
  <si>
    <t>EA925MJ-2</t>
  </si>
  <si>
    <t>285x 90mm 金切はさみホルダー(ｵﾌｾｯﾄ型用)</t>
  </si>
  <si>
    <t>1525</t>
  </si>
  <si>
    <t>EA925GM-4A</t>
  </si>
  <si>
    <t>356x178x229mm 角型トートバッグ</t>
  </si>
  <si>
    <t>EA475WA-2</t>
  </si>
  <si>
    <t>185mm 密封クリップ(2本)</t>
  </si>
  <si>
    <t>1540</t>
  </si>
  <si>
    <t>EA508AK-47</t>
  </si>
  <si>
    <t>φ170x325mm/ 5L 遮光型広口ポリ容器</t>
  </si>
  <si>
    <t>EA508TL-8</t>
  </si>
  <si>
    <t>213x297x104mm/ 4.5L 密閉保存容器</t>
  </si>
  <si>
    <t>EA508TC-51</t>
  </si>
  <si>
    <t>204x276x101mm/ 3.2L 密閉保存容器(PP製)</t>
  </si>
  <si>
    <t>1543</t>
  </si>
  <si>
    <t>EA508MA-12</t>
  </si>
  <si>
    <t>50x 70x 18mm 小物ケース(M)</t>
  </si>
  <si>
    <t>1549</t>
  </si>
  <si>
    <t>EA661AA</t>
  </si>
  <si>
    <t>562x361x250mm [4Box]トランスポーター</t>
  </si>
  <si>
    <t>EA661AA-100</t>
  </si>
  <si>
    <t>562x361x250mm トランスポーター(BOXなし)</t>
  </si>
  <si>
    <t>EA661AB-8</t>
  </si>
  <si>
    <t>413x330x148mm/外寸 ﾄﾗﾝｸ型ﾂｰﾙﾎﾞｯｸｽ(2重蓋)</t>
  </si>
  <si>
    <t>1557</t>
  </si>
  <si>
    <t>EA504ST-3</t>
  </si>
  <si>
    <t>530x200x200mm 工具箱(ｽﾁｰﾙ製)</t>
  </si>
  <si>
    <t>EA657AR-535NF</t>
  </si>
  <si>
    <t>518x284x183mm/内寸 防水ｹｰｽ(軽量/ｳﾚﾀﾝ無)</t>
  </si>
  <si>
    <t>EA657AR-615NF</t>
  </si>
  <si>
    <t>752x394x238mm/内寸 防水ｹｰｽ(軽量/ｳﾚﾀﾝ無)</t>
  </si>
  <si>
    <t>EA506MA-1</t>
  </si>
  <si>
    <t>350x550x200mm 引出し式収納ケース(2個)</t>
  </si>
  <si>
    <t>EA506MA-44</t>
  </si>
  <si>
    <t>350x400x200mm  引出し式収納ケース</t>
  </si>
  <si>
    <t>EA506AB-30A</t>
  </si>
  <si>
    <t>210x165x 95mm 収納ｹｰｽ(ﾊﾞｯｸﾙ付/ﾌﾞﾙｰｸﾞﾘｰﾝ)</t>
  </si>
  <si>
    <t>EA506LS-3A</t>
  </si>
  <si>
    <t>819x475x234mm 道具箱(ﾊﾞｯｸﾙ付/緑)</t>
  </si>
  <si>
    <t>1573</t>
  </si>
  <si>
    <t>EA506AB-5A</t>
  </si>
  <si>
    <t>550x342x100mm/ 13.8L コンテナ(2個)</t>
  </si>
  <si>
    <t>1599</t>
  </si>
  <si>
    <t>EA956A-41</t>
  </si>
  <si>
    <t>851x486x490mm ツールキャビネット</t>
  </si>
  <si>
    <t>1602</t>
  </si>
  <si>
    <t>EA638LE-129</t>
  </si>
  <si>
    <t>55x23x55mm タオルホルダー(ﾏｸﾞﾈｯﾄ式)</t>
  </si>
  <si>
    <t>EA954DG-7</t>
  </si>
  <si>
    <t>900x500x 900mm 収納庫(ｽﾃﾝﾚｽ製)</t>
  </si>
  <si>
    <t>EA943KD-1</t>
  </si>
  <si>
    <t>48mmx35m 梱包用手切れ粘着テープ(透明)</t>
  </si>
  <si>
    <t>EA520BJ-21</t>
  </si>
  <si>
    <t>735x475mm/100kg 運搬車(二段式)</t>
  </si>
  <si>
    <t>1676</t>
  </si>
  <si>
    <t>EA986PA-50</t>
  </si>
  <si>
    <t>50mm キャスター(ﾂｲﾝﾎｲｰﾙ)</t>
  </si>
  <si>
    <t>1681</t>
  </si>
  <si>
    <t>EA520BK-102A</t>
  </si>
  <si>
    <t>125mm 固定金具キャスター(EA520BK-2用)</t>
  </si>
  <si>
    <t>1697</t>
  </si>
  <si>
    <t>EA986ME-22</t>
  </si>
  <si>
    <t>125x40mm 車輪(ﾎﾟﾘｳﾚﾀﾝ+ﾅｲﾛﾝ+静音型)</t>
  </si>
  <si>
    <t>EA986MG-140</t>
  </si>
  <si>
    <t>140x37.5mm 車輪(ﾗﾊﾞｰﾀｲﾔ･ｽﾁｰﾙﾘﾑ)</t>
  </si>
  <si>
    <t>1699</t>
  </si>
  <si>
    <t>EA986SC-80</t>
  </si>
  <si>
    <t>80x 40mm 車輪(ﾎﾞｰﾙﾍﾞｱﾘﾝｸﾞ･ｿﾘｯﾄﾞｽﾃｨｰﾙ製)</t>
  </si>
  <si>
    <t>EA986SC-100</t>
  </si>
  <si>
    <t>100x 40mm 車輪(ﾎﾞｰﾙﾍﾞｱﾘﾝｸﾞ･ｿﾘｯﾄﾞｽﾃｨｰﾙ製)</t>
  </si>
  <si>
    <t>1703</t>
  </si>
  <si>
    <t>EA986R-22</t>
  </si>
  <si>
    <t>60mm 戸車(平型･ｽﾃﾝﾚｽ車輪･ｽﾃﾝﾚｽ製)</t>
  </si>
  <si>
    <t>EA986SP-7</t>
  </si>
  <si>
    <t>24x6mm ガイドローラー(F型)</t>
  </si>
  <si>
    <t>1707</t>
  </si>
  <si>
    <t>EA949HA-77</t>
  </si>
  <si>
    <t>φ40mm/M10x21/ 60kg ｱｼﾞｬｽﾀｰﾎﾞﾙﾄ(首振)</t>
  </si>
  <si>
    <t>1713</t>
  </si>
  <si>
    <t>EA840DA-6A</t>
  </si>
  <si>
    <t>175A バッテリー切替スイッチ</t>
  </si>
  <si>
    <t>EA982BU-2</t>
  </si>
  <si>
    <t>6.80tonx9.0m リカバリーストラップ</t>
  </si>
  <si>
    <t>EA982BB-43</t>
  </si>
  <si>
    <t>498kg/38mmx6.0m ベルト荷締機(ｽﾃﾝﾚｽ製)</t>
  </si>
  <si>
    <t>EA982BB-112</t>
  </si>
  <si>
    <t>453kg/38mmx3.0m ベルト荷締機(ｽﾃﾝﾚｽ製/青)</t>
  </si>
  <si>
    <t>1719</t>
  </si>
  <si>
    <t>EA982RC-3</t>
  </si>
  <si>
    <t>25mmx4.0m/ 200Kg ベルト荷締機(ﾗﾁｪｯﾄ式)</t>
  </si>
  <si>
    <t>EA628W-5</t>
  </si>
  <si>
    <t>810mm バンジーコード</t>
  </si>
  <si>
    <t>1729</t>
  </si>
  <si>
    <t>EA628WJ-71</t>
  </si>
  <si>
    <t>610mm ﾌｯｸ付ﾊﾞﾝｼﾞｰｺｰﾄﾞ(耐候性/ﾌﾞﾗｯｸ)</t>
  </si>
  <si>
    <t>1734</t>
  </si>
  <si>
    <t>EA911TB-1</t>
  </si>
  <si>
    <t>1.7x2.1m トラックシート(UVｶｯﾄ)</t>
  </si>
  <si>
    <t>1736</t>
  </si>
  <si>
    <t>EA987SR-44</t>
  </si>
  <si>
    <t>107mm [ﾜｲﾔｰ用]ﾘﾝｸﾞ付ﾍﾞｱﾘﾝｸﾞ滑車(ｽﾃﾝﾚｽ製</t>
  </si>
  <si>
    <t>EA981CJ-8</t>
  </si>
  <si>
    <t>50mmx8.0m/1.6ton ｼｸﾞﾅﾙｽﾘﾝｸﾞ(JIS3等級)</t>
  </si>
  <si>
    <t>EA981FP-6</t>
  </si>
  <si>
    <t>250mmx6.0m/10.0ton ベルトスリング(ｼｸﾞﾅﾙ)</t>
  </si>
  <si>
    <t>1748</t>
  </si>
  <si>
    <t>EA981VZ-12</t>
  </si>
  <si>
    <t>3.0tx1.5m ｽﾘﾝｸﾞﾁｪｰﾝ(1本懸/特大ﾏｽﾀｰﾘﾝｸ付)</t>
  </si>
  <si>
    <t>EA638CN-53</t>
  </si>
  <si>
    <t>4.7ton 小型軽量シャックル</t>
  </si>
  <si>
    <t>EA638GM-12</t>
  </si>
  <si>
    <t>70kg/8mm シャックル(ｱﾙﾐ製/ｼﾙﾊﾞｰ)</t>
  </si>
  <si>
    <t>1764</t>
  </si>
  <si>
    <t>EA903A-2</t>
  </si>
  <si>
    <t>1.69m はしご兼用脚立(ﾜｲﾄﾞｽﾃｯﾌﾟ/伸縮脚)</t>
  </si>
  <si>
    <t>EA903AF-30B</t>
  </si>
  <si>
    <t>276x160mmx0.30m/1段 踏台(ｱﾙﾐ製)</t>
  </si>
  <si>
    <t>EA905EE-1</t>
  </si>
  <si>
    <t>0.66m/3段 脚立(広がり防止ｽﾄﾗｯﾌﾟ付)</t>
  </si>
  <si>
    <t>EA765MJ-272</t>
  </si>
  <si>
    <t>[ﾏｼﾞｯｸｲﾝｷ用] 替ペン先(太字/10本)</t>
  </si>
  <si>
    <t>EA765MJ-31</t>
  </si>
  <si>
    <t>[赤/細字] 油性マーカー(10本)</t>
  </si>
  <si>
    <t>EA765BR-34B</t>
  </si>
  <si>
    <t>20ml 修正液(水性/10本)</t>
  </si>
  <si>
    <t>EA765MH-252</t>
  </si>
  <si>
    <t>[ｶｰﾏｲﾝﾚｯﾄﾞ]  水性筆ペン</t>
  </si>
  <si>
    <t>EA765MV-459</t>
  </si>
  <si>
    <t>[赤]     クーピー色鉛筆</t>
  </si>
  <si>
    <t>1802</t>
  </si>
  <si>
    <t>EA589AT-27</t>
  </si>
  <si>
    <t>190mm カッターナイフ(ｿﾌﾄｸﾞﾘｯﾌﾟ)</t>
  </si>
  <si>
    <t>EA761LP-56</t>
  </si>
  <si>
    <t>Ｌ判＋Ｌ判     ツインフォトフレーム</t>
  </si>
  <si>
    <t>1811</t>
  </si>
  <si>
    <t>EA956VA-152</t>
  </si>
  <si>
    <t>91cm リール付名札用ストラップ(青)</t>
  </si>
  <si>
    <t>1812</t>
  </si>
  <si>
    <t>EA762CJ-18</t>
  </si>
  <si>
    <t>300枚 名刺ホルダー(30穴ﾀｲﾌﾟ/ﾌﾞﾙｰ)</t>
  </si>
  <si>
    <t>1813</t>
  </si>
  <si>
    <t>EA628WX-32</t>
  </si>
  <si>
    <t>70x 3mm/100g ﾓﾋﾞﾛﾝﾊﾞﾝﾄﾞ(洗浄ﾀｲﾌﾟ/白)</t>
  </si>
  <si>
    <t>EA628WX-44</t>
  </si>
  <si>
    <t>150x 6mm/ 33g ﾓﾋﾞﾛﾝﾊﾞﾝﾄﾞ(洗浄ﾀｲﾌﾟ/青)</t>
  </si>
  <si>
    <t>1817</t>
  </si>
  <si>
    <t>EA762FG-100</t>
  </si>
  <si>
    <t>250x15mm マグネットバー</t>
  </si>
  <si>
    <t>EA762FG-532</t>
  </si>
  <si>
    <t>60x 75x350mm マグネットフック(ﾌﾞﾗｯｸ)</t>
  </si>
  <si>
    <t>1818</t>
  </si>
  <si>
    <t>EA638LA-4</t>
  </si>
  <si>
    <t>2.0kg フック(粘着付/3個)</t>
  </si>
  <si>
    <t>EA638LL-36</t>
  </si>
  <si>
    <t>1.2kg フック(粘着付/2個)</t>
  </si>
  <si>
    <t>EA638LA-25</t>
  </si>
  <si>
    <t>φ58mm/1.0kg 吸盤フック(2個)</t>
  </si>
  <si>
    <t>EA638LA-25B</t>
  </si>
  <si>
    <t>φ58mm/1.0kg 吸盤フック(2個x10ﾊﾟｯｸ)</t>
  </si>
  <si>
    <t>EA762DA-201</t>
  </si>
  <si>
    <t>Ｂ４/Ｅ型 クリップボード(黒)</t>
  </si>
  <si>
    <t>EA762CF-22B</t>
  </si>
  <si>
    <t>Ａ４/Ｓ型 レターファイル(青)</t>
  </si>
  <si>
    <t>EA762DA-173</t>
  </si>
  <si>
    <t>235x171mm/A5 ｸﾘｯﾌﾟﾌｧｲﾙ(二つ折り/ﾌﾞﾗｳﾝ)</t>
  </si>
  <si>
    <t>1825</t>
  </si>
  <si>
    <t>EA762CF-452</t>
  </si>
  <si>
    <t>Ａ４ 伸縮式ファイル(ﾎﾜｲﾄ)</t>
  </si>
  <si>
    <t>1829</t>
  </si>
  <si>
    <t>EA762CB-67B</t>
  </si>
  <si>
    <t>520x732mm/B2判 ｶｰﾄﾞｹｰｽ(硬質塩化ﾋﾞﾆﾙ/10枚</t>
  </si>
  <si>
    <t>EA927AS-22</t>
  </si>
  <si>
    <t>275x355x110mm ｵﾌｨｽ用トートバッグ(ｸﾞﾚｰ)</t>
  </si>
  <si>
    <t>EA762CT-6</t>
  </si>
  <si>
    <t>32x24mm ｲﾝﾃﾞｯｸｽﾗﾍﾞﾙ(青/15ｼｰﾄ/180片)</t>
  </si>
  <si>
    <t>EA956VC-59</t>
  </si>
  <si>
    <t>φ 5mm/1800片 カラーラベルシール(黒/9枚)</t>
  </si>
  <si>
    <t>EA762GA-151</t>
  </si>
  <si>
    <t>EA762GC-303</t>
  </si>
  <si>
    <t>Ａ７判/5mm 方眼罫メモ帳(ｱｲﾎﾞﾘｰ/5冊)</t>
  </si>
  <si>
    <t>EA761G-49</t>
  </si>
  <si>
    <t>8桁 計算機</t>
  </si>
  <si>
    <t>EA761G-122</t>
  </si>
  <si>
    <t>12桁 計算機(ﾎﾜｲﾄ)</t>
  </si>
  <si>
    <t>EA761GA-20</t>
  </si>
  <si>
    <t>12桁 パーソナル計算機(ﾍﾟｰﾙﾋﾟﾝｸ)</t>
  </si>
  <si>
    <t>EA761DW-18</t>
  </si>
  <si>
    <t>18mm 耐油テープカートリッジ(白に黒文字)</t>
  </si>
  <si>
    <t>EA761DH-10</t>
  </si>
  <si>
    <t>4-24mm テプラ(ﾊﾟｿｺﾝ用ﾗﾍﾞﾙﾌﾟﾘﾝﾀｰ)</t>
  </si>
  <si>
    <t>1849</t>
  </si>
  <si>
    <t>EA766ZB-1</t>
  </si>
  <si>
    <t>900x1200mm 予定表ボード</t>
  </si>
  <si>
    <t>1850</t>
  </si>
  <si>
    <t>EA761LE-120</t>
  </si>
  <si>
    <t>1200x900mm ホワイトボード(ｽﾀﾝﾄﾞ付)</t>
  </si>
  <si>
    <t>1855</t>
  </si>
  <si>
    <t>EA780XP-41</t>
  </si>
  <si>
    <t>14x138mm レザーポインター</t>
  </si>
  <si>
    <t>EA780XP-69A</t>
  </si>
  <si>
    <t>φ13.2x152.5mmグリーンレーザーポインター</t>
  </si>
  <si>
    <t>EA764AB-187</t>
  </si>
  <si>
    <t>ワイヤレスマイク(ﾏｲｸ1本)</t>
  </si>
  <si>
    <t>1859</t>
  </si>
  <si>
    <t>EA764AG-143A</t>
  </si>
  <si>
    <t>27.0インチ 液晶ディスプレイ</t>
  </si>
  <si>
    <t>1862</t>
  </si>
  <si>
    <t>EA763BC-30</t>
  </si>
  <si>
    <t>ハンドマイクロホン(4極対応)</t>
  </si>
  <si>
    <t>EA763BC-105A</t>
  </si>
  <si>
    <t>Bluetoothイヤホン</t>
  </si>
  <si>
    <t>EA763BC-19A</t>
  </si>
  <si>
    <t>1.2m イヤホン(ｲﾝﾅｰｲﾔｰ型/ﾎﾜｲﾄ)</t>
  </si>
  <si>
    <t>1870</t>
  </si>
  <si>
    <t>EA764AB-223</t>
  </si>
  <si>
    <t>285x122x20mm iPad用キーボード(Lightning)</t>
  </si>
  <si>
    <t>EA764AB-238</t>
  </si>
  <si>
    <t>365x127x14.42mm キーボード(ｽﾘﾑ/Type-C)</t>
  </si>
  <si>
    <t>EA940CD-246</t>
  </si>
  <si>
    <t>AC100-240V ＡＣ充電器(USB PD対応/Type-C)</t>
  </si>
  <si>
    <t>EA940CD-263</t>
  </si>
  <si>
    <t>AC100V/ＵＳＢ充電器(4ﾎﾟｰﾄ/ﾏｸﾞﾈｯﾄ式/白)</t>
  </si>
  <si>
    <t>EA815GM-224A</t>
  </si>
  <si>
    <t>AC125V/15Ax 3.0m タップ(4口)</t>
  </si>
  <si>
    <t>EA940CD-63</t>
  </si>
  <si>
    <t>AC125V/15A 二口タップ(ｽｲﾝｸﾞ式)</t>
  </si>
  <si>
    <t>EA940CD-66</t>
  </si>
  <si>
    <t>AC125V/15A 二口ﾀｯﾌﾟ(ｽｲﾝｸﾞ式/雷ｶﾞｰﾄﾞ付)</t>
  </si>
  <si>
    <t>EA759GW-42B</t>
  </si>
  <si>
    <t>250GB ポータブルＳＳＤ</t>
  </si>
  <si>
    <t>EA759GW-43B</t>
  </si>
  <si>
    <t>500GB ポータブルＳＳＤ</t>
  </si>
  <si>
    <t>EA759GW-44B</t>
  </si>
  <si>
    <t>1 TB  ポータブルＳＳＤ</t>
  </si>
  <si>
    <t>EA759GW-45A</t>
  </si>
  <si>
    <t>500GB ポータブルSSD(ｽﾏﾎ･ﾀﾌﾞﾚｯﾄ用)</t>
  </si>
  <si>
    <t>EA759GW-45B</t>
  </si>
  <si>
    <t>EA759GW-46B</t>
  </si>
  <si>
    <t>1TB ポータブルSSD(ｽﾏﾎ･ﾀﾌﾞﾚｯﾄ用)</t>
  </si>
  <si>
    <t>EA759GW-37</t>
  </si>
  <si>
    <t>16TB ハードディスク(RAIDO1対応)</t>
  </si>
  <si>
    <t>EA759GW-38</t>
  </si>
  <si>
    <t>28TB ハードディスク(RAIDO1対応)</t>
  </si>
  <si>
    <t>EA759GW-39</t>
  </si>
  <si>
    <t>36TB ハードディスク(RAIDO1対応)</t>
  </si>
  <si>
    <t>EA759GW-63</t>
  </si>
  <si>
    <t>3TB ハードディスク(WD Red採用高耐久)</t>
  </si>
  <si>
    <t>EA759GW-71</t>
  </si>
  <si>
    <t>1TB ポータブルＨＤＤ(ﾊﾟｽﾜｰﾄﾞﾛｯｸ)</t>
  </si>
  <si>
    <t>EA759GW-74</t>
  </si>
  <si>
    <t>2TB ポータブルＨＤＤ(ｳｲﾙｽ対策機付)</t>
  </si>
  <si>
    <t>EA940PP-51</t>
  </si>
  <si>
    <t>1.0m オーディオケーブル</t>
  </si>
  <si>
    <t>EA940PP-52</t>
  </si>
  <si>
    <t>1.8m オーディオケーブル</t>
  </si>
  <si>
    <t>EA764BB-0.5A</t>
  </si>
  <si>
    <t>0.5m LANケーブル(ｶﾃｺﾞﾘｰ6A準拠)[ﾌﾞﾙｰ]</t>
  </si>
  <si>
    <t>1911</t>
  </si>
  <si>
    <t>EA764BB-133</t>
  </si>
  <si>
    <t>2 m フラットＬＡＮケーブル(CAT7/ﾌﾞﾗｯｸ)</t>
  </si>
  <si>
    <t>EA764C-1</t>
  </si>
  <si>
    <t>1m モジュラーコード(6極2芯)</t>
  </si>
  <si>
    <t>1923</t>
  </si>
  <si>
    <t>EA929DB-111</t>
  </si>
  <si>
    <t>320x360mm ワイピングクロス(白)</t>
  </si>
  <si>
    <t>EA929DB-327</t>
  </si>
  <si>
    <t>63x10x 93mm 液晶用ｸﾘｰﾆﾝｸﾞｸﾛｽ(ﾊﾟｯﾄﾞ型)</t>
  </si>
  <si>
    <t>EA759X-13Q</t>
  </si>
  <si>
    <t>A5-A4 インクジェットプリンター(5色)</t>
  </si>
  <si>
    <t>EA759X-105B</t>
  </si>
  <si>
    <t>[ｴﾌﾟｿﾝ] ｲﾝｸｶｰﾄﾘｯｼﾞ(ﾗｲﾄﾏｾﾞﾝﾀ/ICLM 50)</t>
  </si>
  <si>
    <t>EA759XE-23</t>
  </si>
  <si>
    <t>A4判/12面  83.6x 42.3mm ﾌﾟﾘﾝﾀｰﾗﾍﾞﾙ(10枚)</t>
  </si>
  <si>
    <t>EA759XE-41</t>
  </si>
  <si>
    <t>A4判/ 1面 ﾌﾟﾘﾝﾀｰﾗﾍﾞﾙ(ｼﾙﾊﾞｰ/3枚)</t>
  </si>
  <si>
    <t>EA759XE-52</t>
  </si>
  <si>
    <t>A3判/ 1面 ﾌﾟﾘﾝﾀｰﾗﾍﾞﾙ(光沢ﾌｨﾙﾑ/強粘着/3枚</t>
  </si>
  <si>
    <t>EA759XD-11</t>
  </si>
  <si>
    <t>A4判/ 8面     97x69mm ﾌﾟﾘﾝﾀｰﾗﾍﾞﾙ(100枚)</t>
  </si>
  <si>
    <t>EA759XE-149</t>
  </si>
  <si>
    <t>A4判/21面 63.5x 38.1mm ﾌﾟﾘﾝﾀｰﾗﾍﾞﾙ(20枚)</t>
  </si>
  <si>
    <t>EA759XA-133</t>
  </si>
  <si>
    <t>Ａ４ ｲﾝｸｼﾞｪｯﾄ光沢紙(両面印字/50枚)</t>
  </si>
  <si>
    <t>EA764A-49B</t>
  </si>
  <si>
    <t>メモリリーダライタ(USB3.1)</t>
  </si>
  <si>
    <t>EA759GK-65</t>
  </si>
  <si>
    <t>256GB ＳＤＸＣメモリーカード</t>
  </si>
  <si>
    <t>EA759GV-49F</t>
  </si>
  <si>
    <t>32GB ＵＳＢメモリー</t>
  </si>
  <si>
    <t>EA759GV-136</t>
  </si>
  <si>
    <t>2GB ＵＳＢメモリー(ｳｲﾙｽ対策ｿﾌﾄ搭載/3年)</t>
  </si>
  <si>
    <t>EA759GV-151</t>
  </si>
  <si>
    <t>4GB ＵＳＢメモリー(ﾊﾟｽﾜｰﾄﾞﾛｯｸ)</t>
  </si>
  <si>
    <t>EA759GV-152</t>
  </si>
  <si>
    <t>8GB ＵＳＢメモリー(ﾊﾟｽﾜｰﾄﾞﾛｯｸ)</t>
  </si>
  <si>
    <t>EA759GV-154</t>
  </si>
  <si>
    <t>32GB ＵＳＢメモリー(ﾊﾟｽﾜｰﾄﾞﾛｯｸ)</t>
  </si>
  <si>
    <t>EA759GK-26E</t>
  </si>
  <si>
    <t>16GB ＳＤＨＣメモリーカード</t>
  </si>
  <si>
    <t>EA759GL-15D</t>
  </si>
  <si>
    <t>16GB micro SDHC メモリーカード</t>
  </si>
  <si>
    <t>EA759GL-16D</t>
  </si>
  <si>
    <t>32GB micro SDHC メモリーカード</t>
  </si>
  <si>
    <t>EA762EE-108</t>
  </si>
  <si>
    <t>CD/DVD/BD用 不織布ｹｰｽ(収納ﾎﾞｯｸｽ付/ﾌﾞﾗｯｸ)</t>
  </si>
  <si>
    <t>EA761HD-27</t>
  </si>
  <si>
    <t>AC100V/400W/A4 ラミネーター</t>
  </si>
  <si>
    <t>EA761HD-52A</t>
  </si>
  <si>
    <t>EA761HD-53A</t>
  </si>
  <si>
    <t>AC100V/1000W/A3 ラミネーター</t>
  </si>
  <si>
    <t>EA761HD-54</t>
  </si>
  <si>
    <t>AC100V/ 720W/A3 ラミネーター</t>
  </si>
  <si>
    <t>EA761HG-13</t>
  </si>
  <si>
    <t>[Ｌ判ｻｲｽﾞ用] ラミネートラベル(7枚)</t>
  </si>
  <si>
    <t>1940</t>
  </si>
  <si>
    <t>EA763ZD-72</t>
  </si>
  <si>
    <t>345x515x560mm/33L ｵｰﾄﾌｨｰﾄﾞｼｭﾚｯﾀﾞｰ</t>
  </si>
  <si>
    <t>1945</t>
  </si>
  <si>
    <t>EA798CG-72</t>
  </si>
  <si>
    <t>101x160x55mm [電波]置時計･ソーラー電源</t>
  </si>
  <si>
    <t>1946</t>
  </si>
  <si>
    <t>EA798CG-56</t>
  </si>
  <si>
    <t>78x138x45mm [電波]置時計(AC電源)</t>
  </si>
  <si>
    <t>1955</t>
  </si>
  <si>
    <t>EA916X-71</t>
  </si>
  <si>
    <t>φ130x240mm プラスチックメガホン</t>
  </si>
  <si>
    <t>EA995AA-457</t>
  </si>
  <si>
    <t>769x257x475mm/24本用 [折り畳式]傘立て</t>
  </si>
  <si>
    <t>EA954LB-21</t>
  </si>
  <si>
    <t>245x175x565mm スリッパ立て(3足)</t>
  </si>
  <si>
    <t>1972</t>
  </si>
  <si>
    <t>EA954HC-479</t>
  </si>
  <si>
    <t>82-108x320x480mm ＣＰＵスタンド</t>
  </si>
  <si>
    <t>1973</t>
  </si>
  <si>
    <t>EA954HC-307A</t>
  </si>
  <si>
    <t>600x600x 350mm プリンタースタンド</t>
  </si>
  <si>
    <t>EA954DF-51C</t>
  </si>
  <si>
    <t>396x585x606mm/3段 ワゴン</t>
  </si>
  <si>
    <t>1984</t>
  </si>
  <si>
    <t>EA956XB-2</t>
  </si>
  <si>
    <t>ビジネスチェアー(高耐荷重/ﾌﾞﾗｯｸ)</t>
  </si>
  <si>
    <t>1986</t>
  </si>
  <si>
    <t>EA956XA-126</t>
  </si>
  <si>
    <t>ビジネスチェアー(ﾎﾞﾙﾄﾞｰ)</t>
  </si>
  <si>
    <t>1989</t>
  </si>
  <si>
    <t>EA956XE-31</t>
  </si>
  <si>
    <t>折畳み椅子(ｷｬｽﾀｰ付/ｵﾚﾝｼﾞ)</t>
  </si>
  <si>
    <t>1990</t>
  </si>
  <si>
    <t>EA956XF-12</t>
  </si>
  <si>
    <t>スタッキングチェアー(ﾌﾞﾗｯｸ)</t>
  </si>
  <si>
    <t>EA954HC-460</t>
  </si>
  <si>
    <t>820x550x926mm 充電キャビネット</t>
  </si>
  <si>
    <t>2005</t>
  </si>
  <si>
    <t>EA913YH-41</t>
  </si>
  <si>
    <t>布団10点セット(低反発)</t>
  </si>
  <si>
    <t>EA927AN-1B</t>
  </si>
  <si>
    <t>インナーバッグ(～11.0ｲﾝﾁ･ﾉｰﾄPC用)</t>
  </si>
  <si>
    <t>EA927AE-26</t>
  </si>
  <si>
    <t>110x 20x 80mm 名刺入れ(馬革/ﾌﾞﾗｯｸ)</t>
  </si>
  <si>
    <t>EA927AX-2C</t>
  </si>
  <si>
    <t>330x250x480mm/37L  キャリーケース(ﾈｲﾋﾞｰ)</t>
  </si>
  <si>
    <t>EA927AX-7C</t>
  </si>
  <si>
    <t>400x250x580mm/54L キャリーケース(ﾈｲﾋﾞｰ)</t>
  </si>
  <si>
    <t>EA927AX-17B</t>
  </si>
  <si>
    <t>420x270x610mm/64L キャリーケース(ﾈｲﾋﾞｰ)</t>
  </si>
  <si>
    <t>2016</t>
  </si>
  <si>
    <t>EA927AW-43</t>
  </si>
  <si>
    <t>440x310x140mm ビジネバッグ(ﾘｭｯｸ兼用)</t>
  </si>
  <si>
    <t>2020</t>
  </si>
  <si>
    <t>EA927AW-51</t>
  </si>
  <si>
    <t>300x170-200x450mm 拡張機能付ﾋﾞｼﾞﾈｽﾘｭｯｸ</t>
  </si>
  <si>
    <t>2022</t>
  </si>
  <si>
    <t>EA927AM-31</t>
  </si>
  <si>
    <t>300x150x420mm ﾊﾞｯｸﾊﾟｯｸ(ﾄｰﾄ兼用/ﾈｲﾋﾞｰ)</t>
  </si>
  <si>
    <t>EA939AC-35</t>
  </si>
  <si>
    <t>300ml 靴用消臭・抗菌スプレー</t>
  </si>
  <si>
    <t>EA910S-22</t>
  </si>
  <si>
    <t>[Ｌ] サンダル(抗菌衛生/ﾌﾞﾗｳﾝ)</t>
  </si>
  <si>
    <t>2046</t>
  </si>
  <si>
    <t>EA758FH-17</t>
  </si>
  <si>
    <t>[充電式]  ヘッドライト/ＬＥＤ</t>
  </si>
  <si>
    <t>2050</t>
  </si>
  <si>
    <t>EA814AF-8</t>
  </si>
  <si>
    <t>AC100V 作業灯/ＬＥＤ(8灯･24m)</t>
  </si>
  <si>
    <t>2064</t>
  </si>
  <si>
    <t>EA758XP-103</t>
  </si>
  <si>
    <t>AC100V/7.3W/E26 電球/LED(全方向/昼白色)</t>
  </si>
  <si>
    <t>2072</t>
  </si>
  <si>
    <t>EA758-31A</t>
  </si>
  <si>
    <t>非常用ライト/ＬＥＤ(手廻し発電/ﾗｼﾞｵ付)</t>
  </si>
  <si>
    <t>2073</t>
  </si>
  <si>
    <t>EA763AN-9J</t>
  </si>
  <si>
    <t>AC100V/1400W コードレススチームアイロン</t>
  </si>
  <si>
    <t>EA763AP-100M</t>
  </si>
  <si>
    <t>AC100V/ 53W(180L) 冷蔵庫</t>
  </si>
  <si>
    <t>2076</t>
  </si>
  <si>
    <t>EA763AL-21A</t>
  </si>
  <si>
    <t>EA763AM-62B</t>
  </si>
  <si>
    <t>AC100V/1350W 電子レンジ(50/60Hz)</t>
  </si>
  <si>
    <t>EA763AR-23L</t>
  </si>
  <si>
    <t>EA763AR-27G</t>
  </si>
  <si>
    <t>AC100V/1300W/3.0L ＶＥ電気まほうびん</t>
  </si>
  <si>
    <t>2080</t>
  </si>
  <si>
    <t>EA763AV-11B</t>
  </si>
  <si>
    <t>590+400+280ml ランチジャー(黒/ｽﾃﾝﾚｽ製)</t>
  </si>
  <si>
    <t>2086</t>
  </si>
  <si>
    <t>EA540GC-1</t>
  </si>
  <si>
    <t>154mm 裁ちはさみ</t>
  </si>
  <si>
    <t>EA540K-131</t>
  </si>
  <si>
    <t>130mm クラフトはさみ</t>
  </si>
  <si>
    <t>2094</t>
  </si>
  <si>
    <t>EA944MA-282</t>
  </si>
  <si>
    <t>50x150mm 粘着付ﾏｼﾞｯｸﾃｰﾌﾟ雄･雌ｾｯﾄ(黒)</t>
  </si>
  <si>
    <t>2098</t>
  </si>
  <si>
    <t>EA628AV-120</t>
  </si>
  <si>
    <t>0.24mmx 200m ポリエチレン糸(高強度/ﾎﾜｲﾄ)</t>
  </si>
  <si>
    <t>EA628AV-220</t>
  </si>
  <si>
    <t>0.24mmx 200m ポリエチレン糸(高強度/ｲｴﾛｰ)</t>
  </si>
  <si>
    <t>EA628AV-320</t>
  </si>
  <si>
    <t>0.24mmx 200m ポリエチレン糸(高強度/ｵﾚﾝｼﾞ</t>
  </si>
  <si>
    <t>2100</t>
  </si>
  <si>
    <t>EA979AD-36</t>
  </si>
  <si>
    <t>φ16x2.0mm クッションシール(丸型/50粒)</t>
  </si>
  <si>
    <t>EA951FF-3</t>
  </si>
  <si>
    <t>500x150x910mm ﾗﾝﾄﾞﾘｰﾂｰﾙ用ﾜｺﾞﾝ(ｽﾁｰﾙ製)</t>
  </si>
  <si>
    <t>EA951FB-200</t>
  </si>
  <si>
    <t>φ5mmx 2.0m 物干しロープ(ｸﾘｯﾌﾟ付/OD色)</t>
  </si>
  <si>
    <t>EA765TB-56</t>
  </si>
  <si>
    <t>75mmx5m 傷あてパッド(ﾛｰﾙ)</t>
  </si>
  <si>
    <t>EA929AP-122</t>
  </si>
  <si>
    <t>123x 88x 57mm ポケットティッシュケース</t>
  </si>
  <si>
    <t>2121</t>
  </si>
  <si>
    <t>EA929AE-3</t>
  </si>
  <si>
    <t>230x210mm ペーパータオル(30ﾊﾟｯｸ/1箱)</t>
  </si>
  <si>
    <t>EA638LD-43</t>
  </si>
  <si>
    <t>ﾜﾝﾊﾝﾄﾞ/ﾄｲﾚｯﾄﾍﾟｰﾊﾟｰﾎﾙﾀﾞｰ(2連/ｸﾛｰﾑﾒｯｷ)</t>
  </si>
  <si>
    <t>2129</t>
  </si>
  <si>
    <t>EA916HH-31</t>
  </si>
  <si>
    <t>88mm 爪ヤスリ</t>
  </si>
  <si>
    <t>2131</t>
  </si>
  <si>
    <t>EA638LE-35A</t>
  </si>
  <si>
    <t>430mm タオル掛け(ﾏｸﾞﾈｯﾄ式)</t>
  </si>
  <si>
    <t>2135</t>
  </si>
  <si>
    <t>EA115MA-42</t>
  </si>
  <si>
    <t>450ml 希釈目盛り付スプレー(泡ﾀｲﾌﾟ)</t>
  </si>
  <si>
    <t>EA922HA-71</t>
  </si>
  <si>
    <t>200x260mm 変性ｱﾙｺｰﾙ100% ｳｪｯﾄﾀｵﾙ(30枚)</t>
  </si>
  <si>
    <t>2137</t>
  </si>
  <si>
    <t>EA922C-41</t>
  </si>
  <si>
    <t>[単3x4本] 手指消毒器(ｾﾝｻｰ式)</t>
  </si>
  <si>
    <t>EA922C-42</t>
  </si>
  <si>
    <t>[EA922C-41用] 手指消毒剤(500ml)</t>
  </si>
  <si>
    <t>EA922KC-51A</t>
  </si>
  <si>
    <t>480ml ボディソープ(ﾋﾞｵﾚU ﾎﾟﾝﾌﾟ)</t>
  </si>
  <si>
    <t>EA922KS-1</t>
  </si>
  <si>
    <t>150ml ドライシャンプー(ｽﾌﾟﾚｰﾀｲﾌﾟ)</t>
  </si>
  <si>
    <t>EA922KR-25A</t>
  </si>
  <si>
    <t>[EA922KR-21B用] 4.0kg 洗濯用洗剤(詰替用)</t>
  </si>
  <si>
    <t>EA935L-31</t>
  </si>
  <si>
    <t>φ27x 85mm ヨゴレ&amp;インキ落とし</t>
  </si>
  <si>
    <t>2155</t>
  </si>
  <si>
    <t>EA922AK-8A</t>
  </si>
  <si>
    <t>132x100mm 使い捨てカイロ(10個)</t>
  </si>
  <si>
    <t>2160</t>
  </si>
  <si>
    <t>EA998AZ-11A</t>
  </si>
  <si>
    <t>ヘルメット･安全帯用ラック(単管ﾊﾟｲﾌﾟ取付)</t>
  </si>
  <si>
    <t>2161</t>
  </si>
  <si>
    <t>EA983AN-14A</t>
  </si>
  <si>
    <t>35x25mm ﾍﾙﾒｯﾄｽﾃｯｶｰ(酸欠危険作業～/2枚)</t>
  </si>
  <si>
    <t>EA915ET-61</t>
  </si>
  <si>
    <t>[充電式] 送風ファン(ﾍﾙﾒｯﾄ用)</t>
  </si>
  <si>
    <t>EA800GJ-6</t>
  </si>
  <si>
    <t>保護めがね(ｽﾓｰｸ･ｱﾝﾁﾌｫｸﾞ)</t>
  </si>
  <si>
    <t>EA800MS-23</t>
  </si>
  <si>
    <t>直結式吸収缶(有機ｶﾞｽ用/防塵機能付)</t>
  </si>
  <si>
    <t>EA800MS-24</t>
  </si>
  <si>
    <t>EA800MS-51A</t>
  </si>
  <si>
    <t>防塵マスク</t>
  </si>
  <si>
    <t>2179</t>
  </si>
  <si>
    <t>EA354A-46</t>
  </si>
  <si>
    <t>[Ｍ] 手袋(滑り止め付･青/12双)</t>
  </si>
  <si>
    <t>EA354MA-15</t>
  </si>
  <si>
    <t>[Ｍ/215mm] 手袋(ﾆﾄﾘﾙｺﾞﾑｺｰﾄ/ｵﾚﾝｼﾞ)</t>
  </si>
  <si>
    <t>EA353BS-34A</t>
  </si>
  <si>
    <t>[XL] メカニクスグローブ(合成革/黒)</t>
  </si>
  <si>
    <t>EA353BX-112</t>
  </si>
  <si>
    <t>[Ｍ] メカニクスグローブ(合成革/蛍光ｲｴﾛ-)</t>
  </si>
  <si>
    <t>EA353BT-74</t>
  </si>
  <si>
    <t>EA353BT-121B</t>
  </si>
  <si>
    <t>[Ｓ] メカニクスグローブ(耐水防寒/合成革)</t>
  </si>
  <si>
    <t>EA353BW-151</t>
  </si>
  <si>
    <t>[Ｍ] ﾒｶﾆｸｽｸﾞﾛｰﾌﾞ(合成革/指出し/ｺﾊﾞｰﾄ)</t>
  </si>
  <si>
    <t>EA353BW-153</t>
  </si>
  <si>
    <t>[LL] ﾒｶﾆｸｽｸﾞﾛｰﾌﾞ(合成革/指出し/ｺﾊﾞｰﾄ)</t>
  </si>
  <si>
    <t>2194</t>
  </si>
  <si>
    <t>EA353BD-46</t>
  </si>
  <si>
    <t>[Ｍ] 手袋(牛革/当て付)</t>
  </si>
  <si>
    <t>2196</t>
  </si>
  <si>
    <t>EA354GF-33</t>
  </si>
  <si>
    <t>[Ｌ/260mm]  手袋(厚手･塩化ﾋﾞﾆｰﾙ)</t>
  </si>
  <si>
    <t>EA354DS-33</t>
  </si>
  <si>
    <t>[Ｌ] 手袋(ﾎﾟﾘｴﾁﾚﾝ･ｴﾝﾎﾞｽ･ﾌﾞﾙｰ/100枚)</t>
  </si>
  <si>
    <t>EA354BD-73</t>
  </si>
  <si>
    <t>[LL/240mm] 手袋(ﾆﾄﾘﾙｺﾞﾑ・ﾊﾟｳﾀﾞｰ付/50枚)</t>
  </si>
  <si>
    <t>EA354BD-144</t>
  </si>
  <si>
    <t>[XL/240mm] 手袋(ﾆﾄﾘﾙ･生分解･粉無/100枚)</t>
  </si>
  <si>
    <t>2204</t>
  </si>
  <si>
    <t>EA926CE-8</t>
  </si>
  <si>
    <t>[Ｌ]  サポーター(手首左用)</t>
  </si>
  <si>
    <t>2208</t>
  </si>
  <si>
    <t>EA998TK-24.5</t>
  </si>
  <si>
    <t>24.5cm 防水セーフティシューズ(ﾌﾞﾗｯｸ)</t>
  </si>
  <si>
    <t>2209</t>
  </si>
  <si>
    <t>EA998RN-24.5A</t>
  </si>
  <si>
    <t>24.5cm 安全靴</t>
  </si>
  <si>
    <t>EA998SZ-25</t>
  </si>
  <si>
    <t>25.0cm 安全靴</t>
  </si>
  <si>
    <t>EA998SZ-26</t>
  </si>
  <si>
    <t>26.0cm 安全靴</t>
  </si>
  <si>
    <t>EA998SZ-27</t>
  </si>
  <si>
    <t>27.0cm 安全靴</t>
  </si>
  <si>
    <t>EA998SZ-27.5</t>
  </si>
  <si>
    <t>27.5cm 安全靴</t>
  </si>
  <si>
    <t>EA998SZ-28</t>
  </si>
  <si>
    <t>28.0cm 安全靴</t>
  </si>
  <si>
    <t>EA910ME-25.5</t>
  </si>
  <si>
    <t>25.5cm 防寒長靴(ｽﾊﾟｲｸ底)</t>
  </si>
  <si>
    <t>2214</t>
  </si>
  <si>
    <t>EA996XF-3A</t>
  </si>
  <si>
    <t>[LL] レインウェアー(ｸﾘｱｰ)</t>
  </si>
  <si>
    <t>EA996XF-4A</t>
  </si>
  <si>
    <t>[3L] レインウェアー(ｸﾘｱｰ)</t>
  </si>
  <si>
    <t>EA355BC-11</t>
  </si>
  <si>
    <t>73x119cm エプロン(撥水加工)</t>
  </si>
  <si>
    <t>2217</t>
  </si>
  <si>
    <t>EA915EA-12</t>
  </si>
  <si>
    <t>[ﾌﾘｰ] メッシュキャップ(ﾌﾞﾗｯｸ/5個)</t>
  </si>
  <si>
    <t>EA915GD-191</t>
  </si>
  <si>
    <t>[Ｍ] 防寒パンツ</t>
  </si>
  <si>
    <t>EA915GB-43</t>
  </si>
  <si>
    <t>[ Ｌ] 防寒ジャケット(注意色 ｵﾚﾝｼﾞ)</t>
  </si>
  <si>
    <t>EA915GD-203</t>
  </si>
  <si>
    <t>[XL] 防寒ジャケット</t>
  </si>
  <si>
    <t>2227</t>
  </si>
  <si>
    <t>EA915GF-122</t>
  </si>
  <si>
    <t>EA910LW-25</t>
  </si>
  <si>
    <t>25.0cm 長靴(防寒)</t>
  </si>
  <si>
    <t>EA983RT-34</t>
  </si>
  <si>
    <t>50mmx177mm ｾｰﾌﾃｨｰﾊﾞﾝﾄﾞ/伸縮式(ﾛｲﾔﾙﾌﾞﾙｰ)</t>
  </si>
  <si>
    <t>2241</t>
  </si>
  <si>
    <t>EA925KD-101</t>
  </si>
  <si>
    <t>サスペンダー</t>
  </si>
  <si>
    <t>EA998JB-16A</t>
  </si>
  <si>
    <t>800x100x40mm ベルトサポーター</t>
  </si>
  <si>
    <t>2248</t>
  </si>
  <si>
    <t>EA916XL-51</t>
  </si>
  <si>
    <t>460x420mm 手旗(ﾒｯｼｭ)</t>
  </si>
  <si>
    <t>2250</t>
  </si>
  <si>
    <t>EA983FT-2</t>
  </si>
  <si>
    <t>730mm [単1x4本]ＬＥＤライトコーン</t>
  </si>
  <si>
    <t>EA983BB-106</t>
  </si>
  <si>
    <t>900x600mm 無災害記録板[安全第一]</t>
  </si>
  <si>
    <t>EA983BB-108</t>
  </si>
  <si>
    <t>無災害記録板用パーツ</t>
  </si>
  <si>
    <t>2271</t>
  </si>
  <si>
    <t>EA983BF-2</t>
  </si>
  <si>
    <t>300x300mm 路面道路標識(蓄光/段差注意)</t>
  </si>
  <si>
    <t>EA983AX-127</t>
  </si>
  <si>
    <t>LED誘導灯用表示板(通路/右向矢印/A級）</t>
  </si>
  <si>
    <t>EA983AF-156</t>
  </si>
  <si>
    <t>215x250mm 消火器標識ステッカー</t>
  </si>
  <si>
    <t>EA983CW-161</t>
  </si>
  <si>
    <t>150x150mm ｱﾙﾌｧﾍﾞｯﾄ表示ｽﾃｯｶｰ[Ａ](1枚)</t>
  </si>
  <si>
    <t>EA983B-80</t>
  </si>
  <si>
    <t>ＪＩＳ安全標識板[通行禁止]</t>
  </si>
  <si>
    <t>2280</t>
  </si>
  <si>
    <t>EA983B-214</t>
  </si>
  <si>
    <t>ＪＩＳ安全標識[マスク着用]</t>
  </si>
  <si>
    <t>2282</t>
  </si>
  <si>
    <t>EA864CW-12</t>
  </si>
  <si>
    <t>[単3x3本]ｾﾝｻｰ式音声案内機(LED回転灯型/黄</t>
  </si>
  <si>
    <t>EA983CF-41</t>
  </si>
  <si>
    <t>300x600mm 置場標識(無地ﾀｲﾌﾟ)</t>
  </si>
  <si>
    <t>EA983FN-330G</t>
  </si>
  <si>
    <t>30x15x3mmアングル型保護キャップ(ｸﾞﾚｰ/2個</t>
  </si>
  <si>
    <t>EA983FN-330Y</t>
  </si>
  <si>
    <t>30x15x3mmアングル型保護キャップ(ｲｴﾛｰ/2個</t>
  </si>
  <si>
    <t>EA983FN-708Y</t>
  </si>
  <si>
    <t>M8 シングルナット用保護キャップ(ｲｴﾛｰ/2個</t>
  </si>
  <si>
    <t>EA983G-11</t>
  </si>
  <si>
    <t>50mmx9.1m 反射テープ(ｴﾝｼﾞﾆｱｸﾞﾚｰﾄﾞ)緑</t>
  </si>
  <si>
    <t>EA983G-16</t>
  </si>
  <si>
    <t>50mmx9.1m 反射テープ(ｴﾝｼﾞﾆｱｸﾞﾚｰﾄﾞ)白</t>
  </si>
  <si>
    <t>2304</t>
  </si>
  <si>
    <t>EA944DL-3</t>
  </si>
  <si>
    <t>50mmx18m滑り止めテープ(屋外･凸凹面用/黒)</t>
  </si>
  <si>
    <t>EA944DL-4</t>
  </si>
  <si>
    <t>100mmx5m滑り止めテープ(屋外･凸凹面用/黒)</t>
  </si>
  <si>
    <t>EA944DL-12</t>
  </si>
  <si>
    <t>50mmx 5m 滑り止めﾃｰﾌﾟ(屋外･凸凹面用/黄)</t>
  </si>
  <si>
    <t>EA983GD-501</t>
  </si>
  <si>
    <t>50mmx 3m 粗面用反射テープ(ﾊｲﾚﾍﾞﾙ･黄/黒)</t>
  </si>
  <si>
    <t>EA983GD-502</t>
  </si>
  <si>
    <t>100mmx 3m 粗面用反射テープ(ﾊｲﾚﾍﾞﾙ･黄/黒)</t>
  </si>
  <si>
    <t>EA864CT-6A</t>
  </si>
  <si>
    <t>AC100V/DC10-30V 受信機(保安･設備監視用)</t>
  </si>
  <si>
    <t>2311</t>
  </si>
  <si>
    <t>EA864CD-93B</t>
  </si>
  <si>
    <t>504万画素 暗視カメラ(防水型)</t>
  </si>
  <si>
    <t>EA864CF-31</t>
  </si>
  <si>
    <t>ワイヤレス発信器(設置用)</t>
  </si>
  <si>
    <t>EA864CB-162A</t>
  </si>
  <si>
    <t>AC100V/ 8.0W ＬＥＤセンサーライト(2灯)</t>
  </si>
  <si>
    <t>EA864CA-28</t>
  </si>
  <si>
    <t>ＬＥＤセンサーライト(ｿｰﾗｰ式/光色切替型)</t>
  </si>
  <si>
    <t>2322</t>
  </si>
  <si>
    <t>EA983SA-50S</t>
  </si>
  <si>
    <t>50mm シリンダー南京錠(120mm吊長/同一ｷｰ)</t>
  </si>
  <si>
    <t>EA983SC-460</t>
  </si>
  <si>
    <t>60mm シリンダー南京錠(40mm吊長)</t>
  </si>
  <si>
    <t>2330</t>
  </si>
  <si>
    <t>EA638JG-131</t>
  </si>
  <si>
    <t>32mm チェーンキャッチ(ｽﾁｰﾙﾆｯｹﾙﾒｯｷ製)</t>
  </si>
  <si>
    <t>2332</t>
  </si>
  <si>
    <t>EA956V-171</t>
  </si>
  <si>
    <t>72x 72x 66mm 番号札ケース</t>
  </si>
  <si>
    <t>EA979D-54A</t>
  </si>
  <si>
    <t>12x 12x5mm ゴム足(ﾄﾞｰﾑ型/15個)</t>
  </si>
  <si>
    <t>EA928AJ-30</t>
  </si>
  <si>
    <t>340mm カウンターダスター(ｿﾌﾄ)</t>
  </si>
  <si>
    <t>2373</t>
  </si>
  <si>
    <t>EA928DE-111</t>
  </si>
  <si>
    <t>480x200mm マイクロファイバーパッド</t>
  </si>
  <si>
    <t>EA928DE-113</t>
  </si>
  <si>
    <t>960x200mm マイクロファイバーパッド</t>
  </si>
  <si>
    <t>2375</t>
  </si>
  <si>
    <t>EA928AB-480</t>
  </si>
  <si>
    <t>1110-1800mm 水拭きモップ</t>
  </si>
  <si>
    <t>EA922B-246</t>
  </si>
  <si>
    <t>120x250mm ﾛｰﾙｸﾘｰﾅｰ(強力/ｶｰﾍﾟｯﾄ用)</t>
  </si>
  <si>
    <t>EA928BG-41</t>
  </si>
  <si>
    <t>350mm/1.5-2.4m ウィンドウウォッシャー</t>
  </si>
  <si>
    <t>EA995A-211</t>
  </si>
  <si>
    <t>280x150x300mm/10L ダストボックス</t>
  </si>
  <si>
    <t>2414</t>
  </si>
  <si>
    <t>EA899PA-23</t>
  </si>
  <si>
    <t>[EA899PA-3A･3SB･6･6S用] すきまノズル</t>
  </si>
  <si>
    <t>EA115KA-35A</t>
  </si>
  <si>
    <t>7.5m [家庭用]トリガーガン(高圧ホース付)</t>
  </si>
  <si>
    <t>2435</t>
  </si>
  <si>
    <t>EA115KC-20</t>
  </si>
  <si>
    <t>20m [業務用]高圧延長ホース</t>
  </si>
  <si>
    <t>2447</t>
  </si>
  <si>
    <t>EA914FA-12</t>
  </si>
  <si>
    <t>[EA914FA-2用] 40g マントル(3枚)</t>
  </si>
  <si>
    <t>EA917SB</t>
  </si>
  <si>
    <t>7.0L 洗濯袋(屋外用)</t>
  </si>
  <si>
    <t>2449</t>
  </si>
  <si>
    <t>EA912LA-21B</t>
  </si>
  <si>
    <t>[24点] 食器セット</t>
  </si>
  <si>
    <t>EA913AB-1</t>
  </si>
  <si>
    <t>500g 備長炭</t>
  </si>
  <si>
    <t>EA944KF-11</t>
  </si>
  <si>
    <t>1470x 800mm 自動車用ハーフボディカバー</t>
  </si>
  <si>
    <t>2471</t>
  </si>
  <si>
    <t>EA928AD-501</t>
  </si>
  <si>
    <t>1000mm 除雪ほうき</t>
  </si>
  <si>
    <t>2472</t>
  </si>
  <si>
    <t>EA124DW-42</t>
  </si>
  <si>
    <t>[EA124DW-30･-31用] 樹脂製ｴﾝﾄﾞｽﾄｯﾊﾟｰ</t>
  </si>
  <si>
    <t>EA925NB-1</t>
  </si>
  <si>
    <t>400x450x500mm 作業用バッグ</t>
  </si>
  <si>
    <t>EA370ED-3</t>
  </si>
  <si>
    <t>[LL] 保護ズボン(ﾁｪｰﾝｿｰ作業用/ｸｰﾙﾀｲﾌﾟ)</t>
  </si>
  <si>
    <t>EA650BC-44</t>
  </si>
  <si>
    <t>360mm/180mm なた(ｻﾔ付)</t>
  </si>
  <si>
    <t>EA599RC-2</t>
  </si>
  <si>
    <t>400mm/250mm 生木鋸(替刃式･ｻﾔ付)</t>
  </si>
  <si>
    <t>EA599RC-31</t>
  </si>
  <si>
    <t>420mm/270mm 生木鋸(替刃式)</t>
  </si>
  <si>
    <t>EA599RD-1</t>
  </si>
  <si>
    <t>300mm/200mm 折込鋸(替刃式･万能)</t>
  </si>
  <si>
    <t>2499</t>
  </si>
  <si>
    <t>EA650BA-82</t>
  </si>
  <si>
    <t>180mm/ 500mm 木鎌(両刃)</t>
  </si>
  <si>
    <t>2504</t>
  </si>
  <si>
    <t>EA898B-72</t>
  </si>
  <si>
    <t>255mm/ 40T 超硬チップソー(消音型)</t>
  </si>
  <si>
    <t>2508</t>
  </si>
  <si>
    <t>EA303YG-1A</t>
  </si>
  <si>
    <t>1300℃ 草焼きバーナー(灯油式)</t>
  </si>
  <si>
    <t>EA303YG-3</t>
  </si>
  <si>
    <t>1300℃ 草焼きﾊﾞｰﾅｰ(灯油式/予熱ﾊﾞｰﾅｰ内蔵)</t>
  </si>
  <si>
    <t>2512</t>
  </si>
  <si>
    <t>EA124LV-32</t>
  </si>
  <si>
    <t>Rc 1･1/2"/40A 散水栓(90ﾟﾀｰﾆﾝｸﾞﾊﾞﾙﾌﾞ)</t>
  </si>
  <si>
    <t>2523</t>
  </si>
  <si>
    <t>EA650-44</t>
  </si>
  <si>
    <t>２号 小動物捕獲トラップ</t>
  </si>
  <si>
    <t>2533</t>
  </si>
  <si>
    <t>EA925DB-23</t>
  </si>
  <si>
    <t>50x 63x152mm 無線用ポーチ(ｶﾓﾌﾗｰｼﾞｭ)</t>
  </si>
  <si>
    <t>NO57
ｶﾀﾛｸﾞﾍﾟｰｼﾞ</t>
    <phoneticPr fontId="3"/>
  </si>
  <si>
    <t>*但し、下記商品は2026年1月現在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</si>
</sst>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3"/>
  <sheetViews>
    <sheetView tabSelected="1" defaultGridColor="0" colorId="8" zoomScaleNormal="100" zoomScaleSheetLayoutView="100" workbookViewId="0">
      <selection activeCell="E2" sqref="E2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46023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3305</v>
      </c>
    </row>
    <row r="9" spans="1:6" s="1" customFormat="1" ht="12" x14ac:dyDescent="0.15"/>
    <row r="10" spans="1:6" s="1" customFormat="1" ht="12" x14ac:dyDescent="0.15">
      <c r="B10" s="10" t="s">
        <v>3304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240</v>
      </c>
      <c r="D12" s="6" t="s">
        <v>241</v>
      </c>
      <c r="E12" s="5" t="str">
        <f>HYPERLINK("https://www.esco-net.com/wcs/escort/ec/detail?hHinCd=EA115N-5B","EA115N-5B")</f>
        <v>EA115N-5B</v>
      </c>
    </row>
    <row r="13" spans="1:6" x14ac:dyDescent="0.2">
      <c r="B13" s="6"/>
      <c r="C13" s="6" t="s">
        <v>242</v>
      </c>
      <c r="D13" s="6" t="s">
        <v>243</v>
      </c>
      <c r="E13" s="5"/>
    </row>
    <row r="14" spans="1:6" x14ac:dyDescent="0.2">
      <c r="B14" s="6"/>
      <c r="C14" s="6" t="s">
        <v>244</v>
      </c>
      <c r="D14" s="6" t="s">
        <v>245</v>
      </c>
      <c r="E14" s="5"/>
    </row>
    <row r="15" spans="1:6" x14ac:dyDescent="0.2">
      <c r="B15" s="6"/>
      <c r="C15" s="6" t="s">
        <v>246</v>
      </c>
      <c r="D15" s="6" t="s">
        <v>247</v>
      </c>
      <c r="E15" s="5"/>
    </row>
    <row r="16" spans="1:6" x14ac:dyDescent="0.2">
      <c r="B16" s="6"/>
      <c r="C16" s="6" t="s">
        <v>248</v>
      </c>
      <c r="D16" s="6" t="s">
        <v>249</v>
      </c>
      <c r="E16" s="5"/>
    </row>
    <row r="17" spans="2:5" x14ac:dyDescent="0.2">
      <c r="B17" s="6"/>
      <c r="C17" s="6" t="s">
        <v>250</v>
      </c>
      <c r="D17" s="6" t="s">
        <v>251</v>
      </c>
      <c r="E17" s="5"/>
    </row>
    <row r="18" spans="2:5" x14ac:dyDescent="0.2">
      <c r="B18" s="6"/>
      <c r="C18" s="6" t="s">
        <v>252</v>
      </c>
      <c r="D18" s="6" t="s">
        <v>253</v>
      </c>
      <c r="E18" s="5"/>
    </row>
    <row r="19" spans="2:5" x14ac:dyDescent="0.2">
      <c r="B19" s="6"/>
      <c r="C19" s="6" t="s">
        <v>254</v>
      </c>
      <c r="D19" s="6" t="s">
        <v>255</v>
      </c>
      <c r="E19" s="5"/>
    </row>
    <row r="20" spans="2:5" x14ac:dyDescent="0.2">
      <c r="B20" s="6"/>
      <c r="C20" s="6" t="s">
        <v>256</v>
      </c>
      <c r="D20" s="6" t="s">
        <v>257</v>
      </c>
      <c r="E20" s="5"/>
    </row>
    <row r="21" spans="2:5" x14ac:dyDescent="0.2">
      <c r="B21" s="6"/>
      <c r="C21" s="6" t="s">
        <v>258</v>
      </c>
      <c r="D21" s="6" t="s">
        <v>259</v>
      </c>
      <c r="E21" s="5" t="str">
        <f>HYPERLINK("https://www.esco-net.com/wcs/escort/ec/detail?hHinCd=EA338KE-16A","EA338KE-16A")</f>
        <v>EA338KE-16A</v>
      </c>
    </row>
    <row r="22" spans="2:5" x14ac:dyDescent="0.2">
      <c r="B22" s="6"/>
      <c r="C22" s="6" t="s">
        <v>260</v>
      </c>
      <c r="D22" s="6" t="s">
        <v>158</v>
      </c>
      <c r="E22" s="5" t="str">
        <f>HYPERLINK("https://www.esco-net.com/wcs/escort/ec/detail?hHinCd=EA426CW-111","EA426CW-111")</f>
        <v>EA426CW-111</v>
      </c>
    </row>
    <row r="23" spans="2:5" x14ac:dyDescent="0.2">
      <c r="B23" s="6"/>
      <c r="C23" s="6" t="s">
        <v>261</v>
      </c>
      <c r="D23" s="6" t="s">
        <v>262</v>
      </c>
      <c r="E23" s="5" t="str">
        <f>HYPERLINK("https://www.esco-net.com/wcs/escort/ec/detail?hHinCd=EA440XG-3","EA440XG-3")</f>
        <v>EA440XG-3</v>
      </c>
    </row>
    <row r="24" spans="2:5" x14ac:dyDescent="0.2">
      <c r="B24" s="6"/>
      <c r="C24" s="6" t="s">
        <v>263</v>
      </c>
      <c r="D24" s="6" t="s">
        <v>264</v>
      </c>
      <c r="E24" s="5" t="str">
        <f>HYPERLINK("https://www.esco-net.com/wcs/escort/ec/detail?hHinCd=EA440XG-14","EA440XG-14")</f>
        <v>EA440XG-14</v>
      </c>
    </row>
    <row r="25" spans="2:5" x14ac:dyDescent="0.2">
      <c r="B25" s="6"/>
      <c r="C25" s="6" t="s">
        <v>265</v>
      </c>
      <c r="D25" s="6" t="s">
        <v>266</v>
      </c>
      <c r="E25" s="5" t="str">
        <f>HYPERLINK("https://www.esco-net.com/wcs/escort/ec/detail?hHinCd=EA440XG-21","EA440XG-21")</f>
        <v>EA440XG-21</v>
      </c>
    </row>
    <row r="26" spans="2:5" x14ac:dyDescent="0.2">
      <c r="B26" s="6"/>
      <c r="C26" s="6" t="s">
        <v>267</v>
      </c>
      <c r="D26" s="6" t="s">
        <v>268</v>
      </c>
      <c r="E26" s="5" t="str">
        <f>HYPERLINK("https://www.esco-net.com/wcs/escort/ec/detail?hHinCd=EA440XG-23","EA440XG-23")</f>
        <v>EA440XG-23</v>
      </c>
    </row>
    <row r="27" spans="2:5" x14ac:dyDescent="0.2">
      <c r="B27" s="6"/>
      <c r="C27" s="6" t="s">
        <v>269</v>
      </c>
      <c r="D27" s="6" t="s">
        <v>270</v>
      </c>
      <c r="E27" s="5" t="str">
        <f>HYPERLINK("https://www.esco-net.com/wcs/escort/ec/detail?hHinCd=EA440XG-33","EA440XG-33")</f>
        <v>EA440XG-33</v>
      </c>
    </row>
    <row r="28" spans="2:5" x14ac:dyDescent="0.2">
      <c r="B28" s="6"/>
      <c r="C28" s="6" t="s">
        <v>271</v>
      </c>
      <c r="D28" s="6" t="s">
        <v>272</v>
      </c>
      <c r="E28" s="5" t="str">
        <f>HYPERLINK("https://www.esco-net.com/wcs/escort/ec/detail?hHinCd=EA440XG-42","EA440XG-42")</f>
        <v>EA440XG-42</v>
      </c>
    </row>
    <row r="29" spans="2:5" x14ac:dyDescent="0.2">
      <c r="B29" s="6"/>
      <c r="C29" s="6" t="s">
        <v>273</v>
      </c>
      <c r="D29" s="6" t="s">
        <v>274</v>
      </c>
      <c r="E29" s="5" t="str">
        <f>HYPERLINK("https://www.esco-net.com/wcs/escort/ec/detail?hHinCd=EA440YG-2","EA440YG-2")</f>
        <v>EA440YG-2</v>
      </c>
    </row>
    <row r="30" spans="2:5" x14ac:dyDescent="0.2">
      <c r="B30" s="6"/>
      <c r="C30" s="6" t="s">
        <v>275</v>
      </c>
      <c r="D30" s="6" t="s">
        <v>276</v>
      </c>
      <c r="E30" s="5" t="str">
        <f>HYPERLINK("https://www.esco-net.com/wcs/escort/ec/detail?hHinCd=EA440YG-4","EA440YG-4")</f>
        <v>EA440YG-4</v>
      </c>
    </row>
    <row r="31" spans="2:5" x14ac:dyDescent="0.2">
      <c r="B31" s="6"/>
      <c r="C31" s="6" t="s">
        <v>277</v>
      </c>
      <c r="D31" s="6" t="s">
        <v>278</v>
      </c>
      <c r="E31" s="5" t="str">
        <f>HYPERLINK("https://www.esco-net.com/wcs/escort/ec/detail?hHinCd=EA440YG-13","EA440YG-13")</f>
        <v>EA440YG-13</v>
      </c>
    </row>
    <row r="32" spans="2:5" x14ac:dyDescent="0.2">
      <c r="B32" s="6"/>
      <c r="C32" s="6" t="s">
        <v>279</v>
      </c>
      <c r="D32" s="6" t="s">
        <v>280</v>
      </c>
      <c r="E32" s="5" t="str">
        <f>HYPERLINK("https://www.esco-net.com/wcs/escort/ec/detail?hHinCd=EA440YG-24","EA440YG-24")</f>
        <v>EA440YG-24</v>
      </c>
    </row>
    <row r="33" spans="2:5" x14ac:dyDescent="0.2">
      <c r="B33" s="6"/>
      <c r="C33" s="6" t="s">
        <v>281</v>
      </c>
      <c r="D33" s="6" t="s">
        <v>282</v>
      </c>
      <c r="E33" s="5" t="str">
        <f>HYPERLINK("https://www.esco-net.com/wcs/escort/ec/detail?hHinCd=EA440YG-42","EA440YG-42")</f>
        <v>EA440YG-42</v>
      </c>
    </row>
    <row r="34" spans="2:5" x14ac:dyDescent="0.2">
      <c r="B34" s="6"/>
      <c r="C34" s="6" t="s">
        <v>283</v>
      </c>
      <c r="D34" s="6" t="s">
        <v>284</v>
      </c>
      <c r="E34" s="5" t="str">
        <f>HYPERLINK("https://www.esco-net.com/wcs/escort/ec/detail?hHinCd=EA440YG-45","EA440YG-45")</f>
        <v>EA440YG-45</v>
      </c>
    </row>
    <row r="35" spans="2:5" x14ac:dyDescent="0.2">
      <c r="B35" s="6"/>
      <c r="C35" s="6" t="s">
        <v>285</v>
      </c>
      <c r="D35" s="6" t="s">
        <v>286</v>
      </c>
      <c r="E35" s="5" t="str">
        <f>HYPERLINK("https://www.esco-net.com/wcs/escort/ec/detail?hHinCd=EA440YG-51","EA440YG-51")</f>
        <v>EA440YG-51</v>
      </c>
    </row>
    <row r="36" spans="2:5" x14ac:dyDescent="0.2">
      <c r="B36" s="6"/>
      <c r="C36" s="6" t="s">
        <v>287</v>
      </c>
      <c r="D36" s="6" t="s">
        <v>288</v>
      </c>
      <c r="E36" s="5" t="str">
        <f>HYPERLINK("https://www.esco-net.com/wcs/escort/ec/detail?hHinCd=EA440ZG-21","EA440ZG-21")</f>
        <v>EA440ZG-21</v>
      </c>
    </row>
    <row r="37" spans="2:5" x14ac:dyDescent="0.2">
      <c r="B37" s="6"/>
      <c r="C37" s="6" t="s">
        <v>289</v>
      </c>
      <c r="D37" s="6" t="s">
        <v>290</v>
      </c>
      <c r="E37" s="5" t="str">
        <f>HYPERLINK("https://www.esco-net.com/wcs/escort/ec/detail?hHinCd=EA440ZG-45","EA440ZG-45")</f>
        <v>EA440ZG-45</v>
      </c>
    </row>
    <row r="38" spans="2:5" x14ac:dyDescent="0.2">
      <c r="B38" s="6"/>
      <c r="C38" s="6" t="s">
        <v>291</v>
      </c>
      <c r="D38" s="6" t="s">
        <v>292</v>
      </c>
      <c r="E38" s="5" t="str">
        <f>HYPERLINK("https://www.esco-net.com/wcs/escort/ec/detail?hHinCd=EA440ZG-54","EA440ZG-54")</f>
        <v>EA440ZG-54</v>
      </c>
    </row>
    <row r="39" spans="2:5" x14ac:dyDescent="0.2">
      <c r="B39" s="6"/>
      <c r="C39" s="6" t="s">
        <v>293</v>
      </c>
      <c r="D39" s="6" t="s">
        <v>294</v>
      </c>
      <c r="E39" s="5"/>
    </row>
    <row r="40" spans="2:5" x14ac:dyDescent="0.2">
      <c r="B40" s="6"/>
      <c r="C40" s="6" t="s">
        <v>295</v>
      </c>
      <c r="D40" s="6" t="s">
        <v>296</v>
      </c>
      <c r="E40" s="5"/>
    </row>
    <row r="41" spans="2:5" x14ac:dyDescent="0.2">
      <c r="B41" s="6"/>
      <c r="C41" s="6" t="s">
        <v>297</v>
      </c>
      <c r="D41" s="6" t="s">
        <v>298</v>
      </c>
      <c r="E41" s="5"/>
    </row>
    <row r="42" spans="2:5" x14ac:dyDescent="0.2">
      <c r="B42" s="6"/>
      <c r="C42" s="6" t="s">
        <v>299</v>
      </c>
      <c r="D42" s="6" t="s">
        <v>300</v>
      </c>
      <c r="E42" s="5"/>
    </row>
    <row r="43" spans="2:5" x14ac:dyDescent="0.2">
      <c r="B43" s="6"/>
      <c r="C43" s="6" t="s">
        <v>301</v>
      </c>
      <c r="D43" s="6" t="s">
        <v>302</v>
      </c>
      <c r="E43" s="5"/>
    </row>
    <row r="44" spans="2:5" x14ac:dyDescent="0.2">
      <c r="B44" s="6"/>
      <c r="C44" s="6" t="s">
        <v>303</v>
      </c>
      <c r="D44" s="6" t="s">
        <v>304</v>
      </c>
      <c r="E44" s="5"/>
    </row>
    <row r="45" spans="2:5" x14ac:dyDescent="0.2">
      <c r="B45" s="6"/>
      <c r="C45" s="6" t="s">
        <v>305</v>
      </c>
      <c r="D45" s="6" t="s">
        <v>306</v>
      </c>
      <c r="E45" s="5"/>
    </row>
    <row r="46" spans="2:5" x14ac:dyDescent="0.2">
      <c r="B46" s="6"/>
      <c r="C46" s="6" t="s">
        <v>307</v>
      </c>
      <c r="D46" s="6" t="s">
        <v>308</v>
      </c>
      <c r="E46" s="5"/>
    </row>
    <row r="47" spans="2:5" x14ac:dyDescent="0.2">
      <c r="B47" s="6"/>
      <c r="C47" s="6" t="s">
        <v>309</v>
      </c>
      <c r="D47" s="6" t="s">
        <v>310</v>
      </c>
      <c r="E47" s="5"/>
    </row>
    <row r="48" spans="2:5" x14ac:dyDescent="0.2">
      <c r="B48" s="6"/>
      <c r="C48" s="6" t="s">
        <v>311</v>
      </c>
      <c r="D48" s="6" t="s">
        <v>312</v>
      </c>
      <c r="E48" s="5"/>
    </row>
    <row r="49" spans="2:5" x14ac:dyDescent="0.2">
      <c r="B49" s="6"/>
      <c r="C49" s="6" t="s">
        <v>313</v>
      </c>
      <c r="D49" s="6" t="s">
        <v>314</v>
      </c>
      <c r="E49" s="5"/>
    </row>
    <row r="50" spans="2:5" x14ac:dyDescent="0.2">
      <c r="B50" s="6"/>
      <c r="C50" s="6" t="s">
        <v>315</v>
      </c>
      <c r="D50" s="6" t="s">
        <v>316</v>
      </c>
      <c r="E50" s="5"/>
    </row>
    <row r="51" spans="2:5" x14ac:dyDescent="0.2">
      <c r="B51" s="6"/>
      <c r="C51" s="6" t="s">
        <v>317</v>
      </c>
      <c r="D51" s="6" t="s">
        <v>318</v>
      </c>
      <c r="E51" s="5"/>
    </row>
    <row r="52" spans="2:5" x14ac:dyDescent="0.2">
      <c r="B52" s="6"/>
      <c r="C52" s="6" t="s">
        <v>319</v>
      </c>
      <c r="D52" s="6" t="s">
        <v>320</v>
      </c>
      <c r="E52" s="5"/>
    </row>
    <row r="53" spans="2:5" x14ac:dyDescent="0.2">
      <c r="B53" s="6"/>
      <c r="C53" s="6" t="s">
        <v>321</v>
      </c>
      <c r="D53" s="6" t="s">
        <v>322</v>
      </c>
      <c r="E53" s="5"/>
    </row>
    <row r="54" spans="2:5" x14ac:dyDescent="0.2">
      <c r="B54" s="6"/>
      <c r="C54" s="6" t="s">
        <v>323</v>
      </c>
      <c r="D54" s="6" t="s">
        <v>324</v>
      </c>
      <c r="E54" s="5"/>
    </row>
    <row r="55" spans="2:5" x14ac:dyDescent="0.2">
      <c r="B55" s="6"/>
      <c r="C55" s="6" t="s">
        <v>325</v>
      </c>
      <c r="D55" s="6" t="s">
        <v>326</v>
      </c>
      <c r="E55" s="5"/>
    </row>
    <row r="56" spans="2:5" x14ac:dyDescent="0.2">
      <c r="B56" s="6"/>
      <c r="C56" s="6" t="s">
        <v>327</v>
      </c>
      <c r="D56" s="6" t="s">
        <v>328</v>
      </c>
      <c r="E56" s="5"/>
    </row>
    <row r="57" spans="2:5" x14ac:dyDescent="0.2">
      <c r="B57" s="6"/>
      <c r="C57" s="6" t="s">
        <v>329</v>
      </c>
      <c r="D57" s="6" t="s">
        <v>330</v>
      </c>
      <c r="E57" s="5"/>
    </row>
    <row r="58" spans="2:5" x14ac:dyDescent="0.2">
      <c r="B58" s="6"/>
      <c r="C58" s="6" t="s">
        <v>331</v>
      </c>
      <c r="D58" s="6" t="s">
        <v>332</v>
      </c>
      <c r="E58" s="5"/>
    </row>
    <row r="59" spans="2:5" x14ac:dyDescent="0.2">
      <c r="B59" s="6"/>
      <c r="C59" s="6" t="s">
        <v>333</v>
      </c>
      <c r="D59" s="6" t="s">
        <v>334</v>
      </c>
      <c r="E59" s="5"/>
    </row>
    <row r="60" spans="2:5" x14ac:dyDescent="0.2">
      <c r="B60" s="6"/>
      <c r="C60" s="6" t="s">
        <v>335</v>
      </c>
      <c r="D60" s="6" t="s">
        <v>336</v>
      </c>
      <c r="E60" s="5"/>
    </row>
    <row r="61" spans="2:5" x14ac:dyDescent="0.2">
      <c r="B61" s="6"/>
      <c r="C61" s="6" t="s">
        <v>337</v>
      </c>
      <c r="D61" s="6" t="s">
        <v>338</v>
      </c>
      <c r="E61" s="5"/>
    </row>
    <row r="62" spans="2:5" x14ac:dyDescent="0.2">
      <c r="B62" s="6"/>
      <c r="C62" s="6" t="s">
        <v>339</v>
      </c>
      <c r="D62" s="6" t="s">
        <v>340</v>
      </c>
      <c r="E62" s="5"/>
    </row>
    <row r="63" spans="2:5" x14ac:dyDescent="0.2">
      <c r="B63" s="6"/>
      <c r="C63" s="6" t="s">
        <v>341</v>
      </c>
      <c r="D63" s="6" t="s">
        <v>342</v>
      </c>
      <c r="E63" s="5"/>
    </row>
    <row r="64" spans="2:5" x14ac:dyDescent="0.2">
      <c r="B64" s="6"/>
      <c r="C64" s="6" t="s">
        <v>343</v>
      </c>
      <c r="D64" s="6" t="s">
        <v>344</v>
      </c>
      <c r="E64" s="5"/>
    </row>
    <row r="65" spans="2:5" x14ac:dyDescent="0.2">
      <c r="B65" s="6"/>
      <c r="C65" s="6" t="s">
        <v>345</v>
      </c>
      <c r="D65" s="6" t="s">
        <v>346</v>
      </c>
      <c r="E65" s="5"/>
    </row>
    <row r="66" spans="2:5" x14ac:dyDescent="0.2">
      <c r="B66" s="6"/>
      <c r="C66" s="6" t="s">
        <v>347</v>
      </c>
      <c r="D66" s="6" t="s">
        <v>348</v>
      </c>
      <c r="E66" s="5"/>
    </row>
    <row r="67" spans="2:5" x14ac:dyDescent="0.2">
      <c r="B67" s="6"/>
      <c r="C67" s="6" t="s">
        <v>349</v>
      </c>
      <c r="D67" s="6" t="s">
        <v>350</v>
      </c>
      <c r="E67" s="5"/>
    </row>
    <row r="68" spans="2:5" x14ac:dyDescent="0.2">
      <c r="B68" s="6"/>
      <c r="C68" s="6" t="s">
        <v>351</v>
      </c>
      <c r="D68" s="6" t="s">
        <v>352</v>
      </c>
      <c r="E68" s="5"/>
    </row>
    <row r="69" spans="2:5" x14ac:dyDescent="0.2">
      <c r="B69" s="6"/>
      <c r="C69" s="6" t="s">
        <v>353</v>
      </c>
      <c r="D69" s="6" t="s">
        <v>354</v>
      </c>
      <c r="E69" s="5"/>
    </row>
    <row r="70" spans="2:5" x14ac:dyDescent="0.2">
      <c r="B70" s="6"/>
      <c r="C70" s="6" t="s">
        <v>355</v>
      </c>
      <c r="D70" s="6" t="s">
        <v>356</v>
      </c>
      <c r="E70" s="5"/>
    </row>
    <row r="71" spans="2:5" x14ac:dyDescent="0.2">
      <c r="B71" s="6"/>
      <c r="C71" s="6" t="s">
        <v>357</v>
      </c>
      <c r="D71" s="6" t="s">
        <v>358</v>
      </c>
      <c r="E71" s="5"/>
    </row>
    <row r="72" spans="2:5" x14ac:dyDescent="0.2">
      <c r="B72" s="6"/>
      <c r="C72" s="6" t="s">
        <v>359</v>
      </c>
      <c r="D72" s="6" t="s">
        <v>360</v>
      </c>
      <c r="E72" s="5"/>
    </row>
    <row r="73" spans="2:5" x14ac:dyDescent="0.2">
      <c r="B73" s="6"/>
      <c r="C73" s="6" t="s">
        <v>361</v>
      </c>
      <c r="D73" s="6" t="s">
        <v>362</v>
      </c>
      <c r="E73" s="5"/>
    </row>
    <row r="74" spans="2:5" x14ac:dyDescent="0.2">
      <c r="B74" s="6"/>
      <c r="C74" s="6" t="s">
        <v>363</v>
      </c>
      <c r="D74" s="6" t="s">
        <v>364</v>
      </c>
      <c r="E74" s="5"/>
    </row>
    <row r="75" spans="2:5" x14ac:dyDescent="0.2">
      <c r="B75" s="6"/>
      <c r="C75" s="6" t="s">
        <v>365</v>
      </c>
      <c r="D75" s="6" t="s">
        <v>366</v>
      </c>
      <c r="E75" s="5"/>
    </row>
    <row r="76" spans="2:5" x14ac:dyDescent="0.2">
      <c r="B76" s="6"/>
      <c r="C76" s="6" t="s">
        <v>367</v>
      </c>
      <c r="D76" s="6" t="s">
        <v>368</v>
      </c>
      <c r="E76" s="5"/>
    </row>
    <row r="77" spans="2:5" x14ac:dyDescent="0.2">
      <c r="B77" s="6"/>
      <c r="C77" s="6" t="s">
        <v>369</v>
      </c>
      <c r="D77" s="6" t="s">
        <v>370</v>
      </c>
      <c r="E77" s="5"/>
    </row>
    <row r="78" spans="2:5" x14ac:dyDescent="0.2">
      <c r="B78" s="6"/>
      <c r="C78" s="6" t="s">
        <v>371</v>
      </c>
      <c r="D78" s="6" t="s">
        <v>372</v>
      </c>
      <c r="E78" s="5"/>
    </row>
    <row r="79" spans="2:5" x14ac:dyDescent="0.2">
      <c r="B79" s="6"/>
      <c r="C79" s="6" t="s">
        <v>373</v>
      </c>
      <c r="D79" s="6" t="s">
        <v>374</v>
      </c>
      <c r="E79" s="5"/>
    </row>
    <row r="80" spans="2:5" x14ac:dyDescent="0.2">
      <c r="B80" s="6"/>
      <c r="C80" s="6" t="s">
        <v>375</v>
      </c>
      <c r="D80" s="6" t="s">
        <v>376</v>
      </c>
      <c r="E80" s="5"/>
    </row>
    <row r="81" spans="2:5" x14ac:dyDescent="0.2">
      <c r="B81" s="6"/>
      <c r="C81" s="6" t="s">
        <v>377</v>
      </c>
      <c r="D81" s="6" t="s">
        <v>378</v>
      </c>
      <c r="E81" s="5"/>
    </row>
    <row r="82" spans="2:5" x14ac:dyDescent="0.2">
      <c r="B82" s="6"/>
      <c r="C82" s="6" t="s">
        <v>379</v>
      </c>
      <c r="D82" s="6" t="s">
        <v>380</v>
      </c>
      <c r="E82" s="5"/>
    </row>
    <row r="83" spans="2:5" x14ac:dyDescent="0.2">
      <c r="B83" s="6"/>
      <c r="C83" s="6" t="s">
        <v>381</v>
      </c>
      <c r="D83" s="6" t="s">
        <v>382</v>
      </c>
      <c r="E83" s="5"/>
    </row>
    <row r="84" spans="2:5" x14ac:dyDescent="0.2">
      <c r="B84" s="6"/>
      <c r="C84" s="6" t="s">
        <v>383</v>
      </c>
      <c r="D84" s="6" t="s">
        <v>384</v>
      </c>
      <c r="E84" s="5"/>
    </row>
    <row r="85" spans="2:5" x14ac:dyDescent="0.2">
      <c r="B85" s="6"/>
      <c r="C85" s="6" t="s">
        <v>385</v>
      </c>
      <c r="D85" s="6" t="s">
        <v>386</v>
      </c>
      <c r="E85" s="5"/>
    </row>
    <row r="86" spans="2:5" x14ac:dyDescent="0.2">
      <c r="B86" s="6"/>
      <c r="C86" s="6" t="s">
        <v>387</v>
      </c>
      <c r="D86" s="6" t="s">
        <v>388</v>
      </c>
      <c r="E86" s="5"/>
    </row>
    <row r="87" spans="2:5" x14ac:dyDescent="0.2">
      <c r="B87" s="6"/>
      <c r="C87" s="6" t="s">
        <v>389</v>
      </c>
      <c r="D87" s="6" t="s">
        <v>390</v>
      </c>
      <c r="E87" s="5"/>
    </row>
    <row r="88" spans="2:5" x14ac:dyDescent="0.2">
      <c r="B88" s="6"/>
      <c r="C88" s="6" t="s">
        <v>391</v>
      </c>
      <c r="D88" s="6" t="s">
        <v>392</v>
      </c>
      <c r="E88" s="5"/>
    </row>
    <row r="89" spans="2:5" x14ac:dyDescent="0.2">
      <c r="B89" s="6"/>
      <c r="C89" s="6" t="s">
        <v>393</v>
      </c>
      <c r="D89" s="6" t="s">
        <v>394</v>
      </c>
      <c r="E89" s="5"/>
    </row>
    <row r="90" spans="2:5" x14ac:dyDescent="0.2">
      <c r="B90" s="6"/>
      <c r="C90" s="6" t="s">
        <v>395</v>
      </c>
      <c r="D90" s="6" t="s">
        <v>396</v>
      </c>
      <c r="E90" s="5"/>
    </row>
    <row r="91" spans="2:5" x14ac:dyDescent="0.2">
      <c r="B91" s="6"/>
      <c r="C91" s="6" t="s">
        <v>397</v>
      </c>
      <c r="D91" s="6" t="s">
        <v>398</v>
      </c>
      <c r="E91" s="5"/>
    </row>
    <row r="92" spans="2:5" x14ac:dyDescent="0.2">
      <c r="B92" s="6"/>
      <c r="C92" s="6" t="s">
        <v>399</v>
      </c>
      <c r="D92" s="6" t="s">
        <v>400</v>
      </c>
      <c r="E92" s="5"/>
    </row>
    <row r="93" spans="2:5" x14ac:dyDescent="0.2">
      <c r="B93" s="6"/>
      <c r="C93" s="6" t="s">
        <v>401</v>
      </c>
      <c r="D93" s="6" t="s">
        <v>402</v>
      </c>
      <c r="E93" s="5"/>
    </row>
    <row r="94" spans="2:5" x14ac:dyDescent="0.2">
      <c r="B94" s="6"/>
      <c r="C94" s="6" t="s">
        <v>403</v>
      </c>
      <c r="D94" s="6" t="s">
        <v>404</v>
      </c>
      <c r="E94" s="5"/>
    </row>
    <row r="95" spans="2:5" x14ac:dyDescent="0.2">
      <c r="B95" s="6"/>
      <c r="C95" s="6" t="s">
        <v>405</v>
      </c>
      <c r="D95" s="6" t="s">
        <v>406</v>
      </c>
      <c r="E95" s="5"/>
    </row>
    <row r="96" spans="2:5" x14ac:dyDescent="0.2">
      <c r="B96" s="6"/>
      <c r="C96" s="6" t="s">
        <v>407</v>
      </c>
      <c r="D96" s="6" t="s">
        <v>408</v>
      </c>
      <c r="E96" s="5"/>
    </row>
    <row r="97" spans="2:5" x14ac:dyDescent="0.2">
      <c r="B97" s="6"/>
      <c r="C97" s="6" t="s">
        <v>409</v>
      </c>
      <c r="D97" s="6" t="s">
        <v>410</v>
      </c>
      <c r="E97" s="5"/>
    </row>
    <row r="98" spans="2:5" x14ac:dyDescent="0.2">
      <c r="B98" s="6"/>
      <c r="C98" s="6" t="s">
        <v>411</v>
      </c>
      <c r="D98" s="6" t="s">
        <v>412</v>
      </c>
      <c r="E98" s="5"/>
    </row>
    <row r="99" spans="2:5" x14ac:dyDescent="0.2">
      <c r="B99" s="6"/>
      <c r="C99" s="6" t="s">
        <v>413</v>
      </c>
      <c r="D99" s="6" t="s">
        <v>414</v>
      </c>
      <c r="E99" s="5"/>
    </row>
    <row r="100" spans="2:5" x14ac:dyDescent="0.2">
      <c r="B100" s="6"/>
      <c r="C100" s="6" t="s">
        <v>415</v>
      </c>
      <c r="D100" s="6" t="s">
        <v>416</v>
      </c>
      <c r="E100" s="5"/>
    </row>
    <row r="101" spans="2:5" x14ac:dyDescent="0.2">
      <c r="B101" s="6"/>
      <c r="C101" s="6" t="s">
        <v>417</v>
      </c>
      <c r="D101" s="6" t="s">
        <v>418</v>
      </c>
      <c r="E101" s="5"/>
    </row>
    <row r="102" spans="2:5" x14ac:dyDescent="0.2">
      <c r="B102" s="6"/>
      <c r="C102" s="6" t="s">
        <v>419</v>
      </c>
      <c r="D102" s="6" t="s">
        <v>420</v>
      </c>
      <c r="E102" s="5"/>
    </row>
    <row r="103" spans="2:5" x14ac:dyDescent="0.2">
      <c r="B103" s="6"/>
      <c r="C103" s="6" t="s">
        <v>421</v>
      </c>
      <c r="D103" s="6" t="s">
        <v>422</v>
      </c>
      <c r="E103" s="5"/>
    </row>
    <row r="104" spans="2:5" x14ac:dyDescent="0.2">
      <c r="B104" s="6"/>
      <c r="C104" s="6" t="s">
        <v>423</v>
      </c>
      <c r="D104" s="6" t="s">
        <v>424</v>
      </c>
      <c r="E104" s="5"/>
    </row>
    <row r="105" spans="2:5" x14ac:dyDescent="0.2">
      <c r="B105" s="6"/>
      <c r="C105" s="6" t="s">
        <v>425</v>
      </c>
      <c r="D105" s="6" t="s">
        <v>426</v>
      </c>
      <c r="E105" s="5"/>
    </row>
    <row r="106" spans="2:5" x14ac:dyDescent="0.2">
      <c r="B106" s="6"/>
      <c r="C106" s="6" t="s">
        <v>427</v>
      </c>
      <c r="D106" s="6" t="s">
        <v>428</v>
      </c>
      <c r="E106" s="5"/>
    </row>
    <row r="107" spans="2:5" x14ac:dyDescent="0.2">
      <c r="B107" s="6"/>
      <c r="C107" s="6" t="s">
        <v>429</v>
      </c>
      <c r="D107" s="6" t="s">
        <v>430</v>
      </c>
      <c r="E107" s="5"/>
    </row>
    <row r="108" spans="2:5" x14ac:dyDescent="0.2">
      <c r="B108" s="6"/>
      <c r="C108" s="6" t="s">
        <v>431</v>
      </c>
      <c r="D108" s="6" t="s">
        <v>432</v>
      </c>
      <c r="E108" s="5"/>
    </row>
    <row r="109" spans="2:5" x14ac:dyDescent="0.2">
      <c r="B109" s="6"/>
      <c r="C109" s="6" t="s">
        <v>433</v>
      </c>
      <c r="D109" s="6" t="s">
        <v>434</v>
      </c>
      <c r="E109" s="5"/>
    </row>
    <row r="110" spans="2:5" x14ac:dyDescent="0.2">
      <c r="B110" s="6"/>
      <c r="C110" s="6" t="s">
        <v>435</v>
      </c>
      <c r="D110" s="6" t="s">
        <v>436</v>
      </c>
      <c r="E110" s="5"/>
    </row>
    <row r="111" spans="2:5" x14ac:dyDescent="0.2">
      <c r="B111" s="6"/>
      <c r="C111" s="6" t="s">
        <v>437</v>
      </c>
      <c r="D111" s="6" t="s">
        <v>438</v>
      </c>
      <c r="E111" s="5"/>
    </row>
    <row r="112" spans="2:5" x14ac:dyDescent="0.2">
      <c r="B112" s="6"/>
      <c r="C112" s="6" t="s">
        <v>439</v>
      </c>
      <c r="D112" s="6" t="s">
        <v>440</v>
      </c>
      <c r="E112" s="5"/>
    </row>
    <row r="113" spans="2:5" x14ac:dyDescent="0.2">
      <c r="B113" s="6"/>
      <c r="C113" s="6" t="s">
        <v>441</v>
      </c>
      <c r="D113" s="6" t="s">
        <v>442</v>
      </c>
      <c r="E113" s="5"/>
    </row>
    <row r="114" spans="2:5" x14ac:dyDescent="0.2">
      <c r="B114" s="6"/>
      <c r="C114" s="6" t="s">
        <v>443</v>
      </c>
      <c r="D114" s="6" t="s">
        <v>444</v>
      </c>
      <c r="E114" s="5"/>
    </row>
    <row r="115" spans="2:5" x14ac:dyDescent="0.2">
      <c r="B115" s="6"/>
      <c r="C115" s="6" t="s">
        <v>445</v>
      </c>
      <c r="D115" s="6" t="s">
        <v>446</v>
      </c>
      <c r="E115" s="5"/>
    </row>
    <row r="116" spans="2:5" x14ac:dyDescent="0.2">
      <c r="B116" s="6"/>
      <c r="C116" s="6" t="s">
        <v>447</v>
      </c>
      <c r="D116" s="6" t="s">
        <v>448</v>
      </c>
      <c r="E116" s="5"/>
    </row>
    <row r="117" spans="2:5" x14ac:dyDescent="0.2">
      <c r="B117" s="6"/>
      <c r="C117" s="6" t="s">
        <v>449</v>
      </c>
      <c r="D117" s="6" t="s">
        <v>450</v>
      </c>
      <c r="E117" s="5"/>
    </row>
    <row r="118" spans="2:5" x14ac:dyDescent="0.2">
      <c r="B118" s="6"/>
      <c r="C118" s="6" t="s">
        <v>451</v>
      </c>
      <c r="D118" s="6" t="s">
        <v>452</v>
      </c>
      <c r="E118" s="5"/>
    </row>
    <row r="119" spans="2:5" x14ac:dyDescent="0.2">
      <c r="B119" s="6"/>
      <c r="C119" s="6" t="s">
        <v>453</v>
      </c>
      <c r="D119" s="6" t="s">
        <v>454</v>
      </c>
      <c r="E119" s="5"/>
    </row>
    <row r="120" spans="2:5" x14ac:dyDescent="0.2">
      <c r="B120" s="6"/>
      <c r="C120" s="6" t="s">
        <v>455</v>
      </c>
      <c r="D120" s="6" t="s">
        <v>456</v>
      </c>
      <c r="E120" s="5"/>
    </row>
    <row r="121" spans="2:5" x14ac:dyDescent="0.2">
      <c r="B121" s="6"/>
      <c r="C121" s="6" t="s">
        <v>457</v>
      </c>
      <c r="D121" s="6" t="s">
        <v>458</v>
      </c>
      <c r="E121" s="5"/>
    </row>
    <row r="122" spans="2:5" x14ac:dyDescent="0.2">
      <c r="B122" s="6"/>
      <c r="C122" s="6" t="s">
        <v>459</v>
      </c>
      <c r="D122" s="6" t="s">
        <v>460</v>
      </c>
      <c r="E122" s="5"/>
    </row>
    <row r="123" spans="2:5" x14ac:dyDescent="0.2">
      <c r="B123" s="6"/>
      <c r="C123" s="6" t="s">
        <v>461</v>
      </c>
      <c r="D123" s="6" t="s">
        <v>462</v>
      </c>
      <c r="E123" s="5"/>
    </row>
    <row r="124" spans="2:5" x14ac:dyDescent="0.2">
      <c r="B124" s="6"/>
      <c r="C124" s="6" t="s">
        <v>463</v>
      </c>
      <c r="D124" s="6" t="s">
        <v>464</v>
      </c>
      <c r="E124" s="5"/>
    </row>
    <row r="125" spans="2:5" x14ac:dyDescent="0.2">
      <c r="B125" s="6"/>
      <c r="C125" s="6" t="s">
        <v>465</v>
      </c>
      <c r="D125" s="6" t="s">
        <v>466</v>
      </c>
      <c r="E125" s="5"/>
    </row>
    <row r="126" spans="2:5" x14ac:dyDescent="0.2">
      <c r="B126" s="6"/>
      <c r="C126" s="6" t="s">
        <v>467</v>
      </c>
      <c r="D126" s="6" t="s">
        <v>468</v>
      </c>
      <c r="E126" s="5"/>
    </row>
    <row r="127" spans="2:5" x14ac:dyDescent="0.2">
      <c r="B127" s="6"/>
      <c r="C127" s="6" t="s">
        <v>469</v>
      </c>
      <c r="D127" s="6" t="s">
        <v>470</v>
      </c>
      <c r="E127" s="5"/>
    </row>
    <row r="128" spans="2:5" x14ac:dyDescent="0.2">
      <c r="B128" s="6"/>
      <c r="C128" s="6" t="s">
        <v>471</v>
      </c>
      <c r="D128" s="6" t="s">
        <v>472</v>
      </c>
      <c r="E128" s="5"/>
    </row>
    <row r="129" spans="2:5" x14ac:dyDescent="0.2">
      <c r="B129" s="6"/>
      <c r="C129" s="6" t="s">
        <v>473</v>
      </c>
      <c r="D129" s="6" t="s">
        <v>474</v>
      </c>
      <c r="E129" s="5"/>
    </row>
    <row r="130" spans="2:5" x14ac:dyDescent="0.2">
      <c r="B130" s="6"/>
      <c r="C130" s="6" t="s">
        <v>475</v>
      </c>
      <c r="D130" s="6" t="s">
        <v>476</v>
      </c>
      <c r="E130" s="5"/>
    </row>
    <row r="131" spans="2:5" x14ac:dyDescent="0.2">
      <c r="B131" s="6"/>
      <c r="C131" s="6" t="s">
        <v>477</v>
      </c>
      <c r="D131" s="6" t="s">
        <v>478</v>
      </c>
      <c r="E131" s="5"/>
    </row>
    <row r="132" spans="2:5" x14ac:dyDescent="0.2">
      <c r="B132" s="6"/>
      <c r="C132" s="6" t="s">
        <v>479</v>
      </c>
      <c r="D132" s="6" t="s">
        <v>480</v>
      </c>
      <c r="E132" s="5"/>
    </row>
    <row r="133" spans="2:5" x14ac:dyDescent="0.2">
      <c r="B133" s="6"/>
      <c r="C133" s="6" t="s">
        <v>481</v>
      </c>
      <c r="D133" s="6" t="s">
        <v>482</v>
      </c>
      <c r="E133" s="5"/>
    </row>
    <row r="134" spans="2:5" x14ac:dyDescent="0.2">
      <c r="B134" s="6"/>
      <c r="C134" s="6" t="s">
        <v>483</v>
      </c>
      <c r="D134" s="6" t="s">
        <v>484</v>
      </c>
      <c r="E134" s="5"/>
    </row>
    <row r="135" spans="2:5" x14ac:dyDescent="0.2">
      <c r="B135" s="6"/>
      <c r="C135" s="6" t="s">
        <v>485</v>
      </c>
      <c r="D135" s="6" t="s">
        <v>486</v>
      </c>
      <c r="E135" s="5"/>
    </row>
    <row r="136" spans="2:5" x14ac:dyDescent="0.2">
      <c r="B136" s="6"/>
      <c r="C136" s="6" t="s">
        <v>487</v>
      </c>
      <c r="D136" s="6" t="s">
        <v>488</v>
      </c>
      <c r="E136" s="5"/>
    </row>
    <row r="137" spans="2:5" x14ac:dyDescent="0.2">
      <c r="B137" s="6"/>
      <c r="C137" s="6" t="s">
        <v>489</v>
      </c>
      <c r="D137" s="6" t="s">
        <v>490</v>
      </c>
      <c r="E137" s="5"/>
    </row>
    <row r="138" spans="2:5" x14ac:dyDescent="0.2">
      <c r="B138" s="6"/>
      <c r="C138" s="6" t="s">
        <v>491</v>
      </c>
      <c r="D138" s="6" t="s">
        <v>492</v>
      </c>
      <c r="E138" s="5"/>
    </row>
    <row r="139" spans="2:5" x14ac:dyDescent="0.2">
      <c r="B139" s="6"/>
      <c r="C139" s="6" t="s">
        <v>493</v>
      </c>
      <c r="D139" s="6" t="s">
        <v>494</v>
      </c>
      <c r="E139" s="5"/>
    </row>
    <row r="140" spans="2:5" x14ac:dyDescent="0.2">
      <c r="B140" s="6"/>
      <c r="C140" s="6" t="s">
        <v>495</v>
      </c>
      <c r="D140" s="6" t="s">
        <v>496</v>
      </c>
      <c r="E140" s="5"/>
    </row>
    <row r="141" spans="2:5" x14ac:dyDescent="0.2">
      <c r="B141" s="6"/>
      <c r="C141" s="6" t="s">
        <v>497</v>
      </c>
      <c r="D141" s="6" t="s">
        <v>498</v>
      </c>
      <c r="E141" s="5"/>
    </row>
    <row r="142" spans="2:5" x14ac:dyDescent="0.2">
      <c r="B142" s="6"/>
      <c r="C142" s="6" t="s">
        <v>499</v>
      </c>
      <c r="D142" s="6" t="s">
        <v>500</v>
      </c>
      <c r="E142" s="5"/>
    </row>
    <row r="143" spans="2:5" x14ac:dyDescent="0.2">
      <c r="B143" s="6"/>
      <c r="C143" s="6" t="s">
        <v>501</v>
      </c>
      <c r="D143" s="6" t="s">
        <v>502</v>
      </c>
      <c r="E143" s="5"/>
    </row>
    <row r="144" spans="2:5" x14ac:dyDescent="0.2">
      <c r="B144" s="6"/>
      <c r="C144" s="6" t="s">
        <v>503</v>
      </c>
      <c r="D144" s="6" t="s">
        <v>504</v>
      </c>
      <c r="E144" s="5"/>
    </row>
    <row r="145" spans="2:5" x14ac:dyDescent="0.2">
      <c r="B145" s="6"/>
      <c r="C145" s="6" t="s">
        <v>505</v>
      </c>
      <c r="D145" s="6" t="s">
        <v>506</v>
      </c>
      <c r="E145" s="5"/>
    </row>
    <row r="146" spans="2:5" x14ac:dyDescent="0.2">
      <c r="B146" s="6"/>
      <c r="C146" s="6" t="s">
        <v>507</v>
      </c>
      <c r="D146" s="6" t="s">
        <v>508</v>
      </c>
      <c r="E146" s="5"/>
    </row>
    <row r="147" spans="2:5" x14ac:dyDescent="0.2">
      <c r="B147" s="6"/>
      <c r="C147" s="6" t="s">
        <v>509</v>
      </c>
      <c r="D147" s="6" t="s">
        <v>510</v>
      </c>
      <c r="E147" s="5"/>
    </row>
    <row r="148" spans="2:5" x14ac:dyDescent="0.2">
      <c r="B148" s="6"/>
      <c r="C148" s="6" t="s">
        <v>511</v>
      </c>
      <c r="D148" s="6" t="s">
        <v>512</v>
      </c>
      <c r="E148" s="5"/>
    </row>
    <row r="149" spans="2:5" x14ac:dyDescent="0.2">
      <c r="B149" s="6"/>
      <c r="C149" s="6" t="s">
        <v>513</v>
      </c>
      <c r="D149" s="6" t="s">
        <v>514</v>
      </c>
      <c r="E149" s="5"/>
    </row>
    <row r="150" spans="2:5" x14ac:dyDescent="0.2">
      <c r="B150" s="6"/>
      <c r="C150" s="6" t="s">
        <v>515</v>
      </c>
      <c r="D150" s="6" t="s">
        <v>516</v>
      </c>
      <c r="E150" s="5"/>
    </row>
    <row r="151" spans="2:5" x14ac:dyDescent="0.2">
      <c r="B151" s="6"/>
      <c r="C151" s="6" t="s">
        <v>517</v>
      </c>
      <c r="D151" s="6" t="s">
        <v>518</v>
      </c>
      <c r="E151" s="5"/>
    </row>
    <row r="152" spans="2:5" x14ac:dyDescent="0.2">
      <c r="B152" s="6"/>
      <c r="C152" s="6" t="s">
        <v>519</v>
      </c>
      <c r="D152" s="6" t="s">
        <v>520</v>
      </c>
      <c r="E152" s="5"/>
    </row>
    <row r="153" spans="2:5" x14ac:dyDescent="0.2">
      <c r="B153" s="6"/>
      <c r="C153" s="6" t="s">
        <v>521</v>
      </c>
      <c r="D153" s="6" t="s">
        <v>522</v>
      </c>
      <c r="E153" s="5"/>
    </row>
    <row r="154" spans="2:5" x14ac:dyDescent="0.2">
      <c r="B154" s="6"/>
      <c r="C154" s="6" t="s">
        <v>523</v>
      </c>
      <c r="D154" s="6" t="s">
        <v>524</v>
      </c>
      <c r="E154" s="5"/>
    </row>
    <row r="155" spans="2:5" x14ac:dyDescent="0.2">
      <c r="B155" s="6"/>
      <c r="C155" s="6" t="s">
        <v>525</v>
      </c>
      <c r="D155" s="6" t="s">
        <v>526</v>
      </c>
      <c r="E155" s="5"/>
    </row>
    <row r="156" spans="2:5" x14ac:dyDescent="0.2">
      <c r="B156" s="6"/>
      <c r="C156" s="6" t="s">
        <v>527</v>
      </c>
      <c r="D156" s="6" t="s">
        <v>528</v>
      </c>
      <c r="E156" s="5"/>
    </row>
    <row r="157" spans="2:5" x14ac:dyDescent="0.2">
      <c r="B157" s="6"/>
      <c r="C157" s="6" t="s">
        <v>529</v>
      </c>
      <c r="D157" s="6" t="s">
        <v>530</v>
      </c>
      <c r="E157" s="5"/>
    </row>
    <row r="158" spans="2:5" x14ac:dyDescent="0.2">
      <c r="B158" s="6"/>
      <c r="C158" s="6" t="s">
        <v>531</v>
      </c>
      <c r="D158" s="6" t="s">
        <v>532</v>
      </c>
      <c r="E158" s="5"/>
    </row>
    <row r="159" spans="2:5" x14ac:dyDescent="0.2">
      <c r="B159" s="6"/>
      <c r="C159" s="6" t="s">
        <v>533</v>
      </c>
      <c r="D159" s="6" t="s">
        <v>534</v>
      </c>
      <c r="E159" s="5"/>
    </row>
    <row r="160" spans="2:5" x14ac:dyDescent="0.2">
      <c r="B160" s="6"/>
      <c r="C160" s="6" t="s">
        <v>535</v>
      </c>
      <c r="D160" s="6" t="s">
        <v>536</v>
      </c>
      <c r="E160" s="5"/>
    </row>
    <row r="161" spans="2:5" x14ac:dyDescent="0.2">
      <c r="B161" s="6"/>
      <c r="C161" s="6" t="s">
        <v>537</v>
      </c>
      <c r="D161" s="6" t="s">
        <v>538</v>
      </c>
      <c r="E161" s="5"/>
    </row>
    <row r="162" spans="2:5" x14ac:dyDescent="0.2">
      <c r="B162" s="6"/>
      <c r="C162" s="6" t="s">
        <v>539</v>
      </c>
      <c r="D162" s="6" t="s">
        <v>540</v>
      </c>
      <c r="E162" s="5"/>
    </row>
    <row r="163" spans="2:5" x14ac:dyDescent="0.2">
      <c r="B163" s="6"/>
      <c r="C163" s="6" t="s">
        <v>541</v>
      </c>
      <c r="D163" s="6" t="s">
        <v>542</v>
      </c>
      <c r="E163" s="5"/>
    </row>
    <row r="164" spans="2:5" x14ac:dyDescent="0.2">
      <c r="B164" s="6"/>
      <c r="C164" s="6" t="s">
        <v>543</v>
      </c>
      <c r="D164" s="6" t="s">
        <v>544</v>
      </c>
      <c r="E164" s="5"/>
    </row>
    <row r="165" spans="2:5" x14ac:dyDescent="0.2">
      <c r="B165" s="6"/>
      <c r="C165" s="6" t="s">
        <v>545</v>
      </c>
      <c r="D165" s="6" t="s">
        <v>546</v>
      </c>
      <c r="E165" s="5"/>
    </row>
    <row r="166" spans="2:5" x14ac:dyDescent="0.2">
      <c r="B166" s="6"/>
      <c r="C166" s="6" t="s">
        <v>547</v>
      </c>
      <c r="D166" s="6" t="s">
        <v>548</v>
      </c>
      <c r="E166" s="5"/>
    </row>
    <row r="167" spans="2:5" x14ac:dyDescent="0.2">
      <c r="B167" s="6"/>
      <c r="C167" s="6" t="s">
        <v>549</v>
      </c>
      <c r="D167" s="6" t="s">
        <v>550</v>
      </c>
      <c r="E167" s="5"/>
    </row>
    <row r="168" spans="2:5" x14ac:dyDescent="0.2">
      <c r="B168" s="6"/>
      <c r="C168" s="6" t="s">
        <v>551</v>
      </c>
      <c r="D168" s="6" t="s">
        <v>552</v>
      </c>
      <c r="E168" s="5"/>
    </row>
    <row r="169" spans="2:5" x14ac:dyDescent="0.2">
      <c r="B169" s="6"/>
      <c r="C169" s="6" t="s">
        <v>553</v>
      </c>
      <c r="D169" s="6" t="s">
        <v>554</v>
      </c>
      <c r="E169" s="5"/>
    </row>
    <row r="170" spans="2:5" x14ac:dyDescent="0.2">
      <c r="B170" s="6"/>
      <c r="C170" s="6" t="s">
        <v>555</v>
      </c>
      <c r="D170" s="6" t="s">
        <v>556</v>
      </c>
      <c r="E170" s="5"/>
    </row>
    <row r="171" spans="2:5" x14ac:dyDescent="0.2">
      <c r="B171" s="6"/>
      <c r="C171" s="6" t="s">
        <v>557</v>
      </c>
      <c r="D171" s="6" t="s">
        <v>558</v>
      </c>
      <c r="E171" s="5"/>
    </row>
    <row r="172" spans="2:5" x14ac:dyDescent="0.2">
      <c r="B172" s="6"/>
      <c r="C172" s="6" t="s">
        <v>559</v>
      </c>
      <c r="D172" s="6" t="s">
        <v>560</v>
      </c>
      <c r="E172" s="5"/>
    </row>
    <row r="173" spans="2:5" x14ac:dyDescent="0.2">
      <c r="B173" s="6"/>
      <c r="C173" s="6" t="s">
        <v>561</v>
      </c>
      <c r="D173" s="6" t="s">
        <v>562</v>
      </c>
      <c r="E173" s="5"/>
    </row>
    <row r="174" spans="2:5" x14ac:dyDescent="0.2">
      <c r="B174" s="6"/>
      <c r="C174" s="6" t="s">
        <v>563</v>
      </c>
      <c r="D174" s="6" t="s">
        <v>564</v>
      </c>
      <c r="E174" s="5"/>
    </row>
    <row r="175" spans="2:5" x14ac:dyDescent="0.2">
      <c r="B175" s="6"/>
      <c r="C175" s="6" t="s">
        <v>565</v>
      </c>
      <c r="D175" s="6" t="s">
        <v>566</v>
      </c>
      <c r="E175" s="5"/>
    </row>
    <row r="176" spans="2:5" x14ac:dyDescent="0.2">
      <c r="B176" s="6"/>
      <c r="C176" s="6" t="s">
        <v>567</v>
      </c>
      <c r="D176" s="6" t="s">
        <v>568</v>
      </c>
      <c r="E176" s="5"/>
    </row>
    <row r="177" spans="2:5" x14ac:dyDescent="0.2">
      <c r="B177" s="6"/>
      <c r="C177" s="6" t="s">
        <v>569</v>
      </c>
      <c r="D177" s="6" t="s">
        <v>570</v>
      </c>
      <c r="E177" s="5"/>
    </row>
    <row r="178" spans="2:5" x14ac:dyDescent="0.2">
      <c r="B178" s="6"/>
      <c r="C178" s="6" t="s">
        <v>571</v>
      </c>
      <c r="D178" s="6" t="s">
        <v>572</v>
      </c>
      <c r="E178" s="5"/>
    </row>
    <row r="179" spans="2:5" x14ac:dyDescent="0.2">
      <c r="B179" s="6"/>
      <c r="C179" s="6" t="s">
        <v>573</v>
      </c>
      <c r="D179" s="6" t="s">
        <v>574</v>
      </c>
      <c r="E179" s="5"/>
    </row>
    <row r="180" spans="2:5" x14ac:dyDescent="0.2">
      <c r="B180" s="6"/>
      <c r="C180" s="6" t="s">
        <v>575</v>
      </c>
      <c r="D180" s="6" t="s">
        <v>576</v>
      </c>
      <c r="E180" s="5"/>
    </row>
    <row r="181" spans="2:5" x14ac:dyDescent="0.2">
      <c r="B181" s="6"/>
      <c r="C181" s="6" t="s">
        <v>577</v>
      </c>
      <c r="D181" s="6" t="s">
        <v>578</v>
      </c>
      <c r="E181" s="5"/>
    </row>
    <row r="182" spans="2:5" x14ac:dyDescent="0.2">
      <c r="B182" s="6"/>
      <c r="C182" s="6" t="s">
        <v>579</v>
      </c>
      <c r="D182" s="6" t="s">
        <v>580</v>
      </c>
      <c r="E182" s="5"/>
    </row>
    <row r="183" spans="2:5" x14ac:dyDescent="0.2">
      <c r="B183" s="6"/>
      <c r="C183" s="6" t="s">
        <v>581</v>
      </c>
      <c r="D183" s="6" t="s">
        <v>582</v>
      </c>
      <c r="E183" s="5"/>
    </row>
    <row r="184" spans="2:5" x14ac:dyDescent="0.2">
      <c r="B184" s="6"/>
      <c r="C184" s="6" t="s">
        <v>583</v>
      </c>
      <c r="D184" s="6" t="s">
        <v>584</v>
      </c>
      <c r="E184" s="5"/>
    </row>
    <row r="185" spans="2:5" x14ac:dyDescent="0.2">
      <c r="B185" s="6"/>
      <c r="C185" s="6" t="s">
        <v>585</v>
      </c>
      <c r="D185" s="6" t="s">
        <v>586</v>
      </c>
      <c r="E185" s="5"/>
    </row>
    <row r="186" spans="2:5" x14ac:dyDescent="0.2">
      <c r="B186" s="6"/>
      <c r="C186" s="6" t="s">
        <v>587</v>
      </c>
      <c r="D186" s="6" t="s">
        <v>588</v>
      </c>
      <c r="E186" s="5"/>
    </row>
    <row r="187" spans="2:5" x14ac:dyDescent="0.2">
      <c r="B187" s="6"/>
      <c r="C187" s="6" t="s">
        <v>589</v>
      </c>
      <c r="D187" s="6" t="s">
        <v>590</v>
      </c>
      <c r="E187" s="5"/>
    </row>
    <row r="188" spans="2:5" x14ac:dyDescent="0.2">
      <c r="B188" s="6"/>
      <c r="C188" s="6" t="s">
        <v>591</v>
      </c>
      <c r="D188" s="6" t="s">
        <v>592</v>
      </c>
      <c r="E188" s="5"/>
    </row>
    <row r="189" spans="2:5" x14ac:dyDescent="0.2">
      <c r="B189" s="6"/>
      <c r="C189" s="6" t="s">
        <v>593</v>
      </c>
      <c r="D189" s="6" t="s">
        <v>594</v>
      </c>
      <c r="E189" s="5"/>
    </row>
    <row r="190" spans="2:5" x14ac:dyDescent="0.2">
      <c r="B190" s="6"/>
      <c r="C190" s="6" t="s">
        <v>595</v>
      </c>
      <c r="D190" s="6" t="s">
        <v>596</v>
      </c>
      <c r="E190" s="5"/>
    </row>
    <row r="191" spans="2:5" x14ac:dyDescent="0.2">
      <c r="B191" s="6"/>
      <c r="C191" s="6" t="s">
        <v>597</v>
      </c>
      <c r="D191" s="6" t="s">
        <v>598</v>
      </c>
      <c r="E191" s="5"/>
    </row>
    <row r="192" spans="2:5" x14ac:dyDescent="0.2">
      <c r="B192" s="6"/>
      <c r="C192" s="6" t="s">
        <v>599</v>
      </c>
      <c r="D192" s="6" t="s">
        <v>600</v>
      </c>
      <c r="E192" s="5"/>
    </row>
    <row r="193" spans="2:5" x14ac:dyDescent="0.2">
      <c r="B193" s="6"/>
      <c r="C193" s="6" t="s">
        <v>601</v>
      </c>
      <c r="D193" s="6" t="s">
        <v>602</v>
      </c>
      <c r="E193" s="5"/>
    </row>
    <row r="194" spans="2:5" x14ac:dyDescent="0.2">
      <c r="B194" s="6"/>
      <c r="C194" s="6" t="s">
        <v>603</v>
      </c>
      <c r="D194" s="6" t="s">
        <v>604</v>
      </c>
      <c r="E194" s="5"/>
    </row>
    <row r="195" spans="2:5" x14ac:dyDescent="0.2">
      <c r="B195" s="6"/>
      <c r="C195" s="6" t="s">
        <v>605</v>
      </c>
      <c r="D195" s="6" t="s">
        <v>606</v>
      </c>
      <c r="E195" s="5"/>
    </row>
    <row r="196" spans="2:5" x14ac:dyDescent="0.2">
      <c r="B196" s="6"/>
      <c r="C196" s="6" t="s">
        <v>607</v>
      </c>
      <c r="D196" s="6" t="s">
        <v>608</v>
      </c>
      <c r="E196" s="5"/>
    </row>
    <row r="197" spans="2:5" x14ac:dyDescent="0.2">
      <c r="B197" s="6"/>
      <c r="C197" s="6" t="s">
        <v>609</v>
      </c>
      <c r="D197" s="6" t="s">
        <v>610</v>
      </c>
      <c r="E197" s="5"/>
    </row>
    <row r="198" spans="2:5" x14ac:dyDescent="0.2">
      <c r="B198" s="6"/>
      <c r="C198" s="6" t="s">
        <v>611</v>
      </c>
      <c r="D198" s="6" t="s">
        <v>612</v>
      </c>
      <c r="E198" s="5"/>
    </row>
    <row r="199" spans="2:5" x14ac:dyDescent="0.2">
      <c r="B199" s="6"/>
      <c r="C199" s="6" t="s">
        <v>613</v>
      </c>
      <c r="D199" s="6" t="s">
        <v>614</v>
      </c>
      <c r="E199" s="5"/>
    </row>
    <row r="200" spans="2:5" x14ac:dyDescent="0.2">
      <c r="B200" s="6"/>
      <c r="C200" s="6" t="s">
        <v>615</v>
      </c>
      <c r="D200" s="6" t="s">
        <v>616</v>
      </c>
      <c r="E200" s="5"/>
    </row>
    <row r="201" spans="2:5" x14ac:dyDescent="0.2">
      <c r="B201" s="6"/>
      <c r="C201" s="6" t="s">
        <v>617</v>
      </c>
      <c r="D201" s="6" t="s">
        <v>618</v>
      </c>
      <c r="E201" s="5"/>
    </row>
    <row r="202" spans="2:5" x14ac:dyDescent="0.2">
      <c r="B202" s="6"/>
      <c r="C202" s="6" t="s">
        <v>619</v>
      </c>
      <c r="D202" s="6" t="s">
        <v>620</v>
      </c>
      <c r="E202" s="5"/>
    </row>
    <row r="203" spans="2:5" x14ac:dyDescent="0.2">
      <c r="B203" s="6"/>
      <c r="C203" s="6" t="s">
        <v>621</v>
      </c>
      <c r="D203" s="6" t="s">
        <v>622</v>
      </c>
      <c r="E203" s="5"/>
    </row>
    <row r="204" spans="2:5" x14ac:dyDescent="0.2">
      <c r="B204" s="6"/>
      <c r="C204" s="6" t="s">
        <v>623</v>
      </c>
      <c r="D204" s="6" t="s">
        <v>624</v>
      </c>
      <c r="E204" s="5"/>
    </row>
    <row r="205" spans="2:5" x14ac:dyDescent="0.2">
      <c r="B205" s="6"/>
      <c r="C205" s="6" t="s">
        <v>625</v>
      </c>
      <c r="D205" s="6" t="s">
        <v>626</v>
      </c>
      <c r="E205" s="5"/>
    </row>
    <row r="206" spans="2:5" x14ac:dyDescent="0.2">
      <c r="B206" s="6"/>
      <c r="C206" s="6" t="s">
        <v>627</v>
      </c>
      <c r="D206" s="6" t="s">
        <v>628</v>
      </c>
      <c r="E206" s="5"/>
    </row>
    <row r="207" spans="2:5" x14ac:dyDescent="0.2">
      <c r="B207" s="6"/>
      <c r="C207" s="6" t="s">
        <v>629</v>
      </c>
      <c r="D207" s="6" t="s">
        <v>630</v>
      </c>
      <c r="E207" s="5"/>
    </row>
    <row r="208" spans="2:5" x14ac:dyDescent="0.2">
      <c r="B208" s="6"/>
      <c r="C208" s="6" t="s">
        <v>631</v>
      </c>
      <c r="D208" s="6" t="s">
        <v>632</v>
      </c>
      <c r="E208" s="5"/>
    </row>
    <row r="209" spans="2:5" x14ac:dyDescent="0.2">
      <c r="B209" s="6"/>
      <c r="C209" s="6" t="s">
        <v>633</v>
      </c>
      <c r="D209" s="6" t="s">
        <v>634</v>
      </c>
      <c r="E209" s="5"/>
    </row>
    <row r="210" spans="2:5" x14ac:dyDescent="0.2">
      <c r="B210" s="6"/>
      <c r="C210" s="6" t="s">
        <v>635</v>
      </c>
      <c r="D210" s="6" t="s">
        <v>636</v>
      </c>
      <c r="E210" s="5"/>
    </row>
    <row r="211" spans="2:5" x14ac:dyDescent="0.2">
      <c r="B211" s="6"/>
      <c r="C211" s="6" t="s">
        <v>637</v>
      </c>
      <c r="D211" s="6" t="s">
        <v>638</v>
      </c>
      <c r="E211" s="5"/>
    </row>
    <row r="212" spans="2:5" x14ac:dyDescent="0.2">
      <c r="B212" s="6"/>
      <c r="C212" s="6" t="s">
        <v>639</v>
      </c>
      <c r="D212" s="6" t="s">
        <v>640</v>
      </c>
      <c r="E212" s="5"/>
    </row>
    <row r="213" spans="2:5" x14ac:dyDescent="0.2">
      <c r="B213" s="6"/>
      <c r="C213" s="6" t="s">
        <v>641</v>
      </c>
      <c r="D213" s="6" t="s">
        <v>642</v>
      </c>
      <c r="E213" s="5"/>
    </row>
    <row r="214" spans="2:5" x14ac:dyDescent="0.2">
      <c r="B214" s="6"/>
      <c r="C214" s="6" t="s">
        <v>643</v>
      </c>
      <c r="D214" s="6" t="s">
        <v>644</v>
      </c>
      <c r="E214" s="5"/>
    </row>
    <row r="215" spans="2:5" x14ac:dyDescent="0.2">
      <c r="B215" s="6"/>
      <c r="C215" s="6" t="s">
        <v>645</v>
      </c>
      <c r="D215" s="6" t="s">
        <v>646</v>
      </c>
      <c r="E215" s="5"/>
    </row>
    <row r="216" spans="2:5" x14ac:dyDescent="0.2">
      <c r="B216" s="6"/>
      <c r="C216" s="6" t="s">
        <v>647</v>
      </c>
      <c r="D216" s="6" t="s">
        <v>648</v>
      </c>
      <c r="E216" s="5"/>
    </row>
    <row r="217" spans="2:5" x14ac:dyDescent="0.2">
      <c r="B217" s="6"/>
      <c r="C217" s="6" t="s">
        <v>649</v>
      </c>
      <c r="D217" s="6" t="s">
        <v>650</v>
      </c>
      <c r="E217" s="5"/>
    </row>
    <row r="218" spans="2:5" x14ac:dyDescent="0.2">
      <c r="B218" s="6"/>
      <c r="C218" s="6" t="s">
        <v>651</v>
      </c>
      <c r="D218" s="6" t="s">
        <v>652</v>
      </c>
      <c r="E218" s="5"/>
    </row>
    <row r="219" spans="2:5" x14ac:dyDescent="0.2">
      <c r="B219" s="6"/>
      <c r="C219" s="6" t="s">
        <v>653</v>
      </c>
      <c r="D219" s="6" t="s">
        <v>654</v>
      </c>
      <c r="E219" s="5"/>
    </row>
    <row r="220" spans="2:5" x14ac:dyDescent="0.2">
      <c r="B220" s="6"/>
      <c r="C220" s="6" t="s">
        <v>655</v>
      </c>
      <c r="D220" s="6" t="s">
        <v>656</v>
      </c>
      <c r="E220" s="5"/>
    </row>
    <row r="221" spans="2:5" x14ac:dyDescent="0.2">
      <c r="B221" s="6"/>
      <c r="C221" s="6" t="s">
        <v>657</v>
      </c>
      <c r="D221" s="6" t="s">
        <v>658</v>
      </c>
      <c r="E221" s="5"/>
    </row>
    <row r="222" spans="2:5" x14ac:dyDescent="0.2">
      <c r="B222" s="6"/>
      <c r="C222" s="6" t="s">
        <v>659</v>
      </c>
      <c r="D222" s="6" t="s">
        <v>660</v>
      </c>
      <c r="E222" s="5"/>
    </row>
    <row r="223" spans="2:5" x14ac:dyDescent="0.2">
      <c r="B223" s="6"/>
      <c r="C223" s="6" t="s">
        <v>661</v>
      </c>
      <c r="D223" s="6" t="s">
        <v>662</v>
      </c>
      <c r="E223" s="5"/>
    </row>
    <row r="224" spans="2:5" x14ac:dyDescent="0.2">
      <c r="B224" s="6"/>
      <c r="C224" s="6" t="s">
        <v>663</v>
      </c>
      <c r="D224" s="6" t="s">
        <v>664</v>
      </c>
      <c r="E224" s="5"/>
    </row>
    <row r="225" spans="2:5" x14ac:dyDescent="0.2">
      <c r="B225" s="6"/>
      <c r="C225" s="6" t="s">
        <v>665</v>
      </c>
      <c r="D225" s="6" t="s">
        <v>666</v>
      </c>
      <c r="E225" s="5"/>
    </row>
    <row r="226" spans="2:5" x14ac:dyDescent="0.2">
      <c r="B226" s="6"/>
      <c r="C226" s="6" t="s">
        <v>667</v>
      </c>
      <c r="D226" s="6" t="s">
        <v>668</v>
      </c>
      <c r="E226" s="5"/>
    </row>
    <row r="227" spans="2:5" x14ac:dyDescent="0.2">
      <c r="B227" s="6"/>
      <c r="C227" s="6" t="s">
        <v>669</v>
      </c>
      <c r="D227" s="6" t="s">
        <v>670</v>
      </c>
      <c r="E227" s="5"/>
    </row>
    <row r="228" spans="2:5" x14ac:dyDescent="0.2">
      <c r="B228" s="6"/>
      <c r="C228" s="6" t="s">
        <v>671</v>
      </c>
      <c r="D228" s="6" t="s">
        <v>672</v>
      </c>
      <c r="E228" s="5"/>
    </row>
    <row r="229" spans="2:5" x14ac:dyDescent="0.2">
      <c r="B229" s="6"/>
      <c r="C229" s="6" t="s">
        <v>673</v>
      </c>
      <c r="D229" s="6" t="s">
        <v>674</v>
      </c>
      <c r="E229" s="5"/>
    </row>
    <row r="230" spans="2:5" x14ac:dyDescent="0.2">
      <c r="B230" s="6"/>
      <c r="C230" s="6" t="s">
        <v>675</v>
      </c>
      <c r="D230" s="6" t="s">
        <v>676</v>
      </c>
      <c r="E230" s="5"/>
    </row>
    <row r="231" spans="2:5" x14ac:dyDescent="0.2">
      <c r="B231" s="6"/>
      <c r="C231" s="6" t="s">
        <v>677</v>
      </c>
      <c r="D231" s="6" t="s">
        <v>678</v>
      </c>
      <c r="E231" s="5"/>
    </row>
    <row r="232" spans="2:5" x14ac:dyDescent="0.2">
      <c r="B232" s="6"/>
      <c r="C232" s="6" t="s">
        <v>679</v>
      </c>
      <c r="D232" s="6" t="s">
        <v>680</v>
      </c>
      <c r="E232" s="5"/>
    </row>
    <row r="233" spans="2:5" x14ac:dyDescent="0.2">
      <c r="B233" s="6"/>
      <c r="C233" s="6" t="s">
        <v>681</v>
      </c>
      <c r="D233" s="6" t="s">
        <v>682</v>
      </c>
      <c r="E233" s="5"/>
    </row>
    <row r="234" spans="2:5" x14ac:dyDescent="0.2">
      <c r="B234" s="6"/>
      <c r="C234" s="6" t="s">
        <v>683</v>
      </c>
      <c r="D234" s="6" t="s">
        <v>684</v>
      </c>
      <c r="E234" s="5"/>
    </row>
    <row r="235" spans="2:5" x14ac:dyDescent="0.2">
      <c r="B235" s="6"/>
      <c r="C235" s="6" t="s">
        <v>685</v>
      </c>
      <c r="D235" s="6" t="s">
        <v>686</v>
      </c>
      <c r="E235" s="5"/>
    </row>
    <row r="236" spans="2:5" x14ac:dyDescent="0.2">
      <c r="B236" s="6"/>
      <c r="C236" s="6" t="s">
        <v>687</v>
      </c>
      <c r="D236" s="6" t="s">
        <v>688</v>
      </c>
      <c r="E236" s="5"/>
    </row>
    <row r="237" spans="2:5" x14ac:dyDescent="0.2">
      <c r="B237" s="6"/>
      <c r="C237" s="6" t="s">
        <v>689</v>
      </c>
      <c r="D237" s="6" t="s">
        <v>690</v>
      </c>
      <c r="E237" s="5"/>
    </row>
    <row r="238" spans="2:5" x14ac:dyDescent="0.2">
      <c r="B238" s="6"/>
      <c r="C238" s="6" t="s">
        <v>691</v>
      </c>
      <c r="D238" s="6" t="s">
        <v>692</v>
      </c>
      <c r="E238" s="5"/>
    </row>
    <row r="239" spans="2:5" x14ac:dyDescent="0.2">
      <c r="B239" s="6"/>
      <c r="C239" s="6" t="s">
        <v>693</v>
      </c>
      <c r="D239" s="6" t="s">
        <v>694</v>
      </c>
      <c r="E239" s="5"/>
    </row>
    <row r="240" spans="2:5" x14ac:dyDescent="0.2">
      <c r="B240" s="6"/>
      <c r="C240" s="6" t="s">
        <v>695</v>
      </c>
      <c r="D240" s="6" t="s">
        <v>696</v>
      </c>
      <c r="E240" s="5"/>
    </row>
    <row r="241" spans="2:5" x14ac:dyDescent="0.2">
      <c r="B241" s="6"/>
      <c r="C241" s="6" t="s">
        <v>697</v>
      </c>
      <c r="D241" s="6" t="s">
        <v>698</v>
      </c>
      <c r="E241" s="5"/>
    </row>
    <row r="242" spans="2:5" x14ac:dyDescent="0.2">
      <c r="B242" s="6"/>
      <c r="C242" s="6" t="s">
        <v>699</v>
      </c>
      <c r="D242" s="6" t="s">
        <v>700</v>
      </c>
      <c r="E242" s="5"/>
    </row>
    <row r="243" spans="2:5" x14ac:dyDescent="0.2">
      <c r="B243" s="6"/>
      <c r="C243" s="6" t="s">
        <v>701</v>
      </c>
      <c r="D243" s="6" t="s">
        <v>702</v>
      </c>
      <c r="E243" s="5"/>
    </row>
    <row r="244" spans="2:5" x14ac:dyDescent="0.2">
      <c r="B244" s="6"/>
      <c r="C244" s="6" t="s">
        <v>703</v>
      </c>
      <c r="D244" s="6" t="s">
        <v>704</v>
      </c>
      <c r="E244" s="5"/>
    </row>
    <row r="245" spans="2:5" x14ac:dyDescent="0.2">
      <c r="B245" s="6"/>
      <c r="C245" s="6" t="s">
        <v>705</v>
      </c>
      <c r="D245" s="6" t="s">
        <v>706</v>
      </c>
      <c r="E245" s="5"/>
    </row>
    <row r="246" spans="2:5" x14ac:dyDescent="0.2">
      <c r="B246" s="6"/>
      <c r="C246" s="6" t="s">
        <v>707</v>
      </c>
      <c r="D246" s="6" t="s">
        <v>708</v>
      </c>
      <c r="E246" s="5"/>
    </row>
    <row r="247" spans="2:5" x14ac:dyDescent="0.2">
      <c r="B247" s="6"/>
      <c r="C247" s="6" t="s">
        <v>709</v>
      </c>
      <c r="D247" s="6" t="s">
        <v>710</v>
      </c>
      <c r="E247" s="5"/>
    </row>
    <row r="248" spans="2:5" x14ac:dyDescent="0.2">
      <c r="B248" s="6"/>
      <c r="C248" s="6" t="s">
        <v>711</v>
      </c>
      <c r="D248" s="6" t="s">
        <v>712</v>
      </c>
      <c r="E248" s="5"/>
    </row>
    <row r="249" spans="2:5" x14ac:dyDescent="0.2">
      <c r="B249" s="6"/>
      <c r="C249" s="6" t="s">
        <v>713</v>
      </c>
      <c r="D249" s="6" t="s">
        <v>714</v>
      </c>
      <c r="E249" s="5"/>
    </row>
    <row r="250" spans="2:5" x14ac:dyDescent="0.2">
      <c r="B250" s="6"/>
      <c r="C250" s="6" t="s">
        <v>715</v>
      </c>
      <c r="D250" s="6" t="s">
        <v>716</v>
      </c>
      <c r="E250" s="5"/>
    </row>
    <row r="251" spans="2:5" x14ac:dyDescent="0.2">
      <c r="B251" s="6"/>
      <c r="C251" s="6" t="s">
        <v>717</v>
      </c>
      <c r="D251" s="6" t="s">
        <v>718</v>
      </c>
      <c r="E251" s="5"/>
    </row>
    <row r="252" spans="2:5" x14ac:dyDescent="0.2">
      <c r="B252" s="6"/>
      <c r="C252" s="6" t="s">
        <v>719</v>
      </c>
      <c r="D252" s="6" t="s">
        <v>720</v>
      </c>
      <c r="E252" s="5"/>
    </row>
    <row r="253" spans="2:5" x14ac:dyDescent="0.2">
      <c r="B253" s="6"/>
      <c r="C253" s="6" t="s">
        <v>721</v>
      </c>
      <c r="D253" s="6" t="s">
        <v>722</v>
      </c>
      <c r="E253" s="5"/>
    </row>
    <row r="254" spans="2:5" x14ac:dyDescent="0.2">
      <c r="B254" s="6"/>
      <c r="C254" s="6" t="s">
        <v>723</v>
      </c>
      <c r="D254" s="6" t="s">
        <v>724</v>
      </c>
      <c r="E254" s="5"/>
    </row>
    <row r="255" spans="2:5" x14ac:dyDescent="0.2">
      <c r="B255" s="6"/>
      <c r="C255" s="6" t="s">
        <v>725</v>
      </c>
      <c r="D255" s="6" t="s">
        <v>726</v>
      </c>
      <c r="E255" s="5"/>
    </row>
    <row r="256" spans="2:5" x14ac:dyDescent="0.2">
      <c r="B256" s="6"/>
      <c r="C256" s="6" t="s">
        <v>727</v>
      </c>
      <c r="D256" s="6" t="s">
        <v>728</v>
      </c>
      <c r="E256" s="5"/>
    </row>
    <row r="257" spans="2:5" x14ac:dyDescent="0.2">
      <c r="B257" s="6"/>
      <c r="C257" s="6" t="s">
        <v>729</v>
      </c>
      <c r="D257" s="6" t="s">
        <v>730</v>
      </c>
      <c r="E257" s="5"/>
    </row>
    <row r="258" spans="2:5" x14ac:dyDescent="0.2">
      <c r="B258" s="6"/>
      <c r="C258" s="6" t="s">
        <v>731</v>
      </c>
      <c r="D258" s="6" t="s">
        <v>732</v>
      </c>
      <c r="E258" s="5"/>
    </row>
    <row r="259" spans="2:5" x14ac:dyDescent="0.2">
      <c r="B259" s="6"/>
      <c r="C259" s="6" t="s">
        <v>733</v>
      </c>
      <c r="D259" s="6" t="s">
        <v>734</v>
      </c>
      <c r="E259" s="5"/>
    </row>
    <row r="260" spans="2:5" x14ac:dyDescent="0.2">
      <c r="B260" s="6"/>
      <c r="C260" s="6" t="s">
        <v>735</v>
      </c>
      <c r="D260" s="6" t="s">
        <v>736</v>
      </c>
      <c r="E260" s="5"/>
    </row>
    <row r="261" spans="2:5" x14ac:dyDescent="0.2">
      <c r="B261" s="6"/>
      <c r="C261" s="6" t="s">
        <v>737</v>
      </c>
      <c r="D261" s="6" t="s">
        <v>738</v>
      </c>
      <c r="E261" s="5"/>
    </row>
    <row r="262" spans="2:5" x14ac:dyDescent="0.2">
      <c r="B262" s="6"/>
      <c r="C262" s="6" t="s">
        <v>739</v>
      </c>
      <c r="D262" s="6" t="s">
        <v>740</v>
      </c>
      <c r="E262" s="5"/>
    </row>
    <row r="263" spans="2:5" x14ac:dyDescent="0.2">
      <c r="B263" s="6"/>
      <c r="C263" s="6" t="s">
        <v>741</v>
      </c>
      <c r="D263" s="6" t="s">
        <v>742</v>
      </c>
      <c r="E263" s="5"/>
    </row>
    <row r="264" spans="2:5" x14ac:dyDescent="0.2">
      <c r="B264" s="6"/>
      <c r="C264" s="6" t="s">
        <v>743</v>
      </c>
      <c r="D264" s="6" t="s">
        <v>744</v>
      </c>
      <c r="E264" s="5"/>
    </row>
    <row r="265" spans="2:5" x14ac:dyDescent="0.2">
      <c r="B265" s="6"/>
      <c r="C265" s="6" t="s">
        <v>745</v>
      </c>
      <c r="D265" s="6" t="s">
        <v>746</v>
      </c>
      <c r="E265" s="5"/>
    </row>
    <row r="266" spans="2:5" x14ac:dyDescent="0.2">
      <c r="B266" s="6"/>
      <c r="C266" s="6" t="s">
        <v>747</v>
      </c>
      <c r="D266" s="6" t="s">
        <v>748</v>
      </c>
      <c r="E266" s="5"/>
    </row>
    <row r="267" spans="2:5" x14ac:dyDescent="0.2">
      <c r="B267" s="6"/>
      <c r="C267" s="6" t="s">
        <v>749</v>
      </c>
      <c r="D267" s="6" t="s">
        <v>750</v>
      </c>
      <c r="E267" s="5"/>
    </row>
    <row r="268" spans="2:5" x14ac:dyDescent="0.2">
      <c r="B268" s="6"/>
      <c r="C268" s="6" t="s">
        <v>751</v>
      </c>
      <c r="D268" s="6" t="s">
        <v>752</v>
      </c>
      <c r="E268" s="5"/>
    </row>
    <row r="269" spans="2:5" x14ac:dyDescent="0.2">
      <c r="B269" s="6"/>
      <c r="C269" s="6" t="s">
        <v>753</v>
      </c>
      <c r="D269" s="6" t="s">
        <v>754</v>
      </c>
      <c r="E269" s="5"/>
    </row>
    <row r="270" spans="2:5" x14ac:dyDescent="0.2">
      <c r="B270" s="6"/>
      <c r="C270" s="6" t="s">
        <v>755</v>
      </c>
      <c r="D270" s="6" t="s">
        <v>756</v>
      </c>
      <c r="E270" s="5"/>
    </row>
    <row r="271" spans="2:5" x14ac:dyDescent="0.2">
      <c r="B271" s="6"/>
      <c r="C271" s="6" t="s">
        <v>757</v>
      </c>
      <c r="D271" s="6" t="s">
        <v>758</v>
      </c>
      <c r="E271" s="5"/>
    </row>
    <row r="272" spans="2:5" x14ac:dyDescent="0.2">
      <c r="B272" s="6"/>
      <c r="C272" s="6" t="s">
        <v>759</v>
      </c>
      <c r="D272" s="6" t="s">
        <v>760</v>
      </c>
      <c r="E272" s="5"/>
    </row>
    <row r="273" spans="2:5" x14ac:dyDescent="0.2">
      <c r="B273" s="6"/>
      <c r="C273" s="6" t="s">
        <v>761</v>
      </c>
      <c r="D273" s="6" t="s">
        <v>762</v>
      </c>
      <c r="E273" s="5"/>
    </row>
    <row r="274" spans="2:5" x14ac:dyDescent="0.2">
      <c r="B274" s="6"/>
      <c r="C274" s="6" t="s">
        <v>763</v>
      </c>
      <c r="D274" s="6" t="s">
        <v>764</v>
      </c>
      <c r="E274" s="5"/>
    </row>
    <row r="275" spans="2:5" x14ac:dyDescent="0.2">
      <c r="B275" s="6"/>
      <c r="C275" s="6" t="s">
        <v>765</v>
      </c>
      <c r="D275" s="6" t="s">
        <v>766</v>
      </c>
      <c r="E275" s="5"/>
    </row>
    <row r="276" spans="2:5" x14ac:dyDescent="0.2">
      <c r="B276" s="6"/>
      <c r="C276" s="6" t="s">
        <v>767</v>
      </c>
      <c r="D276" s="6" t="s">
        <v>768</v>
      </c>
      <c r="E276" s="5"/>
    </row>
    <row r="277" spans="2:5" x14ac:dyDescent="0.2">
      <c r="B277" s="6"/>
      <c r="C277" s="6" t="s">
        <v>769</v>
      </c>
      <c r="D277" s="6" t="s">
        <v>770</v>
      </c>
      <c r="E277" s="5"/>
    </row>
    <row r="278" spans="2:5" x14ac:dyDescent="0.2">
      <c r="B278" s="6"/>
      <c r="C278" s="6" t="s">
        <v>771</v>
      </c>
      <c r="D278" s="6" t="s">
        <v>772</v>
      </c>
      <c r="E278" s="5"/>
    </row>
    <row r="279" spans="2:5" x14ac:dyDescent="0.2">
      <c r="B279" s="6"/>
      <c r="C279" s="6" t="s">
        <v>773</v>
      </c>
      <c r="D279" s="6" t="s">
        <v>774</v>
      </c>
      <c r="E279" s="5"/>
    </row>
    <row r="280" spans="2:5" x14ac:dyDescent="0.2">
      <c r="B280" s="6"/>
      <c r="C280" s="6" t="s">
        <v>775</v>
      </c>
      <c r="D280" s="6" t="s">
        <v>776</v>
      </c>
      <c r="E280" s="5"/>
    </row>
    <row r="281" spans="2:5" x14ac:dyDescent="0.2">
      <c r="B281" s="6"/>
      <c r="C281" s="6" t="s">
        <v>777</v>
      </c>
      <c r="D281" s="6" t="s">
        <v>778</v>
      </c>
      <c r="E281" s="5"/>
    </row>
    <row r="282" spans="2:5" x14ac:dyDescent="0.2">
      <c r="B282" s="6"/>
      <c r="C282" s="6" t="s">
        <v>779</v>
      </c>
      <c r="D282" s="6" t="s">
        <v>780</v>
      </c>
      <c r="E282" s="5"/>
    </row>
    <row r="283" spans="2:5" x14ac:dyDescent="0.2">
      <c r="B283" s="6"/>
      <c r="C283" s="6" t="s">
        <v>781</v>
      </c>
      <c r="D283" s="6" t="s">
        <v>782</v>
      </c>
      <c r="E283" s="5"/>
    </row>
    <row r="284" spans="2:5" x14ac:dyDescent="0.2">
      <c r="B284" s="6"/>
      <c r="C284" s="6" t="s">
        <v>783</v>
      </c>
      <c r="D284" s="6" t="s">
        <v>784</v>
      </c>
      <c r="E284" s="5"/>
    </row>
    <row r="285" spans="2:5" x14ac:dyDescent="0.2">
      <c r="B285" s="6"/>
      <c r="C285" s="6" t="s">
        <v>785</v>
      </c>
      <c r="D285" s="6" t="s">
        <v>786</v>
      </c>
      <c r="E285" s="5"/>
    </row>
    <row r="286" spans="2:5" x14ac:dyDescent="0.2">
      <c r="B286" s="6"/>
      <c r="C286" s="6" t="s">
        <v>787</v>
      </c>
      <c r="D286" s="6" t="s">
        <v>788</v>
      </c>
      <c r="E286" s="5"/>
    </row>
    <row r="287" spans="2:5" x14ac:dyDescent="0.2">
      <c r="B287" s="6"/>
      <c r="C287" s="6" t="s">
        <v>789</v>
      </c>
      <c r="D287" s="6" t="s">
        <v>790</v>
      </c>
      <c r="E287" s="5"/>
    </row>
    <row r="288" spans="2:5" x14ac:dyDescent="0.2">
      <c r="B288" s="6"/>
      <c r="C288" s="6" t="s">
        <v>791</v>
      </c>
      <c r="D288" s="6" t="s">
        <v>792</v>
      </c>
      <c r="E288" s="5"/>
    </row>
    <row r="289" spans="2:5" x14ac:dyDescent="0.2">
      <c r="B289" s="6"/>
      <c r="C289" s="6" t="s">
        <v>793</v>
      </c>
      <c r="D289" s="6" t="s">
        <v>794</v>
      </c>
      <c r="E289" s="5"/>
    </row>
    <row r="290" spans="2:5" x14ac:dyDescent="0.2">
      <c r="B290" s="6"/>
      <c r="C290" s="6" t="s">
        <v>795</v>
      </c>
      <c r="D290" s="6" t="s">
        <v>796</v>
      </c>
      <c r="E290" s="5"/>
    </row>
    <row r="291" spans="2:5" x14ac:dyDescent="0.2">
      <c r="B291" s="6"/>
      <c r="C291" s="6" t="s">
        <v>797</v>
      </c>
      <c r="D291" s="6" t="s">
        <v>798</v>
      </c>
      <c r="E291" s="5"/>
    </row>
    <row r="292" spans="2:5" x14ac:dyDescent="0.2">
      <c r="B292" s="6"/>
      <c r="C292" s="6" t="s">
        <v>799</v>
      </c>
      <c r="D292" s="6" t="s">
        <v>800</v>
      </c>
      <c r="E292" s="5"/>
    </row>
    <row r="293" spans="2:5" x14ac:dyDescent="0.2">
      <c r="B293" s="6"/>
      <c r="C293" s="6" t="s">
        <v>801</v>
      </c>
      <c r="D293" s="6" t="s">
        <v>802</v>
      </c>
      <c r="E293" s="5"/>
    </row>
    <row r="294" spans="2:5" x14ac:dyDescent="0.2">
      <c r="B294" s="6"/>
      <c r="C294" s="6" t="s">
        <v>803</v>
      </c>
      <c r="D294" s="6" t="s">
        <v>804</v>
      </c>
      <c r="E294" s="5"/>
    </row>
    <row r="295" spans="2:5" x14ac:dyDescent="0.2">
      <c r="B295" s="6"/>
      <c r="C295" s="6" t="s">
        <v>805</v>
      </c>
      <c r="D295" s="6" t="s">
        <v>806</v>
      </c>
      <c r="E295" s="5"/>
    </row>
    <row r="296" spans="2:5" x14ac:dyDescent="0.2">
      <c r="B296" s="6"/>
      <c r="C296" s="6" t="s">
        <v>807</v>
      </c>
      <c r="D296" s="6" t="s">
        <v>808</v>
      </c>
      <c r="E296" s="5"/>
    </row>
    <row r="297" spans="2:5" x14ac:dyDescent="0.2">
      <c r="B297" s="6"/>
      <c r="C297" s="6" t="s">
        <v>809</v>
      </c>
      <c r="D297" s="6" t="s">
        <v>810</v>
      </c>
      <c r="E297" s="5"/>
    </row>
    <row r="298" spans="2:5" x14ac:dyDescent="0.2">
      <c r="B298" s="6"/>
      <c r="C298" s="6" t="s">
        <v>811</v>
      </c>
      <c r="D298" s="6" t="s">
        <v>812</v>
      </c>
      <c r="E298" s="5"/>
    </row>
    <row r="299" spans="2:5" x14ac:dyDescent="0.2">
      <c r="B299" s="6"/>
      <c r="C299" s="6" t="s">
        <v>813</v>
      </c>
      <c r="D299" s="6" t="s">
        <v>814</v>
      </c>
      <c r="E299" s="5"/>
    </row>
    <row r="300" spans="2:5" x14ac:dyDescent="0.2">
      <c r="B300" s="6"/>
      <c r="C300" s="6" t="s">
        <v>815</v>
      </c>
      <c r="D300" s="6" t="s">
        <v>816</v>
      </c>
      <c r="E300" s="5"/>
    </row>
    <row r="301" spans="2:5" x14ac:dyDescent="0.2">
      <c r="B301" s="6"/>
      <c r="C301" s="6" t="s">
        <v>817</v>
      </c>
      <c r="D301" s="6" t="s">
        <v>818</v>
      </c>
      <c r="E301" s="5"/>
    </row>
    <row r="302" spans="2:5" x14ac:dyDescent="0.2">
      <c r="B302" s="6"/>
      <c r="C302" s="6" t="s">
        <v>819</v>
      </c>
      <c r="D302" s="6" t="s">
        <v>820</v>
      </c>
      <c r="E302" s="5"/>
    </row>
    <row r="303" spans="2:5" x14ac:dyDescent="0.2">
      <c r="B303" s="6"/>
      <c r="C303" s="6" t="s">
        <v>821</v>
      </c>
      <c r="D303" s="6" t="s">
        <v>822</v>
      </c>
      <c r="E303" s="5"/>
    </row>
    <row r="304" spans="2:5" x14ac:dyDescent="0.2">
      <c r="B304" s="6"/>
      <c r="C304" s="6" t="s">
        <v>823</v>
      </c>
      <c r="D304" s="6" t="s">
        <v>824</v>
      </c>
      <c r="E304" s="5"/>
    </row>
    <row r="305" spans="2:5" x14ac:dyDescent="0.2">
      <c r="B305" s="6"/>
      <c r="C305" s="6" t="s">
        <v>825</v>
      </c>
      <c r="D305" s="6" t="s">
        <v>826</v>
      </c>
      <c r="E305" s="5"/>
    </row>
    <row r="306" spans="2:5" x14ac:dyDescent="0.2">
      <c r="B306" s="6"/>
      <c r="C306" s="6" t="s">
        <v>827</v>
      </c>
      <c r="D306" s="6" t="s">
        <v>828</v>
      </c>
      <c r="E306" s="5"/>
    </row>
    <row r="307" spans="2:5" x14ac:dyDescent="0.2">
      <c r="B307" s="6"/>
      <c r="C307" s="6" t="s">
        <v>829</v>
      </c>
      <c r="D307" s="6" t="s">
        <v>830</v>
      </c>
      <c r="E307" s="5"/>
    </row>
    <row r="308" spans="2:5" x14ac:dyDescent="0.2">
      <c r="B308" s="6"/>
      <c r="C308" s="6" t="s">
        <v>831</v>
      </c>
      <c r="D308" s="6" t="s">
        <v>832</v>
      </c>
      <c r="E308" s="5"/>
    </row>
    <row r="309" spans="2:5" x14ac:dyDescent="0.2">
      <c r="B309" s="6"/>
      <c r="C309" s="6" t="s">
        <v>833</v>
      </c>
      <c r="D309" s="6" t="s">
        <v>834</v>
      </c>
      <c r="E309" s="5"/>
    </row>
    <row r="310" spans="2:5" x14ac:dyDescent="0.2">
      <c r="B310" s="6"/>
      <c r="C310" s="6" t="s">
        <v>835</v>
      </c>
      <c r="D310" s="6" t="s">
        <v>836</v>
      </c>
      <c r="E310" s="5"/>
    </row>
    <row r="311" spans="2:5" x14ac:dyDescent="0.2">
      <c r="B311" s="6"/>
      <c r="C311" s="6" t="s">
        <v>837</v>
      </c>
      <c r="D311" s="6" t="s">
        <v>838</v>
      </c>
      <c r="E311" s="5"/>
    </row>
    <row r="312" spans="2:5" x14ac:dyDescent="0.2">
      <c r="B312" s="6"/>
      <c r="C312" s="6" t="s">
        <v>839</v>
      </c>
      <c r="D312" s="6" t="s">
        <v>840</v>
      </c>
      <c r="E312" s="5"/>
    </row>
    <row r="313" spans="2:5" x14ac:dyDescent="0.2">
      <c r="B313" s="6"/>
      <c r="C313" s="6" t="s">
        <v>841</v>
      </c>
      <c r="D313" s="6" t="s">
        <v>842</v>
      </c>
      <c r="E313" s="5"/>
    </row>
    <row r="314" spans="2:5" x14ac:dyDescent="0.2">
      <c r="B314" s="6"/>
      <c r="C314" s="6" t="s">
        <v>843</v>
      </c>
      <c r="D314" s="6" t="s">
        <v>844</v>
      </c>
      <c r="E314" s="5"/>
    </row>
    <row r="315" spans="2:5" x14ac:dyDescent="0.2">
      <c r="B315" s="6"/>
      <c r="C315" s="6" t="s">
        <v>845</v>
      </c>
      <c r="D315" s="6" t="s">
        <v>846</v>
      </c>
      <c r="E315" s="5"/>
    </row>
    <row r="316" spans="2:5" x14ac:dyDescent="0.2">
      <c r="B316" s="6"/>
      <c r="C316" s="6" t="s">
        <v>847</v>
      </c>
      <c r="D316" s="6" t="s">
        <v>848</v>
      </c>
      <c r="E316" s="5"/>
    </row>
    <row r="317" spans="2:5" x14ac:dyDescent="0.2">
      <c r="B317" s="6"/>
      <c r="C317" s="6" t="s">
        <v>849</v>
      </c>
      <c r="D317" s="6" t="s">
        <v>850</v>
      </c>
      <c r="E317" s="5"/>
    </row>
    <row r="318" spans="2:5" x14ac:dyDescent="0.2">
      <c r="B318" s="6"/>
      <c r="C318" s="6" t="s">
        <v>851</v>
      </c>
      <c r="D318" s="6" t="s">
        <v>852</v>
      </c>
      <c r="E318" s="5"/>
    </row>
    <row r="319" spans="2:5" x14ac:dyDescent="0.2">
      <c r="B319" s="6"/>
      <c r="C319" s="6" t="s">
        <v>853</v>
      </c>
      <c r="D319" s="6" t="s">
        <v>854</v>
      </c>
      <c r="E319" s="5"/>
    </row>
    <row r="320" spans="2:5" x14ac:dyDescent="0.2">
      <c r="B320" s="6"/>
      <c r="C320" s="6" t="s">
        <v>855</v>
      </c>
      <c r="D320" s="6" t="s">
        <v>856</v>
      </c>
      <c r="E320" s="5"/>
    </row>
    <row r="321" spans="2:5" x14ac:dyDescent="0.2">
      <c r="B321" s="6"/>
      <c r="C321" s="6" t="s">
        <v>857</v>
      </c>
      <c r="D321" s="6" t="s">
        <v>858</v>
      </c>
      <c r="E321" s="5"/>
    </row>
    <row r="322" spans="2:5" x14ac:dyDescent="0.2">
      <c r="B322" s="6"/>
      <c r="C322" s="6" t="s">
        <v>859</v>
      </c>
      <c r="D322" s="6" t="s">
        <v>860</v>
      </c>
      <c r="E322" s="5"/>
    </row>
    <row r="323" spans="2:5" x14ac:dyDescent="0.2">
      <c r="B323" s="6"/>
      <c r="C323" s="6" t="s">
        <v>861</v>
      </c>
      <c r="D323" s="6" t="s">
        <v>862</v>
      </c>
      <c r="E323" s="5"/>
    </row>
    <row r="324" spans="2:5" x14ac:dyDescent="0.2">
      <c r="B324" s="6"/>
      <c r="C324" s="6" t="s">
        <v>863</v>
      </c>
      <c r="D324" s="6" t="s">
        <v>864</v>
      </c>
      <c r="E324" s="5"/>
    </row>
    <row r="325" spans="2:5" x14ac:dyDescent="0.2">
      <c r="B325" s="6"/>
      <c r="C325" s="6" t="s">
        <v>865</v>
      </c>
      <c r="D325" s="6" t="s">
        <v>866</v>
      </c>
      <c r="E325" s="5"/>
    </row>
    <row r="326" spans="2:5" x14ac:dyDescent="0.2">
      <c r="B326" s="6"/>
      <c r="C326" s="6" t="s">
        <v>867</v>
      </c>
      <c r="D326" s="6" t="s">
        <v>868</v>
      </c>
      <c r="E326" s="5"/>
    </row>
    <row r="327" spans="2:5" x14ac:dyDescent="0.2">
      <c r="B327" s="6"/>
      <c r="C327" s="6" t="s">
        <v>869</v>
      </c>
      <c r="D327" s="6" t="s">
        <v>870</v>
      </c>
      <c r="E327" s="5"/>
    </row>
    <row r="328" spans="2:5" x14ac:dyDescent="0.2">
      <c r="B328" s="6"/>
      <c r="C328" s="6" t="s">
        <v>871</v>
      </c>
      <c r="D328" s="6" t="s">
        <v>872</v>
      </c>
      <c r="E328" s="5"/>
    </row>
    <row r="329" spans="2:5" x14ac:dyDescent="0.2">
      <c r="B329" s="6"/>
      <c r="C329" s="6" t="s">
        <v>873</v>
      </c>
      <c r="D329" s="6" t="s">
        <v>874</v>
      </c>
      <c r="E329" s="5"/>
    </row>
    <row r="330" spans="2:5" x14ac:dyDescent="0.2">
      <c r="B330" s="6"/>
      <c r="C330" s="6" t="s">
        <v>875</v>
      </c>
      <c r="D330" s="6" t="s">
        <v>876</v>
      </c>
      <c r="E330" s="5"/>
    </row>
    <row r="331" spans="2:5" x14ac:dyDescent="0.2">
      <c r="B331" s="6"/>
      <c r="C331" s="6" t="s">
        <v>877</v>
      </c>
      <c r="D331" s="6" t="s">
        <v>878</v>
      </c>
      <c r="E331" s="5"/>
    </row>
    <row r="332" spans="2:5" x14ac:dyDescent="0.2">
      <c r="B332" s="6"/>
      <c r="C332" s="6" t="s">
        <v>879</v>
      </c>
      <c r="D332" s="6" t="s">
        <v>880</v>
      </c>
      <c r="E332" s="5" t="str">
        <f>HYPERLINK("https://www.esco-net.com/wcs/escort/ec/detail?hHinCd=EA520DB-41","EA520DB-41")</f>
        <v>EA520DB-41</v>
      </c>
    </row>
    <row r="333" spans="2:5" x14ac:dyDescent="0.2">
      <c r="B333" s="6"/>
      <c r="C333" s="6" t="s">
        <v>881</v>
      </c>
      <c r="D333" s="6" t="s">
        <v>882</v>
      </c>
      <c r="E333" s="5"/>
    </row>
    <row r="334" spans="2:5" x14ac:dyDescent="0.2">
      <c r="B334" s="6"/>
      <c r="C334" s="6" t="s">
        <v>883</v>
      </c>
      <c r="D334" s="6" t="s">
        <v>884</v>
      </c>
      <c r="E334" s="5"/>
    </row>
    <row r="335" spans="2:5" x14ac:dyDescent="0.2">
      <c r="B335" s="6"/>
      <c r="C335" s="6" t="s">
        <v>885</v>
      </c>
      <c r="D335" s="6" t="s">
        <v>886</v>
      </c>
      <c r="E335" s="5"/>
    </row>
    <row r="336" spans="2:5" x14ac:dyDescent="0.2">
      <c r="B336" s="6"/>
      <c r="C336" s="6" t="s">
        <v>887</v>
      </c>
      <c r="D336" s="6" t="s">
        <v>888</v>
      </c>
      <c r="E336" s="5"/>
    </row>
    <row r="337" spans="2:5" x14ac:dyDescent="0.2">
      <c r="B337" s="6"/>
      <c r="C337" s="6" t="s">
        <v>889</v>
      </c>
      <c r="D337" s="6" t="s">
        <v>890</v>
      </c>
      <c r="E337" s="5"/>
    </row>
    <row r="338" spans="2:5" x14ac:dyDescent="0.2">
      <c r="B338" s="6"/>
      <c r="C338" s="6" t="s">
        <v>891</v>
      </c>
      <c r="D338" s="6" t="s">
        <v>892</v>
      </c>
      <c r="E338" s="5"/>
    </row>
    <row r="339" spans="2:5" x14ac:dyDescent="0.2">
      <c r="B339" s="6"/>
      <c r="C339" s="6" t="s">
        <v>893</v>
      </c>
      <c r="D339" s="6" t="s">
        <v>894</v>
      </c>
      <c r="E339" s="5"/>
    </row>
    <row r="340" spans="2:5" x14ac:dyDescent="0.2">
      <c r="B340" s="6"/>
      <c r="C340" s="6" t="s">
        <v>895</v>
      </c>
      <c r="D340" s="6" t="s">
        <v>896</v>
      </c>
      <c r="E340" s="5"/>
    </row>
    <row r="341" spans="2:5" x14ac:dyDescent="0.2">
      <c r="B341" s="6"/>
      <c r="C341" s="6" t="s">
        <v>897</v>
      </c>
      <c r="D341" s="6" t="s">
        <v>898</v>
      </c>
      <c r="E341" s="5"/>
    </row>
    <row r="342" spans="2:5" x14ac:dyDescent="0.2">
      <c r="B342" s="6"/>
      <c r="C342" s="6" t="s">
        <v>899</v>
      </c>
      <c r="D342" s="6" t="s">
        <v>900</v>
      </c>
      <c r="E342" s="5"/>
    </row>
    <row r="343" spans="2:5" x14ac:dyDescent="0.2">
      <c r="B343" s="6"/>
      <c r="C343" s="6" t="s">
        <v>901</v>
      </c>
      <c r="D343" s="6" t="s">
        <v>902</v>
      </c>
      <c r="E343" s="5" t="str">
        <f>HYPERLINK("https://www.esco-net.com/wcs/escort/ec/detail?hHinCd=EA618BV-309","EA618BV-309")</f>
        <v>EA618BV-309</v>
      </c>
    </row>
    <row r="344" spans="2:5" x14ac:dyDescent="0.2">
      <c r="B344" s="6"/>
      <c r="C344" s="6" t="s">
        <v>903</v>
      </c>
      <c r="D344" s="6" t="s">
        <v>904</v>
      </c>
      <c r="E344" s="5"/>
    </row>
    <row r="345" spans="2:5" x14ac:dyDescent="0.2">
      <c r="B345" s="6"/>
      <c r="C345" s="6" t="s">
        <v>905</v>
      </c>
      <c r="D345" s="6" t="s">
        <v>906</v>
      </c>
      <c r="E345" s="5" t="str">
        <f>HYPERLINK("https://www.esco-net.com/wcs/escort/ec/detail?hHinCd=EA618BV-310","EA618BV-310")</f>
        <v>EA618BV-310</v>
      </c>
    </row>
    <row r="346" spans="2:5" x14ac:dyDescent="0.2">
      <c r="B346" s="6"/>
      <c r="C346" s="6" t="s">
        <v>907</v>
      </c>
      <c r="D346" s="6" t="s">
        <v>908</v>
      </c>
      <c r="E346" s="5" t="str">
        <f>HYPERLINK("https://www.esco-net.com/wcs/escort/ec/detail?hHinCd=EA618BV-311","EA618BV-311")</f>
        <v>EA618BV-311</v>
      </c>
    </row>
    <row r="347" spans="2:5" x14ac:dyDescent="0.2">
      <c r="B347" s="6"/>
      <c r="C347" s="6" t="s">
        <v>909</v>
      </c>
      <c r="D347" s="6" t="s">
        <v>910</v>
      </c>
      <c r="E347" s="5" t="str">
        <f>HYPERLINK("https://www.esco-net.com/wcs/escort/ec/detail?hHinCd=EA618BV-312","EA618BV-312")</f>
        <v>EA618BV-312</v>
      </c>
    </row>
    <row r="348" spans="2:5" x14ac:dyDescent="0.2">
      <c r="B348" s="6"/>
      <c r="C348" s="6" t="s">
        <v>911</v>
      </c>
      <c r="D348" s="6" t="s">
        <v>912</v>
      </c>
      <c r="E348" s="5" t="str">
        <f>HYPERLINK("https://www.esco-net.com/wcs/escort/ec/detail?hHinCd=EA687BS-101","EA687BS-101")</f>
        <v>EA687BS-101</v>
      </c>
    </row>
    <row r="349" spans="2:5" x14ac:dyDescent="0.2">
      <c r="B349" s="6"/>
      <c r="C349" s="6" t="s">
        <v>913</v>
      </c>
      <c r="D349" s="6" t="s">
        <v>914</v>
      </c>
      <c r="E349" s="5"/>
    </row>
    <row r="350" spans="2:5" x14ac:dyDescent="0.2">
      <c r="B350" s="6"/>
      <c r="C350" s="6" t="s">
        <v>915</v>
      </c>
      <c r="D350" s="6" t="s">
        <v>916</v>
      </c>
      <c r="E350" s="5" t="str">
        <f>HYPERLINK("https://www.esco-net.com/wcs/escort/ec/detail?hHinCd=EA687BS-102","EA687BS-102")</f>
        <v>EA687BS-102</v>
      </c>
    </row>
    <row r="351" spans="2:5" x14ac:dyDescent="0.2">
      <c r="B351" s="6"/>
      <c r="C351" s="6" t="s">
        <v>917</v>
      </c>
      <c r="D351" s="6" t="s">
        <v>918</v>
      </c>
      <c r="E351" s="5"/>
    </row>
    <row r="352" spans="2:5" x14ac:dyDescent="0.2">
      <c r="B352" s="6"/>
      <c r="C352" s="6" t="s">
        <v>919</v>
      </c>
      <c r="D352" s="6" t="s">
        <v>920</v>
      </c>
      <c r="E352" s="5" t="str">
        <f>HYPERLINK("https://www.esco-net.com/wcs/escort/ec/detail?hHinCd=EA687BS-103","EA687BS-103")</f>
        <v>EA687BS-103</v>
      </c>
    </row>
    <row r="353" spans="2:5" x14ac:dyDescent="0.2">
      <c r="B353" s="6"/>
      <c r="C353" s="6" t="s">
        <v>921</v>
      </c>
      <c r="D353" s="6" t="s">
        <v>922</v>
      </c>
      <c r="E353" s="5" t="str">
        <f>HYPERLINK("https://www.esco-net.com/wcs/escort/ec/detail?hHinCd=EA687BS-104","EA687BS-104")</f>
        <v>EA687BS-104</v>
      </c>
    </row>
    <row r="354" spans="2:5" x14ac:dyDescent="0.2">
      <c r="B354" s="6"/>
      <c r="C354" s="6" t="s">
        <v>923</v>
      </c>
      <c r="D354" s="6" t="s">
        <v>924</v>
      </c>
      <c r="E354" s="5" t="str">
        <f>HYPERLINK("https://www.esco-net.com/wcs/escort/ec/detail?hHinCd=EA687BS-105","EA687BS-105")</f>
        <v>EA687BS-105</v>
      </c>
    </row>
    <row r="355" spans="2:5" x14ac:dyDescent="0.2">
      <c r="B355" s="6"/>
      <c r="C355" s="6" t="s">
        <v>925</v>
      </c>
      <c r="D355" s="6" t="s">
        <v>926</v>
      </c>
      <c r="E355" s="5"/>
    </row>
    <row r="356" spans="2:5" x14ac:dyDescent="0.2">
      <c r="B356" s="6"/>
      <c r="C356" s="6" t="s">
        <v>927</v>
      </c>
      <c r="D356" s="6" t="s">
        <v>928</v>
      </c>
      <c r="E356" s="5" t="str">
        <f>HYPERLINK("https://www.esco-net.com/wcs/escort/ec/detail?hHinCd=EA687BS-106","EA687BS-106")</f>
        <v>EA687BS-106</v>
      </c>
    </row>
    <row r="357" spans="2:5" x14ac:dyDescent="0.2">
      <c r="B357" s="6"/>
      <c r="C357" s="6" t="s">
        <v>929</v>
      </c>
      <c r="D357" s="6" t="s">
        <v>930</v>
      </c>
      <c r="E357" s="5" t="str">
        <f>HYPERLINK("https://www.esco-net.com/wcs/escort/ec/detail?hHinCd=EA618PK-110","EA618PK-110")</f>
        <v>EA618PK-110</v>
      </c>
    </row>
    <row r="358" spans="2:5" x14ac:dyDescent="0.2">
      <c r="B358" s="6"/>
      <c r="C358" s="6" t="s">
        <v>931</v>
      </c>
      <c r="D358" s="6" t="s">
        <v>932</v>
      </c>
      <c r="E358" s="5" t="str">
        <f>HYPERLINK("https://www.esco-net.com/wcs/escort/ec/detail?hHinCd=EA618PK-111","EA618PK-111")</f>
        <v>EA618PK-111</v>
      </c>
    </row>
    <row r="359" spans="2:5" x14ac:dyDescent="0.2">
      <c r="B359" s="6"/>
      <c r="C359" s="6" t="s">
        <v>933</v>
      </c>
      <c r="D359" s="6" t="s">
        <v>934</v>
      </c>
      <c r="E359" s="5" t="str">
        <f>HYPERLINK("https://www.esco-net.com/wcs/escort/ec/detail?hHinCd=EA618JJ-107","EA618JJ-107")</f>
        <v>EA618JJ-107</v>
      </c>
    </row>
    <row r="360" spans="2:5" x14ac:dyDescent="0.2">
      <c r="B360" s="6"/>
      <c r="C360" s="6" t="s">
        <v>935</v>
      </c>
      <c r="D360" s="6" t="s">
        <v>936</v>
      </c>
      <c r="E360" s="5" t="str">
        <f>HYPERLINK("https://www.esco-net.com/wcs/escort/ec/detail?hHinCd=EA687BS-109","EA687BS-109")</f>
        <v>EA687BS-109</v>
      </c>
    </row>
    <row r="361" spans="2:5" x14ac:dyDescent="0.2">
      <c r="B361" s="6"/>
      <c r="C361" s="6" t="s">
        <v>937</v>
      </c>
      <c r="D361" s="6" t="s">
        <v>938</v>
      </c>
      <c r="E361" s="5"/>
    </row>
    <row r="362" spans="2:5" x14ac:dyDescent="0.2">
      <c r="B362" s="6"/>
      <c r="C362" s="6" t="s">
        <v>939</v>
      </c>
      <c r="D362" s="6" t="s">
        <v>940</v>
      </c>
      <c r="E362" s="5" t="str">
        <f>HYPERLINK("https://www.esco-net.com/wcs/escort/ec/detail?hHinCd=EA618BM-12","EA618BM-12")</f>
        <v>EA618BM-12</v>
      </c>
    </row>
    <row r="363" spans="2:5" x14ac:dyDescent="0.2">
      <c r="B363" s="6"/>
      <c r="C363" s="6" t="s">
        <v>941</v>
      </c>
      <c r="D363" s="6" t="s">
        <v>942</v>
      </c>
      <c r="E363" s="5" t="str">
        <f>HYPERLINK("https://www.esco-net.com/wcs/escort/ec/detail?hHinCd=EA617AK-413","EA617AK-413")</f>
        <v>EA617AK-413</v>
      </c>
    </row>
    <row r="364" spans="2:5" x14ac:dyDescent="0.2">
      <c r="B364" s="6"/>
      <c r="C364" s="6" t="s">
        <v>943</v>
      </c>
      <c r="D364" s="6" t="s">
        <v>944</v>
      </c>
      <c r="E364" s="5" t="str">
        <f>HYPERLINK("https://www.esco-net.com/wcs/escort/ec/detail?hHinCd=EA618BM-14","EA618BM-14")</f>
        <v>EA618BM-14</v>
      </c>
    </row>
    <row r="365" spans="2:5" x14ac:dyDescent="0.2">
      <c r="B365" s="6"/>
      <c r="C365" s="6" t="s">
        <v>945</v>
      </c>
      <c r="D365" s="6" t="s">
        <v>946</v>
      </c>
      <c r="E365" s="5" t="str">
        <f>HYPERLINK("https://www.esco-net.com/wcs/escort/ec/detail?hHinCd=EA618BM-15","EA618BM-15")</f>
        <v>EA618BM-15</v>
      </c>
    </row>
    <row r="366" spans="2:5" x14ac:dyDescent="0.2">
      <c r="B366" s="6"/>
      <c r="C366" s="6" t="s">
        <v>947</v>
      </c>
      <c r="D366" s="6" t="s">
        <v>948</v>
      </c>
      <c r="E366" s="5"/>
    </row>
    <row r="367" spans="2:5" x14ac:dyDescent="0.2">
      <c r="B367" s="6"/>
      <c r="C367" s="6" t="s">
        <v>949</v>
      </c>
      <c r="D367" s="6" t="s">
        <v>950</v>
      </c>
      <c r="E367" s="5"/>
    </row>
    <row r="368" spans="2:5" x14ac:dyDescent="0.2">
      <c r="B368" s="6"/>
      <c r="C368" s="6" t="s">
        <v>951</v>
      </c>
      <c r="D368" s="6" t="s">
        <v>952</v>
      </c>
      <c r="E368" s="5"/>
    </row>
    <row r="369" spans="2:5" x14ac:dyDescent="0.2">
      <c r="B369" s="6"/>
      <c r="C369" s="6" t="s">
        <v>953</v>
      </c>
      <c r="D369" s="6" t="s">
        <v>954</v>
      </c>
      <c r="E369" s="5"/>
    </row>
    <row r="370" spans="2:5" x14ac:dyDescent="0.2">
      <c r="B370" s="6"/>
      <c r="C370" s="6" t="s">
        <v>955</v>
      </c>
      <c r="D370" s="6" t="s">
        <v>956</v>
      </c>
      <c r="E370" s="5" t="str">
        <f>HYPERLINK("https://www.esco-net.com/wcs/escort/ec/detail?hHinCd=EA618GF-216","EA618GF-216")</f>
        <v>EA618GF-216</v>
      </c>
    </row>
    <row r="371" spans="2:5" x14ac:dyDescent="0.2">
      <c r="B371" s="6"/>
      <c r="C371" s="6" t="s">
        <v>957</v>
      </c>
      <c r="D371" s="6" t="s">
        <v>958</v>
      </c>
      <c r="E371" s="5" t="str">
        <f>HYPERLINK("https://www.esco-net.com/wcs/escort/ec/detail?hHinCd=EA618GF-220","EA618GF-220")</f>
        <v>EA618GF-220</v>
      </c>
    </row>
    <row r="372" spans="2:5" x14ac:dyDescent="0.2">
      <c r="B372" s="6"/>
      <c r="C372" s="6" t="s">
        <v>959</v>
      </c>
      <c r="D372" s="6" t="s">
        <v>960</v>
      </c>
      <c r="E372" s="5" t="str">
        <f>HYPERLINK("https://www.esco-net.com/wcs/escort/ec/detail?hHinCd=EA618PK-200","EA618PK-200")</f>
        <v>EA618PK-200</v>
      </c>
    </row>
    <row r="373" spans="2:5" x14ac:dyDescent="0.2">
      <c r="B373" s="6"/>
      <c r="C373" s="6" t="s">
        <v>961</v>
      </c>
      <c r="D373" s="6" t="s">
        <v>960</v>
      </c>
      <c r="E373" s="5" t="str">
        <f>HYPERLINK("https://www.esco-net.com/wcs/escort/ec/detail?hHinCd=EA618PK-200","EA618PK-200")</f>
        <v>EA618PK-200</v>
      </c>
    </row>
    <row r="374" spans="2:5" x14ac:dyDescent="0.2">
      <c r="B374" s="6"/>
      <c r="C374" s="6" t="s">
        <v>962</v>
      </c>
      <c r="D374" s="6" t="s">
        <v>963</v>
      </c>
      <c r="E374" s="5" t="str">
        <f>HYPERLINK("https://www.esco-net.com/wcs/escort/ec/detail?hHinCd=EA618PK-201","EA618PK-201")</f>
        <v>EA618PK-201</v>
      </c>
    </row>
    <row r="375" spans="2:5" x14ac:dyDescent="0.2">
      <c r="B375" s="6"/>
      <c r="C375" s="6" t="s">
        <v>964</v>
      </c>
      <c r="D375" s="6" t="s">
        <v>965</v>
      </c>
      <c r="E375" s="5" t="str">
        <f>HYPERLINK("https://www.esco-net.com/wcs/escort/ec/detail?hHinCd=EA618PK-202","EA618PK-202")</f>
        <v>EA618PK-202</v>
      </c>
    </row>
    <row r="376" spans="2:5" x14ac:dyDescent="0.2">
      <c r="B376" s="6"/>
      <c r="C376" s="6" t="s">
        <v>966</v>
      </c>
      <c r="D376" s="6" t="s">
        <v>967</v>
      </c>
      <c r="E376" s="5" t="str">
        <f>HYPERLINK("https://www.esco-net.com/wcs/escort/ec/detail?hHinCd=EA618PK-203","EA618PK-203")</f>
        <v>EA618PK-203</v>
      </c>
    </row>
    <row r="377" spans="2:5" x14ac:dyDescent="0.2">
      <c r="B377" s="6"/>
      <c r="C377" s="6" t="s">
        <v>968</v>
      </c>
      <c r="D377" s="6" t="s">
        <v>969</v>
      </c>
      <c r="E377" s="5" t="str">
        <f>HYPERLINK("https://www.esco-net.com/wcs/escort/ec/detail?hHinCd=EA618PK-204","EA618PK-204")</f>
        <v>EA618PK-204</v>
      </c>
    </row>
    <row r="378" spans="2:5" x14ac:dyDescent="0.2">
      <c r="B378" s="6"/>
      <c r="C378" s="6" t="s">
        <v>970</v>
      </c>
      <c r="D378" s="6" t="s">
        <v>971</v>
      </c>
      <c r="E378" s="5" t="str">
        <f>HYPERLINK("https://www.esco-net.com/wcs/escort/ec/detail?hHinCd=EA618PK-205","EA618PK-205")</f>
        <v>EA618PK-205</v>
      </c>
    </row>
    <row r="379" spans="2:5" x14ac:dyDescent="0.2">
      <c r="B379" s="6"/>
      <c r="C379" s="6" t="s">
        <v>972</v>
      </c>
      <c r="D379" s="6" t="s">
        <v>973</v>
      </c>
      <c r="E379" s="5" t="str">
        <f>HYPERLINK("https://www.esco-net.com/wcs/escort/ec/detail?hHinCd=EA618PK-206","EA618PK-206")</f>
        <v>EA618PK-206</v>
      </c>
    </row>
    <row r="380" spans="2:5" x14ac:dyDescent="0.2">
      <c r="B380" s="6"/>
      <c r="C380" s="6" t="s">
        <v>974</v>
      </c>
      <c r="D380" s="6" t="s">
        <v>975</v>
      </c>
      <c r="E380" s="5" t="str">
        <f>HYPERLINK("https://www.esco-net.com/wcs/escort/ec/detail?hHinCd=EA618PK-207","EA618PK-207")</f>
        <v>EA618PK-207</v>
      </c>
    </row>
    <row r="381" spans="2:5" x14ac:dyDescent="0.2">
      <c r="B381" s="6"/>
      <c r="C381" s="6" t="s">
        <v>976</v>
      </c>
      <c r="D381" s="6" t="s">
        <v>977</v>
      </c>
      <c r="E381" s="5" t="str">
        <f>HYPERLINK("https://www.esco-net.com/wcs/escort/ec/detail?hHinCd=EA618PK-208","EA618PK-208")</f>
        <v>EA618PK-208</v>
      </c>
    </row>
    <row r="382" spans="2:5" x14ac:dyDescent="0.2">
      <c r="B382" s="6"/>
      <c r="C382" s="6" t="s">
        <v>978</v>
      </c>
      <c r="D382" s="6" t="s">
        <v>979</v>
      </c>
      <c r="E382" s="5" t="str">
        <f>HYPERLINK("https://www.esco-net.com/wcs/escort/ec/detail?hHinCd=EA618PK-209","EA618PK-209")</f>
        <v>EA618PK-209</v>
      </c>
    </row>
    <row r="383" spans="2:5" x14ac:dyDescent="0.2">
      <c r="B383" s="6"/>
      <c r="C383" s="6" t="s">
        <v>980</v>
      </c>
      <c r="D383" s="6" t="s">
        <v>981</v>
      </c>
      <c r="E383" s="5" t="str">
        <f>HYPERLINK("https://www.esco-net.com/wcs/escort/ec/detail?hHinCd=EA618PK-210","EA618PK-210")</f>
        <v>EA618PK-210</v>
      </c>
    </row>
    <row r="384" spans="2:5" x14ac:dyDescent="0.2">
      <c r="B384" s="6"/>
      <c r="C384" s="6" t="s">
        <v>982</v>
      </c>
      <c r="D384" s="6" t="s">
        <v>983</v>
      </c>
      <c r="E384" s="5"/>
    </row>
    <row r="385" spans="2:5" x14ac:dyDescent="0.2">
      <c r="B385" s="6"/>
      <c r="C385" s="6" t="s">
        <v>984</v>
      </c>
      <c r="D385" s="6" t="s">
        <v>985</v>
      </c>
      <c r="E385" s="5"/>
    </row>
    <row r="386" spans="2:5" x14ac:dyDescent="0.2">
      <c r="B386" s="6"/>
      <c r="C386" s="6" t="s">
        <v>986</v>
      </c>
      <c r="D386" s="6" t="s">
        <v>987</v>
      </c>
      <c r="E386" s="5"/>
    </row>
    <row r="387" spans="2:5" x14ac:dyDescent="0.2">
      <c r="B387" s="6"/>
      <c r="C387" s="6" t="s">
        <v>988</v>
      </c>
      <c r="D387" s="6" t="s">
        <v>989</v>
      </c>
      <c r="E387" s="5"/>
    </row>
    <row r="388" spans="2:5" x14ac:dyDescent="0.2">
      <c r="B388" s="6"/>
      <c r="C388" s="6" t="s">
        <v>990</v>
      </c>
      <c r="D388" s="6" t="s">
        <v>991</v>
      </c>
      <c r="E388" s="5"/>
    </row>
    <row r="389" spans="2:5" x14ac:dyDescent="0.2">
      <c r="B389" s="6"/>
      <c r="C389" s="6" t="s">
        <v>992</v>
      </c>
      <c r="D389" s="6" t="s">
        <v>993</v>
      </c>
      <c r="E389" s="5" t="str">
        <f>HYPERLINK("https://www.esco-net.com/wcs/escort/ec/detail?hHinCd=EA618PM-410","EA618PM-410")</f>
        <v>EA618PM-410</v>
      </c>
    </row>
    <row r="390" spans="2:5" x14ac:dyDescent="0.2">
      <c r="B390" s="6"/>
      <c r="C390" s="6" t="s">
        <v>994</v>
      </c>
      <c r="D390" s="6" t="s">
        <v>995</v>
      </c>
      <c r="E390" s="5" t="str">
        <f>HYPERLINK("https://www.esco-net.com/wcs/escort/ec/detail?hHinCd=EA618PM-412","EA618PM-412")</f>
        <v>EA618PM-412</v>
      </c>
    </row>
    <row r="391" spans="2:5" x14ac:dyDescent="0.2">
      <c r="B391" s="6"/>
      <c r="C391" s="6" t="s">
        <v>996</v>
      </c>
      <c r="D391" s="6" t="s">
        <v>997</v>
      </c>
      <c r="E391" s="5"/>
    </row>
    <row r="392" spans="2:5" x14ac:dyDescent="0.2">
      <c r="B392" s="6"/>
      <c r="C392" s="6" t="s">
        <v>998</v>
      </c>
      <c r="D392" s="6" t="s">
        <v>999</v>
      </c>
      <c r="E392" s="5" t="str">
        <f>HYPERLINK("https://www.esco-net.com/wcs/escort/ec/detail?hHinCd=EA618BU-12","EA618BU-12")</f>
        <v>EA618BU-12</v>
      </c>
    </row>
    <row r="393" spans="2:5" x14ac:dyDescent="0.2">
      <c r="B393" s="6"/>
      <c r="C393" s="6" t="s">
        <v>1000</v>
      </c>
      <c r="D393" s="6" t="s">
        <v>1001</v>
      </c>
      <c r="E393" s="5" t="str">
        <f>HYPERLINK("https://www.esco-net.com/wcs/escort/ec/detail?hHinCd=EA618BU-13","EA618BU-13")</f>
        <v>EA618BU-13</v>
      </c>
    </row>
    <row r="394" spans="2:5" x14ac:dyDescent="0.2">
      <c r="B394" s="6"/>
      <c r="C394" s="6" t="s">
        <v>1002</v>
      </c>
      <c r="D394" s="6" t="s">
        <v>1003</v>
      </c>
      <c r="E394" s="5" t="str">
        <f>HYPERLINK("https://www.esco-net.com/wcs/escort/ec/detail?hHinCd=EA618BU-14","EA618BU-14")</f>
        <v>EA618BU-14</v>
      </c>
    </row>
    <row r="395" spans="2:5" x14ac:dyDescent="0.2">
      <c r="B395" s="6"/>
      <c r="C395" s="6" t="s">
        <v>1004</v>
      </c>
      <c r="D395" s="6" t="s">
        <v>1005</v>
      </c>
      <c r="E395" s="5" t="str">
        <f>HYPERLINK("https://www.esco-net.com/wcs/escort/ec/detail?hHinCd=EA617JP-15","EA617JP-15")</f>
        <v>EA617JP-15</v>
      </c>
    </row>
    <row r="396" spans="2:5" x14ac:dyDescent="0.2">
      <c r="B396" s="6"/>
      <c r="C396" s="6" t="s">
        <v>1006</v>
      </c>
      <c r="D396" s="6" t="s">
        <v>1007</v>
      </c>
      <c r="E396" s="5"/>
    </row>
    <row r="397" spans="2:5" x14ac:dyDescent="0.2">
      <c r="B397" s="6"/>
      <c r="C397" s="6" t="s">
        <v>1008</v>
      </c>
      <c r="D397" s="6" t="s">
        <v>1009</v>
      </c>
      <c r="E397" s="5" t="str">
        <f>HYPERLINK("https://www.esco-net.com/wcs/escort/ec/detail?hHinCd=EA618BU-17","EA618BU-17")</f>
        <v>EA618BU-17</v>
      </c>
    </row>
    <row r="398" spans="2:5" x14ac:dyDescent="0.2">
      <c r="B398" s="6"/>
      <c r="C398" s="6" t="s">
        <v>1010</v>
      </c>
      <c r="D398" s="6" t="s">
        <v>1011</v>
      </c>
      <c r="E398" s="5" t="str">
        <f>HYPERLINK("https://www.esco-net.com/wcs/escort/ec/detail?hHinCd=EA618BU-19","EA618BU-19")</f>
        <v>EA618BU-19</v>
      </c>
    </row>
    <row r="399" spans="2:5" x14ac:dyDescent="0.2">
      <c r="B399" s="6"/>
      <c r="C399" s="6" t="s">
        <v>1012</v>
      </c>
      <c r="D399" s="6" t="s">
        <v>1013</v>
      </c>
      <c r="E399" s="5" t="str">
        <f>HYPERLINK("https://www.esco-net.com/wcs/escort/ec/detail?hHinCd=EA618BU-21","EA618BU-21")</f>
        <v>EA618BU-21</v>
      </c>
    </row>
    <row r="400" spans="2:5" x14ac:dyDescent="0.2">
      <c r="B400" s="6"/>
      <c r="C400" s="6" t="s">
        <v>1014</v>
      </c>
      <c r="D400" s="6" t="s">
        <v>1015</v>
      </c>
      <c r="E400" s="5" t="str">
        <f>HYPERLINK("https://www.esco-net.com/wcs/escort/ec/detail?hHinCd=EA618BU-22","EA618BU-22")</f>
        <v>EA618BU-22</v>
      </c>
    </row>
    <row r="401" spans="2:5" x14ac:dyDescent="0.2">
      <c r="B401" s="6"/>
      <c r="C401" s="6" t="s">
        <v>1016</v>
      </c>
      <c r="D401" s="6" t="s">
        <v>1017</v>
      </c>
      <c r="E401" s="5" t="str">
        <f>HYPERLINK("https://www.esco-net.com/wcs/escort/ec/detail?hHinCd=EA618ED-33","EA618ED-33")</f>
        <v>EA618ED-33</v>
      </c>
    </row>
    <row r="402" spans="2:5" x14ac:dyDescent="0.2">
      <c r="B402" s="6"/>
      <c r="C402" s="6" t="s">
        <v>1018</v>
      </c>
      <c r="D402" s="6" t="s">
        <v>1019</v>
      </c>
      <c r="E402" s="5" t="str">
        <f>HYPERLINK("https://www.esco-net.com/wcs/escort/ec/detail?hHinCd=EA640ZE-14A","EA640ZE-14A")</f>
        <v>EA640ZE-14A</v>
      </c>
    </row>
    <row r="403" spans="2:5" x14ac:dyDescent="0.2">
      <c r="B403" s="6"/>
      <c r="C403" s="6" t="s">
        <v>1020</v>
      </c>
      <c r="D403" s="6" t="s">
        <v>1021</v>
      </c>
      <c r="E403" s="5" t="str">
        <f>HYPERLINK("https://www.esco-net.com/wcs/escort/ec/detail?hHinCd=EA642HT-5A","EA642HT-5A")</f>
        <v>EA642HT-5A</v>
      </c>
    </row>
    <row r="404" spans="2:5" x14ac:dyDescent="0.2">
      <c r="B404" s="6"/>
      <c r="C404" s="6" t="s">
        <v>1022</v>
      </c>
      <c r="D404" s="6" t="s">
        <v>1023</v>
      </c>
      <c r="E404" s="5" t="str">
        <f>HYPERLINK("https://www.esco-net.com/wcs/escort/ec/detail?hHinCd=EA661CT-4A","EA661CT-4A")</f>
        <v>EA661CT-4A</v>
      </c>
    </row>
    <row r="405" spans="2:5" x14ac:dyDescent="0.2">
      <c r="B405" s="6"/>
      <c r="C405" s="6" t="s">
        <v>1024</v>
      </c>
      <c r="D405" s="6" t="s">
        <v>1025</v>
      </c>
      <c r="E405" s="5" t="str">
        <f>HYPERLINK("https://www.esco-net.com/wcs/escort/ec/detail?hHinCd=EA661CT-5A","EA661CT-5A")</f>
        <v>EA661CT-5A</v>
      </c>
    </row>
    <row r="406" spans="2:5" x14ac:dyDescent="0.2">
      <c r="B406" s="6"/>
      <c r="C406" s="6" t="s">
        <v>1026</v>
      </c>
      <c r="D406" s="6" t="s">
        <v>1027</v>
      </c>
      <c r="E406" s="5"/>
    </row>
    <row r="407" spans="2:5" x14ac:dyDescent="0.2">
      <c r="B407" s="6"/>
      <c r="C407" s="6" t="s">
        <v>1028</v>
      </c>
      <c r="D407" s="6" t="s">
        <v>1029</v>
      </c>
      <c r="E407" s="5" t="str">
        <f>HYPERLINK("https://www.esco-net.com/wcs/escort/ec/detail?hHinCd=EA712AH-1A","EA712AH-1A")</f>
        <v>EA712AH-1A</v>
      </c>
    </row>
    <row r="408" spans="2:5" x14ac:dyDescent="0.2">
      <c r="B408" s="6"/>
      <c r="C408" s="6" t="s">
        <v>1030</v>
      </c>
      <c r="D408" s="6" t="s">
        <v>1029</v>
      </c>
      <c r="E408" s="5" t="str">
        <f>HYPERLINK("https://www.esco-net.com/wcs/escort/ec/detail?hHinCd=EA712AH-2","EA712AH-2")</f>
        <v>EA712AH-2</v>
      </c>
    </row>
    <row r="409" spans="2:5" x14ac:dyDescent="0.2">
      <c r="B409" s="6"/>
      <c r="C409" s="6" t="s">
        <v>1031</v>
      </c>
      <c r="D409" s="6" t="s">
        <v>1032</v>
      </c>
      <c r="E409" s="5"/>
    </row>
    <row r="410" spans="2:5" x14ac:dyDescent="0.2">
      <c r="B410" s="6"/>
      <c r="C410" s="6" t="s">
        <v>1033</v>
      </c>
      <c r="D410" s="6" t="s">
        <v>1034</v>
      </c>
      <c r="E410" s="5"/>
    </row>
    <row r="411" spans="2:5" x14ac:dyDescent="0.2">
      <c r="B411" s="6"/>
      <c r="C411" s="6" t="s">
        <v>1035</v>
      </c>
      <c r="D411" s="6" t="s">
        <v>1034</v>
      </c>
      <c r="E411" s="5"/>
    </row>
    <row r="412" spans="2:5" x14ac:dyDescent="0.2">
      <c r="B412" s="6"/>
      <c r="C412" s="6" t="s">
        <v>1036</v>
      </c>
      <c r="D412" s="6" t="s">
        <v>1037</v>
      </c>
      <c r="E412" s="5"/>
    </row>
    <row r="413" spans="2:5" x14ac:dyDescent="0.2">
      <c r="B413" s="6"/>
      <c r="C413" s="6" t="s">
        <v>1038</v>
      </c>
      <c r="D413" s="6" t="s">
        <v>1039</v>
      </c>
      <c r="E413" s="5"/>
    </row>
    <row r="414" spans="2:5" x14ac:dyDescent="0.2">
      <c r="B414" s="6"/>
      <c r="C414" s="6" t="s">
        <v>1040</v>
      </c>
      <c r="D414" s="6" t="s">
        <v>1039</v>
      </c>
      <c r="E414" s="5"/>
    </row>
    <row r="415" spans="2:5" x14ac:dyDescent="0.2">
      <c r="B415" s="6"/>
      <c r="C415" s="6" t="s">
        <v>1041</v>
      </c>
      <c r="D415" s="6" t="s">
        <v>1042</v>
      </c>
      <c r="E415" s="5"/>
    </row>
    <row r="416" spans="2:5" x14ac:dyDescent="0.2">
      <c r="B416" s="6"/>
      <c r="C416" s="6" t="s">
        <v>1043</v>
      </c>
      <c r="D416" s="6" t="s">
        <v>1044</v>
      </c>
      <c r="E416" s="5"/>
    </row>
    <row r="417" spans="2:5" x14ac:dyDescent="0.2">
      <c r="B417" s="6"/>
      <c r="C417" s="6" t="s">
        <v>1045</v>
      </c>
      <c r="D417" s="6" t="s">
        <v>1046</v>
      </c>
      <c r="E417" s="5"/>
    </row>
    <row r="418" spans="2:5" x14ac:dyDescent="0.2">
      <c r="B418" s="6"/>
      <c r="C418" s="6" t="s">
        <v>1047</v>
      </c>
      <c r="D418" s="6" t="s">
        <v>1048</v>
      </c>
      <c r="E418" s="5"/>
    </row>
    <row r="419" spans="2:5" x14ac:dyDescent="0.2">
      <c r="B419" s="6"/>
      <c r="C419" s="6" t="s">
        <v>1049</v>
      </c>
      <c r="D419" s="6" t="s">
        <v>1050</v>
      </c>
      <c r="E419" s="5"/>
    </row>
    <row r="420" spans="2:5" x14ac:dyDescent="0.2">
      <c r="B420" s="6"/>
      <c r="C420" s="6" t="s">
        <v>1051</v>
      </c>
      <c r="D420" s="6" t="s">
        <v>1052</v>
      </c>
      <c r="E420" s="5"/>
    </row>
    <row r="421" spans="2:5" x14ac:dyDescent="0.2">
      <c r="B421" s="6"/>
      <c r="C421" s="6" t="s">
        <v>1053</v>
      </c>
      <c r="D421" s="6" t="s">
        <v>1054</v>
      </c>
      <c r="E421" s="5"/>
    </row>
    <row r="422" spans="2:5" x14ac:dyDescent="0.2">
      <c r="B422" s="6"/>
      <c r="C422" s="6" t="s">
        <v>1055</v>
      </c>
      <c r="D422" s="6" t="s">
        <v>1056</v>
      </c>
      <c r="E422" s="5"/>
    </row>
    <row r="423" spans="2:5" x14ac:dyDescent="0.2">
      <c r="B423" s="6"/>
      <c r="C423" s="6" t="s">
        <v>1057</v>
      </c>
      <c r="D423" s="6" t="s">
        <v>1058</v>
      </c>
      <c r="E423" s="5" t="str">
        <f>HYPERLINK("https://www.esco-net.com/wcs/escort/ec/detail?hHinCd=EA759GW-76","EA759GW-76")</f>
        <v>EA759GW-76</v>
      </c>
    </row>
    <row r="424" spans="2:5" x14ac:dyDescent="0.2">
      <c r="B424" s="6"/>
      <c r="C424" s="6" t="s">
        <v>1059</v>
      </c>
      <c r="D424" s="6" t="s">
        <v>1060</v>
      </c>
      <c r="E424" s="5"/>
    </row>
    <row r="425" spans="2:5" x14ac:dyDescent="0.2">
      <c r="B425" s="6"/>
      <c r="C425" s="6" t="s">
        <v>1061</v>
      </c>
      <c r="D425" s="6" t="s">
        <v>1062</v>
      </c>
      <c r="E425" s="5"/>
    </row>
    <row r="426" spans="2:5" x14ac:dyDescent="0.2">
      <c r="B426" s="6"/>
      <c r="C426" s="6" t="s">
        <v>1063</v>
      </c>
      <c r="D426" s="6" t="s">
        <v>1064</v>
      </c>
      <c r="E426" s="5"/>
    </row>
    <row r="427" spans="2:5" x14ac:dyDescent="0.2">
      <c r="B427" s="6"/>
      <c r="C427" s="6" t="s">
        <v>1065</v>
      </c>
      <c r="D427" s="6" t="s">
        <v>1066</v>
      </c>
      <c r="E427" s="5"/>
    </row>
    <row r="428" spans="2:5" x14ac:dyDescent="0.2">
      <c r="B428" s="6"/>
      <c r="C428" s="6" t="s">
        <v>1067</v>
      </c>
      <c r="D428" s="6" t="s">
        <v>1068</v>
      </c>
      <c r="E428" s="5"/>
    </row>
    <row r="429" spans="2:5" x14ac:dyDescent="0.2">
      <c r="B429" s="6"/>
      <c r="C429" s="6" t="s">
        <v>1069</v>
      </c>
      <c r="D429" s="6" t="s">
        <v>1070</v>
      </c>
      <c r="E429" s="5"/>
    </row>
    <row r="430" spans="2:5" x14ac:dyDescent="0.2">
      <c r="B430" s="6"/>
      <c r="C430" s="6" t="s">
        <v>1071</v>
      </c>
      <c r="D430" s="6" t="s">
        <v>1072</v>
      </c>
      <c r="E430" s="5"/>
    </row>
    <row r="431" spans="2:5" x14ac:dyDescent="0.2">
      <c r="B431" s="6"/>
      <c r="C431" s="6" t="s">
        <v>1073</v>
      </c>
      <c r="D431" s="6" t="s">
        <v>1074</v>
      </c>
      <c r="E431" s="5"/>
    </row>
    <row r="432" spans="2:5" x14ac:dyDescent="0.2">
      <c r="B432" s="6"/>
      <c r="C432" s="6" t="s">
        <v>1075</v>
      </c>
      <c r="D432" s="6" t="s">
        <v>1076</v>
      </c>
      <c r="E432" s="5"/>
    </row>
    <row r="433" spans="2:5" x14ac:dyDescent="0.2">
      <c r="B433" s="6"/>
      <c r="C433" s="6" t="s">
        <v>1077</v>
      </c>
      <c r="D433" s="6" t="s">
        <v>1078</v>
      </c>
      <c r="E433" s="5" t="str">
        <f>HYPERLINK("https://www.esco-net.com/wcs/escort/ec/detail?hHinCd=EA765MV-88","EA765MV-88")</f>
        <v>EA765MV-88</v>
      </c>
    </row>
    <row r="434" spans="2:5" x14ac:dyDescent="0.2">
      <c r="B434" s="6"/>
      <c r="C434" s="6" t="s">
        <v>1079</v>
      </c>
      <c r="D434" s="6" t="s">
        <v>1080</v>
      </c>
      <c r="E434" s="5"/>
    </row>
    <row r="435" spans="2:5" x14ac:dyDescent="0.2">
      <c r="B435" s="6"/>
      <c r="C435" s="6" t="s">
        <v>1081</v>
      </c>
      <c r="D435" s="6" t="s">
        <v>1082</v>
      </c>
      <c r="E435" s="5"/>
    </row>
    <row r="436" spans="2:5" x14ac:dyDescent="0.2">
      <c r="B436" s="6"/>
      <c r="C436" s="6" t="s">
        <v>1083</v>
      </c>
      <c r="D436" s="6" t="s">
        <v>1084</v>
      </c>
      <c r="E436" s="5"/>
    </row>
    <row r="437" spans="2:5" x14ac:dyDescent="0.2">
      <c r="B437" s="6"/>
      <c r="C437" s="6" t="s">
        <v>1085</v>
      </c>
      <c r="D437" s="6" t="s">
        <v>1086</v>
      </c>
      <c r="E437" s="5"/>
    </row>
    <row r="438" spans="2:5" x14ac:dyDescent="0.2">
      <c r="B438" s="6"/>
      <c r="C438" s="6" t="s">
        <v>1087</v>
      </c>
      <c r="D438" s="6" t="s">
        <v>1088</v>
      </c>
      <c r="E438" s="5" t="str">
        <f>HYPERLINK("https://www.esco-net.com/wcs/escort/ec/detail?hHinCd=EA815BT-50","EA815BT-50")</f>
        <v>EA815BT-50</v>
      </c>
    </row>
    <row r="439" spans="2:5" x14ac:dyDescent="0.2">
      <c r="B439" s="6"/>
      <c r="C439" s="6" t="s">
        <v>1089</v>
      </c>
      <c r="D439" s="6" t="s">
        <v>1090</v>
      </c>
      <c r="E439" s="5"/>
    </row>
    <row r="440" spans="2:5" x14ac:dyDescent="0.2">
      <c r="B440" s="6"/>
      <c r="C440" s="6" t="s">
        <v>1091</v>
      </c>
      <c r="D440" s="6" t="s">
        <v>1092</v>
      </c>
      <c r="E440" s="5"/>
    </row>
    <row r="441" spans="2:5" x14ac:dyDescent="0.2">
      <c r="B441" s="6"/>
      <c r="C441" s="6" t="s">
        <v>1093</v>
      </c>
      <c r="D441" s="6" t="s">
        <v>1094</v>
      </c>
      <c r="E441" s="5"/>
    </row>
    <row r="442" spans="2:5" x14ac:dyDescent="0.2">
      <c r="B442" s="6"/>
      <c r="C442" s="6" t="s">
        <v>1095</v>
      </c>
      <c r="D442" s="6" t="s">
        <v>1096</v>
      </c>
      <c r="E442" s="5"/>
    </row>
    <row r="443" spans="2:5" x14ac:dyDescent="0.2">
      <c r="B443" s="6"/>
      <c r="C443" s="6" t="s">
        <v>1097</v>
      </c>
      <c r="D443" s="6" t="s">
        <v>1098</v>
      </c>
      <c r="E443" s="5"/>
    </row>
    <row r="444" spans="2:5" x14ac:dyDescent="0.2">
      <c r="B444" s="6"/>
      <c r="C444" s="6" t="s">
        <v>1099</v>
      </c>
      <c r="D444" s="6" t="s">
        <v>1100</v>
      </c>
      <c r="E444" s="5"/>
    </row>
    <row r="445" spans="2:5" x14ac:dyDescent="0.2">
      <c r="B445" s="6"/>
      <c r="C445" s="6" t="s">
        <v>1101</v>
      </c>
      <c r="D445" s="6" t="s">
        <v>1102</v>
      </c>
      <c r="E445" s="5"/>
    </row>
    <row r="446" spans="2:5" x14ac:dyDescent="0.2">
      <c r="B446" s="6"/>
      <c r="C446" s="6" t="s">
        <v>1103</v>
      </c>
      <c r="D446" s="6" t="s">
        <v>1104</v>
      </c>
      <c r="E446" s="5"/>
    </row>
    <row r="447" spans="2:5" x14ac:dyDescent="0.2">
      <c r="B447" s="6"/>
      <c r="C447" s="6" t="s">
        <v>1105</v>
      </c>
      <c r="D447" s="6" t="s">
        <v>1106</v>
      </c>
      <c r="E447" s="5"/>
    </row>
    <row r="448" spans="2:5" x14ac:dyDescent="0.2">
      <c r="B448" s="6"/>
      <c r="C448" s="6" t="s">
        <v>1107</v>
      </c>
      <c r="D448" s="6" t="s">
        <v>1108</v>
      </c>
      <c r="E448" s="5"/>
    </row>
    <row r="449" spans="2:5" x14ac:dyDescent="0.2">
      <c r="B449" s="6"/>
      <c r="C449" s="6" t="s">
        <v>1109</v>
      </c>
      <c r="D449" s="6" t="s">
        <v>1110</v>
      </c>
      <c r="E449" s="5"/>
    </row>
    <row r="450" spans="2:5" x14ac:dyDescent="0.2">
      <c r="B450" s="6"/>
      <c r="C450" s="6" t="s">
        <v>1111</v>
      </c>
      <c r="D450" s="6" t="s">
        <v>1112</v>
      </c>
      <c r="E450" s="5"/>
    </row>
    <row r="451" spans="2:5" x14ac:dyDescent="0.2">
      <c r="B451" s="6"/>
      <c r="C451" s="6" t="s">
        <v>1113</v>
      </c>
      <c r="D451" s="6" t="s">
        <v>1114</v>
      </c>
      <c r="E451" s="5"/>
    </row>
    <row r="452" spans="2:5" x14ac:dyDescent="0.2">
      <c r="B452" s="6"/>
      <c r="C452" s="6" t="s">
        <v>1115</v>
      </c>
      <c r="D452" s="6" t="s">
        <v>1116</v>
      </c>
      <c r="E452" s="5"/>
    </row>
    <row r="453" spans="2:5" x14ac:dyDescent="0.2">
      <c r="B453" s="6"/>
      <c r="C453" s="6" t="s">
        <v>1117</v>
      </c>
      <c r="D453" s="6" t="s">
        <v>1118</v>
      </c>
      <c r="E453" s="5"/>
    </row>
    <row r="454" spans="2:5" x14ac:dyDescent="0.2">
      <c r="B454" s="6"/>
      <c r="C454" s="6" t="s">
        <v>1119</v>
      </c>
      <c r="D454" s="6" t="s">
        <v>1120</v>
      </c>
      <c r="E454" s="5"/>
    </row>
    <row r="455" spans="2:5" x14ac:dyDescent="0.2">
      <c r="B455" s="6"/>
      <c r="C455" s="6" t="s">
        <v>1121</v>
      </c>
      <c r="D455" s="6" t="s">
        <v>1122</v>
      </c>
      <c r="E455" s="5"/>
    </row>
    <row r="456" spans="2:5" x14ac:dyDescent="0.2">
      <c r="B456" s="6"/>
      <c r="C456" s="6" t="s">
        <v>1123</v>
      </c>
      <c r="D456" s="6" t="s">
        <v>1124</v>
      </c>
      <c r="E456" s="5"/>
    </row>
    <row r="457" spans="2:5" x14ac:dyDescent="0.2">
      <c r="B457" s="6"/>
      <c r="C457" s="6" t="s">
        <v>1125</v>
      </c>
      <c r="D457" s="6" t="s">
        <v>1126</v>
      </c>
      <c r="E457" s="5" t="str">
        <f>HYPERLINK("https://www.esco-net.com/wcs/escort/ec/detail?hHinCd=EA829JG-8","EA829JG-8")</f>
        <v>EA829JG-8</v>
      </c>
    </row>
    <row r="458" spans="2:5" x14ac:dyDescent="0.2">
      <c r="B458" s="6"/>
      <c r="C458" s="6" t="s">
        <v>1127</v>
      </c>
      <c r="D458" s="6" t="s">
        <v>1128</v>
      </c>
      <c r="E458" s="5"/>
    </row>
    <row r="459" spans="2:5" x14ac:dyDescent="0.2">
      <c r="B459" s="6"/>
      <c r="C459" s="6" t="s">
        <v>1129</v>
      </c>
      <c r="D459" s="6" t="s">
        <v>1130</v>
      </c>
      <c r="E459" s="5"/>
    </row>
    <row r="460" spans="2:5" x14ac:dyDescent="0.2">
      <c r="B460" s="6"/>
      <c r="C460" s="6" t="s">
        <v>1131</v>
      </c>
      <c r="D460" s="6" t="s">
        <v>1132</v>
      </c>
      <c r="E460" s="5"/>
    </row>
    <row r="461" spans="2:5" x14ac:dyDescent="0.2">
      <c r="B461" s="6"/>
      <c r="C461" s="6" t="s">
        <v>1133</v>
      </c>
      <c r="D461" s="6" t="s">
        <v>1134</v>
      </c>
      <c r="E461" s="5"/>
    </row>
    <row r="462" spans="2:5" x14ac:dyDescent="0.2">
      <c r="B462" s="6"/>
      <c r="C462" s="6" t="s">
        <v>1135</v>
      </c>
      <c r="D462" s="6" t="s">
        <v>1136</v>
      </c>
      <c r="E462" s="5"/>
    </row>
    <row r="463" spans="2:5" x14ac:dyDescent="0.2">
      <c r="B463" s="6"/>
      <c r="C463" s="6" t="s">
        <v>1137</v>
      </c>
      <c r="D463" s="6" t="s">
        <v>1138</v>
      </c>
      <c r="E463" s="5" t="str">
        <f>HYPERLINK("https://www.esco-net.com/wcs/escort/ec/detail?hHinCd=EA829JG-10","EA829JG-10")</f>
        <v>EA829JG-10</v>
      </c>
    </row>
    <row r="464" spans="2:5" x14ac:dyDescent="0.2">
      <c r="B464" s="6"/>
      <c r="C464" s="6" t="s">
        <v>1139</v>
      </c>
      <c r="D464" s="6" t="s">
        <v>1140</v>
      </c>
      <c r="E464" s="5"/>
    </row>
    <row r="465" spans="2:5" x14ac:dyDescent="0.2">
      <c r="B465" s="6"/>
      <c r="C465" s="6" t="s">
        <v>1141</v>
      </c>
      <c r="D465" s="6" t="s">
        <v>1142</v>
      </c>
      <c r="E465" s="5"/>
    </row>
    <row r="466" spans="2:5" x14ac:dyDescent="0.2">
      <c r="B466" s="6"/>
      <c r="C466" s="6" t="s">
        <v>1143</v>
      </c>
      <c r="D466" s="6" t="s">
        <v>1144</v>
      </c>
      <c r="E466" s="5" t="str">
        <f>HYPERLINK("https://www.esco-net.com/wcs/escort/ec/detail?hHinCd=EA851YF","EA851YF")</f>
        <v>EA851YF</v>
      </c>
    </row>
    <row r="467" spans="2:5" x14ac:dyDescent="0.2">
      <c r="B467" s="6"/>
      <c r="C467" s="6" t="s">
        <v>1145</v>
      </c>
      <c r="D467" s="6" t="s">
        <v>1146</v>
      </c>
      <c r="E467" s="5"/>
    </row>
    <row r="468" spans="2:5" x14ac:dyDescent="0.2">
      <c r="B468" s="6"/>
      <c r="C468" s="6" t="s">
        <v>1147</v>
      </c>
      <c r="D468" s="6" t="s">
        <v>1148</v>
      </c>
      <c r="E468" s="5"/>
    </row>
    <row r="469" spans="2:5" x14ac:dyDescent="0.2">
      <c r="B469" s="6"/>
      <c r="C469" s="6" t="s">
        <v>1149</v>
      </c>
      <c r="D469" s="6" t="s">
        <v>1150</v>
      </c>
      <c r="E469" s="5"/>
    </row>
    <row r="470" spans="2:5" x14ac:dyDescent="0.2">
      <c r="B470" s="6"/>
      <c r="C470" s="6" t="s">
        <v>1151</v>
      </c>
      <c r="D470" s="6" t="s">
        <v>1152</v>
      </c>
      <c r="E470" s="5"/>
    </row>
    <row r="471" spans="2:5" x14ac:dyDescent="0.2">
      <c r="B471" s="6"/>
      <c r="C471" s="6" t="s">
        <v>1153</v>
      </c>
      <c r="D471" s="6" t="s">
        <v>1154</v>
      </c>
      <c r="E471" s="5"/>
    </row>
    <row r="472" spans="2:5" x14ac:dyDescent="0.2">
      <c r="B472" s="6"/>
      <c r="C472" s="6" t="s">
        <v>1155</v>
      </c>
      <c r="D472" s="6" t="s">
        <v>1156</v>
      </c>
      <c r="E472" s="5"/>
    </row>
    <row r="473" spans="2:5" x14ac:dyDescent="0.2">
      <c r="B473" s="6"/>
      <c r="C473" s="6" t="s">
        <v>1157</v>
      </c>
      <c r="D473" s="6" t="s">
        <v>1158</v>
      </c>
      <c r="E473" s="5"/>
    </row>
    <row r="474" spans="2:5" x14ac:dyDescent="0.2">
      <c r="B474" s="6"/>
      <c r="C474" s="6" t="s">
        <v>1159</v>
      </c>
      <c r="D474" s="6" t="s">
        <v>1160</v>
      </c>
      <c r="E474" s="5"/>
    </row>
    <row r="475" spans="2:5" x14ac:dyDescent="0.2">
      <c r="B475" s="6"/>
      <c r="C475" s="6" t="s">
        <v>1161</v>
      </c>
      <c r="D475" s="6" t="s">
        <v>1162</v>
      </c>
      <c r="E475" s="5"/>
    </row>
    <row r="476" spans="2:5" x14ac:dyDescent="0.2">
      <c r="B476" s="6"/>
      <c r="C476" s="6" t="s">
        <v>1163</v>
      </c>
      <c r="D476" s="6" t="s">
        <v>1164</v>
      </c>
      <c r="E476" s="5"/>
    </row>
    <row r="477" spans="2:5" x14ac:dyDescent="0.2">
      <c r="B477" s="6"/>
      <c r="C477" s="6" t="s">
        <v>1165</v>
      </c>
      <c r="D477" s="6" t="s">
        <v>1166</v>
      </c>
      <c r="E477" s="5"/>
    </row>
    <row r="478" spans="2:5" x14ac:dyDescent="0.2">
      <c r="B478" s="6"/>
      <c r="C478" s="6" t="s">
        <v>1167</v>
      </c>
      <c r="D478" s="6" t="s">
        <v>1168</v>
      </c>
      <c r="E478" s="5"/>
    </row>
    <row r="479" spans="2:5" x14ac:dyDescent="0.2">
      <c r="B479" s="6"/>
      <c r="C479" s="6" t="s">
        <v>1169</v>
      </c>
      <c r="D479" s="6" t="s">
        <v>1170</v>
      </c>
      <c r="E479" s="5"/>
    </row>
    <row r="480" spans="2:5" x14ac:dyDescent="0.2">
      <c r="B480" s="6"/>
      <c r="C480" s="6" t="s">
        <v>1171</v>
      </c>
      <c r="D480" s="6" t="s">
        <v>1172</v>
      </c>
      <c r="E480" s="5"/>
    </row>
    <row r="481" spans="2:5" x14ac:dyDescent="0.2">
      <c r="B481" s="6"/>
      <c r="C481" s="6" t="s">
        <v>1173</v>
      </c>
      <c r="D481" s="6" t="s">
        <v>1174</v>
      </c>
      <c r="E481" s="5"/>
    </row>
    <row r="482" spans="2:5" x14ac:dyDescent="0.2">
      <c r="B482" s="6"/>
      <c r="C482" s="6" t="s">
        <v>1175</v>
      </c>
      <c r="D482" s="6" t="s">
        <v>1176</v>
      </c>
      <c r="E482" s="5"/>
    </row>
    <row r="483" spans="2:5" x14ac:dyDescent="0.2">
      <c r="B483" s="6"/>
      <c r="C483" s="6" t="s">
        <v>1177</v>
      </c>
      <c r="D483" s="6" t="s">
        <v>1178</v>
      </c>
      <c r="E483" s="5"/>
    </row>
    <row r="484" spans="2:5" x14ac:dyDescent="0.2">
      <c r="B484" s="6"/>
      <c r="C484" s="6" t="s">
        <v>1179</v>
      </c>
      <c r="D484" s="6" t="s">
        <v>1180</v>
      </c>
      <c r="E484" s="5"/>
    </row>
    <row r="485" spans="2:5" x14ac:dyDescent="0.2">
      <c r="B485" s="6"/>
      <c r="C485" s="6" t="s">
        <v>1181</v>
      </c>
      <c r="D485" s="6" t="s">
        <v>1182</v>
      </c>
      <c r="E485" s="5"/>
    </row>
    <row r="486" spans="2:5" x14ac:dyDescent="0.2">
      <c r="B486" s="6"/>
      <c r="C486" s="6" t="s">
        <v>1183</v>
      </c>
      <c r="D486" s="6" t="s">
        <v>1184</v>
      </c>
      <c r="E486" s="5"/>
    </row>
    <row r="487" spans="2:5" x14ac:dyDescent="0.2">
      <c r="B487" s="6"/>
      <c r="C487" s="6" t="s">
        <v>1185</v>
      </c>
      <c r="D487" s="6" t="s">
        <v>1146</v>
      </c>
      <c r="E487" s="5"/>
    </row>
    <row r="488" spans="2:5" x14ac:dyDescent="0.2">
      <c r="B488" s="6"/>
      <c r="C488" s="6" t="s">
        <v>1186</v>
      </c>
      <c r="D488" s="6" t="s">
        <v>1187</v>
      </c>
      <c r="E488" s="5"/>
    </row>
    <row r="489" spans="2:5" x14ac:dyDescent="0.2">
      <c r="B489" s="6"/>
      <c r="C489" s="6" t="s">
        <v>1188</v>
      </c>
      <c r="D489" s="6" t="s">
        <v>1189</v>
      </c>
      <c r="E489" s="5"/>
    </row>
    <row r="490" spans="2:5" x14ac:dyDescent="0.2">
      <c r="B490" s="6"/>
      <c r="C490" s="6" t="s">
        <v>1190</v>
      </c>
      <c r="D490" s="6" t="s">
        <v>1191</v>
      </c>
      <c r="E490" s="5"/>
    </row>
    <row r="491" spans="2:5" x14ac:dyDescent="0.2">
      <c r="B491" s="6"/>
      <c r="C491" s="6" t="s">
        <v>1192</v>
      </c>
      <c r="D491" s="6" t="s">
        <v>1193</v>
      </c>
      <c r="E491" s="5"/>
    </row>
    <row r="492" spans="2:5" x14ac:dyDescent="0.2">
      <c r="B492" s="6"/>
      <c r="C492" s="6" t="s">
        <v>1194</v>
      </c>
      <c r="D492" s="6" t="s">
        <v>1195</v>
      </c>
      <c r="E492" s="5"/>
    </row>
    <row r="493" spans="2:5" x14ac:dyDescent="0.2">
      <c r="B493" s="6"/>
      <c r="C493" s="6" t="s">
        <v>1196</v>
      </c>
      <c r="D493" s="6" t="s">
        <v>1197</v>
      </c>
      <c r="E493" s="5"/>
    </row>
    <row r="494" spans="2:5" x14ac:dyDescent="0.2">
      <c r="B494" s="6"/>
      <c r="C494" s="6" t="s">
        <v>1198</v>
      </c>
      <c r="D494" s="6" t="s">
        <v>1199</v>
      </c>
      <c r="E494" s="5"/>
    </row>
    <row r="495" spans="2:5" x14ac:dyDescent="0.2">
      <c r="B495" s="6"/>
      <c r="C495" s="6" t="s">
        <v>1200</v>
      </c>
      <c r="D495" s="6" t="s">
        <v>1201</v>
      </c>
      <c r="E495" s="5"/>
    </row>
    <row r="496" spans="2:5" x14ac:dyDescent="0.2">
      <c r="B496" s="6"/>
      <c r="C496" s="6" t="s">
        <v>1202</v>
      </c>
      <c r="D496" s="6" t="s">
        <v>1203</v>
      </c>
      <c r="E496" s="5"/>
    </row>
    <row r="497" spans="2:5" x14ac:dyDescent="0.2">
      <c r="B497" s="6"/>
      <c r="C497" s="6" t="s">
        <v>1204</v>
      </c>
      <c r="D497" s="6" t="s">
        <v>1205</v>
      </c>
      <c r="E497" s="5"/>
    </row>
    <row r="498" spans="2:5" x14ac:dyDescent="0.2">
      <c r="B498" s="6"/>
      <c r="C498" s="6" t="s">
        <v>1206</v>
      </c>
      <c r="D498" s="6" t="s">
        <v>1207</v>
      </c>
      <c r="E498" s="5"/>
    </row>
    <row r="499" spans="2:5" x14ac:dyDescent="0.2">
      <c r="B499" s="6"/>
      <c r="C499" s="6" t="s">
        <v>1208</v>
      </c>
      <c r="D499" s="6" t="s">
        <v>1209</v>
      </c>
      <c r="E499" s="5" t="str">
        <f>HYPERLINK("https://www.esco-net.com/wcs/escort/ec/detail?hHinCd=EA929DH-82A","EA929DH-82A")</f>
        <v>EA929DH-82A</v>
      </c>
    </row>
    <row r="500" spans="2:5" x14ac:dyDescent="0.2">
      <c r="B500" s="6"/>
      <c r="C500" s="6" t="s">
        <v>1210</v>
      </c>
      <c r="D500" s="6" t="s">
        <v>1211</v>
      </c>
      <c r="E500" s="5"/>
    </row>
    <row r="501" spans="2:5" x14ac:dyDescent="0.2">
      <c r="B501" s="6"/>
      <c r="C501" s="6" t="s">
        <v>1212</v>
      </c>
      <c r="D501" s="6" t="s">
        <v>1213</v>
      </c>
      <c r="E501" s="5"/>
    </row>
    <row r="502" spans="2:5" x14ac:dyDescent="0.2">
      <c r="B502" s="6"/>
      <c r="C502" s="6" t="s">
        <v>1214</v>
      </c>
      <c r="D502" s="6" t="s">
        <v>1215</v>
      </c>
      <c r="E502" s="5"/>
    </row>
    <row r="503" spans="2:5" x14ac:dyDescent="0.2">
      <c r="B503" s="6"/>
      <c r="C503" s="6" t="s">
        <v>1216</v>
      </c>
      <c r="D503" s="6" t="s">
        <v>1217</v>
      </c>
      <c r="E503" s="5"/>
    </row>
    <row r="504" spans="2:5" x14ac:dyDescent="0.2">
      <c r="B504" s="6"/>
      <c r="C504" s="6" t="s">
        <v>1218</v>
      </c>
      <c r="D504" s="6" t="s">
        <v>1219</v>
      </c>
      <c r="E504" s="5"/>
    </row>
    <row r="505" spans="2:5" x14ac:dyDescent="0.2">
      <c r="B505" s="6"/>
      <c r="C505" s="6" t="s">
        <v>1220</v>
      </c>
      <c r="D505" s="6" t="s">
        <v>1221</v>
      </c>
      <c r="E505" s="5"/>
    </row>
    <row r="506" spans="2:5" x14ac:dyDescent="0.2">
      <c r="B506" s="6"/>
      <c r="C506" s="6" t="s">
        <v>1222</v>
      </c>
      <c r="D506" s="6" t="s">
        <v>1223</v>
      </c>
      <c r="E506" s="5"/>
    </row>
    <row r="507" spans="2:5" x14ac:dyDescent="0.2">
      <c r="B507" s="6"/>
      <c r="C507" s="6" t="s">
        <v>1224</v>
      </c>
      <c r="D507" s="6" t="s">
        <v>1225</v>
      </c>
      <c r="E507" s="5"/>
    </row>
    <row r="508" spans="2:5" x14ac:dyDescent="0.2">
      <c r="B508" s="6"/>
      <c r="C508" s="6" t="s">
        <v>1226</v>
      </c>
      <c r="D508" s="6" t="s">
        <v>1227</v>
      </c>
      <c r="E508" s="5"/>
    </row>
    <row r="509" spans="2:5" x14ac:dyDescent="0.2">
      <c r="B509" s="6"/>
      <c r="C509" s="6" t="s">
        <v>1228</v>
      </c>
      <c r="D509" s="6" t="s">
        <v>1229</v>
      </c>
      <c r="E509" s="5"/>
    </row>
    <row r="510" spans="2:5" x14ac:dyDescent="0.2">
      <c r="B510" s="6"/>
      <c r="C510" s="6" t="s">
        <v>1230</v>
      </c>
      <c r="D510" s="6" t="s">
        <v>1231</v>
      </c>
      <c r="E510" s="5"/>
    </row>
    <row r="511" spans="2:5" x14ac:dyDescent="0.2">
      <c r="B511" s="6"/>
      <c r="C511" s="6" t="s">
        <v>1232</v>
      </c>
      <c r="D511" s="6" t="s">
        <v>1233</v>
      </c>
      <c r="E511" s="5"/>
    </row>
    <row r="512" spans="2:5" x14ac:dyDescent="0.2">
      <c r="B512" s="6"/>
      <c r="C512" s="6" t="s">
        <v>1234</v>
      </c>
      <c r="D512" s="6" t="s">
        <v>1235</v>
      </c>
      <c r="E512" s="5"/>
    </row>
    <row r="513" spans="2:5" x14ac:dyDescent="0.2">
      <c r="B513" s="6"/>
      <c r="C513" s="6" t="s">
        <v>1236</v>
      </c>
      <c r="D513" s="6" t="s">
        <v>1237</v>
      </c>
      <c r="E513" s="5"/>
    </row>
    <row r="514" spans="2:5" x14ac:dyDescent="0.2">
      <c r="B514" s="6"/>
      <c r="C514" s="6" t="s">
        <v>1238</v>
      </c>
      <c r="D514" s="6" t="s">
        <v>1239</v>
      </c>
      <c r="E514" s="5"/>
    </row>
    <row r="515" spans="2:5" x14ac:dyDescent="0.2">
      <c r="B515" s="6"/>
      <c r="C515" s="6" t="s">
        <v>1240</v>
      </c>
      <c r="D515" s="6" t="s">
        <v>1241</v>
      </c>
      <c r="E515" s="5"/>
    </row>
    <row r="516" spans="2:5" x14ac:dyDescent="0.2">
      <c r="B516" s="6"/>
      <c r="C516" s="6" t="s">
        <v>1242</v>
      </c>
      <c r="D516" s="6" t="s">
        <v>1243</v>
      </c>
      <c r="E516" s="5"/>
    </row>
    <row r="517" spans="2:5" x14ac:dyDescent="0.2">
      <c r="B517" s="6"/>
      <c r="C517" s="6" t="s">
        <v>1244</v>
      </c>
      <c r="D517" s="6" t="s">
        <v>1245</v>
      </c>
      <c r="E517" s="5"/>
    </row>
    <row r="518" spans="2:5" x14ac:dyDescent="0.2">
      <c r="B518" s="6"/>
      <c r="C518" s="6" t="s">
        <v>1246</v>
      </c>
      <c r="D518" s="6" t="s">
        <v>1247</v>
      </c>
      <c r="E518" s="5"/>
    </row>
    <row r="519" spans="2:5" x14ac:dyDescent="0.2">
      <c r="B519" s="6"/>
      <c r="C519" s="6" t="s">
        <v>1248</v>
      </c>
      <c r="D519" s="6" t="s">
        <v>1249</v>
      </c>
      <c r="E519" s="5"/>
    </row>
    <row r="520" spans="2:5" x14ac:dyDescent="0.2">
      <c r="B520" s="6"/>
      <c r="C520" s="6" t="s">
        <v>1250</v>
      </c>
      <c r="D520" s="6" t="s">
        <v>1251</v>
      </c>
      <c r="E520" s="5"/>
    </row>
    <row r="521" spans="2:5" x14ac:dyDescent="0.2">
      <c r="B521" s="6"/>
      <c r="C521" s="6" t="s">
        <v>1252</v>
      </c>
      <c r="D521" s="6" t="s">
        <v>1253</v>
      </c>
      <c r="E521" s="5"/>
    </row>
    <row r="522" spans="2:5" x14ac:dyDescent="0.2">
      <c r="B522" s="6"/>
      <c r="C522" s="6" t="s">
        <v>1254</v>
      </c>
      <c r="D522" s="6" t="s">
        <v>1255</v>
      </c>
      <c r="E522" s="5"/>
    </row>
    <row r="523" spans="2:5" x14ac:dyDescent="0.2">
      <c r="B523" s="6"/>
      <c r="C523" s="6" t="s">
        <v>1256</v>
      </c>
      <c r="D523" s="6" t="s">
        <v>1257</v>
      </c>
      <c r="E523" s="5"/>
    </row>
    <row r="524" spans="2:5" x14ac:dyDescent="0.2">
      <c r="B524" s="6"/>
      <c r="C524" s="6" t="s">
        <v>1258</v>
      </c>
      <c r="D524" s="6" t="s">
        <v>1259</v>
      </c>
      <c r="E524" s="5"/>
    </row>
    <row r="525" spans="2:5" x14ac:dyDescent="0.2">
      <c r="B525" s="6"/>
      <c r="C525" s="6" t="s">
        <v>1260</v>
      </c>
      <c r="D525" s="6" t="s">
        <v>1261</v>
      </c>
      <c r="E525" s="5"/>
    </row>
    <row r="526" spans="2:5" x14ac:dyDescent="0.2">
      <c r="B526" s="6"/>
      <c r="C526" s="6" t="s">
        <v>1262</v>
      </c>
      <c r="D526" s="6" t="s">
        <v>1263</v>
      </c>
      <c r="E526" s="5"/>
    </row>
    <row r="527" spans="2:5" x14ac:dyDescent="0.2">
      <c r="B527" s="6"/>
      <c r="C527" s="6" t="s">
        <v>1264</v>
      </c>
      <c r="D527" s="6" t="s">
        <v>1265</v>
      </c>
      <c r="E527" s="5"/>
    </row>
    <row r="528" spans="2:5" x14ac:dyDescent="0.2">
      <c r="B528" s="6"/>
      <c r="C528" s="6" t="s">
        <v>1266</v>
      </c>
      <c r="D528" s="6" t="s">
        <v>1267</v>
      </c>
      <c r="E528" s="5"/>
    </row>
    <row r="529" spans="2:5" x14ac:dyDescent="0.2">
      <c r="B529" s="6"/>
      <c r="C529" s="6" t="s">
        <v>1268</v>
      </c>
      <c r="D529" s="6" t="s">
        <v>1269</v>
      </c>
      <c r="E529" s="5"/>
    </row>
    <row r="530" spans="2:5" x14ac:dyDescent="0.2">
      <c r="B530" s="6"/>
      <c r="C530" s="6" t="s">
        <v>1270</v>
      </c>
      <c r="D530" s="6" t="s">
        <v>1271</v>
      </c>
      <c r="E530" s="5"/>
    </row>
    <row r="531" spans="2:5" x14ac:dyDescent="0.2">
      <c r="B531" s="6"/>
      <c r="C531" s="6" t="s">
        <v>1272</v>
      </c>
      <c r="D531" s="6" t="s">
        <v>1273</v>
      </c>
      <c r="E531" s="5"/>
    </row>
    <row r="532" spans="2:5" x14ac:dyDescent="0.2">
      <c r="B532" s="6"/>
      <c r="C532" s="6" t="s">
        <v>1274</v>
      </c>
      <c r="D532" s="6" t="s">
        <v>1275</v>
      </c>
      <c r="E532" s="5"/>
    </row>
    <row r="533" spans="2:5" x14ac:dyDescent="0.2">
      <c r="B533" s="6"/>
      <c r="C533" s="6" t="s">
        <v>1276</v>
      </c>
      <c r="D533" s="6" t="s">
        <v>1277</v>
      </c>
      <c r="E533" s="5"/>
    </row>
    <row r="534" spans="2:5" x14ac:dyDescent="0.2">
      <c r="B534" s="6"/>
      <c r="C534" s="6" t="s">
        <v>1278</v>
      </c>
      <c r="D534" s="6" t="s">
        <v>1279</v>
      </c>
      <c r="E534" s="5"/>
    </row>
    <row r="535" spans="2:5" x14ac:dyDescent="0.2">
      <c r="B535" s="6"/>
      <c r="C535" s="6" t="s">
        <v>1280</v>
      </c>
      <c r="D535" s="6" t="s">
        <v>1281</v>
      </c>
      <c r="E535" s="5"/>
    </row>
    <row r="536" spans="2:5" x14ac:dyDescent="0.2">
      <c r="B536" s="6"/>
      <c r="C536" s="6" t="s">
        <v>1282</v>
      </c>
      <c r="D536" s="6" t="s">
        <v>1283</v>
      </c>
      <c r="E536" s="5"/>
    </row>
    <row r="537" spans="2:5" x14ac:dyDescent="0.2">
      <c r="B537" s="6"/>
      <c r="C537" s="6" t="s">
        <v>1284</v>
      </c>
      <c r="D537" s="6" t="s">
        <v>1285</v>
      </c>
      <c r="E537" s="5"/>
    </row>
    <row r="538" spans="2:5" x14ac:dyDescent="0.2">
      <c r="B538" s="6"/>
      <c r="C538" s="6" t="s">
        <v>1286</v>
      </c>
      <c r="D538" s="6" t="s">
        <v>1287</v>
      </c>
      <c r="E538" s="5"/>
    </row>
    <row r="539" spans="2:5" x14ac:dyDescent="0.2">
      <c r="B539" s="6"/>
      <c r="C539" s="6" t="s">
        <v>1288</v>
      </c>
      <c r="D539" s="6" t="s">
        <v>1289</v>
      </c>
      <c r="E539" s="5"/>
    </row>
    <row r="540" spans="2:5" x14ac:dyDescent="0.2">
      <c r="B540" s="6"/>
      <c r="C540" s="6" t="s">
        <v>1290</v>
      </c>
      <c r="D540" s="6" t="s">
        <v>1291</v>
      </c>
      <c r="E540" s="5"/>
    </row>
    <row r="541" spans="2:5" x14ac:dyDescent="0.2">
      <c r="B541" s="6"/>
      <c r="C541" s="6" t="s">
        <v>1292</v>
      </c>
      <c r="D541" s="6" t="s">
        <v>1293</v>
      </c>
      <c r="E541" s="5"/>
    </row>
    <row r="542" spans="2:5" x14ac:dyDescent="0.2">
      <c r="B542" s="6"/>
      <c r="C542" s="6" t="s">
        <v>1294</v>
      </c>
      <c r="D542" s="6" t="s">
        <v>1295</v>
      </c>
      <c r="E542" s="5"/>
    </row>
    <row r="543" spans="2:5" x14ac:dyDescent="0.2">
      <c r="B543" s="6"/>
      <c r="C543" s="6" t="s">
        <v>1296</v>
      </c>
      <c r="D543" s="6" t="s">
        <v>1297</v>
      </c>
      <c r="E543" s="5"/>
    </row>
    <row r="544" spans="2:5" x14ac:dyDescent="0.2">
      <c r="B544" s="6"/>
      <c r="C544" s="6" t="s">
        <v>1298</v>
      </c>
      <c r="D544" s="6" t="s">
        <v>1299</v>
      </c>
      <c r="E544" s="5"/>
    </row>
    <row r="545" spans="2:5" x14ac:dyDescent="0.2">
      <c r="B545" s="6"/>
      <c r="C545" s="6" t="s">
        <v>1300</v>
      </c>
      <c r="D545" s="6" t="s">
        <v>1301</v>
      </c>
      <c r="E545" s="5"/>
    </row>
    <row r="546" spans="2:5" x14ac:dyDescent="0.2">
      <c r="B546" s="6"/>
      <c r="C546" s="6" t="s">
        <v>1302</v>
      </c>
      <c r="D546" s="6" t="s">
        <v>1303</v>
      </c>
      <c r="E546" s="5"/>
    </row>
    <row r="547" spans="2:5" x14ac:dyDescent="0.2">
      <c r="B547" s="6"/>
      <c r="C547" s="6" t="s">
        <v>1304</v>
      </c>
      <c r="D547" s="6" t="s">
        <v>1305</v>
      </c>
      <c r="E547" s="5"/>
    </row>
    <row r="548" spans="2:5" x14ac:dyDescent="0.2">
      <c r="B548" s="6"/>
      <c r="C548" s="6" t="s">
        <v>1306</v>
      </c>
      <c r="D548" s="6" t="s">
        <v>1307</v>
      </c>
      <c r="E548" s="5"/>
    </row>
    <row r="549" spans="2:5" x14ac:dyDescent="0.2">
      <c r="B549" s="6"/>
      <c r="C549" s="6" t="s">
        <v>1308</v>
      </c>
      <c r="D549" s="6" t="s">
        <v>1309</v>
      </c>
      <c r="E549" s="5"/>
    </row>
    <row r="550" spans="2:5" x14ac:dyDescent="0.2">
      <c r="B550" s="6"/>
      <c r="C550" s="6" t="s">
        <v>1310</v>
      </c>
      <c r="D550" s="6" t="s">
        <v>1311</v>
      </c>
      <c r="E550" s="5"/>
    </row>
    <row r="551" spans="2:5" x14ac:dyDescent="0.2">
      <c r="B551" s="6"/>
      <c r="C551" s="6" t="s">
        <v>1312</v>
      </c>
      <c r="D551" s="6" t="s">
        <v>1313</v>
      </c>
      <c r="E551" s="5"/>
    </row>
    <row r="552" spans="2:5" x14ac:dyDescent="0.2">
      <c r="B552" s="6"/>
      <c r="C552" s="6" t="s">
        <v>1314</v>
      </c>
      <c r="D552" s="6" t="s">
        <v>1315</v>
      </c>
      <c r="E552" s="5"/>
    </row>
    <row r="553" spans="2:5" x14ac:dyDescent="0.2">
      <c r="B553" s="6"/>
      <c r="C553" s="6" t="s">
        <v>1316</v>
      </c>
      <c r="D553" s="6" t="s">
        <v>1317</v>
      </c>
      <c r="E553" s="5"/>
    </row>
    <row r="554" spans="2:5" x14ac:dyDescent="0.2">
      <c r="B554" s="6"/>
      <c r="C554" s="6" t="s">
        <v>1318</v>
      </c>
      <c r="D554" s="6" t="s">
        <v>1319</v>
      </c>
      <c r="E554" s="5"/>
    </row>
    <row r="555" spans="2:5" x14ac:dyDescent="0.2">
      <c r="B555" s="6"/>
      <c r="C555" s="6" t="s">
        <v>1320</v>
      </c>
      <c r="D555" s="6" t="s">
        <v>1321</v>
      </c>
      <c r="E555" s="5"/>
    </row>
    <row r="556" spans="2:5" x14ac:dyDescent="0.2">
      <c r="B556" s="6"/>
      <c r="C556" s="6" t="s">
        <v>1322</v>
      </c>
      <c r="D556" s="6" t="s">
        <v>1323</v>
      </c>
      <c r="E556" s="5"/>
    </row>
    <row r="557" spans="2:5" x14ac:dyDescent="0.2">
      <c r="B557" s="6"/>
      <c r="C557" s="6" t="s">
        <v>1324</v>
      </c>
      <c r="D557" s="6" t="s">
        <v>1325</v>
      </c>
      <c r="E557" s="5"/>
    </row>
    <row r="558" spans="2:5" x14ac:dyDescent="0.2">
      <c r="B558" s="6"/>
      <c r="C558" s="6" t="s">
        <v>1326</v>
      </c>
      <c r="D558" s="6" t="s">
        <v>1327</v>
      </c>
      <c r="E558" s="5"/>
    </row>
    <row r="559" spans="2:5" x14ac:dyDescent="0.2">
      <c r="B559" s="6"/>
      <c r="C559" s="6" t="s">
        <v>1328</v>
      </c>
      <c r="D559" s="6" t="s">
        <v>1329</v>
      </c>
      <c r="E559" s="5"/>
    </row>
    <row r="560" spans="2:5" x14ac:dyDescent="0.2">
      <c r="B560" s="6"/>
      <c r="C560" s="6" t="s">
        <v>1330</v>
      </c>
      <c r="D560" s="6" t="s">
        <v>1331</v>
      </c>
      <c r="E560" s="5"/>
    </row>
    <row r="561" spans="2:5" x14ac:dyDescent="0.2">
      <c r="B561" s="6"/>
      <c r="C561" s="6" t="s">
        <v>1332</v>
      </c>
      <c r="D561" s="6" t="s">
        <v>1333</v>
      </c>
      <c r="E561" s="5"/>
    </row>
    <row r="562" spans="2:5" x14ac:dyDescent="0.2">
      <c r="B562" s="6"/>
      <c r="C562" s="6" t="s">
        <v>1334</v>
      </c>
      <c r="D562" s="6" t="s">
        <v>1335</v>
      </c>
      <c r="E562" s="5"/>
    </row>
    <row r="563" spans="2:5" x14ac:dyDescent="0.2">
      <c r="B563" s="6"/>
      <c r="C563" s="6" t="s">
        <v>1336</v>
      </c>
      <c r="D563" s="6" t="s">
        <v>1337</v>
      </c>
      <c r="E563" s="5"/>
    </row>
    <row r="564" spans="2:5" x14ac:dyDescent="0.2">
      <c r="B564" s="6"/>
      <c r="C564" s="6" t="s">
        <v>1338</v>
      </c>
      <c r="D564" s="6" t="s">
        <v>1339</v>
      </c>
      <c r="E564" s="5"/>
    </row>
    <row r="565" spans="2:5" x14ac:dyDescent="0.2">
      <c r="B565" s="6"/>
      <c r="C565" s="6" t="s">
        <v>1340</v>
      </c>
      <c r="D565" s="6" t="s">
        <v>1341</v>
      </c>
      <c r="E565" s="5"/>
    </row>
    <row r="566" spans="2:5" x14ac:dyDescent="0.2">
      <c r="B566" s="6"/>
      <c r="C566" s="6" t="s">
        <v>1342</v>
      </c>
      <c r="D566" s="6" t="s">
        <v>1343</v>
      </c>
      <c r="E566" s="5"/>
    </row>
    <row r="567" spans="2:5" x14ac:dyDescent="0.2">
      <c r="B567" s="6"/>
      <c r="C567" s="6" t="s">
        <v>1344</v>
      </c>
      <c r="D567" s="6" t="s">
        <v>1345</v>
      </c>
      <c r="E567" s="5"/>
    </row>
    <row r="568" spans="2:5" x14ac:dyDescent="0.2">
      <c r="B568" s="6"/>
      <c r="C568" s="6" t="s">
        <v>1346</v>
      </c>
      <c r="D568" s="6" t="s">
        <v>1347</v>
      </c>
      <c r="E568" s="5"/>
    </row>
    <row r="569" spans="2:5" x14ac:dyDescent="0.2">
      <c r="B569" s="6"/>
      <c r="C569" s="6" t="s">
        <v>1348</v>
      </c>
      <c r="D569" s="6" t="s">
        <v>1349</v>
      </c>
      <c r="E569" s="5"/>
    </row>
    <row r="570" spans="2:5" x14ac:dyDescent="0.2">
      <c r="B570" s="6"/>
      <c r="C570" s="6" t="s">
        <v>1350</v>
      </c>
      <c r="D570" s="6" t="s">
        <v>1351</v>
      </c>
      <c r="E570" s="5"/>
    </row>
    <row r="571" spans="2:5" x14ac:dyDescent="0.2">
      <c r="B571" s="6"/>
      <c r="C571" s="6" t="s">
        <v>1352</v>
      </c>
      <c r="D571" s="6" t="s">
        <v>1353</v>
      </c>
      <c r="E571" s="5"/>
    </row>
    <row r="572" spans="2:5" x14ac:dyDescent="0.2">
      <c r="B572" s="6"/>
      <c r="C572" s="6" t="s">
        <v>1354</v>
      </c>
      <c r="D572" s="6" t="s">
        <v>1355</v>
      </c>
      <c r="E572" s="5"/>
    </row>
    <row r="573" spans="2:5" x14ac:dyDescent="0.2">
      <c r="B573" s="6"/>
      <c r="C573" s="6" t="s">
        <v>1356</v>
      </c>
      <c r="D573" s="6" t="s">
        <v>1357</v>
      </c>
      <c r="E573" s="5"/>
    </row>
    <row r="574" spans="2:5" x14ac:dyDescent="0.2">
      <c r="B574" s="6"/>
      <c r="C574" s="6" t="s">
        <v>1358</v>
      </c>
      <c r="D574" s="6" t="s">
        <v>1359</v>
      </c>
      <c r="E574" s="5"/>
    </row>
    <row r="575" spans="2:5" x14ac:dyDescent="0.2">
      <c r="B575" s="6"/>
      <c r="C575" s="6" t="s">
        <v>1360</v>
      </c>
      <c r="D575" s="6" t="s">
        <v>1361</v>
      </c>
      <c r="E575" s="5"/>
    </row>
    <row r="576" spans="2:5" x14ac:dyDescent="0.2">
      <c r="B576" s="6"/>
      <c r="C576" s="6" t="s">
        <v>1362</v>
      </c>
      <c r="D576" s="6" t="s">
        <v>1363</v>
      </c>
      <c r="E576" s="5"/>
    </row>
    <row r="577" spans="2:5" x14ac:dyDescent="0.2">
      <c r="B577" s="6"/>
      <c r="C577" s="6" t="s">
        <v>1364</v>
      </c>
      <c r="D577" s="6" t="s">
        <v>1365</v>
      </c>
      <c r="E577" s="5"/>
    </row>
    <row r="578" spans="2:5" x14ac:dyDescent="0.2">
      <c r="B578" s="6"/>
      <c r="C578" s="6" t="s">
        <v>1366</v>
      </c>
      <c r="D578" s="6" t="s">
        <v>1367</v>
      </c>
      <c r="E578" s="5"/>
    </row>
    <row r="579" spans="2:5" x14ac:dyDescent="0.2">
      <c r="B579" s="6"/>
      <c r="C579" s="6" t="s">
        <v>1368</v>
      </c>
      <c r="D579" s="6" t="s">
        <v>1369</v>
      </c>
      <c r="E579" s="5"/>
    </row>
    <row r="580" spans="2:5" x14ac:dyDescent="0.2">
      <c r="B580" s="6"/>
      <c r="C580" s="6" t="s">
        <v>1370</v>
      </c>
      <c r="D580" s="6" t="s">
        <v>1371</v>
      </c>
      <c r="E580" s="5"/>
    </row>
    <row r="581" spans="2:5" x14ac:dyDescent="0.2">
      <c r="B581" s="6"/>
      <c r="C581" s="6" t="s">
        <v>1372</v>
      </c>
      <c r="D581" s="6" t="s">
        <v>1373</v>
      </c>
      <c r="E581" s="5"/>
    </row>
    <row r="582" spans="2:5" x14ac:dyDescent="0.2">
      <c r="B582" s="6"/>
      <c r="C582" s="6" t="s">
        <v>1374</v>
      </c>
      <c r="D582" s="6" t="s">
        <v>1375</v>
      </c>
      <c r="E582" s="5"/>
    </row>
    <row r="583" spans="2:5" x14ac:dyDescent="0.2">
      <c r="B583" s="6"/>
      <c r="C583" s="6" t="s">
        <v>1376</v>
      </c>
      <c r="D583" s="6" t="s">
        <v>1377</v>
      </c>
      <c r="E583" s="5"/>
    </row>
    <row r="584" spans="2:5" x14ac:dyDescent="0.2">
      <c r="B584" s="6"/>
      <c r="C584" s="6" t="s">
        <v>1378</v>
      </c>
      <c r="D584" s="6" t="s">
        <v>1379</v>
      </c>
      <c r="E584" s="5"/>
    </row>
    <row r="585" spans="2:5" x14ac:dyDescent="0.2">
      <c r="B585" s="6"/>
      <c r="C585" s="6" t="s">
        <v>1380</v>
      </c>
      <c r="D585" s="6" t="s">
        <v>1381</v>
      </c>
      <c r="E585" s="5"/>
    </row>
    <row r="586" spans="2:5" x14ac:dyDescent="0.2">
      <c r="B586" s="6"/>
      <c r="C586" s="6" t="s">
        <v>1382</v>
      </c>
      <c r="D586" s="6" t="s">
        <v>1383</v>
      </c>
      <c r="E586" s="5"/>
    </row>
    <row r="587" spans="2:5" x14ac:dyDescent="0.2">
      <c r="B587" s="6"/>
      <c r="C587" s="6" t="s">
        <v>1384</v>
      </c>
      <c r="D587" s="6" t="s">
        <v>1385</v>
      </c>
      <c r="E587" s="5"/>
    </row>
    <row r="588" spans="2:5" x14ac:dyDescent="0.2">
      <c r="B588" s="6"/>
      <c r="C588" s="6" t="s">
        <v>1386</v>
      </c>
      <c r="D588" s="6" t="s">
        <v>1387</v>
      </c>
      <c r="E588" s="5"/>
    </row>
    <row r="589" spans="2:5" x14ac:dyDescent="0.2">
      <c r="B589" s="6"/>
      <c r="C589" s="6" t="s">
        <v>1388</v>
      </c>
      <c r="D589" s="6" t="s">
        <v>1389</v>
      </c>
      <c r="E589" s="5"/>
    </row>
    <row r="590" spans="2:5" x14ac:dyDescent="0.2">
      <c r="B590" s="6"/>
      <c r="C590" s="6" t="s">
        <v>1390</v>
      </c>
      <c r="D590" s="6" t="s">
        <v>1391</v>
      </c>
      <c r="E590" s="5"/>
    </row>
    <row r="591" spans="2:5" x14ac:dyDescent="0.2">
      <c r="B591" s="6"/>
      <c r="C591" s="6" t="s">
        <v>1392</v>
      </c>
      <c r="D591" s="6" t="s">
        <v>1393</v>
      </c>
      <c r="E591" s="5"/>
    </row>
    <row r="592" spans="2:5" x14ac:dyDescent="0.2">
      <c r="B592" s="6"/>
      <c r="C592" s="6" t="s">
        <v>1394</v>
      </c>
      <c r="D592" s="6" t="s">
        <v>1395</v>
      </c>
      <c r="E592" s="5"/>
    </row>
    <row r="593" spans="2:5" x14ac:dyDescent="0.2">
      <c r="B593" s="6"/>
      <c r="C593" s="6" t="s">
        <v>1396</v>
      </c>
      <c r="D593" s="6" t="s">
        <v>1397</v>
      </c>
      <c r="E593" s="5"/>
    </row>
    <row r="594" spans="2:5" x14ac:dyDescent="0.2">
      <c r="B594" s="6"/>
      <c r="C594" s="6" t="s">
        <v>1398</v>
      </c>
      <c r="D594" s="6" t="s">
        <v>1399</v>
      </c>
      <c r="E594" s="5"/>
    </row>
    <row r="595" spans="2:5" x14ac:dyDescent="0.2">
      <c r="B595" s="6"/>
      <c r="C595" s="6" t="s">
        <v>1400</v>
      </c>
      <c r="D595" s="6" t="s">
        <v>1401</v>
      </c>
      <c r="E595" s="5"/>
    </row>
    <row r="596" spans="2:5" x14ac:dyDescent="0.2">
      <c r="B596" s="6"/>
      <c r="C596" s="6" t="s">
        <v>1402</v>
      </c>
      <c r="D596" s="6" t="s">
        <v>1403</v>
      </c>
      <c r="E596" s="5"/>
    </row>
    <row r="597" spans="2:5" x14ac:dyDescent="0.2">
      <c r="B597" s="6"/>
      <c r="C597" s="6" t="s">
        <v>1404</v>
      </c>
      <c r="D597" s="6" t="s">
        <v>1405</v>
      </c>
      <c r="E597" s="5"/>
    </row>
    <row r="598" spans="2:5" x14ac:dyDescent="0.2">
      <c r="B598" s="6"/>
      <c r="C598" s="6" t="s">
        <v>1406</v>
      </c>
      <c r="D598" s="6" t="s">
        <v>1407</v>
      </c>
      <c r="E598" s="5"/>
    </row>
    <row r="599" spans="2:5" x14ac:dyDescent="0.2">
      <c r="B599" s="6"/>
      <c r="C599" s="6" t="s">
        <v>1408</v>
      </c>
      <c r="D599" s="6" t="s">
        <v>1409</v>
      </c>
      <c r="E599" s="5"/>
    </row>
    <row r="600" spans="2:5" x14ac:dyDescent="0.2">
      <c r="B600" s="6"/>
      <c r="C600" s="6" t="s">
        <v>1410</v>
      </c>
      <c r="D600" s="6" t="s">
        <v>1411</v>
      </c>
      <c r="E600" s="5"/>
    </row>
    <row r="601" spans="2:5" x14ac:dyDescent="0.2">
      <c r="B601" s="6"/>
      <c r="C601" s="6" t="s">
        <v>1412</v>
      </c>
      <c r="D601" s="6" t="s">
        <v>1413</v>
      </c>
      <c r="E601" s="5"/>
    </row>
    <row r="602" spans="2:5" x14ac:dyDescent="0.2">
      <c r="B602" s="6"/>
      <c r="C602" s="6" t="s">
        <v>1414</v>
      </c>
      <c r="D602" s="6" t="s">
        <v>1415</v>
      </c>
      <c r="E602" s="5"/>
    </row>
    <row r="603" spans="2:5" x14ac:dyDescent="0.2">
      <c r="B603" s="6"/>
      <c r="C603" s="6" t="s">
        <v>1416</v>
      </c>
      <c r="D603" s="6" t="s">
        <v>1417</v>
      </c>
      <c r="E603" s="5"/>
    </row>
    <row r="604" spans="2:5" x14ac:dyDescent="0.2">
      <c r="B604" s="6"/>
      <c r="C604" s="6" t="s">
        <v>1418</v>
      </c>
      <c r="D604" s="6" t="s">
        <v>1419</v>
      </c>
      <c r="E604" s="5"/>
    </row>
    <row r="605" spans="2:5" x14ac:dyDescent="0.2">
      <c r="B605" s="6"/>
      <c r="C605" s="6" t="s">
        <v>1420</v>
      </c>
      <c r="D605" s="6" t="s">
        <v>1421</v>
      </c>
      <c r="E605" s="5"/>
    </row>
    <row r="606" spans="2:5" x14ac:dyDescent="0.2">
      <c r="B606" s="6"/>
      <c r="C606" s="6" t="s">
        <v>1422</v>
      </c>
      <c r="D606" s="6" t="s">
        <v>1423</v>
      </c>
      <c r="E606" s="5"/>
    </row>
    <row r="607" spans="2:5" x14ac:dyDescent="0.2">
      <c r="B607" s="6"/>
      <c r="C607" s="6" t="s">
        <v>1424</v>
      </c>
      <c r="D607" s="6" t="s">
        <v>1425</v>
      </c>
      <c r="E607" s="5"/>
    </row>
    <row r="608" spans="2:5" x14ac:dyDescent="0.2">
      <c r="B608" s="6"/>
      <c r="C608" s="6" t="s">
        <v>1426</v>
      </c>
      <c r="D608" s="6" t="s">
        <v>1427</v>
      </c>
      <c r="E608" s="5"/>
    </row>
    <row r="609" spans="2:5" x14ac:dyDescent="0.2">
      <c r="B609" s="6"/>
      <c r="C609" s="6" t="s">
        <v>1428</v>
      </c>
      <c r="D609" s="6" t="s">
        <v>1429</v>
      </c>
      <c r="E609" s="5"/>
    </row>
    <row r="610" spans="2:5" x14ac:dyDescent="0.2">
      <c r="B610" s="6"/>
      <c r="C610" s="6" t="s">
        <v>1430</v>
      </c>
      <c r="D610" s="6" t="s">
        <v>1431</v>
      </c>
      <c r="E610" s="5"/>
    </row>
    <row r="611" spans="2:5" x14ac:dyDescent="0.2">
      <c r="B611" s="6"/>
      <c r="C611" s="6" t="s">
        <v>1432</v>
      </c>
      <c r="D611" s="6" t="s">
        <v>1433</v>
      </c>
      <c r="E611" s="5"/>
    </row>
    <row r="612" spans="2:5" x14ac:dyDescent="0.2">
      <c r="B612" s="6"/>
      <c r="C612" s="6" t="s">
        <v>1434</v>
      </c>
      <c r="D612" s="6" t="s">
        <v>1435</v>
      </c>
      <c r="E612" s="5"/>
    </row>
    <row r="613" spans="2:5" x14ac:dyDescent="0.2">
      <c r="B613" s="6"/>
      <c r="C613" s="6" t="s">
        <v>1436</v>
      </c>
      <c r="D613" s="6" t="s">
        <v>1437</v>
      </c>
      <c r="E613" s="5"/>
    </row>
    <row r="614" spans="2:5" x14ac:dyDescent="0.2">
      <c r="B614" s="6"/>
      <c r="C614" s="6" t="s">
        <v>1438</v>
      </c>
      <c r="D614" s="6" t="s">
        <v>1439</v>
      </c>
      <c r="E614" s="5"/>
    </row>
    <row r="615" spans="2:5" x14ac:dyDescent="0.2">
      <c r="B615" s="6"/>
      <c r="C615" s="6" t="s">
        <v>1440</v>
      </c>
      <c r="D615" s="6" t="s">
        <v>1441</v>
      </c>
      <c r="E615" s="5"/>
    </row>
    <row r="616" spans="2:5" x14ac:dyDescent="0.2">
      <c r="B616" s="6"/>
      <c r="C616" s="6" t="s">
        <v>1442</v>
      </c>
      <c r="D616" s="6" t="s">
        <v>1443</v>
      </c>
      <c r="E616" s="5"/>
    </row>
    <row r="617" spans="2:5" x14ac:dyDescent="0.2">
      <c r="B617" s="6"/>
      <c r="C617" s="6" t="s">
        <v>1444</v>
      </c>
      <c r="D617" s="6" t="s">
        <v>1445</v>
      </c>
      <c r="E617" s="5"/>
    </row>
    <row r="618" spans="2:5" x14ac:dyDescent="0.2">
      <c r="B618" s="6"/>
      <c r="C618" s="6" t="s">
        <v>1446</v>
      </c>
      <c r="D618" s="6" t="s">
        <v>1447</v>
      </c>
      <c r="E618" s="5"/>
    </row>
    <row r="619" spans="2:5" x14ac:dyDescent="0.2">
      <c r="B619" s="6"/>
      <c r="C619" s="6" t="s">
        <v>1448</v>
      </c>
      <c r="D619" s="6" t="s">
        <v>1449</v>
      </c>
      <c r="E619" s="5"/>
    </row>
    <row r="620" spans="2:5" x14ac:dyDescent="0.2">
      <c r="B620" s="6"/>
      <c r="C620" s="6" t="s">
        <v>1450</v>
      </c>
      <c r="D620" s="6" t="s">
        <v>1451</v>
      </c>
      <c r="E620" s="5"/>
    </row>
    <row r="621" spans="2:5" x14ac:dyDescent="0.2">
      <c r="B621" s="6"/>
      <c r="C621" s="6" t="s">
        <v>1452</v>
      </c>
      <c r="D621" s="6" t="s">
        <v>1453</v>
      </c>
      <c r="E621" s="5"/>
    </row>
    <row r="622" spans="2:5" x14ac:dyDescent="0.2">
      <c r="B622" s="6"/>
      <c r="C622" s="6" t="s">
        <v>1454</v>
      </c>
      <c r="D622" s="6" t="s">
        <v>1455</v>
      </c>
      <c r="E622" s="5"/>
    </row>
    <row r="623" spans="2:5" x14ac:dyDescent="0.2">
      <c r="B623" s="6"/>
      <c r="C623" s="6" t="s">
        <v>1456</v>
      </c>
      <c r="D623" s="6" t="s">
        <v>1457</v>
      </c>
      <c r="E623" s="5"/>
    </row>
    <row r="624" spans="2:5" x14ac:dyDescent="0.2">
      <c r="B624" s="6"/>
      <c r="C624" s="6" t="s">
        <v>1458</v>
      </c>
      <c r="D624" s="6" t="s">
        <v>1459</v>
      </c>
      <c r="E624" s="5"/>
    </row>
    <row r="625" spans="2:5" x14ac:dyDescent="0.2">
      <c r="B625" s="6"/>
      <c r="C625" s="6" t="s">
        <v>1460</v>
      </c>
      <c r="D625" s="6" t="s">
        <v>1461</v>
      </c>
      <c r="E625" s="5"/>
    </row>
    <row r="626" spans="2:5" x14ac:dyDescent="0.2">
      <c r="B626" s="6"/>
      <c r="C626" s="6" t="s">
        <v>1462</v>
      </c>
      <c r="D626" s="6" t="s">
        <v>1463</v>
      </c>
      <c r="E626" s="5"/>
    </row>
    <row r="627" spans="2:5" x14ac:dyDescent="0.2">
      <c r="B627" s="6"/>
      <c r="C627" s="6" t="s">
        <v>1464</v>
      </c>
      <c r="D627" s="6" t="s">
        <v>1465</v>
      </c>
      <c r="E627" s="6"/>
    </row>
    <row r="628" spans="2:5" x14ac:dyDescent="0.2">
      <c r="B628" s="6"/>
      <c r="C628" s="6" t="s">
        <v>1466</v>
      </c>
      <c r="D628" s="6" t="s">
        <v>1467</v>
      </c>
      <c r="E628" s="6"/>
    </row>
    <row r="629" spans="2:5" x14ac:dyDescent="0.2">
      <c r="B629" s="6"/>
      <c r="C629" s="6" t="s">
        <v>1468</v>
      </c>
      <c r="D629" s="6" t="s">
        <v>1469</v>
      </c>
      <c r="E629" s="6"/>
    </row>
    <row r="630" spans="2:5" x14ac:dyDescent="0.2">
      <c r="B630" s="6"/>
      <c r="C630" s="6" t="s">
        <v>1470</v>
      </c>
      <c r="D630" s="6" t="s">
        <v>1471</v>
      </c>
      <c r="E630" s="6"/>
    </row>
    <row r="631" spans="2:5" x14ac:dyDescent="0.2">
      <c r="B631" s="6"/>
      <c r="C631" s="6" t="s">
        <v>1472</v>
      </c>
      <c r="D631" s="6" t="s">
        <v>1473</v>
      </c>
      <c r="E631" s="6"/>
    </row>
    <row r="632" spans="2:5" x14ac:dyDescent="0.2">
      <c r="B632" s="6"/>
      <c r="C632" s="6" t="s">
        <v>1474</v>
      </c>
      <c r="D632" s="6" t="s">
        <v>1475</v>
      </c>
      <c r="E632" s="6"/>
    </row>
    <row r="633" spans="2:5" x14ac:dyDescent="0.2">
      <c r="B633" s="6"/>
      <c r="C633" s="6" t="s">
        <v>1476</v>
      </c>
      <c r="D633" s="6" t="s">
        <v>1477</v>
      </c>
      <c r="E633" s="6"/>
    </row>
    <row r="634" spans="2:5" x14ac:dyDescent="0.2">
      <c r="B634" s="6"/>
      <c r="C634" s="6" t="s">
        <v>1478</v>
      </c>
      <c r="D634" s="6" t="s">
        <v>1479</v>
      </c>
      <c r="E634" s="6"/>
    </row>
    <row r="635" spans="2:5" x14ac:dyDescent="0.2">
      <c r="B635" s="6"/>
      <c r="C635" s="6" t="s">
        <v>1480</v>
      </c>
      <c r="D635" s="6" t="s">
        <v>1481</v>
      </c>
      <c r="E635" s="6"/>
    </row>
    <row r="636" spans="2:5" x14ac:dyDescent="0.2">
      <c r="B636" s="6"/>
      <c r="C636" s="6" t="s">
        <v>1482</v>
      </c>
      <c r="D636" s="6" t="s">
        <v>1483</v>
      </c>
      <c r="E636" s="6"/>
    </row>
    <row r="637" spans="2:5" x14ac:dyDescent="0.2">
      <c r="B637" s="6"/>
      <c r="C637" s="6" t="s">
        <v>1484</v>
      </c>
      <c r="D637" s="6" t="s">
        <v>1485</v>
      </c>
      <c r="E637" s="6"/>
    </row>
    <row r="638" spans="2:5" x14ac:dyDescent="0.2">
      <c r="B638" s="6"/>
      <c r="C638" s="6" t="s">
        <v>1486</v>
      </c>
      <c r="D638" s="6" t="s">
        <v>1487</v>
      </c>
      <c r="E638" s="6"/>
    </row>
    <row r="639" spans="2:5" x14ac:dyDescent="0.2">
      <c r="B639" s="6"/>
      <c r="C639" s="6" t="s">
        <v>1488</v>
      </c>
      <c r="D639" s="6" t="s">
        <v>1489</v>
      </c>
      <c r="E639" s="6"/>
    </row>
    <row r="640" spans="2:5" x14ac:dyDescent="0.2">
      <c r="B640" s="6"/>
      <c r="C640" s="6" t="s">
        <v>1490</v>
      </c>
      <c r="D640" s="6" t="s">
        <v>1491</v>
      </c>
      <c r="E640" s="6"/>
    </row>
    <row r="641" spans="2:5" x14ac:dyDescent="0.2">
      <c r="B641" s="6"/>
      <c r="C641" s="6" t="s">
        <v>1492</v>
      </c>
      <c r="D641" s="6" t="s">
        <v>1493</v>
      </c>
      <c r="E641" s="6"/>
    </row>
    <row r="642" spans="2:5" x14ac:dyDescent="0.2">
      <c r="B642" s="6"/>
      <c r="C642" s="6" t="s">
        <v>1494</v>
      </c>
      <c r="D642" s="6" t="s">
        <v>1495</v>
      </c>
      <c r="E642" s="6"/>
    </row>
    <row r="643" spans="2:5" x14ac:dyDescent="0.2">
      <c r="B643" s="6"/>
      <c r="C643" s="6" t="s">
        <v>1496</v>
      </c>
      <c r="D643" s="6" t="s">
        <v>1497</v>
      </c>
      <c r="E643" s="6"/>
    </row>
    <row r="644" spans="2:5" x14ac:dyDescent="0.2">
      <c r="B644" s="6"/>
      <c r="C644" s="6" t="s">
        <v>1498</v>
      </c>
      <c r="D644" s="6" t="s">
        <v>1499</v>
      </c>
      <c r="E644" s="6"/>
    </row>
    <row r="645" spans="2:5" x14ac:dyDescent="0.2">
      <c r="B645" s="6"/>
      <c r="C645" s="6" t="s">
        <v>1500</v>
      </c>
      <c r="D645" s="6" t="s">
        <v>1501</v>
      </c>
      <c r="E645" s="6"/>
    </row>
    <row r="646" spans="2:5" x14ac:dyDescent="0.2">
      <c r="B646" s="6"/>
      <c r="C646" s="6" t="s">
        <v>1502</v>
      </c>
      <c r="D646" s="6" t="s">
        <v>1503</v>
      </c>
      <c r="E646" s="6"/>
    </row>
    <row r="647" spans="2:5" x14ac:dyDescent="0.2">
      <c r="B647" s="6"/>
      <c r="C647" s="6" t="s">
        <v>1504</v>
      </c>
      <c r="D647" s="6" t="s">
        <v>1505</v>
      </c>
      <c r="E647" s="6"/>
    </row>
    <row r="648" spans="2:5" x14ac:dyDescent="0.2">
      <c r="B648" s="6"/>
      <c r="C648" s="6" t="s">
        <v>1506</v>
      </c>
      <c r="D648" s="6" t="s">
        <v>1507</v>
      </c>
      <c r="E648" s="6"/>
    </row>
    <row r="649" spans="2:5" x14ac:dyDescent="0.2">
      <c r="B649" s="6"/>
      <c r="C649" s="6" t="s">
        <v>1508</v>
      </c>
      <c r="D649" s="6" t="s">
        <v>1509</v>
      </c>
      <c r="E649" s="6"/>
    </row>
    <row r="650" spans="2:5" x14ac:dyDescent="0.2">
      <c r="B650" s="6"/>
      <c r="C650" s="6" t="s">
        <v>1510</v>
      </c>
      <c r="D650" s="6" t="s">
        <v>1511</v>
      </c>
      <c r="E650" s="6"/>
    </row>
    <row r="651" spans="2:5" x14ac:dyDescent="0.2">
      <c r="B651" s="6"/>
      <c r="C651" s="6" t="s">
        <v>1512</v>
      </c>
      <c r="D651" s="6" t="s">
        <v>1513</v>
      </c>
      <c r="E651" s="6"/>
    </row>
    <row r="652" spans="2:5" x14ac:dyDescent="0.2">
      <c r="B652" s="6"/>
      <c r="C652" s="6" t="s">
        <v>1514</v>
      </c>
      <c r="D652" s="6" t="s">
        <v>1515</v>
      </c>
      <c r="E652" s="6"/>
    </row>
    <row r="653" spans="2:5" x14ac:dyDescent="0.2">
      <c r="B653" s="6"/>
      <c r="C653" s="6" t="s">
        <v>1516</v>
      </c>
      <c r="D653" s="6" t="s">
        <v>1517</v>
      </c>
      <c r="E653" s="6"/>
    </row>
    <row r="654" spans="2:5" x14ac:dyDescent="0.2">
      <c r="B654" s="6"/>
      <c r="C654" s="6" t="s">
        <v>1518</v>
      </c>
      <c r="D654" s="6" t="s">
        <v>1519</v>
      </c>
      <c r="E654" s="6"/>
    </row>
    <row r="655" spans="2:5" x14ac:dyDescent="0.2">
      <c r="B655" s="6"/>
      <c r="C655" s="6" t="s">
        <v>1520</v>
      </c>
      <c r="D655" s="6" t="s">
        <v>1521</v>
      </c>
      <c r="E655" s="6"/>
    </row>
    <row r="656" spans="2:5" x14ac:dyDescent="0.2">
      <c r="B656" s="6"/>
      <c r="C656" s="6" t="s">
        <v>1522</v>
      </c>
      <c r="D656" s="6" t="s">
        <v>1523</v>
      </c>
      <c r="E656" s="6"/>
    </row>
    <row r="657" spans="2:5" x14ac:dyDescent="0.2">
      <c r="B657" s="6"/>
      <c r="C657" s="6" t="s">
        <v>1524</v>
      </c>
      <c r="D657" s="6" t="s">
        <v>1525</v>
      </c>
      <c r="E657" s="6"/>
    </row>
    <row r="658" spans="2:5" x14ac:dyDescent="0.2">
      <c r="B658" s="6"/>
      <c r="C658" s="6" t="s">
        <v>1526</v>
      </c>
      <c r="D658" s="6" t="s">
        <v>1527</v>
      </c>
      <c r="E658" s="6"/>
    </row>
    <row r="659" spans="2:5" x14ac:dyDescent="0.2">
      <c r="B659" s="6"/>
      <c r="C659" s="6" t="s">
        <v>1528</v>
      </c>
      <c r="D659" s="6" t="s">
        <v>1529</v>
      </c>
      <c r="E659" s="6"/>
    </row>
    <row r="660" spans="2:5" x14ac:dyDescent="0.2">
      <c r="B660" s="6"/>
      <c r="C660" s="6" t="s">
        <v>1530</v>
      </c>
      <c r="D660" s="6" t="s">
        <v>1531</v>
      </c>
      <c r="E660" s="6"/>
    </row>
    <row r="661" spans="2:5" x14ac:dyDescent="0.2">
      <c r="B661" s="6"/>
      <c r="C661" s="6" t="s">
        <v>1532</v>
      </c>
      <c r="D661" s="6" t="s">
        <v>1533</v>
      </c>
      <c r="E661" s="6"/>
    </row>
    <row r="662" spans="2:5" x14ac:dyDescent="0.2">
      <c r="B662" s="6"/>
      <c r="C662" s="6" t="s">
        <v>1534</v>
      </c>
      <c r="D662" s="6" t="s">
        <v>1535</v>
      </c>
      <c r="E662" s="6"/>
    </row>
    <row r="663" spans="2:5" x14ac:dyDescent="0.2">
      <c r="B663" s="6"/>
      <c r="C663" s="6" t="s">
        <v>1536</v>
      </c>
      <c r="D663" s="6" t="s">
        <v>1537</v>
      </c>
      <c r="E663" s="6"/>
    </row>
    <row r="664" spans="2:5" x14ac:dyDescent="0.2">
      <c r="B664" s="6"/>
      <c r="C664" s="6" t="s">
        <v>1538</v>
      </c>
      <c r="D664" s="6" t="s">
        <v>1539</v>
      </c>
      <c r="E664" s="6"/>
    </row>
    <row r="665" spans="2:5" x14ac:dyDescent="0.2">
      <c r="B665" s="6"/>
      <c r="C665" s="6" t="s">
        <v>1540</v>
      </c>
      <c r="D665" s="6" t="s">
        <v>1541</v>
      </c>
      <c r="E665" s="6"/>
    </row>
    <row r="666" spans="2:5" x14ac:dyDescent="0.2">
      <c r="B666" s="6"/>
      <c r="C666" s="6" t="s">
        <v>1542</v>
      </c>
      <c r="D666" s="6" t="s">
        <v>1543</v>
      </c>
      <c r="E666" s="6"/>
    </row>
    <row r="667" spans="2:5" x14ac:dyDescent="0.2">
      <c r="B667" s="6"/>
      <c r="C667" s="6" t="s">
        <v>1544</v>
      </c>
      <c r="D667" s="6" t="s">
        <v>1545</v>
      </c>
      <c r="E667" s="6"/>
    </row>
    <row r="668" spans="2:5" x14ac:dyDescent="0.2">
      <c r="B668" s="6"/>
      <c r="C668" s="6" t="s">
        <v>1546</v>
      </c>
      <c r="D668" s="6" t="s">
        <v>1547</v>
      </c>
      <c r="E668" s="6"/>
    </row>
    <row r="669" spans="2:5" x14ac:dyDescent="0.2">
      <c r="B669" s="6"/>
      <c r="C669" s="6" t="s">
        <v>1548</v>
      </c>
      <c r="D669" s="6" t="s">
        <v>1549</v>
      </c>
      <c r="E669" s="6"/>
    </row>
    <row r="670" spans="2:5" x14ac:dyDescent="0.2">
      <c r="B670" s="6"/>
      <c r="C670" s="6" t="s">
        <v>1550</v>
      </c>
      <c r="D670" s="6" t="s">
        <v>1551</v>
      </c>
      <c r="E670" s="6"/>
    </row>
    <row r="671" spans="2:5" x14ac:dyDescent="0.2">
      <c r="B671" s="6"/>
      <c r="C671" s="6" t="s">
        <v>1552</v>
      </c>
      <c r="D671" s="6" t="s">
        <v>1553</v>
      </c>
      <c r="E671" s="6"/>
    </row>
    <row r="672" spans="2:5" x14ac:dyDescent="0.2">
      <c r="B672" s="6"/>
      <c r="C672" s="6" t="s">
        <v>1554</v>
      </c>
      <c r="D672" s="6" t="s">
        <v>1555</v>
      </c>
      <c r="E672" s="6"/>
    </row>
    <row r="673" spans="2:5" x14ac:dyDescent="0.2">
      <c r="B673" s="6"/>
      <c r="C673" s="6" t="s">
        <v>1556</v>
      </c>
      <c r="D673" s="6" t="s">
        <v>1557</v>
      </c>
      <c r="E673" s="6"/>
    </row>
    <row r="674" spans="2:5" x14ac:dyDescent="0.2">
      <c r="B674" s="6"/>
      <c r="C674" s="6" t="s">
        <v>1558</v>
      </c>
      <c r="D674" s="6" t="s">
        <v>1559</v>
      </c>
      <c r="E674" s="6"/>
    </row>
    <row r="675" spans="2:5" x14ac:dyDescent="0.2">
      <c r="B675" s="6"/>
      <c r="C675" s="6" t="s">
        <v>1560</v>
      </c>
      <c r="D675" s="6" t="s">
        <v>1561</v>
      </c>
      <c r="E675" s="6"/>
    </row>
    <row r="676" spans="2:5" x14ac:dyDescent="0.2">
      <c r="B676" s="6"/>
      <c r="C676" s="6" t="s">
        <v>1562</v>
      </c>
      <c r="D676" s="6" t="s">
        <v>1563</v>
      </c>
      <c r="E676" s="6"/>
    </row>
    <row r="677" spans="2:5" x14ac:dyDescent="0.2">
      <c r="B677" s="6"/>
      <c r="C677" s="6" t="s">
        <v>1564</v>
      </c>
      <c r="D677" s="6" t="s">
        <v>1565</v>
      </c>
      <c r="E677" s="6"/>
    </row>
    <row r="678" spans="2:5" x14ac:dyDescent="0.2">
      <c r="B678" s="6"/>
      <c r="C678" s="6" t="s">
        <v>1566</v>
      </c>
      <c r="D678" s="6" t="s">
        <v>1567</v>
      </c>
      <c r="E678" s="6"/>
    </row>
    <row r="679" spans="2:5" x14ac:dyDescent="0.2">
      <c r="B679" s="6"/>
      <c r="C679" s="6" t="s">
        <v>1568</v>
      </c>
      <c r="D679" s="6" t="s">
        <v>1569</v>
      </c>
      <c r="E679" s="6"/>
    </row>
    <row r="680" spans="2:5" x14ac:dyDescent="0.2">
      <c r="B680" s="6"/>
      <c r="C680" s="6" t="s">
        <v>1570</v>
      </c>
      <c r="D680" s="6" t="s">
        <v>1571</v>
      </c>
      <c r="E680" s="6"/>
    </row>
    <row r="681" spans="2:5" x14ac:dyDescent="0.2">
      <c r="B681" s="6"/>
      <c r="C681" s="6" t="s">
        <v>1572</v>
      </c>
      <c r="D681" s="6" t="s">
        <v>1573</v>
      </c>
      <c r="E681" s="6"/>
    </row>
    <row r="682" spans="2:5" x14ac:dyDescent="0.2">
      <c r="B682" s="6"/>
      <c r="C682" s="6" t="s">
        <v>1574</v>
      </c>
      <c r="D682" s="6" t="s">
        <v>1575</v>
      </c>
      <c r="E682" s="6"/>
    </row>
    <row r="683" spans="2:5" x14ac:dyDescent="0.2">
      <c r="B683" s="6"/>
      <c r="C683" s="6" t="s">
        <v>1576</v>
      </c>
      <c r="D683" s="6" t="s">
        <v>1577</v>
      </c>
      <c r="E683" s="6"/>
    </row>
    <row r="684" spans="2:5" x14ac:dyDescent="0.2">
      <c r="B684" s="6"/>
      <c r="C684" s="6" t="s">
        <v>1578</v>
      </c>
      <c r="D684" s="6" t="s">
        <v>1579</v>
      </c>
      <c r="E684" s="6"/>
    </row>
    <row r="685" spans="2:5" x14ac:dyDescent="0.2">
      <c r="B685" s="6"/>
      <c r="C685" s="6" t="s">
        <v>1580</v>
      </c>
      <c r="D685" s="6" t="s">
        <v>1581</v>
      </c>
      <c r="E685" s="6"/>
    </row>
    <row r="686" spans="2:5" x14ac:dyDescent="0.2">
      <c r="B686" s="6"/>
      <c r="C686" s="6" t="s">
        <v>1582</v>
      </c>
      <c r="D686" s="6" t="s">
        <v>1583</v>
      </c>
      <c r="E686" s="6"/>
    </row>
    <row r="687" spans="2:5" x14ac:dyDescent="0.2">
      <c r="B687" s="6"/>
      <c r="C687" s="6" t="s">
        <v>1584</v>
      </c>
      <c r="D687" s="6" t="s">
        <v>1585</v>
      </c>
      <c r="E687" s="6"/>
    </row>
    <row r="688" spans="2:5" x14ac:dyDescent="0.2">
      <c r="B688" s="6"/>
      <c r="C688" s="6" t="s">
        <v>1586</v>
      </c>
      <c r="D688" s="6" t="s">
        <v>1587</v>
      </c>
      <c r="E688" s="6"/>
    </row>
    <row r="689" spans="2:5" x14ac:dyDescent="0.2">
      <c r="B689" s="6"/>
      <c r="C689" s="6" t="s">
        <v>1588</v>
      </c>
      <c r="D689" s="6" t="s">
        <v>1589</v>
      </c>
      <c r="E689" s="6"/>
    </row>
    <row r="690" spans="2:5" x14ac:dyDescent="0.2">
      <c r="B690" s="6"/>
      <c r="C690" s="6" t="s">
        <v>1590</v>
      </c>
      <c r="D690" s="6" t="s">
        <v>1591</v>
      </c>
      <c r="E690" s="6"/>
    </row>
    <row r="691" spans="2:5" x14ac:dyDescent="0.2">
      <c r="B691" s="6"/>
      <c r="C691" s="6" t="s">
        <v>1592</v>
      </c>
      <c r="D691" s="6" t="s">
        <v>1593</v>
      </c>
      <c r="E691" s="6"/>
    </row>
    <row r="692" spans="2:5" x14ac:dyDescent="0.2">
      <c r="B692" s="6"/>
      <c r="C692" s="6" t="s">
        <v>1594</v>
      </c>
      <c r="D692" s="6" t="s">
        <v>1595</v>
      </c>
      <c r="E692" s="6"/>
    </row>
    <row r="693" spans="2:5" x14ac:dyDescent="0.2">
      <c r="B693" s="6"/>
      <c r="C693" s="6" t="s">
        <v>1596</v>
      </c>
      <c r="D693" s="6" t="s">
        <v>1597</v>
      </c>
      <c r="E693" s="6"/>
    </row>
    <row r="694" spans="2:5" x14ac:dyDescent="0.2">
      <c r="B694" s="6"/>
      <c r="C694" s="6" t="s">
        <v>1598</v>
      </c>
      <c r="D694" s="6" t="s">
        <v>1599</v>
      </c>
      <c r="E694" s="6"/>
    </row>
    <row r="695" spans="2:5" x14ac:dyDescent="0.2">
      <c r="B695" s="6"/>
      <c r="C695" s="6" t="s">
        <v>1600</v>
      </c>
      <c r="D695" s="6" t="s">
        <v>1601</v>
      </c>
      <c r="E695" s="6"/>
    </row>
    <row r="696" spans="2:5" x14ac:dyDescent="0.2">
      <c r="B696" s="6"/>
      <c r="C696" s="6" t="s">
        <v>1602</v>
      </c>
      <c r="D696" s="6" t="s">
        <v>1603</v>
      </c>
      <c r="E696" s="6"/>
    </row>
    <row r="697" spans="2:5" x14ac:dyDescent="0.2">
      <c r="B697" s="6"/>
      <c r="C697" s="6" t="s">
        <v>1604</v>
      </c>
      <c r="D697" s="6" t="s">
        <v>1605</v>
      </c>
      <c r="E697" s="6"/>
    </row>
    <row r="698" spans="2:5" x14ac:dyDescent="0.2">
      <c r="B698" s="6"/>
      <c r="C698" s="6" t="s">
        <v>1606</v>
      </c>
      <c r="D698" s="6" t="s">
        <v>1607</v>
      </c>
      <c r="E698" s="6"/>
    </row>
    <row r="699" spans="2:5" x14ac:dyDescent="0.2">
      <c r="B699" s="6"/>
      <c r="C699" s="6" t="s">
        <v>1608</v>
      </c>
      <c r="D699" s="6" t="s">
        <v>1609</v>
      </c>
      <c r="E699" s="6"/>
    </row>
    <row r="700" spans="2:5" x14ac:dyDescent="0.2">
      <c r="B700" s="6"/>
      <c r="C700" s="6" t="s">
        <v>1610</v>
      </c>
      <c r="D700" s="6" t="s">
        <v>1611</v>
      </c>
      <c r="E700" s="6"/>
    </row>
    <row r="701" spans="2:5" x14ac:dyDescent="0.2">
      <c r="B701" s="6"/>
      <c r="C701" s="6" t="s">
        <v>1612</v>
      </c>
      <c r="D701" s="6" t="s">
        <v>1613</v>
      </c>
      <c r="E701" s="6"/>
    </row>
    <row r="702" spans="2:5" x14ac:dyDescent="0.2">
      <c r="B702" s="6"/>
      <c r="C702" s="6" t="s">
        <v>1614</v>
      </c>
      <c r="D702" s="6" t="s">
        <v>1615</v>
      </c>
      <c r="E702" s="6"/>
    </row>
    <row r="703" spans="2:5" x14ac:dyDescent="0.2">
      <c r="B703" s="6"/>
      <c r="C703" s="6" t="s">
        <v>1616</v>
      </c>
      <c r="D703" s="6" t="s">
        <v>1617</v>
      </c>
      <c r="E703" s="6"/>
    </row>
    <row r="704" spans="2:5" x14ac:dyDescent="0.2">
      <c r="B704" s="6"/>
      <c r="C704" s="6" t="s">
        <v>1618</v>
      </c>
      <c r="D704" s="6" t="s">
        <v>1619</v>
      </c>
      <c r="E704" s="6"/>
    </row>
    <row r="705" spans="2:5" x14ac:dyDescent="0.2">
      <c r="B705" s="6"/>
      <c r="C705" s="6" t="s">
        <v>1620</v>
      </c>
      <c r="D705" s="6" t="s">
        <v>1621</v>
      </c>
      <c r="E705" s="6"/>
    </row>
    <row r="706" spans="2:5" x14ac:dyDescent="0.2">
      <c r="B706" s="6"/>
      <c r="C706" s="6" t="s">
        <v>1622</v>
      </c>
      <c r="D706" s="6" t="s">
        <v>1623</v>
      </c>
      <c r="E706" s="6"/>
    </row>
    <row r="707" spans="2:5" x14ac:dyDescent="0.2">
      <c r="B707" s="6"/>
      <c r="C707" s="6" t="s">
        <v>1624</v>
      </c>
      <c r="D707" s="6" t="s">
        <v>1625</v>
      </c>
      <c r="E707" s="6"/>
    </row>
    <row r="708" spans="2:5" x14ac:dyDescent="0.2">
      <c r="B708" s="6"/>
      <c r="C708" s="6" t="s">
        <v>1626</v>
      </c>
      <c r="D708" s="6" t="s">
        <v>1627</v>
      </c>
      <c r="E708" s="6"/>
    </row>
    <row r="709" spans="2:5" x14ac:dyDescent="0.2">
      <c r="B709" s="6"/>
      <c r="C709" s="6" t="s">
        <v>1628</v>
      </c>
      <c r="D709" s="6" t="s">
        <v>1629</v>
      </c>
      <c r="E709" s="6"/>
    </row>
    <row r="710" spans="2:5" x14ac:dyDescent="0.2">
      <c r="B710" s="6"/>
      <c r="C710" s="6" t="s">
        <v>1630</v>
      </c>
      <c r="D710" s="6" t="s">
        <v>1631</v>
      </c>
      <c r="E710" s="6"/>
    </row>
    <row r="711" spans="2:5" x14ac:dyDescent="0.2">
      <c r="B711" s="6"/>
      <c r="C711" s="6" t="s">
        <v>1632</v>
      </c>
      <c r="D711" s="6" t="s">
        <v>1633</v>
      </c>
      <c r="E711" s="6"/>
    </row>
    <row r="712" spans="2:5" x14ac:dyDescent="0.2">
      <c r="B712" s="6"/>
      <c r="C712" s="6" t="s">
        <v>1634</v>
      </c>
      <c r="D712" s="6" t="s">
        <v>1635</v>
      </c>
      <c r="E712" s="6"/>
    </row>
    <row r="713" spans="2:5" x14ac:dyDescent="0.2">
      <c r="B713" s="6"/>
      <c r="C713" s="6" t="s">
        <v>1636</v>
      </c>
      <c r="D713" s="6" t="s">
        <v>1637</v>
      </c>
      <c r="E713" s="6"/>
    </row>
    <row r="714" spans="2:5" x14ac:dyDescent="0.2">
      <c r="B714" s="6"/>
      <c r="C714" s="6" t="s">
        <v>1638</v>
      </c>
      <c r="D714" s="6" t="s">
        <v>1639</v>
      </c>
      <c r="E714" s="6"/>
    </row>
    <row r="715" spans="2:5" x14ac:dyDescent="0.2">
      <c r="B715" s="6"/>
      <c r="C715" s="6" t="s">
        <v>1640</v>
      </c>
      <c r="D715" s="6" t="s">
        <v>1641</v>
      </c>
      <c r="E715" s="6"/>
    </row>
    <row r="716" spans="2:5" x14ac:dyDescent="0.2">
      <c r="B716" s="6"/>
      <c r="C716" s="6" t="s">
        <v>1642</v>
      </c>
      <c r="D716" s="6" t="s">
        <v>1643</v>
      </c>
      <c r="E716" s="6"/>
    </row>
    <row r="717" spans="2:5" x14ac:dyDescent="0.2">
      <c r="B717" s="6"/>
      <c r="C717" s="6" t="s">
        <v>1644</v>
      </c>
      <c r="D717" s="6" t="s">
        <v>1645</v>
      </c>
      <c r="E717" s="6"/>
    </row>
    <row r="718" spans="2:5" x14ac:dyDescent="0.2">
      <c r="B718" s="6"/>
      <c r="C718" s="6" t="s">
        <v>1646</v>
      </c>
      <c r="D718" s="6" t="s">
        <v>1647</v>
      </c>
      <c r="E718" s="6"/>
    </row>
    <row r="719" spans="2:5" x14ac:dyDescent="0.2">
      <c r="B719" s="6"/>
      <c r="C719" s="6" t="s">
        <v>1648</v>
      </c>
      <c r="D719" s="6" t="s">
        <v>1649</v>
      </c>
      <c r="E719" s="6"/>
    </row>
    <row r="720" spans="2:5" x14ac:dyDescent="0.2">
      <c r="B720" s="6"/>
      <c r="C720" s="6" t="s">
        <v>1650</v>
      </c>
      <c r="D720" s="6" t="s">
        <v>1651</v>
      </c>
      <c r="E720" s="6"/>
    </row>
    <row r="721" spans="2:5" x14ac:dyDescent="0.2">
      <c r="B721" s="6"/>
      <c r="C721" s="6" t="s">
        <v>1652</v>
      </c>
      <c r="D721" s="6" t="s">
        <v>1653</v>
      </c>
      <c r="E721" s="6"/>
    </row>
    <row r="722" spans="2:5" x14ac:dyDescent="0.2">
      <c r="B722" s="6"/>
      <c r="C722" s="6" t="s">
        <v>1654</v>
      </c>
      <c r="D722" s="6" t="s">
        <v>1655</v>
      </c>
      <c r="E722" s="6"/>
    </row>
    <row r="723" spans="2:5" x14ac:dyDescent="0.2">
      <c r="B723" s="6"/>
      <c r="C723" s="6" t="s">
        <v>1656</v>
      </c>
      <c r="D723" s="6" t="s">
        <v>1657</v>
      </c>
      <c r="E723" s="6"/>
    </row>
    <row r="724" spans="2:5" x14ac:dyDescent="0.2">
      <c r="B724" s="6"/>
      <c r="C724" s="6" t="s">
        <v>1658</v>
      </c>
      <c r="D724" s="6" t="s">
        <v>1659</v>
      </c>
      <c r="E724" s="6"/>
    </row>
    <row r="725" spans="2:5" x14ac:dyDescent="0.2">
      <c r="B725" s="6"/>
      <c r="C725" s="6" t="s">
        <v>1660</v>
      </c>
      <c r="D725" s="6" t="s">
        <v>1661</v>
      </c>
      <c r="E725" s="6"/>
    </row>
    <row r="726" spans="2:5" x14ac:dyDescent="0.2">
      <c r="B726" s="6"/>
      <c r="C726" s="6" t="s">
        <v>1662</v>
      </c>
      <c r="D726" s="6" t="s">
        <v>1663</v>
      </c>
      <c r="E726" s="6"/>
    </row>
    <row r="727" spans="2:5" x14ac:dyDescent="0.2">
      <c r="B727" s="6"/>
      <c r="C727" s="6" t="s">
        <v>1664</v>
      </c>
      <c r="D727" s="6" t="s">
        <v>1665</v>
      </c>
      <c r="E727" s="6"/>
    </row>
    <row r="728" spans="2:5" x14ac:dyDescent="0.2">
      <c r="B728" s="6"/>
      <c r="C728" s="6" t="s">
        <v>1666</v>
      </c>
      <c r="D728" s="6" t="s">
        <v>1667</v>
      </c>
      <c r="E728" s="6"/>
    </row>
    <row r="729" spans="2:5" x14ac:dyDescent="0.2">
      <c r="B729" s="6"/>
      <c r="C729" s="6" t="s">
        <v>1668</v>
      </c>
      <c r="D729" s="6" t="s">
        <v>1669</v>
      </c>
      <c r="E729" s="6"/>
    </row>
    <row r="730" spans="2:5" x14ac:dyDescent="0.2">
      <c r="B730" s="6"/>
      <c r="C730" s="6" t="s">
        <v>1670</v>
      </c>
      <c r="D730" s="6" t="s">
        <v>1671</v>
      </c>
      <c r="E730" s="6"/>
    </row>
    <row r="731" spans="2:5" x14ac:dyDescent="0.2">
      <c r="B731" s="6"/>
      <c r="C731" s="6" t="s">
        <v>1672</v>
      </c>
      <c r="D731" s="6" t="s">
        <v>1673</v>
      </c>
      <c r="E731" s="6"/>
    </row>
    <row r="732" spans="2:5" x14ac:dyDescent="0.2">
      <c r="B732" s="6"/>
      <c r="C732" s="6" t="s">
        <v>1674</v>
      </c>
      <c r="D732" s="6" t="s">
        <v>1675</v>
      </c>
      <c r="E732" s="6"/>
    </row>
    <row r="733" spans="2:5" x14ac:dyDescent="0.2">
      <c r="B733" s="6"/>
      <c r="C733" s="6" t="s">
        <v>1676</v>
      </c>
      <c r="D733" s="6" t="s">
        <v>1677</v>
      </c>
      <c r="E733" s="6"/>
    </row>
    <row r="734" spans="2:5" x14ac:dyDescent="0.2">
      <c r="B734" s="6"/>
      <c r="C734" s="6" t="s">
        <v>1678</v>
      </c>
      <c r="D734" s="6" t="s">
        <v>1679</v>
      </c>
      <c r="E734" s="6"/>
    </row>
    <row r="735" spans="2:5" x14ac:dyDescent="0.2">
      <c r="B735" s="6"/>
      <c r="C735" s="6" t="s">
        <v>1680</v>
      </c>
      <c r="D735" s="6" t="s">
        <v>1681</v>
      </c>
      <c r="E735" s="6"/>
    </row>
    <row r="736" spans="2:5" x14ac:dyDescent="0.2">
      <c r="B736" s="6"/>
      <c r="C736" s="6" t="s">
        <v>1682</v>
      </c>
      <c r="D736" s="6" t="s">
        <v>1683</v>
      </c>
      <c r="E736" s="6"/>
    </row>
    <row r="737" spans="2:5" x14ac:dyDescent="0.2">
      <c r="B737" s="6"/>
      <c r="C737" s="6" t="s">
        <v>1684</v>
      </c>
      <c r="D737" s="6" t="s">
        <v>1685</v>
      </c>
      <c r="E737" s="6"/>
    </row>
    <row r="738" spans="2:5" x14ac:dyDescent="0.2">
      <c r="B738" s="6"/>
      <c r="C738" s="6" t="s">
        <v>1686</v>
      </c>
      <c r="D738" s="6" t="s">
        <v>1687</v>
      </c>
      <c r="E738" s="6"/>
    </row>
    <row r="739" spans="2:5" x14ac:dyDescent="0.2">
      <c r="B739" s="6"/>
      <c r="C739" s="6" t="s">
        <v>1688</v>
      </c>
      <c r="D739" s="6" t="s">
        <v>1689</v>
      </c>
      <c r="E739" s="6"/>
    </row>
    <row r="740" spans="2:5" x14ac:dyDescent="0.2">
      <c r="B740" s="6"/>
      <c r="C740" s="6" t="s">
        <v>1690</v>
      </c>
      <c r="D740" s="6" t="s">
        <v>1691</v>
      </c>
      <c r="E740" s="6"/>
    </row>
    <row r="741" spans="2:5" x14ac:dyDescent="0.2">
      <c r="B741" s="6"/>
      <c r="C741" s="6" t="s">
        <v>1692</v>
      </c>
      <c r="D741" s="6" t="s">
        <v>1693</v>
      </c>
      <c r="E741" s="6"/>
    </row>
    <row r="742" spans="2:5" x14ac:dyDescent="0.2">
      <c r="B742" s="6"/>
      <c r="C742" s="6" t="s">
        <v>1694</v>
      </c>
      <c r="D742" s="6" t="s">
        <v>1695</v>
      </c>
      <c r="E742" s="6"/>
    </row>
    <row r="743" spans="2:5" x14ac:dyDescent="0.2">
      <c r="B743" s="6"/>
      <c r="C743" s="6" t="s">
        <v>1696</v>
      </c>
      <c r="D743" s="6" t="s">
        <v>1697</v>
      </c>
      <c r="E743" s="6"/>
    </row>
    <row r="744" spans="2:5" x14ac:dyDescent="0.2">
      <c r="B744" s="6"/>
      <c r="C744" s="6" t="s">
        <v>1698</v>
      </c>
      <c r="D744" s="6" t="s">
        <v>1699</v>
      </c>
      <c r="E744" s="6"/>
    </row>
    <row r="745" spans="2:5" x14ac:dyDescent="0.2">
      <c r="B745" s="6"/>
      <c r="C745" s="6" t="s">
        <v>1700</v>
      </c>
      <c r="D745" s="6" t="s">
        <v>1701</v>
      </c>
      <c r="E745" s="6"/>
    </row>
    <row r="746" spans="2:5" x14ac:dyDescent="0.2">
      <c r="B746" s="6"/>
      <c r="C746" s="6" t="s">
        <v>1702</v>
      </c>
      <c r="D746" s="6" t="s">
        <v>1703</v>
      </c>
      <c r="E746" s="5" t="str">
        <f>HYPERLINK("https://www.esco-net.com/wcs/escort/ec/detail?hHinCd=EA986EC-140A","EA986EC-140A")</f>
        <v>EA986EC-140A</v>
      </c>
    </row>
    <row r="747" spans="2:5" x14ac:dyDescent="0.2">
      <c r="B747" s="6"/>
      <c r="C747" s="6" t="s">
        <v>1704</v>
      </c>
      <c r="D747" s="6" t="s">
        <v>1705</v>
      </c>
      <c r="E747" s="5" t="str">
        <f>HYPERLINK("https://www.esco-net.com/wcs/escort/ec/detail?hHinCd=EA986EC-141A","EA986EC-141A")</f>
        <v>EA986EC-141A</v>
      </c>
    </row>
    <row r="748" spans="2:5" x14ac:dyDescent="0.2">
      <c r="B748" s="6"/>
      <c r="C748" s="6" t="s">
        <v>1706</v>
      </c>
      <c r="D748" s="6" t="s">
        <v>1707</v>
      </c>
      <c r="E748" s="5"/>
    </row>
    <row r="749" spans="2:5" x14ac:dyDescent="0.2">
      <c r="B749" s="6"/>
      <c r="C749" s="6" t="s">
        <v>1708</v>
      </c>
      <c r="D749" s="6" t="s">
        <v>1709</v>
      </c>
      <c r="E749" s="5" t="str">
        <f>HYPERLINK("https://www.esco-net.com/wcs/escort/ec/detail?hHinCd=EA991-10AA","EA991-10AA")</f>
        <v>EA991-10AA</v>
      </c>
    </row>
    <row r="750" spans="2:5" x14ac:dyDescent="0.2">
      <c r="B750" s="6"/>
      <c r="C750" s="6" t="s">
        <v>1710</v>
      </c>
      <c r="D750" s="6" t="s">
        <v>1711</v>
      </c>
      <c r="E750" s="5"/>
    </row>
    <row r="751" spans="2:5" x14ac:dyDescent="0.2">
      <c r="B751" s="6"/>
      <c r="C751" s="6" t="s">
        <v>1712</v>
      </c>
      <c r="D751" s="6" t="s">
        <v>1713</v>
      </c>
      <c r="E751" s="5" t="str">
        <f>HYPERLINK("https://www.esco-net.com/wcs/escort/ec/detail?hHinCd=EA993CS-21","EA993CS-21")</f>
        <v>EA993CS-21</v>
      </c>
    </row>
    <row r="752" spans="2:5" x14ac:dyDescent="0.2">
      <c r="B752" s="6"/>
      <c r="C752" s="6" t="s">
        <v>1714</v>
      </c>
      <c r="D752" s="6" t="s">
        <v>1715</v>
      </c>
      <c r="E752" s="5" t="str">
        <f>HYPERLINK("https://www.esco-net.com/wcs/escort/ec/detail?hHinCd=EA993CS-21","EA993CS-21")</f>
        <v>EA993CS-21</v>
      </c>
    </row>
    <row r="753" spans="2:5" x14ac:dyDescent="0.2">
      <c r="B753" s="6"/>
      <c r="C753" s="6" t="s">
        <v>1716</v>
      </c>
      <c r="D753" s="6" t="s">
        <v>1717</v>
      </c>
      <c r="E753" s="5"/>
    </row>
    <row r="754" spans="2:5" x14ac:dyDescent="0.2">
      <c r="B754" s="6"/>
      <c r="C754" s="6" t="s">
        <v>1718</v>
      </c>
      <c r="D754" s="6" t="s">
        <v>1719</v>
      </c>
      <c r="E754" s="5"/>
    </row>
    <row r="755" spans="2:5" x14ac:dyDescent="0.2">
      <c r="B755" s="6"/>
      <c r="C755" s="6" t="s">
        <v>1720</v>
      </c>
      <c r="D755" s="6" t="s">
        <v>1721</v>
      </c>
      <c r="E755" s="5"/>
    </row>
    <row r="756" spans="2:5" x14ac:dyDescent="0.2">
      <c r="B756" s="6"/>
      <c r="C756" s="6" t="s">
        <v>1722</v>
      </c>
      <c r="D756" s="6" t="s">
        <v>1723</v>
      </c>
      <c r="E756" s="5"/>
    </row>
    <row r="757" spans="2:5" x14ac:dyDescent="0.2">
      <c r="B757" s="6"/>
      <c r="C757" s="6" t="s">
        <v>1724</v>
      </c>
      <c r="D757" s="6" t="s">
        <v>1725</v>
      </c>
      <c r="E757" s="5"/>
    </row>
    <row r="758" spans="2:5" x14ac:dyDescent="0.2">
      <c r="B758" s="6"/>
      <c r="C758" s="6" t="s">
        <v>1726</v>
      </c>
      <c r="D758" s="6" t="s">
        <v>1727</v>
      </c>
      <c r="E758" s="5"/>
    </row>
    <row r="759" spans="2:5" x14ac:dyDescent="0.2">
      <c r="B759" s="6"/>
      <c r="C759" s="6" t="s">
        <v>1728</v>
      </c>
      <c r="D759" s="6" t="s">
        <v>1729</v>
      </c>
      <c r="E759" s="5"/>
    </row>
    <row r="760" spans="2:5" x14ac:dyDescent="0.2">
      <c r="B760" s="6" t="s">
        <v>1730</v>
      </c>
      <c r="C760" s="6" t="s">
        <v>1731</v>
      </c>
      <c r="D760" s="6" t="s">
        <v>1732</v>
      </c>
      <c r="E760" s="5" t="str">
        <f>HYPERLINK("https://www.esco-net.com/wcs/escort/ec/detail?hHinCd=EA997LF-2","EA997LF-2")</f>
        <v>EA997LF-2</v>
      </c>
    </row>
    <row r="761" spans="2:5" x14ac:dyDescent="0.2">
      <c r="B761" s="6" t="s">
        <v>27</v>
      </c>
      <c r="C761" s="6" t="s">
        <v>1733</v>
      </c>
      <c r="D761" s="6" t="s">
        <v>1734</v>
      </c>
      <c r="E761" s="5" t="str">
        <f>HYPERLINK("https://www.esco-net.com/wcs/escort/ec/detail?hHinCd=EA115TB-2A","EA115TB-2A")</f>
        <v>EA115TB-2A</v>
      </c>
    </row>
    <row r="762" spans="2:5" x14ac:dyDescent="0.2">
      <c r="B762" s="6" t="s">
        <v>1735</v>
      </c>
      <c r="C762" s="6" t="s">
        <v>1736</v>
      </c>
      <c r="D762" s="6" t="s">
        <v>1737</v>
      </c>
      <c r="E762" s="5"/>
    </row>
    <row r="763" spans="2:5" x14ac:dyDescent="0.2">
      <c r="B763" s="6" t="s">
        <v>1738</v>
      </c>
      <c r="C763" s="6" t="s">
        <v>1739</v>
      </c>
      <c r="D763" s="6" t="s">
        <v>1740</v>
      </c>
      <c r="E763" s="5" t="str">
        <f>HYPERLINK("https://www.esco-net.com/wcs/escort/ec/detail?hHinCd=EA109SV-1","EA109SV-1")</f>
        <v>EA109SV-1</v>
      </c>
    </row>
    <row r="764" spans="2:5" x14ac:dyDescent="0.2">
      <c r="B764" s="6" t="s">
        <v>1741</v>
      </c>
      <c r="C764" s="6" t="s">
        <v>1742</v>
      </c>
      <c r="D764" s="6" t="s">
        <v>1743</v>
      </c>
      <c r="E764" s="5" t="str">
        <f>HYPERLINK("https://www.esco-net.com/wcs/escort/ec/detail?hHinCd=EA897TE-1D","EA897TE-1D")</f>
        <v>EA897TE-1D</v>
      </c>
    </row>
    <row r="765" spans="2:5" x14ac:dyDescent="0.2">
      <c r="B765" s="6" t="s">
        <v>1741</v>
      </c>
      <c r="C765" s="6" t="s">
        <v>1744</v>
      </c>
      <c r="D765" s="6" t="s">
        <v>1745</v>
      </c>
      <c r="E765" s="5" t="str">
        <f>HYPERLINK("https://www.esco-net.com/wcs/escort/ec/detail?hHinCd=EA897TE-2C","EA897TE-2C")</f>
        <v>EA897TE-2C</v>
      </c>
    </row>
    <row r="766" spans="2:5" x14ac:dyDescent="0.2">
      <c r="B766" s="6" t="s">
        <v>1741</v>
      </c>
      <c r="C766" s="6" t="s">
        <v>1746</v>
      </c>
      <c r="D766" s="6" t="s">
        <v>1747</v>
      </c>
      <c r="E766" s="5" t="str">
        <f>HYPERLINK("https://www.esco-net.com/wcs/escort/ec/detail?hHinCd=EA897TE-12B","EA897TE-12B")</f>
        <v>EA897TE-12B</v>
      </c>
    </row>
    <row r="767" spans="2:5" x14ac:dyDescent="0.2">
      <c r="B767" s="6" t="s">
        <v>1741</v>
      </c>
      <c r="C767" s="6" t="s">
        <v>1748</v>
      </c>
      <c r="D767" s="6" t="s">
        <v>1749</v>
      </c>
      <c r="E767" s="5" t="str">
        <f>HYPERLINK("https://www.esco-net.com/wcs/escort/ec/detail?hHinCd=EA897TH-1A","EA897TH-1A")</f>
        <v>EA897TH-1A</v>
      </c>
    </row>
    <row r="768" spans="2:5" x14ac:dyDescent="0.2">
      <c r="B768" s="6" t="s">
        <v>1750</v>
      </c>
      <c r="C768" s="6" t="s">
        <v>1751</v>
      </c>
      <c r="D768" s="6" t="s">
        <v>1752</v>
      </c>
      <c r="E768" s="5" t="str">
        <f>HYPERLINK("https://www.esco-net.com/wcs/escort/ec/detail?hHinCd=EA897AN-11A","EA897AN-11A")</f>
        <v>EA897AN-11A</v>
      </c>
    </row>
    <row r="769" spans="2:5" x14ac:dyDescent="0.2">
      <c r="B769" s="6" t="s">
        <v>36</v>
      </c>
      <c r="C769" s="6" t="s">
        <v>1753</v>
      </c>
      <c r="D769" s="6" t="s">
        <v>1754</v>
      </c>
      <c r="E769" s="5"/>
    </row>
    <row r="770" spans="2:5" x14ac:dyDescent="0.2">
      <c r="B770" s="6" t="s">
        <v>36</v>
      </c>
      <c r="C770" s="6" t="s">
        <v>1755</v>
      </c>
      <c r="D770" s="6" t="s">
        <v>1756</v>
      </c>
      <c r="E770" s="5" t="str">
        <f>HYPERLINK("https://www.esco-net.com/wcs/escort/ec/detail?hHinCd=EA763AD-68A","EA763AD-68A")</f>
        <v>EA763AD-68A</v>
      </c>
    </row>
    <row r="771" spans="2:5" x14ac:dyDescent="0.2">
      <c r="B771" s="6" t="s">
        <v>121</v>
      </c>
      <c r="C771" s="6" t="s">
        <v>1757</v>
      </c>
      <c r="D771" s="6" t="s">
        <v>122</v>
      </c>
      <c r="E771" s="5" t="str">
        <f>HYPERLINK("https://www.esco-net.com/wcs/escort/ec/detail?hHinCd=EA300AD-10A","EA300AD-10A")</f>
        <v>EA300AD-10A</v>
      </c>
    </row>
    <row r="772" spans="2:5" x14ac:dyDescent="0.2">
      <c r="B772" s="6" t="s">
        <v>1758</v>
      </c>
      <c r="C772" s="6" t="s">
        <v>1759</v>
      </c>
      <c r="D772" s="6" t="s">
        <v>1760</v>
      </c>
      <c r="E772" s="5" t="str">
        <f>HYPERLINK("https://www.esco-net.com/wcs/escort/ec/detail?hHinCd=EA355KB-18A","EA355KB-18A")</f>
        <v>EA355KB-18A</v>
      </c>
    </row>
    <row r="773" spans="2:5" x14ac:dyDescent="0.2">
      <c r="B773" s="6" t="s">
        <v>1761</v>
      </c>
      <c r="C773" s="6" t="s">
        <v>1762</v>
      </c>
      <c r="D773" s="6" t="s">
        <v>1763</v>
      </c>
      <c r="E773" s="5" t="str">
        <f>HYPERLINK("https://www.esco-net.com/wcs/escort/ec/detail?hHinCd=EA526CC-6","EA526CC-6")</f>
        <v>EA526CC-6</v>
      </c>
    </row>
    <row r="774" spans="2:5" x14ac:dyDescent="0.2">
      <c r="B774" s="6" t="s">
        <v>9</v>
      </c>
      <c r="C774" s="6" t="s">
        <v>1764</v>
      </c>
      <c r="D774" s="6" t="s">
        <v>1765</v>
      </c>
      <c r="E774" s="5" t="str">
        <f>HYPERLINK("https://www.esco-net.com/wcs/escort/ec/detail?hHinCd=EA526SG-4","EA526SG-4")</f>
        <v>EA526SG-4</v>
      </c>
    </row>
    <row r="775" spans="2:5" x14ac:dyDescent="0.2">
      <c r="B775" s="6" t="s">
        <v>1766</v>
      </c>
      <c r="C775" s="6" t="s">
        <v>1767</v>
      </c>
      <c r="D775" s="6" t="s">
        <v>1768</v>
      </c>
      <c r="E775" s="5" t="str">
        <f>HYPERLINK("https://www.esco-net.com/wcs/escort/ec/detail?hHinCd=EA572KB-3A","EA572KB-3A")</f>
        <v>EA572KB-3A</v>
      </c>
    </row>
    <row r="776" spans="2:5" x14ac:dyDescent="0.2">
      <c r="B776" s="6" t="s">
        <v>1769</v>
      </c>
      <c r="C776" s="6" t="s">
        <v>1770</v>
      </c>
      <c r="D776" s="6" t="s">
        <v>1771</v>
      </c>
      <c r="E776" s="5" t="str">
        <f>HYPERLINK("https://www.esco-net.com/wcs/escort/ec/detail?hHinCd=EA575-54","EA575-54")</f>
        <v>EA575-54</v>
      </c>
    </row>
    <row r="777" spans="2:5" x14ac:dyDescent="0.2">
      <c r="B777" s="6" t="s">
        <v>1772</v>
      </c>
      <c r="C777" s="6" t="s">
        <v>1773</v>
      </c>
      <c r="D777" s="6" t="s">
        <v>1774</v>
      </c>
      <c r="E777" s="5" t="str">
        <f>HYPERLINK("https://www.esco-net.com/wcs/escort/ec/detail?hHinCd=EA572HP-25","EA572HP-25")</f>
        <v>EA572HP-25</v>
      </c>
    </row>
    <row r="778" spans="2:5" x14ac:dyDescent="0.2">
      <c r="B778" s="6" t="s">
        <v>1775</v>
      </c>
      <c r="C778" s="6" t="s">
        <v>1776</v>
      </c>
      <c r="D778" s="6" t="s">
        <v>1777</v>
      </c>
      <c r="E778" s="5" t="str">
        <f>HYPERLINK("https://www.esco-net.com/wcs/escort/ec/detail?hHinCd=EA575WR-25A","EA575WR-25A")</f>
        <v>EA575WR-25A</v>
      </c>
    </row>
    <row r="779" spans="2:5" x14ac:dyDescent="0.2">
      <c r="B779" s="6" t="s">
        <v>123</v>
      </c>
      <c r="C779" s="6" t="s">
        <v>1778</v>
      </c>
      <c r="D779" s="6" t="s">
        <v>1779</v>
      </c>
      <c r="E779" s="5" t="str">
        <f>HYPERLINK("https://www.esco-net.com/wcs/escort/ec/detail?hHinCd=EA575H-72","EA575H-72")</f>
        <v>EA575H-72</v>
      </c>
    </row>
    <row r="780" spans="2:5" x14ac:dyDescent="0.2">
      <c r="B780" s="6" t="s">
        <v>1780</v>
      </c>
      <c r="C780" s="6" t="s">
        <v>1781</v>
      </c>
      <c r="D780" s="6" t="s">
        <v>1782</v>
      </c>
      <c r="E780" s="5" t="str">
        <f>HYPERLINK("https://www.esco-net.com/wcs/escort/ec/detail?hHinCd=EA570A-5","EA570A-5")</f>
        <v>EA570A-5</v>
      </c>
    </row>
    <row r="781" spans="2:5" x14ac:dyDescent="0.2">
      <c r="B781" s="6" t="s">
        <v>1783</v>
      </c>
      <c r="C781" s="6" t="s">
        <v>1784</v>
      </c>
      <c r="D781" s="6" t="s">
        <v>1785</v>
      </c>
      <c r="E781" s="5" t="str">
        <f>HYPERLINK("https://www.esco-net.com/wcs/escort/ec/detail?hHinCd=EA524AT-2","EA524AT-2")</f>
        <v>EA524AT-2</v>
      </c>
    </row>
    <row r="782" spans="2:5" x14ac:dyDescent="0.2">
      <c r="B782" s="6" t="s">
        <v>124</v>
      </c>
      <c r="C782" s="6" t="s">
        <v>1786</v>
      </c>
      <c r="D782" s="6" t="s">
        <v>1787</v>
      </c>
      <c r="E782" s="5" t="str">
        <f>HYPERLINK("https://www.esco-net.com/wcs/escort/ec/detail?hHinCd=EA526TG-20","EA526TG-20")</f>
        <v>EA526TG-20</v>
      </c>
    </row>
    <row r="783" spans="2:5" x14ac:dyDescent="0.2">
      <c r="B783" s="6" t="s">
        <v>124</v>
      </c>
      <c r="C783" s="6" t="s">
        <v>1788</v>
      </c>
      <c r="D783" s="6" t="s">
        <v>1789</v>
      </c>
      <c r="E783" s="5"/>
    </row>
    <row r="784" spans="2:5" x14ac:dyDescent="0.2">
      <c r="B784" s="6" t="s">
        <v>125</v>
      </c>
      <c r="C784" s="6" t="s">
        <v>1790</v>
      </c>
      <c r="D784" s="6" t="s">
        <v>1791</v>
      </c>
      <c r="E784" s="5" t="str">
        <f>HYPERLINK("https://www.esco-net.com/wcs/escort/ec/detail?hHinCd=EA526AJ-17","EA526AJ-17")</f>
        <v>EA526AJ-17</v>
      </c>
    </row>
    <row r="785" spans="2:5" x14ac:dyDescent="0.2">
      <c r="B785" s="6" t="s">
        <v>1792</v>
      </c>
      <c r="C785" s="6" t="s">
        <v>1793</v>
      </c>
      <c r="D785" s="6" t="s">
        <v>1794</v>
      </c>
      <c r="E785" s="5" t="str">
        <f>HYPERLINK("https://www.esco-net.com/wcs/escort/ec/detail?hHinCd=EA526A-200A","EA526A-200A")</f>
        <v>EA526A-200A</v>
      </c>
    </row>
    <row r="786" spans="2:5" x14ac:dyDescent="0.2">
      <c r="B786" s="6" t="s">
        <v>126</v>
      </c>
      <c r="C786" s="6" t="s">
        <v>1795</v>
      </c>
      <c r="D786" s="6" t="s">
        <v>1796</v>
      </c>
      <c r="E786" s="5" t="str">
        <f>HYPERLINK("https://www.esco-net.com/wcs/escort/ec/detail?hHinCd=EA599KB-1","EA599KB-1")</f>
        <v>EA599KB-1</v>
      </c>
    </row>
    <row r="787" spans="2:5" x14ac:dyDescent="0.2">
      <c r="B787" s="6" t="s">
        <v>126</v>
      </c>
      <c r="C787" s="6" t="s">
        <v>1797</v>
      </c>
      <c r="D787" s="6" t="s">
        <v>1798</v>
      </c>
      <c r="E787" s="5" t="str">
        <f>HYPERLINK("https://www.esco-net.com/wcs/escort/ec/detail?hHinCd=EA599RA-2A","EA599RA-2A")</f>
        <v>EA599RA-2A</v>
      </c>
    </row>
    <row r="788" spans="2:5" x14ac:dyDescent="0.2">
      <c r="B788" s="6" t="s">
        <v>37</v>
      </c>
      <c r="C788" s="6" t="s">
        <v>1799</v>
      </c>
      <c r="D788" s="6" t="s">
        <v>1800</v>
      </c>
      <c r="E788" s="5"/>
    </row>
    <row r="789" spans="2:5" x14ac:dyDescent="0.2">
      <c r="B789" s="6" t="s">
        <v>18</v>
      </c>
      <c r="C789" s="6" t="s">
        <v>1801</v>
      </c>
      <c r="D789" s="6" t="s">
        <v>1802</v>
      </c>
      <c r="E789" s="5" t="str">
        <f>HYPERLINK("https://www.esco-net.com/wcs/escort/ec/detail?hHinCd=EA109NE-17A","EA109NE-17A")</f>
        <v>EA109NE-17A</v>
      </c>
    </row>
    <row r="790" spans="2:5" x14ac:dyDescent="0.2">
      <c r="B790" s="6" t="s">
        <v>38</v>
      </c>
      <c r="C790" s="6" t="s">
        <v>1803</v>
      </c>
      <c r="D790" s="6" t="s">
        <v>1804</v>
      </c>
      <c r="E790" s="5" t="str">
        <f>HYPERLINK("https://www.esco-net.com/wcs/escort/ec/detail?hHinCd=EA944MS-41","EA944MS-41")</f>
        <v>EA944MS-41</v>
      </c>
    </row>
    <row r="791" spans="2:5" x14ac:dyDescent="0.2">
      <c r="B791" s="6" t="s">
        <v>1805</v>
      </c>
      <c r="C791" s="6" t="s">
        <v>1806</v>
      </c>
      <c r="D791" s="6" t="s">
        <v>1807</v>
      </c>
      <c r="E791" s="5"/>
    </row>
    <row r="792" spans="2:5" x14ac:dyDescent="0.2">
      <c r="B792" s="6" t="s">
        <v>28</v>
      </c>
      <c r="C792" s="6" t="s">
        <v>1808</v>
      </c>
      <c r="D792" s="6" t="s">
        <v>1809</v>
      </c>
      <c r="E792" s="5" t="str">
        <f>HYPERLINK("https://www.esco-net.com/wcs/escort/ec/detail?hHinCd=EA582BF-2","EA582BF-2")</f>
        <v>EA582BF-2</v>
      </c>
    </row>
    <row r="793" spans="2:5" x14ac:dyDescent="0.2">
      <c r="B793" s="6" t="s">
        <v>1810</v>
      </c>
      <c r="C793" s="6" t="s">
        <v>1811</v>
      </c>
      <c r="D793" s="6" t="s">
        <v>1812</v>
      </c>
      <c r="E793" s="5" t="str">
        <f>HYPERLINK("https://www.esco-net.com/wcs/escort/ec/detail?hHinCd=EA530ZS-1","EA530ZS-1")</f>
        <v>EA530ZS-1</v>
      </c>
    </row>
    <row r="794" spans="2:5" x14ac:dyDescent="0.2">
      <c r="B794" s="6" t="s">
        <v>1810</v>
      </c>
      <c r="C794" s="6" t="s">
        <v>1813</v>
      </c>
      <c r="D794" s="6" t="s">
        <v>1814</v>
      </c>
      <c r="E794" s="5" t="str">
        <f>HYPERLINK("https://www.esco-net.com/wcs/escort/ec/detail?hHinCd=EA530ZJ-12","EA530ZJ-12")</f>
        <v>EA530ZJ-12</v>
      </c>
    </row>
    <row r="795" spans="2:5" x14ac:dyDescent="0.2">
      <c r="B795" s="6" t="s">
        <v>39</v>
      </c>
      <c r="C795" s="6" t="s">
        <v>1815</v>
      </c>
      <c r="D795" s="6" t="s">
        <v>1816</v>
      </c>
      <c r="E795" s="5" t="str">
        <f>HYPERLINK("https://www.esco-net.com/wcs/escort/ec/detail?hHinCd=EA531EE-10","EA531EE-10")</f>
        <v>EA531EE-10</v>
      </c>
    </row>
    <row r="796" spans="2:5" x14ac:dyDescent="0.2">
      <c r="B796" s="6" t="s">
        <v>1817</v>
      </c>
      <c r="C796" s="6" t="s">
        <v>1818</v>
      </c>
      <c r="D796" s="6" t="s">
        <v>1819</v>
      </c>
      <c r="E796" s="5" t="str">
        <f>HYPERLINK("https://www.esco-net.com/wcs/escort/ec/detail?hHinCd=EA340GW-2","EA340GW-2")</f>
        <v>EA340GW-2</v>
      </c>
    </row>
    <row r="797" spans="2:5" x14ac:dyDescent="0.2">
      <c r="B797" s="6" t="s">
        <v>40</v>
      </c>
      <c r="C797" s="6" t="s">
        <v>1820</v>
      </c>
      <c r="D797" s="6" t="s">
        <v>1821</v>
      </c>
      <c r="E797" s="5" t="str">
        <f>HYPERLINK("https://www.esco-net.com/wcs/escort/ec/detail?hHinCd=EA552ET-74","EA552ET-74")</f>
        <v>EA552ET-74</v>
      </c>
    </row>
    <row r="798" spans="2:5" x14ac:dyDescent="0.2">
      <c r="B798" s="6" t="s">
        <v>1822</v>
      </c>
      <c r="C798" s="6" t="s">
        <v>1823</v>
      </c>
      <c r="D798" s="6" t="s">
        <v>1824</v>
      </c>
      <c r="E798" s="5" t="str">
        <f>HYPERLINK("https://www.esco-net.com/wcs/escort/ec/detail?hHinCd=EA560-11A","EA560-11A")</f>
        <v>EA560-11A</v>
      </c>
    </row>
    <row r="799" spans="2:5" x14ac:dyDescent="0.2">
      <c r="B799" s="6" t="s">
        <v>1825</v>
      </c>
      <c r="C799" s="6" t="s">
        <v>1826</v>
      </c>
      <c r="D799" s="6" t="s">
        <v>1827</v>
      </c>
      <c r="E799" s="5" t="str">
        <f>HYPERLINK("https://www.esco-net.com/wcs/escort/ec/detail?hHinCd=EA632HA-60","EA632HA-60")</f>
        <v>EA632HA-60</v>
      </c>
    </row>
    <row r="800" spans="2:5" x14ac:dyDescent="0.2">
      <c r="B800" s="6" t="s">
        <v>41</v>
      </c>
      <c r="C800" s="6" t="s">
        <v>1828</v>
      </c>
      <c r="D800" s="6" t="s">
        <v>1829</v>
      </c>
      <c r="E800" s="5" t="str">
        <f>HYPERLINK("https://www.esco-net.com/wcs/escort/ec/detail?hHinCd=EA585KC-200A","EA585KC-200A")</f>
        <v>EA585KC-200A</v>
      </c>
    </row>
    <row r="801" spans="2:5" x14ac:dyDescent="0.2">
      <c r="B801" s="6" t="s">
        <v>1830</v>
      </c>
      <c r="C801" s="6" t="s">
        <v>1831</v>
      </c>
      <c r="D801" s="6" t="s">
        <v>1832</v>
      </c>
      <c r="E801" s="5" t="str">
        <f>HYPERLINK("https://www.esco-net.com/wcs/escort/ec/detail?hHinCd=EA538JK","EA538JK")</f>
        <v>EA538JK</v>
      </c>
    </row>
    <row r="802" spans="2:5" x14ac:dyDescent="0.2">
      <c r="B802" s="6" t="s">
        <v>127</v>
      </c>
      <c r="C802" s="6" t="s">
        <v>1833</v>
      </c>
      <c r="D802" s="6" t="s">
        <v>1834</v>
      </c>
      <c r="E802" s="5" t="str">
        <f>HYPERLINK("https://www.esco-net.com/wcs/escort/ec/detail?hHinCd=EA537KD-2A","EA537KD-2A")</f>
        <v>EA537KD-2A</v>
      </c>
    </row>
    <row r="803" spans="2:5" x14ac:dyDescent="0.2">
      <c r="B803" s="6" t="s">
        <v>127</v>
      </c>
      <c r="C803" s="6" t="s">
        <v>1835</v>
      </c>
      <c r="D803" s="6" t="s">
        <v>1836</v>
      </c>
      <c r="E803" s="5" t="str">
        <f>HYPERLINK("https://www.esco-net.com/wcs/escort/ec/detail?hHinCd=EA537KE-1A","EA537KE-1A")</f>
        <v>EA537KE-1A</v>
      </c>
    </row>
    <row r="804" spans="2:5" x14ac:dyDescent="0.2">
      <c r="B804" s="6" t="s">
        <v>42</v>
      </c>
      <c r="C804" s="6" t="s">
        <v>1837</v>
      </c>
      <c r="D804" s="6" t="s">
        <v>1838</v>
      </c>
      <c r="E804" s="5" t="str">
        <f>HYPERLINK("https://www.esco-net.com/wcs/escort/ec/detail?hHinCd=EA537LK-160A","EA537LK-160A")</f>
        <v>EA537LK-160A</v>
      </c>
    </row>
    <row r="805" spans="2:5" x14ac:dyDescent="0.2">
      <c r="B805" s="6" t="s">
        <v>128</v>
      </c>
      <c r="C805" s="6" t="s">
        <v>1839</v>
      </c>
      <c r="D805" s="6" t="s">
        <v>1840</v>
      </c>
      <c r="E805" s="5" t="str">
        <f>HYPERLINK("https://www.esco-net.com/wcs/escort/ec/detail?hHinCd=EA536KB-160B","EA536KB-160B")</f>
        <v>EA536KB-160B</v>
      </c>
    </row>
    <row r="806" spans="2:5" x14ac:dyDescent="0.2">
      <c r="B806" s="6" t="s">
        <v>128</v>
      </c>
      <c r="C806" s="6" t="s">
        <v>1841</v>
      </c>
      <c r="D806" s="6" t="s">
        <v>1842</v>
      </c>
      <c r="E806" s="5" t="str">
        <f>HYPERLINK("https://www.esco-net.com/wcs/escort/ec/detail?hHinCd=EA536KF-180A","EA536KF-180A")</f>
        <v>EA536KF-180A</v>
      </c>
    </row>
    <row r="807" spans="2:5" x14ac:dyDescent="0.2">
      <c r="B807" s="6" t="s">
        <v>129</v>
      </c>
      <c r="C807" s="6" t="s">
        <v>1843</v>
      </c>
      <c r="D807" s="6" t="s">
        <v>1844</v>
      </c>
      <c r="E807" s="5" t="str">
        <f>HYPERLINK("https://www.esco-net.com/wcs/escort/ec/detail?hHinCd=EA536K-140","EA536K-140")</f>
        <v>EA536K-140</v>
      </c>
    </row>
    <row r="808" spans="2:5" x14ac:dyDescent="0.2">
      <c r="B808" s="6" t="s">
        <v>1845</v>
      </c>
      <c r="C808" s="6" t="s">
        <v>1846</v>
      </c>
      <c r="D808" s="6" t="s">
        <v>1847</v>
      </c>
      <c r="E808" s="5" t="str">
        <f>HYPERLINK("https://www.esco-net.com/wcs/escort/ec/detail?hHinCd=EA536HD-42","EA536HD-42")</f>
        <v>EA536HD-42</v>
      </c>
    </row>
    <row r="809" spans="2:5" x14ac:dyDescent="0.2">
      <c r="B809" s="6" t="s">
        <v>1848</v>
      </c>
      <c r="C809" s="6" t="s">
        <v>1849</v>
      </c>
      <c r="D809" s="6" t="s">
        <v>1850</v>
      </c>
      <c r="E809" s="5" t="str">
        <f>HYPERLINK("https://www.esco-net.com/wcs/escort/ec/detail?hHinCd=EA535KA-5A","EA535KA-5A")</f>
        <v>EA535KA-5A</v>
      </c>
    </row>
    <row r="810" spans="2:5" x14ac:dyDescent="0.2">
      <c r="B810" s="6" t="s">
        <v>130</v>
      </c>
      <c r="C810" s="6" t="s">
        <v>1851</v>
      </c>
      <c r="D810" s="6" t="s">
        <v>1852</v>
      </c>
      <c r="E810" s="5" t="str">
        <f>HYPERLINK("https://www.esco-net.com/wcs/escort/ec/detail?hHinCd=EA535TJ-0","EA535TJ-0")</f>
        <v>EA535TJ-0</v>
      </c>
    </row>
    <row r="811" spans="2:5" x14ac:dyDescent="0.2">
      <c r="B811" s="6" t="s">
        <v>1853</v>
      </c>
      <c r="C811" s="6" t="s">
        <v>1854</v>
      </c>
      <c r="D811" s="6" t="s">
        <v>1855</v>
      </c>
      <c r="E811" s="5" t="str">
        <f>HYPERLINK("https://www.esco-net.com/wcs/escort/ec/detail?hHinCd=EA532BA-200","EA532BA-200")</f>
        <v>EA532BA-200</v>
      </c>
    </row>
    <row r="812" spans="2:5" x14ac:dyDescent="0.2">
      <c r="B812" s="6" t="s">
        <v>1853</v>
      </c>
      <c r="C812" s="6" t="s">
        <v>1856</v>
      </c>
      <c r="D812" s="6" t="s">
        <v>1857</v>
      </c>
      <c r="E812" s="5" t="str">
        <f>HYPERLINK("https://www.esco-net.com/wcs/escort/ec/detail?hHinCd=EA532DF-190A","EA532DF-190A")</f>
        <v>EA532DF-190A</v>
      </c>
    </row>
    <row r="813" spans="2:5" x14ac:dyDescent="0.2">
      <c r="B813" s="6" t="s">
        <v>131</v>
      </c>
      <c r="C813" s="6" t="s">
        <v>1858</v>
      </c>
      <c r="D813" s="6" t="s">
        <v>1859</v>
      </c>
      <c r="E813" s="5" t="str">
        <f>HYPERLINK("https://www.esco-net.com/wcs/escort/ec/detail?hHinCd=EA533FC-10","EA533FC-10")</f>
        <v>EA533FC-10</v>
      </c>
    </row>
    <row r="814" spans="2:5" x14ac:dyDescent="0.2">
      <c r="B814" s="6" t="s">
        <v>1860</v>
      </c>
      <c r="C814" s="6" t="s">
        <v>1861</v>
      </c>
      <c r="D814" s="6" t="s">
        <v>1862</v>
      </c>
      <c r="E814" s="5"/>
    </row>
    <row r="815" spans="2:5" x14ac:dyDescent="0.2">
      <c r="B815" s="6" t="s">
        <v>1863</v>
      </c>
      <c r="C815" s="6" t="s">
        <v>1864</v>
      </c>
      <c r="D815" s="6" t="s">
        <v>1865</v>
      </c>
      <c r="E815" s="5"/>
    </row>
    <row r="816" spans="2:5" x14ac:dyDescent="0.2">
      <c r="B816" s="6" t="s">
        <v>1866</v>
      </c>
      <c r="C816" s="6" t="s">
        <v>1867</v>
      </c>
      <c r="D816" s="6" t="s">
        <v>1868</v>
      </c>
      <c r="E816" s="5"/>
    </row>
    <row r="817" spans="2:5" x14ac:dyDescent="0.2">
      <c r="B817" s="6" t="s">
        <v>29</v>
      </c>
      <c r="C817" s="6" t="s">
        <v>1869</v>
      </c>
      <c r="D817" s="6" t="s">
        <v>1870</v>
      </c>
      <c r="E817" s="5" t="str">
        <f>HYPERLINK("https://www.esco-net.com/wcs/escort/ec/detail?hHinCd=EA799-26","EA799-26")</f>
        <v>EA799-26</v>
      </c>
    </row>
    <row r="818" spans="2:5" x14ac:dyDescent="0.2">
      <c r="B818" s="6" t="s">
        <v>1871</v>
      </c>
      <c r="C818" s="6" t="s">
        <v>1872</v>
      </c>
      <c r="D818" s="6" t="s">
        <v>1873</v>
      </c>
      <c r="E818" s="5" t="str">
        <f>HYPERLINK("https://www.esco-net.com/wcs/escort/ec/detail?hHinCd=EA618JM-414","EA618JM-414")</f>
        <v>EA618JM-414</v>
      </c>
    </row>
    <row r="819" spans="2:5" x14ac:dyDescent="0.2">
      <c r="B819" s="6" t="s">
        <v>1874</v>
      </c>
      <c r="C819" s="6" t="s">
        <v>1875</v>
      </c>
      <c r="D819" s="6" t="s">
        <v>1876</v>
      </c>
      <c r="E819" s="5"/>
    </row>
    <row r="820" spans="2:5" x14ac:dyDescent="0.2">
      <c r="B820" s="6" t="s">
        <v>43</v>
      </c>
      <c r="C820" s="6" t="s">
        <v>1877</v>
      </c>
      <c r="D820" s="6" t="s">
        <v>1878</v>
      </c>
      <c r="E820" s="5" t="str">
        <f>HYPERLINK("https://www.esco-net.com/wcs/escort/ec/detail?hHinCd=EA604AE-25","EA604AE-25")</f>
        <v>EA604AE-25</v>
      </c>
    </row>
    <row r="821" spans="2:5" x14ac:dyDescent="0.2">
      <c r="B821" s="6" t="s">
        <v>1879</v>
      </c>
      <c r="C821" s="6" t="s">
        <v>1880</v>
      </c>
      <c r="D821" s="6" t="s">
        <v>1881</v>
      </c>
      <c r="E821" s="5"/>
    </row>
    <row r="822" spans="2:5" x14ac:dyDescent="0.2">
      <c r="B822" s="6" t="s">
        <v>1879</v>
      </c>
      <c r="C822" s="6" t="s">
        <v>1882</v>
      </c>
      <c r="D822" s="6" t="s">
        <v>1883</v>
      </c>
      <c r="E822" s="5" t="str">
        <f>HYPERLINK("https://www.esco-net.com/wcs/escort/ec/detail?hHinCd=EA500DE-3","EA500DE-3")</f>
        <v>EA500DE-3</v>
      </c>
    </row>
    <row r="823" spans="2:5" x14ac:dyDescent="0.2">
      <c r="B823" s="6" t="s">
        <v>1879</v>
      </c>
      <c r="C823" s="6" t="s">
        <v>1884</v>
      </c>
      <c r="D823" s="6" t="s">
        <v>1885</v>
      </c>
      <c r="E823" s="5" t="str">
        <f>HYPERLINK("https://www.esco-net.com/wcs/escort/ec/detail?hHinCd=EA604FW-37","EA604FW-37")</f>
        <v>EA604FW-37</v>
      </c>
    </row>
    <row r="824" spans="2:5" x14ac:dyDescent="0.2">
      <c r="B824" s="6" t="s">
        <v>1886</v>
      </c>
      <c r="C824" s="6" t="s">
        <v>1887</v>
      </c>
      <c r="D824" s="6" t="s">
        <v>1888</v>
      </c>
      <c r="E824" s="5"/>
    </row>
    <row r="825" spans="2:5" x14ac:dyDescent="0.2">
      <c r="B825" s="6" t="s">
        <v>1889</v>
      </c>
      <c r="C825" s="6" t="s">
        <v>1890</v>
      </c>
      <c r="D825" s="6" t="s">
        <v>1891</v>
      </c>
      <c r="E825" s="5" t="str">
        <f>HYPERLINK("https://www.esco-net.com/wcs/escort/ec/detail?hHinCd=EA500BP-90","EA500BP-90")</f>
        <v>EA500BP-90</v>
      </c>
    </row>
    <row r="826" spans="2:5" x14ac:dyDescent="0.2">
      <c r="B826" s="6" t="s">
        <v>1892</v>
      </c>
      <c r="C826" s="6" t="s">
        <v>1893</v>
      </c>
      <c r="D826" s="6" t="s">
        <v>1894</v>
      </c>
      <c r="E826" s="5" t="str">
        <f>HYPERLINK("https://www.esco-net.com/wcs/escort/ec/detail?hHinCd=EA590HC-1","EA590HC-1")</f>
        <v>EA590HC-1</v>
      </c>
    </row>
    <row r="827" spans="2:5" x14ac:dyDescent="0.2">
      <c r="B827" s="6" t="s">
        <v>132</v>
      </c>
      <c r="C827" s="6" t="s">
        <v>1895</v>
      </c>
      <c r="D827" s="6" t="s">
        <v>1896</v>
      </c>
      <c r="E827" s="5" t="str">
        <f>HYPERLINK("https://www.esco-net.com/wcs/escort/ec/detail?hHinCd=EA781BF-21","EA781BF-21")</f>
        <v>EA781BF-21</v>
      </c>
    </row>
    <row r="828" spans="2:5" x14ac:dyDescent="0.2">
      <c r="B828" s="6" t="s">
        <v>1897</v>
      </c>
      <c r="C828" s="6" t="s">
        <v>1898</v>
      </c>
      <c r="D828" s="6" t="s">
        <v>1899</v>
      </c>
      <c r="E828" s="5" t="str">
        <f>HYPERLINK("https://www.esco-net.com/wcs/escort/ec/detail?hHinCd=EA829AB-25","EA829AB-25")</f>
        <v>EA829AB-25</v>
      </c>
    </row>
    <row r="829" spans="2:5" x14ac:dyDescent="0.2">
      <c r="B829" s="6" t="s">
        <v>1900</v>
      </c>
      <c r="C829" s="6" t="s">
        <v>1901</v>
      </c>
      <c r="D829" s="6" t="s">
        <v>1902</v>
      </c>
      <c r="E829" s="5"/>
    </row>
    <row r="830" spans="2:5" x14ac:dyDescent="0.2">
      <c r="B830" s="6" t="s">
        <v>1900</v>
      </c>
      <c r="C830" s="6" t="s">
        <v>1903</v>
      </c>
      <c r="D830" s="6" t="s">
        <v>1904</v>
      </c>
      <c r="E830" s="5" t="str">
        <f>HYPERLINK("https://www.esco-net.com/wcs/escort/ec/detail?hHinCd=EA566AB","EA566AB")</f>
        <v>EA566AB</v>
      </c>
    </row>
    <row r="831" spans="2:5" x14ac:dyDescent="0.2">
      <c r="B831" s="6" t="s">
        <v>1900</v>
      </c>
      <c r="C831" s="6" t="s">
        <v>1905</v>
      </c>
      <c r="D831" s="6" t="s">
        <v>1906</v>
      </c>
      <c r="E831" s="5"/>
    </row>
    <row r="832" spans="2:5" x14ac:dyDescent="0.2">
      <c r="B832" s="6" t="s">
        <v>1907</v>
      </c>
      <c r="C832" s="6" t="s">
        <v>1908</v>
      </c>
      <c r="D832" s="6" t="s">
        <v>1909</v>
      </c>
      <c r="E832" s="5" t="str">
        <f>HYPERLINK("https://www.esco-net.com/wcs/escort/ec/detail?hHinCd=EA124LA-14PA","EA124LA-14PA")</f>
        <v>EA124LA-14PA</v>
      </c>
    </row>
    <row r="833" spans="2:5" x14ac:dyDescent="0.2">
      <c r="B833" s="6" t="s">
        <v>44</v>
      </c>
      <c r="C833" s="6" t="s">
        <v>1910</v>
      </c>
      <c r="D833" s="6" t="s">
        <v>1911</v>
      </c>
      <c r="E833" s="5" t="str">
        <f>HYPERLINK("https://www.esco-net.com/wcs/escort/ec/detail?hHinCd=EA920AP-41A","EA920AP-41A")</f>
        <v>EA920AP-41A</v>
      </c>
    </row>
    <row r="834" spans="2:5" x14ac:dyDescent="0.2">
      <c r="B834" s="6" t="s">
        <v>1912</v>
      </c>
      <c r="C834" s="6" t="s">
        <v>1913</v>
      </c>
      <c r="D834" s="6" t="s">
        <v>1914</v>
      </c>
      <c r="E834" s="5" t="str">
        <f>HYPERLINK("https://www.esco-net.com/wcs/escort/ec/detail?hHinCd=EA560FA-3","EA560FA-3")</f>
        <v>EA560FA-3</v>
      </c>
    </row>
    <row r="835" spans="2:5" x14ac:dyDescent="0.2">
      <c r="B835" s="6" t="s">
        <v>1915</v>
      </c>
      <c r="C835" s="6" t="s">
        <v>1916</v>
      </c>
      <c r="D835" s="6" t="s">
        <v>1917</v>
      </c>
      <c r="E835" s="5"/>
    </row>
    <row r="836" spans="2:5" x14ac:dyDescent="0.2">
      <c r="B836" s="6" t="s">
        <v>1918</v>
      </c>
      <c r="C836" s="6" t="s">
        <v>1919</v>
      </c>
      <c r="D836" s="6" t="s">
        <v>1920</v>
      </c>
      <c r="E836" s="5" t="str">
        <f>HYPERLINK("https://www.esco-net.com/wcs/escort/ec/detail?hHinCd=EA617DV-20","EA617DV-20")</f>
        <v>EA617DV-20</v>
      </c>
    </row>
    <row r="837" spans="2:5" x14ac:dyDescent="0.2">
      <c r="B837" s="6" t="s">
        <v>1921</v>
      </c>
      <c r="C837" s="6" t="s">
        <v>1922</v>
      </c>
      <c r="D837" s="6" t="s">
        <v>1923</v>
      </c>
      <c r="E837" s="5" t="str">
        <f>HYPERLINK("https://www.esco-net.com/wcs/escort/ec/detail?hHinCd=EA614BG-111A","EA614BG-111A")</f>
        <v>EA614BG-111A</v>
      </c>
    </row>
    <row r="838" spans="2:5" x14ac:dyDescent="0.2">
      <c r="B838" s="6" t="s">
        <v>1924</v>
      </c>
      <c r="C838" s="6" t="s">
        <v>1925</v>
      </c>
      <c r="D838" s="6" t="s">
        <v>1926</v>
      </c>
      <c r="E838" s="5"/>
    </row>
    <row r="839" spans="2:5" x14ac:dyDescent="0.2">
      <c r="B839" s="6" t="s">
        <v>1927</v>
      </c>
      <c r="C839" s="6" t="s">
        <v>1928</v>
      </c>
      <c r="D839" s="6" t="s">
        <v>1929</v>
      </c>
      <c r="E839" s="5"/>
    </row>
    <row r="840" spans="2:5" x14ac:dyDescent="0.2">
      <c r="B840" s="6" t="s">
        <v>1930</v>
      </c>
      <c r="C840" s="6" t="s">
        <v>1931</v>
      </c>
      <c r="D840" s="6" t="s">
        <v>1932</v>
      </c>
      <c r="E840" s="5" t="str">
        <f>HYPERLINK("https://www.esco-net.com/wcs/escort/ec/detail?hHinCd=EA618SD-35A","EA618SD-35A")</f>
        <v>EA618SD-35A</v>
      </c>
    </row>
    <row r="841" spans="2:5" x14ac:dyDescent="0.2">
      <c r="B841" s="6" t="s">
        <v>133</v>
      </c>
      <c r="C841" s="6" t="s">
        <v>1933</v>
      </c>
      <c r="D841" s="6" t="s">
        <v>1934</v>
      </c>
      <c r="E841" s="5" t="str">
        <f>HYPERLINK("https://www.esco-net.com/wcs/escort/ec/detail?hHinCd=EA616CJ","EA616CJ")</f>
        <v>EA616CJ</v>
      </c>
    </row>
    <row r="842" spans="2:5" x14ac:dyDescent="0.2">
      <c r="B842" s="6" t="s">
        <v>134</v>
      </c>
      <c r="C842" s="6" t="s">
        <v>1935</v>
      </c>
      <c r="D842" s="6" t="s">
        <v>1936</v>
      </c>
      <c r="E842" s="5" t="str">
        <f>HYPERLINK("https://www.esco-net.com/wcs/escort/ec/detail?hHinCd=EA618AS-2","EA618AS-2")</f>
        <v>EA618AS-2</v>
      </c>
    </row>
    <row r="843" spans="2:5" x14ac:dyDescent="0.2">
      <c r="B843" s="6" t="s">
        <v>19</v>
      </c>
      <c r="C843" s="6" t="s">
        <v>1937</v>
      </c>
      <c r="D843" s="6" t="s">
        <v>1938</v>
      </c>
      <c r="E843" s="5"/>
    </row>
    <row r="844" spans="2:5" x14ac:dyDescent="0.2">
      <c r="B844" s="6" t="s">
        <v>19</v>
      </c>
      <c r="C844" s="6" t="s">
        <v>1939</v>
      </c>
      <c r="D844" s="6" t="s">
        <v>1940</v>
      </c>
      <c r="E844" s="5"/>
    </row>
    <row r="845" spans="2:5" x14ac:dyDescent="0.2">
      <c r="B845" s="6" t="s">
        <v>10</v>
      </c>
      <c r="C845" s="6" t="s">
        <v>1941</v>
      </c>
      <c r="D845" s="6" t="s">
        <v>1942</v>
      </c>
      <c r="E845" s="5"/>
    </row>
    <row r="846" spans="2:5" x14ac:dyDescent="0.2">
      <c r="B846" s="6" t="s">
        <v>10</v>
      </c>
      <c r="C846" s="6" t="s">
        <v>1943</v>
      </c>
      <c r="D846" s="6" t="s">
        <v>1944</v>
      </c>
      <c r="E846" s="5"/>
    </row>
    <row r="847" spans="2:5" x14ac:dyDescent="0.2">
      <c r="B847" s="6" t="s">
        <v>1945</v>
      </c>
      <c r="C847" s="6" t="s">
        <v>1946</v>
      </c>
      <c r="D847" s="6" t="s">
        <v>1947</v>
      </c>
      <c r="E847" s="5" t="str">
        <f>HYPERLINK("https://www.esco-net.com/wcs/escort/ec/detail?hHinCd=EA618RN-27","EA618RN-27")</f>
        <v>EA618RN-27</v>
      </c>
    </row>
    <row r="848" spans="2:5" x14ac:dyDescent="0.2">
      <c r="B848" s="6" t="s">
        <v>1948</v>
      </c>
      <c r="C848" s="6" t="s">
        <v>1949</v>
      </c>
      <c r="D848" s="6" t="s">
        <v>1950</v>
      </c>
      <c r="E848" s="5" t="str">
        <f>HYPERLINK("https://www.esco-net.com/wcs/escort/ec/detail?hHinCd=EA685A-0.5","EA685A-0.5")</f>
        <v>EA685A-0.5</v>
      </c>
    </row>
    <row r="849" spans="2:5" x14ac:dyDescent="0.2">
      <c r="B849" s="6" t="s">
        <v>11</v>
      </c>
      <c r="C849" s="6" t="s">
        <v>1951</v>
      </c>
      <c r="D849" s="6" t="s">
        <v>1952</v>
      </c>
      <c r="E849" s="5"/>
    </row>
    <row r="850" spans="2:5" x14ac:dyDescent="0.2">
      <c r="B850" s="6" t="s">
        <v>11</v>
      </c>
      <c r="C850" s="6" t="s">
        <v>1953</v>
      </c>
      <c r="D850" s="6" t="s">
        <v>1954</v>
      </c>
      <c r="E850" s="5"/>
    </row>
    <row r="851" spans="2:5" x14ac:dyDescent="0.2">
      <c r="B851" s="6" t="s">
        <v>45</v>
      </c>
      <c r="C851" s="6" t="s">
        <v>1955</v>
      </c>
      <c r="D851" s="6" t="s">
        <v>1956</v>
      </c>
      <c r="E851" s="5"/>
    </row>
    <row r="852" spans="2:5" x14ac:dyDescent="0.2">
      <c r="B852" s="6" t="s">
        <v>1957</v>
      </c>
      <c r="C852" s="6" t="s">
        <v>1958</v>
      </c>
      <c r="D852" s="6" t="s">
        <v>1959</v>
      </c>
      <c r="E852" s="5" t="str">
        <f>HYPERLINK("https://www.esco-net.com/wcs/escort/ec/detail?hHinCd=EA164TB-21","EA164TB-21")</f>
        <v>EA164TB-21</v>
      </c>
    </row>
    <row r="853" spans="2:5" x14ac:dyDescent="0.2">
      <c r="B853" s="6" t="s">
        <v>1960</v>
      </c>
      <c r="C853" s="6" t="s">
        <v>1961</v>
      </c>
      <c r="D853" s="6" t="s">
        <v>1962</v>
      </c>
      <c r="E853" s="5" t="str">
        <f>HYPERLINK("https://www.esco-net.com/wcs/escort/ec/detail?hHinCd=EA613XS-13","EA613XS-13")</f>
        <v>EA613XS-13</v>
      </c>
    </row>
    <row r="854" spans="2:5" x14ac:dyDescent="0.2">
      <c r="B854" s="6" t="s">
        <v>30</v>
      </c>
      <c r="C854" s="6" t="s">
        <v>1963</v>
      </c>
      <c r="D854" s="6" t="s">
        <v>1964</v>
      </c>
      <c r="E854" s="5" t="str">
        <f>HYPERLINK("https://www.esco-net.com/wcs/escort/ec/detail?hHinCd=EA723JH-61","EA723JH-61")</f>
        <v>EA723JH-61</v>
      </c>
    </row>
    <row r="855" spans="2:5" x14ac:dyDescent="0.2">
      <c r="B855" s="6" t="s">
        <v>46</v>
      </c>
      <c r="C855" s="6" t="s">
        <v>1965</v>
      </c>
      <c r="D855" s="6" t="s">
        <v>1966</v>
      </c>
      <c r="E855" s="5"/>
    </row>
    <row r="856" spans="2:5" x14ac:dyDescent="0.2">
      <c r="B856" s="6" t="s">
        <v>46</v>
      </c>
      <c r="C856" s="6" t="s">
        <v>1967</v>
      </c>
      <c r="D856" s="6" t="s">
        <v>1968</v>
      </c>
      <c r="E856" s="5"/>
    </row>
    <row r="857" spans="2:5" x14ac:dyDescent="0.2">
      <c r="B857" s="6" t="s">
        <v>46</v>
      </c>
      <c r="C857" s="6" t="s">
        <v>1969</v>
      </c>
      <c r="D857" s="6" t="s">
        <v>1970</v>
      </c>
      <c r="E857" s="5"/>
    </row>
    <row r="858" spans="2:5" x14ac:dyDescent="0.2">
      <c r="B858" s="6" t="s">
        <v>46</v>
      </c>
      <c r="C858" s="6" t="s">
        <v>1971</v>
      </c>
      <c r="D858" s="6" t="s">
        <v>1972</v>
      </c>
      <c r="E858" s="5"/>
    </row>
    <row r="859" spans="2:5" x14ac:dyDescent="0.2">
      <c r="B859" s="6" t="s">
        <v>46</v>
      </c>
      <c r="C859" s="6" t="s">
        <v>1973</v>
      </c>
      <c r="D859" s="6" t="s">
        <v>1974</v>
      </c>
      <c r="E859" s="5"/>
    </row>
    <row r="860" spans="2:5" x14ac:dyDescent="0.2">
      <c r="B860" s="6" t="s">
        <v>46</v>
      </c>
      <c r="C860" s="6" t="s">
        <v>1975</v>
      </c>
      <c r="D860" s="6" t="s">
        <v>1976</v>
      </c>
      <c r="E860" s="5"/>
    </row>
    <row r="861" spans="2:5" x14ac:dyDescent="0.2">
      <c r="B861" s="6" t="s">
        <v>46</v>
      </c>
      <c r="C861" s="6" t="s">
        <v>1977</v>
      </c>
      <c r="D861" s="6" t="s">
        <v>1978</v>
      </c>
      <c r="E861" s="5"/>
    </row>
    <row r="862" spans="2:5" x14ac:dyDescent="0.2">
      <c r="B862" s="6" t="s">
        <v>46</v>
      </c>
      <c r="C862" s="6" t="s">
        <v>1979</v>
      </c>
      <c r="D862" s="6" t="s">
        <v>1980</v>
      </c>
      <c r="E862" s="5"/>
    </row>
    <row r="863" spans="2:5" x14ac:dyDescent="0.2">
      <c r="B863" s="6" t="s">
        <v>46</v>
      </c>
      <c r="C863" s="6" t="s">
        <v>1981</v>
      </c>
      <c r="D863" s="6" t="s">
        <v>1982</v>
      </c>
      <c r="E863" s="5"/>
    </row>
    <row r="864" spans="2:5" x14ac:dyDescent="0.2">
      <c r="B864" s="6" t="s">
        <v>46</v>
      </c>
      <c r="C864" s="6" t="s">
        <v>1983</v>
      </c>
      <c r="D864" s="6" t="s">
        <v>1984</v>
      </c>
      <c r="E864" s="5"/>
    </row>
    <row r="865" spans="2:5" x14ac:dyDescent="0.2">
      <c r="B865" s="6" t="s">
        <v>1985</v>
      </c>
      <c r="C865" s="6" t="s">
        <v>1986</v>
      </c>
      <c r="D865" s="6" t="s">
        <v>1987</v>
      </c>
      <c r="E865" s="5"/>
    </row>
    <row r="866" spans="2:5" x14ac:dyDescent="0.2">
      <c r="B866" s="6" t="s">
        <v>1988</v>
      </c>
      <c r="C866" s="6" t="s">
        <v>1989</v>
      </c>
      <c r="D866" s="6" t="s">
        <v>1990</v>
      </c>
      <c r="E866" s="5" t="str">
        <f>HYPERLINK("https://www.esco-net.com/wcs/escort/ec/detail?hHinCd=EA550CA-200","EA550CA-200")</f>
        <v>EA550CA-200</v>
      </c>
    </row>
    <row r="867" spans="2:5" x14ac:dyDescent="0.2">
      <c r="B867" s="6" t="s">
        <v>1991</v>
      </c>
      <c r="C867" s="6" t="s">
        <v>1992</v>
      </c>
      <c r="D867" s="6" t="s">
        <v>1993</v>
      </c>
      <c r="E867" s="5"/>
    </row>
    <row r="868" spans="2:5" x14ac:dyDescent="0.2">
      <c r="B868" s="6" t="s">
        <v>1994</v>
      </c>
      <c r="C868" s="6" t="s">
        <v>1995</v>
      </c>
      <c r="D868" s="6" t="s">
        <v>1996</v>
      </c>
      <c r="E868" s="5"/>
    </row>
    <row r="869" spans="2:5" x14ac:dyDescent="0.2">
      <c r="B869" s="6" t="s">
        <v>1994</v>
      </c>
      <c r="C869" s="6" t="s">
        <v>1997</v>
      </c>
      <c r="D869" s="6" t="s">
        <v>1998</v>
      </c>
      <c r="E869" s="5"/>
    </row>
    <row r="870" spans="2:5" x14ac:dyDescent="0.2">
      <c r="B870" s="6" t="s">
        <v>1999</v>
      </c>
      <c r="C870" s="6" t="s">
        <v>2000</v>
      </c>
      <c r="D870" s="6" t="s">
        <v>2001</v>
      </c>
      <c r="E870" s="5" t="str">
        <f>HYPERLINK("https://www.esco-net.com/wcs/escort/ec/detail?hHinCd=EA562WC-1A","EA562WC-1A")</f>
        <v>EA562WC-1A</v>
      </c>
    </row>
    <row r="871" spans="2:5" x14ac:dyDescent="0.2">
      <c r="B871" s="6" t="s">
        <v>2002</v>
      </c>
      <c r="C871" s="6" t="s">
        <v>2003</v>
      </c>
      <c r="D871" s="6" t="s">
        <v>2004</v>
      </c>
      <c r="E871" s="5"/>
    </row>
    <row r="872" spans="2:5" x14ac:dyDescent="0.2">
      <c r="B872" s="6" t="s">
        <v>2005</v>
      </c>
      <c r="C872" s="6" t="s">
        <v>2006</v>
      </c>
      <c r="D872" s="6" t="s">
        <v>2007</v>
      </c>
      <c r="E872" s="5" t="str">
        <f>HYPERLINK("https://www.esco-net.com/wcs/escort/ec/detail?hHinCd=EA683A-5","EA683A-5")</f>
        <v>EA683A-5</v>
      </c>
    </row>
    <row r="873" spans="2:5" x14ac:dyDescent="0.2">
      <c r="B873" s="6" t="s">
        <v>2008</v>
      </c>
      <c r="C873" s="6" t="s">
        <v>2009</v>
      </c>
      <c r="D873" s="6" t="s">
        <v>2010</v>
      </c>
      <c r="E873" s="5" t="str">
        <f>HYPERLINK("https://www.esco-net.com/wcs/escort/ec/detail?hHinCd=EA683AG-14","EA683AG-14")</f>
        <v>EA683AG-14</v>
      </c>
    </row>
    <row r="874" spans="2:5" x14ac:dyDescent="0.2">
      <c r="B874" s="6" t="s">
        <v>47</v>
      </c>
      <c r="C874" s="6" t="s">
        <v>2011</v>
      </c>
      <c r="D874" s="6" t="s">
        <v>2012</v>
      </c>
      <c r="E874" s="5" t="str">
        <f>HYPERLINK("https://www.esco-net.com/wcs/escort/ec/detail?hHinCd=EA683AH","EA683AH")</f>
        <v>EA683AH</v>
      </c>
    </row>
    <row r="875" spans="2:5" x14ac:dyDescent="0.2">
      <c r="B875" s="6" t="s">
        <v>2013</v>
      </c>
      <c r="C875" s="6" t="s">
        <v>2014</v>
      </c>
      <c r="D875" s="6" t="s">
        <v>2015</v>
      </c>
      <c r="E875" s="5" t="str">
        <f>HYPERLINK("https://www.esco-net.com/wcs/escort/ec/detail?hHinCd=EA573KL-2","EA573KL-2")</f>
        <v>EA573KL-2</v>
      </c>
    </row>
    <row r="876" spans="2:5" x14ac:dyDescent="0.2">
      <c r="B876" s="6" t="s">
        <v>48</v>
      </c>
      <c r="C876" s="6" t="s">
        <v>2016</v>
      </c>
      <c r="D876" s="6" t="s">
        <v>2017</v>
      </c>
      <c r="E876" s="5" t="str">
        <f>HYPERLINK("https://www.esco-net.com/wcs/escort/ec/detail?hHinCd=EA573T-2.5","EA573T-2.5")</f>
        <v>EA573T-2.5</v>
      </c>
    </row>
    <row r="877" spans="2:5" x14ac:dyDescent="0.2">
      <c r="B877" s="6" t="s">
        <v>48</v>
      </c>
      <c r="C877" s="6" t="s">
        <v>2018</v>
      </c>
      <c r="D877" s="6" t="s">
        <v>2019</v>
      </c>
      <c r="E877" s="5"/>
    </row>
    <row r="878" spans="2:5" x14ac:dyDescent="0.2">
      <c r="B878" s="6" t="s">
        <v>2020</v>
      </c>
      <c r="C878" s="6" t="s">
        <v>2021</v>
      </c>
      <c r="D878" s="6" t="s">
        <v>2022</v>
      </c>
      <c r="E878" s="5" t="str">
        <f>HYPERLINK("https://www.esco-net.com/wcs/escort/ec/detail?hHinCd=EA573KN-120","EA573KN-120")</f>
        <v>EA573KN-120</v>
      </c>
    </row>
    <row r="879" spans="2:5" x14ac:dyDescent="0.2">
      <c r="B879" s="6" t="s">
        <v>2023</v>
      </c>
      <c r="C879" s="6" t="s">
        <v>2024</v>
      </c>
      <c r="D879" s="6" t="s">
        <v>2025</v>
      </c>
      <c r="E879" s="5" t="str">
        <f>HYPERLINK("https://www.esco-net.com/wcs/escort/ec/detail?hHinCd=EA826VM-10","EA826VM-10")</f>
        <v>EA826VM-10</v>
      </c>
    </row>
    <row r="880" spans="2:5" x14ac:dyDescent="0.2">
      <c r="B880" s="6" t="s">
        <v>2026</v>
      </c>
      <c r="C880" s="6" t="s">
        <v>2027</v>
      </c>
      <c r="D880" s="6" t="s">
        <v>2028</v>
      </c>
      <c r="E880" s="5" t="str">
        <f>HYPERLINK("https://www.esco-net.com/wcs/escort/ec/detail?hHinCd=EA521VX-3A","EA521VX-3A")</f>
        <v>EA521VX-3A</v>
      </c>
    </row>
    <row r="881" spans="2:5" x14ac:dyDescent="0.2">
      <c r="B881" s="6" t="s">
        <v>2026</v>
      </c>
      <c r="C881" s="6" t="s">
        <v>2029</v>
      </c>
      <c r="D881" s="6" t="s">
        <v>2030</v>
      </c>
      <c r="E881" s="5"/>
    </row>
    <row r="882" spans="2:5" x14ac:dyDescent="0.2">
      <c r="B882" s="6" t="s">
        <v>2031</v>
      </c>
      <c r="C882" s="6" t="s">
        <v>2032</v>
      </c>
      <c r="D882" s="6" t="s">
        <v>2033</v>
      </c>
      <c r="E882" s="5"/>
    </row>
    <row r="883" spans="2:5" x14ac:dyDescent="0.2">
      <c r="B883" s="6" t="s">
        <v>135</v>
      </c>
      <c r="C883" s="6" t="s">
        <v>2034</v>
      </c>
      <c r="D883" s="6" t="s">
        <v>2035</v>
      </c>
      <c r="E883" s="5" t="str">
        <f>HYPERLINK("https://www.esco-net.com/wcs/escort/ec/detail?hHinCd=EA521TV-200BS","EA521TV-200BS")</f>
        <v>EA521TV-200BS</v>
      </c>
    </row>
    <row r="884" spans="2:5" x14ac:dyDescent="0.2">
      <c r="B884" s="6" t="s">
        <v>2036</v>
      </c>
      <c r="C884" s="6" t="s">
        <v>2037</v>
      </c>
      <c r="D884" s="6" t="s">
        <v>2038</v>
      </c>
      <c r="E884" s="5"/>
    </row>
    <row r="885" spans="2:5" x14ac:dyDescent="0.2">
      <c r="B885" s="6" t="s">
        <v>2036</v>
      </c>
      <c r="C885" s="6" t="s">
        <v>2039</v>
      </c>
      <c r="D885" s="6" t="s">
        <v>2040</v>
      </c>
      <c r="E885" s="5"/>
    </row>
    <row r="886" spans="2:5" x14ac:dyDescent="0.2">
      <c r="B886" s="6" t="s">
        <v>2036</v>
      </c>
      <c r="C886" s="6" t="s">
        <v>2041</v>
      </c>
      <c r="D886" s="6" t="s">
        <v>2042</v>
      </c>
      <c r="E886" s="5" t="str">
        <f>HYPERLINK("https://www.esco-net.com/wcs/escort/ec/detail?hHinCd=EA521PH-11","EA521PH-11")</f>
        <v>EA521PH-11</v>
      </c>
    </row>
    <row r="887" spans="2:5" x14ac:dyDescent="0.2">
      <c r="B887" s="6" t="s">
        <v>31</v>
      </c>
      <c r="C887" s="6" t="s">
        <v>2043</v>
      </c>
      <c r="D887" s="6" t="s">
        <v>2044</v>
      </c>
      <c r="E887" s="5" t="str">
        <f>HYPERLINK("https://www.esco-net.com/wcs/escort/ec/detail?hHinCd=EA522AK-62","EA522AK-62")</f>
        <v>EA522AK-62</v>
      </c>
    </row>
    <row r="888" spans="2:5" x14ac:dyDescent="0.2">
      <c r="B888" s="6" t="s">
        <v>2045</v>
      </c>
      <c r="C888" s="6" t="s">
        <v>2046</v>
      </c>
      <c r="D888" s="6" t="s">
        <v>2047</v>
      </c>
      <c r="E888" s="5" t="str">
        <f>HYPERLINK("https://www.esco-net.com/wcs/escort/ec/detail?hHinCd=EA366MB-21","EA366MB-21")</f>
        <v>EA366MB-21</v>
      </c>
    </row>
    <row r="889" spans="2:5" x14ac:dyDescent="0.2">
      <c r="B889" s="6" t="s">
        <v>2048</v>
      </c>
      <c r="C889" s="6" t="s">
        <v>2049</v>
      </c>
      <c r="D889" s="6" t="s">
        <v>2050</v>
      </c>
      <c r="E889" s="5" t="str">
        <f>HYPERLINK("https://www.esco-net.com/wcs/escort/ec/detail?hHinCd=EA109B-95","EA109B-95")</f>
        <v>EA109B-95</v>
      </c>
    </row>
    <row r="890" spans="2:5" x14ac:dyDescent="0.2">
      <c r="B890" s="6" t="s">
        <v>49</v>
      </c>
      <c r="C890" s="6" t="s">
        <v>2051</v>
      </c>
      <c r="D890" s="6" t="s">
        <v>2052</v>
      </c>
      <c r="E890" s="5"/>
    </row>
    <row r="891" spans="2:5" x14ac:dyDescent="0.2">
      <c r="B891" s="6" t="s">
        <v>49</v>
      </c>
      <c r="C891" s="6" t="s">
        <v>2053</v>
      </c>
      <c r="D891" s="6" t="s">
        <v>136</v>
      </c>
      <c r="E891" s="5"/>
    </row>
    <row r="892" spans="2:5" x14ac:dyDescent="0.2">
      <c r="B892" s="6" t="s">
        <v>2054</v>
      </c>
      <c r="C892" s="6" t="s">
        <v>2055</v>
      </c>
      <c r="D892" s="6" t="s">
        <v>2056</v>
      </c>
      <c r="E892" s="5"/>
    </row>
    <row r="893" spans="2:5" x14ac:dyDescent="0.2">
      <c r="B893" s="6" t="s">
        <v>2057</v>
      </c>
      <c r="C893" s="6" t="s">
        <v>2058</v>
      </c>
      <c r="D893" s="6" t="s">
        <v>2059</v>
      </c>
      <c r="E893" s="5" t="str">
        <f>HYPERLINK("https://www.esco-net.com/wcs/escort/ec/detail?hHinCd=EA992C-78","EA992C-78")</f>
        <v>EA992C-78</v>
      </c>
    </row>
    <row r="894" spans="2:5" x14ac:dyDescent="0.2">
      <c r="B894" s="6" t="s">
        <v>2060</v>
      </c>
      <c r="C894" s="6" t="s">
        <v>2061</v>
      </c>
      <c r="D894" s="6" t="s">
        <v>2062</v>
      </c>
      <c r="E894" s="5" t="str">
        <f>HYPERLINK("https://www.esco-net.com/wcs/escort/ec/detail?hHinCd=EA929AS-10B","EA929AS-10B")</f>
        <v>EA929AS-10B</v>
      </c>
    </row>
    <row r="895" spans="2:5" x14ac:dyDescent="0.2">
      <c r="B895" s="6" t="s">
        <v>50</v>
      </c>
      <c r="C895" s="6" t="s">
        <v>2063</v>
      </c>
      <c r="D895" s="6" t="s">
        <v>2064</v>
      </c>
      <c r="E895" s="5" t="str">
        <f>HYPERLINK("https://www.esco-net.com/wcs/escort/ec/detail?hHinCd=EA929DC-41","EA929DC-41")</f>
        <v>EA929DC-41</v>
      </c>
    </row>
    <row r="896" spans="2:5" x14ac:dyDescent="0.2">
      <c r="B896" s="6" t="s">
        <v>2065</v>
      </c>
      <c r="C896" s="6" t="s">
        <v>2066</v>
      </c>
      <c r="D896" s="6" t="s">
        <v>2067</v>
      </c>
      <c r="E896" s="5" t="str">
        <f>HYPERLINK("https://www.esco-net.com/wcs/escort/ec/detail?hHinCd=EA991GL-14","EA991GL-14")</f>
        <v>EA991GL-14</v>
      </c>
    </row>
    <row r="897" spans="2:5" x14ac:dyDescent="0.2">
      <c r="B897" s="6" t="s">
        <v>137</v>
      </c>
      <c r="C897" s="6" t="s">
        <v>2068</v>
      </c>
      <c r="D897" s="6" t="s">
        <v>2069</v>
      </c>
      <c r="E897" s="5"/>
    </row>
    <row r="898" spans="2:5" x14ac:dyDescent="0.2">
      <c r="B898" s="6" t="s">
        <v>2070</v>
      </c>
      <c r="C898" s="6" t="s">
        <v>2071</v>
      </c>
      <c r="D898" s="6" t="s">
        <v>2072</v>
      </c>
      <c r="E898" s="5" t="str">
        <f>HYPERLINK("https://www.esco-net.com/wcs/escort/ec/detail?hHinCd=EA525DH-2","EA525DH-2")</f>
        <v>EA525DH-2</v>
      </c>
    </row>
    <row r="899" spans="2:5" x14ac:dyDescent="0.2">
      <c r="B899" s="6" t="s">
        <v>138</v>
      </c>
      <c r="C899" s="6" t="s">
        <v>2073</v>
      </c>
      <c r="D899" s="6" t="s">
        <v>2074</v>
      </c>
      <c r="E899" s="5"/>
    </row>
    <row r="900" spans="2:5" x14ac:dyDescent="0.2">
      <c r="B900" s="6" t="s">
        <v>2075</v>
      </c>
      <c r="C900" s="6" t="s">
        <v>2076</v>
      </c>
      <c r="D900" s="6" t="s">
        <v>2077</v>
      </c>
      <c r="E900" s="5"/>
    </row>
    <row r="901" spans="2:5" x14ac:dyDescent="0.2">
      <c r="B901" s="6" t="s">
        <v>2078</v>
      </c>
      <c r="C901" s="6" t="s">
        <v>2079</v>
      </c>
      <c r="D901" s="6" t="s">
        <v>2080</v>
      </c>
      <c r="E901" s="5"/>
    </row>
    <row r="902" spans="2:5" x14ac:dyDescent="0.2">
      <c r="B902" s="6" t="s">
        <v>139</v>
      </c>
      <c r="C902" s="6" t="s">
        <v>2081</v>
      </c>
      <c r="D902" s="6" t="s">
        <v>2082</v>
      </c>
      <c r="E902" s="5"/>
    </row>
    <row r="903" spans="2:5" x14ac:dyDescent="0.2">
      <c r="B903" s="6" t="s">
        <v>2083</v>
      </c>
      <c r="C903" s="6" t="s">
        <v>2084</v>
      </c>
      <c r="D903" s="6" t="s">
        <v>2085</v>
      </c>
      <c r="E903" s="5" t="str">
        <f>HYPERLINK("https://www.esco-net.com/wcs/escort/ec/detail?hHinCd=EA916HC-43A","EA916HC-43A")</f>
        <v>EA916HC-43A</v>
      </c>
    </row>
    <row r="904" spans="2:5" x14ac:dyDescent="0.2">
      <c r="B904" s="6" t="s">
        <v>32</v>
      </c>
      <c r="C904" s="6" t="s">
        <v>2086</v>
      </c>
      <c r="D904" s="6" t="s">
        <v>2087</v>
      </c>
      <c r="E904" s="5"/>
    </row>
    <row r="905" spans="2:5" x14ac:dyDescent="0.2">
      <c r="B905" s="6" t="s">
        <v>140</v>
      </c>
      <c r="C905" s="6" t="s">
        <v>2088</v>
      </c>
      <c r="D905" s="6" t="s">
        <v>2089</v>
      </c>
      <c r="E905" s="5" t="str">
        <f>HYPERLINK("https://www.esco-net.com/wcs/escort/ec/detail?hHinCd=EA756FP-2","EA756FP-2")</f>
        <v>EA756FP-2</v>
      </c>
    </row>
    <row r="906" spans="2:5" x14ac:dyDescent="0.2">
      <c r="B906" s="6" t="s">
        <v>141</v>
      </c>
      <c r="C906" s="6" t="s">
        <v>2090</v>
      </c>
      <c r="D906" s="6" t="s">
        <v>2091</v>
      </c>
      <c r="E906" s="5"/>
    </row>
    <row r="907" spans="2:5" x14ac:dyDescent="0.2">
      <c r="B907" s="6" t="s">
        <v>141</v>
      </c>
      <c r="C907" s="6" t="s">
        <v>2092</v>
      </c>
      <c r="D907" s="6" t="s">
        <v>2093</v>
      </c>
      <c r="E907" s="5" t="str">
        <f>HYPERLINK("https://www.esco-net.com/wcs/escort/ec/detail?hHinCd=EA756D-4","EA756D-4")</f>
        <v>EA756D-4</v>
      </c>
    </row>
    <row r="908" spans="2:5" x14ac:dyDescent="0.2">
      <c r="B908" s="6" t="s">
        <v>2094</v>
      </c>
      <c r="C908" s="6" t="s">
        <v>2095</v>
      </c>
      <c r="D908" s="6" t="s">
        <v>2096</v>
      </c>
      <c r="E908" s="5" t="str">
        <f>HYPERLINK("https://www.esco-net.com/wcs/escort/ec/detail?hHinCd=EA311A-100","EA311A-100")</f>
        <v>EA311A-100</v>
      </c>
    </row>
    <row r="909" spans="2:5" x14ac:dyDescent="0.2">
      <c r="B909" s="6" t="s">
        <v>2094</v>
      </c>
      <c r="C909" s="6" t="s">
        <v>2097</v>
      </c>
      <c r="D909" s="6" t="s">
        <v>2098</v>
      </c>
      <c r="E909" s="5" t="str">
        <f>HYPERLINK("https://www.esco-net.com/wcs/escort/ec/detail?hHinCd=EA311A-31","EA311A-31")</f>
        <v>EA311A-31</v>
      </c>
    </row>
    <row r="910" spans="2:5" x14ac:dyDescent="0.2">
      <c r="B910" s="6" t="s">
        <v>142</v>
      </c>
      <c r="C910" s="6" t="s">
        <v>2099</v>
      </c>
      <c r="D910" s="6" t="s">
        <v>2100</v>
      </c>
      <c r="E910" s="5" t="str">
        <f>HYPERLINK("https://www.esco-net.com/wcs/escort/ec/detail?hHinCd=EA311CB-3","EA311CB-3")</f>
        <v>EA311CB-3</v>
      </c>
    </row>
    <row r="911" spans="2:5" x14ac:dyDescent="0.2">
      <c r="B911" s="6" t="s">
        <v>142</v>
      </c>
      <c r="C911" s="6" t="s">
        <v>2101</v>
      </c>
      <c r="D911" s="6" t="s">
        <v>2102</v>
      </c>
      <c r="E911" s="5" t="str">
        <f>HYPERLINK("https://www.esco-net.com/wcs/escort/ec/detail?hHinCd=EA311CD-2","EA311CD-2")</f>
        <v>EA311CD-2</v>
      </c>
    </row>
    <row r="912" spans="2:5" x14ac:dyDescent="0.2">
      <c r="B912" s="6" t="s">
        <v>51</v>
      </c>
      <c r="C912" s="6" t="s">
        <v>2103</v>
      </c>
      <c r="D912" s="6" t="s">
        <v>2104</v>
      </c>
      <c r="E912" s="5"/>
    </row>
    <row r="913" spans="2:5" x14ac:dyDescent="0.2">
      <c r="B913" s="6" t="s">
        <v>52</v>
      </c>
      <c r="C913" s="6" t="s">
        <v>2105</v>
      </c>
      <c r="D913" s="6" t="s">
        <v>2106</v>
      </c>
      <c r="E913" s="5" t="str">
        <f>HYPERLINK("https://www.esco-net.com/wcs/escort/ec/detail?hHinCd=EA720ZB-26","EA720ZB-26")</f>
        <v>EA720ZB-26</v>
      </c>
    </row>
    <row r="914" spans="2:5" x14ac:dyDescent="0.2">
      <c r="B914" s="6" t="s">
        <v>2107</v>
      </c>
      <c r="C914" s="6" t="s">
        <v>2108</v>
      </c>
      <c r="D914" s="6" t="s">
        <v>2109</v>
      </c>
      <c r="E914" s="5" t="str">
        <f>HYPERLINK("https://www.esco-net.com/wcs/escort/ec/detail?hHinCd=EA720CX-50","EA720CX-50")</f>
        <v>EA720CX-50</v>
      </c>
    </row>
    <row r="915" spans="2:5" x14ac:dyDescent="0.2">
      <c r="B915" s="6" t="s">
        <v>143</v>
      </c>
      <c r="C915" s="6" t="s">
        <v>2110</v>
      </c>
      <c r="D915" s="6" t="s">
        <v>2111</v>
      </c>
      <c r="E915" s="5" t="str">
        <f>HYPERLINK("https://www.esco-net.com/wcs/escort/ec/detail?hHinCd=EA720JE-200","EA720JE-200")</f>
        <v>EA720JE-200</v>
      </c>
    </row>
    <row r="916" spans="2:5" x14ac:dyDescent="0.2">
      <c r="B916" s="6" t="s">
        <v>2112</v>
      </c>
      <c r="C916" s="6" t="s">
        <v>2113</v>
      </c>
      <c r="D916" s="6" t="s">
        <v>2114</v>
      </c>
      <c r="E916" s="5" t="str">
        <f>HYPERLINK("https://www.esco-net.com/wcs/escort/ec/detail?hHinCd=EA628AS-64","EA628AS-64")</f>
        <v>EA628AS-64</v>
      </c>
    </row>
    <row r="917" spans="2:5" x14ac:dyDescent="0.2">
      <c r="B917" s="6" t="s">
        <v>2115</v>
      </c>
      <c r="C917" s="6" t="s">
        <v>2116</v>
      </c>
      <c r="D917" s="6" t="s">
        <v>2117</v>
      </c>
      <c r="E917" s="5" t="str">
        <f>HYPERLINK("https://www.esco-net.com/wcs/escort/ec/detail?hHinCd=EA800GB-13","EA800GB-13")</f>
        <v>EA800GB-13</v>
      </c>
    </row>
    <row r="918" spans="2:5" x14ac:dyDescent="0.2">
      <c r="B918" s="6" t="s">
        <v>2115</v>
      </c>
      <c r="C918" s="6" t="s">
        <v>2118</v>
      </c>
      <c r="D918" s="6" t="s">
        <v>2119</v>
      </c>
      <c r="E918" s="5" t="str">
        <f>HYPERLINK("https://www.esco-net.com/wcs/escort/ec/detail?hHinCd=EA780TM-4","EA780TM-4")</f>
        <v>EA780TM-4</v>
      </c>
    </row>
    <row r="919" spans="2:5" x14ac:dyDescent="0.2">
      <c r="B919" s="6" t="s">
        <v>33</v>
      </c>
      <c r="C919" s="6" t="s">
        <v>2120</v>
      </c>
      <c r="D919" s="6" t="s">
        <v>2121</v>
      </c>
      <c r="E919" s="5" t="str">
        <f>HYPERLINK("https://www.esco-net.com/wcs/escort/ec/detail?hHinCd=EA720YS-4","EA720YS-4")</f>
        <v>EA720YS-4</v>
      </c>
    </row>
    <row r="920" spans="2:5" x14ac:dyDescent="0.2">
      <c r="B920" s="6" t="s">
        <v>2122</v>
      </c>
      <c r="C920" s="6" t="s">
        <v>2123</v>
      </c>
      <c r="D920" s="6" t="s">
        <v>2124</v>
      </c>
      <c r="E920" s="5" t="str">
        <f>HYPERLINK("https://www.esco-net.com/wcs/escort/ec/detail?hHinCd=EA720YC-100A","EA720YC-100A")</f>
        <v>EA720YC-100A</v>
      </c>
    </row>
    <row r="921" spans="2:5" x14ac:dyDescent="0.2">
      <c r="B921" s="6" t="s">
        <v>2125</v>
      </c>
      <c r="C921" s="6" t="s">
        <v>2126</v>
      </c>
      <c r="D921" s="6" t="s">
        <v>2127</v>
      </c>
      <c r="E921" s="5" t="str">
        <f>HYPERLINK("https://www.esco-net.com/wcs/escort/ec/detail?hHinCd=EA720WP-15","EA720WP-15")</f>
        <v>EA720WP-15</v>
      </c>
    </row>
    <row r="922" spans="2:5" x14ac:dyDescent="0.2">
      <c r="B922" s="6" t="s">
        <v>144</v>
      </c>
      <c r="C922" s="6" t="s">
        <v>2128</v>
      </c>
      <c r="D922" s="6" t="s">
        <v>2129</v>
      </c>
      <c r="E922" s="5"/>
    </row>
    <row r="923" spans="2:5" x14ac:dyDescent="0.2">
      <c r="B923" s="6" t="s">
        <v>144</v>
      </c>
      <c r="C923" s="6" t="s">
        <v>2130</v>
      </c>
      <c r="D923" s="6" t="s">
        <v>2131</v>
      </c>
      <c r="E923" s="5"/>
    </row>
    <row r="924" spans="2:5" x14ac:dyDescent="0.2">
      <c r="B924" s="6" t="s">
        <v>2132</v>
      </c>
      <c r="C924" s="6" t="s">
        <v>2133</v>
      </c>
      <c r="D924" s="6" t="s">
        <v>2134</v>
      </c>
      <c r="E924" s="5"/>
    </row>
    <row r="925" spans="2:5" x14ac:dyDescent="0.2">
      <c r="B925" s="6" t="s">
        <v>53</v>
      </c>
      <c r="C925" s="6" t="s">
        <v>2135</v>
      </c>
      <c r="D925" s="6" t="s">
        <v>2136</v>
      </c>
      <c r="E925" s="5"/>
    </row>
    <row r="926" spans="2:5" x14ac:dyDescent="0.2">
      <c r="B926" s="6" t="s">
        <v>54</v>
      </c>
      <c r="C926" s="6" t="s">
        <v>2137</v>
      </c>
      <c r="D926" s="6" t="s">
        <v>2138</v>
      </c>
      <c r="E926" s="5" t="str">
        <f>HYPERLINK("https://www.esco-net.com/wcs/escort/ec/detail?hHinCd=EA715CA-96","EA715CA-96")</f>
        <v>EA715CA-96</v>
      </c>
    </row>
    <row r="927" spans="2:5" x14ac:dyDescent="0.2">
      <c r="B927" s="6" t="s">
        <v>55</v>
      </c>
      <c r="C927" s="6" t="s">
        <v>2139</v>
      </c>
      <c r="D927" s="6" t="s">
        <v>2140</v>
      </c>
      <c r="E927" s="5"/>
    </row>
    <row r="928" spans="2:5" x14ac:dyDescent="0.2">
      <c r="B928" s="6" t="s">
        <v>13</v>
      </c>
      <c r="C928" s="6" t="s">
        <v>2141</v>
      </c>
      <c r="D928" s="6" t="s">
        <v>2142</v>
      </c>
      <c r="E928" s="5"/>
    </row>
    <row r="929" spans="2:5" x14ac:dyDescent="0.2">
      <c r="B929" s="6" t="s">
        <v>2143</v>
      </c>
      <c r="C929" s="6" t="s">
        <v>2144</v>
      </c>
      <c r="D929" s="6" t="s">
        <v>2145</v>
      </c>
      <c r="E929" s="5"/>
    </row>
    <row r="930" spans="2:5" x14ac:dyDescent="0.2">
      <c r="B930" s="6" t="s">
        <v>2146</v>
      </c>
      <c r="C930" s="6" t="s">
        <v>2147</v>
      </c>
      <c r="D930" s="6" t="s">
        <v>2148</v>
      </c>
      <c r="E930" s="5"/>
    </row>
    <row r="931" spans="2:5" x14ac:dyDescent="0.2">
      <c r="B931" s="6" t="s">
        <v>2149</v>
      </c>
      <c r="C931" s="6" t="s">
        <v>2150</v>
      </c>
      <c r="D931" s="6" t="s">
        <v>2151</v>
      </c>
      <c r="E931" s="5" t="str">
        <f>HYPERLINK("https://www.esco-net.com/wcs/escort/ec/detail?hHinCd=EA728AC-55","EA728AC-55")</f>
        <v>EA728AC-55</v>
      </c>
    </row>
    <row r="932" spans="2:5" x14ac:dyDescent="0.2">
      <c r="B932" s="6" t="s">
        <v>56</v>
      </c>
      <c r="C932" s="6" t="s">
        <v>2152</v>
      </c>
      <c r="D932" s="6" t="s">
        <v>2153</v>
      </c>
      <c r="E932" s="5" t="str">
        <f>HYPERLINK("https://www.esco-net.com/wcs/escort/ec/detail?hHinCd=EA728G-57","EA728G-57")</f>
        <v>EA728G-57</v>
      </c>
    </row>
    <row r="933" spans="2:5" x14ac:dyDescent="0.2">
      <c r="B933" s="6" t="s">
        <v>56</v>
      </c>
      <c r="C933" s="6" t="s">
        <v>2154</v>
      </c>
      <c r="D933" s="6" t="s">
        <v>2155</v>
      </c>
      <c r="E933" s="5" t="str">
        <f>HYPERLINK("https://www.esco-net.com/wcs/escort/ec/detail?hHinCd=EA728G-62","EA728G-62")</f>
        <v>EA728G-62</v>
      </c>
    </row>
    <row r="934" spans="2:5" x14ac:dyDescent="0.2">
      <c r="B934" s="6" t="s">
        <v>145</v>
      </c>
      <c r="C934" s="6" t="s">
        <v>2156</v>
      </c>
      <c r="D934" s="6" t="s">
        <v>2157</v>
      </c>
      <c r="E934" s="5" t="str">
        <f>HYPERLINK("https://www.esco-net.com/wcs/escort/ec/detail?hHinCd=EA813CF-10","EA813CF-10")</f>
        <v>EA813CF-10</v>
      </c>
    </row>
    <row r="935" spans="2:5" x14ac:dyDescent="0.2">
      <c r="B935" s="6" t="s">
        <v>2158</v>
      </c>
      <c r="C935" s="6" t="s">
        <v>2159</v>
      </c>
      <c r="D935" s="6" t="s">
        <v>2160</v>
      </c>
      <c r="E935" s="5" t="str">
        <f>HYPERLINK("https://www.esco-net.com/wcs/escort/ec/detail?hHinCd=EA851AF-2","EA851AF-2")</f>
        <v>EA851AF-2</v>
      </c>
    </row>
    <row r="936" spans="2:5" x14ac:dyDescent="0.2">
      <c r="B936" s="6" t="s">
        <v>2161</v>
      </c>
      <c r="C936" s="6" t="s">
        <v>2162</v>
      </c>
      <c r="D936" s="6" t="s">
        <v>2163</v>
      </c>
      <c r="E936" s="5" t="str">
        <f>HYPERLINK("https://www.esco-net.com/wcs/escort/ec/detail?hHinCd=EA813WB-31","EA813WB-31")</f>
        <v>EA813WB-31</v>
      </c>
    </row>
    <row r="937" spans="2:5" x14ac:dyDescent="0.2">
      <c r="B937" s="6" t="s">
        <v>2164</v>
      </c>
      <c r="C937" s="6" t="s">
        <v>2165</v>
      </c>
      <c r="D937" s="6" t="s">
        <v>2166</v>
      </c>
      <c r="E937" s="5" t="str">
        <f>HYPERLINK("https://www.esco-net.com/wcs/escort/ec/detail?hHinCd=EA813SK-1","EA813SK-1")</f>
        <v>EA813SK-1</v>
      </c>
    </row>
    <row r="938" spans="2:5" x14ac:dyDescent="0.2">
      <c r="B938" s="6" t="s">
        <v>2167</v>
      </c>
      <c r="C938" s="6" t="s">
        <v>2168</v>
      </c>
      <c r="D938" s="6" t="s">
        <v>2169</v>
      </c>
      <c r="E938" s="5" t="str">
        <f>HYPERLINK("https://www.esco-net.com/wcs/escort/ec/detail?hHinCd=EA813A-18","EA813A-18")</f>
        <v>EA813A-18</v>
      </c>
    </row>
    <row r="939" spans="2:5" x14ac:dyDescent="0.2">
      <c r="B939" s="6" t="s">
        <v>146</v>
      </c>
      <c r="C939" s="6" t="s">
        <v>2170</v>
      </c>
      <c r="D939" s="6" t="s">
        <v>2171</v>
      </c>
      <c r="E939" s="5"/>
    </row>
    <row r="940" spans="2:5" x14ac:dyDescent="0.2">
      <c r="B940" s="6" t="s">
        <v>146</v>
      </c>
      <c r="C940" s="6" t="s">
        <v>2172</v>
      </c>
      <c r="D940" s="6" t="s">
        <v>2173</v>
      </c>
      <c r="E940" s="5"/>
    </row>
    <row r="941" spans="2:5" x14ac:dyDescent="0.2">
      <c r="B941" s="6" t="s">
        <v>2174</v>
      </c>
      <c r="C941" s="6" t="s">
        <v>2175</v>
      </c>
      <c r="D941" s="6" t="s">
        <v>2176</v>
      </c>
      <c r="E941" s="5"/>
    </row>
    <row r="942" spans="2:5" x14ac:dyDescent="0.2">
      <c r="B942" s="6" t="s">
        <v>2177</v>
      </c>
      <c r="C942" s="6" t="s">
        <v>2178</v>
      </c>
      <c r="D942" s="6" t="s">
        <v>2179</v>
      </c>
      <c r="E942" s="5" t="str">
        <f>HYPERLINK("https://www.esco-net.com/wcs/escort/ec/detail?hHinCd=EA896AH-8","EA896AH-8")</f>
        <v>EA896AH-8</v>
      </c>
    </row>
    <row r="943" spans="2:5" x14ac:dyDescent="0.2">
      <c r="B943" s="6" t="s">
        <v>2177</v>
      </c>
      <c r="C943" s="6" t="s">
        <v>2180</v>
      </c>
      <c r="D943" s="6" t="s">
        <v>2181</v>
      </c>
      <c r="E943" s="5"/>
    </row>
    <row r="944" spans="2:5" x14ac:dyDescent="0.2">
      <c r="B944" s="6" t="s">
        <v>2177</v>
      </c>
      <c r="C944" s="6" t="s">
        <v>2182</v>
      </c>
      <c r="D944" s="6" t="s">
        <v>2183</v>
      </c>
      <c r="E944" s="5" t="str">
        <f>HYPERLINK("https://www.esco-net.com/wcs/escort/ec/detail?hHinCd=EA896AH-22","EA896AH-22")</f>
        <v>EA896AH-22</v>
      </c>
    </row>
    <row r="945" spans="2:5" x14ac:dyDescent="0.2">
      <c r="B945" s="6" t="s">
        <v>2177</v>
      </c>
      <c r="C945" s="6" t="s">
        <v>2184</v>
      </c>
      <c r="D945" s="6" t="s">
        <v>2185</v>
      </c>
      <c r="E945" s="5" t="str">
        <f>HYPERLINK("https://www.esco-net.com/wcs/escort/ec/detail?hHinCd=EA896AH-23","EA896AH-23")</f>
        <v>EA896AH-23</v>
      </c>
    </row>
    <row r="946" spans="2:5" x14ac:dyDescent="0.2">
      <c r="B946" s="6" t="s">
        <v>2186</v>
      </c>
      <c r="C946" s="6" t="s">
        <v>2187</v>
      </c>
      <c r="D946" s="6" t="s">
        <v>2188</v>
      </c>
      <c r="E946" s="5" t="str">
        <f>HYPERLINK("https://www.esco-net.com/wcs/escort/ec/detail?hHinCd=EA860KN","EA860KN")</f>
        <v>EA860KN</v>
      </c>
    </row>
    <row r="947" spans="2:5" x14ac:dyDescent="0.2">
      <c r="B947" s="6" t="s">
        <v>2189</v>
      </c>
      <c r="C947" s="6" t="s">
        <v>2190</v>
      </c>
      <c r="D947" s="6" t="s">
        <v>2191</v>
      </c>
      <c r="E947" s="5" t="str">
        <f>HYPERLINK("https://www.esco-net.com/wcs/escort/ec/detail?hHinCd=EA815BF-55","EA815BF-55")</f>
        <v>EA815BF-55</v>
      </c>
    </row>
    <row r="948" spans="2:5" x14ac:dyDescent="0.2">
      <c r="B948" s="6" t="s">
        <v>2192</v>
      </c>
      <c r="C948" s="6" t="s">
        <v>2193</v>
      </c>
      <c r="D948" s="6" t="s">
        <v>2194</v>
      </c>
      <c r="E948" s="5" t="str">
        <f>HYPERLINK("https://www.esco-net.com/wcs/escort/ec/detail?hHinCd=EA940MH-18A","EA940MH-18A")</f>
        <v>EA940MH-18A</v>
      </c>
    </row>
    <row r="949" spans="2:5" x14ac:dyDescent="0.2">
      <c r="B949" s="6" t="s">
        <v>2195</v>
      </c>
      <c r="C949" s="6" t="s">
        <v>2196</v>
      </c>
      <c r="D949" s="6" t="s">
        <v>2197</v>
      </c>
      <c r="E949" s="5" t="str">
        <f>HYPERLINK("https://www.esco-net.com/wcs/escort/ec/detail?hHinCd=EA815GF-1","EA815GF-1")</f>
        <v>EA815GF-1</v>
      </c>
    </row>
    <row r="950" spans="2:5" x14ac:dyDescent="0.2">
      <c r="B950" s="6" t="s">
        <v>20</v>
      </c>
      <c r="C950" s="6" t="s">
        <v>2198</v>
      </c>
      <c r="D950" s="6" t="s">
        <v>2199</v>
      </c>
      <c r="E950" s="5"/>
    </row>
    <row r="951" spans="2:5" x14ac:dyDescent="0.2">
      <c r="B951" s="6" t="s">
        <v>57</v>
      </c>
      <c r="C951" s="6" t="s">
        <v>2200</v>
      </c>
      <c r="D951" s="6" t="s">
        <v>2201</v>
      </c>
      <c r="E951" s="5"/>
    </row>
    <row r="952" spans="2:5" x14ac:dyDescent="0.2">
      <c r="B952" s="6" t="s">
        <v>2202</v>
      </c>
      <c r="C952" s="6" t="s">
        <v>2203</v>
      </c>
      <c r="D952" s="6" t="s">
        <v>2204</v>
      </c>
      <c r="E952" s="5"/>
    </row>
    <row r="953" spans="2:5" x14ac:dyDescent="0.2">
      <c r="B953" s="6" t="s">
        <v>147</v>
      </c>
      <c r="C953" s="6" t="s">
        <v>2205</v>
      </c>
      <c r="D953" s="6" t="s">
        <v>2206</v>
      </c>
      <c r="E953" s="5"/>
    </row>
    <row r="954" spans="2:5" x14ac:dyDescent="0.2">
      <c r="B954" s="6" t="s">
        <v>147</v>
      </c>
      <c r="C954" s="6" t="s">
        <v>2207</v>
      </c>
      <c r="D954" s="6" t="s">
        <v>2208</v>
      </c>
      <c r="E954" s="5"/>
    </row>
    <row r="955" spans="2:5" x14ac:dyDescent="0.2">
      <c r="B955" s="6" t="s">
        <v>147</v>
      </c>
      <c r="C955" s="6" t="s">
        <v>2209</v>
      </c>
      <c r="D955" s="6" t="s">
        <v>2210</v>
      </c>
      <c r="E955" s="5"/>
    </row>
    <row r="956" spans="2:5" x14ac:dyDescent="0.2">
      <c r="B956" s="6" t="s">
        <v>147</v>
      </c>
      <c r="C956" s="6" t="s">
        <v>2211</v>
      </c>
      <c r="D956" s="6" t="s">
        <v>2212</v>
      </c>
      <c r="E956" s="5"/>
    </row>
    <row r="957" spans="2:5" x14ac:dyDescent="0.2">
      <c r="B957" s="6" t="s">
        <v>148</v>
      </c>
      <c r="C957" s="6" t="s">
        <v>2213</v>
      </c>
      <c r="D957" s="6" t="s">
        <v>2214</v>
      </c>
      <c r="E957" s="5"/>
    </row>
    <row r="958" spans="2:5" x14ac:dyDescent="0.2">
      <c r="B958" s="6" t="s">
        <v>148</v>
      </c>
      <c r="C958" s="6" t="s">
        <v>2215</v>
      </c>
      <c r="D958" s="6" t="s">
        <v>2216</v>
      </c>
      <c r="E958" s="5" t="str">
        <f>HYPERLINK("https://www.esco-net.com/wcs/escort/ec/detail?hHinCd=EA824BR-2","EA824BR-2")</f>
        <v>EA824BR-2</v>
      </c>
    </row>
    <row r="959" spans="2:5" x14ac:dyDescent="0.2">
      <c r="B959" s="6" t="s">
        <v>149</v>
      </c>
      <c r="C959" s="6" t="s">
        <v>2217</v>
      </c>
      <c r="D959" s="6" t="s">
        <v>2218</v>
      </c>
      <c r="E959" s="5" t="str">
        <f>HYPERLINK("https://www.esco-net.com/wcs/escort/ec/detail?hHinCd=EA827FE-316","EA827FE-316")</f>
        <v>EA827FE-316</v>
      </c>
    </row>
    <row r="960" spans="2:5" x14ac:dyDescent="0.2">
      <c r="B960" s="6" t="s">
        <v>149</v>
      </c>
      <c r="C960" s="6" t="s">
        <v>2219</v>
      </c>
      <c r="D960" s="6" t="s">
        <v>2220</v>
      </c>
      <c r="E960" s="5" t="str">
        <f>HYPERLINK("https://www.esco-net.com/wcs/escort/ec/detail?hHinCd=EA827FE-120","EA827FE-120")</f>
        <v>EA827FE-120</v>
      </c>
    </row>
    <row r="961" spans="2:5" x14ac:dyDescent="0.2">
      <c r="B961" s="6" t="s">
        <v>149</v>
      </c>
      <c r="C961" s="6" t="s">
        <v>2221</v>
      </c>
      <c r="D961" s="6" t="s">
        <v>2222</v>
      </c>
      <c r="E961" s="5" t="str">
        <f>HYPERLINK("https://www.esco-net.com/wcs/escort/ec/detail?hHinCd=EA827FE-120","EA827FE-120")</f>
        <v>EA827FE-120</v>
      </c>
    </row>
    <row r="962" spans="2:5" x14ac:dyDescent="0.2">
      <c r="B962" s="6" t="s">
        <v>2223</v>
      </c>
      <c r="C962" s="6" t="s">
        <v>2224</v>
      </c>
      <c r="D962" s="6" t="s">
        <v>2225</v>
      </c>
      <c r="E962" s="5"/>
    </row>
    <row r="963" spans="2:5" x14ac:dyDescent="0.2">
      <c r="B963" s="6" t="s">
        <v>2223</v>
      </c>
      <c r="C963" s="6" t="s">
        <v>2226</v>
      </c>
      <c r="D963" s="6" t="s">
        <v>2227</v>
      </c>
      <c r="E963" s="5"/>
    </row>
    <row r="964" spans="2:5" x14ac:dyDescent="0.2">
      <c r="B964" s="6" t="s">
        <v>58</v>
      </c>
      <c r="C964" s="6" t="s">
        <v>2228</v>
      </c>
      <c r="D964" s="6" t="s">
        <v>2229</v>
      </c>
      <c r="E964" s="5"/>
    </row>
    <row r="965" spans="2:5" x14ac:dyDescent="0.2">
      <c r="B965" s="6" t="s">
        <v>2230</v>
      </c>
      <c r="C965" s="6" t="s">
        <v>2231</v>
      </c>
      <c r="D965" s="6" t="s">
        <v>2232</v>
      </c>
      <c r="E965" s="5" t="str">
        <f>HYPERLINK("https://www.esco-net.com/wcs/escort/ec/detail?hHinCd=EA829VX-1A","EA829VX-1A")</f>
        <v>EA829VX-1A</v>
      </c>
    </row>
    <row r="966" spans="2:5" x14ac:dyDescent="0.2">
      <c r="B966" s="6" t="s">
        <v>2233</v>
      </c>
      <c r="C966" s="6" t="s">
        <v>2234</v>
      </c>
      <c r="D966" s="6" t="s">
        <v>2235</v>
      </c>
      <c r="E966" s="5"/>
    </row>
    <row r="967" spans="2:5" x14ac:dyDescent="0.2">
      <c r="B967" s="6" t="s">
        <v>2236</v>
      </c>
      <c r="C967" s="6" t="s">
        <v>2237</v>
      </c>
      <c r="D967" s="6" t="s">
        <v>2238</v>
      </c>
      <c r="E967" s="5"/>
    </row>
    <row r="968" spans="2:5" x14ac:dyDescent="0.2">
      <c r="B968" s="6" t="s">
        <v>150</v>
      </c>
      <c r="C968" s="6" t="s">
        <v>2239</v>
      </c>
      <c r="D968" s="6" t="s">
        <v>2240</v>
      </c>
      <c r="E968" s="5" t="str">
        <f>HYPERLINK("https://www.esco-net.com/wcs/escort/ec/detail?hHinCd=EA819GA-5","EA819GA-5")</f>
        <v>EA819GA-5</v>
      </c>
    </row>
    <row r="969" spans="2:5" x14ac:dyDescent="0.2">
      <c r="B969" s="6" t="s">
        <v>150</v>
      </c>
      <c r="C969" s="6" t="s">
        <v>2241</v>
      </c>
      <c r="D969" s="6" t="s">
        <v>2242</v>
      </c>
      <c r="E969" s="5" t="str">
        <f>HYPERLINK("https://www.esco-net.com/wcs/escort/ec/detail?hHinCd=EA819GA-11","EA819GA-11")</f>
        <v>EA819GA-11</v>
      </c>
    </row>
    <row r="970" spans="2:5" x14ac:dyDescent="0.2">
      <c r="B970" s="6" t="s">
        <v>150</v>
      </c>
      <c r="C970" s="6" t="s">
        <v>2243</v>
      </c>
      <c r="D970" s="6" t="s">
        <v>2244</v>
      </c>
      <c r="E970" s="5"/>
    </row>
    <row r="971" spans="2:5" x14ac:dyDescent="0.2">
      <c r="B971" s="6" t="s">
        <v>59</v>
      </c>
      <c r="C971" s="6" t="s">
        <v>2245</v>
      </c>
      <c r="D971" s="6" t="s">
        <v>2246</v>
      </c>
      <c r="E971" s="5"/>
    </row>
    <row r="972" spans="2:5" x14ac:dyDescent="0.2">
      <c r="B972" s="6" t="s">
        <v>59</v>
      </c>
      <c r="C972" s="6" t="s">
        <v>2247</v>
      </c>
      <c r="D972" s="6" t="s">
        <v>2248</v>
      </c>
      <c r="E972" s="5"/>
    </row>
    <row r="973" spans="2:5" x14ac:dyDescent="0.2">
      <c r="B973" s="6" t="s">
        <v>59</v>
      </c>
      <c r="C973" s="6" t="s">
        <v>2249</v>
      </c>
      <c r="D973" s="6" t="s">
        <v>2250</v>
      </c>
      <c r="E973" s="5"/>
    </row>
    <row r="974" spans="2:5" x14ac:dyDescent="0.2">
      <c r="B974" s="6" t="s">
        <v>59</v>
      </c>
      <c r="C974" s="6" t="s">
        <v>2251</v>
      </c>
      <c r="D974" s="6" t="s">
        <v>2252</v>
      </c>
      <c r="E974" s="5"/>
    </row>
    <row r="975" spans="2:5" x14ac:dyDescent="0.2">
      <c r="B975" s="6" t="s">
        <v>59</v>
      </c>
      <c r="C975" s="6" t="s">
        <v>2253</v>
      </c>
      <c r="D975" s="6" t="s">
        <v>2254</v>
      </c>
      <c r="E975" s="5"/>
    </row>
    <row r="976" spans="2:5" x14ac:dyDescent="0.2">
      <c r="B976" s="6" t="s">
        <v>2255</v>
      </c>
      <c r="C976" s="6" t="s">
        <v>2256</v>
      </c>
      <c r="D976" s="6" t="s">
        <v>2257</v>
      </c>
      <c r="E976" s="5" t="str">
        <f>HYPERLINK("https://www.esco-net.com/wcs/escort/ec/detail?hHinCd=EA819GA-718","EA819GA-718")</f>
        <v>EA819GA-718</v>
      </c>
    </row>
    <row r="977" spans="2:5" x14ac:dyDescent="0.2">
      <c r="B977" s="6" t="s">
        <v>2258</v>
      </c>
      <c r="C977" s="6" t="s">
        <v>2259</v>
      </c>
      <c r="D977" s="6" t="s">
        <v>2260</v>
      </c>
      <c r="E977" s="5" t="str">
        <f>HYPERLINK("https://www.esco-net.com/wcs/escort/ec/detail?hHinCd=EA827FM-31","EA827FM-31")</f>
        <v>EA827FM-31</v>
      </c>
    </row>
    <row r="978" spans="2:5" x14ac:dyDescent="0.2">
      <c r="B978" s="6" t="s">
        <v>151</v>
      </c>
      <c r="C978" s="6" t="s">
        <v>2261</v>
      </c>
      <c r="D978" s="6" t="s">
        <v>2262</v>
      </c>
      <c r="E978" s="5"/>
    </row>
    <row r="979" spans="2:5" x14ac:dyDescent="0.2">
      <c r="B979" s="6" t="s">
        <v>2263</v>
      </c>
      <c r="C979" s="6" t="s">
        <v>2264</v>
      </c>
      <c r="D979" s="6" t="s">
        <v>2265</v>
      </c>
      <c r="E979" s="5" t="str">
        <f>HYPERLINK("https://www.esco-net.com/wcs/escort/ec/detail?hHinCd=EA823JA-36","EA823JA-36")</f>
        <v>EA823JA-36</v>
      </c>
    </row>
    <row r="980" spans="2:5" x14ac:dyDescent="0.2">
      <c r="B980" s="6" t="s">
        <v>152</v>
      </c>
      <c r="C980" s="6" t="s">
        <v>2266</v>
      </c>
      <c r="D980" s="6" t="s">
        <v>2267</v>
      </c>
      <c r="E980" s="5"/>
    </row>
    <row r="981" spans="2:5" x14ac:dyDescent="0.2">
      <c r="B981" s="6" t="s">
        <v>152</v>
      </c>
      <c r="C981" s="6" t="s">
        <v>2268</v>
      </c>
      <c r="D981" s="6" t="s">
        <v>2269</v>
      </c>
      <c r="E981" s="5"/>
    </row>
    <row r="982" spans="2:5" x14ac:dyDescent="0.2">
      <c r="B982" s="6" t="s">
        <v>152</v>
      </c>
      <c r="C982" s="6" t="s">
        <v>2270</v>
      </c>
      <c r="D982" s="6" t="s">
        <v>2271</v>
      </c>
      <c r="E982" s="5" t="str">
        <f>HYPERLINK("https://www.esco-net.com/wcs/escort/ec/detail?hHinCd=EA822E-21","EA822E-21")</f>
        <v>EA822E-21</v>
      </c>
    </row>
    <row r="983" spans="2:5" x14ac:dyDescent="0.2">
      <c r="B983" s="6" t="s">
        <v>152</v>
      </c>
      <c r="C983" s="6" t="s">
        <v>2272</v>
      </c>
      <c r="D983" s="6" t="s">
        <v>2273</v>
      </c>
      <c r="E983" s="5"/>
    </row>
    <row r="984" spans="2:5" x14ac:dyDescent="0.2">
      <c r="B984" s="6" t="s">
        <v>152</v>
      </c>
      <c r="C984" s="6" t="s">
        <v>2274</v>
      </c>
      <c r="D984" s="6" t="s">
        <v>2275</v>
      </c>
      <c r="E984" s="5"/>
    </row>
    <row r="985" spans="2:5" x14ac:dyDescent="0.2">
      <c r="B985" s="6" t="s">
        <v>152</v>
      </c>
      <c r="C985" s="6" t="s">
        <v>2276</v>
      </c>
      <c r="D985" s="6" t="s">
        <v>2277</v>
      </c>
      <c r="E985" s="5"/>
    </row>
    <row r="986" spans="2:5" x14ac:dyDescent="0.2">
      <c r="B986" s="6" t="s">
        <v>153</v>
      </c>
      <c r="C986" s="6" t="s">
        <v>2278</v>
      </c>
      <c r="D986" s="6" t="s">
        <v>2279</v>
      </c>
      <c r="E986" s="5"/>
    </row>
    <row r="987" spans="2:5" x14ac:dyDescent="0.2">
      <c r="B987" s="6" t="s">
        <v>2280</v>
      </c>
      <c r="C987" s="6" t="s">
        <v>2281</v>
      </c>
      <c r="D987" s="6" t="s">
        <v>2282</v>
      </c>
      <c r="E987" s="5"/>
    </row>
    <row r="988" spans="2:5" x14ac:dyDescent="0.2">
      <c r="B988" s="6" t="s">
        <v>2283</v>
      </c>
      <c r="C988" s="6" t="s">
        <v>2284</v>
      </c>
      <c r="D988" s="6" t="s">
        <v>2285</v>
      </c>
      <c r="E988" s="5"/>
    </row>
    <row r="989" spans="2:5" x14ac:dyDescent="0.2">
      <c r="B989" s="6" t="s">
        <v>2286</v>
      </c>
      <c r="C989" s="6" t="s">
        <v>2287</v>
      </c>
      <c r="D989" s="6" t="s">
        <v>2288</v>
      </c>
      <c r="E989" s="5" t="str">
        <f>HYPERLINK("https://www.esco-net.com/wcs/escort/ec/detail?hHinCd=EA810XK-21","EA810XK-21")</f>
        <v>EA810XK-21</v>
      </c>
    </row>
    <row r="990" spans="2:5" x14ac:dyDescent="0.2">
      <c r="B990" s="6" t="s">
        <v>60</v>
      </c>
      <c r="C990" s="6" t="s">
        <v>2289</v>
      </c>
      <c r="D990" s="6" t="s">
        <v>2290</v>
      </c>
      <c r="E990" s="5"/>
    </row>
    <row r="991" spans="2:5" x14ac:dyDescent="0.2">
      <c r="B991" s="6" t="s">
        <v>2291</v>
      </c>
      <c r="C991" s="6" t="s">
        <v>2292</v>
      </c>
      <c r="D991" s="6" t="s">
        <v>2293</v>
      </c>
      <c r="E991" s="5" t="str">
        <f>HYPERLINK("https://www.esco-net.com/wcs/escort/ec/detail?hHinCd=EA809CM-3","EA809CM-3")</f>
        <v>EA809CM-3</v>
      </c>
    </row>
    <row r="992" spans="2:5" x14ac:dyDescent="0.2">
      <c r="B992" s="6" t="s">
        <v>2291</v>
      </c>
      <c r="C992" s="6" t="s">
        <v>2294</v>
      </c>
      <c r="D992" s="6" t="s">
        <v>2295</v>
      </c>
      <c r="E992" s="5"/>
    </row>
    <row r="993" spans="2:5" x14ac:dyDescent="0.2">
      <c r="B993" s="6" t="s">
        <v>154</v>
      </c>
      <c r="C993" s="6" t="s">
        <v>2296</v>
      </c>
      <c r="D993" s="6" t="s">
        <v>2297</v>
      </c>
      <c r="E993" s="5" t="str">
        <f>HYPERLINK("https://www.esco-net.com/wcs/escort/ec/detail?hHinCd=EA809YP-2","EA809YP-2")</f>
        <v>EA809YP-2</v>
      </c>
    </row>
    <row r="994" spans="2:5" x14ac:dyDescent="0.2">
      <c r="B994" s="6" t="s">
        <v>2298</v>
      </c>
      <c r="C994" s="6" t="s">
        <v>2299</v>
      </c>
      <c r="D994" s="6" t="s">
        <v>2300</v>
      </c>
      <c r="E994" s="5"/>
    </row>
    <row r="995" spans="2:5" x14ac:dyDescent="0.2">
      <c r="B995" s="6" t="s">
        <v>2298</v>
      </c>
      <c r="C995" s="6" t="s">
        <v>2301</v>
      </c>
      <c r="D995" s="6" t="s">
        <v>2302</v>
      </c>
      <c r="E995" s="5"/>
    </row>
    <row r="996" spans="2:5" x14ac:dyDescent="0.2">
      <c r="B996" s="6" t="s">
        <v>2303</v>
      </c>
      <c r="C996" s="6" t="s">
        <v>2304</v>
      </c>
      <c r="D996" s="6" t="s">
        <v>2305</v>
      </c>
      <c r="E996" s="5" t="str">
        <f>HYPERLINK("https://www.esco-net.com/wcs/escort/ec/detail?hHinCd=EA809-107","EA809-107")</f>
        <v>EA809-107</v>
      </c>
    </row>
    <row r="997" spans="2:5" x14ac:dyDescent="0.2">
      <c r="B997" s="6" t="s">
        <v>2303</v>
      </c>
      <c r="C997" s="6" t="s">
        <v>2306</v>
      </c>
      <c r="D997" s="6" t="s">
        <v>2307</v>
      </c>
      <c r="E997" s="5" t="str">
        <f>HYPERLINK("https://www.esco-net.com/wcs/escort/ec/detail?hHinCd=EA809-78","EA809-78")</f>
        <v>EA809-78</v>
      </c>
    </row>
    <row r="998" spans="2:5" x14ac:dyDescent="0.2">
      <c r="B998" s="6" t="s">
        <v>2303</v>
      </c>
      <c r="C998" s="6" t="s">
        <v>2308</v>
      </c>
      <c r="D998" s="6" t="s">
        <v>2309</v>
      </c>
      <c r="E998" s="5"/>
    </row>
    <row r="999" spans="2:5" x14ac:dyDescent="0.2">
      <c r="B999" s="6" t="s">
        <v>155</v>
      </c>
      <c r="C999" s="6" t="s">
        <v>2310</v>
      </c>
      <c r="D999" s="6" t="s">
        <v>2311</v>
      </c>
      <c r="E999" s="5" t="str">
        <f>HYPERLINK("https://www.esco-net.com/wcs/escort/ec/detail?hHinCd=EA819BL-332","EA819BL-332")</f>
        <v>EA819BL-332</v>
      </c>
    </row>
    <row r="1000" spans="2:5" x14ac:dyDescent="0.2">
      <c r="B1000" s="6" t="s">
        <v>21</v>
      </c>
      <c r="C1000" s="6" t="s">
        <v>2312</v>
      </c>
      <c r="D1000" s="6" t="s">
        <v>2313</v>
      </c>
      <c r="E1000" s="5" t="str">
        <f>HYPERLINK("https://www.esco-net.com/wcs/escort/ec/detail?hHinCd=EA813AE-10","EA813AE-10")</f>
        <v>EA813AE-10</v>
      </c>
    </row>
    <row r="1001" spans="2:5" x14ac:dyDescent="0.2">
      <c r="B1001" s="6" t="s">
        <v>21</v>
      </c>
      <c r="C1001" s="6" t="s">
        <v>2314</v>
      </c>
      <c r="D1001" s="6" t="s">
        <v>2315</v>
      </c>
      <c r="E1001" s="5" t="str">
        <f>HYPERLINK("https://www.esco-net.com/wcs/escort/ec/detail?hHinCd=EA813AF-133","EA813AF-133")</f>
        <v>EA813AF-133</v>
      </c>
    </row>
    <row r="1002" spans="2:5" x14ac:dyDescent="0.2">
      <c r="B1002" s="6" t="s">
        <v>21</v>
      </c>
      <c r="C1002" s="6" t="s">
        <v>2316</v>
      </c>
      <c r="D1002" s="6" t="s">
        <v>2317</v>
      </c>
      <c r="E1002" s="5" t="str">
        <f>HYPERLINK("https://www.esco-net.com/wcs/escort/ec/detail?hHinCd=EA813AC-118","EA813AC-118")</f>
        <v>EA813AC-118</v>
      </c>
    </row>
    <row r="1003" spans="2:5" x14ac:dyDescent="0.2">
      <c r="B1003" s="6" t="s">
        <v>2318</v>
      </c>
      <c r="C1003" s="6" t="s">
        <v>2319</v>
      </c>
      <c r="D1003" s="6" t="s">
        <v>2320</v>
      </c>
      <c r="E1003" s="5" t="str">
        <f>HYPERLINK("https://www.esco-net.com/wcs/escort/ec/detail?hHinCd=EA612AB-113","EA612AB-113")</f>
        <v>EA612AB-113</v>
      </c>
    </row>
    <row r="1004" spans="2:5" x14ac:dyDescent="0.2">
      <c r="B1004" s="6" t="s">
        <v>2321</v>
      </c>
      <c r="C1004" s="6" t="s">
        <v>2322</v>
      </c>
      <c r="D1004" s="6" t="s">
        <v>2323</v>
      </c>
      <c r="E1004" s="5" t="str">
        <f>HYPERLINK("https://www.esco-net.com/wcs/escort/ec/detail?hHinCd=EA116PN-16A","EA116PN-16A")</f>
        <v>EA116PN-16A</v>
      </c>
    </row>
    <row r="1005" spans="2:5" x14ac:dyDescent="0.2">
      <c r="B1005" s="6" t="s">
        <v>156</v>
      </c>
      <c r="C1005" s="6" t="s">
        <v>2324</v>
      </c>
      <c r="D1005" s="6" t="s">
        <v>62</v>
      </c>
      <c r="E1005" s="5"/>
    </row>
    <row r="1006" spans="2:5" x14ac:dyDescent="0.2">
      <c r="B1006" s="6" t="s">
        <v>2325</v>
      </c>
      <c r="C1006" s="6" t="s">
        <v>2326</v>
      </c>
      <c r="D1006" s="6" t="s">
        <v>2327</v>
      </c>
      <c r="E1006" s="5"/>
    </row>
    <row r="1007" spans="2:5" x14ac:dyDescent="0.2">
      <c r="B1007" s="6" t="s">
        <v>2328</v>
      </c>
      <c r="C1007" s="6" t="s">
        <v>2329</v>
      </c>
      <c r="D1007" s="6" t="s">
        <v>2330</v>
      </c>
      <c r="E1007" s="5" t="str">
        <f>HYPERLINK("https://www.esco-net.com/wcs/escort/ec/detail?hHinCd=EA123KA-120","EA123KA-120")</f>
        <v>EA123KA-120</v>
      </c>
    </row>
    <row r="1008" spans="2:5" x14ac:dyDescent="0.2">
      <c r="B1008" s="6" t="s">
        <v>157</v>
      </c>
      <c r="C1008" s="6" t="s">
        <v>2331</v>
      </c>
      <c r="D1008" s="6" t="s">
        <v>2332</v>
      </c>
      <c r="E1008" s="5"/>
    </row>
    <row r="1009" spans="2:5" x14ac:dyDescent="0.2">
      <c r="B1009" s="6" t="s">
        <v>157</v>
      </c>
      <c r="C1009" s="6" t="s">
        <v>2333</v>
      </c>
      <c r="D1009" s="6" t="s">
        <v>22</v>
      </c>
      <c r="E1009" s="5"/>
    </row>
    <row r="1010" spans="2:5" x14ac:dyDescent="0.2">
      <c r="B1010" s="6" t="s">
        <v>61</v>
      </c>
      <c r="C1010" s="6" t="s">
        <v>2334</v>
      </c>
      <c r="D1010" s="6" t="s">
        <v>2335</v>
      </c>
      <c r="E1010" s="5"/>
    </row>
    <row r="1011" spans="2:5" x14ac:dyDescent="0.2">
      <c r="B1011" s="6" t="s">
        <v>2336</v>
      </c>
      <c r="C1011" s="6" t="s">
        <v>2337</v>
      </c>
      <c r="D1011" s="6" t="s">
        <v>2338</v>
      </c>
      <c r="E1011" s="5"/>
    </row>
    <row r="1012" spans="2:5" x14ac:dyDescent="0.2">
      <c r="B1012" s="6" t="s">
        <v>2339</v>
      </c>
      <c r="C1012" s="6" t="s">
        <v>2340</v>
      </c>
      <c r="D1012" s="6" t="s">
        <v>2341</v>
      </c>
      <c r="E1012" s="5" t="str">
        <f>HYPERLINK("https://www.esco-net.com/wcs/escort/ec/detail?hHinCd=EA140RD-8A","EA140RD-8A")</f>
        <v>EA140RD-8A</v>
      </c>
    </row>
    <row r="1013" spans="2:5" x14ac:dyDescent="0.2">
      <c r="B1013" s="6" t="s">
        <v>2342</v>
      </c>
      <c r="C1013" s="6" t="s">
        <v>2343</v>
      </c>
      <c r="D1013" s="6" t="s">
        <v>2344</v>
      </c>
      <c r="E1013" s="5" t="str">
        <f>HYPERLINK("https://www.esco-net.com/wcs/escort/ec/detail?hHinCd=EA141A-105","EA141A-105")</f>
        <v>EA141A-105</v>
      </c>
    </row>
    <row r="1014" spans="2:5" x14ac:dyDescent="0.2">
      <c r="B1014" s="6" t="s">
        <v>2345</v>
      </c>
      <c r="C1014" s="6" t="s">
        <v>2346</v>
      </c>
      <c r="D1014" s="6" t="s">
        <v>2347</v>
      </c>
      <c r="E1014" s="5" t="str">
        <f>HYPERLINK("https://www.esco-net.com/wcs/escort/ec/detail?hHinCd=EA426CE-11","EA426CE-11")</f>
        <v>EA426CE-11</v>
      </c>
    </row>
    <row r="1015" spans="2:5" x14ac:dyDescent="0.2">
      <c r="B1015" s="6" t="s">
        <v>63</v>
      </c>
      <c r="C1015" s="6" t="s">
        <v>2348</v>
      </c>
      <c r="D1015" s="6" t="s">
        <v>2349</v>
      </c>
      <c r="E1015" s="5"/>
    </row>
    <row r="1016" spans="2:5" x14ac:dyDescent="0.2">
      <c r="B1016" s="6" t="s">
        <v>159</v>
      </c>
      <c r="C1016" s="6" t="s">
        <v>2350</v>
      </c>
      <c r="D1016" s="6" t="s">
        <v>160</v>
      </c>
      <c r="E1016" s="5"/>
    </row>
    <row r="1017" spans="2:5" x14ac:dyDescent="0.2">
      <c r="B1017" s="6" t="s">
        <v>2351</v>
      </c>
      <c r="C1017" s="6" t="s">
        <v>2352</v>
      </c>
      <c r="D1017" s="6" t="s">
        <v>2353</v>
      </c>
      <c r="E1017" s="5" t="str">
        <f>HYPERLINK("https://www.esco-net.com/wcs/escort/ec/detail?hHinCd=EA468L-2","EA468L-2")</f>
        <v>EA468L-2</v>
      </c>
    </row>
    <row r="1018" spans="2:5" x14ac:dyDescent="0.2">
      <c r="B1018" s="6" t="s">
        <v>2351</v>
      </c>
      <c r="C1018" s="6" t="s">
        <v>2354</v>
      </c>
      <c r="D1018" s="6" t="s">
        <v>2355</v>
      </c>
      <c r="E1018" s="5" t="str">
        <f>HYPERLINK("https://www.esco-net.com/wcs/escort/ec/detail?hHinCd=EA468L-3","EA468L-3")</f>
        <v>EA468L-3</v>
      </c>
    </row>
    <row r="1019" spans="2:5" x14ac:dyDescent="0.2">
      <c r="B1019" s="6" t="s">
        <v>2351</v>
      </c>
      <c r="C1019" s="6" t="s">
        <v>2356</v>
      </c>
      <c r="D1019" s="6" t="s">
        <v>2357</v>
      </c>
      <c r="E1019" s="5" t="str">
        <f>HYPERLINK("https://www.esco-net.com/wcs/escort/ec/detail?hHinCd=EA468L-6","EA468L-6")</f>
        <v>EA468L-6</v>
      </c>
    </row>
    <row r="1020" spans="2:5" x14ac:dyDescent="0.2">
      <c r="B1020" s="6" t="s">
        <v>64</v>
      </c>
      <c r="C1020" s="6" t="s">
        <v>2358</v>
      </c>
      <c r="D1020" s="6" t="s">
        <v>2359</v>
      </c>
      <c r="E1020" s="5" t="str">
        <f>HYPERLINK("https://www.esco-net.com/wcs/escort/ec/detail?hHinCd=EA468CJ-198","EA468CJ-198")</f>
        <v>EA468CJ-198</v>
      </c>
    </row>
    <row r="1021" spans="2:5" x14ac:dyDescent="0.2">
      <c r="B1021" s="6" t="s">
        <v>2360</v>
      </c>
      <c r="C1021" s="6" t="s">
        <v>2361</v>
      </c>
      <c r="D1021" s="6" t="s">
        <v>2362</v>
      </c>
      <c r="E1021" s="5"/>
    </row>
    <row r="1022" spans="2:5" x14ac:dyDescent="0.2">
      <c r="B1022" s="6" t="s">
        <v>2363</v>
      </c>
      <c r="C1022" s="6" t="s">
        <v>2364</v>
      </c>
      <c r="D1022" s="6" t="s">
        <v>2365</v>
      </c>
      <c r="E1022" s="5" t="str">
        <f>HYPERLINK("https://www.esco-net.com/wcs/escort/ec/detail?hHinCd=EA468BN-46A","EA468BN-46A")</f>
        <v>EA468BN-46A</v>
      </c>
    </row>
    <row r="1023" spans="2:5" x14ac:dyDescent="0.2">
      <c r="B1023" s="6" t="s">
        <v>161</v>
      </c>
      <c r="C1023" s="6" t="s">
        <v>2366</v>
      </c>
      <c r="D1023" s="6" t="s">
        <v>2367</v>
      </c>
      <c r="E1023" s="5" t="str">
        <f>HYPERLINK("https://www.esco-net.com/wcs/escort/ec/detail?hHinCd=EA463HB-53","EA463HB-53")</f>
        <v>EA463HB-53</v>
      </c>
    </row>
    <row r="1024" spans="2:5" x14ac:dyDescent="0.2">
      <c r="B1024" s="6" t="s">
        <v>161</v>
      </c>
      <c r="C1024" s="6" t="s">
        <v>2368</v>
      </c>
      <c r="D1024" s="6" t="s">
        <v>2369</v>
      </c>
      <c r="E1024" s="5" t="str">
        <f>HYPERLINK("https://www.esco-net.com/wcs/escort/ec/detail?hHinCd=EA463HE-32A","EA463HE-32A")</f>
        <v>EA463HE-32A</v>
      </c>
    </row>
    <row r="1025" spans="2:5" x14ac:dyDescent="0.2">
      <c r="B1025" s="6" t="s">
        <v>161</v>
      </c>
      <c r="C1025" s="6" t="s">
        <v>2370</v>
      </c>
      <c r="D1025" s="6" t="s">
        <v>2371</v>
      </c>
      <c r="E1025" s="5" t="str">
        <f>HYPERLINK("https://www.esco-net.com/wcs/escort/ec/detail?hHinCd=EA463HC-150","EA463HC-150")</f>
        <v>EA463HC-150</v>
      </c>
    </row>
    <row r="1026" spans="2:5" x14ac:dyDescent="0.2">
      <c r="B1026" s="6" t="s">
        <v>161</v>
      </c>
      <c r="C1026" s="6" t="s">
        <v>2372</v>
      </c>
      <c r="D1026" s="6" t="s">
        <v>2373</v>
      </c>
      <c r="E1026" s="5" t="str">
        <f>HYPERLINK("https://www.esco-net.com/wcs/escort/ec/detail?hHinCd=EA463A-70","EA463A-70")</f>
        <v>EA463A-70</v>
      </c>
    </row>
    <row r="1027" spans="2:5" x14ac:dyDescent="0.2">
      <c r="B1027" s="6" t="s">
        <v>2374</v>
      </c>
      <c r="C1027" s="6" t="s">
        <v>2375</v>
      </c>
      <c r="D1027" s="6" t="s">
        <v>2376</v>
      </c>
      <c r="E1027" s="5" t="str">
        <f>HYPERLINK("https://www.esco-net.com/wcs/escort/ec/detail?hHinCd=EA463CC-27","EA463CC-27")</f>
        <v>EA463CC-27</v>
      </c>
    </row>
    <row r="1028" spans="2:5" x14ac:dyDescent="0.2">
      <c r="B1028" s="6" t="s">
        <v>2377</v>
      </c>
      <c r="C1028" s="6" t="s">
        <v>2378</v>
      </c>
      <c r="D1028" s="6" t="s">
        <v>2379</v>
      </c>
      <c r="E1028" s="5" t="str">
        <f>HYPERLINK("https://www.esco-net.com/wcs/escort/ec/detail?hHinCd=EA463SC-122","EA463SC-122")</f>
        <v>EA463SC-122</v>
      </c>
    </row>
    <row r="1029" spans="2:5" x14ac:dyDescent="0.2">
      <c r="B1029" s="6" t="s">
        <v>2380</v>
      </c>
      <c r="C1029" s="6" t="s">
        <v>2381</v>
      </c>
      <c r="D1029" s="6" t="s">
        <v>2382</v>
      </c>
      <c r="E1029" s="5" t="str">
        <f>HYPERLINK("https://www.esco-net.com/wcs/escort/ec/detail?hHinCd=EA475-200A","EA475-200A")</f>
        <v>EA475-200A</v>
      </c>
    </row>
    <row r="1030" spans="2:5" x14ac:dyDescent="0.2">
      <c r="B1030" s="6" t="s">
        <v>2380</v>
      </c>
      <c r="C1030" s="6" t="s">
        <v>2383</v>
      </c>
      <c r="D1030" s="6" t="s">
        <v>2384</v>
      </c>
      <c r="E1030" s="5" t="str">
        <f>HYPERLINK("https://www.esco-net.com/wcs/escort/ec/detail?hHinCd=EA475FG-910","EA475FG-910")</f>
        <v>EA475FG-910</v>
      </c>
    </row>
    <row r="1031" spans="2:5" x14ac:dyDescent="0.2">
      <c r="B1031" s="6" t="s">
        <v>162</v>
      </c>
      <c r="C1031" s="6" t="s">
        <v>2385</v>
      </c>
      <c r="D1031" s="6" t="s">
        <v>2386</v>
      </c>
      <c r="E1031" s="5" t="str">
        <f>HYPERLINK("https://www.esco-net.com/wcs/escort/ec/detail?hHinCd=EA475-250","EA475-250")</f>
        <v>EA475-250</v>
      </c>
    </row>
    <row r="1032" spans="2:5" x14ac:dyDescent="0.2">
      <c r="B1032" s="6" t="s">
        <v>162</v>
      </c>
      <c r="C1032" s="6" t="s">
        <v>2387</v>
      </c>
      <c r="D1032" s="6" t="s">
        <v>2388</v>
      </c>
      <c r="E1032" s="5" t="str">
        <f>HYPERLINK("https://www.esco-net.com/wcs/escort/ec/detail?hHinCd=EA475B-450","EA475B-450")</f>
        <v>EA475B-450</v>
      </c>
    </row>
    <row r="1033" spans="2:5" x14ac:dyDescent="0.2">
      <c r="B1033" s="6" t="s">
        <v>162</v>
      </c>
      <c r="C1033" s="6" t="s">
        <v>2389</v>
      </c>
      <c r="D1033" s="6" t="s">
        <v>2390</v>
      </c>
      <c r="E1033" s="5" t="str">
        <f>HYPERLINK("https://www.esco-net.com/wcs/escort/ec/detail?hHinCd=EA475AT-200","EA475AT-200")</f>
        <v>EA475AT-200</v>
      </c>
    </row>
    <row r="1034" spans="2:5" x14ac:dyDescent="0.2">
      <c r="B1034" s="6" t="s">
        <v>163</v>
      </c>
      <c r="C1034" s="6" t="s">
        <v>2391</v>
      </c>
      <c r="D1034" s="6" t="s">
        <v>2392</v>
      </c>
      <c r="E1034" s="5" t="str">
        <f>HYPERLINK("https://www.esco-net.com/wcs/escort/ec/detail?hHinCd=EA944MA-231A","EA944MA-231A")</f>
        <v>EA944MA-231A</v>
      </c>
    </row>
    <row r="1035" spans="2:5" x14ac:dyDescent="0.2">
      <c r="B1035" s="6" t="s">
        <v>163</v>
      </c>
      <c r="C1035" s="6" t="s">
        <v>2393</v>
      </c>
      <c r="D1035" s="6" t="s">
        <v>2394</v>
      </c>
      <c r="E1035" s="5" t="str">
        <f>HYPERLINK("https://www.esco-net.com/wcs/escort/ec/detail?hHinCd=EA944MA-631","EA944MA-631")</f>
        <v>EA944MA-631</v>
      </c>
    </row>
    <row r="1036" spans="2:5" x14ac:dyDescent="0.2">
      <c r="B1036" s="6" t="s">
        <v>2395</v>
      </c>
      <c r="C1036" s="6" t="s">
        <v>2396</v>
      </c>
      <c r="D1036" s="6" t="s">
        <v>2397</v>
      </c>
      <c r="E1036" s="5"/>
    </row>
    <row r="1037" spans="2:5" x14ac:dyDescent="0.2">
      <c r="B1037" s="6" t="s">
        <v>2398</v>
      </c>
      <c r="C1037" s="6" t="s">
        <v>2399</v>
      </c>
      <c r="D1037" s="6" t="s">
        <v>2400</v>
      </c>
      <c r="E1037" s="5"/>
    </row>
    <row r="1038" spans="2:5" x14ac:dyDescent="0.2">
      <c r="B1038" s="6" t="s">
        <v>65</v>
      </c>
      <c r="C1038" s="6" t="s">
        <v>2401</v>
      </c>
      <c r="D1038" s="6" t="s">
        <v>2402</v>
      </c>
      <c r="E1038" s="5"/>
    </row>
    <row r="1039" spans="2:5" x14ac:dyDescent="0.2">
      <c r="B1039" s="6" t="s">
        <v>23</v>
      </c>
      <c r="C1039" s="6" t="s">
        <v>2403</v>
      </c>
      <c r="D1039" s="6" t="s">
        <v>2404</v>
      </c>
      <c r="E1039" s="5"/>
    </row>
    <row r="1040" spans="2:5" x14ac:dyDescent="0.2">
      <c r="B1040" s="6" t="s">
        <v>2405</v>
      </c>
      <c r="C1040" s="6" t="s">
        <v>2406</v>
      </c>
      <c r="D1040" s="6" t="s">
        <v>2407</v>
      </c>
      <c r="E1040" s="5" t="str">
        <f>HYPERLINK("https://www.esco-net.com/wcs/escort/ec/detail?hHinCd=EA940CE-193","EA940CE-193")</f>
        <v>EA940CE-193</v>
      </c>
    </row>
    <row r="1041" spans="2:5" x14ac:dyDescent="0.2">
      <c r="B1041" s="6" t="s">
        <v>66</v>
      </c>
      <c r="C1041" s="6" t="s">
        <v>2408</v>
      </c>
      <c r="D1041" s="6" t="s">
        <v>2409</v>
      </c>
      <c r="E1041" s="5"/>
    </row>
    <row r="1042" spans="2:5" x14ac:dyDescent="0.2">
      <c r="B1042" s="6" t="s">
        <v>2410</v>
      </c>
      <c r="C1042" s="6" t="s">
        <v>2411</v>
      </c>
      <c r="D1042" s="6" t="s">
        <v>2412</v>
      </c>
      <c r="E1042" s="5" t="str">
        <f>HYPERLINK("https://www.esco-net.com/wcs/escort/ec/detail?hHinCd=EA940B-12","EA940B-12")</f>
        <v>EA940B-12</v>
      </c>
    </row>
    <row r="1043" spans="2:5" x14ac:dyDescent="0.2">
      <c r="B1043" s="6" t="s">
        <v>67</v>
      </c>
      <c r="C1043" s="6" t="s">
        <v>2413</v>
      </c>
      <c r="D1043" s="6" t="s">
        <v>2414</v>
      </c>
      <c r="E1043" s="5" t="str">
        <f>HYPERLINK("https://www.esco-net.com/wcs/escort/ec/detail?hHinCd=EA944BG-1","EA944BG-1")</f>
        <v>EA944BG-1</v>
      </c>
    </row>
    <row r="1044" spans="2:5" x14ac:dyDescent="0.2">
      <c r="B1044" s="6" t="s">
        <v>67</v>
      </c>
      <c r="C1044" s="6" t="s">
        <v>2415</v>
      </c>
      <c r="D1044" s="6" t="s">
        <v>2416</v>
      </c>
      <c r="E1044" s="5" t="str">
        <f>HYPERLINK("https://www.esco-net.com/wcs/escort/ec/detail?hHinCd=EA944BH-124","EA944BH-124")</f>
        <v>EA944BH-124</v>
      </c>
    </row>
    <row r="1045" spans="2:5" x14ac:dyDescent="0.2">
      <c r="B1045" s="6" t="s">
        <v>2417</v>
      </c>
      <c r="C1045" s="6" t="s">
        <v>2418</v>
      </c>
      <c r="D1045" s="6" t="s">
        <v>2419</v>
      </c>
      <c r="E1045" s="5" t="str">
        <f>HYPERLINK("https://www.esco-net.com/wcs/escort/ec/detail?hHinCd=EA940MB-30A","EA940MB-30A")</f>
        <v>EA940MB-30A</v>
      </c>
    </row>
    <row r="1046" spans="2:5" x14ac:dyDescent="0.2">
      <c r="B1046" s="6" t="s">
        <v>164</v>
      </c>
      <c r="C1046" s="6" t="s">
        <v>2420</v>
      </c>
      <c r="D1046" s="6" t="s">
        <v>2421</v>
      </c>
      <c r="E1046" s="5"/>
    </row>
    <row r="1047" spans="2:5" x14ac:dyDescent="0.2">
      <c r="B1047" s="6" t="s">
        <v>2422</v>
      </c>
      <c r="C1047" s="6" t="s">
        <v>2423</v>
      </c>
      <c r="D1047" s="6" t="s">
        <v>2424</v>
      </c>
      <c r="E1047" s="5"/>
    </row>
    <row r="1048" spans="2:5" x14ac:dyDescent="0.2">
      <c r="B1048" s="6" t="s">
        <v>2425</v>
      </c>
      <c r="C1048" s="6" t="s">
        <v>2426</v>
      </c>
      <c r="D1048" s="6" t="s">
        <v>2427</v>
      </c>
      <c r="E1048" s="5"/>
    </row>
    <row r="1049" spans="2:5" x14ac:dyDescent="0.2">
      <c r="B1049" s="6" t="s">
        <v>165</v>
      </c>
      <c r="C1049" s="6" t="s">
        <v>2428</v>
      </c>
      <c r="D1049" s="6" t="s">
        <v>2429</v>
      </c>
      <c r="E1049" s="5"/>
    </row>
    <row r="1050" spans="2:5" x14ac:dyDescent="0.2">
      <c r="B1050" s="6" t="s">
        <v>165</v>
      </c>
      <c r="C1050" s="6" t="s">
        <v>2430</v>
      </c>
      <c r="D1050" s="6" t="s">
        <v>2431</v>
      </c>
      <c r="E1050" s="5"/>
    </row>
    <row r="1051" spans="2:5" x14ac:dyDescent="0.2">
      <c r="B1051" s="6" t="s">
        <v>165</v>
      </c>
      <c r="C1051" s="6" t="s">
        <v>2432</v>
      </c>
      <c r="D1051" s="6" t="s">
        <v>2433</v>
      </c>
      <c r="E1051" s="5"/>
    </row>
    <row r="1052" spans="2:5" x14ac:dyDescent="0.2">
      <c r="B1052" s="6" t="s">
        <v>165</v>
      </c>
      <c r="C1052" s="6" t="s">
        <v>2434</v>
      </c>
      <c r="D1052" s="6" t="s">
        <v>2435</v>
      </c>
      <c r="E1052" s="5"/>
    </row>
    <row r="1053" spans="2:5" x14ac:dyDescent="0.2">
      <c r="B1053" s="6" t="s">
        <v>2436</v>
      </c>
      <c r="C1053" s="6" t="s">
        <v>2437</v>
      </c>
      <c r="D1053" s="6" t="s">
        <v>2438</v>
      </c>
      <c r="E1053" s="5"/>
    </row>
    <row r="1054" spans="2:5" x14ac:dyDescent="0.2">
      <c r="B1054" s="6" t="s">
        <v>2436</v>
      </c>
      <c r="C1054" s="6" t="s">
        <v>2439</v>
      </c>
      <c r="D1054" s="6" t="s">
        <v>2440</v>
      </c>
      <c r="E1054" s="5"/>
    </row>
    <row r="1055" spans="2:5" x14ac:dyDescent="0.2">
      <c r="B1055" s="6" t="s">
        <v>2441</v>
      </c>
      <c r="C1055" s="6" t="s">
        <v>2442</v>
      </c>
      <c r="D1055" s="6" t="s">
        <v>2443</v>
      </c>
      <c r="E1055" s="5"/>
    </row>
    <row r="1056" spans="2:5" x14ac:dyDescent="0.2">
      <c r="B1056" s="6" t="s">
        <v>68</v>
      </c>
      <c r="C1056" s="6" t="s">
        <v>2444</v>
      </c>
      <c r="D1056" s="6" t="s">
        <v>2445</v>
      </c>
      <c r="E1056" s="5" t="str">
        <f>HYPERLINK("https://www.esco-net.com/wcs/escort/ec/detail?hHinCd=EA966ED-6","EA966ED-6")</f>
        <v>EA966ED-6</v>
      </c>
    </row>
    <row r="1057" spans="2:5" x14ac:dyDescent="0.2">
      <c r="B1057" s="6" t="s">
        <v>166</v>
      </c>
      <c r="C1057" s="6" t="s">
        <v>2446</v>
      </c>
      <c r="D1057" s="6" t="s">
        <v>2447</v>
      </c>
      <c r="E1057" s="5" t="str">
        <f>HYPERLINK("https://www.esco-net.com/wcs/escort/ec/detail?hHinCd=EA966EH-202","EA966EH-202")</f>
        <v>EA966EH-202</v>
      </c>
    </row>
    <row r="1058" spans="2:5" x14ac:dyDescent="0.2">
      <c r="B1058" s="6" t="s">
        <v>166</v>
      </c>
      <c r="C1058" s="6" t="s">
        <v>2448</v>
      </c>
      <c r="D1058" s="6" t="s">
        <v>2449</v>
      </c>
      <c r="E1058" s="5" t="str">
        <f>HYPERLINK("https://www.esco-net.com/wcs/escort/ec/detail?hHinCd=EA966ED-901","EA966ED-901")</f>
        <v>EA966ED-901</v>
      </c>
    </row>
    <row r="1059" spans="2:5" x14ac:dyDescent="0.2">
      <c r="B1059" s="6" t="s">
        <v>2450</v>
      </c>
      <c r="C1059" s="6" t="s">
        <v>2451</v>
      </c>
      <c r="D1059" s="6" t="s">
        <v>2452</v>
      </c>
      <c r="E1059" s="5"/>
    </row>
    <row r="1060" spans="2:5" x14ac:dyDescent="0.2">
      <c r="B1060" s="6" t="s">
        <v>2453</v>
      </c>
      <c r="C1060" s="6" t="s">
        <v>2454</v>
      </c>
      <c r="D1060" s="6" t="s">
        <v>2455</v>
      </c>
      <c r="E1060" s="5"/>
    </row>
    <row r="1061" spans="2:5" x14ac:dyDescent="0.2">
      <c r="B1061" s="6" t="s">
        <v>167</v>
      </c>
      <c r="C1061" s="6" t="s">
        <v>2456</v>
      </c>
      <c r="D1061" s="6" t="s">
        <v>2457</v>
      </c>
      <c r="E1061" s="5"/>
    </row>
    <row r="1062" spans="2:5" x14ac:dyDescent="0.2">
      <c r="B1062" s="6" t="s">
        <v>167</v>
      </c>
      <c r="C1062" s="6" t="s">
        <v>2458</v>
      </c>
      <c r="D1062" s="6" t="s">
        <v>2459</v>
      </c>
      <c r="E1062" s="5"/>
    </row>
    <row r="1063" spans="2:5" x14ac:dyDescent="0.2">
      <c r="B1063" s="6" t="s">
        <v>2460</v>
      </c>
      <c r="C1063" s="6" t="s">
        <v>2461</v>
      </c>
      <c r="D1063" s="6" t="s">
        <v>2462</v>
      </c>
      <c r="E1063" s="5"/>
    </row>
    <row r="1064" spans="2:5" x14ac:dyDescent="0.2">
      <c r="B1064" s="6" t="s">
        <v>69</v>
      </c>
      <c r="C1064" s="6" t="s">
        <v>2463</v>
      </c>
      <c r="D1064" s="6" t="s">
        <v>2464</v>
      </c>
      <c r="E1064" s="5" t="str">
        <f>HYPERLINK("https://www.esco-net.com/wcs/escort/ec/detail?hHinCd=EA949XA-8","EA949XA-8")</f>
        <v>EA949XA-8</v>
      </c>
    </row>
    <row r="1065" spans="2:5" x14ac:dyDescent="0.2">
      <c r="B1065" s="6" t="s">
        <v>2465</v>
      </c>
      <c r="C1065" s="6" t="s">
        <v>2466</v>
      </c>
      <c r="D1065" s="6" t="s">
        <v>2467</v>
      </c>
      <c r="E1065" s="5" t="str">
        <f>HYPERLINK("https://www.esco-net.com/wcs/escort/ec/detail?hHinCd=EA423RS-16A","EA423RS-16A")</f>
        <v>EA423RS-16A</v>
      </c>
    </row>
    <row r="1066" spans="2:5" x14ac:dyDescent="0.2">
      <c r="B1066" s="6" t="s">
        <v>2468</v>
      </c>
      <c r="C1066" s="6" t="s">
        <v>2469</v>
      </c>
      <c r="D1066" s="6" t="s">
        <v>2470</v>
      </c>
      <c r="E1066" s="5"/>
    </row>
    <row r="1067" spans="2:5" x14ac:dyDescent="0.2">
      <c r="B1067" s="6" t="s">
        <v>168</v>
      </c>
      <c r="C1067" s="6" t="s">
        <v>2471</v>
      </c>
      <c r="D1067" s="6" t="s">
        <v>2472</v>
      </c>
      <c r="E1067" s="5"/>
    </row>
    <row r="1068" spans="2:5" x14ac:dyDescent="0.2">
      <c r="B1068" s="6" t="s">
        <v>70</v>
      </c>
      <c r="C1068" s="6" t="s">
        <v>2473</v>
      </c>
      <c r="D1068" s="6" t="s">
        <v>2474</v>
      </c>
      <c r="E1068" s="5" t="str">
        <f>HYPERLINK("https://www.esco-net.com/wcs/escort/ec/detail?hHinCd=EA951FA-16","EA951FA-16")</f>
        <v>EA951FA-16</v>
      </c>
    </row>
    <row r="1069" spans="2:5" x14ac:dyDescent="0.2">
      <c r="B1069" s="6" t="s">
        <v>2475</v>
      </c>
      <c r="C1069" s="6" t="s">
        <v>2476</v>
      </c>
      <c r="D1069" s="6" t="s">
        <v>2477</v>
      </c>
      <c r="E1069" s="5" t="str">
        <f>HYPERLINK("https://www.esco-net.com/wcs/escort/ec/detail?hHinCd=EA951BG-201","EA951BG-201")</f>
        <v>EA951BG-201</v>
      </c>
    </row>
    <row r="1070" spans="2:5" x14ac:dyDescent="0.2">
      <c r="B1070" s="6" t="s">
        <v>2478</v>
      </c>
      <c r="C1070" s="6" t="s">
        <v>2479</v>
      </c>
      <c r="D1070" s="6" t="s">
        <v>2480</v>
      </c>
      <c r="E1070" s="5"/>
    </row>
    <row r="1071" spans="2:5" x14ac:dyDescent="0.2">
      <c r="B1071" s="6" t="s">
        <v>2478</v>
      </c>
      <c r="C1071" s="6" t="s">
        <v>2481</v>
      </c>
      <c r="D1071" s="6" t="s">
        <v>2482</v>
      </c>
      <c r="E1071" s="5"/>
    </row>
    <row r="1072" spans="2:5" x14ac:dyDescent="0.2">
      <c r="B1072" s="6" t="s">
        <v>169</v>
      </c>
      <c r="C1072" s="6" t="s">
        <v>2483</v>
      </c>
      <c r="D1072" s="6" t="s">
        <v>2484</v>
      </c>
      <c r="E1072" s="5"/>
    </row>
    <row r="1073" spans="2:5" x14ac:dyDescent="0.2">
      <c r="B1073" s="6" t="s">
        <v>2485</v>
      </c>
      <c r="C1073" s="6" t="s">
        <v>2486</v>
      </c>
      <c r="D1073" s="6" t="s">
        <v>2487</v>
      </c>
      <c r="E1073" s="5"/>
    </row>
    <row r="1074" spans="2:5" x14ac:dyDescent="0.2">
      <c r="B1074" s="6" t="s">
        <v>2488</v>
      </c>
      <c r="C1074" s="6" t="s">
        <v>2489</v>
      </c>
      <c r="D1074" s="6" t="s">
        <v>2490</v>
      </c>
      <c r="E1074" s="5"/>
    </row>
    <row r="1075" spans="2:5" x14ac:dyDescent="0.2">
      <c r="B1075" s="6" t="s">
        <v>170</v>
      </c>
      <c r="C1075" s="6" t="s">
        <v>2491</v>
      </c>
      <c r="D1075" s="6" t="s">
        <v>2492</v>
      </c>
      <c r="E1075" s="5" t="str">
        <f>HYPERLINK("https://www.esco-net.com/wcs/escort/ec/detail?hHinCd=EA440DN-38","EA440DN-38")</f>
        <v>EA440DN-38</v>
      </c>
    </row>
    <row r="1076" spans="2:5" x14ac:dyDescent="0.2">
      <c r="B1076" s="6" t="s">
        <v>2493</v>
      </c>
      <c r="C1076" s="6" t="s">
        <v>2494</v>
      </c>
      <c r="D1076" s="6" t="s">
        <v>2495</v>
      </c>
      <c r="E1076" s="5"/>
    </row>
    <row r="1077" spans="2:5" x14ac:dyDescent="0.2">
      <c r="B1077" s="6" t="s">
        <v>2496</v>
      </c>
      <c r="C1077" s="6" t="s">
        <v>2497</v>
      </c>
      <c r="D1077" s="6" t="s">
        <v>2498</v>
      </c>
      <c r="E1077" s="5" t="str">
        <f>HYPERLINK("https://www.esco-net.com/wcs/escort/ec/detail?hHinCd=EA951DH-5","EA951DH-5")</f>
        <v>EA951DH-5</v>
      </c>
    </row>
    <row r="1078" spans="2:5" x14ac:dyDescent="0.2">
      <c r="B1078" s="6" t="s">
        <v>171</v>
      </c>
      <c r="C1078" s="6" t="s">
        <v>2499</v>
      </c>
      <c r="D1078" s="6" t="s">
        <v>2500</v>
      </c>
      <c r="E1078" s="5" t="str">
        <f>HYPERLINK("https://www.esco-net.com/wcs/escort/ec/detail?hHinCd=EA951DF-17","EA951DF-17")</f>
        <v>EA951DF-17</v>
      </c>
    </row>
    <row r="1079" spans="2:5" x14ac:dyDescent="0.2">
      <c r="B1079" s="6" t="s">
        <v>2501</v>
      </c>
      <c r="C1079" s="6" t="s">
        <v>2502</v>
      </c>
      <c r="D1079" s="6" t="s">
        <v>2503</v>
      </c>
      <c r="E1079" s="5"/>
    </row>
    <row r="1080" spans="2:5" x14ac:dyDescent="0.2">
      <c r="B1080" s="6" t="s">
        <v>2501</v>
      </c>
      <c r="C1080" s="6" t="s">
        <v>2504</v>
      </c>
      <c r="D1080" s="6" t="s">
        <v>2505</v>
      </c>
      <c r="E1080" s="5" t="str">
        <f>HYPERLINK("https://www.esco-net.com/wcs/escort/ec/detail?hHinCd=EA951BR-106A","EA951BR-106A")</f>
        <v>EA951BR-106A</v>
      </c>
    </row>
    <row r="1081" spans="2:5" x14ac:dyDescent="0.2">
      <c r="B1081" s="6" t="s">
        <v>2501</v>
      </c>
      <c r="C1081" s="6" t="s">
        <v>2506</v>
      </c>
      <c r="D1081" s="6" t="s">
        <v>2507</v>
      </c>
      <c r="E1081" s="5"/>
    </row>
    <row r="1082" spans="2:5" x14ac:dyDescent="0.2">
      <c r="B1082" s="6" t="s">
        <v>2508</v>
      </c>
      <c r="C1082" s="6" t="s">
        <v>2509</v>
      </c>
      <c r="D1082" s="6" t="s">
        <v>2510</v>
      </c>
      <c r="E1082" s="5"/>
    </row>
    <row r="1083" spans="2:5" x14ac:dyDescent="0.2">
      <c r="B1083" s="6" t="s">
        <v>2511</v>
      </c>
      <c r="C1083" s="6" t="s">
        <v>2512</v>
      </c>
      <c r="D1083" s="6" t="s">
        <v>2513</v>
      </c>
      <c r="E1083" s="5" t="str">
        <f>HYPERLINK("https://www.esco-net.com/wcs/escort/ec/detail?hHinCd=EA638KG-22","EA638KG-22")</f>
        <v>EA638KG-22</v>
      </c>
    </row>
    <row r="1084" spans="2:5" x14ac:dyDescent="0.2">
      <c r="B1084" s="6" t="s">
        <v>2511</v>
      </c>
      <c r="C1084" s="6" t="s">
        <v>2514</v>
      </c>
      <c r="D1084" s="6" t="s">
        <v>2515</v>
      </c>
      <c r="E1084" s="5" t="str">
        <f>HYPERLINK("https://www.esco-net.com/wcs/escort/ec/detail?hHinCd=EA638KN-22A","EA638KN-22A")</f>
        <v>EA638KN-22A</v>
      </c>
    </row>
    <row r="1085" spans="2:5" x14ac:dyDescent="0.2">
      <c r="B1085" s="6" t="s">
        <v>172</v>
      </c>
      <c r="C1085" s="6" t="s">
        <v>2516</v>
      </c>
      <c r="D1085" s="6" t="s">
        <v>2517</v>
      </c>
      <c r="E1085" s="5" t="str">
        <f>HYPERLINK("https://www.esco-net.com/wcs/escort/ec/detail?hHinCd=EA628SS-100A","EA628SS-100A")</f>
        <v>EA628SS-100A</v>
      </c>
    </row>
    <row r="1086" spans="2:5" x14ac:dyDescent="0.2">
      <c r="B1086" s="6" t="s">
        <v>71</v>
      </c>
      <c r="C1086" s="6" t="s">
        <v>2518</v>
      </c>
      <c r="D1086" s="6" t="s">
        <v>2519</v>
      </c>
      <c r="E1086" s="5" t="str">
        <f>HYPERLINK("https://www.esco-net.com/wcs/escort/ec/detail?hHinCd=EA980SM-53","EA980SM-53")</f>
        <v>EA980SM-53</v>
      </c>
    </row>
    <row r="1087" spans="2:5" x14ac:dyDescent="0.2">
      <c r="B1087" s="6" t="s">
        <v>71</v>
      </c>
      <c r="C1087" s="6" t="s">
        <v>2520</v>
      </c>
      <c r="D1087" s="6" t="s">
        <v>2521</v>
      </c>
      <c r="E1087" s="5" t="str">
        <f>HYPERLINK("https://www.esco-net.com/wcs/escort/ec/detail?hHinCd=EA980TF-26","EA980TF-26")</f>
        <v>EA980TF-26</v>
      </c>
    </row>
    <row r="1088" spans="2:5" x14ac:dyDescent="0.2">
      <c r="B1088" s="6" t="s">
        <v>2522</v>
      </c>
      <c r="C1088" s="6" t="s">
        <v>2523</v>
      </c>
      <c r="D1088" s="6" t="s">
        <v>2524</v>
      </c>
      <c r="E1088" s="5" t="str">
        <f>HYPERLINK("https://www.esco-net.com/wcs/escort/ec/detail?hHinCd=EA638DN-64","EA638DN-64")</f>
        <v>EA638DN-64</v>
      </c>
    </row>
    <row r="1089" spans="2:5" x14ac:dyDescent="0.2">
      <c r="B1089" s="6" t="s">
        <v>173</v>
      </c>
      <c r="C1089" s="6" t="s">
        <v>2525</v>
      </c>
      <c r="D1089" s="6" t="s">
        <v>2526</v>
      </c>
      <c r="E1089" s="5" t="str">
        <f>HYPERLINK("https://www.esco-net.com/wcs/escort/ec/detail?hHinCd=EA638FK-104","EA638FK-104")</f>
        <v>EA638FK-104</v>
      </c>
    </row>
    <row r="1090" spans="2:5" x14ac:dyDescent="0.2">
      <c r="B1090" s="6" t="s">
        <v>72</v>
      </c>
      <c r="C1090" s="6" t="s">
        <v>2527</v>
      </c>
      <c r="D1090" s="6" t="s">
        <v>2528</v>
      </c>
      <c r="E1090" s="5" t="str">
        <f>HYPERLINK("https://www.esco-net.com/wcs/escort/ec/detail?hHinCd=EA638JF-21","EA638JF-21")</f>
        <v>EA638JF-21</v>
      </c>
    </row>
    <row r="1091" spans="2:5" x14ac:dyDescent="0.2">
      <c r="B1091" s="6" t="s">
        <v>2529</v>
      </c>
      <c r="C1091" s="6" t="s">
        <v>2530</v>
      </c>
      <c r="D1091" s="6" t="s">
        <v>2531</v>
      </c>
      <c r="E1091" s="5" t="str">
        <f>HYPERLINK("https://www.esco-net.com/wcs/escort/ec/detail?hHinCd=EA970KE-3A","EA970KE-3A")</f>
        <v>EA970KE-3A</v>
      </c>
    </row>
    <row r="1092" spans="2:5" x14ac:dyDescent="0.2">
      <c r="B1092" s="6" t="s">
        <v>174</v>
      </c>
      <c r="C1092" s="6" t="s">
        <v>2532</v>
      </c>
      <c r="D1092" s="6" t="s">
        <v>2533</v>
      </c>
      <c r="E1092" s="5"/>
    </row>
    <row r="1093" spans="2:5" x14ac:dyDescent="0.2">
      <c r="B1093" s="6" t="s">
        <v>2534</v>
      </c>
      <c r="C1093" s="6" t="s">
        <v>2535</v>
      </c>
      <c r="D1093" s="6" t="s">
        <v>2536</v>
      </c>
      <c r="E1093" s="5" t="str">
        <f>HYPERLINK("https://www.esco-net.com/wcs/escort/ec/detail?hHinCd=EA948TF-126","EA948TF-126")</f>
        <v>EA948TF-126</v>
      </c>
    </row>
    <row r="1094" spans="2:5" x14ac:dyDescent="0.2">
      <c r="B1094" s="6" t="s">
        <v>2537</v>
      </c>
      <c r="C1094" s="6" t="s">
        <v>2538</v>
      </c>
      <c r="D1094" s="6" t="s">
        <v>2539</v>
      </c>
      <c r="E1094" s="5" t="str">
        <f>HYPERLINK("https://www.esco-net.com/wcs/escort/ec/detail?hHinCd=EA124DG-50","EA124DG-50")</f>
        <v>EA124DG-50</v>
      </c>
    </row>
    <row r="1095" spans="2:5" x14ac:dyDescent="0.2">
      <c r="B1095" s="6" t="s">
        <v>2540</v>
      </c>
      <c r="C1095" s="6" t="s">
        <v>2541</v>
      </c>
      <c r="D1095" s="6" t="s">
        <v>2542</v>
      </c>
      <c r="E1095" s="5" t="str">
        <f>HYPERLINK("https://www.esco-net.com/wcs/escort/ec/detail?hHinCd=EA124DJ-35A","EA124DJ-35A")</f>
        <v>EA124DJ-35A</v>
      </c>
    </row>
    <row r="1096" spans="2:5" x14ac:dyDescent="0.2">
      <c r="B1096" s="6" t="s">
        <v>175</v>
      </c>
      <c r="C1096" s="6" t="s">
        <v>2543</v>
      </c>
      <c r="D1096" s="6" t="s">
        <v>2544</v>
      </c>
      <c r="E1096" s="5" t="str">
        <f>HYPERLINK("https://www.esco-net.com/wcs/escort/ec/detail?hHinCd=EA440HA-114","EA440HA-114")</f>
        <v>EA440HA-114</v>
      </c>
    </row>
    <row r="1097" spans="2:5" x14ac:dyDescent="0.2">
      <c r="B1097" s="6" t="s">
        <v>175</v>
      </c>
      <c r="C1097" s="6" t="s">
        <v>2545</v>
      </c>
      <c r="D1097" s="6" t="s">
        <v>2546</v>
      </c>
      <c r="E1097" s="5" t="str">
        <f>HYPERLINK("https://www.esco-net.com/wcs/escort/ec/detail?hHinCd=EA440HA-115","EA440HA-115")</f>
        <v>EA440HA-115</v>
      </c>
    </row>
    <row r="1098" spans="2:5" x14ac:dyDescent="0.2">
      <c r="B1098" s="6" t="s">
        <v>2547</v>
      </c>
      <c r="C1098" s="6" t="s">
        <v>2548</v>
      </c>
      <c r="D1098" s="6" t="s">
        <v>2549</v>
      </c>
      <c r="E1098" s="5"/>
    </row>
    <row r="1099" spans="2:5" x14ac:dyDescent="0.2">
      <c r="B1099" s="6" t="s">
        <v>2547</v>
      </c>
      <c r="C1099" s="6" t="s">
        <v>2550</v>
      </c>
      <c r="D1099" s="6" t="s">
        <v>2551</v>
      </c>
      <c r="E1099" s="5"/>
    </row>
    <row r="1100" spans="2:5" x14ac:dyDescent="0.2">
      <c r="B1100" s="6" t="s">
        <v>2547</v>
      </c>
      <c r="C1100" s="6" t="s">
        <v>2552</v>
      </c>
      <c r="D1100" s="6" t="s">
        <v>2553</v>
      </c>
      <c r="E1100" s="5"/>
    </row>
    <row r="1101" spans="2:5" x14ac:dyDescent="0.2">
      <c r="B1101" s="6" t="s">
        <v>2554</v>
      </c>
      <c r="C1101" s="6" t="s">
        <v>2555</v>
      </c>
      <c r="D1101" s="6" t="s">
        <v>2556</v>
      </c>
      <c r="E1101" s="5" t="str">
        <f>HYPERLINK("https://www.esco-net.com/wcs/escort/ec/detail?hHinCd=EA997XJ-34","EA997XJ-34")</f>
        <v>EA997XJ-34</v>
      </c>
    </row>
    <row r="1102" spans="2:5" x14ac:dyDescent="0.2">
      <c r="B1102" s="6" t="s">
        <v>176</v>
      </c>
      <c r="C1102" s="6" t="s">
        <v>2557</v>
      </c>
      <c r="D1102" s="6" t="s">
        <v>2558</v>
      </c>
      <c r="E1102" s="5"/>
    </row>
    <row r="1103" spans="2:5" x14ac:dyDescent="0.2">
      <c r="B1103" s="6" t="s">
        <v>2559</v>
      </c>
      <c r="C1103" s="6" t="s">
        <v>2560</v>
      </c>
      <c r="D1103" s="6" t="s">
        <v>2561</v>
      </c>
      <c r="E1103" s="5"/>
    </row>
    <row r="1104" spans="2:5" x14ac:dyDescent="0.2">
      <c r="B1104" s="6" t="s">
        <v>177</v>
      </c>
      <c r="C1104" s="6" t="s">
        <v>2562</v>
      </c>
      <c r="D1104" s="6" t="s">
        <v>2563</v>
      </c>
      <c r="E1104" s="5" t="str">
        <f>HYPERLINK("https://www.esco-net.com/wcs/escort/ec/detail?hHinCd=EA943VZ-31A","EA943VZ-31A")</f>
        <v>EA943VZ-31A</v>
      </c>
    </row>
    <row r="1105" spans="2:5" x14ac:dyDescent="0.2">
      <c r="B1105" s="6" t="s">
        <v>2564</v>
      </c>
      <c r="C1105" s="6" t="s">
        <v>2565</v>
      </c>
      <c r="D1105" s="6" t="s">
        <v>2566</v>
      </c>
      <c r="E1105" s="5" t="str">
        <f>HYPERLINK("https://www.esco-net.com/wcs/escort/ec/detail?hHinCd=EA944ME-2A","EA944ME-2A")</f>
        <v>EA944ME-2A</v>
      </c>
    </row>
    <row r="1106" spans="2:5" x14ac:dyDescent="0.2">
      <c r="B1106" s="6" t="s">
        <v>73</v>
      </c>
      <c r="C1106" s="6" t="s">
        <v>2567</v>
      </c>
      <c r="D1106" s="6" t="s">
        <v>2568</v>
      </c>
      <c r="E1106" s="5" t="str">
        <f>HYPERLINK("https://www.esco-net.com/wcs/escort/ec/detail?hHinCd=EA944KD-402","EA944KD-402")</f>
        <v>EA944KD-402</v>
      </c>
    </row>
    <row r="1107" spans="2:5" x14ac:dyDescent="0.2">
      <c r="B1107" s="6" t="s">
        <v>178</v>
      </c>
      <c r="C1107" s="6" t="s">
        <v>2569</v>
      </c>
      <c r="D1107" s="6" t="s">
        <v>2570</v>
      </c>
      <c r="E1107" s="5"/>
    </row>
    <row r="1108" spans="2:5" x14ac:dyDescent="0.2">
      <c r="B1108" s="6" t="s">
        <v>2571</v>
      </c>
      <c r="C1108" s="6" t="s">
        <v>2572</v>
      </c>
      <c r="D1108" s="6" t="s">
        <v>2573</v>
      </c>
      <c r="E1108" s="5" t="str">
        <f>HYPERLINK("https://www.esco-net.com/wcs/escort/ec/detail?hHinCd=EA351GF-150","EA351GF-150")</f>
        <v>EA351GF-150</v>
      </c>
    </row>
    <row r="1109" spans="2:5" x14ac:dyDescent="0.2">
      <c r="B1109" s="6" t="s">
        <v>179</v>
      </c>
      <c r="C1109" s="6" t="s">
        <v>2574</v>
      </c>
      <c r="D1109" s="6" t="s">
        <v>2575</v>
      </c>
      <c r="E1109" s="5" t="str">
        <f>HYPERLINK("https://www.esco-net.com/wcs/escort/ec/detail?hHinCd=EA351FY-150","EA351FY-150")</f>
        <v>EA351FY-150</v>
      </c>
    </row>
    <row r="1110" spans="2:5" x14ac:dyDescent="0.2">
      <c r="B1110" s="6" t="s">
        <v>179</v>
      </c>
      <c r="C1110" s="6" t="s">
        <v>2576</v>
      </c>
      <c r="D1110" s="6" t="s">
        <v>2577</v>
      </c>
      <c r="E1110" s="5" t="str">
        <f>HYPERLINK("https://www.esco-net.com/wcs/escort/ec/detail?hHinCd=EA351GT-15","EA351GT-15")</f>
        <v>EA351GT-15</v>
      </c>
    </row>
    <row r="1111" spans="2:5" x14ac:dyDescent="0.2">
      <c r="B1111" s="6" t="s">
        <v>2578</v>
      </c>
      <c r="C1111" s="6" t="s">
        <v>2579</v>
      </c>
      <c r="D1111" s="6" t="s">
        <v>2580</v>
      </c>
      <c r="E1111" s="5" t="str">
        <f>HYPERLINK("https://www.esco-net.com/wcs/escort/ec/detail?hHinCd=EA933AD-2","EA933AD-2")</f>
        <v>EA933AD-2</v>
      </c>
    </row>
    <row r="1112" spans="2:5" x14ac:dyDescent="0.2">
      <c r="B1112" s="6" t="s">
        <v>2581</v>
      </c>
      <c r="C1112" s="6" t="s">
        <v>2582</v>
      </c>
      <c r="D1112" s="6" t="s">
        <v>2583</v>
      </c>
      <c r="E1112" s="5"/>
    </row>
    <row r="1113" spans="2:5" x14ac:dyDescent="0.2">
      <c r="B1113" s="6" t="s">
        <v>74</v>
      </c>
      <c r="C1113" s="6" t="s">
        <v>2584</v>
      </c>
      <c r="D1113" s="6" t="s">
        <v>2585</v>
      </c>
      <c r="E1113" s="5" t="str">
        <f>HYPERLINK("https://www.esco-net.com/wcs/escort/ec/detail?hHinCd=EA920SW-4","EA920SW-4")</f>
        <v>EA920SW-4</v>
      </c>
    </row>
    <row r="1114" spans="2:5" x14ac:dyDescent="0.2">
      <c r="B1114" s="6" t="s">
        <v>180</v>
      </c>
      <c r="C1114" s="6" t="s">
        <v>2586</v>
      </c>
      <c r="D1114" s="6" t="s">
        <v>2587</v>
      </c>
      <c r="E1114" s="5" t="str">
        <f>HYPERLINK("https://www.esco-net.com/wcs/escort/ec/detail?hHinCd=EA942FA-1A","EA942FA-1A")</f>
        <v>EA942FA-1A</v>
      </c>
    </row>
    <row r="1115" spans="2:5" x14ac:dyDescent="0.2">
      <c r="B1115" s="6" t="s">
        <v>181</v>
      </c>
      <c r="C1115" s="6" t="s">
        <v>2588</v>
      </c>
      <c r="D1115" s="6" t="s">
        <v>2589</v>
      </c>
      <c r="E1115" s="5" t="str">
        <f>HYPERLINK("https://www.esco-net.com/wcs/escort/ec/detail?hHinCd=EA765MP-36","EA765MP-36")</f>
        <v>EA765MP-36</v>
      </c>
    </row>
    <row r="1116" spans="2:5" x14ac:dyDescent="0.2">
      <c r="B1116" s="6" t="s">
        <v>2590</v>
      </c>
      <c r="C1116" s="6" t="s">
        <v>2591</v>
      </c>
      <c r="D1116" s="6" t="s">
        <v>2592</v>
      </c>
      <c r="E1116" s="5" t="str">
        <f>HYPERLINK("https://www.esco-net.com/wcs/escort/ec/detail?hHinCd=EA765MP-81B","EA765MP-81B")</f>
        <v>EA765MP-81B</v>
      </c>
    </row>
    <row r="1117" spans="2:5" x14ac:dyDescent="0.2">
      <c r="B1117" s="6" t="s">
        <v>2590</v>
      </c>
      <c r="C1117" s="6" t="s">
        <v>2593</v>
      </c>
      <c r="D1117" s="6" t="s">
        <v>2594</v>
      </c>
      <c r="E1117" s="5" t="str">
        <f>HYPERLINK("https://www.esco-net.com/wcs/escort/ec/detail?hHinCd=EA765MP-82B","EA765MP-82B")</f>
        <v>EA765MP-82B</v>
      </c>
    </row>
    <row r="1118" spans="2:5" x14ac:dyDescent="0.2">
      <c r="B1118" s="6" t="s">
        <v>2590</v>
      </c>
      <c r="C1118" s="6" t="s">
        <v>2595</v>
      </c>
      <c r="D1118" s="6" t="s">
        <v>2596</v>
      </c>
      <c r="E1118" s="5" t="str">
        <f>HYPERLINK("https://www.esco-net.com/wcs/escort/ec/detail?hHinCd=EA765MP-83B","EA765MP-83B")</f>
        <v>EA765MP-83B</v>
      </c>
    </row>
    <row r="1119" spans="2:5" x14ac:dyDescent="0.2">
      <c r="B1119" s="6" t="s">
        <v>2590</v>
      </c>
      <c r="C1119" s="6" t="s">
        <v>2597</v>
      </c>
      <c r="D1119" s="6" t="s">
        <v>2598</v>
      </c>
      <c r="E1119" s="5" t="str">
        <f>HYPERLINK("https://www.esco-net.com/wcs/escort/ec/detail?hHinCd=EA765MP-84B","EA765MP-84B")</f>
        <v>EA765MP-84B</v>
      </c>
    </row>
    <row r="1120" spans="2:5" x14ac:dyDescent="0.2">
      <c r="B1120" s="6" t="s">
        <v>2599</v>
      </c>
      <c r="C1120" s="6" t="s">
        <v>2600</v>
      </c>
      <c r="D1120" s="6" t="s">
        <v>2601</v>
      </c>
      <c r="E1120" s="5" t="str">
        <f>HYPERLINK("https://www.esco-net.com/wcs/escort/ec/detail?hHinCd=EA920AR-21","EA920AR-21")</f>
        <v>EA920AR-21</v>
      </c>
    </row>
    <row r="1121" spans="2:5" x14ac:dyDescent="0.2">
      <c r="B1121" s="6" t="s">
        <v>75</v>
      </c>
      <c r="C1121" s="6" t="s">
        <v>2602</v>
      </c>
      <c r="D1121" s="6" t="s">
        <v>2603</v>
      </c>
      <c r="E1121" s="5"/>
    </row>
    <row r="1122" spans="2:5" x14ac:dyDescent="0.2">
      <c r="B1122" s="6" t="s">
        <v>2604</v>
      </c>
      <c r="C1122" s="6" t="s">
        <v>2605</v>
      </c>
      <c r="D1122" s="6" t="s">
        <v>2606</v>
      </c>
      <c r="E1122" s="5" t="str">
        <f>HYPERLINK("https://www.esco-net.com/wcs/escort/ec/detail?hHinCd=EA925C-15","EA925C-15")</f>
        <v>EA925C-15</v>
      </c>
    </row>
    <row r="1123" spans="2:5" x14ac:dyDescent="0.2">
      <c r="B1123" s="6" t="s">
        <v>182</v>
      </c>
      <c r="C1123" s="6" t="s">
        <v>2607</v>
      </c>
      <c r="D1123" s="6" t="s">
        <v>2608</v>
      </c>
      <c r="E1123" s="5" t="str">
        <f>HYPERLINK("https://www.esco-net.com/wcs/escort/ec/detail?hHinCd=EA762FB-190","EA762FB-190")</f>
        <v>EA762FB-190</v>
      </c>
    </row>
    <row r="1124" spans="2:5" x14ac:dyDescent="0.2">
      <c r="B1124" s="6" t="s">
        <v>2609</v>
      </c>
      <c r="C1124" s="6" t="s">
        <v>2610</v>
      </c>
      <c r="D1124" s="6" t="s">
        <v>2611</v>
      </c>
      <c r="E1124" s="5"/>
    </row>
    <row r="1125" spans="2:5" x14ac:dyDescent="0.2">
      <c r="B1125" s="6" t="s">
        <v>183</v>
      </c>
      <c r="C1125" s="6" t="s">
        <v>2612</v>
      </c>
      <c r="D1125" s="6" t="s">
        <v>2613</v>
      </c>
      <c r="E1125" s="5" t="str">
        <f>HYPERLINK("https://www.esco-net.com/wcs/escort/ec/detail?hHinCd=EA508TC-56","EA508TC-56")</f>
        <v>EA508TC-56</v>
      </c>
    </row>
    <row r="1126" spans="2:5" x14ac:dyDescent="0.2">
      <c r="B1126" s="6" t="s">
        <v>184</v>
      </c>
      <c r="C1126" s="6" t="s">
        <v>2614</v>
      </c>
      <c r="D1126" s="6" t="s">
        <v>2615</v>
      </c>
      <c r="E1126" s="5" t="str">
        <f>HYPERLINK("https://www.esco-net.com/wcs/escort/ec/detail?hHinCd=EA508TC-51A","EA508TC-51A")</f>
        <v>EA508TC-51A</v>
      </c>
    </row>
    <row r="1127" spans="2:5" x14ac:dyDescent="0.2">
      <c r="B1127" s="6" t="s">
        <v>2616</v>
      </c>
      <c r="C1127" s="6" t="s">
        <v>2617</v>
      </c>
      <c r="D1127" s="6" t="s">
        <v>2618</v>
      </c>
      <c r="E1127" s="5" t="str">
        <f>HYPERLINK("https://www.esco-net.com/wcs/escort/ec/detail?hHinCd=EA508MA-13","EA508MA-13")</f>
        <v>EA508MA-13</v>
      </c>
    </row>
    <row r="1128" spans="2:5" x14ac:dyDescent="0.2">
      <c r="B1128" s="6" t="s">
        <v>2619</v>
      </c>
      <c r="C1128" s="6" t="s">
        <v>2620</v>
      </c>
      <c r="D1128" s="6" t="s">
        <v>2621</v>
      </c>
      <c r="E1128" s="5" t="str">
        <f>HYPERLINK("https://www.esco-net.com/wcs/escort/ec/detail?hHinCd=EA661AA-5","EA661AA-5")</f>
        <v>EA661AA-5</v>
      </c>
    </row>
    <row r="1129" spans="2:5" x14ac:dyDescent="0.2">
      <c r="B1129" s="6" t="s">
        <v>2619</v>
      </c>
      <c r="C1129" s="6" t="s">
        <v>2622</v>
      </c>
      <c r="D1129" s="6" t="s">
        <v>2623</v>
      </c>
      <c r="E1129" s="5"/>
    </row>
    <row r="1130" spans="2:5" x14ac:dyDescent="0.2">
      <c r="B1130" s="6" t="s">
        <v>2619</v>
      </c>
      <c r="C1130" s="6" t="s">
        <v>2624</v>
      </c>
      <c r="D1130" s="6" t="s">
        <v>2625</v>
      </c>
      <c r="E1130" s="5" t="str">
        <f>HYPERLINK("https://www.esco-net.com/wcs/escort/ec/detail?hHinCd=EA661AB-10","EA661AB-10")</f>
        <v>EA661AB-10</v>
      </c>
    </row>
    <row r="1131" spans="2:5" x14ac:dyDescent="0.2">
      <c r="B1131" s="6" t="s">
        <v>2626</v>
      </c>
      <c r="C1131" s="6" t="s">
        <v>2627</v>
      </c>
      <c r="D1131" s="6" t="s">
        <v>2628</v>
      </c>
      <c r="E1131" s="5" t="str">
        <f>HYPERLINK("https://www.esco-net.com/wcs/escort/ec/detail?hHinCd=EA504ST-5","EA504ST-5")</f>
        <v>EA504ST-5</v>
      </c>
    </row>
    <row r="1132" spans="2:5" x14ac:dyDescent="0.2">
      <c r="B1132" s="6" t="s">
        <v>185</v>
      </c>
      <c r="C1132" s="6" t="s">
        <v>2629</v>
      </c>
      <c r="D1132" s="6" t="s">
        <v>2630</v>
      </c>
      <c r="E1132" s="5" t="str">
        <f>HYPERLINK("https://www.esco-net.com/wcs/escort/ec/detail?hHinCd=EA657AR-555","EA657AR-555")</f>
        <v>EA657AR-555</v>
      </c>
    </row>
    <row r="1133" spans="2:5" x14ac:dyDescent="0.2">
      <c r="B1133" s="6" t="s">
        <v>185</v>
      </c>
      <c r="C1133" s="6" t="s">
        <v>2631</v>
      </c>
      <c r="D1133" s="6" t="s">
        <v>2632</v>
      </c>
      <c r="E1133" s="5" t="str">
        <f>HYPERLINK("https://www.esco-net.com/wcs/escort/ec/detail?hHinCd=EA657AR-615","EA657AR-615")</f>
        <v>EA657AR-615</v>
      </c>
    </row>
    <row r="1134" spans="2:5" x14ac:dyDescent="0.2">
      <c r="B1134" s="6" t="s">
        <v>186</v>
      </c>
      <c r="C1134" s="6" t="s">
        <v>2633</v>
      </c>
      <c r="D1134" s="6" t="s">
        <v>2634</v>
      </c>
      <c r="E1134" s="5" t="str">
        <f>HYPERLINK("https://www.esco-net.com/wcs/escort/ec/detail?hHinCd=EA506MA-1A","EA506MA-1A")</f>
        <v>EA506MA-1A</v>
      </c>
    </row>
    <row r="1135" spans="2:5" x14ac:dyDescent="0.2">
      <c r="B1135" s="6" t="s">
        <v>186</v>
      </c>
      <c r="C1135" s="6" t="s">
        <v>2635</v>
      </c>
      <c r="D1135" s="6" t="s">
        <v>2636</v>
      </c>
      <c r="E1135" s="5" t="str">
        <f>HYPERLINK("https://www.esco-net.com/wcs/escort/ec/detail?hHinCd=EA506MA-44A","EA506MA-44A")</f>
        <v>EA506MA-44A</v>
      </c>
    </row>
    <row r="1136" spans="2:5" x14ac:dyDescent="0.2">
      <c r="B1136" s="6" t="s">
        <v>187</v>
      </c>
      <c r="C1136" s="6" t="s">
        <v>2637</v>
      </c>
      <c r="D1136" s="6" t="s">
        <v>2638</v>
      </c>
      <c r="E1136" s="5" t="str">
        <f>HYPERLINK("https://www.esco-net.com/wcs/escort/ec/detail?hHinCd=EA506MB-1","EA506MB-1")</f>
        <v>EA506MB-1</v>
      </c>
    </row>
    <row r="1137" spans="2:5" x14ac:dyDescent="0.2">
      <c r="B1137" s="6" t="s">
        <v>76</v>
      </c>
      <c r="C1137" s="6" t="s">
        <v>2639</v>
      </c>
      <c r="D1137" s="6" t="s">
        <v>2640</v>
      </c>
      <c r="E1137" s="5" t="str">
        <f>HYPERLINK("https://www.esco-net.com/wcs/escort/ec/detail?hHinCd=EA506LS-13A","EA506LS-13A")</f>
        <v>EA506LS-13A</v>
      </c>
    </row>
    <row r="1138" spans="2:5" x14ac:dyDescent="0.2">
      <c r="B1138" s="6" t="s">
        <v>2641</v>
      </c>
      <c r="C1138" s="6" t="s">
        <v>2642</v>
      </c>
      <c r="D1138" s="6" t="s">
        <v>2643</v>
      </c>
      <c r="E1138" s="5" t="str">
        <f>HYPERLINK("https://www.esco-net.com/wcs/escort/ec/detail?hHinCd=EA506AD-24A","EA506AD-24A")</f>
        <v>EA506AD-24A</v>
      </c>
    </row>
    <row r="1139" spans="2:5" x14ac:dyDescent="0.2">
      <c r="B1139" s="6" t="s">
        <v>2644</v>
      </c>
      <c r="C1139" s="6" t="s">
        <v>2645</v>
      </c>
      <c r="D1139" s="6" t="s">
        <v>2646</v>
      </c>
      <c r="E1139" s="5"/>
    </row>
    <row r="1140" spans="2:5" x14ac:dyDescent="0.2">
      <c r="B1140" s="6" t="s">
        <v>2647</v>
      </c>
      <c r="C1140" s="6" t="s">
        <v>2648</v>
      </c>
      <c r="D1140" s="6" t="s">
        <v>2649</v>
      </c>
      <c r="E1140" s="5"/>
    </row>
    <row r="1141" spans="2:5" x14ac:dyDescent="0.2">
      <c r="B1141" s="6" t="s">
        <v>188</v>
      </c>
      <c r="C1141" s="6" t="s">
        <v>2650</v>
      </c>
      <c r="D1141" s="6" t="s">
        <v>2651</v>
      </c>
      <c r="E1141" s="5"/>
    </row>
    <row r="1142" spans="2:5" x14ac:dyDescent="0.2">
      <c r="B1142" s="6" t="s">
        <v>189</v>
      </c>
      <c r="C1142" s="6" t="s">
        <v>2652</v>
      </c>
      <c r="D1142" s="6" t="s">
        <v>2653</v>
      </c>
      <c r="E1142" s="5" t="str">
        <f>HYPERLINK("https://www.esco-net.com/wcs/escort/ec/detail?hHinCd=EA943KD-1A","EA943KD-1A")</f>
        <v>EA943KD-1A</v>
      </c>
    </row>
    <row r="1143" spans="2:5" x14ac:dyDescent="0.2">
      <c r="B1143" s="6" t="s">
        <v>190</v>
      </c>
      <c r="C1143" s="6" t="s">
        <v>2654</v>
      </c>
      <c r="D1143" s="6" t="s">
        <v>2655</v>
      </c>
      <c r="E1143" s="5"/>
    </row>
    <row r="1144" spans="2:5" x14ac:dyDescent="0.2">
      <c r="B1144" s="6" t="s">
        <v>2656</v>
      </c>
      <c r="C1144" s="6" t="s">
        <v>2657</v>
      </c>
      <c r="D1144" s="6" t="s">
        <v>2658</v>
      </c>
      <c r="E1144" s="5"/>
    </row>
    <row r="1145" spans="2:5" x14ac:dyDescent="0.2">
      <c r="B1145" s="6" t="s">
        <v>2659</v>
      </c>
      <c r="C1145" s="6" t="s">
        <v>2660</v>
      </c>
      <c r="D1145" s="6" t="s">
        <v>2661</v>
      </c>
      <c r="E1145" s="5"/>
    </row>
    <row r="1146" spans="2:5" x14ac:dyDescent="0.2">
      <c r="B1146" s="6" t="s">
        <v>2662</v>
      </c>
      <c r="C1146" s="6" t="s">
        <v>2663</v>
      </c>
      <c r="D1146" s="6" t="s">
        <v>2664</v>
      </c>
      <c r="E1146" s="5"/>
    </row>
    <row r="1147" spans="2:5" x14ac:dyDescent="0.2">
      <c r="B1147" s="6" t="s">
        <v>2662</v>
      </c>
      <c r="C1147" s="6" t="s">
        <v>2665</v>
      </c>
      <c r="D1147" s="6" t="s">
        <v>2666</v>
      </c>
      <c r="E1147" s="5"/>
    </row>
    <row r="1148" spans="2:5" x14ac:dyDescent="0.2">
      <c r="B1148" s="6" t="s">
        <v>2667</v>
      </c>
      <c r="C1148" s="6" t="s">
        <v>2668</v>
      </c>
      <c r="D1148" s="6" t="s">
        <v>2669</v>
      </c>
      <c r="E1148" s="5"/>
    </row>
    <row r="1149" spans="2:5" x14ac:dyDescent="0.2">
      <c r="B1149" s="6" t="s">
        <v>2667</v>
      </c>
      <c r="C1149" s="6" t="s">
        <v>2670</v>
      </c>
      <c r="D1149" s="6" t="s">
        <v>2671</v>
      </c>
      <c r="E1149" s="5"/>
    </row>
    <row r="1150" spans="2:5" x14ac:dyDescent="0.2">
      <c r="B1150" s="6" t="s">
        <v>2672</v>
      </c>
      <c r="C1150" s="6" t="s">
        <v>2673</v>
      </c>
      <c r="D1150" s="6" t="s">
        <v>2674</v>
      </c>
      <c r="E1150" s="5"/>
    </row>
    <row r="1151" spans="2:5" x14ac:dyDescent="0.2">
      <c r="B1151" s="6" t="s">
        <v>2672</v>
      </c>
      <c r="C1151" s="6" t="s">
        <v>2675</v>
      </c>
      <c r="D1151" s="6" t="s">
        <v>2676</v>
      </c>
      <c r="E1151" s="5"/>
    </row>
    <row r="1152" spans="2:5" x14ac:dyDescent="0.2">
      <c r="B1152" s="6" t="s">
        <v>2677</v>
      </c>
      <c r="C1152" s="6" t="s">
        <v>2678</v>
      </c>
      <c r="D1152" s="6" t="s">
        <v>2679</v>
      </c>
      <c r="E1152" s="5" t="str">
        <f>HYPERLINK("https://www.esco-net.com/wcs/escort/ec/detail?hHinCd=EA949HA-81","EA949HA-81")</f>
        <v>EA949HA-81</v>
      </c>
    </row>
    <row r="1153" spans="2:5" x14ac:dyDescent="0.2">
      <c r="B1153" s="6" t="s">
        <v>2680</v>
      </c>
      <c r="C1153" s="6" t="s">
        <v>2681</v>
      </c>
      <c r="D1153" s="6" t="s">
        <v>2682</v>
      </c>
      <c r="E1153" s="5"/>
    </row>
    <row r="1154" spans="2:5" x14ac:dyDescent="0.2">
      <c r="B1154" s="6" t="s">
        <v>2680</v>
      </c>
      <c r="C1154" s="6" t="s">
        <v>2683</v>
      </c>
      <c r="D1154" s="6" t="s">
        <v>2684</v>
      </c>
      <c r="E1154" s="5"/>
    </row>
    <row r="1155" spans="2:5" x14ac:dyDescent="0.2">
      <c r="B1155" s="6" t="s">
        <v>191</v>
      </c>
      <c r="C1155" s="6" t="s">
        <v>2685</v>
      </c>
      <c r="D1155" s="6" t="s">
        <v>2686</v>
      </c>
      <c r="E1155" s="5"/>
    </row>
    <row r="1156" spans="2:5" x14ac:dyDescent="0.2">
      <c r="B1156" s="6" t="s">
        <v>191</v>
      </c>
      <c r="C1156" s="6" t="s">
        <v>2687</v>
      </c>
      <c r="D1156" s="6" t="s">
        <v>2688</v>
      </c>
      <c r="E1156" s="5" t="str">
        <f>HYPERLINK("https://www.esco-net.com/wcs/escort/ec/detail?hHinCd=EA982BB-102","EA982BB-102")</f>
        <v>EA982BB-102</v>
      </c>
    </row>
    <row r="1157" spans="2:5" x14ac:dyDescent="0.2">
      <c r="B1157" s="6" t="s">
        <v>2689</v>
      </c>
      <c r="C1157" s="6" t="s">
        <v>2690</v>
      </c>
      <c r="D1157" s="6" t="s">
        <v>2691</v>
      </c>
      <c r="E1157" s="5" t="str">
        <f>HYPERLINK("https://www.esco-net.com/wcs/escort/ec/detail?hHinCd=EA982RC-4","EA982RC-4")</f>
        <v>EA982RC-4</v>
      </c>
    </row>
    <row r="1158" spans="2:5" x14ac:dyDescent="0.2">
      <c r="B1158" s="6" t="s">
        <v>192</v>
      </c>
      <c r="C1158" s="6" t="s">
        <v>2692</v>
      </c>
      <c r="D1158" s="6" t="s">
        <v>2693</v>
      </c>
      <c r="E1158" s="5" t="str">
        <f>HYPERLINK("https://www.esco-net.com/wcs/escort/ec/detail?hHinCd=EA628W-2","EA628W-2")</f>
        <v>EA628W-2</v>
      </c>
    </row>
    <row r="1159" spans="2:5" x14ac:dyDescent="0.2">
      <c r="B1159" s="6" t="s">
        <v>2694</v>
      </c>
      <c r="C1159" s="6" t="s">
        <v>2695</v>
      </c>
      <c r="D1159" s="6" t="s">
        <v>2696</v>
      </c>
      <c r="E1159" s="5" t="str">
        <f>HYPERLINK("https://www.esco-net.com/wcs/escort/ec/detail?hHinCd=EA628WJ-72","EA628WJ-72")</f>
        <v>EA628WJ-72</v>
      </c>
    </row>
    <row r="1160" spans="2:5" x14ac:dyDescent="0.2">
      <c r="B1160" s="6" t="s">
        <v>2697</v>
      </c>
      <c r="C1160" s="6" t="s">
        <v>2698</v>
      </c>
      <c r="D1160" s="6" t="s">
        <v>2699</v>
      </c>
      <c r="E1160" s="5" t="str">
        <f>HYPERLINK("https://www.esco-net.com/wcs/escort/ec/detail?hHinCd=EA911T","EA911T")</f>
        <v>EA911T</v>
      </c>
    </row>
    <row r="1161" spans="2:5" x14ac:dyDescent="0.2">
      <c r="B1161" s="6" t="s">
        <v>2700</v>
      </c>
      <c r="C1161" s="6" t="s">
        <v>2701</v>
      </c>
      <c r="D1161" s="6" t="s">
        <v>2702</v>
      </c>
      <c r="E1161" s="5"/>
    </row>
    <row r="1162" spans="2:5" x14ac:dyDescent="0.2">
      <c r="B1162" s="6" t="s">
        <v>193</v>
      </c>
      <c r="C1162" s="6" t="s">
        <v>2703</v>
      </c>
      <c r="D1162" s="6" t="s">
        <v>2704</v>
      </c>
      <c r="E1162" s="5" t="str">
        <f>HYPERLINK("https://www.esco-net.com/wcs/escort/ec/detail?hHinCd=EA981CJ-8A","EA981CJ-8A")</f>
        <v>EA981CJ-8A</v>
      </c>
    </row>
    <row r="1163" spans="2:5" x14ac:dyDescent="0.2">
      <c r="B1163" s="6" t="s">
        <v>193</v>
      </c>
      <c r="C1163" s="6" t="s">
        <v>2705</v>
      </c>
      <c r="D1163" s="6" t="s">
        <v>2706</v>
      </c>
      <c r="E1163" s="5" t="str">
        <f>HYPERLINK("https://www.esco-net.com/wcs/escort/ec/detail?hHinCd=EA981FP-6A","EA981FP-6A")</f>
        <v>EA981FP-6A</v>
      </c>
    </row>
    <row r="1164" spans="2:5" x14ac:dyDescent="0.2">
      <c r="B1164" s="6" t="s">
        <v>2707</v>
      </c>
      <c r="C1164" s="6" t="s">
        <v>2708</v>
      </c>
      <c r="D1164" s="6" t="s">
        <v>2709</v>
      </c>
      <c r="E1164" s="5"/>
    </row>
    <row r="1165" spans="2:5" x14ac:dyDescent="0.2">
      <c r="B1165" s="6" t="s">
        <v>77</v>
      </c>
      <c r="C1165" s="6" t="s">
        <v>2710</v>
      </c>
      <c r="D1165" s="6" t="s">
        <v>2711</v>
      </c>
      <c r="E1165" s="5" t="str">
        <f>HYPERLINK("https://www.esco-net.com/wcs/escort/ec/detail?hHinCd=EA638NN-3","EA638NN-3")</f>
        <v>EA638NN-3</v>
      </c>
    </row>
    <row r="1166" spans="2:5" x14ac:dyDescent="0.2">
      <c r="B1166" s="6" t="s">
        <v>77</v>
      </c>
      <c r="C1166" s="6" t="s">
        <v>2712</v>
      </c>
      <c r="D1166" s="6" t="s">
        <v>2713</v>
      </c>
      <c r="E1166" s="5" t="str">
        <f>HYPERLINK("https://www.esco-net.com/wcs/escort/ec/detail?hHinCd=EA638GM-22","EA638GM-22")</f>
        <v>EA638GM-22</v>
      </c>
    </row>
    <row r="1167" spans="2:5" x14ac:dyDescent="0.2">
      <c r="B1167" s="6" t="s">
        <v>2714</v>
      </c>
      <c r="C1167" s="6" t="s">
        <v>2715</v>
      </c>
      <c r="D1167" s="6" t="s">
        <v>2716</v>
      </c>
      <c r="E1167" s="5" t="str">
        <f>HYPERLINK("https://www.esco-net.com/wcs/escort/ec/detail?hHinCd=EA903A-32","EA903A-32")</f>
        <v>EA903A-32</v>
      </c>
    </row>
    <row r="1168" spans="2:5" x14ac:dyDescent="0.2">
      <c r="B1168" s="6" t="s">
        <v>194</v>
      </c>
      <c r="C1168" s="6" t="s">
        <v>2717</v>
      </c>
      <c r="D1168" s="6" t="s">
        <v>2718</v>
      </c>
      <c r="E1168" s="5" t="str">
        <f>HYPERLINK("https://www.esco-net.com/wcs/escort/ec/detail?hHinCd=EA903AF-30C","EA903AF-30C")</f>
        <v>EA903AF-30C</v>
      </c>
    </row>
    <row r="1169" spans="2:5" x14ac:dyDescent="0.2">
      <c r="B1169" s="6" t="s">
        <v>194</v>
      </c>
      <c r="C1169" s="6" t="s">
        <v>2719</v>
      </c>
      <c r="D1169" s="6" t="s">
        <v>2720</v>
      </c>
      <c r="E1169" s="5" t="str">
        <f>HYPERLINK("https://www.esco-net.com/wcs/escort/ec/detail?hHinCd=EA905EE-1A","EA905EE-1A")</f>
        <v>EA905EE-1A</v>
      </c>
    </row>
    <row r="1170" spans="2:5" x14ac:dyDescent="0.2">
      <c r="B1170" s="6" t="s">
        <v>78</v>
      </c>
      <c r="C1170" s="6" t="s">
        <v>2721</v>
      </c>
      <c r="D1170" s="6" t="s">
        <v>2722</v>
      </c>
      <c r="E1170" s="5"/>
    </row>
    <row r="1171" spans="2:5" x14ac:dyDescent="0.2">
      <c r="B1171" s="6" t="s">
        <v>195</v>
      </c>
      <c r="C1171" s="6" t="s">
        <v>2723</v>
      </c>
      <c r="D1171" s="6" t="s">
        <v>2724</v>
      </c>
      <c r="E1171" s="5" t="str">
        <f>HYPERLINK("https://www.esco-net.com/wcs/escort/ec/detail?hHinCd=EA765BV-21A","EA765BV-21A")</f>
        <v>EA765BV-21A</v>
      </c>
    </row>
    <row r="1172" spans="2:5" x14ac:dyDescent="0.2">
      <c r="B1172" s="6" t="s">
        <v>79</v>
      </c>
      <c r="C1172" s="6" t="s">
        <v>2725</v>
      </c>
      <c r="D1172" s="6" t="s">
        <v>2726</v>
      </c>
      <c r="E1172" s="5" t="str">
        <f>HYPERLINK("https://www.esco-net.com/wcs/escort/ec/detail?hHinCd=EA765BR-34","EA765BR-34")</f>
        <v>EA765BR-34</v>
      </c>
    </row>
    <row r="1173" spans="2:5" x14ac:dyDescent="0.2">
      <c r="B1173" s="6" t="s">
        <v>80</v>
      </c>
      <c r="C1173" s="6" t="s">
        <v>2727</v>
      </c>
      <c r="D1173" s="6" t="s">
        <v>2728</v>
      </c>
      <c r="E1173" s="5"/>
    </row>
    <row r="1174" spans="2:5" x14ac:dyDescent="0.2">
      <c r="B1174" s="6" t="s">
        <v>80</v>
      </c>
      <c r="C1174" s="6" t="s">
        <v>2729</v>
      </c>
      <c r="D1174" s="6" t="s">
        <v>2730</v>
      </c>
      <c r="E1174" s="5"/>
    </row>
    <row r="1175" spans="2:5" x14ac:dyDescent="0.2">
      <c r="B1175" s="6" t="s">
        <v>2731</v>
      </c>
      <c r="C1175" s="6" t="s">
        <v>2732</v>
      </c>
      <c r="D1175" s="6" t="s">
        <v>2733</v>
      </c>
      <c r="E1175" s="5" t="str">
        <f>HYPERLINK("https://www.esco-net.com/wcs/escort/ec/detail?hHinCd=EA589CY-2","EA589CY-2")</f>
        <v>EA589CY-2</v>
      </c>
    </row>
    <row r="1176" spans="2:5" x14ac:dyDescent="0.2">
      <c r="B1176" s="6" t="s">
        <v>81</v>
      </c>
      <c r="C1176" s="6" t="s">
        <v>2734</v>
      </c>
      <c r="D1176" s="6" t="s">
        <v>2735</v>
      </c>
      <c r="E1176" s="5"/>
    </row>
    <row r="1177" spans="2:5" x14ac:dyDescent="0.2">
      <c r="B1177" s="6" t="s">
        <v>2736</v>
      </c>
      <c r="C1177" s="6" t="s">
        <v>2737</v>
      </c>
      <c r="D1177" s="6" t="s">
        <v>2738</v>
      </c>
      <c r="E1177" s="5" t="str">
        <f>HYPERLINK("https://www.esco-net.com/wcs/escort/ec/detail?hHinCd=EA956VA-151","EA956VA-151")</f>
        <v>EA956VA-151</v>
      </c>
    </row>
    <row r="1178" spans="2:5" x14ac:dyDescent="0.2">
      <c r="B1178" s="6" t="s">
        <v>2739</v>
      </c>
      <c r="C1178" s="6" t="s">
        <v>2740</v>
      </c>
      <c r="D1178" s="6" t="s">
        <v>2741</v>
      </c>
      <c r="E1178" s="5" t="str">
        <f>HYPERLINK("https://www.esco-net.com/wcs/escort/ec/detail?hHinCd=EA762CJ-13","EA762CJ-13")</f>
        <v>EA762CJ-13</v>
      </c>
    </row>
    <row r="1179" spans="2:5" x14ac:dyDescent="0.2">
      <c r="B1179" s="6" t="s">
        <v>2742</v>
      </c>
      <c r="C1179" s="6" t="s">
        <v>2743</v>
      </c>
      <c r="D1179" s="6" t="s">
        <v>2744</v>
      </c>
      <c r="E1179" s="5" t="str">
        <f>HYPERLINK("https://www.esco-net.com/wcs/escort/ec/detail?hHinCd=EA628WX-22","EA628WX-22")</f>
        <v>EA628WX-22</v>
      </c>
    </row>
    <row r="1180" spans="2:5" x14ac:dyDescent="0.2">
      <c r="B1180" s="6" t="s">
        <v>2742</v>
      </c>
      <c r="C1180" s="6" t="s">
        <v>2745</v>
      </c>
      <c r="D1180" s="6" t="s">
        <v>2746</v>
      </c>
      <c r="E1180" s="5"/>
    </row>
    <row r="1181" spans="2:5" x14ac:dyDescent="0.2">
      <c r="B1181" s="6" t="s">
        <v>2747</v>
      </c>
      <c r="C1181" s="6" t="s">
        <v>2748</v>
      </c>
      <c r="D1181" s="6" t="s">
        <v>2749</v>
      </c>
      <c r="E1181" s="5" t="str">
        <f>HYPERLINK("https://www.esco-net.com/wcs/escort/ec/detail?hHinCd=EA762FG-205","EA762FG-205")</f>
        <v>EA762FG-205</v>
      </c>
    </row>
    <row r="1182" spans="2:5" x14ac:dyDescent="0.2">
      <c r="B1182" s="6" t="s">
        <v>2747</v>
      </c>
      <c r="C1182" s="6" t="s">
        <v>2750</v>
      </c>
      <c r="D1182" s="6" t="s">
        <v>2751</v>
      </c>
      <c r="E1182" s="5" t="str">
        <f>HYPERLINK("https://www.esco-net.com/wcs/escort/ec/detail?hHinCd=EA762FG-531","EA762FG-531")</f>
        <v>EA762FG-531</v>
      </c>
    </row>
    <row r="1183" spans="2:5" x14ac:dyDescent="0.2">
      <c r="B1183" s="6" t="s">
        <v>2752</v>
      </c>
      <c r="C1183" s="6" t="s">
        <v>2753</v>
      </c>
      <c r="D1183" s="6" t="s">
        <v>2754</v>
      </c>
      <c r="E1183" s="5" t="str">
        <f>HYPERLINK("https://www.esco-net.com/wcs/escort/ec/detail?hHinCd=EA638LA-34","EA638LA-34")</f>
        <v>EA638LA-34</v>
      </c>
    </row>
    <row r="1184" spans="2:5" x14ac:dyDescent="0.2">
      <c r="B1184" s="6" t="s">
        <v>2752</v>
      </c>
      <c r="C1184" s="6" t="s">
        <v>2755</v>
      </c>
      <c r="D1184" s="6" t="s">
        <v>2756</v>
      </c>
      <c r="E1184" s="5" t="str">
        <f>HYPERLINK("https://www.esco-net.com/wcs/escort/ec/detail?hHinCd=EA638LM-2","EA638LM-2")</f>
        <v>EA638LM-2</v>
      </c>
    </row>
    <row r="1185" spans="2:5" x14ac:dyDescent="0.2">
      <c r="B1185" s="6" t="s">
        <v>82</v>
      </c>
      <c r="C1185" s="6" t="s">
        <v>2757</v>
      </c>
      <c r="D1185" s="6" t="s">
        <v>2758</v>
      </c>
      <c r="E1185" s="5" t="str">
        <f>HYPERLINK("https://www.esco-net.com/wcs/escort/ec/detail?hHinCd=EA638LA-23","EA638LA-23")</f>
        <v>EA638LA-23</v>
      </c>
    </row>
    <row r="1186" spans="2:5" x14ac:dyDescent="0.2">
      <c r="B1186" s="6" t="s">
        <v>82</v>
      </c>
      <c r="C1186" s="6" t="s">
        <v>2759</v>
      </c>
      <c r="D1186" s="6" t="s">
        <v>2760</v>
      </c>
      <c r="E1186" s="5" t="str">
        <f>HYPERLINK("https://www.esco-net.com/wcs/escort/ec/detail?hHinCd=EA638LA-23B","EA638LA-23B")</f>
        <v>EA638LA-23B</v>
      </c>
    </row>
    <row r="1187" spans="2:5" x14ac:dyDescent="0.2">
      <c r="B1187" s="6" t="s">
        <v>83</v>
      </c>
      <c r="C1187" s="6" t="s">
        <v>2761</v>
      </c>
      <c r="D1187" s="6" t="s">
        <v>2762</v>
      </c>
      <c r="E1187" s="5" t="str">
        <f>HYPERLINK("https://www.esco-net.com/wcs/escort/ec/detail?hHinCd=EA762DA-208","EA762DA-208")</f>
        <v>EA762DA-208</v>
      </c>
    </row>
    <row r="1188" spans="2:5" x14ac:dyDescent="0.2">
      <c r="B1188" s="6" t="s">
        <v>196</v>
      </c>
      <c r="C1188" s="6" t="s">
        <v>2763</v>
      </c>
      <c r="D1188" s="6" t="s">
        <v>2764</v>
      </c>
      <c r="E1188" s="5" t="str">
        <f>HYPERLINK("https://www.esco-net.com/wcs/escort/ec/detail?hHinCd=EA762CF-56","EA762CF-56")</f>
        <v>EA762CF-56</v>
      </c>
    </row>
    <row r="1189" spans="2:5" x14ac:dyDescent="0.2">
      <c r="B1189" s="6" t="s">
        <v>196</v>
      </c>
      <c r="C1189" s="6" t="s">
        <v>2765</v>
      </c>
      <c r="D1189" s="6" t="s">
        <v>2766</v>
      </c>
      <c r="E1189" s="5" t="str">
        <f>HYPERLINK("https://www.esco-net.com/wcs/escort/ec/detail?hHinCd=EA762DA-172","EA762DA-172")</f>
        <v>EA762DA-172</v>
      </c>
    </row>
    <row r="1190" spans="2:5" x14ac:dyDescent="0.2">
      <c r="B1190" s="6" t="s">
        <v>2767</v>
      </c>
      <c r="C1190" s="6" t="s">
        <v>2768</v>
      </c>
      <c r="D1190" s="6" t="s">
        <v>2769</v>
      </c>
      <c r="E1190" s="5" t="str">
        <f>HYPERLINK("https://www.esco-net.com/wcs/escort/ec/detail?hHinCd=EA762CF-442","EA762CF-442")</f>
        <v>EA762CF-442</v>
      </c>
    </row>
    <row r="1191" spans="2:5" x14ac:dyDescent="0.2">
      <c r="B1191" s="6" t="s">
        <v>2770</v>
      </c>
      <c r="C1191" s="6" t="s">
        <v>2771</v>
      </c>
      <c r="D1191" s="6" t="s">
        <v>2772</v>
      </c>
      <c r="E1191" s="5"/>
    </row>
    <row r="1192" spans="2:5" x14ac:dyDescent="0.2">
      <c r="B1192" s="6" t="s">
        <v>197</v>
      </c>
      <c r="C1192" s="6" t="s">
        <v>2773</v>
      </c>
      <c r="D1192" s="6" t="s">
        <v>2774</v>
      </c>
      <c r="E1192" s="5" t="str">
        <f>HYPERLINK("https://www.esco-net.com/wcs/escort/ec/detail?hHinCd=EA927AS-22A","EA927AS-22A")</f>
        <v>EA927AS-22A</v>
      </c>
    </row>
    <row r="1193" spans="2:5" x14ac:dyDescent="0.2">
      <c r="B1193" s="6" t="s">
        <v>84</v>
      </c>
      <c r="C1193" s="6" t="s">
        <v>2775</v>
      </c>
      <c r="D1193" s="6" t="s">
        <v>2776</v>
      </c>
      <c r="E1193" s="5" t="str">
        <f>HYPERLINK("https://www.esco-net.com/wcs/escort/ec/detail?hHinCd=EA762CS-3","EA762CS-3")</f>
        <v>EA762CS-3</v>
      </c>
    </row>
    <row r="1194" spans="2:5" x14ac:dyDescent="0.2">
      <c r="B1194" s="6" t="s">
        <v>84</v>
      </c>
      <c r="C1194" s="6" t="s">
        <v>2777</v>
      </c>
      <c r="D1194" s="6" t="s">
        <v>2778</v>
      </c>
      <c r="E1194" s="5" t="str">
        <f>HYPERLINK("https://www.esco-net.com/wcs/escort/ec/detail?hHinCd=EA956VC-52","EA956VC-52")</f>
        <v>EA956VC-52</v>
      </c>
    </row>
    <row r="1195" spans="2:5" x14ac:dyDescent="0.2">
      <c r="B1195" s="6" t="s">
        <v>198</v>
      </c>
      <c r="C1195" s="6" t="s">
        <v>2779</v>
      </c>
      <c r="D1195" s="6" t="s">
        <v>199</v>
      </c>
      <c r="E1195" s="5"/>
    </row>
    <row r="1196" spans="2:5" x14ac:dyDescent="0.2">
      <c r="B1196" s="6" t="s">
        <v>85</v>
      </c>
      <c r="C1196" s="6" t="s">
        <v>2780</v>
      </c>
      <c r="D1196" s="6" t="s">
        <v>2781</v>
      </c>
      <c r="E1196" s="5" t="str">
        <f>HYPERLINK("https://www.esco-net.com/wcs/escort/ec/detail?hHinCd=EA762GC-304","EA762GC-304")</f>
        <v>EA762GC-304</v>
      </c>
    </row>
    <row r="1197" spans="2:5" x14ac:dyDescent="0.2">
      <c r="B1197" s="6" t="s">
        <v>200</v>
      </c>
      <c r="C1197" s="6" t="s">
        <v>2782</v>
      </c>
      <c r="D1197" s="6" t="s">
        <v>2783</v>
      </c>
      <c r="E1197" s="5" t="str">
        <f>HYPERLINK("https://www.esco-net.com/wcs/escort/ec/detail?hHinCd=EA761G-43","EA761G-43")</f>
        <v>EA761G-43</v>
      </c>
    </row>
    <row r="1198" spans="2:5" x14ac:dyDescent="0.2">
      <c r="B1198" s="6" t="s">
        <v>200</v>
      </c>
      <c r="C1198" s="6" t="s">
        <v>2784</v>
      </c>
      <c r="D1198" s="6" t="s">
        <v>2785</v>
      </c>
      <c r="E1198" s="5" t="str">
        <f>HYPERLINK("https://www.esco-net.com/wcs/escort/ec/detail?hHinCd=EA761G-36","EA761G-36")</f>
        <v>EA761G-36</v>
      </c>
    </row>
    <row r="1199" spans="2:5" x14ac:dyDescent="0.2">
      <c r="B1199" s="6" t="s">
        <v>200</v>
      </c>
      <c r="C1199" s="6" t="s">
        <v>2786</v>
      </c>
      <c r="D1199" s="6" t="s">
        <v>2787</v>
      </c>
      <c r="E1199" s="5" t="str">
        <f>HYPERLINK("https://www.esco-net.com/wcs/escort/ec/detail?hHinCd=EA761GA-24","EA761GA-24")</f>
        <v>EA761GA-24</v>
      </c>
    </row>
    <row r="1200" spans="2:5" x14ac:dyDescent="0.2">
      <c r="B1200" s="6" t="s">
        <v>201</v>
      </c>
      <c r="C1200" s="6" t="s">
        <v>2788</v>
      </c>
      <c r="D1200" s="6" t="s">
        <v>2789</v>
      </c>
      <c r="E1200" s="5"/>
    </row>
    <row r="1201" spans="2:5" x14ac:dyDescent="0.2">
      <c r="B1201" s="6" t="s">
        <v>202</v>
      </c>
      <c r="C1201" s="6" t="s">
        <v>2790</v>
      </c>
      <c r="D1201" s="6" t="s">
        <v>2791</v>
      </c>
      <c r="E1201" s="5" t="str">
        <f>HYPERLINK("https://www.esco-net.com/wcs/escort/ec/detail?hHinCd=EA761DH-10A","EA761DH-10A")</f>
        <v>EA761DH-10A</v>
      </c>
    </row>
    <row r="1202" spans="2:5" x14ac:dyDescent="0.2">
      <c r="B1202" s="6" t="s">
        <v>2792</v>
      </c>
      <c r="C1202" s="6" t="s">
        <v>2793</v>
      </c>
      <c r="D1202" s="6" t="s">
        <v>2794</v>
      </c>
      <c r="E1202" s="5" t="str">
        <f>HYPERLINK("https://www.esco-net.com/wcs/escort/ec/detail?hHinCd=EA761LC-25","EA761LC-25")</f>
        <v>EA761LC-25</v>
      </c>
    </row>
    <row r="1203" spans="2:5" x14ac:dyDescent="0.2">
      <c r="B1203" s="6" t="s">
        <v>2795</v>
      </c>
      <c r="C1203" s="6" t="s">
        <v>2796</v>
      </c>
      <c r="D1203" s="6" t="s">
        <v>2797</v>
      </c>
      <c r="E1203" s="5" t="str">
        <f>HYPERLINK("https://www.esco-net.com/wcs/escort/ec/detail?hHinCd=EA761LA-53","EA761LA-53")</f>
        <v>EA761LA-53</v>
      </c>
    </row>
    <row r="1204" spans="2:5" x14ac:dyDescent="0.2">
      <c r="B1204" s="6" t="s">
        <v>2798</v>
      </c>
      <c r="C1204" s="6" t="s">
        <v>2799</v>
      </c>
      <c r="D1204" s="6" t="s">
        <v>2800</v>
      </c>
      <c r="E1204" s="5" t="str">
        <f>HYPERLINK("https://www.esco-net.com/wcs/escort/ec/detail?hHinCd=EA780XP-43","EA780XP-43")</f>
        <v>EA780XP-43</v>
      </c>
    </row>
    <row r="1205" spans="2:5" x14ac:dyDescent="0.2">
      <c r="B1205" s="6" t="s">
        <v>2798</v>
      </c>
      <c r="C1205" s="6" t="s">
        <v>2801</v>
      </c>
      <c r="D1205" s="6" t="s">
        <v>2802</v>
      </c>
      <c r="E1205" s="5" t="str">
        <f>HYPERLINK("https://www.esco-net.com/wcs/escort/ec/detail?hHinCd=EA780XP-65","EA780XP-65")</f>
        <v>EA780XP-65</v>
      </c>
    </row>
    <row r="1206" spans="2:5" x14ac:dyDescent="0.2">
      <c r="B1206" s="6" t="s">
        <v>203</v>
      </c>
      <c r="C1206" s="6" t="s">
        <v>2803</v>
      </c>
      <c r="D1206" s="6" t="s">
        <v>2804</v>
      </c>
      <c r="E1206" s="5" t="str">
        <f>HYPERLINK("https://www.esco-net.com/wcs/escort/ec/detail?hHinCd=EA764AB-188","EA764AB-188")</f>
        <v>EA764AB-188</v>
      </c>
    </row>
    <row r="1207" spans="2:5" x14ac:dyDescent="0.2">
      <c r="B1207" s="6" t="s">
        <v>2805</v>
      </c>
      <c r="C1207" s="6" t="s">
        <v>2806</v>
      </c>
      <c r="D1207" s="6" t="s">
        <v>2807</v>
      </c>
      <c r="E1207" s="5" t="str">
        <f>HYPERLINK("https://www.esco-net.com/wcs/escort/ec/detail?hHinCd=EA764AG-143B","EA764AG-143B")</f>
        <v>EA764AG-143B</v>
      </c>
    </row>
    <row r="1208" spans="2:5" x14ac:dyDescent="0.2">
      <c r="B1208" s="6" t="s">
        <v>2808</v>
      </c>
      <c r="C1208" s="6" t="s">
        <v>2809</v>
      </c>
      <c r="D1208" s="6" t="s">
        <v>2810</v>
      </c>
      <c r="E1208" s="5"/>
    </row>
    <row r="1209" spans="2:5" x14ac:dyDescent="0.2">
      <c r="B1209" s="6" t="s">
        <v>14</v>
      </c>
      <c r="C1209" s="6" t="s">
        <v>2811</v>
      </c>
      <c r="D1209" s="6" t="s">
        <v>2812</v>
      </c>
      <c r="E1209" s="5" t="str">
        <f>HYPERLINK("https://www.esco-net.com/wcs/escort/ec/detail?hHinCd=EA763BC-102","EA763BC-102")</f>
        <v>EA763BC-102</v>
      </c>
    </row>
    <row r="1210" spans="2:5" x14ac:dyDescent="0.2">
      <c r="B1210" s="6" t="s">
        <v>204</v>
      </c>
      <c r="C1210" s="6" t="s">
        <v>2813</v>
      </c>
      <c r="D1210" s="6" t="s">
        <v>2814</v>
      </c>
      <c r="E1210" s="5"/>
    </row>
    <row r="1211" spans="2:5" x14ac:dyDescent="0.2">
      <c r="B1211" s="6" t="s">
        <v>2815</v>
      </c>
      <c r="C1211" s="6" t="s">
        <v>2816</v>
      </c>
      <c r="D1211" s="6" t="s">
        <v>2817</v>
      </c>
      <c r="E1211" s="5"/>
    </row>
    <row r="1212" spans="2:5" x14ac:dyDescent="0.2">
      <c r="B1212" s="6" t="s">
        <v>2815</v>
      </c>
      <c r="C1212" s="6" t="s">
        <v>2818</v>
      </c>
      <c r="D1212" s="6" t="s">
        <v>2819</v>
      </c>
      <c r="E1212" s="5"/>
    </row>
    <row r="1213" spans="2:5" x14ac:dyDescent="0.2">
      <c r="B1213" s="6" t="s">
        <v>24</v>
      </c>
      <c r="C1213" s="6" t="s">
        <v>2820</v>
      </c>
      <c r="D1213" s="6" t="s">
        <v>2821</v>
      </c>
      <c r="E1213" s="5"/>
    </row>
    <row r="1214" spans="2:5" x14ac:dyDescent="0.2">
      <c r="B1214" s="6" t="s">
        <v>86</v>
      </c>
      <c r="C1214" s="6" t="s">
        <v>2822</v>
      </c>
      <c r="D1214" s="6" t="s">
        <v>2823</v>
      </c>
      <c r="E1214" s="5" t="str">
        <f>HYPERLINK("https://www.esco-net.com/wcs/escort/ec/detail?hHinCd=EA940CD-258","EA940CD-258")</f>
        <v>EA940CD-258</v>
      </c>
    </row>
    <row r="1215" spans="2:5" x14ac:dyDescent="0.2">
      <c r="B1215" s="6" t="s">
        <v>87</v>
      </c>
      <c r="C1215" s="6" t="s">
        <v>2824</v>
      </c>
      <c r="D1215" s="6" t="s">
        <v>2825</v>
      </c>
      <c r="E1215" s="5" t="str">
        <f>HYPERLINK("https://www.esco-net.com/wcs/escort/ec/detail?hHinCd=EA815GL-188","EA815GL-188")</f>
        <v>EA815GL-188</v>
      </c>
    </row>
    <row r="1216" spans="2:5" x14ac:dyDescent="0.2">
      <c r="B1216" s="6" t="s">
        <v>205</v>
      </c>
      <c r="C1216" s="6" t="s">
        <v>2826</v>
      </c>
      <c r="D1216" s="6" t="s">
        <v>2827</v>
      </c>
      <c r="E1216" s="5" t="str">
        <f>HYPERLINK("https://www.esco-net.com/wcs/escort/ec/detail?hHinCd=EA940CD-50","EA940CD-50")</f>
        <v>EA940CD-50</v>
      </c>
    </row>
    <row r="1217" spans="2:5" x14ac:dyDescent="0.2">
      <c r="B1217" s="6" t="s">
        <v>205</v>
      </c>
      <c r="C1217" s="6" t="s">
        <v>2828</v>
      </c>
      <c r="D1217" s="6" t="s">
        <v>2829</v>
      </c>
      <c r="E1217" s="5"/>
    </row>
    <row r="1218" spans="2:5" x14ac:dyDescent="0.2">
      <c r="B1218" s="6" t="s">
        <v>206</v>
      </c>
      <c r="C1218" s="6" t="s">
        <v>2830</v>
      </c>
      <c r="D1218" s="6" t="s">
        <v>2831</v>
      </c>
      <c r="E1218" s="5"/>
    </row>
    <row r="1219" spans="2:5" x14ac:dyDescent="0.2">
      <c r="B1219" s="6" t="s">
        <v>206</v>
      </c>
      <c r="C1219" s="6" t="s">
        <v>2832</v>
      </c>
      <c r="D1219" s="6" t="s">
        <v>2833</v>
      </c>
      <c r="E1219" s="5"/>
    </row>
    <row r="1220" spans="2:5" x14ac:dyDescent="0.2">
      <c r="B1220" s="6" t="s">
        <v>206</v>
      </c>
      <c r="C1220" s="6" t="s">
        <v>2834</v>
      </c>
      <c r="D1220" s="6" t="s">
        <v>2835</v>
      </c>
      <c r="E1220" s="5" t="str">
        <f>HYPERLINK("https://www.esco-net.com/wcs/escort/ec/detail?hHinCd=EA759GW-47","EA759GW-47")</f>
        <v>EA759GW-47</v>
      </c>
    </row>
    <row r="1221" spans="2:5" x14ac:dyDescent="0.2">
      <c r="B1221" s="6" t="s">
        <v>206</v>
      </c>
      <c r="C1221" s="6" t="s">
        <v>2836</v>
      </c>
      <c r="D1221" s="6" t="s">
        <v>2837</v>
      </c>
      <c r="E1221" s="5"/>
    </row>
    <row r="1222" spans="2:5" x14ac:dyDescent="0.2">
      <c r="B1222" s="6" t="s">
        <v>206</v>
      </c>
      <c r="C1222" s="6" t="s">
        <v>2838</v>
      </c>
      <c r="D1222" s="6" t="s">
        <v>2837</v>
      </c>
      <c r="E1222" s="5"/>
    </row>
    <row r="1223" spans="2:5" x14ac:dyDescent="0.2">
      <c r="B1223" s="6" t="s">
        <v>206</v>
      </c>
      <c r="C1223" s="6" t="s">
        <v>2839</v>
      </c>
      <c r="D1223" s="6" t="s">
        <v>2840</v>
      </c>
      <c r="E1223" s="5"/>
    </row>
    <row r="1224" spans="2:5" x14ac:dyDescent="0.2">
      <c r="B1224" s="6" t="s">
        <v>207</v>
      </c>
      <c r="C1224" s="6" t="s">
        <v>2841</v>
      </c>
      <c r="D1224" s="6" t="s">
        <v>2842</v>
      </c>
      <c r="E1224" s="5"/>
    </row>
    <row r="1225" spans="2:5" x14ac:dyDescent="0.2">
      <c r="B1225" s="6" t="s">
        <v>207</v>
      </c>
      <c r="C1225" s="6" t="s">
        <v>2843</v>
      </c>
      <c r="D1225" s="6" t="s">
        <v>2844</v>
      </c>
      <c r="E1225" s="5"/>
    </row>
    <row r="1226" spans="2:5" x14ac:dyDescent="0.2">
      <c r="B1226" s="6" t="s">
        <v>207</v>
      </c>
      <c r="C1226" s="6" t="s">
        <v>2845</v>
      </c>
      <c r="D1226" s="6" t="s">
        <v>2846</v>
      </c>
      <c r="E1226" s="5"/>
    </row>
    <row r="1227" spans="2:5" x14ac:dyDescent="0.2">
      <c r="B1227" s="6" t="s">
        <v>207</v>
      </c>
      <c r="C1227" s="6" t="s">
        <v>2847</v>
      </c>
      <c r="D1227" s="6" t="s">
        <v>2848</v>
      </c>
      <c r="E1227" s="5"/>
    </row>
    <row r="1228" spans="2:5" x14ac:dyDescent="0.2">
      <c r="B1228" s="6" t="s">
        <v>207</v>
      </c>
      <c r="C1228" s="6" t="s">
        <v>2849</v>
      </c>
      <c r="D1228" s="6" t="s">
        <v>2850</v>
      </c>
      <c r="E1228" s="5" t="str">
        <f>HYPERLINK("https://www.esco-net.com/wcs/escort/ec/detail?hHinCd=EA759GW-57","EA759GW-57")</f>
        <v>EA759GW-57</v>
      </c>
    </row>
    <row r="1229" spans="2:5" x14ac:dyDescent="0.2">
      <c r="B1229" s="6" t="s">
        <v>207</v>
      </c>
      <c r="C1229" s="6" t="s">
        <v>2851</v>
      </c>
      <c r="D1229" s="6" t="s">
        <v>2852</v>
      </c>
      <c r="E1229" s="5" t="str">
        <f>HYPERLINK("https://www.esco-net.com/wcs/escort/ec/detail?hHinCd=EA759GW-54B","EA759GW-54B")</f>
        <v>EA759GW-54B</v>
      </c>
    </row>
    <row r="1230" spans="2:5" x14ac:dyDescent="0.2">
      <c r="B1230" s="6" t="s">
        <v>88</v>
      </c>
      <c r="C1230" s="6" t="s">
        <v>2853</v>
      </c>
      <c r="D1230" s="6" t="s">
        <v>2854</v>
      </c>
      <c r="E1230" s="5" t="str">
        <f>HYPERLINK("https://www.esco-net.com/wcs/escort/ec/detail?hHinCd=EA940PP-54","EA940PP-54")</f>
        <v>EA940PP-54</v>
      </c>
    </row>
    <row r="1231" spans="2:5" x14ac:dyDescent="0.2">
      <c r="B1231" s="6" t="s">
        <v>88</v>
      </c>
      <c r="C1231" s="6" t="s">
        <v>2855</v>
      </c>
      <c r="D1231" s="6" t="s">
        <v>2856</v>
      </c>
      <c r="E1231" s="5" t="str">
        <f>HYPERLINK("https://www.esco-net.com/wcs/escort/ec/detail?hHinCd=EA940PP-54","EA940PP-54")</f>
        <v>EA940PP-54</v>
      </c>
    </row>
    <row r="1232" spans="2:5" x14ac:dyDescent="0.2">
      <c r="B1232" s="6" t="s">
        <v>208</v>
      </c>
      <c r="C1232" s="6" t="s">
        <v>2857</v>
      </c>
      <c r="D1232" s="6" t="s">
        <v>2858</v>
      </c>
      <c r="E1232" s="5" t="str">
        <f>HYPERLINK("https://www.esco-net.com/wcs/escort/ec/detail?hHinCd=EA764BB-161","EA764BB-161")</f>
        <v>EA764BB-161</v>
      </c>
    </row>
    <row r="1233" spans="2:5" x14ac:dyDescent="0.2">
      <c r="B1233" s="6" t="s">
        <v>2859</v>
      </c>
      <c r="C1233" s="6" t="s">
        <v>2860</v>
      </c>
      <c r="D1233" s="6" t="s">
        <v>2861</v>
      </c>
      <c r="E1233" s="5" t="str">
        <f>HYPERLINK("https://www.esco-net.com/wcs/escort/ec/detail?hHinCd=EA764BB-134A","EA764BB-134A")</f>
        <v>EA764BB-134A</v>
      </c>
    </row>
    <row r="1234" spans="2:5" x14ac:dyDescent="0.2">
      <c r="B1234" s="6" t="s">
        <v>34</v>
      </c>
      <c r="C1234" s="6" t="s">
        <v>2862</v>
      </c>
      <c r="D1234" s="6" t="s">
        <v>2863</v>
      </c>
      <c r="E1234" s="5" t="str">
        <f>HYPERLINK("https://www.esco-net.com/wcs/escort/ec/detail?hHinCd=EA764C-101","EA764C-101")</f>
        <v>EA764C-101</v>
      </c>
    </row>
    <row r="1235" spans="2:5" x14ac:dyDescent="0.2">
      <c r="B1235" s="6" t="s">
        <v>2864</v>
      </c>
      <c r="C1235" s="6" t="s">
        <v>2865</v>
      </c>
      <c r="D1235" s="6" t="s">
        <v>2866</v>
      </c>
      <c r="E1235" s="5" t="str">
        <f>HYPERLINK("https://www.esco-net.com/wcs/escort/ec/detail?hHinCd=EA929DB-112","EA929DB-112")</f>
        <v>EA929DB-112</v>
      </c>
    </row>
    <row r="1236" spans="2:5" x14ac:dyDescent="0.2">
      <c r="B1236" s="6" t="s">
        <v>2864</v>
      </c>
      <c r="C1236" s="6" t="s">
        <v>2867</v>
      </c>
      <c r="D1236" s="6" t="s">
        <v>2868</v>
      </c>
      <c r="E1236" s="5" t="str">
        <f>HYPERLINK("https://www.esco-net.com/wcs/escort/ec/detail?hHinCd=EA929DB-327A","EA929DB-327A")</f>
        <v>EA929DB-327A</v>
      </c>
    </row>
    <row r="1237" spans="2:5" x14ac:dyDescent="0.2">
      <c r="B1237" s="6" t="s">
        <v>89</v>
      </c>
      <c r="C1237" s="6" t="s">
        <v>2869</v>
      </c>
      <c r="D1237" s="6" t="s">
        <v>2870</v>
      </c>
      <c r="E1237" s="5" t="str">
        <f>HYPERLINK("https://www.esco-net.com/wcs/escort/ec/detail?hHinCd=EA759X-13R","EA759X-13R")</f>
        <v>EA759X-13R</v>
      </c>
    </row>
    <row r="1238" spans="2:5" x14ac:dyDescent="0.2">
      <c r="B1238" s="6" t="s">
        <v>89</v>
      </c>
      <c r="C1238" s="6" t="s">
        <v>2871</v>
      </c>
      <c r="D1238" s="6" t="s">
        <v>2872</v>
      </c>
      <c r="E1238" s="5"/>
    </row>
    <row r="1239" spans="2:5" x14ac:dyDescent="0.2">
      <c r="B1239" s="6" t="s">
        <v>209</v>
      </c>
      <c r="C1239" s="6" t="s">
        <v>2873</v>
      </c>
      <c r="D1239" s="6" t="s">
        <v>2874</v>
      </c>
      <c r="E1239" s="5" t="str">
        <f>HYPERLINK("https://www.esco-net.com/wcs/escort/ec/detail?hHinCd=EA759XD-54","EA759XD-54")</f>
        <v>EA759XD-54</v>
      </c>
    </row>
    <row r="1240" spans="2:5" x14ac:dyDescent="0.2">
      <c r="B1240" s="6" t="s">
        <v>209</v>
      </c>
      <c r="C1240" s="6" t="s">
        <v>2875</v>
      </c>
      <c r="D1240" s="6" t="s">
        <v>2876</v>
      </c>
      <c r="E1240" s="5"/>
    </row>
    <row r="1241" spans="2:5" x14ac:dyDescent="0.2">
      <c r="B1241" s="6" t="s">
        <v>209</v>
      </c>
      <c r="C1241" s="6" t="s">
        <v>2877</v>
      </c>
      <c r="D1241" s="6" t="s">
        <v>2878</v>
      </c>
      <c r="E1241" s="5"/>
    </row>
    <row r="1242" spans="2:5" x14ac:dyDescent="0.2">
      <c r="B1242" s="6" t="s">
        <v>210</v>
      </c>
      <c r="C1242" s="6" t="s">
        <v>2879</v>
      </c>
      <c r="D1242" s="6" t="s">
        <v>2880</v>
      </c>
      <c r="E1242" s="5"/>
    </row>
    <row r="1243" spans="2:5" x14ac:dyDescent="0.2">
      <c r="B1243" s="6" t="s">
        <v>210</v>
      </c>
      <c r="C1243" s="6" t="s">
        <v>2881</v>
      </c>
      <c r="D1243" s="6" t="s">
        <v>2882</v>
      </c>
      <c r="E1243" s="5"/>
    </row>
    <row r="1244" spans="2:5" x14ac:dyDescent="0.2">
      <c r="B1244" s="6" t="s">
        <v>90</v>
      </c>
      <c r="C1244" s="6" t="s">
        <v>2883</v>
      </c>
      <c r="D1244" s="6" t="s">
        <v>2884</v>
      </c>
      <c r="E1244" s="5"/>
    </row>
    <row r="1245" spans="2:5" x14ac:dyDescent="0.2">
      <c r="B1245" s="6" t="s">
        <v>211</v>
      </c>
      <c r="C1245" s="6" t="s">
        <v>2885</v>
      </c>
      <c r="D1245" s="6" t="s">
        <v>2886</v>
      </c>
      <c r="E1245" s="5" t="str">
        <f>HYPERLINK("https://www.esco-net.com/wcs/escort/ec/detail?hHinCd=EA764A-49C","EA764A-49C")</f>
        <v>EA764A-49C</v>
      </c>
    </row>
    <row r="1246" spans="2:5" x14ac:dyDescent="0.2">
      <c r="B1246" s="6" t="s">
        <v>15</v>
      </c>
      <c r="C1246" s="6" t="s">
        <v>2887</v>
      </c>
      <c r="D1246" s="6" t="s">
        <v>2888</v>
      </c>
      <c r="E1246" s="5" t="str">
        <f>HYPERLINK("https://www.esco-net.com/wcs/escort/ec/detail?hHinCd=EA759GK-30","EA759GK-30")</f>
        <v>EA759GK-30</v>
      </c>
    </row>
    <row r="1247" spans="2:5" x14ac:dyDescent="0.2">
      <c r="B1247" s="6" t="s">
        <v>15</v>
      </c>
      <c r="C1247" s="6" t="s">
        <v>2889</v>
      </c>
      <c r="D1247" s="6" t="s">
        <v>2890</v>
      </c>
      <c r="E1247" s="5" t="str">
        <f>HYPERLINK("https://www.esco-net.com/wcs/escort/ec/detail?hHinCd=EA759GV-171","EA759GV-171")</f>
        <v>EA759GV-171</v>
      </c>
    </row>
    <row r="1248" spans="2:5" x14ac:dyDescent="0.2">
      <c r="B1248" s="6" t="s">
        <v>15</v>
      </c>
      <c r="C1248" s="6" t="s">
        <v>2891</v>
      </c>
      <c r="D1248" s="6" t="s">
        <v>2892</v>
      </c>
      <c r="E1248" s="5" t="str">
        <f>HYPERLINK("https://www.esco-net.com/wcs/escort/ec/detail?hHinCd=EA759GV-138","EA759GV-138")</f>
        <v>EA759GV-138</v>
      </c>
    </row>
    <row r="1249" spans="2:5" x14ac:dyDescent="0.2">
      <c r="B1249" s="6" t="s">
        <v>15</v>
      </c>
      <c r="C1249" s="6" t="s">
        <v>2893</v>
      </c>
      <c r="D1249" s="6" t="s">
        <v>2894</v>
      </c>
      <c r="E1249" s="5"/>
    </row>
    <row r="1250" spans="2:5" x14ac:dyDescent="0.2">
      <c r="B1250" s="6" t="s">
        <v>15</v>
      </c>
      <c r="C1250" s="6" t="s">
        <v>2895</v>
      </c>
      <c r="D1250" s="6" t="s">
        <v>2896</v>
      </c>
      <c r="E1250" s="5"/>
    </row>
    <row r="1251" spans="2:5" x14ac:dyDescent="0.2">
      <c r="B1251" s="6" t="s">
        <v>15</v>
      </c>
      <c r="C1251" s="6" t="s">
        <v>2897</v>
      </c>
      <c r="D1251" s="6" t="s">
        <v>2898</v>
      </c>
      <c r="E1251" s="5"/>
    </row>
    <row r="1252" spans="2:5" x14ac:dyDescent="0.2">
      <c r="B1252" s="6" t="s">
        <v>212</v>
      </c>
      <c r="C1252" s="6" t="s">
        <v>2899</v>
      </c>
      <c r="D1252" s="6" t="s">
        <v>2900</v>
      </c>
      <c r="E1252" s="5" t="str">
        <f>HYPERLINK("https://www.esco-net.com/wcs/escort/ec/detail?hHinCd=EA759GK-27E","EA759GK-27E")</f>
        <v>EA759GK-27E</v>
      </c>
    </row>
    <row r="1253" spans="2:5" x14ac:dyDescent="0.2">
      <c r="B1253" s="6" t="s">
        <v>212</v>
      </c>
      <c r="C1253" s="6" t="s">
        <v>2901</v>
      </c>
      <c r="D1253" s="6" t="s">
        <v>2902</v>
      </c>
      <c r="E1253" s="5" t="str">
        <f>HYPERLINK("https://www.esco-net.com/wcs/escort/ec/detail?hHinCd=EA759GL-32","EA759GL-32")</f>
        <v>EA759GL-32</v>
      </c>
    </row>
    <row r="1254" spans="2:5" x14ac:dyDescent="0.2">
      <c r="B1254" s="6" t="s">
        <v>212</v>
      </c>
      <c r="C1254" s="6" t="s">
        <v>2903</v>
      </c>
      <c r="D1254" s="6" t="s">
        <v>2904</v>
      </c>
      <c r="E1254" s="5" t="str">
        <f>HYPERLINK("https://www.esco-net.com/wcs/escort/ec/detail?hHinCd=EA759GL-41","EA759GL-41")</f>
        <v>EA759GL-41</v>
      </c>
    </row>
    <row r="1255" spans="2:5" x14ac:dyDescent="0.2">
      <c r="B1255" s="6" t="s">
        <v>91</v>
      </c>
      <c r="C1255" s="6" t="s">
        <v>2905</v>
      </c>
      <c r="D1255" s="6" t="s">
        <v>2906</v>
      </c>
      <c r="E1255" s="5" t="str">
        <f>HYPERLINK("https://www.esco-net.com/wcs/escort/ec/detail?hHinCd=EA762EE-104","EA762EE-104")</f>
        <v>EA762EE-104</v>
      </c>
    </row>
    <row r="1256" spans="2:5" x14ac:dyDescent="0.2">
      <c r="B1256" s="6" t="s">
        <v>213</v>
      </c>
      <c r="C1256" s="6" t="s">
        <v>2907</v>
      </c>
      <c r="D1256" s="6" t="s">
        <v>2908</v>
      </c>
      <c r="E1256" s="5" t="str">
        <f>HYPERLINK("https://www.esco-net.com/wcs/escort/ec/detail?hHinCd=EA761HD-27A","EA761HD-27A")</f>
        <v>EA761HD-27A</v>
      </c>
    </row>
    <row r="1257" spans="2:5" x14ac:dyDescent="0.2">
      <c r="B1257" s="6" t="s">
        <v>213</v>
      </c>
      <c r="C1257" s="6" t="s">
        <v>2909</v>
      </c>
      <c r="D1257" s="6" t="s">
        <v>214</v>
      </c>
      <c r="E1257" s="5" t="str">
        <f>HYPERLINK("https://www.esco-net.com/wcs/escort/ec/detail?hHinCd=EA761HD-52B","EA761HD-52B")</f>
        <v>EA761HD-52B</v>
      </c>
    </row>
    <row r="1258" spans="2:5" x14ac:dyDescent="0.2">
      <c r="B1258" s="6" t="s">
        <v>213</v>
      </c>
      <c r="C1258" s="6" t="s">
        <v>2910</v>
      </c>
      <c r="D1258" s="6" t="s">
        <v>2911</v>
      </c>
      <c r="E1258" s="5" t="str">
        <f>HYPERLINK("https://www.esco-net.com/wcs/escort/ec/detail?hHinCd=EA761HD-53B","EA761HD-53B")</f>
        <v>EA761HD-53B</v>
      </c>
    </row>
    <row r="1259" spans="2:5" x14ac:dyDescent="0.2">
      <c r="B1259" s="6" t="s">
        <v>213</v>
      </c>
      <c r="C1259" s="6" t="s">
        <v>2912</v>
      </c>
      <c r="D1259" s="6" t="s">
        <v>2913</v>
      </c>
      <c r="E1259" s="5" t="str">
        <f>HYPERLINK("https://www.esco-net.com/wcs/escort/ec/detail?hHinCd=EA761HD-54A","EA761HD-54A")</f>
        <v>EA761HD-54A</v>
      </c>
    </row>
    <row r="1260" spans="2:5" x14ac:dyDescent="0.2">
      <c r="B1260" s="6" t="s">
        <v>25</v>
      </c>
      <c r="C1260" s="6" t="s">
        <v>2914</v>
      </c>
      <c r="D1260" s="6" t="s">
        <v>2915</v>
      </c>
      <c r="E1260" s="5"/>
    </row>
    <row r="1261" spans="2:5" x14ac:dyDescent="0.2">
      <c r="B1261" s="6" t="s">
        <v>2916</v>
      </c>
      <c r="C1261" s="6" t="s">
        <v>2917</v>
      </c>
      <c r="D1261" s="6" t="s">
        <v>2918</v>
      </c>
      <c r="E1261" s="5" t="str">
        <f>HYPERLINK("https://www.esco-net.com/wcs/escort/ec/detail?hHinCd=EA763ZD-72A","EA763ZD-72A")</f>
        <v>EA763ZD-72A</v>
      </c>
    </row>
    <row r="1262" spans="2:5" x14ac:dyDescent="0.2">
      <c r="B1262" s="6" t="s">
        <v>2919</v>
      </c>
      <c r="C1262" s="6" t="s">
        <v>2920</v>
      </c>
      <c r="D1262" s="6" t="s">
        <v>2921</v>
      </c>
      <c r="E1262" s="5"/>
    </row>
    <row r="1263" spans="2:5" x14ac:dyDescent="0.2">
      <c r="B1263" s="6" t="s">
        <v>2922</v>
      </c>
      <c r="C1263" s="6" t="s">
        <v>2923</v>
      </c>
      <c r="D1263" s="6" t="s">
        <v>2924</v>
      </c>
      <c r="E1263" s="5" t="str">
        <f>HYPERLINK("https://www.esco-net.com/wcs/escort/ec/detail?hHinCd=EA798CG-46","EA798CG-46")</f>
        <v>EA798CG-46</v>
      </c>
    </row>
    <row r="1264" spans="2:5" x14ac:dyDescent="0.2">
      <c r="B1264" s="6" t="s">
        <v>2925</v>
      </c>
      <c r="C1264" s="6" t="s">
        <v>2926</v>
      </c>
      <c r="D1264" s="6" t="s">
        <v>2927</v>
      </c>
      <c r="E1264" s="5" t="str">
        <f>HYPERLINK("https://www.esco-net.com/wcs/escort/ec/detail?hHinCd=EA916X-63","EA916X-63")</f>
        <v>EA916X-63</v>
      </c>
    </row>
    <row r="1265" spans="2:5" x14ac:dyDescent="0.2">
      <c r="B1265" s="6" t="s">
        <v>92</v>
      </c>
      <c r="C1265" s="6" t="s">
        <v>2928</v>
      </c>
      <c r="D1265" s="6" t="s">
        <v>2929</v>
      </c>
      <c r="E1265" s="5" t="str">
        <f>HYPERLINK("https://www.esco-net.com/wcs/escort/ec/detail?hHinCd=EA995AA-30B","EA995AA-30B")</f>
        <v>EA995AA-30B</v>
      </c>
    </row>
    <row r="1266" spans="2:5" x14ac:dyDescent="0.2">
      <c r="B1266" s="6" t="s">
        <v>12</v>
      </c>
      <c r="C1266" s="6" t="s">
        <v>2930</v>
      </c>
      <c r="D1266" s="6" t="s">
        <v>2931</v>
      </c>
      <c r="E1266" s="5" t="str">
        <f>HYPERLINK("https://www.esco-net.com/wcs/escort/ec/detail?hHinCd=EA954LB-31B","EA954LB-31B")</f>
        <v>EA954LB-31B</v>
      </c>
    </row>
    <row r="1267" spans="2:5" x14ac:dyDescent="0.2">
      <c r="B1267" s="6" t="s">
        <v>2932</v>
      </c>
      <c r="C1267" s="6" t="s">
        <v>2933</v>
      </c>
      <c r="D1267" s="6" t="s">
        <v>2934</v>
      </c>
      <c r="E1267" s="5" t="str">
        <f>HYPERLINK("https://www.esco-net.com/wcs/escort/ec/detail?hHinCd=EA954HC-480","EA954HC-480")</f>
        <v>EA954HC-480</v>
      </c>
    </row>
    <row r="1268" spans="2:5" x14ac:dyDescent="0.2">
      <c r="B1268" s="6" t="s">
        <v>2935</v>
      </c>
      <c r="C1268" s="6" t="s">
        <v>2936</v>
      </c>
      <c r="D1268" s="6" t="s">
        <v>2937</v>
      </c>
      <c r="E1268" s="5"/>
    </row>
    <row r="1269" spans="2:5" x14ac:dyDescent="0.2">
      <c r="B1269" s="6" t="s">
        <v>93</v>
      </c>
      <c r="C1269" s="6" t="s">
        <v>2938</v>
      </c>
      <c r="D1269" s="6" t="s">
        <v>2939</v>
      </c>
      <c r="E1269" s="5" t="str">
        <f>HYPERLINK("https://www.esco-net.com/wcs/escort/ec/detail?hHinCd=EA954HC-314B","EA954HC-314B")</f>
        <v>EA954HC-314B</v>
      </c>
    </row>
    <row r="1270" spans="2:5" x14ac:dyDescent="0.2">
      <c r="B1270" s="6" t="s">
        <v>2940</v>
      </c>
      <c r="C1270" s="6" t="s">
        <v>2941</v>
      </c>
      <c r="D1270" s="6" t="s">
        <v>2942</v>
      </c>
      <c r="E1270" s="5" t="str">
        <f>HYPERLINK("https://www.esco-net.com/wcs/escort/ec/detail?hHinCd=EA956XB-10","EA956XB-10")</f>
        <v>EA956XB-10</v>
      </c>
    </row>
    <row r="1271" spans="2:5" x14ac:dyDescent="0.2">
      <c r="B1271" s="6" t="s">
        <v>2943</v>
      </c>
      <c r="C1271" s="6" t="s">
        <v>2944</v>
      </c>
      <c r="D1271" s="6" t="s">
        <v>2945</v>
      </c>
      <c r="E1271" s="5"/>
    </row>
    <row r="1272" spans="2:5" x14ac:dyDescent="0.2">
      <c r="B1272" s="6" t="s">
        <v>2946</v>
      </c>
      <c r="C1272" s="6" t="s">
        <v>2947</v>
      </c>
      <c r="D1272" s="6" t="s">
        <v>2948</v>
      </c>
      <c r="E1272" s="5" t="str">
        <f>HYPERLINK("https://www.esco-net.com/wcs/escort/ec/detail?hHinCd=EA956XE-32","EA956XE-32")</f>
        <v>EA956XE-32</v>
      </c>
    </row>
    <row r="1273" spans="2:5" x14ac:dyDescent="0.2">
      <c r="B1273" s="6" t="s">
        <v>2949</v>
      </c>
      <c r="C1273" s="6" t="s">
        <v>2950</v>
      </c>
      <c r="D1273" s="6" t="s">
        <v>2951</v>
      </c>
      <c r="E1273" s="5" t="str">
        <f>HYPERLINK("https://www.esco-net.com/wcs/escort/ec/detail?hHinCd=EA956XF-22","EA956XF-22")</f>
        <v>EA956XF-22</v>
      </c>
    </row>
    <row r="1274" spans="2:5" x14ac:dyDescent="0.2">
      <c r="B1274" s="6" t="s">
        <v>94</v>
      </c>
      <c r="C1274" s="6" t="s">
        <v>2952</v>
      </c>
      <c r="D1274" s="6" t="s">
        <v>2953</v>
      </c>
      <c r="E1274" s="5"/>
    </row>
    <row r="1275" spans="2:5" x14ac:dyDescent="0.2">
      <c r="B1275" s="6" t="s">
        <v>2954</v>
      </c>
      <c r="C1275" s="6" t="s">
        <v>2955</v>
      </c>
      <c r="D1275" s="6" t="s">
        <v>2956</v>
      </c>
      <c r="E1275" s="5" t="str">
        <f>HYPERLINK("https://www.esco-net.com/wcs/escort/ec/detail?hHinCd=EA913YH-39A","EA913YH-39A")</f>
        <v>EA913YH-39A</v>
      </c>
    </row>
    <row r="1276" spans="2:5" x14ac:dyDescent="0.2">
      <c r="B1276" s="6" t="s">
        <v>215</v>
      </c>
      <c r="C1276" s="6" t="s">
        <v>2957</v>
      </c>
      <c r="D1276" s="6" t="s">
        <v>2958</v>
      </c>
      <c r="E1276" s="5" t="str">
        <f>HYPERLINK("https://www.esco-net.com/wcs/escort/ec/detail?hHinCd=EA927AN-31","EA927AN-31")</f>
        <v>EA927AN-31</v>
      </c>
    </row>
    <row r="1277" spans="2:5" x14ac:dyDescent="0.2">
      <c r="B1277" s="6" t="s">
        <v>216</v>
      </c>
      <c r="C1277" s="6" t="s">
        <v>2959</v>
      </c>
      <c r="D1277" s="6" t="s">
        <v>2960</v>
      </c>
      <c r="E1277" s="5" t="str">
        <f>HYPERLINK("https://www.esco-net.com/wcs/escort/ec/detail?hHinCd=EA927BR-8","EA927BR-8")</f>
        <v>EA927BR-8</v>
      </c>
    </row>
    <row r="1278" spans="2:5" x14ac:dyDescent="0.2">
      <c r="B1278" s="6" t="s">
        <v>95</v>
      </c>
      <c r="C1278" s="6" t="s">
        <v>2961</v>
      </c>
      <c r="D1278" s="6" t="s">
        <v>2962</v>
      </c>
      <c r="E1278" s="5" t="str">
        <f>HYPERLINK("https://www.esco-net.com/wcs/escort/ec/detail?hHinCd=EA927AX-1C","EA927AX-1C")</f>
        <v>EA927AX-1C</v>
      </c>
    </row>
    <row r="1279" spans="2:5" x14ac:dyDescent="0.2">
      <c r="B1279" s="6" t="s">
        <v>95</v>
      </c>
      <c r="C1279" s="6" t="s">
        <v>2963</v>
      </c>
      <c r="D1279" s="6" t="s">
        <v>2964</v>
      </c>
      <c r="E1279" s="5" t="str">
        <f>HYPERLINK("https://www.esco-net.com/wcs/escort/ec/detail?hHinCd=EA927AX-6C","EA927AX-6C")</f>
        <v>EA927AX-6C</v>
      </c>
    </row>
    <row r="1280" spans="2:5" x14ac:dyDescent="0.2">
      <c r="B1280" s="6" t="s">
        <v>95</v>
      </c>
      <c r="C1280" s="6" t="s">
        <v>2965</v>
      </c>
      <c r="D1280" s="6" t="s">
        <v>2966</v>
      </c>
      <c r="E1280" s="5" t="str">
        <f>HYPERLINK("https://www.esco-net.com/wcs/escort/ec/detail?hHinCd=EA927AX-16B","EA927AX-16B")</f>
        <v>EA927AX-16B</v>
      </c>
    </row>
    <row r="1281" spans="2:5" x14ac:dyDescent="0.2">
      <c r="B1281" s="6" t="s">
        <v>2967</v>
      </c>
      <c r="C1281" s="6" t="s">
        <v>2968</v>
      </c>
      <c r="D1281" s="6" t="s">
        <v>2969</v>
      </c>
      <c r="E1281" s="5" t="str">
        <f>HYPERLINK("https://www.esco-net.com/wcs/escort/ec/detail?hHinCd=EA927AW-43A","EA927AW-43A")</f>
        <v>EA927AW-43A</v>
      </c>
    </row>
    <row r="1282" spans="2:5" x14ac:dyDescent="0.2">
      <c r="B1282" s="6" t="s">
        <v>2970</v>
      </c>
      <c r="C1282" s="6" t="s">
        <v>2971</v>
      </c>
      <c r="D1282" s="6" t="s">
        <v>2972</v>
      </c>
      <c r="E1282" s="5" t="str">
        <f>HYPERLINK("https://www.esco-net.com/wcs/escort/ec/detail?hHinCd=EA927AW-51A","EA927AW-51A")</f>
        <v>EA927AW-51A</v>
      </c>
    </row>
    <row r="1283" spans="2:5" x14ac:dyDescent="0.2">
      <c r="B1283" s="6" t="s">
        <v>2973</v>
      </c>
      <c r="C1283" s="6" t="s">
        <v>2974</v>
      </c>
      <c r="D1283" s="6" t="s">
        <v>2975</v>
      </c>
      <c r="E1283" s="5" t="str">
        <f>HYPERLINK("https://www.esco-net.com/wcs/escort/ec/detail?hHinCd=EA927CH-54","EA927CH-54")</f>
        <v>EA927CH-54</v>
      </c>
    </row>
    <row r="1284" spans="2:5" x14ac:dyDescent="0.2">
      <c r="B1284" s="6" t="s">
        <v>2973</v>
      </c>
      <c r="C1284" s="6" t="s">
        <v>2976</v>
      </c>
      <c r="D1284" s="6" t="s">
        <v>2977</v>
      </c>
      <c r="E1284" s="5"/>
    </row>
    <row r="1285" spans="2:5" x14ac:dyDescent="0.2">
      <c r="B1285" s="6" t="s">
        <v>96</v>
      </c>
      <c r="C1285" s="6" t="s">
        <v>2978</v>
      </c>
      <c r="D1285" s="6" t="s">
        <v>2979</v>
      </c>
      <c r="E1285" s="5" t="str">
        <f>HYPERLINK("https://www.esco-net.com/wcs/escort/ec/detail?hHinCd=EA910SA-32","EA910SA-32")</f>
        <v>EA910SA-32</v>
      </c>
    </row>
    <row r="1286" spans="2:5" x14ac:dyDescent="0.2">
      <c r="B1286" s="6" t="s">
        <v>2980</v>
      </c>
      <c r="C1286" s="6" t="s">
        <v>2981</v>
      </c>
      <c r="D1286" s="6" t="s">
        <v>2982</v>
      </c>
      <c r="E1286" s="5" t="str">
        <f>HYPERLINK("https://www.esco-net.com/wcs/escort/ec/detail?hHinCd=EA758FH-10","EA758FH-10")</f>
        <v>EA758FH-10</v>
      </c>
    </row>
    <row r="1287" spans="2:5" x14ac:dyDescent="0.2">
      <c r="B1287" s="6" t="s">
        <v>2983</v>
      </c>
      <c r="C1287" s="6" t="s">
        <v>2984</v>
      </c>
      <c r="D1287" s="6" t="s">
        <v>2985</v>
      </c>
      <c r="E1287" s="5"/>
    </row>
    <row r="1288" spans="2:5" x14ac:dyDescent="0.2">
      <c r="B1288" s="6" t="s">
        <v>2986</v>
      </c>
      <c r="C1288" s="6" t="s">
        <v>2987</v>
      </c>
      <c r="D1288" s="6" t="s">
        <v>2988</v>
      </c>
      <c r="E1288" s="5"/>
    </row>
    <row r="1289" spans="2:5" x14ac:dyDescent="0.2">
      <c r="B1289" s="6" t="s">
        <v>2989</v>
      </c>
      <c r="C1289" s="6" t="s">
        <v>2990</v>
      </c>
      <c r="D1289" s="6" t="s">
        <v>2991</v>
      </c>
      <c r="E1289" s="5" t="str">
        <f>HYPERLINK("https://www.esco-net.com/wcs/escort/ec/detail?hHinCd=EA758-31B","EA758-31B")</f>
        <v>EA758-31B</v>
      </c>
    </row>
    <row r="1290" spans="2:5" x14ac:dyDescent="0.2">
      <c r="B1290" s="6" t="s">
        <v>2992</v>
      </c>
      <c r="C1290" s="6" t="s">
        <v>2993</v>
      </c>
      <c r="D1290" s="6" t="s">
        <v>2994</v>
      </c>
      <c r="E1290" s="5" t="str">
        <f>HYPERLINK("https://www.esco-net.com/wcs/escort/ec/detail?hHinCd=EA763AN-5C","EA763AN-5C")</f>
        <v>EA763AN-5C</v>
      </c>
    </row>
    <row r="1291" spans="2:5" x14ac:dyDescent="0.2">
      <c r="B1291" s="6" t="s">
        <v>97</v>
      </c>
      <c r="C1291" s="6" t="s">
        <v>2995</v>
      </c>
      <c r="D1291" s="6" t="s">
        <v>2996</v>
      </c>
      <c r="E1291" s="5" t="str">
        <f>HYPERLINK("https://www.esco-net.com/wcs/escort/ec/detail?hHinCd=EA763AP-100N","EA763AP-100N")</f>
        <v>EA763AP-100N</v>
      </c>
    </row>
    <row r="1292" spans="2:5" x14ac:dyDescent="0.2">
      <c r="B1292" s="6" t="s">
        <v>2997</v>
      </c>
      <c r="C1292" s="6" t="s">
        <v>2998</v>
      </c>
      <c r="D1292" s="6" t="s">
        <v>100</v>
      </c>
      <c r="E1292" s="5" t="str">
        <f>HYPERLINK("https://www.esco-net.com/wcs/escort/ec/detail?hHinCd=EA763AL-21B","EA763AL-21B")</f>
        <v>EA763AL-21B</v>
      </c>
    </row>
    <row r="1293" spans="2:5" x14ac:dyDescent="0.2">
      <c r="B1293" s="6" t="s">
        <v>2997</v>
      </c>
      <c r="C1293" s="6" t="s">
        <v>2999</v>
      </c>
      <c r="D1293" s="6" t="s">
        <v>3000</v>
      </c>
      <c r="E1293" s="5" t="str">
        <f>HYPERLINK("https://www.esco-net.com/wcs/escort/ec/detail?hHinCd=EA763AM-43","EA763AM-43")</f>
        <v>EA763AM-43</v>
      </c>
    </row>
    <row r="1294" spans="2:5" x14ac:dyDescent="0.2">
      <c r="B1294" s="6" t="s">
        <v>217</v>
      </c>
      <c r="C1294" s="6" t="s">
        <v>3001</v>
      </c>
      <c r="D1294" s="6" t="s">
        <v>218</v>
      </c>
      <c r="E1294" s="5" t="str">
        <f>HYPERLINK("https://www.esco-net.com/wcs/escort/ec/detail?hHinCd=EA763AR-25L","EA763AR-25L")</f>
        <v>EA763AR-25L</v>
      </c>
    </row>
    <row r="1295" spans="2:5" x14ac:dyDescent="0.2">
      <c r="B1295" s="6" t="s">
        <v>217</v>
      </c>
      <c r="C1295" s="6" t="s">
        <v>3002</v>
      </c>
      <c r="D1295" s="6" t="s">
        <v>3003</v>
      </c>
      <c r="E1295" s="5" t="str">
        <f>HYPERLINK("https://www.esco-net.com/wcs/escort/ec/detail?hHinCd=EA763AR-25L","EA763AR-25L")</f>
        <v>EA763AR-25L</v>
      </c>
    </row>
    <row r="1296" spans="2:5" x14ac:dyDescent="0.2">
      <c r="B1296" s="6" t="s">
        <v>3004</v>
      </c>
      <c r="C1296" s="6" t="s">
        <v>3005</v>
      </c>
      <c r="D1296" s="6" t="s">
        <v>3006</v>
      </c>
      <c r="E1296" s="5" t="str">
        <f>HYPERLINK("https://www.esco-net.com/wcs/escort/ec/detail?hHinCd=EA763AV-2E","EA763AV-2E")</f>
        <v>EA763AV-2E</v>
      </c>
    </row>
    <row r="1297" spans="2:5" x14ac:dyDescent="0.2">
      <c r="B1297" s="6" t="s">
        <v>3007</v>
      </c>
      <c r="C1297" s="6" t="s">
        <v>3008</v>
      </c>
      <c r="D1297" s="6" t="s">
        <v>3009</v>
      </c>
      <c r="E1297" s="5" t="str">
        <f>HYPERLINK("https://www.esco-net.com/wcs/escort/ec/detail?hHinCd=EA540K-32","EA540K-32")</f>
        <v>EA540K-32</v>
      </c>
    </row>
    <row r="1298" spans="2:5" x14ac:dyDescent="0.2">
      <c r="B1298" s="6" t="s">
        <v>3007</v>
      </c>
      <c r="C1298" s="6" t="s">
        <v>3010</v>
      </c>
      <c r="D1298" s="6" t="s">
        <v>3011</v>
      </c>
      <c r="E1298" s="5"/>
    </row>
    <row r="1299" spans="2:5" x14ac:dyDescent="0.2">
      <c r="B1299" s="6" t="s">
        <v>3012</v>
      </c>
      <c r="C1299" s="6" t="s">
        <v>3013</v>
      </c>
      <c r="D1299" s="6" t="s">
        <v>3014</v>
      </c>
      <c r="E1299" s="5"/>
    </row>
    <row r="1300" spans="2:5" x14ac:dyDescent="0.2">
      <c r="B1300" s="6" t="s">
        <v>3015</v>
      </c>
      <c r="C1300" s="6" t="s">
        <v>3016</v>
      </c>
      <c r="D1300" s="6" t="s">
        <v>3017</v>
      </c>
      <c r="E1300" s="5"/>
    </row>
    <row r="1301" spans="2:5" x14ac:dyDescent="0.2">
      <c r="B1301" s="6" t="s">
        <v>3015</v>
      </c>
      <c r="C1301" s="6" t="s">
        <v>3018</v>
      </c>
      <c r="D1301" s="6" t="s">
        <v>3019</v>
      </c>
      <c r="E1301" s="5"/>
    </row>
    <row r="1302" spans="2:5" x14ac:dyDescent="0.2">
      <c r="B1302" s="6" t="s">
        <v>3015</v>
      </c>
      <c r="C1302" s="6" t="s">
        <v>3020</v>
      </c>
      <c r="D1302" s="6" t="s">
        <v>3021</v>
      </c>
      <c r="E1302" s="5"/>
    </row>
    <row r="1303" spans="2:5" x14ac:dyDescent="0.2">
      <c r="B1303" s="6" t="s">
        <v>3022</v>
      </c>
      <c r="C1303" s="6" t="s">
        <v>3023</v>
      </c>
      <c r="D1303" s="6" t="s">
        <v>3024</v>
      </c>
      <c r="E1303" s="5" t="str">
        <f>HYPERLINK("https://www.esco-net.com/wcs/escort/ec/detail?hHinCd=EA979AD-23","EA979AD-23")</f>
        <v>EA979AD-23</v>
      </c>
    </row>
    <row r="1304" spans="2:5" x14ac:dyDescent="0.2">
      <c r="B1304" s="6" t="s">
        <v>98</v>
      </c>
      <c r="C1304" s="6" t="s">
        <v>3025</v>
      </c>
      <c r="D1304" s="6" t="s">
        <v>3026</v>
      </c>
      <c r="E1304" s="5"/>
    </row>
    <row r="1305" spans="2:5" x14ac:dyDescent="0.2">
      <c r="B1305" s="6" t="s">
        <v>219</v>
      </c>
      <c r="C1305" s="6" t="s">
        <v>3027</v>
      </c>
      <c r="D1305" s="6" t="s">
        <v>3028</v>
      </c>
      <c r="E1305" s="5"/>
    </row>
    <row r="1306" spans="2:5" x14ac:dyDescent="0.2">
      <c r="B1306" s="6" t="s">
        <v>26</v>
      </c>
      <c r="C1306" s="6" t="s">
        <v>3029</v>
      </c>
      <c r="D1306" s="6" t="s">
        <v>3030</v>
      </c>
      <c r="E1306" s="5"/>
    </row>
    <row r="1307" spans="2:5" x14ac:dyDescent="0.2">
      <c r="B1307" s="6" t="s">
        <v>220</v>
      </c>
      <c r="C1307" s="6" t="s">
        <v>3031</v>
      </c>
      <c r="D1307" s="6" t="s">
        <v>3032</v>
      </c>
      <c r="E1307" s="5"/>
    </row>
    <row r="1308" spans="2:5" x14ac:dyDescent="0.2">
      <c r="B1308" s="6" t="s">
        <v>3033</v>
      </c>
      <c r="C1308" s="6" t="s">
        <v>3034</v>
      </c>
      <c r="D1308" s="6" t="s">
        <v>3035</v>
      </c>
      <c r="E1308" s="5" t="str">
        <f>HYPERLINK("https://www.esco-net.com/wcs/escort/ec/detail?hHinCd=EA929AE-3BA","EA929AE-3BA")</f>
        <v>EA929AE-3BA</v>
      </c>
    </row>
    <row r="1309" spans="2:5" x14ac:dyDescent="0.2">
      <c r="B1309" s="6" t="s">
        <v>99</v>
      </c>
      <c r="C1309" s="6" t="s">
        <v>3036</v>
      </c>
      <c r="D1309" s="6" t="s">
        <v>3037</v>
      </c>
      <c r="E1309" s="5" t="str">
        <f>HYPERLINK("https://www.esco-net.com/wcs/escort/ec/detail?hHinCd=EA638LD-44","EA638LD-44")</f>
        <v>EA638LD-44</v>
      </c>
    </row>
    <row r="1310" spans="2:5" x14ac:dyDescent="0.2">
      <c r="B1310" s="6" t="s">
        <v>3038</v>
      </c>
      <c r="C1310" s="6" t="s">
        <v>3039</v>
      </c>
      <c r="D1310" s="6" t="s">
        <v>3040</v>
      </c>
      <c r="E1310" s="5" t="str">
        <f>HYPERLINK("https://www.esco-net.com/wcs/escort/ec/detail?hHinCd=EA916HH-32","EA916HH-32")</f>
        <v>EA916HH-32</v>
      </c>
    </row>
    <row r="1311" spans="2:5" x14ac:dyDescent="0.2">
      <c r="B1311" s="6" t="s">
        <v>3041</v>
      </c>
      <c r="C1311" s="6" t="s">
        <v>3042</v>
      </c>
      <c r="D1311" s="6" t="s">
        <v>3043</v>
      </c>
      <c r="E1311" s="5" t="str">
        <f>HYPERLINK("https://www.esco-net.com/wcs/escort/ec/detail?hHinCd=EA638LE-152","EA638LE-152")</f>
        <v>EA638LE-152</v>
      </c>
    </row>
    <row r="1312" spans="2:5" x14ac:dyDescent="0.2">
      <c r="B1312" s="6" t="s">
        <v>3044</v>
      </c>
      <c r="C1312" s="6" t="s">
        <v>3045</v>
      </c>
      <c r="D1312" s="6" t="s">
        <v>3046</v>
      </c>
      <c r="E1312" s="5" t="str">
        <f>HYPERLINK("https://www.esco-net.com/wcs/escort/ec/detail?hHinCd=EA115MA-42A","EA115MA-42A")</f>
        <v>EA115MA-42A</v>
      </c>
    </row>
    <row r="1313" spans="2:5" x14ac:dyDescent="0.2">
      <c r="B1313" s="6" t="s">
        <v>3044</v>
      </c>
      <c r="C1313" s="6" t="s">
        <v>3047</v>
      </c>
      <c r="D1313" s="6" t="s">
        <v>3048</v>
      </c>
      <c r="E1313" s="5" t="str">
        <f>HYPERLINK("https://www.esco-net.com/wcs/escort/ec/detail?hHinCd=EA922HB-37A","EA922HB-37A")</f>
        <v>EA922HB-37A</v>
      </c>
    </row>
    <row r="1314" spans="2:5" x14ac:dyDescent="0.2">
      <c r="B1314" s="6" t="s">
        <v>3049</v>
      </c>
      <c r="C1314" s="6" t="s">
        <v>3050</v>
      </c>
      <c r="D1314" s="6" t="s">
        <v>3051</v>
      </c>
      <c r="E1314" s="5" t="str">
        <f>HYPERLINK("https://www.esco-net.com/wcs/escort/ec/detail?hHinCd=EA922CW-4A","EA922CW-4A")</f>
        <v>EA922CW-4A</v>
      </c>
    </row>
    <row r="1315" spans="2:5" x14ac:dyDescent="0.2">
      <c r="B1315" s="6" t="s">
        <v>3049</v>
      </c>
      <c r="C1315" s="6" t="s">
        <v>3052</v>
      </c>
      <c r="D1315" s="6" t="s">
        <v>3053</v>
      </c>
      <c r="E1315" s="5"/>
    </row>
    <row r="1316" spans="2:5" x14ac:dyDescent="0.2">
      <c r="B1316" s="6" t="s">
        <v>101</v>
      </c>
      <c r="C1316" s="6" t="s">
        <v>3054</v>
      </c>
      <c r="D1316" s="6" t="s">
        <v>3055</v>
      </c>
      <c r="E1316" s="5" t="str">
        <f>HYPERLINK("https://www.esco-net.com/wcs/escort/ec/detail?hHinCd=EA922KC-51B","EA922KC-51B")</f>
        <v>EA922KC-51B</v>
      </c>
    </row>
    <row r="1317" spans="2:5" x14ac:dyDescent="0.2">
      <c r="B1317" s="6" t="s">
        <v>101</v>
      </c>
      <c r="C1317" s="6" t="s">
        <v>3056</v>
      </c>
      <c r="D1317" s="6" t="s">
        <v>3057</v>
      </c>
      <c r="E1317" s="5" t="str">
        <f>HYPERLINK("https://www.esco-net.com/wcs/escort/ec/detail?hHinCd=EA922KS-1A","EA922KS-1A")</f>
        <v>EA922KS-1A</v>
      </c>
    </row>
    <row r="1318" spans="2:5" x14ac:dyDescent="0.2">
      <c r="B1318" s="6" t="s">
        <v>102</v>
      </c>
      <c r="C1318" s="6" t="s">
        <v>3058</v>
      </c>
      <c r="D1318" s="6" t="s">
        <v>3059</v>
      </c>
      <c r="E1318" s="5" t="str">
        <f>HYPERLINK("https://www.esco-net.com/wcs/escort/ec/detail?hHinCd=EA922KR-25AA","EA922KR-25AA")</f>
        <v>EA922KR-25AA</v>
      </c>
    </row>
    <row r="1319" spans="2:5" x14ac:dyDescent="0.2">
      <c r="B1319" s="6" t="s">
        <v>103</v>
      </c>
      <c r="C1319" s="6" t="s">
        <v>3060</v>
      </c>
      <c r="D1319" s="6" t="s">
        <v>3061</v>
      </c>
      <c r="E1319" s="5" t="str">
        <f>HYPERLINK("https://www.esco-net.com/wcs/escort/ec/detail?hHinCd=EA920BG-41","EA920BG-41")</f>
        <v>EA920BG-41</v>
      </c>
    </row>
    <row r="1320" spans="2:5" x14ac:dyDescent="0.2">
      <c r="B1320" s="6" t="s">
        <v>3062</v>
      </c>
      <c r="C1320" s="6" t="s">
        <v>3063</v>
      </c>
      <c r="D1320" s="6" t="s">
        <v>3064</v>
      </c>
      <c r="E1320" s="5" t="str">
        <f>HYPERLINK("https://www.esco-net.com/wcs/escort/ec/detail?hHinCd=EA922AK-91","EA922AK-91")</f>
        <v>EA922AK-91</v>
      </c>
    </row>
    <row r="1321" spans="2:5" x14ac:dyDescent="0.2">
      <c r="B1321" s="6" t="s">
        <v>3065</v>
      </c>
      <c r="C1321" s="6" t="s">
        <v>3066</v>
      </c>
      <c r="D1321" s="6" t="s">
        <v>3067</v>
      </c>
      <c r="E1321" s="5"/>
    </row>
    <row r="1322" spans="2:5" x14ac:dyDescent="0.2">
      <c r="B1322" s="6" t="s">
        <v>3068</v>
      </c>
      <c r="C1322" s="6" t="s">
        <v>3069</v>
      </c>
      <c r="D1322" s="6" t="s">
        <v>3070</v>
      </c>
      <c r="E1322" s="5" t="str">
        <f>HYPERLINK("https://www.esco-net.com/wcs/escort/ec/detail?hHinCd=EA983AN-14B","EA983AN-14B")</f>
        <v>EA983AN-14B</v>
      </c>
    </row>
    <row r="1323" spans="2:5" x14ac:dyDescent="0.2">
      <c r="B1323" s="6" t="s">
        <v>221</v>
      </c>
      <c r="C1323" s="6" t="s">
        <v>3071</v>
      </c>
      <c r="D1323" s="6" t="s">
        <v>3072</v>
      </c>
      <c r="E1323" s="5" t="str">
        <f>HYPERLINK("https://www.esco-net.com/wcs/escort/ec/detail?hHinCd=EA915ET-71","EA915ET-71")</f>
        <v>EA915ET-71</v>
      </c>
    </row>
    <row r="1324" spans="2:5" x14ac:dyDescent="0.2">
      <c r="B1324" s="6" t="s">
        <v>222</v>
      </c>
      <c r="C1324" s="6" t="s">
        <v>3073</v>
      </c>
      <c r="D1324" s="6" t="s">
        <v>3074</v>
      </c>
      <c r="E1324" s="5" t="str">
        <f>HYPERLINK("https://www.esco-net.com/wcs/escort/ec/detail?hHinCd=EA800AR-76","EA800AR-76")</f>
        <v>EA800AR-76</v>
      </c>
    </row>
    <row r="1325" spans="2:5" x14ac:dyDescent="0.2">
      <c r="B1325" s="6" t="s">
        <v>223</v>
      </c>
      <c r="C1325" s="6" t="s">
        <v>3075</v>
      </c>
      <c r="D1325" s="6" t="s">
        <v>3076</v>
      </c>
      <c r="E1325" s="5"/>
    </row>
    <row r="1326" spans="2:5" x14ac:dyDescent="0.2">
      <c r="B1326" s="6" t="s">
        <v>223</v>
      </c>
      <c r="C1326" s="6" t="s">
        <v>3077</v>
      </c>
      <c r="D1326" s="6" t="s">
        <v>3076</v>
      </c>
      <c r="E1326" s="5"/>
    </row>
    <row r="1327" spans="2:5" x14ac:dyDescent="0.2">
      <c r="B1327" s="6" t="s">
        <v>223</v>
      </c>
      <c r="C1327" s="6" t="s">
        <v>3078</v>
      </c>
      <c r="D1327" s="6" t="s">
        <v>3079</v>
      </c>
      <c r="E1327" s="5" t="str">
        <f>HYPERLINK("https://www.esco-net.com/wcs/escort/ec/detail?hHinCd=EA800MP-27","EA800MP-27")</f>
        <v>EA800MP-27</v>
      </c>
    </row>
    <row r="1328" spans="2:5" x14ac:dyDescent="0.2">
      <c r="B1328" s="6" t="s">
        <v>3080</v>
      </c>
      <c r="C1328" s="6" t="s">
        <v>3081</v>
      </c>
      <c r="D1328" s="6" t="s">
        <v>3082</v>
      </c>
      <c r="E1328" s="5" t="str">
        <f>HYPERLINK("https://www.esco-net.com/wcs/escort/ec/detail?hHinCd=EA354A-46A","EA354A-46A")</f>
        <v>EA354A-46A</v>
      </c>
    </row>
    <row r="1329" spans="2:5" x14ac:dyDescent="0.2">
      <c r="B1329" s="6" t="s">
        <v>104</v>
      </c>
      <c r="C1329" s="6" t="s">
        <v>3083</v>
      </c>
      <c r="D1329" s="6" t="s">
        <v>3084</v>
      </c>
      <c r="E1329" s="5" t="str">
        <f>HYPERLINK("https://www.esco-net.com/wcs/escort/ec/detail?hHinCd=EA354MA-15A","EA354MA-15A")</f>
        <v>EA354MA-15A</v>
      </c>
    </row>
    <row r="1330" spans="2:5" x14ac:dyDescent="0.2">
      <c r="B1330" s="6" t="s">
        <v>105</v>
      </c>
      <c r="C1330" s="6" t="s">
        <v>3085</v>
      </c>
      <c r="D1330" s="6" t="s">
        <v>3086</v>
      </c>
      <c r="E1330" s="5" t="str">
        <f>HYPERLINK("https://www.esco-net.com/wcs/escort/ec/detail?hHinCd=EA353BS-114","EA353BS-114")</f>
        <v>EA353BS-114</v>
      </c>
    </row>
    <row r="1331" spans="2:5" x14ac:dyDescent="0.2">
      <c r="B1331" s="6" t="s">
        <v>105</v>
      </c>
      <c r="C1331" s="6" t="s">
        <v>3087</v>
      </c>
      <c r="D1331" s="6" t="s">
        <v>3088</v>
      </c>
      <c r="E1331" s="5"/>
    </row>
    <row r="1332" spans="2:5" x14ac:dyDescent="0.2">
      <c r="B1332" s="6" t="s">
        <v>224</v>
      </c>
      <c r="C1332" s="6" t="s">
        <v>3089</v>
      </c>
      <c r="D1332" s="6" t="s">
        <v>3086</v>
      </c>
      <c r="E1332" s="5" t="str">
        <f>HYPERLINK("https://www.esco-net.com/wcs/escort/ec/detail?hHinCd=EA353BT-74A","EA353BT-74A")</f>
        <v>EA353BT-74A</v>
      </c>
    </row>
    <row r="1333" spans="2:5" x14ac:dyDescent="0.2">
      <c r="B1333" s="6" t="s">
        <v>225</v>
      </c>
      <c r="C1333" s="6" t="s">
        <v>3090</v>
      </c>
      <c r="D1333" s="6" t="s">
        <v>3091</v>
      </c>
      <c r="E1333" s="5" t="str">
        <f>HYPERLINK("https://www.esco-net.com/wcs/escort/ec/detail?hHinCd=EA353BT-341","EA353BT-341")</f>
        <v>EA353BT-341</v>
      </c>
    </row>
    <row r="1334" spans="2:5" x14ac:dyDescent="0.2">
      <c r="B1334" s="6" t="s">
        <v>225</v>
      </c>
      <c r="C1334" s="6" t="s">
        <v>3092</v>
      </c>
      <c r="D1334" s="6" t="s">
        <v>3093</v>
      </c>
      <c r="E1334" s="5"/>
    </row>
    <row r="1335" spans="2:5" x14ac:dyDescent="0.2">
      <c r="B1335" s="6" t="s">
        <v>225</v>
      </c>
      <c r="C1335" s="6" t="s">
        <v>3094</v>
      </c>
      <c r="D1335" s="6" t="s">
        <v>3095</v>
      </c>
      <c r="E1335" s="5"/>
    </row>
    <row r="1336" spans="2:5" x14ac:dyDescent="0.2">
      <c r="B1336" s="6" t="s">
        <v>3096</v>
      </c>
      <c r="C1336" s="6" t="s">
        <v>3097</v>
      </c>
      <c r="D1336" s="6" t="s">
        <v>3098</v>
      </c>
      <c r="E1336" s="5" t="str">
        <f>HYPERLINK("https://www.esco-net.com/wcs/escort/ec/detail?hHinCd=EA353BE-31","EA353BE-31")</f>
        <v>EA353BE-31</v>
      </c>
    </row>
    <row r="1337" spans="2:5" x14ac:dyDescent="0.2">
      <c r="B1337" s="6" t="s">
        <v>3099</v>
      </c>
      <c r="C1337" s="6" t="s">
        <v>3100</v>
      </c>
      <c r="D1337" s="6" t="s">
        <v>3101</v>
      </c>
      <c r="E1337" s="5" t="str">
        <f>HYPERLINK("https://www.esco-net.com/wcs/escort/ec/detail?hHinCd=EA354GF-13","EA354GF-13")</f>
        <v>EA354GF-13</v>
      </c>
    </row>
    <row r="1338" spans="2:5" x14ac:dyDescent="0.2">
      <c r="B1338" s="6" t="s">
        <v>226</v>
      </c>
      <c r="C1338" s="6" t="s">
        <v>3102</v>
      </c>
      <c r="D1338" s="6" t="s">
        <v>3103</v>
      </c>
      <c r="E1338" s="5" t="str">
        <f>HYPERLINK("https://www.esco-net.com/wcs/escort/ec/detail?hHinCd=EA354DS-33A","EA354DS-33A")</f>
        <v>EA354DS-33A</v>
      </c>
    </row>
    <row r="1339" spans="2:5" x14ac:dyDescent="0.2">
      <c r="B1339" s="6" t="s">
        <v>106</v>
      </c>
      <c r="C1339" s="6" t="s">
        <v>3104</v>
      </c>
      <c r="D1339" s="6" t="s">
        <v>3105</v>
      </c>
      <c r="E1339" s="5" t="str">
        <f>HYPERLINK("https://www.esco-net.com/wcs/escort/ec/detail?hHinCd=EA354DS-43","EA354DS-43")</f>
        <v>EA354DS-43</v>
      </c>
    </row>
    <row r="1340" spans="2:5" x14ac:dyDescent="0.2">
      <c r="B1340" s="6" t="s">
        <v>106</v>
      </c>
      <c r="C1340" s="6" t="s">
        <v>3106</v>
      </c>
      <c r="D1340" s="6" t="s">
        <v>3107</v>
      </c>
      <c r="E1340" s="5" t="str">
        <f>HYPERLINK("https://www.esco-net.com/wcs/escort/ec/detail?hHinCd=EA354BD-134","EA354BD-134")</f>
        <v>EA354BD-134</v>
      </c>
    </row>
    <row r="1341" spans="2:5" x14ac:dyDescent="0.2">
      <c r="B1341" s="6" t="s">
        <v>3108</v>
      </c>
      <c r="C1341" s="6" t="s">
        <v>3109</v>
      </c>
      <c r="D1341" s="6" t="s">
        <v>3110</v>
      </c>
      <c r="E1341" s="5"/>
    </row>
    <row r="1342" spans="2:5" x14ac:dyDescent="0.2">
      <c r="B1342" s="6" t="s">
        <v>3111</v>
      </c>
      <c r="C1342" s="6" t="s">
        <v>3112</v>
      </c>
      <c r="D1342" s="6" t="s">
        <v>3113</v>
      </c>
      <c r="E1342" s="5"/>
    </row>
    <row r="1343" spans="2:5" x14ac:dyDescent="0.2">
      <c r="B1343" s="6" t="s">
        <v>3114</v>
      </c>
      <c r="C1343" s="6" t="s">
        <v>3115</v>
      </c>
      <c r="D1343" s="6" t="s">
        <v>3116</v>
      </c>
      <c r="E1343" s="5" t="str">
        <f>HYPERLINK("https://www.esco-net.com/wcs/escort/ec/detail?hHinCd=EA998VA-24.5A","EA998VA-24.5A")</f>
        <v>EA998VA-24.5A</v>
      </c>
    </row>
    <row r="1344" spans="2:5" x14ac:dyDescent="0.2">
      <c r="B1344" s="6" t="s">
        <v>3114</v>
      </c>
      <c r="C1344" s="6" t="s">
        <v>3117</v>
      </c>
      <c r="D1344" s="6" t="s">
        <v>3118</v>
      </c>
      <c r="E1344" s="5" t="str">
        <f>HYPERLINK("https://www.esco-net.com/wcs/escort/ec/detail?hHinCd=EA998TB-25A","EA998TB-25A")</f>
        <v>EA998TB-25A</v>
      </c>
    </row>
    <row r="1345" spans="2:5" x14ac:dyDescent="0.2">
      <c r="B1345" s="6" t="s">
        <v>3114</v>
      </c>
      <c r="C1345" s="6" t="s">
        <v>3119</v>
      </c>
      <c r="D1345" s="6" t="s">
        <v>3120</v>
      </c>
      <c r="E1345" s="5" t="str">
        <f>HYPERLINK("https://www.esco-net.com/wcs/escort/ec/detail?hHinCd=EA998TB-26","EA998TB-26")</f>
        <v>EA998TB-26</v>
      </c>
    </row>
    <row r="1346" spans="2:5" x14ac:dyDescent="0.2">
      <c r="B1346" s="6" t="s">
        <v>3114</v>
      </c>
      <c r="C1346" s="6" t="s">
        <v>3121</v>
      </c>
      <c r="D1346" s="6" t="s">
        <v>3122</v>
      </c>
      <c r="E1346" s="5" t="str">
        <f>HYPERLINK("https://www.esco-net.com/wcs/escort/ec/detail?hHinCd=EA998TB-27A","EA998TB-27A")</f>
        <v>EA998TB-27A</v>
      </c>
    </row>
    <row r="1347" spans="2:5" x14ac:dyDescent="0.2">
      <c r="B1347" s="6" t="s">
        <v>3114</v>
      </c>
      <c r="C1347" s="6" t="s">
        <v>3123</v>
      </c>
      <c r="D1347" s="6" t="s">
        <v>3124</v>
      </c>
      <c r="E1347" s="5" t="str">
        <f>HYPERLINK("https://www.esco-net.com/wcs/escort/ec/detail?hHinCd=EA998TB-27.5","EA998TB-27.5")</f>
        <v>EA998TB-27.5</v>
      </c>
    </row>
    <row r="1348" spans="2:5" x14ac:dyDescent="0.2">
      <c r="B1348" s="6" t="s">
        <v>3114</v>
      </c>
      <c r="C1348" s="6" t="s">
        <v>3125</v>
      </c>
      <c r="D1348" s="6" t="s">
        <v>3126</v>
      </c>
      <c r="E1348" s="5" t="str">
        <f>HYPERLINK("https://www.esco-net.com/wcs/escort/ec/detail?hHinCd=EA998TB-28A","EA998TB-28A")</f>
        <v>EA998TB-28A</v>
      </c>
    </row>
    <row r="1349" spans="2:5" x14ac:dyDescent="0.2">
      <c r="B1349" s="6" t="s">
        <v>107</v>
      </c>
      <c r="C1349" s="6" t="s">
        <v>3127</v>
      </c>
      <c r="D1349" s="6" t="s">
        <v>3128</v>
      </c>
      <c r="E1349" s="5"/>
    </row>
    <row r="1350" spans="2:5" x14ac:dyDescent="0.2">
      <c r="B1350" s="6" t="s">
        <v>3129</v>
      </c>
      <c r="C1350" s="6" t="s">
        <v>3130</v>
      </c>
      <c r="D1350" s="6" t="s">
        <v>3131</v>
      </c>
      <c r="E1350" s="5" t="str">
        <f>HYPERLINK("https://www.esco-net.com/wcs/escort/ec/detail?hHinCd=EA996XE-3A","EA996XE-3A")</f>
        <v>EA996XE-3A</v>
      </c>
    </row>
    <row r="1351" spans="2:5" x14ac:dyDescent="0.2">
      <c r="B1351" s="6" t="s">
        <v>3129</v>
      </c>
      <c r="C1351" s="6" t="s">
        <v>3132</v>
      </c>
      <c r="D1351" s="6" t="s">
        <v>3133</v>
      </c>
      <c r="E1351" s="5" t="str">
        <f>HYPERLINK("https://www.esco-net.com/wcs/escort/ec/detail?hHinCd=EA996XE-4A","EA996XE-4A")</f>
        <v>EA996XE-4A</v>
      </c>
    </row>
    <row r="1352" spans="2:5" x14ac:dyDescent="0.2">
      <c r="B1352" s="6" t="s">
        <v>108</v>
      </c>
      <c r="C1352" s="6" t="s">
        <v>3134</v>
      </c>
      <c r="D1352" s="6" t="s">
        <v>3135</v>
      </c>
      <c r="E1352" s="5" t="str">
        <f>HYPERLINK("https://www.esco-net.com/wcs/escort/ec/detail?hHinCd=EA355BC-11A","EA355BC-11A")</f>
        <v>EA355BC-11A</v>
      </c>
    </row>
    <row r="1353" spans="2:5" x14ac:dyDescent="0.2">
      <c r="B1353" s="6" t="s">
        <v>3136</v>
      </c>
      <c r="C1353" s="6" t="s">
        <v>3137</v>
      </c>
      <c r="D1353" s="6" t="s">
        <v>3138</v>
      </c>
      <c r="E1353" s="5" t="str">
        <f>HYPERLINK("https://www.esco-net.com/wcs/escort/ec/detail?hHinCd=EA915EA-11","EA915EA-11")</f>
        <v>EA915EA-11</v>
      </c>
    </row>
    <row r="1354" spans="2:5" x14ac:dyDescent="0.2">
      <c r="B1354" s="6" t="s">
        <v>227</v>
      </c>
      <c r="C1354" s="6" t="s">
        <v>3139</v>
      </c>
      <c r="D1354" s="6" t="s">
        <v>3140</v>
      </c>
      <c r="E1354" s="5"/>
    </row>
    <row r="1355" spans="2:5" x14ac:dyDescent="0.2">
      <c r="B1355" s="6" t="s">
        <v>109</v>
      </c>
      <c r="C1355" s="6" t="s">
        <v>3141</v>
      </c>
      <c r="D1355" s="6" t="s">
        <v>3142</v>
      </c>
      <c r="E1355" s="5"/>
    </row>
    <row r="1356" spans="2:5" x14ac:dyDescent="0.2">
      <c r="B1356" s="6" t="s">
        <v>109</v>
      </c>
      <c r="C1356" s="6" t="s">
        <v>3143</v>
      </c>
      <c r="D1356" s="6" t="s">
        <v>3144</v>
      </c>
      <c r="E1356" s="5"/>
    </row>
    <row r="1357" spans="2:5" x14ac:dyDescent="0.2">
      <c r="B1357" s="6" t="s">
        <v>3145</v>
      </c>
      <c r="C1357" s="6" t="s">
        <v>3146</v>
      </c>
      <c r="D1357" s="6" t="s">
        <v>228</v>
      </c>
      <c r="E1357" s="5"/>
    </row>
    <row r="1358" spans="2:5" x14ac:dyDescent="0.2">
      <c r="B1358" s="6" t="s">
        <v>229</v>
      </c>
      <c r="C1358" s="6" t="s">
        <v>3147</v>
      </c>
      <c r="D1358" s="6" t="s">
        <v>3148</v>
      </c>
      <c r="E1358" s="5" t="str">
        <f>HYPERLINK("https://www.esco-net.com/wcs/escort/ec/detail?hHinCd=EA910LY-25","EA910LY-25")</f>
        <v>EA910LY-25</v>
      </c>
    </row>
    <row r="1359" spans="2:5" x14ac:dyDescent="0.2">
      <c r="B1359" s="6" t="s">
        <v>110</v>
      </c>
      <c r="C1359" s="6" t="s">
        <v>3149</v>
      </c>
      <c r="D1359" s="6" t="s">
        <v>3150</v>
      </c>
      <c r="E1359" s="5" t="str">
        <f>HYPERLINK("https://www.esco-net.com/wcs/escort/ec/detail?hHinCd=EA983RT-2A","EA983RT-2A")</f>
        <v>EA983RT-2A</v>
      </c>
    </row>
    <row r="1360" spans="2:5" x14ac:dyDescent="0.2">
      <c r="B1360" s="6" t="s">
        <v>3151</v>
      </c>
      <c r="C1360" s="6" t="s">
        <v>3152</v>
      </c>
      <c r="D1360" s="6" t="s">
        <v>3153</v>
      </c>
      <c r="E1360" s="5"/>
    </row>
    <row r="1361" spans="2:5" x14ac:dyDescent="0.2">
      <c r="B1361" s="6" t="s">
        <v>3151</v>
      </c>
      <c r="C1361" s="6" t="s">
        <v>3154</v>
      </c>
      <c r="D1361" s="6" t="s">
        <v>3155</v>
      </c>
      <c r="E1361" s="5" t="str">
        <f>HYPERLINK("https://www.esco-net.com/wcs/escort/ec/detail?hHinCd=EA998JB-15","EA998JB-15")</f>
        <v>EA998JB-15</v>
      </c>
    </row>
    <row r="1362" spans="2:5" x14ac:dyDescent="0.2">
      <c r="B1362" s="6" t="s">
        <v>3156</v>
      </c>
      <c r="C1362" s="6" t="s">
        <v>3157</v>
      </c>
      <c r="D1362" s="6" t="s">
        <v>3158</v>
      </c>
      <c r="E1362" s="5" t="str">
        <f>HYPERLINK("https://www.esco-net.com/wcs/escort/ec/detail?hHinCd=EA916XL-16A","EA916XL-16A")</f>
        <v>EA916XL-16A</v>
      </c>
    </row>
    <row r="1363" spans="2:5" x14ac:dyDescent="0.2">
      <c r="B1363" s="6" t="s">
        <v>3159</v>
      </c>
      <c r="C1363" s="6" t="s">
        <v>3160</v>
      </c>
      <c r="D1363" s="6" t="s">
        <v>3161</v>
      </c>
      <c r="E1363" s="5" t="str">
        <f>HYPERLINK("https://www.esco-net.com/wcs/escort/ec/detail?hHinCd=EA983FT-422","EA983FT-422")</f>
        <v>EA983FT-422</v>
      </c>
    </row>
    <row r="1364" spans="2:5" x14ac:dyDescent="0.2">
      <c r="B1364" s="6" t="s">
        <v>111</v>
      </c>
      <c r="C1364" s="6" t="s">
        <v>3162</v>
      </c>
      <c r="D1364" s="6" t="s">
        <v>3163</v>
      </c>
      <c r="E1364" s="5"/>
    </row>
    <row r="1365" spans="2:5" x14ac:dyDescent="0.2">
      <c r="B1365" s="6" t="s">
        <v>111</v>
      </c>
      <c r="C1365" s="6" t="s">
        <v>3164</v>
      </c>
      <c r="D1365" s="6" t="s">
        <v>3165</v>
      </c>
      <c r="E1365" s="5"/>
    </row>
    <row r="1366" spans="2:5" x14ac:dyDescent="0.2">
      <c r="B1366" s="6" t="s">
        <v>3166</v>
      </c>
      <c r="C1366" s="6" t="s">
        <v>3167</v>
      </c>
      <c r="D1366" s="6" t="s">
        <v>3168</v>
      </c>
      <c r="E1366" s="5"/>
    </row>
    <row r="1367" spans="2:5" x14ac:dyDescent="0.2">
      <c r="B1367" s="6" t="s">
        <v>230</v>
      </c>
      <c r="C1367" s="6" t="s">
        <v>3169</v>
      </c>
      <c r="D1367" s="6" t="s">
        <v>3170</v>
      </c>
      <c r="E1367" s="5"/>
    </row>
    <row r="1368" spans="2:5" x14ac:dyDescent="0.2">
      <c r="B1368" s="6" t="s">
        <v>231</v>
      </c>
      <c r="C1368" s="6" t="s">
        <v>3171</v>
      </c>
      <c r="D1368" s="6" t="s">
        <v>3172</v>
      </c>
      <c r="E1368" s="5"/>
    </row>
    <row r="1369" spans="2:5" x14ac:dyDescent="0.2">
      <c r="B1369" s="6" t="s">
        <v>232</v>
      </c>
      <c r="C1369" s="6" t="s">
        <v>3173</v>
      </c>
      <c r="D1369" s="6" t="s">
        <v>3174</v>
      </c>
      <c r="E1369" s="5"/>
    </row>
    <row r="1370" spans="2:5" x14ac:dyDescent="0.2">
      <c r="B1370" s="6" t="s">
        <v>112</v>
      </c>
      <c r="C1370" s="6" t="s">
        <v>3175</v>
      </c>
      <c r="D1370" s="6" t="s">
        <v>3176</v>
      </c>
      <c r="E1370" s="5"/>
    </row>
    <row r="1371" spans="2:5" x14ac:dyDescent="0.2">
      <c r="B1371" s="6" t="s">
        <v>3177</v>
      </c>
      <c r="C1371" s="6" t="s">
        <v>3178</v>
      </c>
      <c r="D1371" s="6" t="s">
        <v>3179</v>
      </c>
      <c r="E1371" s="5"/>
    </row>
    <row r="1372" spans="2:5" x14ac:dyDescent="0.2">
      <c r="B1372" s="6" t="s">
        <v>3180</v>
      </c>
      <c r="C1372" s="6" t="s">
        <v>3181</v>
      </c>
      <c r="D1372" s="6" t="s">
        <v>3182</v>
      </c>
      <c r="E1372" s="5" t="str">
        <f>HYPERLINK("https://www.esco-net.com/wcs/escort/ec/detail?hHinCd=EA864CW-11","EA864CW-11")</f>
        <v>EA864CW-11</v>
      </c>
    </row>
    <row r="1373" spans="2:5" x14ac:dyDescent="0.2">
      <c r="B1373" s="6" t="s">
        <v>113</v>
      </c>
      <c r="C1373" s="6" t="s">
        <v>3183</v>
      </c>
      <c r="D1373" s="6" t="s">
        <v>3184</v>
      </c>
      <c r="E1373" s="5"/>
    </row>
    <row r="1374" spans="2:5" x14ac:dyDescent="0.2">
      <c r="B1374" s="6" t="s">
        <v>233</v>
      </c>
      <c r="C1374" s="6" t="s">
        <v>3185</v>
      </c>
      <c r="D1374" s="6" t="s">
        <v>3186</v>
      </c>
      <c r="E1374" s="5" t="str">
        <f>HYPERLINK("https://www.esco-net.com/wcs/escort/ec/detail?hHinCd=EA983FN-402","EA983FN-402")</f>
        <v>EA983FN-402</v>
      </c>
    </row>
    <row r="1375" spans="2:5" x14ac:dyDescent="0.2">
      <c r="B1375" s="6" t="s">
        <v>233</v>
      </c>
      <c r="C1375" s="6" t="s">
        <v>3187</v>
      </c>
      <c r="D1375" s="6" t="s">
        <v>3188</v>
      </c>
      <c r="E1375" s="5" t="str">
        <f>HYPERLINK("https://www.esco-net.com/wcs/escort/ec/detail?hHinCd=EA983FN-412","EA983FN-412")</f>
        <v>EA983FN-412</v>
      </c>
    </row>
    <row r="1376" spans="2:5" x14ac:dyDescent="0.2">
      <c r="B1376" s="6" t="s">
        <v>233</v>
      </c>
      <c r="C1376" s="6" t="s">
        <v>3189</v>
      </c>
      <c r="D1376" s="6" t="s">
        <v>3190</v>
      </c>
      <c r="E1376" s="5" t="str">
        <f>HYPERLINK("https://www.esco-net.com/wcs/escort/ec/detail?hHinCd=EA983FM-808","EA983FM-808")</f>
        <v>EA983FM-808</v>
      </c>
    </row>
    <row r="1377" spans="2:5" x14ac:dyDescent="0.2">
      <c r="B1377" s="6" t="s">
        <v>234</v>
      </c>
      <c r="C1377" s="6" t="s">
        <v>3191</v>
      </c>
      <c r="D1377" s="6" t="s">
        <v>3192</v>
      </c>
      <c r="E1377" s="5" t="str">
        <f>HYPERLINK("https://www.esco-net.com/wcs/escort/ec/detail?hHinCd=EA983G-11A","EA983G-11A")</f>
        <v>EA983G-11A</v>
      </c>
    </row>
    <row r="1378" spans="2:5" x14ac:dyDescent="0.2">
      <c r="B1378" s="6" t="s">
        <v>234</v>
      </c>
      <c r="C1378" s="6" t="s">
        <v>3193</v>
      </c>
      <c r="D1378" s="6" t="s">
        <v>3194</v>
      </c>
      <c r="E1378" s="5" t="str">
        <f>HYPERLINK("https://www.esco-net.com/wcs/escort/ec/detail?hHinCd=EA983G-16A","EA983G-16A")</f>
        <v>EA983G-16A</v>
      </c>
    </row>
    <row r="1379" spans="2:5" x14ac:dyDescent="0.2">
      <c r="B1379" s="6" t="s">
        <v>3195</v>
      </c>
      <c r="C1379" s="6" t="s">
        <v>3196</v>
      </c>
      <c r="D1379" s="6" t="s">
        <v>3197</v>
      </c>
      <c r="E1379" s="5" t="str">
        <f>HYPERLINK("https://www.esco-net.com/wcs/escort/ec/detail?hHinCd=EA944DL-3A","EA944DL-3A")</f>
        <v>EA944DL-3A</v>
      </c>
    </row>
    <row r="1380" spans="2:5" x14ac:dyDescent="0.2">
      <c r="B1380" s="6" t="s">
        <v>3195</v>
      </c>
      <c r="C1380" s="6" t="s">
        <v>3198</v>
      </c>
      <c r="D1380" s="6" t="s">
        <v>3199</v>
      </c>
      <c r="E1380" s="5" t="str">
        <f>HYPERLINK("https://www.esco-net.com/wcs/escort/ec/detail?hHinCd=EA944DL-4A","EA944DL-4A")</f>
        <v>EA944DL-4A</v>
      </c>
    </row>
    <row r="1381" spans="2:5" x14ac:dyDescent="0.2">
      <c r="B1381" s="6" t="s">
        <v>3195</v>
      </c>
      <c r="C1381" s="6" t="s">
        <v>3200</v>
      </c>
      <c r="D1381" s="6" t="s">
        <v>3201</v>
      </c>
      <c r="E1381" s="5" t="str">
        <f>HYPERLINK("https://www.esco-net.com/wcs/escort/ec/detail?hHinCd=EA944DL-12A","EA944DL-12A")</f>
        <v>EA944DL-12A</v>
      </c>
    </row>
    <row r="1382" spans="2:5" x14ac:dyDescent="0.2">
      <c r="B1382" s="6" t="s">
        <v>3195</v>
      </c>
      <c r="C1382" s="6" t="s">
        <v>3202</v>
      </c>
      <c r="D1382" s="6" t="s">
        <v>3203</v>
      </c>
      <c r="E1382" s="5" t="str">
        <f>HYPERLINK("https://www.esco-net.com/wcs/escort/ec/detail?hHinCd=EA983GD-501A","EA983GD-501A")</f>
        <v>EA983GD-501A</v>
      </c>
    </row>
    <row r="1383" spans="2:5" x14ac:dyDescent="0.2">
      <c r="B1383" s="6" t="s">
        <v>3195</v>
      </c>
      <c r="C1383" s="6" t="s">
        <v>3204</v>
      </c>
      <c r="D1383" s="6" t="s">
        <v>3205</v>
      </c>
      <c r="E1383" s="5" t="str">
        <f>HYPERLINK("https://www.esco-net.com/wcs/escort/ec/detail?hHinCd=EA983FD-100","EA983FD-100")</f>
        <v>EA983FD-100</v>
      </c>
    </row>
    <row r="1384" spans="2:5" x14ac:dyDescent="0.2">
      <c r="B1384" s="6" t="s">
        <v>114</v>
      </c>
      <c r="C1384" s="6" t="s">
        <v>3206</v>
      </c>
      <c r="D1384" s="6" t="s">
        <v>3207</v>
      </c>
      <c r="E1384" s="5"/>
    </row>
    <row r="1385" spans="2:5" x14ac:dyDescent="0.2">
      <c r="B1385" s="6" t="s">
        <v>3208</v>
      </c>
      <c r="C1385" s="6" t="s">
        <v>3209</v>
      </c>
      <c r="D1385" s="6" t="s">
        <v>3210</v>
      </c>
      <c r="E1385" s="5" t="str">
        <f>HYPERLINK("https://www.esco-net.com/wcs/escort/ec/detail?hHinCd=EA864CD-93C","EA864CD-93C")</f>
        <v>EA864CD-93C</v>
      </c>
    </row>
    <row r="1386" spans="2:5" x14ac:dyDescent="0.2">
      <c r="B1386" s="6" t="s">
        <v>115</v>
      </c>
      <c r="C1386" s="6" t="s">
        <v>3211</v>
      </c>
      <c r="D1386" s="6" t="s">
        <v>3212</v>
      </c>
      <c r="E1386" s="5"/>
    </row>
    <row r="1387" spans="2:5" x14ac:dyDescent="0.2">
      <c r="B1387" s="6" t="s">
        <v>235</v>
      </c>
      <c r="C1387" s="6" t="s">
        <v>3213</v>
      </c>
      <c r="D1387" s="6" t="s">
        <v>3214</v>
      </c>
      <c r="E1387" s="5" t="str">
        <f>HYPERLINK("https://www.esco-net.com/wcs/escort/ec/detail?hHinCd=EA864CB-27A","EA864CB-27A")</f>
        <v>EA864CB-27A</v>
      </c>
    </row>
    <row r="1388" spans="2:5" x14ac:dyDescent="0.2">
      <c r="B1388" s="6" t="s">
        <v>35</v>
      </c>
      <c r="C1388" s="6" t="s">
        <v>3215</v>
      </c>
      <c r="D1388" s="6" t="s">
        <v>3216</v>
      </c>
      <c r="E1388" s="5" t="str">
        <f>HYPERLINK("https://www.esco-net.com/wcs/escort/ec/detail?hHinCd=EA864CB-28A","EA864CB-28A")</f>
        <v>EA864CB-28A</v>
      </c>
    </row>
    <row r="1389" spans="2:5" x14ac:dyDescent="0.2">
      <c r="B1389" s="6" t="s">
        <v>3217</v>
      </c>
      <c r="C1389" s="6" t="s">
        <v>3218</v>
      </c>
      <c r="D1389" s="6" t="s">
        <v>3219</v>
      </c>
      <c r="E1389" s="5" t="str">
        <f>HYPERLINK("https://www.esco-net.com/wcs/escort/ec/detail?hHinCd=EA983TC-78","EA983TC-78")</f>
        <v>EA983TC-78</v>
      </c>
    </row>
    <row r="1390" spans="2:5" x14ac:dyDescent="0.2">
      <c r="B1390" s="6" t="s">
        <v>3217</v>
      </c>
      <c r="C1390" s="6" t="s">
        <v>3220</v>
      </c>
      <c r="D1390" s="6" t="s">
        <v>3221</v>
      </c>
      <c r="E1390" s="5" t="str">
        <f>HYPERLINK("https://www.esco-net.com/wcs/escort/ec/detail?hHinCd=EA983SG-26","EA983SG-26")</f>
        <v>EA983SG-26</v>
      </c>
    </row>
    <row r="1391" spans="2:5" x14ac:dyDescent="0.2">
      <c r="B1391" s="6" t="s">
        <v>3222</v>
      </c>
      <c r="C1391" s="6" t="s">
        <v>3223</v>
      </c>
      <c r="D1391" s="6" t="s">
        <v>3224</v>
      </c>
      <c r="E1391" s="5"/>
    </row>
    <row r="1392" spans="2:5" x14ac:dyDescent="0.2">
      <c r="B1392" s="6" t="s">
        <v>3225</v>
      </c>
      <c r="C1392" s="6" t="s">
        <v>3226</v>
      </c>
      <c r="D1392" s="6" t="s">
        <v>3227</v>
      </c>
      <c r="E1392" s="5"/>
    </row>
    <row r="1393" spans="2:5" x14ac:dyDescent="0.2">
      <c r="B1393" s="6" t="s">
        <v>16</v>
      </c>
      <c r="C1393" s="6" t="s">
        <v>3228</v>
      </c>
      <c r="D1393" s="6" t="s">
        <v>3229</v>
      </c>
      <c r="E1393" s="5"/>
    </row>
    <row r="1394" spans="2:5" x14ac:dyDescent="0.2">
      <c r="B1394" s="6" t="s">
        <v>17</v>
      </c>
      <c r="C1394" s="6" t="s">
        <v>3230</v>
      </c>
      <c r="D1394" s="6" t="s">
        <v>3231</v>
      </c>
      <c r="E1394" s="5" t="str">
        <f>HYPERLINK("https://www.esco-net.com/wcs/escort/ec/detail?hHinCd=EA928AJ-35A","EA928AJ-35A")</f>
        <v>EA928AJ-35A</v>
      </c>
    </row>
    <row r="1395" spans="2:5" x14ac:dyDescent="0.2">
      <c r="B1395" s="6" t="s">
        <v>3232</v>
      </c>
      <c r="C1395" s="6" t="s">
        <v>3233</v>
      </c>
      <c r="D1395" s="6" t="s">
        <v>3234</v>
      </c>
      <c r="E1395" s="5" t="str">
        <f>HYPERLINK("https://www.esco-net.com/wcs/escort/ec/detail?hHinCd=EA928DE-116","EA928DE-116")</f>
        <v>EA928DE-116</v>
      </c>
    </row>
    <row r="1396" spans="2:5" x14ac:dyDescent="0.2">
      <c r="B1396" s="6" t="s">
        <v>3232</v>
      </c>
      <c r="C1396" s="6" t="s">
        <v>3235</v>
      </c>
      <c r="D1396" s="6" t="s">
        <v>3236</v>
      </c>
      <c r="E1396" s="5" t="str">
        <f>HYPERLINK("https://www.esco-net.com/wcs/escort/ec/detail?hHinCd=EA928DE-118","EA928DE-118")</f>
        <v>EA928DE-118</v>
      </c>
    </row>
    <row r="1397" spans="2:5" x14ac:dyDescent="0.2">
      <c r="B1397" s="6" t="s">
        <v>3237</v>
      </c>
      <c r="C1397" s="6" t="s">
        <v>3238</v>
      </c>
      <c r="D1397" s="6" t="s">
        <v>3239</v>
      </c>
      <c r="E1397" s="5" t="str">
        <f>HYPERLINK("https://www.esco-net.com/wcs/escort/ec/detail?hHinCd=EA928AB-480A","EA928AB-480A")</f>
        <v>EA928AB-480A</v>
      </c>
    </row>
    <row r="1398" spans="2:5" x14ac:dyDescent="0.2">
      <c r="B1398" s="6" t="s">
        <v>116</v>
      </c>
      <c r="C1398" s="6" t="s">
        <v>3240</v>
      </c>
      <c r="D1398" s="6" t="s">
        <v>3241</v>
      </c>
      <c r="E1398" s="5" t="str">
        <f>HYPERLINK("https://www.esco-net.com/wcs/escort/ec/detail?hHinCd=EA922B-42","EA922B-42")</f>
        <v>EA922B-42</v>
      </c>
    </row>
    <row r="1399" spans="2:5" x14ac:dyDescent="0.2">
      <c r="B1399" s="6" t="s">
        <v>117</v>
      </c>
      <c r="C1399" s="6" t="s">
        <v>3242</v>
      </c>
      <c r="D1399" s="6" t="s">
        <v>3243</v>
      </c>
      <c r="E1399" s="5" t="str">
        <f>HYPERLINK("https://www.esco-net.com/wcs/escort/ec/detail?hHinCd=EA928BG-26","EA928BG-26")</f>
        <v>EA928BG-26</v>
      </c>
    </row>
    <row r="1400" spans="2:5" x14ac:dyDescent="0.2">
      <c r="B1400" s="6" t="s">
        <v>236</v>
      </c>
      <c r="C1400" s="6" t="s">
        <v>3244</v>
      </c>
      <c r="D1400" s="6" t="s">
        <v>3245</v>
      </c>
      <c r="E1400" s="5" t="str">
        <f>HYPERLINK("https://www.esco-net.com/wcs/escort/ec/detail?hHinCd=EA995AA-616","EA995AA-616")</f>
        <v>EA995AA-616</v>
      </c>
    </row>
    <row r="1401" spans="2:5" x14ac:dyDescent="0.2">
      <c r="B1401" s="6" t="s">
        <v>3246</v>
      </c>
      <c r="C1401" s="6" t="s">
        <v>3247</v>
      </c>
      <c r="D1401" s="6" t="s">
        <v>3248</v>
      </c>
      <c r="E1401" s="5" t="str">
        <f>HYPERLINK("https://www.esco-net.com/wcs/escort/ec/detail?hHinCd=EA899PA-23A","EA899PA-23A")</f>
        <v>EA899PA-23A</v>
      </c>
    </row>
    <row r="1402" spans="2:5" x14ac:dyDescent="0.2">
      <c r="B1402" s="6" t="s">
        <v>118</v>
      </c>
      <c r="C1402" s="6" t="s">
        <v>3249</v>
      </c>
      <c r="D1402" s="6" t="s">
        <v>3250</v>
      </c>
      <c r="E1402" s="5"/>
    </row>
    <row r="1403" spans="2:5" x14ac:dyDescent="0.2">
      <c r="B1403" s="6" t="s">
        <v>3251</v>
      </c>
      <c r="C1403" s="6" t="s">
        <v>3252</v>
      </c>
      <c r="D1403" s="6" t="s">
        <v>3253</v>
      </c>
      <c r="E1403" s="5"/>
    </row>
    <row r="1404" spans="2:5" x14ac:dyDescent="0.2">
      <c r="B1404" s="6" t="s">
        <v>3254</v>
      </c>
      <c r="C1404" s="6" t="s">
        <v>3255</v>
      </c>
      <c r="D1404" s="6" t="s">
        <v>3256</v>
      </c>
      <c r="E1404" s="5"/>
    </row>
    <row r="1405" spans="2:5" x14ac:dyDescent="0.2">
      <c r="B1405" s="6" t="s">
        <v>3254</v>
      </c>
      <c r="C1405" s="6" t="s">
        <v>3257</v>
      </c>
      <c r="D1405" s="6" t="s">
        <v>3258</v>
      </c>
      <c r="E1405" s="5"/>
    </row>
    <row r="1406" spans="2:5" x14ac:dyDescent="0.2">
      <c r="B1406" s="6" t="s">
        <v>3259</v>
      </c>
      <c r="C1406" s="6" t="s">
        <v>3260</v>
      </c>
      <c r="D1406" s="6" t="s">
        <v>3261</v>
      </c>
      <c r="E1406" s="5"/>
    </row>
    <row r="1407" spans="2:5" x14ac:dyDescent="0.2">
      <c r="B1407" s="6" t="s">
        <v>3259</v>
      </c>
      <c r="C1407" s="6" t="s">
        <v>3262</v>
      </c>
      <c r="D1407" s="6" t="s">
        <v>3263</v>
      </c>
      <c r="E1407" s="5" t="str">
        <f>HYPERLINK("https://www.esco-net.com/wcs/escort/ec/detail?hHinCd=EA913AB-5","EA913AB-5")</f>
        <v>EA913AB-5</v>
      </c>
    </row>
    <row r="1408" spans="2:5" x14ac:dyDescent="0.2">
      <c r="B1408" s="6" t="s">
        <v>119</v>
      </c>
      <c r="C1408" s="6" t="s">
        <v>3264</v>
      </c>
      <c r="D1408" s="6" t="s">
        <v>3265</v>
      </c>
      <c r="E1408" s="5"/>
    </row>
    <row r="1409" spans="2:5" x14ac:dyDescent="0.2">
      <c r="B1409" s="6" t="s">
        <v>3266</v>
      </c>
      <c r="C1409" s="6" t="s">
        <v>3267</v>
      </c>
      <c r="D1409" s="6" t="s">
        <v>3268</v>
      </c>
      <c r="E1409" s="5" t="str">
        <f>HYPERLINK("https://www.esco-net.com/wcs/escort/ec/detail?hHinCd=EA928AD-502","EA928AD-502")</f>
        <v>EA928AD-502</v>
      </c>
    </row>
    <row r="1410" spans="2:5" x14ac:dyDescent="0.2">
      <c r="B1410" s="6" t="s">
        <v>3269</v>
      </c>
      <c r="C1410" s="6" t="s">
        <v>3270</v>
      </c>
      <c r="D1410" s="6" t="s">
        <v>3271</v>
      </c>
      <c r="E1410" s="5"/>
    </row>
    <row r="1411" spans="2:5" x14ac:dyDescent="0.2">
      <c r="B1411" s="6" t="s">
        <v>120</v>
      </c>
      <c r="C1411" s="6" t="s">
        <v>3272</v>
      </c>
      <c r="D1411" s="6" t="s">
        <v>3273</v>
      </c>
      <c r="E1411" s="5" t="str">
        <f>HYPERLINK("https://www.esco-net.com/wcs/escort/ec/detail?hHinCd=EA925NB-1A","EA925NB-1A")</f>
        <v>EA925NB-1A</v>
      </c>
    </row>
    <row r="1412" spans="2:5" x14ac:dyDescent="0.2">
      <c r="B1412" s="6" t="s">
        <v>237</v>
      </c>
      <c r="C1412" s="6" t="s">
        <v>3274</v>
      </c>
      <c r="D1412" s="6" t="s">
        <v>3275</v>
      </c>
      <c r="E1412" s="5" t="str">
        <f>HYPERLINK("https://www.esco-net.com/wcs/escort/ec/detail?hHinCd=EA370EC-13A","EA370EC-13A")</f>
        <v>EA370EC-13A</v>
      </c>
    </row>
    <row r="1413" spans="2:5" x14ac:dyDescent="0.2">
      <c r="B1413" s="6" t="s">
        <v>238</v>
      </c>
      <c r="C1413" s="6" t="s">
        <v>3276</v>
      </c>
      <c r="D1413" s="6" t="s">
        <v>3277</v>
      </c>
      <c r="E1413" s="5" t="str">
        <f>HYPERLINK("https://www.esco-net.com/wcs/escort/ec/detail?hHinCd=EA650BC-42","EA650BC-42")</f>
        <v>EA650BC-42</v>
      </c>
    </row>
    <row r="1414" spans="2:5" x14ac:dyDescent="0.2">
      <c r="B1414" s="6" t="s">
        <v>239</v>
      </c>
      <c r="C1414" s="6" t="s">
        <v>3278</v>
      </c>
      <c r="D1414" s="6" t="s">
        <v>3279</v>
      </c>
      <c r="E1414" s="5" t="str">
        <f>HYPERLINK("https://www.esco-net.com/wcs/escort/ec/detail?hHinCd=EA599RB-32","EA599RB-32")</f>
        <v>EA599RB-32</v>
      </c>
    </row>
    <row r="1415" spans="2:5" x14ac:dyDescent="0.2">
      <c r="B1415" s="6" t="s">
        <v>239</v>
      </c>
      <c r="C1415" s="6" t="s">
        <v>3280</v>
      </c>
      <c r="D1415" s="6" t="s">
        <v>3281</v>
      </c>
      <c r="E1415" s="5"/>
    </row>
    <row r="1416" spans="2:5" x14ac:dyDescent="0.2">
      <c r="B1416" s="6" t="s">
        <v>239</v>
      </c>
      <c r="C1416" s="6" t="s">
        <v>3282</v>
      </c>
      <c r="D1416" s="6" t="s">
        <v>3283</v>
      </c>
      <c r="E1416" s="5" t="str">
        <f>HYPERLINK("https://www.esco-net.com/wcs/escort/ec/detail?hHinCd=EA599RD-1A","EA599RD-1A")</f>
        <v>EA599RD-1A</v>
      </c>
    </row>
    <row r="1417" spans="2:5" x14ac:dyDescent="0.2">
      <c r="B1417" s="6" t="s">
        <v>3284</v>
      </c>
      <c r="C1417" s="6" t="s">
        <v>3285</v>
      </c>
      <c r="D1417" s="6" t="s">
        <v>3286</v>
      </c>
      <c r="E1417" s="5"/>
    </row>
    <row r="1418" spans="2:5" x14ac:dyDescent="0.2">
      <c r="B1418" s="6" t="s">
        <v>3287</v>
      </c>
      <c r="C1418" s="6" t="s">
        <v>3288</v>
      </c>
      <c r="D1418" s="6" t="s">
        <v>3289</v>
      </c>
      <c r="E1418" s="5" t="str">
        <f>HYPERLINK("https://www.esco-net.com/wcs/escort/ec/detail?hHinCd=EA898B-44","EA898B-44")</f>
        <v>EA898B-44</v>
      </c>
    </row>
    <row r="1419" spans="2:5" x14ac:dyDescent="0.2">
      <c r="B1419" s="6" t="s">
        <v>3290</v>
      </c>
      <c r="C1419" s="6" t="s">
        <v>3291</v>
      </c>
      <c r="D1419" s="6" t="s">
        <v>3292</v>
      </c>
      <c r="E1419" s="5" t="str">
        <f>HYPERLINK("https://www.esco-net.com/wcs/escort/ec/detail?hHinCd=EA303YG-2A","EA303YG-2A")</f>
        <v>EA303YG-2A</v>
      </c>
    </row>
    <row r="1420" spans="2:5" x14ac:dyDescent="0.2">
      <c r="B1420" s="6" t="s">
        <v>3290</v>
      </c>
      <c r="C1420" s="6" t="s">
        <v>3293</v>
      </c>
      <c r="D1420" s="6" t="s">
        <v>3294</v>
      </c>
      <c r="E1420" s="5" t="str">
        <f>HYPERLINK("https://www.esco-net.com/wcs/escort/ec/detail?hHinCd=EA303YG-2A","EA303YG-2A")</f>
        <v>EA303YG-2A</v>
      </c>
    </row>
    <row r="1421" spans="2:5" x14ac:dyDescent="0.2">
      <c r="B1421" s="6" t="s">
        <v>3295</v>
      </c>
      <c r="C1421" s="6" t="s">
        <v>3296</v>
      </c>
      <c r="D1421" s="6" t="s">
        <v>3297</v>
      </c>
      <c r="E1421" s="6"/>
    </row>
    <row r="1422" spans="2:5" x14ac:dyDescent="0.2">
      <c r="B1422" s="6" t="s">
        <v>3298</v>
      </c>
      <c r="C1422" s="6" t="s">
        <v>3299</v>
      </c>
      <c r="D1422" s="6" t="s">
        <v>3300</v>
      </c>
      <c r="E1422" s="6"/>
    </row>
    <row r="1423" spans="2:5" x14ac:dyDescent="0.2">
      <c r="B1423" s="6" t="s">
        <v>3301</v>
      </c>
      <c r="C1423" s="6" t="s">
        <v>3302</v>
      </c>
      <c r="D1423" s="6" t="s">
        <v>3303</v>
      </c>
      <c r="E1423" s="6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2026-02-09T02:49:17Z</cp:lastPrinted>
  <dcterms:created xsi:type="dcterms:W3CDTF">2015-03-02T01:12:59Z</dcterms:created>
  <dcterms:modified xsi:type="dcterms:W3CDTF">2026-02-09T02:56:37Z</dcterms:modified>
</cp:coreProperties>
</file>