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M:\もろとみ\月初作業\廃番リスト更新\過去分\"/>
    </mc:Choice>
  </mc:AlternateContent>
  <xr:revisionPtr revIDLastSave="0" documentId="13_ncr:1_{418EDF98-82A9-4841-AF17-B6F09F65D548}" xr6:coauthVersionLast="47" xr6:coauthVersionMax="47" xr10:uidLastSave="{00000000-0000-0000-0000-000000000000}"/>
  <bookViews>
    <workbookView xWindow="1848" yWindow="1848" windowWidth="18816" windowHeight="10032" xr2:uid="{00000000-000D-0000-FFFF-FFFF00000000}"/>
  </bookViews>
  <sheets>
    <sheet name="Sheet1" sheetId="1" r:id="rId1"/>
  </sheets>
  <definedNames>
    <definedName name="_xlnm._FilterDatabase" localSheetId="0" hidden="1">Sheet1!$B$10:$E$340</definedName>
    <definedName name="_xlnm.Print_Area" localSheetId="0">Sheet1!$A$1:$E$417</definedName>
    <definedName name="_xlnm.Print_Titles" localSheetId="0">Sheet1!$10:$11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1" l="1"/>
  <c r="E13" i="1"/>
  <c r="E14" i="1"/>
  <c r="E15" i="1"/>
  <c r="E16" i="1"/>
  <c r="E17" i="1"/>
  <c r="E18" i="1"/>
  <c r="E19" i="1"/>
  <c r="E20" i="1"/>
  <c r="E21" i="1"/>
  <c r="E22" i="1"/>
  <c r="E23" i="1"/>
  <c r="E24" i="1"/>
  <c r="E26" i="1"/>
  <c r="E27" i="1"/>
  <c r="E28" i="1"/>
  <c r="E30" i="1"/>
  <c r="E32" i="1"/>
  <c r="E33" i="1"/>
  <c r="E35" i="1"/>
  <c r="E36" i="1"/>
  <c r="E37" i="1"/>
  <c r="E40" i="1"/>
  <c r="E41" i="1"/>
  <c r="E43" i="1"/>
  <c r="E44" i="1"/>
  <c r="E45" i="1"/>
  <c r="E48" i="1"/>
  <c r="E49" i="1"/>
  <c r="E50" i="1"/>
  <c r="E51" i="1"/>
  <c r="E53" i="1"/>
  <c r="E55" i="1"/>
  <c r="E56" i="1"/>
  <c r="E57" i="1"/>
  <c r="E58" i="1"/>
  <c r="E59" i="1"/>
  <c r="E60" i="1"/>
  <c r="E61" i="1"/>
  <c r="E63" i="1"/>
  <c r="E64" i="1"/>
  <c r="E65" i="1"/>
  <c r="E66" i="1"/>
  <c r="E67" i="1"/>
  <c r="E68" i="1"/>
  <c r="E69" i="1"/>
  <c r="E70" i="1"/>
  <c r="E71" i="1"/>
  <c r="E72" i="1"/>
  <c r="E73" i="1"/>
  <c r="E74" i="1"/>
  <c r="E76" i="1"/>
  <c r="E77" i="1"/>
  <c r="E78" i="1"/>
  <c r="E79" i="1"/>
  <c r="E80" i="1"/>
  <c r="E81" i="1"/>
  <c r="E83" i="1"/>
  <c r="E84" i="1"/>
  <c r="E85" i="1"/>
  <c r="E86" i="1"/>
  <c r="E89" i="1"/>
  <c r="E91" i="1"/>
  <c r="E92" i="1"/>
  <c r="E93" i="1"/>
  <c r="E94" i="1"/>
  <c r="E95" i="1"/>
  <c r="E99" i="1"/>
  <c r="E101" i="1"/>
  <c r="E102" i="1"/>
  <c r="E103" i="1"/>
  <c r="E104" i="1"/>
  <c r="E105" i="1"/>
  <c r="E108" i="1"/>
  <c r="E110" i="1"/>
  <c r="E111" i="1"/>
  <c r="E118" i="1"/>
  <c r="E119" i="1"/>
  <c r="E120" i="1"/>
  <c r="E121" i="1"/>
  <c r="E122" i="1"/>
  <c r="E123" i="1"/>
  <c r="E125" i="1"/>
  <c r="E127" i="1"/>
  <c r="E130" i="1"/>
  <c r="E131" i="1"/>
  <c r="E132" i="1"/>
  <c r="E133" i="1"/>
  <c r="E134" i="1"/>
  <c r="E135" i="1"/>
  <c r="E141" i="1"/>
  <c r="E142" i="1"/>
  <c r="E143" i="1"/>
  <c r="E144" i="1"/>
  <c r="E145" i="1"/>
  <c r="E146" i="1"/>
  <c r="E147" i="1"/>
  <c r="E148" i="1"/>
  <c r="E149" i="1"/>
  <c r="E160" i="1"/>
  <c r="E162" i="1"/>
  <c r="E163" i="1"/>
  <c r="E164" i="1"/>
  <c r="E165" i="1"/>
  <c r="E167" i="1"/>
  <c r="E168" i="1"/>
  <c r="E169" i="1"/>
  <c r="E173" i="1"/>
  <c r="E175" i="1"/>
  <c r="E179" i="1"/>
  <c r="E183" i="1"/>
  <c r="E186" i="1"/>
  <c r="E188" i="1"/>
  <c r="E189" i="1"/>
  <c r="E190" i="1"/>
  <c r="E192" i="1"/>
  <c r="E194" i="1"/>
  <c r="E195" i="1"/>
  <c r="E197" i="1"/>
  <c r="E200" i="1"/>
  <c r="E202" i="1"/>
  <c r="E204" i="1"/>
  <c r="E206" i="1"/>
  <c r="E211" i="1"/>
  <c r="E212" i="1"/>
  <c r="E214" i="1"/>
  <c r="E217" i="1"/>
  <c r="E220" i="1"/>
  <c r="E227" i="1"/>
  <c r="E229" i="1"/>
  <c r="E230" i="1"/>
  <c r="E231" i="1"/>
  <c r="E232" i="1"/>
  <c r="E233" i="1"/>
  <c r="E234" i="1"/>
  <c r="E235" i="1"/>
  <c r="E236" i="1"/>
  <c r="E237" i="1"/>
  <c r="E239" i="1"/>
  <c r="E240" i="1"/>
  <c r="E242" i="1"/>
  <c r="E243" i="1"/>
  <c r="E245" i="1"/>
  <c r="E246" i="1"/>
  <c r="E248" i="1"/>
  <c r="E249" i="1"/>
  <c r="E251" i="1"/>
  <c r="E252" i="1"/>
  <c r="E253" i="1"/>
  <c r="E254" i="1"/>
  <c r="E255" i="1"/>
  <c r="E258" i="1"/>
  <c r="E259" i="1"/>
  <c r="E260" i="1"/>
  <c r="E261" i="1"/>
  <c r="E262" i="1"/>
  <c r="E263" i="1"/>
  <c r="E265" i="1"/>
  <c r="E266" i="1"/>
  <c r="E267" i="1"/>
  <c r="E268" i="1"/>
  <c r="E270" i="1"/>
  <c r="E271" i="1"/>
  <c r="E273" i="1"/>
  <c r="E276" i="1"/>
  <c r="E279" i="1"/>
  <c r="E280" i="1"/>
  <c r="E281" i="1"/>
  <c r="E282" i="1"/>
  <c r="E284" i="1"/>
  <c r="E285" i="1"/>
  <c r="E286" i="1"/>
  <c r="E287" i="1"/>
  <c r="E290" i="1"/>
  <c r="E291" i="1"/>
  <c r="E292" i="1"/>
  <c r="E295" i="1"/>
  <c r="E297" i="1"/>
  <c r="E298" i="1"/>
  <c r="E299" i="1"/>
  <c r="E300" i="1"/>
  <c r="E301" i="1"/>
  <c r="E302" i="1"/>
  <c r="E303" i="1"/>
  <c r="E304" i="1"/>
  <c r="E305" i="1"/>
  <c r="E306" i="1"/>
  <c r="E307" i="1"/>
  <c r="E308" i="1"/>
  <c r="E312" i="1"/>
  <c r="E314" i="1"/>
  <c r="E316" i="1"/>
  <c r="E317" i="1"/>
  <c r="E318" i="1"/>
  <c r="E321" i="1"/>
  <c r="E322" i="1"/>
  <c r="E324" i="1"/>
  <c r="E326" i="1"/>
  <c r="E327" i="1"/>
  <c r="E328" i="1"/>
  <c r="E332" i="1"/>
  <c r="E333" i="1"/>
  <c r="E335" i="1"/>
  <c r="E336" i="1"/>
  <c r="E337" i="1"/>
  <c r="E338" i="1"/>
  <c r="E339" i="1"/>
  <c r="E341" i="1"/>
  <c r="E343" i="1"/>
  <c r="E344" i="1"/>
  <c r="E345" i="1"/>
  <c r="E346" i="1"/>
  <c r="E347" i="1"/>
  <c r="E348" i="1"/>
  <c r="E349" i="1"/>
  <c r="E350" i="1"/>
  <c r="E351" i="1"/>
  <c r="E352" i="1"/>
  <c r="E355" i="1"/>
  <c r="E357" i="1"/>
  <c r="E358" i="1"/>
  <c r="E359" i="1"/>
  <c r="E360" i="1"/>
  <c r="E361" i="1"/>
  <c r="E363" i="1"/>
  <c r="E364" i="1"/>
  <c r="E365" i="1"/>
  <c r="E366" i="1"/>
  <c r="E367" i="1"/>
  <c r="E368" i="1"/>
  <c r="E370" i="1"/>
  <c r="E371" i="1"/>
  <c r="E372" i="1"/>
  <c r="E374" i="1"/>
  <c r="E375" i="1"/>
  <c r="E376" i="1"/>
  <c r="E380" i="1"/>
  <c r="E381" i="1"/>
  <c r="E382" i="1"/>
  <c r="E383" i="1"/>
  <c r="E384" i="1"/>
  <c r="E389" i="1"/>
  <c r="E396" i="1"/>
  <c r="E397" i="1"/>
  <c r="E398" i="1"/>
  <c r="E399" i="1"/>
  <c r="E400" i="1"/>
  <c r="E401" i="1"/>
  <c r="E403" i="1"/>
  <c r="E404" i="1"/>
  <c r="E405" i="1"/>
  <c r="E406" i="1"/>
  <c r="E407" i="1"/>
  <c r="E408" i="1"/>
  <c r="E409" i="1"/>
  <c r="E410" i="1"/>
  <c r="E411" i="1"/>
  <c r="E412" i="1"/>
  <c r="E413" i="1"/>
  <c r="E416" i="1"/>
</calcChain>
</file>

<file path=xl/sharedStrings.xml><?xml version="1.0" encoding="utf-8"?>
<sst xmlns="http://schemas.openxmlformats.org/spreadsheetml/2006/main" count="1208" uniqueCount="1135">
  <si>
    <t>ｴｽｺ品番</t>
  </si>
  <si>
    <t>商品名</t>
  </si>
  <si>
    <t>代替品</t>
  </si>
  <si>
    <t>代理店各位</t>
    <rPh sb="0" eb="3">
      <t>ダイリテン</t>
    </rPh>
    <rPh sb="3" eb="5">
      <t>カクイ</t>
    </rPh>
    <phoneticPr fontId="3"/>
  </si>
  <si>
    <t>（株） エスコ</t>
    <rPh sb="1" eb="2">
      <t>カブ</t>
    </rPh>
    <phoneticPr fontId="3"/>
  </si>
  <si>
    <t xml:space="preserve">        時下、貴社益々ご清栄のこととお慶び申し上げます。平素は格別のご愛顧を賜り厚く御礼申し上げます。</t>
  </si>
  <si>
    <t xml:space="preserve">       さて、エスコカタログにおきまして、諸般の事情により下記商品が廃番となりましたので</t>
  </si>
  <si>
    <t xml:space="preserve">       お知らせいたします｡ご迷惑をおかけして大変申し訳ございません。なお廃番となりました商品につきまして、</t>
  </si>
  <si>
    <t xml:space="preserve">       代替推奨品をリストの右端に記載いたしましたので、参考としてご確認下さい。</t>
    <rPh sb="37" eb="39">
      <t>カクニン</t>
    </rPh>
    <rPh sb="39" eb="40">
      <t>クダ</t>
    </rPh>
    <phoneticPr fontId="3"/>
  </si>
  <si>
    <t>0093</t>
  </si>
  <si>
    <t>0467</t>
  </si>
  <si>
    <t>1931</t>
  </si>
  <si>
    <t>1154</t>
  </si>
  <si>
    <t>1937</t>
  </si>
  <si>
    <t>0587</t>
  </si>
  <si>
    <t>0735</t>
  </si>
  <si>
    <t>0255</t>
  </si>
  <si>
    <t>0312</t>
  </si>
  <si>
    <t>0606</t>
  </si>
  <si>
    <t>0759</t>
  </si>
  <si>
    <t>0910</t>
  </si>
  <si>
    <t>1758</t>
  </si>
  <si>
    <t>1810</t>
  </si>
  <si>
    <t>2013</t>
  </si>
  <si>
    <t>2025</t>
  </si>
  <si>
    <t>2191</t>
  </si>
  <si>
    <t>2211</t>
  </si>
  <si>
    <t>2279</t>
  </si>
  <si>
    <t>0133</t>
  </si>
  <si>
    <t>0135</t>
  </si>
  <si>
    <t>0446</t>
  </si>
  <si>
    <t>0585</t>
  </si>
  <si>
    <t>0675</t>
  </si>
  <si>
    <t>0687</t>
  </si>
  <si>
    <t>0719</t>
  </si>
  <si>
    <t>0860</t>
  </si>
  <si>
    <t>0944</t>
  </si>
  <si>
    <t>0948</t>
  </si>
  <si>
    <t>0973</t>
  </si>
  <si>
    <t>1119</t>
  </si>
  <si>
    <t>1199</t>
  </si>
  <si>
    <t>1242</t>
  </si>
  <si>
    <t>1353</t>
  </si>
  <si>
    <t>1411</t>
  </si>
  <si>
    <t>1462</t>
  </si>
  <si>
    <t>1492</t>
  </si>
  <si>
    <t>1782</t>
  </si>
  <si>
    <t>1842</t>
  </si>
  <si>
    <t>1884</t>
  </si>
  <si>
    <t>1895</t>
  </si>
  <si>
    <t>1896</t>
  </si>
  <si>
    <t>1926</t>
  </si>
  <si>
    <t>1927</t>
  </si>
  <si>
    <t>2168</t>
  </si>
  <si>
    <t>2173</t>
  </si>
  <si>
    <t>2192</t>
  </si>
  <si>
    <t>2275</t>
  </si>
  <si>
    <t>2300</t>
  </si>
  <si>
    <t>2487</t>
  </si>
  <si>
    <t>0059</t>
  </si>
  <si>
    <t>0116</t>
  </si>
  <si>
    <t>0134</t>
  </si>
  <si>
    <t>0376</t>
  </si>
  <si>
    <t>0432</t>
  </si>
  <si>
    <t>0441</t>
  </si>
  <si>
    <t>0463</t>
  </si>
  <si>
    <t>1 - 20N･m/1/4"DR [ﾃﾞｼﾞﾀﾙ]トルクレンチ</t>
  </si>
  <si>
    <t>0566</t>
  </si>
  <si>
    <t>0594</t>
  </si>
  <si>
    <t>0809</t>
  </si>
  <si>
    <t>0841</t>
  </si>
  <si>
    <t>0854</t>
  </si>
  <si>
    <t>0862</t>
  </si>
  <si>
    <t>0865</t>
  </si>
  <si>
    <t>0885</t>
  </si>
  <si>
    <t>0977</t>
  </si>
  <si>
    <t>1036</t>
  </si>
  <si>
    <t>1222</t>
  </si>
  <si>
    <t>1302</t>
  </si>
  <si>
    <t>1349</t>
  </si>
  <si>
    <t>1358</t>
  </si>
  <si>
    <t>1412</t>
  </si>
  <si>
    <t>1484</t>
  </si>
  <si>
    <t>1602</t>
  </si>
  <si>
    <t>1699</t>
  </si>
  <si>
    <t>1719</t>
  </si>
  <si>
    <t>1748</t>
  </si>
  <si>
    <t>1811</t>
  </si>
  <si>
    <t>1817</t>
  </si>
  <si>
    <t>1849</t>
  </si>
  <si>
    <t>1850</t>
  </si>
  <si>
    <t>1855</t>
  </si>
  <si>
    <t>1862</t>
  </si>
  <si>
    <t>1973</t>
  </si>
  <si>
    <t>2086</t>
  </si>
  <si>
    <t>直結式吸収缶(有機ｶﾞｽ用/防塵機能付)</t>
  </si>
  <si>
    <t>2209</t>
  </si>
  <si>
    <t>2214</t>
  </si>
  <si>
    <t>2227</t>
  </si>
  <si>
    <t>2304</t>
  </si>
  <si>
    <t>2375</t>
  </si>
  <si>
    <t>NO57
ｶﾀﾛｸﾞﾍﾟｰｼﾞ</t>
    <phoneticPr fontId="3"/>
  </si>
  <si>
    <t>*但し、下記商品は2026年2月現在 在庫数が0になり、供給不可能となった商品です。ご了承下さい。</t>
    <rPh sb="4" eb="6">
      <t>カキ</t>
    </rPh>
    <rPh sb="6" eb="8">
      <t>ショウヒン</t>
    </rPh>
    <rPh sb="13" eb="14">
      <t>ネン</t>
    </rPh>
    <rPh sb="15" eb="16">
      <t>ガツ</t>
    </rPh>
    <rPh sb="16" eb="18">
      <t>ゲンザイ</t>
    </rPh>
    <rPh sb="19" eb="21">
      <t>ザイコ</t>
    </rPh>
    <rPh sb="21" eb="22">
      <t>スウ</t>
    </rPh>
    <rPh sb="28" eb="30">
      <t>キョウキュウ</t>
    </rPh>
    <rPh sb="30" eb="33">
      <t>フカノウ</t>
    </rPh>
    <rPh sb="37" eb="39">
      <t>ショウヒン</t>
    </rPh>
    <rPh sb="42" eb="45">
      <t>ゴリョウショウ</t>
    </rPh>
    <rPh sb="45" eb="46">
      <t>クダ</t>
    </rPh>
    <phoneticPr fontId="3"/>
  </si>
  <si>
    <t>EA124LG-113A</t>
  </si>
  <si>
    <t>13mm ホースステムカプラー(真鍮製)</t>
  </si>
  <si>
    <t>EA124LG-313A</t>
  </si>
  <si>
    <t>13mm ホースステムプラグ(真鍮製)</t>
  </si>
  <si>
    <t>EA573MF-3A</t>
  </si>
  <si>
    <t>T3x 40mm [Torx]ドライバー</t>
  </si>
  <si>
    <t>EA573MF-4A</t>
  </si>
  <si>
    <t>T4x 40mm [Torx]ドライバー</t>
  </si>
  <si>
    <t>EA573MF-5A</t>
  </si>
  <si>
    <t>T5x 50mm [Torx]ドライバー</t>
  </si>
  <si>
    <t>EA573MF-6A</t>
  </si>
  <si>
    <t>T6x 50mm [Torx]ドライバー</t>
  </si>
  <si>
    <t>EA573MF-7A</t>
  </si>
  <si>
    <t>T7x 50mm [Torx]ドライバー</t>
  </si>
  <si>
    <t>EA573MF-8A</t>
  </si>
  <si>
    <t>T8x 60mm [Torx]ドライバー</t>
  </si>
  <si>
    <t>EA573MF-9A</t>
  </si>
  <si>
    <t>T9x 60mm [Torx]ドライバー</t>
  </si>
  <si>
    <t>EA573MF-10A</t>
  </si>
  <si>
    <t>T10x 70mm [Torx]ドライバー</t>
  </si>
  <si>
    <t>EA573MF-15A</t>
  </si>
  <si>
    <t>T15x 80mm [Torx]ドライバー</t>
  </si>
  <si>
    <t>EA573MF-20A</t>
  </si>
  <si>
    <t>T20x100mm [Torx]ドライバー</t>
  </si>
  <si>
    <t>EA573MF-25A</t>
  </si>
  <si>
    <t>T25x120mm [Torx]ドライバー</t>
  </si>
  <si>
    <t>EA614LP-14</t>
  </si>
  <si>
    <t>14x235mm ギアレンチ(ﾛﾝｸﾞｻｲｽﾞ)</t>
  </si>
  <si>
    <t>EA723S-31A</t>
  </si>
  <si>
    <t>EA755CA-31</t>
  </si>
  <si>
    <t>x10～x230 マイクロスコープ(偏光付)</t>
  </si>
  <si>
    <t>EA758XA-157B</t>
  </si>
  <si>
    <t>10形/ 330mm 直管形LEDﾗﾝﾌﾟ(昼光色/10本入)</t>
  </si>
  <si>
    <t>EA759GV-161</t>
  </si>
  <si>
    <t>64GB ＵＳＢメモリー</t>
  </si>
  <si>
    <t>EA759GV-162</t>
  </si>
  <si>
    <t>128GB ＵＳＢメモリー</t>
  </si>
  <si>
    <t>EA759GW-73A</t>
  </si>
  <si>
    <t>1TB ポータブルHDD(ｳｲﾙｽ対策機能付)</t>
  </si>
  <si>
    <t>EA763AD-204</t>
  </si>
  <si>
    <t>AC100V/27W/18畳 空間除菌脱臭機(ｼﾞｱｲｰﾉ)</t>
  </si>
  <si>
    <t>EA763AG-42N</t>
  </si>
  <si>
    <t>AC100V/1200W ﾍｱｰﾄﾞﾗｲﾔｰ(ﾏｲﾅｽｲｵﾝ/ｱｲｽﾌﾞﾙｰ)</t>
  </si>
  <si>
    <t>EA763CF-47A</t>
  </si>
  <si>
    <t>ワイヤレスチューナーユニット(800MHz帯)</t>
  </si>
  <si>
    <t>EA780XP-69S</t>
  </si>
  <si>
    <t>13.2x152.5mm ｸﾞﾘｰﾝﾚｰｻﾞｰﾎﾟｲﾝﾀｰ(充電池ｾｯﾄ)</t>
  </si>
  <si>
    <t>EA800PT-8A</t>
  </si>
  <si>
    <t>#5･#8-#13/107x73mm 自動遮光溶接面</t>
  </si>
  <si>
    <t>EA803AD-1</t>
  </si>
  <si>
    <t>AC100V/ 900W/ 8.0mm ルーター</t>
  </si>
  <si>
    <t>EA897AN-31A</t>
  </si>
  <si>
    <t>AC100V/ 450mm ミストファン</t>
  </si>
  <si>
    <t>EA940PM-180</t>
  </si>
  <si>
    <t>USB2.0エクステンダー（4ポート）</t>
  </si>
  <si>
    <t>EB724H-20</t>
  </si>
  <si>
    <t>中型ミラ－本体</t>
  </si>
  <si>
    <t>EB950SC-20Z</t>
  </si>
  <si>
    <t>[EA950SC-25用] パッドASSY</t>
  </si>
  <si>
    <t>0013</t>
  </si>
  <si>
    <t>EA200RX-200</t>
  </si>
  <si>
    <t>3/16"-3/4" フレアリングツール</t>
  </si>
  <si>
    <t>0025</t>
  </si>
  <si>
    <t>EA402GD-1</t>
  </si>
  <si>
    <t>F1/4"xF1/4"xNPT1/8" Ｔ型アクセスバルブ</t>
  </si>
  <si>
    <t>0031</t>
  </si>
  <si>
    <t>EA130-1</t>
  </si>
  <si>
    <t>4.0L 冷凍機オイル(ｽﾆｿ 3GS)</t>
  </si>
  <si>
    <t>EA303E-1</t>
  </si>
  <si>
    <t>225g ガスボンベ(EA302FB,EA303C,E用)</t>
  </si>
  <si>
    <t>EA303E-1A</t>
  </si>
  <si>
    <t>225g ガスボンベ(EA302FB,EA303C,E用/12本)</t>
  </si>
  <si>
    <t>EA315MS-68</t>
  </si>
  <si>
    <t>2.4mm ﾀﾝｸﾞｽﾃﾝ電極棒(ﾄﾘｳﾑ入り/10本)</t>
  </si>
  <si>
    <t>0083</t>
  </si>
  <si>
    <t>EA334BG-305</t>
  </si>
  <si>
    <t>1x 5mx0.7mm 溶接作業用フィルム(黄色)</t>
  </si>
  <si>
    <t>EA526TV-10</t>
  </si>
  <si>
    <t>50-250mm/115mm シャコ万力</t>
  </si>
  <si>
    <t>EA575EB-1</t>
  </si>
  <si>
    <t>675g/32mm ボールピンハンマー(ｽﾁｰﾙ芯入)</t>
  </si>
  <si>
    <t>0109</t>
  </si>
  <si>
    <t>EA575EN-5</t>
  </si>
  <si>
    <t>9.0kg/76mm 真鍮大ハンマー(木柄)</t>
  </si>
  <si>
    <t>EA575WT-308</t>
  </si>
  <si>
    <t>φ 84mm/5000g 無反動ﾊﾝﾏｰ(ｸﾞﾗｽﾌｧｲﾊﾞｰ柄)</t>
  </si>
  <si>
    <t>EA575WT-328</t>
  </si>
  <si>
    <t>φ84mm ハンマーヘッド(ﾎﾟﾘｴﾁﾚﾝ)</t>
  </si>
  <si>
    <t>0118</t>
  </si>
  <si>
    <t>EA519MD-31</t>
  </si>
  <si>
    <t>280mm ネイルプーラー</t>
  </si>
  <si>
    <t>EA519MD-42</t>
  </si>
  <si>
    <t>21x540mm バール[八角型]</t>
  </si>
  <si>
    <t>EA526TR-12</t>
  </si>
  <si>
    <t>0-300mm/100mm Ｌ型クイッククランプ</t>
  </si>
  <si>
    <t>EA526B-22</t>
  </si>
  <si>
    <t>40mm クランプ(化粧ﾃｰﾌﾟ固定用)</t>
  </si>
  <si>
    <t>EA599A-11</t>
  </si>
  <si>
    <t>235mm/190mm 引き廻し鋸</t>
  </si>
  <si>
    <t>EA109LB-36</t>
  </si>
  <si>
    <t>30mm 水性塗料用中毛刷毛</t>
  </si>
  <si>
    <t>EA944MR-31</t>
  </si>
  <si>
    <t>75mmx 7m クッション養生用テープ</t>
  </si>
  <si>
    <t>0168</t>
  </si>
  <si>
    <t>EA950SC-30D</t>
  </si>
  <si>
    <t>30kg サクションリフターセット</t>
  </si>
  <si>
    <t>0170</t>
  </si>
  <si>
    <t>EA758SD-8A</t>
  </si>
  <si>
    <t>[充電式] ﾌﾗｯｼｭﾗｲﾄ/ＬＥＤ(防爆構造/黒)</t>
  </si>
  <si>
    <t>0187</t>
  </si>
  <si>
    <t>EA338BG-1</t>
  </si>
  <si>
    <t>φ75mm プラスチックパイプカッター</t>
  </si>
  <si>
    <t>0216</t>
  </si>
  <si>
    <t>EA573SZ-10</t>
  </si>
  <si>
    <t>10x240㎜ [Hexagon]キーレンチ(絶縁)</t>
  </si>
  <si>
    <t>EA573SZ-5</t>
  </si>
  <si>
    <t>5.0x160㎜ [Hexagon]キーレンチ(絶縁)</t>
  </si>
  <si>
    <t>0236</t>
  </si>
  <si>
    <t>EA597BT-15</t>
  </si>
  <si>
    <t>3.2x1.6mmx15m フィッシュテープ(ｽﾁｰﾙ製)</t>
  </si>
  <si>
    <t>EA597GG-30A</t>
  </si>
  <si>
    <t>4.4mmx30m フィッシュテープ(ﾌｧｲﾊﾞｰｸﾞﾗｽ製)</t>
  </si>
  <si>
    <t>0238</t>
  </si>
  <si>
    <t>EA527AZ-2</t>
  </si>
  <si>
    <t>φ75mm ケーブルグリップ</t>
  </si>
  <si>
    <t>EA585KC-165</t>
  </si>
  <si>
    <t>φ15mm/165mm ケーブルカッター</t>
  </si>
  <si>
    <t>EA537LH-160</t>
  </si>
  <si>
    <t>160mm フラットノーズプライヤー</t>
  </si>
  <si>
    <t>EA537GN-1</t>
  </si>
  <si>
    <t>110mm ショートノーズラジオペンチ</t>
  </si>
  <si>
    <t>EA535T-2</t>
  </si>
  <si>
    <t>120mm 精密用ニッパー(ﾌﾗｯｼｭ/ESD)</t>
  </si>
  <si>
    <t>EA682CT-3</t>
  </si>
  <si>
    <t>145mm/30°  精密ﾌﾟﾗｲﾔｰ(ESD/半丸/ﾍﾞﾝﾄ)</t>
  </si>
  <si>
    <t>EA532DE-5</t>
  </si>
  <si>
    <t>ねじプライヤー(ﾈｼﾞｻﾞｳﾙｽ)３点セット</t>
  </si>
  <si>
    <t>EA532DE-21</t>
  </si>
  <si>
    <t>ねじプライヤー(ﾈｼﾞｻﾞｳﾙｽ)セット</t>
  </si>
  <si>
    <t>EA763AA-193C</t>
  </si>
  <si>
    <t>DC12/24V ドライブレコーダー</t>
  </si>
  <si>
    <t>EA519CR-6</t>
  </si>
  <si>
    <t>3.0kg タイヤハンマー(ﾌｧｲﾊﾞｰｸﾞﾗｽ/H)</t>
  </si>
  <si>
    <t>EA604AH-16</t>
  </si>
  <si>
    <t>62- 93mm オイルフィルターレンチ</t>
  </si>
  <si>
    <t>0316</t>
  </si>
  <si>
    <t>EA546Y-80</t>
  </si>
  <si>
    <t>φ15- 80mm ベルトレンチ</t>
  </si>
  <si>
    <t>EA604AH-91</t>
  </si>
  <si>
    <t>57-102mm オイルフィルターレンチ</t>
  </si>
  <si>
    <t>EA604FB-1</t>
  </si>
  <si>
    <t>ブレーキパッドスプレッダー</t>
  </si>
  <si>
    <t>EA501AA</t>
  </si>
  <si>
    <t>タイロッドセパレーターセット</t>
  </si>
  <si>
    <t>EA590-9</t>
  </si>
  <si>
    <t>４本組 スナップリングプライヤー(軸･穴用)</t>
  </si>
  <si>
    <t>EA928AH-11</t>
  </si>
  <si>
    <t>255x1050mm 洗車スポンジ(ｺｰﾃｨﾝｸﾞ専用)</t>
  </si>
  <si>
    <t>EA920NB</t>
  </si>
  <si>
    <t>500ml エンジンオイル添加剤</t>
  </si>
  <si>
    <t>EA618SA-102</t>
  </si>
  <si>
    <t>1/2"DR/10個組 ソケットセット(ｽﾃﾝﾚｽ製)</t>
  </si>
  <si>
    <t>EA560WB-50S</t>
  </si>
  <si>
    <t>[+ -]ドライバー(ｽﾃﾝﾚｽ製/差替式)</t>
  </si>
  <si>
    <t>EA612TF-6</t>
  </si>
  <si>
    <t>13個組 ハンマー・ポンチセット</t>
  </si>
  <si>
    <t>EA687YA-12</t>
  </si>
  <si>
    <t>10本組 メガネレンチ(ﾄﾚｰ入り)</t>
  </si>
  <si>
    <t>EA614DF-8</t>
  </si>
  <si>
    <t>8x150mm ギアレンチ(ﾛﾝｸﾞｻｲｽﾞ)</t>
  </si>
  <si>
    <t>0438</t>
  </si>
  <si>
    <t>EA602CF-8</t>
  </si>
  <si>
    <t>17x19mm/180mm ラチェットめがね(首振り型)</t>
  </si>
  <si>
    <t>0445</t>
  </si>
  <si>
    <t>EA618RB-14</t>
  </si>
  <si>
    <t>1/2"DR スピーダーハンドル</t>
  </si>
  <si>
    <t>0448</t>
  </si>
  <si>
    <t>EA618SL-32A</t>
  </si>
  <si>
    <t>1"DRx32mm ソケット</t>
  </si>
  <si>
    <t>EA614H-179</t>
  </si>
  <si>
    <t>1-11/16" 片目片口スパナ</t>
  </si>
  <si>
    <t>EA614HS-42</t>
  </si>
  <si>
    <t>7/16"x 1/2"  ラチェットめがね(首振型)</t>
  </si>
  <si>
    <t>EA618HK-103</t>
  </si>
  <si>
    <t>1/4"DRx 3/16" ソケット</t>
  </si>
  <si>
    <t>EA618HT-3</t>
  </si>
  <si>
    <t>1/4"DR/3.0x25mm [INHEX]ビットソケット</t>
  </si>
  <si>
    <t>EA618JF-24</t>
  </si>
  <si>
    <t>3/8"DRx24mm ディープソケット</t>
  </si>
  <si>
    <t>EA618KG-22</t>
  </si>
  <si>
    <t>1/2"DRx22mm ディープソケット</t>
  </si>
  <si>
    <t>EA618AC-4</t>
  </si>
  <si>
    <t>1/4"DR/150mm ドライバー型ハンドル(凹付)</t>
  </si>
  <si>
    <t>EA618CR-217</t>
  </si>
  <si>
    <t>1/2"DRx17㎜/100㎜ [INHEX]ビットソケット</t>
  </si>
  <si>
    <t>EA614AD-1</t>
  </si>
  <si>
    <t>６本組/8-17mmﾗﾁｪｯﾄｺﾝﾋﾞﾈｰｼｮﾝﾚﾝﾁ(首振ﾛｯｸ型</t>
  </si>
  <si>
    <t>EA618ML-3517</t>
  </si>
  <si>
    <t>35x17㎜ Ｔ型ﾎｲｰﾙﾅｯﾄ用BOXﾚﾝﾁ(ｱｳﾀｰ/ｲﾝﾅｰ用)</t>
  </si>
  <si>
    <t>EA164NL-620</t>
  </si>
  <si>
    <t>1"DR/20.0mmﾎｲｰﾙﾅｯﾄ用ｲﾝﾊﾟｸﾄｿｹｯﾄ(ｲﾝﾅｰﾅｯﾄ用</t>
  </si>
  <si>
    <t>EA164CF-206</t>
  </si>
  <si>
    <t>3/8"DRx6mm  ｲﾝﾊﾟｸﾄディープソケット(薄肉)</t>
  </si>
  <si>
    <t>EA613GC-22</t>
  </si>
  <si>
    <t>22mm 打撃めがねレンチ(落下防止ﾘﾝｸﾞ付)</t>
  </si>
  <si>
    <t>EA534XA-1.0</t>
  </si>
  <si>
    <t>1.0mmx 17m セーフティーワイヤー(ｽﾃﾝﾚｽ製)</t>
  </si>
  <si>
    <t>EA552EB-17</t>
  </si>
  <si>
    <t>2.5x 64mm [-]ドライバー(精密用)</t>
  </si>
  <si>
    <t>EA573KR-0</t>
  </si>
  <si>
    <t>1.5-6.0mm/100mm [Ball Hexagon]ﾄﾞﾗｲﾊﾞｰｾｯﾄ</t>
  </si>
  <si>
    <t>0530</t>
  </si>
  <si>
    <t>EA573MF-25</t>
  </si>
  <si>
    <t>EA564AL-0A</t>
  </si>
  <si>
    <t>[+ - Hexagon Hexlobe]ﾄﾞﾗｲﾊﾞｰｾｯﾄ(ﾗﾁｪｯﾄ式)</t>
  </si>
  <si>
    <t>EA552EW-31</t>
  </si>
  <si>
    <t>[+ - Hex]両頭ﾄﾞﾗｲﾊﾞｰｾｯﾄ(差替式･精密)</t>
  </si>
  <si>
    <t>EA550BT-9</t>
  </si>
  <si>
    <t>[+ - Pozi Hex Torx] ﾄﾞﾗｲﾊﾞｰｾｯﾄ(差替式)</t>
  </si>
  <si>
    <t>EA573KN-127</t>
  </si>
  <si>
    <t>T27 x150mm [Hexlobe]Ｔ型ドライバー</t>
  </si>
  <si>
    <t>EA573SJ-70</t>
  </si>
  <si>
    <t>7本組 [TORX] ドライバー(Tﾊﾝﾄﾞﾙ/ﾎﾙﾀﾞｰ付)</t>
  </si>
  <si>
    <t>0577</t>
  </si>
  <si>
    <t>EA566LX-2</t>
  </si>
  <si>
    <t>210mm オーリングピックツール</t>
  </si>
  <si>
    <t>EA574A-1.5</t>
  </si>
  <si>
    <t>1.5x 75mm センターポンチ(精密)</t>
  </si>
  <si>
    <t>EA572MJ-28</t>
  </si>
  <si>
    <t>6.0x100mm ピンポンチ(ﾛｰﾙﾋﾟﾝ用/真鍮製)</t>
  </si>
  <si>
    <t>EA521VX-1A</t>
  </si>
  <si>
    <t>140mm 精密やすり(平/荒目)</t>
  </si>
  <si>
    <t>EA521VX-14A</t>
  </si>
  <si>
    <t>200mm 精密やすり(半丸/荒目)</t>
  </si>
  <si>
    <t>EA521TF-7</t>
  </si>
  <si>
    <t>6x160mm やすり(幅広/半丸/中目)</t>
  </si>
  <si>
    <t>EA521VP-2</t>
  </si>
  <si>
    <t>200mm 鉄工やすり(平･半丸-2本組/細目)</t>
  </si>
  <si>
    <t>0597</t>
  </si>
  <si>
    <t>EA522GC-30</t>
  </si>
  <si>
    <t>#3000 セラミック砥石</t>
  </si>
  <si>
    <t>EA366SE-180</t>
  </si>
  <si>
    <t>100x160mm/# 180 ガリガリパット(1枚)</t>
  </si>
  <si>
    <t>EA109AK-7</t>
  </si>
  <si>
    <t>9.5x130mm/250mm 電子機器用ブラシ(ESD)</t>
  </si>
  <si>
    <t>EA109BF-32</t>
  </si>
  <si>
    <t>9.5x102mm ﾊﾟｰﾂｸﾘｰﾆﾝｸﾞブラシ(馬毛/3本)</t>
  </si>
  <si>
    <t>EA109BW-21</t>
  </si>
  <si>
    <t>184mm ダブルヘッドブラシ(真鍮/ﾅｲﾛﾝ)</t>
  </si>
  <si>
    <t>EA109GF-5</t>
  </si>
  <si>
    <t>225mm ワイヤーブラシ(PVC製/ｸﾞﾘｯﾌﾟ付)</t>
  </si>
  <si>
    <t>EA992CW-4A</t>
  </si>
  <si>
    <t>[EA115HD-6A用] 洗浄バスケット</t>
  </si>
  <si>
    <t>EA992CN-2</t>
  </si>
  <si>
    <t>145mm スタッキングざる(ｽﾃﾝﾚｽ製)</t>
  </si>
  <si>
    <t>EA929DX-51</t>
  </si>
  <si>
    <t>458x 458mm ドレンシール(油･液体用/ｸﾘｱ)</t>
  </si>
  <si>
    <t>EA990KT-11</t>
  </si>
  <si>
    <t>690-980mm ドラム缶用オイルポンプ</t>
  </si>
  <si>
    <t>EA991JF-1</t>
  </si>
  <si>
    <t>8.0L/2ｶﾞﾛﾝ 廃油缶</t>
  </si>
  <si>
    <t>EA595GM-6</t>
  </si>
  <si>
    <t>0.34x0.14x120mm 精密用ﾋﾟﾝｾｯﾄ(ｽﾃﾝﾚｽ製)</t>
  </si>
  <si>
    <t>EA755CA-2A</t>
  </si>
  <si>
    <t>x10～x230 マイクロスコープ</t>
  </si>
  <si>
    <t>EA756DM-12</t>
  </si>
  <si>
    <t>x 4/55mm       ルーペ(LEDﾗｲﾄ付/充電式)</t>
  </si>
  <si>
    <t>EA756DM-34</t>
  </si>
  <si>
    <t>x10/22.8mm     ルーペ(ﾗｲﾄ付)</t>
  </si>
  <si>
    <t>EA756FC-7</t>
  </si>
  <si>
    <t>x2.5/ 75mm ハンドルーペ(LEDﾗｲﾄ付)</t>
  </si>
  <si>
    <t>EA755AE-32A</t>
  </si>
  <si>
    <t>x50 マイクロスコープ(ﾍﾟﾝ型)</t>
  </si>
  <si>
    <t>EA756D-12</t>
  </si>
  <si>
    <t>x 8/22.8mm スケールルーペ</t>
  </si>
  <si>
    <t>EA304ZH-3</t>
  </si>
  <si>
    <t>ホットナイフ(EA304ZH,ZH-100用)</t>
  </si>
  <si>
    <t>EA304AM-3</t>
  </si>
  <si>
    <t>φ6.0mm 交換用こて先 (EA304AM用)</t>
  </si>
  <si>
    <t>EA765MA-94</t>
  </si>
  <si>
    <t>18mmx 35m セロテープ[R](ｸﾘｰﾝﾙｰﾑ用/10巻)</t>
  </si>
  <si>
    <t>EA720MC-102</t>
  </si>
  <si>
    <t>60mmx20m 測量テープ</t>
  </si>
  <si>
    <t>EA720HP-7.5</t>
  </si>
  <si>
    <t>25mmx7.5m メジャー(ｽﾄｯﾊﾟｰ/ｸﾘｯﾌﾟ付)</t>
  </si>
  <si>
    <t>0731</t>
  </si>
  <si>
    <t>EA720WA-11A</t>
  </si>
  <si>
    <t>150x300mm シルバー曲尺</t>
  </si>
  <si>
    <t>EA581DA-7</t>
  </si>
  <si>
    <t>20m  墨つぼ(青)</t>
  </si>
  <si>
    <t>EA721K-4</t>
  </si>
  <si>
    <t>28x51x35mm  レベル(ﾎﾟｹｯﾄ型)</t>
  </si>
  <si>
    <t>EA721K-101</t>
  </si>
  <si>
    <t>180mm ｱﾙﾐﾚﾍﾞﾙ(超強力ﾏｸﾞﾈｯﾄ付/ﾌｫｰｸﾘﾌﾄ用)</t>
  </si>
  <si>
    <t>0744</t>
  </si>
  <si>
    <t>EA719DG-11</t>
  </si>
  <si>
    <t>80x60x 73mm/300N Ｖ形マグネットホルダー</t>
  </si>
  <si>
    <t>EA719AH-150</t>
  </si>
  <si>
    <t>150x100mm 台付スクエアー(ｽﾃﾝﾚｽ製)</t>
  </si>
  <si>
    <t>EA719AM-5</t>
  </si>
  <si>
    <t>300x200mm スクエアー･台付(目盛付)</t>
  </si>
  <si>
    <t>EA720YN-43</t>
  </si>
  <si>
    <t>250mm 鋼製ｽﾄﾚｰﾄｴｯｼﾞ(ﾍﾞﾍﾞﾙ型A級)</t>
  </si>
  <si>
    <t>EA725T-33</t>
  </si>
  <si>
    <t>マグネットベースインディケータホルダー</t>
  </si>
  <si>
    <t>0750</t>
  </si>
  <si>
    <t>EA725T-50</t>
  </si>
  <si>
    <t>マグネットベースゲージホルダー</t>
  </si>
  <si>
    <t>EA725SH-54A</t>
  </si>
  <si>
    <t>1.50-2.00mm/51本組 ピンゲージ</t>
  </si>
  <si>
    <t>EA725RB-77</t>
  </si>
  <si>
    <t>0.508x127mm シクネスゲージ(真鍮製/10枚)</t>
  </si>
  <si>
    <t>EA715CB-33</t>
  </si>
  <si>
    <t>150kg( 10g) デジタルポータブルスケール</t>
  </si>
  <si>
    <t>EA776AZ-11</t>
  </si>
  <si>
    <t>500ml 電極保存液</t>
  </si>
  <si>
    <t>EA776C-30</t>
  </si>
  <si>
    <t>遊離塩素用粉末試薬剤[300回分]</t>
  </si>
  <si>
    <t>EA770TB-45</t>
  </si>
  <si>
    <t>0-100℃/60mm 燃焼空気温度用センサー</t>
  </si>
  <si>
    <t>EA770TB-46</t>
  </si>
  <si>
    <t>0-100℃/190mm 燃焼空気温度用センサー</t>
  </si>
  <si>
    <t>EA770TB-47</t>
  </si>
  <si>
    <t>0-80℃ ミニ雰囲気温度センサー</t>
  </si>
  <si>
    <t>EA940DT-46</t>
  </si>
  <si>
    <t>500mm/0.3mm2 ﾃｽﾄﾘｰﾄﾞ(ｸﾘｯﾌﾟ･Y形端子/6本)</t>
  </si>
  <si>
    <t>EA739AH-11</t>
  </si>
  <si>
    <t>Bluetoothプリンタ</t>
  </si>
  <si>
    <t>EA742E</t>
  </si>
  <si>
    <t>デジタル温度･湿度計</t>
  </si>
  <si>
    <t>EA728AC-71</t>
  </si>
  <si>
    <t>52x 15x 33mm デジタル温度･湿度計</t>
  </si>
  <si>
    <t>0827</t>
  </si>
  <si>
    <t>EA728EB-6</t>
  </si>
  <si>
    <t>φ150mm 温度･湿度計</t>
  </si>
  <si>
    <t>EA809BX-12B</t>
  </si>
  <si>
    <t>100mm/18.0V ディスクグラインダー(充電式)</t>
  </si>
  <si>
    <t>EA809DZ-11</t>
  </si>
  <si>
    <t>100mm [切断砥石用]保護カバー(ﾎﾞｯｼｭ用)</t>
  </si>
  <si>
    <t>EA851AA-21A</t>
  </si>
  <si>
    <t>φ147mm 電動丸鋸(深切型)</t>
  </si>
  <si>
    <t>0859</t>
  </si>
  <si>
    <t>EA851SR-3A</t>
  </si>
  <si>
    <t>180W 電気のこぎり</t>
  </si>
  <si>
    <t>EA851K-11</t>
  </si>
  <si>
    <t>φ125mm/AC100V 電子丸鋸(深切型)</t>
  </si>
  <si>
    <t>0861</t>
  </si>
  <si>
    <t>EA802K-37</t>
  </si>
  <si>
    <t>[EA802K-6･21用]φ150替スクリュー(ｽﾃﾝﾚｽ)</t>
  </si>
  <si>
    <t>EA841XP-1</t>
  </si>
  <si>
    <t>DC18.0V バンドソー(充電式)</t>
  </si>
  <si>
    <t>EA851PA-11</t>
  </si>
  <si>
    <t>φ135mm/14.4V/18V [充電式]電動丸鋸(本体)</t>
  </si>
  <si>
    <t>EA758C-720S</t>
  </si>
  <si>
    <t>[充電式] ＬＥＤライト</t>
  </si>
  <si>
    <t>EA813PB-7.2A</t>
  </si>
  <si>
    <t>DC 7.2V/1.5Ah 交換用ﾊﾞｯﾃﾘｰ(ﾘﾁｳﾑｲｵﾝ電池)</t>
  </si>
  <si>
    <t>EA813SD-1SA</t>
  </si>
  <si>
    <t>DC3.7V ﾊﾝﾄﾞﾄﾞﾗｲﾊﾞｰ･ﾋﾞｯﾄｾｯﾄ(充電式/超軽量</t>
  </si>
  <si>
    <t>EA858HC</t>
  </si>
  <si>
    <t>20mm 油圧パンチャー</t>
  </si>
  <si>
    <t>EA818ED-20</t>
  </si>
  <si>
    <t>0.8-3.2mm軸 コレットセット</t>
  </si>
  <si>
    <t>EA818E-73A</t>
  </si>
  <si>
    <t>7.1x7.11mm/3.2mm軸 軸付砥石</t>
  </si>
  <si>
    <t>EA818E-221B</t>
  </si>
  <si>
    <t>38mm カッティングﾎｲｰﾙ(EA818E-221用/12枚)</t>
  </si>
  <si>
    <t>EA854YG</t>
  </si>
  <si>
    <t>AC100V/70W 万能糸鋸</t>
  </si>
  <si>
    <t>EA896AH-11</t>
  </si>
  <si>
    <t>AC100V/ 300W 投込みヒーター(温度ｺﾝﾄﾛｰﾗｰ)</t>
  </si>
  <si>
    <t>EA896HA-41</t>
  </si>
  <si>
    <t>200x200mm/240W シリコンラバーヒーター</t>
  </si>
  <si>
    <t>EA896HC-16</t>
  </si>
  <si>
    <t>920x200mm/150W ﾗﾊﾞｰﾋｰﾀｰ(樹脂ﾍﾟｰﾙ缶用)</t>
  </si>
  <si>
    <t>0905</t>
  </si>
  <si>
    <t>EA815GK-261</t>
  </si>
  <si>
    <t>AC125V/15Ax 3m ﾀｯﾌﾟ(4口･ﾊｰﾈｽﾌﾟﾗｸﾞ/抜け止</t>
  </si>
  <si>
    <t>EA815GK-281</t>
  </si>
  <si>
    <t>AC125V/15Ax 3m ﾀｯﾌﾟ(8口･ﾊｰﾈｽﾌﾟﾗｸﾞ/抜け止</t>
  </si>
  <si>
    <t>EA824NN-6.5</t>
  </si>
  <si>
    <t>6.5x200mm ロングドリル(Tin coat･Co-HSS)</t>
  </si>
  <si>
    <t>EA824NN-7.0</t>
  </si>
  <si>
    <t>7.0x200mm ロングドリル(Tin coat･Co-HSS)</t>
  </si>
  <si>
    <t>EA827H-25</t>
  </si>
  <si>
    <t>25.0mm カウンターシンク(1/4"六角軸・HSS)</t>
  </si>
  <si>
    <t>EA829EJ-3</t>
  </si>
  <si>
    <t>3/8"x16 ハンドタップ(中/UNC/HSS)</t>
  </si>
  <si>
    <t>EA829VK-0</t>
  </si>
  <si>
    <t>M 3-M12 タップダイスセット</t>
  </si>
  <si>
    <t>EA829VM-12</t>
  </si>
  <si>
    <t>M12x1.25/25.4mm  六角ダイス(細目)</t>
  </si>
  <si>
    <t>EA825GT-11</t>
  </si>
  <si>
    <t>M5-M12 ｽﾃｯﾌﾟﾄﾞﾘﾙ(1/4"六角軸.ﾎﾞﾙﾄ下穴用)</t>
  </si>
  <si>
    <t>EA822E-32</t>
  </si>
  <si>
    <t>32mm 超硬付深穴ホールソー(替刃)</t>
  </si>
  <si>
    <t>EA824W-30A</t>
  </si>
  <si>
    <t>30x210mm オーガービット</t>
  </si>
  <si>
    <t>EA828AC-17</t>
  </si>
  <si>
    <t>12x25mm ﾙｰﾀｰﾋﾞｯﾄ(7D･5分/ﾀﾌﾞﾃｰﾙ用)</t>
  </si>
  <si>
    <t>EA851CD-2</t>
  </si>
  <si>
    <t>φ147x1.3x20mm/50T 超硬チップソー</t>
  </si>
  <si>
    <t>EA809YH-2</t>
  </si>
  <si>
    <t>70mm/M10 ワイヤーブラシ(ｶｯﾌﾟ型/ｽﾁｰﾙ製)</t>
  </si>
  <si>
    <t>EA818-196A</t>
  </si>
  <si>
    <t>75mm/12.7mm ワイヤーホイール(ｽﾁｰﾙ)</t>
  </si>
  <si>
    <t>EA818MG-320A</t>
  </si>
  <si>
    <t>#320/100x915mm レジンベルト(2本)</t>
  </si>
  <si>
    <t>EA819AY-120</t>
  </si>
  <si>
    <t>[EA819AY-101～110用] マンドレル(6mm軸)</t>
  </si>
  <si>
    <t>EA819BM-311</t>
  </si>
  <si>
    <t>65mm/6mm軸 軸付ブラシ(ｶｯﾌﾟ型/ｽﾁｰﾙ製ﾂｲｽﾄ)</t>
  </si>
  <si>
    <t>EA819BZ-13</t>
  </si>
  <si>
    <t>#240/50mm/6mm軸 砥粒付ブラシ(平型)</t>
  </si>
  <si>
    <t>EA612AD-51</t>
  </si>
  <si>
    <t>3/8" ソケットアダプター(ﾛﾝｸﾞ/ﾕﾆﾊﾞｰｻﾙ)</t>
  </si>
  <si>
    <t>EA124BX-35</t>
  </si>
  <si>
    <t>5mmx30m 高圧エアホースリール</t>
  </si>
  <si>
    <t>EA125FZ-4</t>
  </si>
  <si>
    <t>8/12mm 積層チューブ用継手</t>
  </si>
  <si>
    <t>EA140RB-3</t>
  </si>
  <si>
    <t>R 3/8" 雄ねじｴｱｰｶﾌﾟﾗｿｹｯﾄ(ｽｲﾝｸﾞ式）</t>
  </si>
  <si>
    <t>1080</t>
  </si>
  <si>
    <t>EA140GK-103</t>
  </si>
  <si>
    <t>G 3/8" 雌ねじカップリング(ｽﾃﾝﾚｽ製)</t>
  </si>
  <si>
    <t>EA425BH-40</t>
  </si>
  <si>
    <t>R 3/8"x10.5mm ボールバルブ(ｽﾃﾑ式･ｱﾝｸﾞﾙ)</t>
  </si>
  <si>
    <t>EA470BF-4</t>
  </si>
  <si>
    <t>Rc1/2" ﾎﾞｰﾙﾊﾞﾙﾌﾞ(ROHS指令対応/真鍮製)</t>
  </si>
  <si>
    <t>EA468BX-104</t>
  </si>
  <si>
    <t>シャワーホースセット(ｽﾄｯﾌﾟ付/節水)</t>
  </si>
  <si>
    <t>EA468CW-5B</t>
  </si>
  <si>
    <t>PJ 1/2" 洗面台用シングルレバー混合栓</t>
  </si>
  <si>
    <t>EA468EF-57</t>
  </si>
  <si>
    <t>1200x450x890mm 二槽ｷｬﾋﾞﾈｯﾄｼﾝｸ(SUS430)</t>
  </si>
  <si>
    <t>EA468D-72</t>
  </si>
  <si>
    <t>G 2" 防臭排水ﾄﾗｯﾌﾟ(ｵｰﾊﾞｰﾌﾛｰ付/樹脂製)</t>
  </si>
  <si>
    <t>EA944MA-635</t>
  </si>
  <si>
    <t>240x16mm ケーブルストラップ(青/20本)</t>
  </si>
  <si>
    <t>EA439AJ-55</t>
  </si>
  <si>
    <t>29.2x10x900mm チャンネル</t>
  </si>
  <si>
    <t>EA940AV-303</t>
  </si>
  <si>
    <t>1.6mmx2心/600V18A ＶＡケーブル(50m/黒)</t>
  </si>
  <si>
    <t>EA940CD-495</t>
  </si>
  <si>
    <t>[2連用](2ｺ+1ｺ用) ｺﾝｾﾝﾄﾌﾟﾚｰﾄ[樹脂製]</t>
  </si>
  <si>
    <t>EA538PM-31</t>
  </si>
  <si>
    <t>4分岐 ﾊｰﾈｽ用ジョイントボックス(20V/125A)</t>
  </si>
  <si>
    <t>EA940DE-23</t>
  </si>
  <si>
    <t>AC/DC24V (20.5mm) ＬＥＤランプ(ｱﾝﾊﾞｰ)</t>
  </si>
  <si>
    <t>EA815ZY-32</t>
  </si>
  <si>
    <t>100VA/200V･220V ﾀﾞｳﾝﾄﾗﾝｽ(保護ｼｰﾙﾄﾞ付)</t>
  </si>
  <si>
    <t>EA948CC-213</t>
  </si>
  <si>
    <t>M5 雌ねじミニクランプレバー(ﾌﾞﾗｯｸ)</t>
  </si>
  <si>
    <t>EA948CB-504</t>
  </si>
  <si>
    <t>M4x25mm 雄ねじミニクランプレバー(ｵﾚﾝｼﾞ)</t>
  </si>
  <si>
    <t>EA948CA-92</t>
  </si>
  <si>
    <t>M10x40mm [ｽﾁｰﾙ製 ]雄ねじﾃﾝｼｮﾝﾚﾊﾞｰ</t>
  </si>
  <si>
    <t>EA948DA-44</t>
  </si>
  <si>
    <t>M8 軽荷重ショートプランジャー</t>
  </si>
  <si>
    <t>EA949CX-72</t>
  </si>
  <si>
    <t>32mm オイルウィンドウ(ﾗｲﾝ型)</t>
  </si>
  <si>
    <t>EA968CC-6</t>
  </si>
  <si>
    <t>AC100V･ 6W ｲﾝﾀﾞｸｼｮﾝﾓｰﾀｰ(端子箱付ﾀｲﾌﾟ)</t>
  </si>
  <si>
    <t>EA966DZ-16</t>
  </si>
  <si>
    <t>M12xP1.25 ロッドエンド(雄ねじ)</t>
  </si>
  <si>
    <t>EA501CT-1</t>
  </si>
  <si>
    <t>165mm チェーンクリップツール</t>
  </si>
  <si>
    <t>EA966BB-5</t>
  </si>
  <si>
    <t>UCFL205/25mm 菱フランジ型ユニット</t>
  </si>
  <si>
    <t>EA945SK-31</t>
  </si>
  <si>
    <t>5.0x45mm ｺﾝｸﾘｰﾄﾋﾞｽ(ﾅﾍﾞ頭/鉄/ 60本)</t>
  </si>
  <si>
    <t>EA949AE-164</t>
  </si>
  <si>
    <t>M6x16mm ナベ頭小ねじ(ｽﾃﾝﾚｽ/有磁性/12本)</t>
  </si>
  <si>
    <t>EA949FV-65</t>
  </si>
  <si>
    <t>5.8x65mm 木工用ビス(極太・68本)</t>
  </si>
  <si>
    <t>EA945SH-33</t>
  </si>
  <si>
    <t>2.77x38mm コンクリート釘(約100本)</t>
  </si>
  <si>
    <t>EA423R-15A</t>
  </si>
  <si>
    <t>P-15 オーリング (ﾌｯ素ｺﾞﾑ/2個)</t>
  </si>
  <si>
    <t>EA423RW-4A</t>
  </si>
  <si>
    <t>S-4    オーリング(ﾆﾄﾘﾙ2種/固定用/5個)</t>
  </si>
  <si>
    <t>EA423RW-7A</t>
  </si>
  <si>
    <t>S-7    オーリング(ﾆﾄﾘﾙ2種/固定用/5個)</t>
  </si>
  <si>
    <t>EA423RW-8A</t>
  </si>
  <si>
    <t>S-8    オーリング(ﾆﾄﾘﾙ2種/固定用/5個)</t>
  </si>
  <si>
    <t>EA423RW-11.2A</t>
  </si>
  <si>
    <t>S-11.2 オーリング(ﾆﾄﾘﾙ2種/固定用/5個)</t>
  </si>
  <si>
    <t>EA423RW-15A</t>
  </si>
  <si>
    <t>S-15   オーリング(ﾆﾄﾘﾙ2種/固定用/5個)</t>
  </si>
  <si>
    <t>EA781GA-54</t>
  </si>
  <si>
    <t>φ 19x1.5mm ﾏｸﾞﾈｯﾄﾃﾞｨｽｸ(粘着付/N 5個)</t>
  </si>
  <si>
    <t>EA781ED-13</t>
  </si>
  <si>
    <t>φ 36x 8.0mm/100N 強力マグネットフック</t>
  </si>
  <si>
    <t>EA951KG-14</t>
  </si>
  <si>
    <t>28-36mm/51mm 引戸鎌錠(間仕切錠/SG)</t>
  </si>
  <si>
    <t>1388</t>
  </si>
  <si>
    <t>EA951HC-13</t>
  </si>
  <si>
    <t>102x102mm 義星丁番(SUS304/AG)</t>
  </si>
  <si>
    <t>EA951EW-103</t>
  </si>
  <si>
    <t>φ38mm パイプ用ブラケット(ｽﾃﾝﾚｽ製)</t>
  </si>
  <si>
    <t>EA951DB-47</t>
  </si>
  <si>
    <t>20x45mm フック(ｽﾃﾝﾚｽ製)</t>
  </si>
  <si>
    <t>EA948BN-42</t>
  </si>
  <si>
    <t>110x24mm 回転取手(ｽﾃﾝﾚｽ製)</t>
  </si>
  <si>
    <t>1430</t>
  </si>
  <si>
    <t>EA638DB-25</t>
  </si>
  <si>
    <t>9.0x 90mm スナップフック(ｽﾃﾝﾚｽ製)</t>
  </si>
  <si>
    <t>EA638DC-5</t>
  </si>
  <si>
    <t>5.0x 68mm カラビナ(ﾘﾝｸﾞ付/ｽﾃﾝﾚｽ製)</t>
  </si>
  <si>
    <t>EA638JM-22</t>
  </si>
  <si>
    <t>82x 45x 8mm スナップフック(ｽﾃﾝﾚｽ製)</t>
  </si>
  <si>
    <t>EA970KG-2</t>
  </si>
  <si>
    <t>880x1380mm ブラインド</t>
  </si>
  <si>
    <t>EA440HA-152</t>
  </si>
  <si>
    <t>910x 910x3.0mm ﾊﾟﾝﾁﾝｸﾞｱﾙﾐ複合板(ｱｲﾎﾞﾘｰ)</t>
  </si>
  <si>
    <t>EA440D-31</t>
  </si>
  <si>
    <t>36mmx4.0m 樹脂製巾木(木目ﾗｲﾄ)</t>
  </si>
  <si>
    <t>EA440DY-114</t>
  </si>
  <si>
    <t>300x450x5.0mm 低発泡塩ビ板(白/5枚)</t>
  </si>
  <si>
    <t>EA997XH-54</t>
  </si>
  <si>
    <t>500x 500x5mm [粘着付]ゴム板(天然ｺﾞﾑ)</t>
  </si>
  <si>
    <t>EA997RY-173</t>
  </si>
  <si>
    <t>600mmx20m ﾉﾝｽﾘｯﾌﾟｸｯｼｮﾝﾏｯﾄ(黒)</t>
  </si>
  <si>
    <t>EA952CA-132A</t>
  </si>
  <si>
    <t>910x655mm ポリカ波板(ｸﾘｱｰ/2枚)</t>
  </si>
  <si>
    <t>EA952CA-134A</t>
  </si>
  <si>
    <t>1220x655mm ポリカ波板(ｸﾘｱｰ/2枚)</t>
  </si>
  <si>
    <t>EA997PS-121</t>
  </si>
  <si>
    <t>200mm ﾏｼﾝﾂｰﾙﾌｨﾙﾀｰ用手動巻取り装置</t>
  </si>
  <si>
    <t>EA944MN-1</t>
  </si>
  <si>
    <t>10mmx10m 両面テープ(発泡ﾌﾞﾁﾙ)</t>
  </si>
  <si>
    <t>EA944RV-1</t>
  </si>
  <si>
    <t>48mmx11m 超強力ﾀﾞｸﾄﾃｰﾌﾟ(手切れ/ｼﾙﾊﾞｰ)</t>
  </si>
  <si>
    <t>EA943VP-3</t>
  </si>
  <si>
    <t>48.0mmx27m 補修テープ(強力/多用途)</t>
  </si>
  <si>
    <t>EA930AE-103</t>
  </si>
  <si>
    <t>333ml 変成シリコンコーク(多用途/ﾌﾞﾗｯｸ)</t>
  </si>
  <si>
    <t>EA351FW-50</t>
  </si>
  <si>
    <t>50A/3.0mm 内フランジパッキン(耐薬品/5K)</t>
  </si>
  <si>
    <t>EA934KB-68</t>
  </si>
  <si>
    <t>200ml 木部ひび割れ補修材</t>
  </si>
  <si>
    <t>EA942FA-33</t>
  </si>
  <si>
    <t>1.0kg 耐熱塗料(艶あり・ﾁﾀﾝｲｴﾛｰ)</t>
  </si>
  <si>
    <t>EA924BD-1</t>
  </si>
  <si>
    <t>38x1370mm 作業用ベルト(黒)</t>
  </si>
  <si>
    <t>EA925GM-11</t>
  </si>
  <si>
    <t>φ200x200mm キャンバスバケツ(ｼｮｰﾄｽﾄﾗｯﾌﾟ)</t>
  </si>
  <si>
    <t>EA944CG-240</t>
  </si>
  <si>
    <t>240x170mm ポリ袋(ﾁｬｯｸ/緑ﾗｲﾝ付/100枚)</t>
  </si>
  <si>
    <t>EA508SM-57</t>
  </si>
  <si>
    <t>110x 82x110mm マグネットホルダー(ﾌﾞﾗｯｸ)</t>
  </si>
  <si>
    <t>EA951FX-66</t>
  </si>
  <si>
    <t>180x 62x 85mm ﾂｰﾙﾊﾝｶﾞｰ(ﾏｸﾞﾈｯﾄ式/ﾌﾞﾗｯｸ)</t>
  </si>
  <si>
    <t>EA762EB-91</t>
  </si>
  <si>
    <t>870x195x375mm ﾎﾞｰｶﾞｽﾍﾟｰﾊﾟｰｶｯﾀｰ</t>
  </si>
  <si>
    <t>EA589CW-66</t>
  </si>
  <si>
    <t>開梱用カッター(金属探知反応/ｽﾃﾝﾚｽ刃)</t>
  </si>
  <si>
    <t>EA944N-6</t>
  </si>
  <si>
    <t>50mm用 テープホルダー(ｶｰﾙ防止機能付)</t>
  </si>
  <si>
    <t>EA995BR-35</t>
  </si>
  <si>
    <t>φ100-140mmx5m 伸縮ネット(表面保護用)</t>
  </si>
  <si>
    <t>EA985PK-2</t>
  </si>
  <si>
    <t>1200x1200x1300mm ﾊﾟﾚｯﾄｶﾊﾞｰ(ﾌｧｽﾅｰ式/青)</t>
  </si>
  <si>
    <t>EA986RM-80D</t>
  </si>
  <si>
    <t>80x95mm ローラー(ﾊﾟﾚｯﾄﾄﾗｯｸ用･ﾍﾞｱﾘﾝｸﾞ付)</t>
  </si>
  <si>
    <t>EA986CW-35</t>
  </si>
  <si>
    <t>400x100mm 空気入りタイヤ(ｽﾁｰﾙﾎｲｰﾙ)</t>
  </si>
  <si>
    <t>1753</t>
  </si>
  <si>
    <t>EA986RJ-10</t>
  </si>
  <si>
    <t>9.5-14mm 戸車(ｻｯｼ用･樹脂車･ｽﾃﾝﾚｽ枠/2個)</t>
  </si>
  <si>
    <t>EA993DS-51</t>
  </si>
  <si>
    <t>287x 48x53mm 発泡ﾎﾟﾘﾌﾟﾛﾋﾟﾚﾝ枕木(上下用)</t>
  </si>
  <si>
    <t>EA993EV-11</t>
  </si>
  <si>
    <t>11.0ton インフレータブルマットジャッキ</t>
  </si>
  <si>
    <t>EA989SD-4.5</t>
  </si>
  <si>
    <t>5mmx4.5m ハンドウィンチ用ワイヤー(ﾌｯｸ付)</t>
  </si>
  <si>
    <t>EA982ST-37</t>
  </si>
  <si>
    <t>75mmx 7.0m/2540kg ﾍﾞﾙﾄ荷締機(両端ﾌｯｸ型)</t>
  </si>
  <si>
    <t>EA628PT-703</t>
  </si>
  <si>
    <t>20x115mm ミニベルト(ﾌﾞﾗｯｸ)</t>
  </si>
  <si>
    <t>EA987HR-3</t>
  </si>
  <si>
    <t>100x15mm シーブ</t>
  </si>
  <si>
    <t>EA981VA-53</t>
  </si>
  <si>
    <t>2.0tonx1.5m ｱｼﾞｬｽﾀﾌﾞﾙﾘﾝｸﾞﾁｪｰﾝ(1本懸)</t>
  </si>
  <si>
    <t>EA984DR-15A</t>
  </si>
  <si>
    <t>55ガロン(200L)用 ドラム缶リフター</t>
  </si>
  <si>
    <t>EA981WM-61A</t>
  </si>
  <si>
    <t>1.0t 角型 フレコンバッグ</t>
  </si>
  <si>
    <t>EA638CN-52</t>
  </si>
  <si>
    <t>3.2ton 小型軽量シャックル</t>
  </si>
  <si>
    <t>EA903BW-16</t>
  </si>
  <si>
    <t>600x400mm/ 0.3m 作業台(ｸﾞﾚｰﾁﾝｸﾞ/ｱﾙﾐ合金</t>
  </si>
  <si>
    <t>EA905PB-2</t>
  </si>
  <si>
    <t>4.54m 移動式高所作業台(ｱﾙﾐ合金製)</t>
  </si>
  <si>
    <t>EA905PB-3</t>
  </si>
  <si>
    <t>6.09m 移動式高所作業台(ｱﾙﾐ合金製)</t>
  </si>
  <si>
    <t>EA765MG-333</t>
  </si>
  <si>
    <t>0.5mm ｼｬｰﾌﾟ･ﾎﾞｰﾙﾍﾟﾝ(黒･赤/ﾀﾞｰｸﾈｲﾋﾞｰ)</t>
  </si>
  <si>
    <t>EA765MJ-31B</t>
  </si>
  <si>
    <t>[赤/細字] 油性マーカー</t>
  </si>
  <si>
    <t>EA765MJ-32B</t>
  </si>
  <si>
    <t>[青/細字] 油性マーカー</t>
  </si>
  <si>
    <t>EA762EC-310</t>
  </si>
  <si>
    <t>310x230mm カッティングマット(折畳み式)</t>
  </si>
  <si>
    <t>EA761LP-57</t>
  </si>
  <si>
    <t>２Ｌ判＋２Ｌ判 ツインフォトフレーム</t>
  </si>
  <si>
    <t>EA762GK-6</t>
  </si>
  <si>
    <t>80x230mm カードホルダー(10個)</t>
  </si>
  <si>
    <t>EA762FG-531</t>
  </si>
  <si>
    <t>60x 75x350mm マグネットフック(ﾎﾜｲﾄ)</t>
  </si>
  <si>
    <t>EA762CM-5</t>
  </si>
  <si>
    <t>Ａ４/Ｓ型 リングファイル(薄緑)</t>
  </si>
  <si>
    <t>EA762FA-261</t>
  </si>
  <si>
    <t>φ19mm 二重リング(小/20個入)</t>
  </si>
  <si>
    <t>EA761G-28B</t>
  </si>
  <si>
    <t>10桁 手帳型計算機(ﾌﾞﾙｰ)</t>
  </si>
  <si>
    <t>EA761G-125</t>
  </si>
  <si>
    <t>10桁 計算機(ｺﾞｰﾙﾄﾞ)</t>
  </si>
  <si>
    <t>EA761G-128</t>
  </si>
  <si>
    <t>10桁 計算機(ﾎﾜｲﾄ)</t>
  </si>
  <si>
    <t>EA761GA-21</t>
  </si>
  <si>
    <t>12桁 パーソナル計算機(ﾋﾞﾋﾞｯﾄﾋﾟﾝｸ)</t>
  </si>
  <si>
    <t>EA766ZA-1</t>
  </si>
  <si>
    <t>900x1500mm 予定表ボード</t>
  </si>
  <si>
    <t>EA761LE-180</t>
  </si>
  <si>
    <t>1800x900mm ホワイトボード(ｽﾀﾝﾄﾞ付)</t>
  </si>
  <si>
    <t>EA780XP-55</t>
  </si>
  <si>
    <t>15x170x16mm グリーンレーザーポインター</t>
  </si>
  <si>
    <t>EA764-43</t>
  </si>
  <si>
    <t>297x210x0.1mm マウスパッド(ﾌﾞﾗｯｸ)</t>
  </si>
  <si>
    <t>EA764AC-131A</t>
  </si>
  <si>
    <t>USB変換ｱﾀﾞﾌﾟﾀｰ(TypeAφ3.5mm4極ﾐﾆｼﾞｬｯｸ)</t>
  </si>
  <si>
    <t>EA759GY-54A</t>
  </si>
  <si>
    <t>5.0m USB-IEEE1284コンバーター</t>
  </si>
  <si>
    <t>EA759GW-21J</t>
  </si>
  <si>
    <t>2TB ハードディスク(外付け用)</t>
  </si>
  <si>
    <t>EA759GW-54B</t>
  </si>
  <si>
    <t>2 TB   ポータブルＳＳＤ</t>
  </si>
  <si>
    <t>EA983TS-218</t>
  </si>
  <si>
    <t>セキュリティロック(ﾃｰﾌﾟ貼付け)</t>
  </si>
  <si>
    <t>EA920AC-46</t>
  </si>
  <si>
    <t>AC100V/400W ハイパワーエアダスター</t>
  </si>
  <si>
    <t>EA759XE-24</t>
  </si>
  <si>
    <t>A4判/27面   62 x  31 mm ﾌﾟﾘﾝﾀｰﾗﾍﾞﾙ(10枚)</t>
  </si>
  <si>
    <t>EA759XE-143</t>
  </si>
  <si>
    <t>A4判/14面 86.4x 38.1mm ﾌﾟﾘﾝﾀｰﾗﾍﾞﾙ(20枚)</t>
  </si>
  <si>
    <t>EA759XE-160</t>
  </si>
  <si>
    <t>A4判/92面  45  x 10 mm ﾌﾟﾘﾝﾀｰﾗﾍﾞﾙ(10枚)</t>
  </si>
  <si>
    <t>EA759GV-48F</t>
  </si>
  <si>
    <t>16GB ＵＳＢメモリー</t>
  </si>
  <si>
    <t>EA759GV-51F</t>
  </si>
  <si>
    <t>1971</t>
  </si>
  <si>
    <t>EA759GV-131</t>
  </si>
  <si>
    <t>2GB ＵＳＢメモリー(ｳｲﾙｽ対策ｿﾌﾄ搭載/1年)</t>
  </si>
  <si>
    <t>EA762EE-36A</t>
  </si>
  <si>
    <t>120枚用 CD/DVD収納ファイル</t>
  </si>
  <si>
    <t>EA983TS-101</t>
  </si>
  <si>
    <t>[ICｶｰﾄﾞ/ｸﾚｼﾞｯﾄｶｰﾄﾞ用]ｽｷﾐﾝｸﾞ防止ｶｰﾄﾞ(2枚)</t>
  </si>
  <si>
    <t>EA761HE-126</t>
  </si>
  <si>
    <t>216x303mm/A4 ラミネートフィルム(25枚)</t>
  </si>
  <si>
    <t>EA763ZD-83</t>
  </si>
  <si>
    <t>183x107x152mm/ 1.3L ハンドシュレッダー</t>
  </si>
  <si>
    <t>EA763ZD-2</t>
  </si>
  <si>
    <t>355x159x391mm/  10L シュレッダー</t>
  </si>
  <si>
    <t>EA798CC-85</t>
  </si>
  <si>
    <t>φ390mm [電波]からくり掛時計</t>
  </si>
  <si>
    <t>EA764AG-176</t>
  </si>
  <si>
    <t>300x127x 37mm ディスプレイ用小物棚</t>
  </si>
  <si>
    <t>EA954HC-575</t>
  </si>
  <si>
    <t>300x542x580mm CPU収納ボックス(取手付）</t>
  </si>
  <si>
    <t>EA954EE-173R</t>
  </si>
  <si>
    <t>1800x900x700mm テーブル(折畳式/ﾛｰｽﾞ)</t>
  </si>
  <si>
    <t>2048</t>
  </si>
  <si>
    <t>EA954HD-32</t>
  </si>
  <si>
    <t>685x105x350mm デスクトップパネル</t>
  </si>
  <si>
    <t>EA927AX-6C</t>
  </si>
  <si>
    <t>400x250x580mm/54L キャリーケース(ｼﾙﾊﾞｰ)</t>
  </si>
  <si>
    <t>EA927AX-18B</t>
  </si>
  <si>
    <t>460x310x660mm/88L キャリーケース(ｼﾙﾊﾞｰ)</t>
  </si>
  <si>
    <t>EA927AG-124</t>
  </si>
  <si>
    <t>160x180x 20mm マルチポーチ(ﾌﾞﾗｯｸ)</t>
  </si>
  <si>
    <t>EA910SW-11</t>
  </si>
  <si>
    <t>[Ｌ] ２ＷＡＹサンダル(黒)</t>
  </si>
  <si>
    <t>EA758CV-95</t>
  </si>
  <si>
    <t>[充電式] ランタン/ＬＥＤ</t>
  </si>
  <si>
    <t>EA814RT-12</t>
  </si>
  <si>
    <t>[充電式] 作業灯/ＬＥＤ(ｽﾀﾝﾄﾞ付)</t>
  </si>
  <si>
    <t>EA815G-52</t>
  </si>
  <si>
    <t>AC100V/12A/0.5m ｾﾝｻｰｺｰﾄﾞ(防雨型/ｱｰｽ付)</t>
  </si>
  <si>
    <t>2113</t>
  </si>
  <si>
    <t>EA761XB-57C</t>
  </si>
  <si>
    <t>AC100V/600W/1.0m 照明灯・ダクトレール</t>
  </si>
  <si>
    <t>EA758XR-342</t>
  </si>
  <si>
    <t>AC100V/6.0W/E17 電球/ＬＥＤ(昼光色)</t>
  </si>
  <si>
    <t>EA763BC-60</t>
  </si>
  <si>
    <t>1.2m ｽﾃﾚｵｲﾔﾎﾝ(3.5mmﾐﾆﾌﾟﾗｸﾞ/L型/黒）</t>
  </si>
  <si>
    <t>EA763AZ-161A</t>
  </si>
  <si>
    <t>0.36L[ｽﾃﾝﾚｽ製]ﾏｸﾞﾎﾞﾄﾙ(ﾜﾝﾀｯﾁ式/ﾈｲﾋﾞｰ)</t>
  </si>
  <si>
    <t>EA540K-121</t>
  </si>
  <si>
    <t>150mm 精密用はさみ(左手用)</t>
  </si>
  <si>
    <t>EA628PV-2</t>
  </si>
  <si>
    <t>10mm x 5m 平織ゴム (白)</t>
  </si>
  <si>
    <t>EA628PV-11</t>
  </si>
  <si>
    <t>15mm x 2m 平織ゴム (白)</t>
  </si>
  <si>
    <t>EA628PV-162</t>
  </si>
  <si>
    <t>50mm x 5m 平織ゴム (黒)</t>
  </si>
  <si>
    <t>EA951FE-154</t>
  </si>
  <si>
    <t>300x150x100mm 収納ラック</t>
  </si>
  <si>
    <t>EA638LA-146</t>
  </si>
  <si>
    <t>60x 45x 60mm スポンジホルダー(吸盤式)</t>
  </si>
  <si>
    <t>EA951FE-174</t>
  </si>
  <si>
    <t>310x270x100mm 収納ラック(2個)</t>
  </si>
  <si>
    <t>EA951FF-22</t>
  </si>
  <si>
    <t>1200x300x200mm 平棚(ｽﾃﾝﾚｽ製)</t>
  </si>
  <si>
    <t>EA912NA-11</t>
  </si>
  <si>
    <t>210mm 木製積層強化箸(耐熱)</t>
  </si>
  <si>
    <t>EA912HE-41</t>
  </si>
  <si>
    <t>195mm はさみ(銀抗菌･ｾﾗﾐｯｸｽ製)</t>
  </si>
  <si>
    <t>EA922CD-3</t>
  </si>
  <si>
    <t>200ml ハンドプロテクター</t>
  </si>
  <si>
    <t>EA941C-31</t>
  </si>
  <si>
    <t>25x15cm ダニ捕獲･粘着シート(1枚)</t>
  </si>
  <si>
    <t>EA800LA-71</t>
  </si>
  <si>
    <t>セーフティーグラス(ｸﾘｱ/ｱﾝﾁﾌｫｸﾞ)</t>
  </si>
  <si>
    <t>EA800C-203</t>
  </si>
  <si>
    <t>175x 50x75mm めがねケース</t>
  </si>
  <si>
    <t>EA800MS-101</t>
  </si>
  <si>
    <t>[DS2] 防塵マスク(接顔ｸｯｼｮﾝ付･10枚)</t>
  </si>
  <si>
    <t>EA800NB-9</t>
  </si>
  <si>
    <t>[DS2] マスク(防塵用/防臭用/10枚)</t>
  </si>
  <si>
    <t>EA800MS-27</t>
  </si>
  <si>
    <t>EA800MT-61</t>
  </si>
  <si>
    <t>15mmx10m 送気マスク用ホース</t>
  </si>
  <si>
    <t>EA800MT-62</t>
  </si>
  <si>
    <t>15mmx20m 送気マスク用ホース</t>
  </si>
  <si>
    <t>EA800MT-63</t>
  </si>
  <si>
    <t>15mmx30m 送気マスク用ホース</t>
  </si>
  <si>
    <t>EA354E-83</t>
  </si>
  <si>
    <t>[Ｌ] 手袋(耐切創/ｹﾌﾞﾗｰ/薄手)</t>
  </si>
  <si>
    <t>EA354AB-166</t>
  </si>
  <si>
    <t>[Ｓ/235mm] 手袋(天然ｺﾞﾑ張り/高ｸﾞﾘｯﾌﾟ/3双</t>
  </si>
  <si>
    <t>EA354AB-169</t>
  </si>
  <si>
    <t>[LL/265mm] 手袋(天然ｺﾞﾑ張り/高ｸﾞﾘｯﾌﾟ/3双</t>
  </si>
  <si>
    <t>EA354KA-51</t>
  </si>
  <si>
    <t>[Ｍ] 手袋(ｹﾌﾞﾗｰ)</t>
  </si>
  <si>
    <t>EA353BS-113</t>
  </si>
  <si>
    <t>[Ｌ] メカニクスグローブ(合成革/茶)</t>
  </si>
  <si>
    <t>EA353BY-213</t>
  </si>
  <si>
    <t>[Ｌ] メカニクスグローブ(革/ﾌﾞﾗｳﾝ)</t>
  </si>
  <si>
    <t>EA353BA-87</t>
  </si>
  <si>
    <t>[Ｌ] 手袋(山羊革)</t>
  </si>
  <si>
    <t>EA354BF-61A</t>
  </si>
  <si>
    <t>[Ｌ/330mm] 手袋(静電･耐溶剤･ﾎﾟﾘｳﾚﾀﾝ)</t>
  </si>
  <si>
    <t>EA998SZ-26.5</t>
  </si>
  <si>
    <t>26.5cm 安全靴</t>
  </si>
  <si>
    <t>EA910ZE-8</t>
  </si>
  <si>
    <t>靴中敷(抗菌･消臭/低＆高反発/ﾌﾘｰｻｲｽﾞ)</t>
  </si>
  <si>
    <t>EA910ME-28</t>
  </si>
  <si>
    <t>28.0cm 防寒長靴(ｽﾊﾟｲｸ底)</t>
  </si>
  <si>
    <t>EA998XE-14</t>
  </si>
  <si>
    <t>LL 水中長靴(ﾗｼﾞｱﾙ底)</t>
  </si>
  <si>
    <t>EA996XM-72</t>
  </si>
  <si>
    <t>[Ｍ] レインウェアー上着(ﾏﾘﾝﾌﾞﾙｰ)</t>
  </si>
  <si>
    <t>EA996XM-82</t>
  </si>
  <si>
    <t>[Ｍ] レインウェアーパンツ(ﾏﾘﾝﾌﾞﾙｰ)</t>
  </si>
  <si>
    <t>EA915EM-161</t>
  </si>
  <si>
    <t>[ﾌﾘｰ] アイスベスト(防虫加工)</t>
  </si>
  <si>
    <t>EA915GT-34</t>
  </si>
  <si>
    <t>[XL] メカニクスグローブ(防水防寒/合成革)</t>
  </si>
  <si>
    <t>2290</t>
  </si>
  <si>
    <t>EA983R-121</t>
  </si>
  <si>
    <t>安全ベスト(多機能･紺/黄)</t>
  </si>
  <si>
    <t>EA983FT-72A</t>
  </si>
  <si>
    <t>78x432x787mm ＬＥＤ方向指示灯(青)</t>
  </si>
  <si>
    <t>EA983BT-12</t>
  </si>
  <si>
    <t>600x450mm 危険予知活動ボード(折畳式)</t>
  </si>
  <si>
    <t>EA983AR-1A</t>
  </si>
  <si>
    <t>225x300mm ＡＥＤ標識</t>
  </si>
  <si>
    <t>2336</t>
  </si>
  <si>
    <t>EA983CK-30</t>
  </si>
  <si>
    <t>300x100mm 氏名標識(安全衛生推進者)</t>
  </si>
  <si>
    <t>EA983M-14A</t>
  </si>
  <si>
    <t>55x200mm 配管方向指示ｽﾃｯｶｰ(黄赤)</t>
  </si>
  <si>
    <t>EA983M-14B</t>
  </si>
  <si>
    <t>55x200mm 配管方向指示ｽﾃｯｶｰ(黄赤/10枚)</t>
  </si>
  <si>
    <t>EA983M-16B</t>
  </si>
  <si>
    <t>55x200mm 配管方向指示ｽﾃｯｶｰ(薄黄/10枚)</t>
  </si>
  <si>
    <t>EA983CF-22</t>
  </si>
  <si>
    <t>50x100mm PL警告ｽﾃｯｶｰ(高温部/10枚)</t>
  </si>
  <si>
    <t>EA983CF-31</t>
  </si>
  <si>
    <t>50x100mm PL警告ｽﾃｯｶｰ(接触禁止/10枚)</t>
  </si>
  <si>
    <t>EA983CA-45</t>
  </si>
  <si>
    <t>150x 90mm 修理点検標識[さわるな]</t>
  </si>
  <si>
    <t>EA983CA-46</t>
  </si>
  <si>
    <t>150x 90mm 修理点検標識[運転禁止]</t>
  </si>
  <si>
    <t>EA983CB-5C</t>
  </si>
  <si>
    <t>275x60mm ワンタッチタグ(操作するな/10枚)</t>
  </si>
  <si>
    <t>EA983FN-215G</t>
  </si>
  <si>
    <t>φ15x20mm 丸型保護キャップ(ｸﾞﾚｰ/2個)</t>
  </si>
  <si>
    <t>EA944DL-2</t>
  </si>
  <si>
    <t>50mmx5m 滑り止めテープ(屋外･凸凹面用/黒)</t>
  </si>
  <si>
    <t>EA944DL-14</t>
  </si>
  <si>
    <t>100mmx 5m 滑り止めﾃｰﾌﾟ(屋外･凸凹面用/黄)</t>
  </si>
  <si>
    <t>EA956VE-23</t>
  </si>
  <si>
    <t>97x33x43mm ３連キーハンガー</t>
  </si>
  <si>
    <t>EA591HE-23</t>
  </si>
  <si>
    <t>19x79mm タグブランク(ｽﾃﾝﾚｽ 長丸/10枚)</t>
  </si>
  <si>
    <t>EA928AB-440</t>
  </si>
  <si>
    <t>1380mm 水拭きモップ</t>
  </si>
  <si>
    <t>EA928AY-570</t>
  </si>
  <si>
    <t>245x1360mm デッキブラシ(赤)</t>
  </si>
  <si>
    <t>EA928BM-42</t>
  </si>
  <si>
    <t>610mm フロアーブラシヘッド(ﾊｰﾄﾞ)</t>
  </si>
  <si>
    <t>EA995CC-11</t>
  </si>
  <si>
    <t>90L ダストボックス(ｷｬｽﾀｰ付・青/黒)</t>
  </si>
  <si>
    <t>EA995AA-50C</t>
  </si>
  <si>
    <t>445x710mm/103L ごみかご(黒)</t>
  </si>
  <si>
    <t>EA899AW-100C</t>
  </si>
  <si>
    <t>DC10.8V ハンディクリーナーセット(充電式)</t>
  </si>
  <si>
    <t>EA115KZ-21</t>
  </si>
  <si>
    <t>DC18V/2.5Ah [家庭用]ﾘﾁｳﾑｲｵﾝﾊﾞｯﾃﾘｰ</t>
  </si>
  <si>
    <t>EA899MW-3</t>
  </si>
  <si>
    <t>AC100V/1200W/φ350mm 電動ポリシャー</t>
  </si>
  <si>
    <t>EA899GR-3A</t>
  </si>
  <si>
    <t>565x1160x840mm 手押しスイーパー</t>
  </si>
  <si>
    <t>EA917AL-24</t>
  </si>
  <si>
    <t>640x360x380mm/44.9L クーラーボックス</t>
  </si>
  <si>
    <t>EA370EB-1</t>
  </si>
  <si>
    <t>[Ｍ] 保護ズボン(ﾁｪｰﾝｿｰ作業用)</t>
  </si>
  <si>
    <t>EA370EB-2</t>
  </si>
  <si>
    <t>[Ｌ] 保護ズボン(ﾁｪｰﾝｿｰ作業用)</t>
  </si>
  <si>
    <t>EA650AX-37</t>
  </si>
  <si>
    <t>1.3-2.0m 高枝鋏(剪定型･伸縮柄/刃長60mm)</t>
  </si>
  <si>
    <t>EA540BG-21</t>
  </si>
  <si>
    <t>180mm 植木はさみ</t>
  </si>
  <si>
    <t>EA345K-16</t>
  </si>
  <si>
    <t>4.9PS/50mm エンジンポンプ(4ｻｲｸﾙ)</t>
  </si>
  <si>
    <t>EA345K-17</t>
  </si>
  <si>
    <t>5.7PS/50mm エンジンポンプ(4ｻｲｸﾙ)</t>
  </si>
  <si>
    <t>EA124LG-319</t>
  </si>
  <si>
    <t>19mm ホースステムプラグ(真鍮製)</t>
  </si>
  <si>
    <t>EA628ZZ-86</t>
  </si>
  <si>
    <t>φ16mm 支柱用連結用継手(6個)</t>
  </si>
  <si>
    <t>0066</t>
  </si>
  <si>
    <t>0072</t>
  </si>
  <si>
    <t>0077</t>
  </si>
  <si>
    <t>0085</t>
  </si>
  <si>
    <t>0110</t>
  </si>
  <si>
    <t>0119</t>
  </si>
  <si>
    <t>0151</t>
  </si>
  <si>
    <t>0162</t>
  </si>
  <si>
    <t>0242</t>
  </si>
  <si>
    <t>0259</t>
  </si>
  <si>
    <t>0265</t>
  </si>
  <si>
    <t>0267</t>
  </si>
  <si>
    <t>0271</t>
  </si>
  <si>
    <t>0295</t>
  </si>
  <si>
    <t>0311</t>
  </si>
  <si>
    <t>0319</t>
  </si>
  <si>
    <t>0329</t>
  </si>
  <si>
    <t>0356</t>
  </si>
  <si>
    <t>0364</t>
  </si>
  <si>
    <t>0368</t>
  </si>
  <si>
    <t>0371</t>
  </si>
  <si>
    <t>0408</t>
  </si>
  <si>
    <t>0419</t>
  </si>
  <si>
    <t>0444</t>
  </si>
  <si>
    <t>0452</t>
  </si>
  <si>
    <t>0455</t>
  </si>
  <si>
    <t>0465</t>
  </si>
  <si>
    <t>0479</t>
  </si>
  <si>
    <t>0480</t>
  </si>
  <si>
    <t>0486</t>
  </si>
  <si>
    <t>0493</t>
  </si>
  <si>
    <t>0512</t>
  </si>
  <si>
    <t>0517</t>
  </si>
  <si>
    <t>0521</t>
  </si>
  <si>
    <t>0535</t>
  </si>
  <si>
    <t>0536</t>
  </si>
  <si>
    <t>0565</t>
  </si>
  <si>
    <t>0568</t>
  </si>
  <si>
    <t>0569</t>
  </si>
  <si>
    <t>0571</t>
  </si>
  <si>
    <t>0582</t>
  </si>
  <si>
    <t>0599</t>
  </si>
  <si>
    <t>0601</t>
  </si>
  <si>
    <t>0610</t>
  </si>
  <si>
    <t>0624</t>
  </si>
  <si>
    <t>0630</t>
  </si>
  <si>
    <t>0636</t>
  </si>
  <si>
    <t>0682</t>
  </si>
  <si>
    <t>0686</t>
  </si>
  <si>
    <t>0688</t>
  </si>
  <si>
    <t>0690</t>
  </si>
  <si>
    <t>0703</t>
  </si>
  <si>
    <t>0710</t>
  </si>
  <si>
    <t>0721</t>
  </si>
  <si>
    <t>0723</t>
  </si>
  <si>
    <t>0734</t>
  </si>
  <si>
    <t>0738</t>
  </si>
  <si>
    <t>0739</t>
  </si>
  <si>
    <t>0764</t>
  </si>
  <si>
    <t>0766</t>
  </si>
  <si>
    <t>0767</t>
  </si>
  <si>
    <t>0784</t>
  </si>
  <si>
    <t>0797</t>
  </si>
  <si>
    <t>0813</t>
  </si>
  <si>
    <t>0822</t>
  </si>
  <si>
    <t>0842</t>
  </si>
  <si>
    <t>0845</t>
  </si>
  <si>
    <t>0848</t>
  </si>
  <si>
    <t>0849</t>
  </si>
  <si>
    <t>0864</t>
  </si>
  <si>
    <t>0893</t>
  </si>
  <si>
    <t>0912</t>
  </si>
  <si>
    <t>0959</t>
  </si>
  <si>
    <t>0960</t>
  </si>
  <si>
    <t>0979</t>
  </si>
  <si>
    <t>0981</t>
  </si>
  <si>
    <t>0987</t>
  </si>
  <si>
    <t>1013</t>
  </si>
  <si>
    <t>1023</t>
  </si>
  <si>
    <t>1039</t>
  </si>
  <si>
    <t>1048</t>
  </si>
  <si>
    <t>1061</t>
  </si>
  <si>
    <t>1091</t>
  </si>
  <si>
    <t>1101</t>
  </si>
  <si>
    <t>1102</t>
  </si>
  <si>
    <t>1120</t>
  </si>
  <si>
    <t>1136</t>
  </si>
  <si>
    <t>1176</t>
  </si>
  <si>
    <t>1201</t>
  </si>
  <si>
    <t>1211</t>
  </si>
  <si>
    <t>1212</t>
  </si>
  <si>
    <t>1214</t>
  </si>
  <si>
    <t>1217</t>
  </si>
  <si>
    <t>1219</t>
  </si>
  <si>
    <t>1227</t>
  </si>
  <si>
    <t>1228</t>
  </si>
  <si>
    <t>1274</t>
  </si>
  <si>
    <t>1287</t>
  </si>
  <si>
    <t>1288</t>
  </si>
  <si>
    <t>1300</t>
  </si>
  <si>
    <t>1314</t>
  </si>
  <si>
    <t>1319</t>
  </si>
  <si>
    <t>1324</t>
  </si>
  <si>
    <t>1338</t>
  </si>
  <si>
    <t>1379</t>
  </si>
  <si>
    <t>1380</t>
  </si>
  <si>
    <t>1413</t>
  </si>
  <si>
    <t>1416</t>
  </si>
  <si>
    <t>1421</t>
  </si>
  <si>
    <t>1427</t>
  </si>
  <si>
    <t>1440</t>
  </si>
  <si>
    <t>1445</t>
  </si>
  <si>
    <t>1448</t>
  </si>
  <si>
    <t>1457</t>
  </si>
  <si>
    <t>1519</t>
  </si>
  <si>
    <t>1522</t>
  </si>
  <si>
    <t>1536</t>
  </si>
  <si>
    <t>1601</t>
  </si>
  <si>
    <t>1638</t>
  </si>
  <si>
    <t>1641</t>
  </si>
  <si>
    <t>1642</t>
  </si>
  <si>
    <t>1645</t>
  </si>
  <si>
    <t>1668</t>
  </si>
  <si>
    <t>1701</t>
  </si>
  <si>
    <t>1705</t>
  </si>
  <si>
    <t>1710</t>
  </si>
  <si>
    <t>1715</t>
  </si>
  <si>
    <t>1723</t>
  </si>
  <si>
    <t>1739</t>
  </si>
  <si>
    <t>1752</t>
  </si>
  <si>
    <t>1770</t>
  </si>
  <si>
    <t>1776</t>
  </si>
  <si>
    <t>1779</t>
  </si>
  <si>
    <t>1795</t>
  </si>
  <si>
    <t>1824</t>
  </si>
  <si>
    <t>1833</t>
  </si>
  <si>
    <t>1868</t>
  </si>
  <si>
    <t>1892</t>
  </si>
  <si>
    <t>1915</t>
  </si>
  <si>
    <t>1924</t>
  </si>
  <si>
    <t>1933</t>
  </si>
  <si>
    <t>1935</t>
  </si>
  <si>
    <t>1938</t>
  </si>
  <si>
    <t>1939</t>
  </si>
  <si>
    <t>1941</t>
  </si>
  <si>
    <t>1953</t>
  </si>
  <si>
    <t>1981</t>
  </si>
  <si>
    <t>2002</t>
  </si>
  <si>
    <t>2021</t>
  </si>
  <si>
    <t>2049</t>
  </si>
  <si>
    <t>2053</t>
  </si>
  <si>
    <t>2062</t>
  </si>
  <si>
    <t>2065</t>
  </si>
  <si>
    <t>2081</t>
  </si>
  <si>
    <t>2083</t>
  </si>
  <si>
    <t>2095</t>
  </si>
  <si>
    <t>2107</t>
  </si>
  <si>
    <t>2108</t>
  </si>
  <si>
    <t>2111</t>
  </si>
  <si>
    <t>2136</t>
  </si>
  <si>
    <t>2153</t>
  </si>
  <si>
    <t>2169</t>
  </si>
  <si>
    <t>2171</t>
  </si>
  <si>
    <t>2175</t>
  </si>
  <si>
    <t>2180</t>
  </si>
  <si>
    <t>2185</t>
  </si>
  <si>
    <t>2188</t>
  </si>
  <si>
    <t>2195</t>
  </si>
  <si>
    <t>2199</t>
  </si>
  <si>
    <t>2210</t>
  </si>
  <si>
    <t>2221</t>
  </si>
  <si>
    <t>2230</t>
  </si>
  <si>
    <t>2261</t>
  </si>
  <si>
    <t>2266</t>
  </si>
  <si>
    <t>2278</t>
  </si>
  <si>
    <t>2333</t>
  </si>
  <si>
    <t>2389</t>
  </si>
  <si>
    <t>2391</t>
  </si>
  <si>
    <t>2405</t>
  </si>
  <si>
    <t>2409</t>
  </si>
  <si>
    <t>2415</t>
  </si>
  <si>
    <t>2425</t>
  </si>
  <si>
    <t>2426</t>
  </si>
  <si>
    <t>2454</t>
  </si>
  <si>
    <t>2493</t>
  </si>
  <si>
    <t>2497</t>
  </si>
  <si>
    <t>2513</t>
  </si>
  <si>
    <t>2522</t>
  </si>
  <si>
    <t>2528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</si>
</sst>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4">
    <xf numFmtId="0" fontId="0" fillId="0" borderId="0"/>
    <xf numFmtId="0" fontId="8" fillId="0" borderId="0" applyNumberForma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/>
    <xf numFmtId="0" fontId="2" fillId="0" borderId="0"/>
    <xf numFmtId="0" fontId="5" fillId="0" borderId="0"/>
  </cellStyleXfs>
  <cellXfs count="12">
    <xf numFmtId="0" fontId="0" fillId="0" borderId="0" xfId="0"/>
    <xf numFmtId="0" fontId="2" fillId="0" borderId="0" xfId="12"/>
    <xf numFmtId="55" fontId="2" fillId="0" borderId="0" xfId="12" applyNumberFormat="1"/>
    <xf numFmtId="0" fontId="2" fillId="0" borderId="0" xfId="12" applyAlignment="1">
      <alignment horizontal="right"/>
    </xf>
    <xf numFmtId="0" fontId="4" fillId="0" borderId="0" xfId="12" applyFont="1"/>
    <xf numFmtId="0" fontId="8" fillId="0" borderId="1" xfId="1" applyFill="1" applyBorder="1" applyAlignment="1" applyProtection="1">
      <alignment vertical="center"/>
    </xf>
    <xf numFmtId="0" fontId="0" fillId="0" borderId="1" xfId="0" applyBorder="1"/>
    <xf numFmtId="0" fontId="2" fillId="0" borderId="2" xfId="12" applyBorder="1" applyAlignment="1">
      <alignment horizontal="distributed"/>
    </xf>
    <xf numFmtId="0" fontId="6" fillId="2" borderId="1" xfId="13" applyFont="1" applyFill="1" applyBorder="1" applyAlignment="1">
      <alignment horizontal="center" vertical="center"/>
    </xf>
    <xf numFmtId="0" fontId="2" fillId="0" borderId="1" xfId="11" applyBorder="1" applyAlignment="1">
      <alignment horizontal="center" vertical="center"/>
    </xf>
    <xf numFmtId="0" fontId="6" fillId="2" borderId="1" xfId="13" applyFont="1" applyFill="1" applyBorder="1" applyAlignment="1">
      <alignment horizontal="center" wrapText="1"/>
    </xf>
    <xf numFmtId="0" fontId="6" fillId="2" borderId="1" xfId="13" applyFont="1" applyFill="1" applyBorder="1" applyAlignment="1">
      <alignment horizontal="center"/>
    </xf>
  </cellXfs>
  <cellStyles count="14">
    <cellStyle name="ハイパーリンク" xfId="1" builtinId="8"/>
    <cellStyle name="標準" xfId="0" builtinId="0"/>
    <cellStyle name="標準 10" xfId="2" xr:uid="{00000000-0005-0000-0000-000002000000}"/>
    <cellStyle name="標準 2" xfId="3" xr:uid="{00000000-0005-0000-0000-000003000000}"/>
    <cellStyle name="標準 3" xfId="4" xr:uid="{00000000-0005-0000-0000-000004000000}"/>
    <cellStyle name="標準 4" xfId="5" xr:uid="{00000000-0005-0000-0000-000005000000}"/>
    <cellStyle name="標準 5" xfId="6" xr:uid="{00000000-0005-0000-0000-000006000000}"/>
    <cellStyle name="標準 6" xfId="7" xr:uid="{00000000-0005-0000-0000-000007000000}"/>
    <cellStyle name="標準 7" xfId="8" xr:uid="{00000000-0005-0000-0000-000008000000}"/>
    <cellStyle name="標準 8" xfId="9" xr:uid="{00000000-0005-0000-0000-000009000000}"/>
    <cellStyle name="標準 9" xfId="10" xr:uid="{00000000-0005-0000-0000-00000A000000}"/>
    <cellStyle name="標準_③廃番商品抽出照合用クエリー" xfId="11" xr:uid="{00000000-0005-0000-0000-00000B000000}"/>
    <cellStyle name="標準_abolish_200906_40" xfId="12" xr:uid="{00000000-0005-0000-0000-00000C000000}"/>
    <cellStyle name="標準_Sheet1" xfId="13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17"/>
  <sheetViews>
    <sheetView tabSelected="1" defaultGridColor="0" colorId="8" zoomScaleNormal="100" zoomScaleSheetLayoutView="100" workbookViewId="0">
      <selection sqref="A1:B1"/>
    </sheetView>
  </sheetViews>
  <sheetFormatPr defaultRowHeight="13.2" x14ac:dyDescent="0.2"/>
  <cols>
    <col min="1" max="1" width="2.33203125" customWidth="1"/>
    <col min="2" max="2" width="10.109375" customWidth="1"/>
    <col min="3" max="3" width="15.77734375" customWidth="1"/>
    <col min="4" max="4" width="45" customWidth="1"/>
    <col min="5" max="5" width="15.88671875" customWidth="1"/>
  </cols>
  <sheetData>
    <row r="1" spans="1:6" s="1" customFormat="1" ht="12" x14ac:dyDescent="0.15">
      <c r="A1" s="7" t="s">
        <v>3</v>
      </c>
      <c r="B1" s="7"/>
      <c r="E1" s="2">
        <v>46054</v>
      </c>
      <c r="F1" s="2"/>
    </row>
    <row r="2" spans="1:6" s="1" customFormat="1" ht="12" x14ac:dyDescent="0.15">
      <c r="E2" s="3" t="s">
        <v>4</v>
      </c>
      <c r="F2" s="3"/>
    </row>
    <row r="3" spans="1:6" s="1" customFormat="1" ht="12" x14ac:dyDescent="0.15"/>
    <row r="4" spans="1:6" s="1" customFormat="1" ht="12" x14ac:dyDescent="0.15">
      <c r="A4" s="1" t="s">
        <v>5</v>
      </c>
    </row>
    <row r="5" spans="1:6" s="1" customFormat="1" ht="12" x14ac:dyDescent="0.15">
      <c r="A5" s="1" t="s">
        <v>6</v>
      </c>
    </row>
    <row r="6" spans="1:6" s="1" customFormat="1" ht="12" x14ac:dyDescent="0.15">
      <c r="A6" s="1" t="s">
        <v>7</v>
      </c>
    </row>
    <row r="7" spans="1:6" s="1" customFormat="1" ht="12" x14ac:dyDescent="0.15">
      <c r="A7" s="1" t="s">
        <v>8</v>
      </c>
    </row>
    <row r="8" spans="1:6" s="1" customFormat="1" ht="12" x14ac:dyDescent="0.15">
      <c r="B8" s="4" t="s">
        <v>102</v>
      </c>
    </row>
    <row r="9" spans="1:6" s="1" customFormat="1" ht="12" x14ac:dyDescent="0.15"/>
    <row r="10" spans="1:6" s="1" customFormat="1" ht="12" x14ac:dyDescent="0.15">
      <c r="B10" s="10" t="s">
        <v>101</v>
      </c>
      <c r="C10" s="8" t="s">
        <v>0</v>
      </c>
      <c r="D10" s="8" t="s">
        <v>1</v>
      </c>
      <c r="E10" s="8" t="s">
        <v>2</v>
      </c>
    </row>
    <row r="11" spans="1:6" s="1" customFormat="1" ht="12" x14ac:dyDescent="0.15">
      <c r="B11" s="11"/>
      <c r="C11" s="9"/>
      <c r="D11" s="9"/>
      <c r="E11" s="9"/>
    </row>
    <row r="12" spans="1:6" x14ac:dyDescent="0.2">
      <c r="B12" s="6"/>
      <c r="C12" s="6" t="s">
        <v>103</v>
      </c>
      <c r="D12" s="6" t="s">
        <v>104</v>
      </c>
      <c r="E12" s="5" t="str">
        <f>HYPERLINK("https://www.esco-net.com/wcs/escort/ec/detail?hHinCd=EA124LG-113B","EA124LG-113B")</f>
        <v>EA124LG-113B</v>
      </c>
    </row>
    <row r="13" spans="1:6" x14ac:dyDescent="0.2">
      <c r="B13" s="6"/>
      <c r="C13" s="6" t="s">
        <v>105</v>
      </c>
      <c r="D13" s="6" t="s">
        <v>106</v>
      </c>
      <c r="E13" s="5" t="str">
        <f>HYPERLINK("https://www.esco-net.com/wcs/escort/ec/detail?hHinCd=EA124LG-313B","EA124LG-313B")</f>
        <v>EA124LG-313B</v>
      </c>
    </row>
    <row r="14" spans="1:6" x14ac:dyDescent="0.2">
      <c r="B14" s="6"/>
      <c r="C14" s="6" t="s">
        <v>107</v>
      </c>
      <c r="D14" s="6" t="s">
        <v>108</v>
      </c>
      <c r="E14" s="5" t="str">
        <f>HYPERLINK("https://www.esco-net.com/wcs/escort/ec/detail?hHinCd=EA573MF-3B","EA573MF-3B")</f>
        <v>EA573MF-3B</v>
      </c>
    </row>
    <row r="15" spans="1:6" x14ac:dyDescent="0.2">
      <c r="B15" s="6"/>
      <c r="C15" s="6" t="s">
        <v>109</v>
      </c>
      <c r="D15" s="6" t="s">
        <v>110</v>
      </c>
      <c r="E15" s="5" t="str">
        <f>HYPERLINK("https://www.esco-net.com/wcs/escort/ec/detail?hHinCd=EA573MF-4B","EA573MF-4B")</f>
        <v>EA573MF-4B</v>
      </c>
    </row>
    <row r="16" spans="1:6" x14ac:dyDescent="0.2">
      <c r="B16" s="6"/>
      <c r="C16" s="6" t="s">
        <v>111</v>
      </c>
      <c r="D16" s="6" t="s">
        <v>112</v>
      </c>
      <c r="E16" s="5" t="str">
        <f>HYPERLINK("https://www.esco-net.com/wcs/escort/ec/detail?hHinCd=EA573MF-5B","EA573MF-5B")</f>
        <v>EA573MF-5B</v>
      </c>
    </row>
    <row r="17" spans="2:5" x14ac:dyDescent="0.2">
      <c r="B17" s="6"/>
      <c r="C17" s="6" t="s">
        <v>113</v>
      </c>
      <c r="D17" s="6" t="s">
        <v>114</v>
      </c>
      <c r="E17" s="5" t="str">
        <f>HYPERLINK("https://www.esco-net.com/wcs/escort/ec/detail?hHinCd=EA573MF-6B","EA573MF-6B")</f>
        <v>EA573MF-6B</v>
      </c>
    </row>
    <row r="18" spans="2:5" x14ac:dyDescent="0.2">
      <c r="B18" s="6"/>
      <c r="C18" s="6" t="s">
        <v>115</v>
      </c>
      <c r="D18" s="6" t="s">
        <v>116</v>
      </c>
      <c r="E18" s="5" t="str">
        <f>HYPERLINK("https://www.esco-net.com/wcs/escort/ec/detail?hHinCd=EA573MF-7B","EA573MF-7B")</f>
        <v>EA573MF-7B</v>
      </c>
    </row>
    <row r="19" spans="2:5" x14ac:dyDescent="0.2">
      <c r="B19" s="6"/>
      <c r="C19" s="6" t="s">
        <v>117</v>
      </c>
      <c r="D19" s="6" t="s">
        <v>118</v>
      </c>
      <c r="E19" s="5" t="str">
        <f>HYPERLINK("https://www.esco-net.com/wcs/escort/ec/detail?hHinCd=EA573MF-8B","EA573MF-8B")</f>
        <v>EA573MF-8B</v>
      </c>
    </row>
    <row r="20" spans="2:5" x14ac:dyDescent="0.2">
      <c r="B20" s="6"/>
      <c r="C20" s="6" t="s">
        <v>119</v>
      </c>
      <c r="D20" s="6" t="s">
        <v>120</v>
      </c>
      <c r="E20" s="5" t="str">
        <f>HYPERLINK("https://www.esco-net.com/wcs/escort/ec/detail?hHinCd=EA573MF-9B","EA573MF-9B")</f>
        <v>EA573MF-9B</v>
      </c>
    </row>
    <row r="21" spans="2:5" x14ac:dyDescent="0.2">
      <c r="B21" s="6"/>
      <c r="C21" s="6" t="s">
        <v>121</v>
      </c>
      <c r="D21" s="6" t="s">
        <v>122</v>
      </c>
      <c r="E21" s="5" t="str">
        <f>HYPERLINK("https://www.esco-net.com/wcs/escort/ec/detail?hHinCd=EA573MF-10B","EA573MF-10B")</f>
        <v>EA573MF-10B</v>
      </c>
    </row>
    <row r="22" spans="2:5" x14ac:dyDescent="0.2">
      <c r="B22" s="6"/>
      <c r="C22" s="6" t="s">
        <v>123</v>
      </c>
      <c r="D22" s="6" t="s">
        <v>124</v>
      </c>
      <c r="E22" s="5" t="str">
        <f>HYPERLINK("https://www.esco-net.com/wcs/escort/ec/detail?hHinCd=EA573MF-15B","EA573MF-15B")</f>
        <v>EA573MF-15B</v>
      </c>
    </row>
    <row r="23" spans="2:5" x14ac:dyDescent="0.2">
      <c r="B23" s="6"/>
      <c r="C23" s="6" t="s">
        <v>125</v>
      </c>
      <c r="D23" s="6" t="s">
        <v>126</v>
      </c>
      <c r="E23" s="5" t="str">
        <f>HYPERLINK("https://www.esco-net.com/wcs/escort/ec/detail?hHinCd=EA573MF-20B","EA573MF-20B")</f>
        <v>EA573MF-20B</v>
      </c>
    </row>
    <row r="24" spans="2:5" x14ac:dyDescent="0.2">
      <c r="B24" s="6"/>
      <c r="C24" s="6" t="s">
        <v>127</v>
      </c>
      <c r="D24" s="6" t="s">
        <v>128</v>
      </c>
      <c r="E24" s="5" t="str">
        <f>HYPERLINK("https://www.esco-net.com/wcs/escort/ec/detail?hHinCd=EA573MF-25B","EA573MF-25B")</f>
        <v>EA573MF-25B</v>
      </c>
    </row>
    <row r="25" spans="2:5" x14ac:dyDescent="0.2">
      <c r="B25" s="6"/>
      <c r="C25" s="6" t="s">
        <v>131</v>
      </c>
      <c r="D25" s="6" t="s">
        <v>66</v>
      </c>
      <c r="E25" s="5"/>
    </row>
    <row r="26" spans="2:5" x14ac:dyDescent="0.2">
      <c r="B26" s="6"/>
      <c r="C26" s="6" t="s">
        <v>134</v>
      </c>
      <c r="D26" s="6" t="s">
        <v>135</v>
      </c>
      <c r="E26" s="5" t="str">
        <f>HYPERLINK("https://www.esco-net.com/wcs/escort/ec/detail?hHinCd=EA758XP-23C","EA758XP-23C")</f>
        <v>EA758XP-23C</v>
      </c>
    </row>
    <row r="27" spans="2:5" x14ac:dyDescent="0.2">
      <c r="B27" s="6"/>
      <c r="C27" s="6" t="s">
        <v>136</v>
      </c>
      <c r="D27" s="6" t="s">
        <v>137</v>
      </c>
      <c r="E27" s="5" t="str">
        <f>HYPERLINK("https://www.esco-net.com/wcs/escort/ec/detail?hHinCd=EA759GV-118","EA759GV-118")</f>
        <v>EA759GV-118</v>
      </c>
    </row>
    <row r="28" spans="2:5" x14ac:dyDescent="0.2">
      <c r="B28" s="6"/>
      <c r="C28" s="6" t="s">
        <v>138</v>
      </c>
      <c r="D28" s="6" t="s">
        <v>139</v>
      </c>
      <c r="E28" s="5" t="str">
        <f>HYPERLINK("https://www.esco-net.com/wcs/escort/ec/detail?hHinCd=EA759GV-118","EA759GV-118")</f>
        <v>EA759GV-118</v>
      </c>
    </row>
    <row r="29" spans="2:5" x14ac:dyDescent="0.2">
      <c r="B29" s="6"/>
      <c r="C29" s="6" t="s">
        <v>152</v>
      </c>
      <c r="D29" s="6" t="s">
        <v>153</v>
      </c>
      <c r="E29" s="5"/>
    </row>
    <row r="30" spans="2:5" x14ac:dyDescent="0.2">
      <c r="B30" s="6"/>
      <c r="C30" s="6" t="s">
        <v>156</v>
      </c>
      <c r="D30" s="6" t="s">
        <v>157</v>
      </c>
      <c r="E30" s="5" t="str">
        <f>HYPERLINK("https://www.esco-net.com/wcs/escort/ec/detail?hHinCd=EA764AC-154","EA764AC-154")</f>
        <v>EA764AC-154</v>
      </c>
    </row>
    <row r="31" spans="2:5" x14ac:dyDescent="0.2">
      <c r="B31" s="6"/>
      <c r="C31" s="6" t="s">
        <v>158</v>
      </c>
      <c r="D31" s="6" t="s">
        <v>159</v>
      </c>
      <c r="E31" s="5"/>
    </row>
    <row r="32" spans="2:5" x14ac:dyDescent="0.2">
      <c r="B32" s="6"/>
      <c r="C32" s="6" t="s">
        <v>160</v>
      </c>
      <c r="D32" s="6" t="s">
        <v>161</v>
      </c>
      <c r="E32" s="5" t="str">
        <f>HYPERLINK("https://www.esco-net.com/wcs/escort/ec/detail?hHinCd=EA950SC-100","EA950SC-100")</f>
        <v>EA950SC-100</v>
      </c>
    </row>
    <row r="33" spans="2:5" x14ac:dyDescent="0.2">
      <c r="B33" s="6" t="s">
        <v>162</v>
      </c>
      <c r="C33" s="6" t="s">
        <v>163</v>
      </c>
      <c r="D33" s="6" t="s">
        <v>164</v>
      </c>
      <c r="E33" s="5" t="str">
        <f>HYPERLINK("https://www.esco-net.com/wcs/escort/ec/detail?hHinCd=EA200R","EA200R")</f>
        <v>EA200R</v>
      </c>
    </row>
    <row r="34" spans="2:5" x14ac:dyDescent="0.2">
      <c r="B34" s="6" t="s">
        <v>165</v>
      </c>
      <c r="C34" s="6" t="s">
        <v>166</v>
      </c>
      <c r="D34" s="6" t="s">
        <v>167</v>
      </c>
      <c r="E34" s="5"/>
    </row>
    <row r="35" spans="2:5" x14ac:dyDescent="0.2">
      <c r="B35" s="6" t="s">
        <v>168</v>
      </c>
      <c r="C35" s="6" t="s">
        <v>169</v>
      </c>
      <c r="D35" s="6" t="s">
        <v>170</v>
      </c>
      <c r="E35" s="5" t="str">
        <f>HYPERLINK("https://www.esco-net.com/wcs/escort/ec/detail?hHinCd=EA130-1A","EA130-1A")</f>
        <v>EA130-1A</v>
      </c>
    </row>
    <row r="36" spans="2:5" x14ac:dyDescent="0.2">
      <c r="B36" s="6" t="s">
        <v>59</v>
      </c>
      <c r="C36" s="6" t="s">
        <v>154</v>
      </c>
      <c r="D36" s="6" t="s">
        <v>155</v>
      </c>
      <c r="E36" s="5" t="str">
        <f>HYPERLINK("https://www.esco-net.com/wcs/escort/ec/detail?hHinCd=EA897AN-31B","EA897AN-31B")</f>
        <v>EA897AN-31B</v>
      </c>
    </row>
    <row r="37" spans="2:5" x14ac:dyDescent="0.2">
      <c r="B37" s="6" t="s">
        <v>946</v>
      </c>
      <c r="C37" s="6" t="s">
        <v>142</v>
      </c>
      <c r="D37" s="6" t="s">
        <v>143</v>
      </c>
      <c r="E37" s="5" t="str">
        <f>HYPERLINK("https://www.esco-net.com/wcs/escort/ec/detail?hHinCd=EA763AD-204A","EA763AD-204A")</f>
        <v>EA763AD-204A</v>
      </c>
    </row>
    <row r="38" spans="2:5" x14ac:dyDescent="0.2">
      <c r="B38" s="6" t="s">
        <v>947</v>
      </c>
      <c r="C38" s="6" t="s">
        <v>171</v>
      </c>
      <c r="D38" s="6" t="s">
        <v>172</v>
      </c>
      <c r="E38" s="5"/>
    </row>
    <row r="39" spans="2:5" x14ac:dyDescent="0.2">
      <c r="B39" s="6" t="s">
        <v>947</v>
      </c>
      <c r="C39" s="6" t="s">
        <v>173</v>
      </c>
      <c r="D39" s="6" t="s">
        <v>174</v>
      </c>
      <c r="E39" s="5"/>
    </row>
    <row r="40" spans="2:5" x14ac:dyDescent="0.2">
      <c r="B40" s="6" t="s">
        <v>948</v>
      </c>
      <c r="C40" s="6" t="s">
        <v>175</v>
      </c>
      <c r="D40" s="6" t="s">
        <v>176</v>
      </c>
      <c r="E40" s="5" t="str">
        <f>HYPERLINK("https://www.esco-net.com/wcs/escort/ec/detail?hHinCd=EA318DA-2.4","EA318DA-2.4")</f>
        <v>EA318DA-2.4</v>
      </c>
    </row>
    <row r="41" spans="2:5" x14ac:dyDescent="0.2">
      <c r="B41" s="6" t="s">
        <v>177</v>
      </c>
      <c r="C41" s="6" t="s">
        <v>178</v>
      </c>
      <c r="D41" s="6" t="s">
        <v>179</v>
      </c>
      <c r="E41" s="5" t="str">
        <f>HYPERLINK("https://www.esco-net.com/wcs/escort/ec/detail?hHinCd=EA334BG-105","EA334BG-105")</f>
        <v>EA334BG-105</v>
      </c>
    </row>
    <row r="42" spans="2:5" x14ac:dyDescent="0.2">
      <c r="B42" s="6" t="s">
        <v>949</v>
      </c>
      <c r="C42" s="6" t="s">
        <v>150</v>
      </c>
      <c r="D42" s="6" t="s">
        <v>151</v>
      </c>
      <c r="E42" s="5"/>
    </row>
    <row r="43" spans="2:5" x14ac:dyDescent="0.2">
      <c r="B43" s="6" t="s">
        <v>9</v>
      </c>
      <c r="C43" s="6" t="s">
        <v>180</v>
      </c>
      <c r="D43" s="6" t="s">
        <v>181</v>
      </c>
      <c r="E43" s="5" t="str">
        <f>HYPERLINK("https://www.esco-net.com/wcs/escort/ec/detail?hHinCd=EA526TV-12","EA526TV-12")</f>
        <v>EA526TV-12</v>
      </c>
    </row>
    <row r="44" spans="2:5" x14ac:dyDescent="0.2">
      <c r="B44" s="6" t="s">
        <v>184</v>
      </c>
      <c r="C44" s="6" t="s">
        <v>182</v>
      </c>
      <c r="D44" s="6" t="s">
        <v>183</v>
      </c>
      <c r="E44" s="5" t="str">
        <f>HYPERLINK("https://www.esco-net.com/wcs/escort/ec/detail?hHinCd=EA575VA-680A","EA575VA-680A")</f>
        <v>EA575VA-680A</v>
      </c>
    </row>
    <row r="45" spans="2:5" x14ac:dyDescent="0.2">
      <c r="B45" s="6" t="s">
        <v>950</v>
      </c>
      <c r="C45" s="6" t="s">
        <v>185</v>
      </c>
      <c r="D45" s="6" t="s">
        <v>186</v>
      </c>
      <c r="E45" s="5" t="str">
        <f>HYPERLINK("https://www.esco-net.com/wcs/escort/ec/detail?hHinCd=EA575ER-5","EA575ER-5")</f>
        <v>EA575ER-5</v>
      </c>
    </row>
    <row r="46" spans="2:5" x14ac:dyDescent="0.2">
      <c r="B46" s="6" t="s">
        <v>60</v>
      </c>
      <c r="C46" s="6" t="s">
        <v>187</v>
      </c>
      <c r="D46" s="6" t="s">
        <v>188</v>
      </c>
      <c r="E46" s="5"/>
    </row>
    <row r="47" spans="2:5" x14ac:dyDescent="0.2">
      <c r="B47" s="6" t="s">
        <v>60</v>
      </c>
      <c r="C47" s="6" t="s">
        <v>189</v>
      </c>
      <c r="D47" s="6" t="s">
        <v>190</v>
      </c>
      <c r="E47" s="5"/>
    </row>
    <row r="48" spans="2:5" x14ac:dyDescent="0.2">
      <c r="B48" s="6" t="s">
        <v>191</v>
      </c>
      <c r="C48" s="6" t="s">
        <v>192</v>
      </c>
      <c r="D48" s="6" t="s">
        <v>193</v>
      </c>
      <c r="E48" s="5" t="str">
        <f>HYPERLINK("https://www.esco-net.com/wcs/escort/ec/detail?hHinCd=EA519MC-270","EA519MC-270")</f>
        <v>EA519MC-270</v>
      </c>
    </row>
    <row r="49" spans="2:5" x14ac:dyDescent="0.2">
      <c r="B49" s="6" t="s">
        <v>951</v>
      </c>
      <c r="C49" s="6" t="s">
        <v>194</v>
      </c>
      <c r="D49" s="6" t="s">
        <v>195</v>
      </c>
      <c r="E49" s="5" t="str">
        <f>HYPERLINK("https://www.esco-net.com/wcs/escort/ec/detail?hHinCd=EA519MD-43","EA519MD-43")</f>
        <v>EA519MD-43</v>
      </c>
    </row>
    <row r="50" spans="2:5" x14ac:dyDescent="0.2">
      <c r="B50" s="6" t="s">
        <v>28</v>
      </c>
      <c r="C50" s="6" t="s">
        <v>196</v>
      </c>
      <c r="D50" s="6" t="s">
        <v>197</v>
      </c>
      <c r="E50" s="5" t="str">
        <f>HYPERLINK("https://www.esco-net.com/wcs/escort/ec/detail?hHinCd=EA526AJ-23","EA526AJ-23")</f>
        <v>EA526AJ-23</v>
      </c>
    </row>
    <row r="51" spans="2:5" x14ac:dyDescent="0.2">
      <c r="B51" s="6" t="s">
        <v>61</v>
      </c>
      <c r="C51" s="6" t="s">
        <v>198</v>
      </c>
      <c r="D51" s="6" t="s">
        <v>199</v>
      </c>
      <c r="E51" s="5" t="str">
        <f>HYPERLINK("https://www.esco-net.com/wcs/escort/ec/detail?hHinCd=EA526B-21","EA526B-21")</f>
        <v>EA526B-21</v>
      </c>
    </row>
    <row r="52" spans="2:5" x14ac:dyDescent="0.2">
      <c r="B52" s="6" t="s">
        <v>29</v>
      </c>
      <c r="C52" s="6" t="s">
        <v>200</v>
      </c>
      <c r="D52" s="6" t="s">
        <v>201</v>
      </c>
      <c r="E52" s="5"/>
    </row>
    <row r="53" spans="2:5" x14ac:dyDescent="0.2">
      <c r="B53" s="6" t="s">
        <v>952</v>
      </c>
      <c r="C53" s="6" t="s">
        <v>202</v>
      </c>
      <c r="D53" s="6" t="s">
        <v>203</v>
      </c>
      <c r="E53" s="5" t="str">
        <f>HYPERLINK("https://www.esco-net.com/wcs/escort/ec/detail?hHinCd=EA109LB-38","EA109LB-38")</f>
        <v>EA109LB-38</v>
      </c>
    </row>
    <row r="54" spans="2:5" x14ac:dyDescent="0.2">
      <c r="B54" s="6" t="s">
        <v>953</v>
      </c>
      <c r="C54" s="6" t="s">
        <v>204</v>
      </c>
      <c r="D54" s="6" t="s">
        <v>205</v>
      </c>
      <c r="E54" s="5"/>
    </row>
    <row r="55" spans="2:5" x14ac:dyDescent="0.2">
      <c r="B55" s="6" t="s">
        <v>206</v>
      </c>
      <c r="C55" s="6" t="s">
        <v>207</v>
      </c>
      <c r="D55" s="6" t="s">
        <v>208</v>
      </c>
      <c r="E55" s="5" t="str">
        <f>HYPERLINK("https://www.esco-net.com/wcs/escort/ec/detail?hHinCd=EA950SC-30B","EA950SC-30B")</f>
        <v>EA950SC-30B</v>
      </c>
    </row>
    <row r="56" spans="2:5" x14ac:dyDescent="0.2">
      <c r="B56" s="6" t="s">
        <v>209</v>
      </c>
      <c r="C56" s="6" t="s">
        <v>210</v>
      </c>
      <c r="D56" s="6" t="s">
        <v>211</v>
      </c>
      <c r="E56" s="5" t="str">
        <f>HYPERLINK("https://www.esco-net.com/wcs/escort/ec/detail?hHinCd=EA758SD-9AA","EA758SD-9AA")</f>
        <v>EA758SD-9AA</v>
      </c>
    </row>
    <row r="57" spans="2:5" x14ac:dyDescent="0.2">
      <c r="B57" s="6" t="s">
        <v>212</v>
      </c>
      <c r="C57" s="6" t="s">
        <v>213</v>
      </c>
      <c r="D57" s="6" t="s">
        <v>214</v>
      </c>
      <c r="E57" s="5" t="str">
        <f>HYPERLINK("https://www.esco-net.com/wcs/escort/ec/detail?hHinCd=EA338BF","EA338BF")</f>
        <v>EA338BF</v>
      </c>
    </row>
    <row r="58" spans="2:5" x14ac:dyDescent="0.2">
      <c r="B58" s="6" t="s">
        <v>215</v>
      </c>
      <c r="C58" s="6" t="s">
        <v>218</v>
      </c>
      <c r="D58" s="6" t="s">
        <v>219</v>
      </c>
      <c r="E58" s="5" t="str">
        <f>HYPERLINK("https://www.esco-net.com/wcs/escort/ec/detail?hHinCd=EA640LL-205","EA640LL-205")</f>
        <v>EA640LL-205</v>
      </c>
    </row>
    <row r="59" spans="2:5" x14ac:dyDescent="0.2">
      <c r="B59" s="6" t="s">
        <v>215</v>
      </c>
      <c r="C59" s="6" t="s">
        <v>216</v>
      </c>
      <c r="D59" s="6" t="s">
        <v>217</v>
      </c>
      <c r="E59" s="5" t="str">
        <f>HYPERLINK("https://www.esco-net.com/wcs/escort/ec/detail?hHinCd=EA640LL-210","EA640LL-210")</f>
        <v>EA640LL-210</v>
      </c>
    </row>
    <row r="60" spans="2:5" x14ac:dyDescent="0.2">
      <c r="B60" s="6" t="s">
        <v>220</v>
      </c>
      <c r="C60" s="6" t="s">
        <v>221</v>
      </c>
      <c r="D60" s="6" t="s">
        <v>222</v>
      </c>
      <c r="E60" s="5" t="str">
        <f>HYPERLINK("https://www.esco-net.com/wcs/escort/ec/detail?hHinCd=EA597BS-15","EA597BS-15")</f>
        <v>EA597BS-15</v>
      </c>
    </row>
    <row r="61" spans="2:5" x14ac:dyDescent="0.2">
      <c r="B61" s="6" t="s">
        <v>220</v>
      </c>
      <c r="C61" s="6" t="s">
        <v>223</v>
      </c>
      <c r="D61" s="6" t="s">
        <v>224</v>
      </c>
      <c r="E61" s="5" t="str">
        <f>HYPERLINK("https://www.esco-net.com/wcs/escort/ec/detail?hHinCd=EA597GS-30A","EA597GS-30A")</f>
        <v>EA597GS-30A</v>
      </c>
    </row>
    <row r="62" spans="2:5" x14ac:dyDescent="0.2">
      <c r="B62" s="6" t="s">
        <v>225</v>
      </c>
      <c r="C62" s="6" t="s">
        <v>226</v>
      </c>
      <c r="D62" s="6" t="s">
        <v>227</v>
      </c>
      <c r="E62" s="5"/>
    </row>
    <row r="63" spans="2:5" x14ac:dyDescent="0.2">
      <c r="B63" s="6" t="s">
        <v>954</v>
      </c>
      <c r="C63" s="6" t="s">
        <v>228</v>
      </c>
      <c r="D63" s="6" t="s">
        <v>229</v>
      </c>
      <c r="E63" s="5" t="str">
        <f>HYPERLINK("https://www.esco-net.com/wcs/escort/ec/detail?hHinCd=EA585KC-165A","EA585KC-165A")</f>
        <v>EA585KC-165A</v>
      </c>
    </row>
    <row r="64" spans="2:5" x14ac:dyDescent="0.2">
      <c r="B64" s="6" t="s">
        <v>16</v>
      </c>
      <c r="C64" s="6" t="s">
        <v>230</v>
      </c>
      <c r="D64" s="6" t="s">
        <v>231</v>
      </c>
      <c r="E64" s="5" t="str">
        <f>HYPERLINK("https://www.esco-net.com/wcs/escort/ec/detail?hHinCd=EA537LK-160A","EA537LK-160A")</f>
        <v>EA537LK-160A</v>
      </c>
    </row>
    <row r="65" spans="2:5" x14ac:dyDescent="0.2">
      <c r="B65" s="6" t="s">
        <v>955</v>
      </c>
      <c r="C65" s="6" t="s">
        <v>232</v>
      </c>
      <c r="D65" s="6" t="s">
        <v>233</v>
      </c>
      <c r="E65" s="5" t="str">
        <f>HYPERLINK("https://www.esco-net.com/wcs/escort/ec/detail?hHinCd=EA537KS-2","EA537KS-2")</f>
        <v>EA537KS-2</v>
      </c>
    </row>
    <row r="66" spans="2:5" x14ac:dyDescent="0.2">
      <c r="B66" s="6" t="s">
        <v>956</v>
      </c>
      <c r="C66" s="6" t="s">
        <v>234</v>
      </c>
      <c r="D66" s="6" t="s">
        <v>235</v>
      </c>
      <c r="E66" s="5" t="str">
        <f>HYPERLINK("https://www.esco-net.com/wcs/escort/ec/detail?hHinCd=EA535TE-2","EA535TE-2")</f>
        <v>EA535TE-2</v>
      </c>
    </row>
    <row r="67" spans="2:5" x14ac:dyDescent="0.2">
      <c r="B67" s="6" t="s">
        <v>957</v>
      </c>
      <c r="C67" s="6" t="s">
        <v>238</v>
      </c>
      <c r="D67" s="6" t="s">
        <v>239</v>
      </c>
      <c r="E67" s="5" t="str">
        <f>HYPERLINK("https://www.esco-net.com/wcs/escort/ec/detail?hHinCd=EA532DE-5A","EA532DE-5A")</f>
        <v>EA532DE-5A</v>
      </c>
    </row>
    <row r="68" spans="2:5" x14ac:dyDescent="0.2">
      <c r="B68" s="6" t="s">
        <v>957</v>
      </c>
      <c r="C68" s="6" t="s">
        <v>240</v>
      </c>
      <c r="D68" s="6" t="s">
        <v>241</v>
      </c>
      <c r="E68" s="5" t="str">
        <f>HYPERLINK("https://www.esco-net.com/wcs/escort/ec/detail?hHinCd=EA532DE-21A","EA532DE-21A")</f>
        <v>EA532DE-21A</v>
      </c>
    </row>
    <row r="69" spans="2:5" x14ac:dyDescent="0.2">
      <c r="B69" s="6" t="s">
        <v>957</v>
      </c>
      <c r="C69" s="6" t="s">
        <v>236</v>
      </c>
      <c r="D69" s="6" t="s">
        <v>237</v>
      </c>
      <c r="E69" s="5" t="str">
        <f>HYPERLINK("https://www.esco-net.com/wcs/escort/ec/detail?hHinCd=EA682CT-1","EA682CT-1")</f>
        <v>EA682CT-1</v>
      </c>
    </row>
    <row r="70" spans="2:5" x14ac:dyDescent="0.2">
      <c r="B70" s="6" t="s">
        <v>958</v>
      </c>
      <c r="C70" s="6" t="s">
        <v>242</v>
      </c>
      <c r="D70" s="6" t="s">
        <v>243</v>
      </c>
      <c r="E70" s="5" t="str">
        <f>HYPERLINK("https://www.esco-net.com/wcs/escort/ec/detail?hHinCd=EA763AA-193D","EA763AA-193D")</f>
        <v>EA763AA-193D</v>
      </c>
    </row>
    <row r="71" spans="2:5" x14ac:dyDescent="0.2">
      <c r="B71" s="6" t="s">
        <v>959</v>
      </c>
      <c r="C71" s="6" t="s">
        <v>244</v>
      </c>
      <c r="D71" s="6" t="s">
        <v>245</v>
      </c>
      <c r="E71" s="5" t="str">
        <f>HYPERLINK("https://www.esco-net.com/wcs/escort/ec/detail?hHinCd=EA519CR-4","EA519CR-4")</f>
        <v>EA519CR-4</v>
      </c>
    </row>
    <row r="72" spans="2:5" x14ac:dyDescent="0.2">
      <c r="B72" s="6" t="s">
        <v>960</v>
      </c>
      <c r="C72" s="6" t="s">
        <v>246</v>
      </c>
      <c r="D72" s="6" t="s">
        <v>247</v>
      </c>
      <c r="E72" s="5" t="str">
        <f>HYPERLINK("https://www.esco-net.com/wcs/escort/ec/detail?hHinCd=EA604A-27","EA604A-27")</f>
        <v>EA604A-27</v>
      </c>
    </row>
    <row r="73" spans="2:5" x14ac:dyDescent="0.2">
      <c r="B73" s="6" t="s">
        <v>17</v>
      </c>
      <c r="C73" s="6" t="s">
        <v>249</v>
      </c>
      <c r="D73" s="6" t="s">
        <v>250</v>
      </c>
      <c r="E73" s="5" t="str">
        <f>HYPERLINK("https://www.esco-net.com/wcs/escort/ec/detail?hHinCd=EA546Y-140","EA546Y-140")</f>
        <v>EA546Y-140</v>
      </c>
    </row>
    <row r="74" spans="2:5" x14ac:dyDescent="0.2">
      <c r="B74" s="6" t="s">
        <v>17</v>
      </c>
      <c r="C74" s="6" t="s">
        <v>251</v>
      </c>
      <c r="D74" s="6" t="s">
        <v>252</v>
      </c>
      <c r="E74" s="5" t="str">
        <f>HYPERLINK("https://www.esco-net.com/wcs/escort/ec/detail?hHinCd=EA604AE-25","EA604AE-25")</f>
        <v>EA604AE-25</v>
      </c>
    </row>
    <row r="75" spans="2:5" x14ac:dyDescent="0.2">
      <c r="B75" s="6" t="s">
        <v>248</v>
      </c>
      <c r="C75" s="6" t="s">
        <v>253</v>
      </c>
      <c r="D75" s="6" t="s">
        <v>254</v>
      </c>
      <c r="E75" s="5"/>
    </row>
    <row r="76" spans="2:5" x14ac:dyDescent="0.2">
      <c r="B76" s="6" t="s">
        <v>961</v>
      </c>
      <c r="C76" s="6" t="s">
        <v>255</v>
      </c>
      <c r="D76" s="6" t="s">
        <v>256</v>
      </c>
      <c r="E76" s="5" t="str">
        <f>HYPERLINK("https://www.esco-net.com/wcs/escort/ec/detail?hHinCd=EA501AB-8","EA501AB-8")</f>
        <v>EA501AB-8</v>
      </c>
    </row>
    <row r="77" spans="2:5" x14ac:dyDescent="0.2">
      <c r="B77" s="6" t="s">
        <v>962</v>
      </c>
      <c r="C77" s="6" t="s">
        <v>257</v>
      </c>
      <c r="D77" s="6" t="s">
        <v>258</v>
      </c>
      <c r="E77" s="5" t="str">
        <f>HYPERLINK("https://www.esco-net.com/wcs/escort/ec/detail?hHinCd=EA590-16","EA590-16")</f>
        <v>EA590-16</v>
      </c>
    </row>
    <row r="78" spans="2:5" x14ac:dyDescent="0.2">
      <c r="B78" s="6" t="s">
        <v>963</v>
      </c>
      <c r="C78" s="6" t="s">
        <v>259</v>
      </c>
      <c r="D78" s="6" t="s">
        <v>260</v>
      </c>
      <c r="E78" s="5" t="str">
        <f>HYPERLINK("https://www.esco-net.com/wcs/escort/ec/detail?hHinCd=EA928AH-11A","EA928AH-11A")</f>
        <v>EA928AH-11A</v>
      </c>
    </row>
    <row r="79" spans="2:5" x14ac:dyDescent="0.2">
      <c r="B79" s="6" t="s">
        <v>964</v>
      </c>
      <c r="C79" s="6" t="s">
        <v>261</v>
      </c>
      <c r="D79" s="6" t="s">
        <v>262</v>
      </c>
      <c r="E79" s="5" t="str">
        <f>HYPERLINK("https://www.esco-net.com/wcs/escort/ec/detail?hHinCd=EA922AE-32","EA922AE-32")</f>
        <v>EA922AE-32</v>
      </c>
    </row>
    <row r="80" spans="2:5" x14ac:dyDescent="0.2">
      <c r="B80" s="6" t="s">
        <v>965</v>
      </c>
      <c r="C80" s="6" t="s">
        <v>263</v>
      </c>
      <c r="D80" s="6" t="s">
        <v>264</v>
      </c>
      <c r="E80" s="5" t="str">
        <f>HYPERLINK("https://www.esco-net.com/wcs/escort/ec/detail?hHinCd=EA618SA-102A","EA618SA-102A")</f>
        <v>EA618SA-102A</v>
      </c>
    </row>
    <row r="81" spans="2:5" x14ac:dyDescent="0.2">
      <c r="B81" s="6" t="s">
        <v>966</v>
      </c>
      <c r="C81" s="6" t="s">
        <v>265</v>
      </c>
      <c r="D81" s="6" t="s">
        <v>266</v>
      </c>
      <c r="E81" s="5" t="str">
        <f>HYPERLINK("https://www.esco-net.com/wcs/escort/ec/detail?hHinCd=EA550BS-1A","EA550BS-1A")</f>
        <v>EA550BS-1A</v>
      </c>
    </row>
    <row r="82" spans="2:5" x14ac:dyDescent="0.2">
      <c r="B82" s="6" t="s">
        <v>62</v>
      </c>
      <c r="C82" s="6" t="s">
        <v>267</v>
      </c>
      <c r="D82" s="6" t="s">
        <v>268</v>
      </c>
      <c r="E82" s="5"/>
    </row>
    <row r="83" spans="2:5" x14ac:dyDescent="0.2">
      <c r="B83" s="6" t="s">
        <v>967</v>
      </c>
      <c r="C83" s="6" t="s">
        <v>269</v>
      </c>
      <c r="D83" s="6" t="s">
        <v>270</v>
      </c>
      <c r="E83" s="5" t="str">
        <f>HYPERLINK("https://www.esco-net.com/wcs/escort/ec/detail?hHinCd=EA687YA-12A","EA687YA-12A")</f>
        <v>EA687YA-12A</v>
      </c>
    </row>
    <row r="84" spans="2:5" x14ac:dyDescent="0.2">
      <c r="B84" s="6" t="s">
        <v>968</v>
      </c>
      <c r="C84" s="6" t="s">
        <v>271</v>
      </c>
      <c r="D84" s="6" t="s">
        <v>272</v>
      </c>
      <c r="E84" s="5" t="str">
        <f>HYPERLINK("https://www.esco-net.com/wcs/escort/ec/detail?hHinCd=EA684RB-8","EA684RB-8")</f>
        <v>EA684RB-8</v>
      </c>
    </row>
    <row r="85" spans="2:5" x14ac:dyDescent="0.2">
      <c r="B85" s="6" t="s">
        <v>968</v>
      </c>
      <c r="C85" s="6" t="s">
        <v>129</v>
      </c>
      <c r="D85" s="6" t="s">
        <v>130</v>
      </c>
      <c r="E85" s="5" t="str">
        <f>HYPERLINK("https://www.esco-net.com/wcs/escort/ec/detail?hHinCd=EA614CB-14","EA614CB-14")</f>
        <v>EA614CB-14</v>
      </c>
    </row>
    <row r="86" spans="2:5" x14ac:dyDescent="0.2">
      <c r="B86" s="6" t="s">
        <v>63</v>
      </c>
      <c r="C86" s="6" t="s">
        <v>274</v>
      </c>
      <c r="D86" s="6" t="s">
        <v>275</v>
      </c>
      <c r="E86" s="5" t="str">
        <f>HYPERLINK("https://www.esco-net.com/wcs/escort/ec/detail?hHinCd=EA614HS-9","EA614HS-9")</f>
        <v>EA614HS-9</v>
      </c>
    </row>
    <row r="87" spans="2:5" x14ac:dyDescent="0.2">
      <c r="B87" s="6" t="s">
        <v>273</v>
      </c>
      <c r="C87" s="6" t="s">
        <v>277</v>
      </c>
      <c r="D87" s="6" t="s">
        <v>278</v>
      </c>
      <c r="E87" s="5"/>
    </row>
    <row r="88" spans="2:5" x14ac:dyDescent="0.2">
      <c r="B88" s="6" t="s">
        <v>64</v>
      </c>
      <c r="C88" s="6" t="s">
        <v>280</v>
      </c>
      <c r="D88" s="6" t="s">
        <v>281</v>
      </c>
      <c r="E88" s="5"/>
    </row>
    <row r="89" spans="2:5" x14ac:dyDescent="0.2">
      <c r="B89" s="6" t="s">
        <v>969</v>
      </c>
      <c r="C89" s="6" t="s">
        <v>282</v>
      </c>
      <c r="D89" s="6" t="s">
        <v>283</v>
      </c>
      <c r="E89" s="5" t="str">
        <f>HYPERLINK("https://www.esco-net.com/wcs/escort/ec/detail?hHinCd=EA614BA-23","EA614BA-23")</f>
        <v>EA614BA-23</v>
      </c>
    </row>
    <row r="90" spans="2:5" x14ac:dyDescent="0.2">
      <c r="B90" s="6" t="s">
        <v>276</v>
      </c>
      <c r="C90" s="6" t="s">
        <v>284</v>
      </c>
      <c r="D90" s="6" t="s">
        <v>285</v>
      </c>
      <c r="E90" s="5"/>
    </row>
    <row r="91" spans="2:5" x14ac:dyDescent="0.2">
      <c r="B91" s="6" t="s">
        <v>30</v>
      </c>
      <c r="C91" s="6" t="s">
        <v>286</v>
      </c>
      <c r="D91" s="6" t="s">
        <v>287</v>
      </c>
      <c r="E91" s="5" t="str">
        <f>HYPERLINK("https://www.esco-net.com/wcs/escort/ec/detail?hHinCd=EA618HK-4.5","EA618HK-4.5")</f>
        <v>EA618HK-4.5</v>
      </c>
    </row>
    <row r="92" spans="2:5" x14ac:dyDescent="0.2">
      <c r="B92" s="6" t="s">
        <v>30</v>
      </c>
      <c r="C92" s="6" t="s">
        <v>288</v>
      </c>
      <c r="D92" s="6" t="s">
        <v>289</v>
      </c>
      <c r="E92" s="5" t="str">
        <f>HYPERLINK("https://www.esco-net.com/wcs/escort/ec/detail?hHinCd=EA618AT-3","EA618AT-3")</f>
        <v>EA618AT-3</v>
      </c>
    </row>
    <row r="93" spans="2:5" x14ac:dyDescent="0.2">
      <c r="B93" s="6" t="s">
        <v>279</v>
      </c>
      <c r="C93" s="6" t="s">
        <v>290</v>
      </c>
      <c r="D93" s="6" t="s">
        <v>291</v>
      </c>
      <c r="E93" s="5" t="str">
        <f>HYPERLINK("https://www.esco-net.com/wcs/escort/ec/detail?hHinCd=EA618JL-24","EA618JL-24")</f>
        <v>EA618JL-24</v>
      </c>
    </row>
    <row r="94" spans="2:5" x14ac:dyDescent="0.2">
      <c r="B94" s="6" t="s">
        <v>970</v>
      </c>
      <c r="C94" s="6" t="s">
        <v>292</v>
      </c>
      <c r="D94" s="6" t="s">
        <v>293</v>
      </c>
      <c r="E94" s="5" t="str">
        <f>HYPERLINK("https://www.esco-net.com/wcs/escort/ec/detail?hHinCd=EA618KN-22","EA618KN-22")</f>
        <v>EA618KN-22</v>
      </c>
    </row>
    <row r="95" spans="2:5" x14ac:dyDescent="0.2">
      <c r="B95" s="6" t="s">
        <v>971</v>
      </c>
      <c r="C95" s="6" t="s">
        <v>294</v>
      </c>
      <c r="D95" s="6" t="s">
        <v>295</v>
      </c>
      <c r="E95" s="5" t="str">
        <f>HYPERLINK("https://www.esco-net.com/wcs/escort/ec/detail?hHinCd=EA618AC-11","EA618AC-11")</f>
        <v>EA618AC-11</v>
      </c>
    </row>
    <row r="96" spans="2:5" x14ac:dyDescent="0.2">
      <c r="B96" s="6" t="s">
        <v>65</v>
      </c>
      <c r="C96" s="6" t="s">
        <v>296</v>
      </c>
      <c r="D96" s="6" t="s">
        <v>297</v>
      </c>
      <c r="E96" s="5"/>
    </row>
    <row r="97" spans="2:5" x14ac:dyDescent="0.2">
      <c r="B97" s="6" t="s">
        <v>972</v>
      </c>
      <c r="C97" s="6" t="s">
        <v>298</v>
      </c>
      <c r="D97" s="6" t="s">
        <v>299</v>
      </c>
      <c r="E97" s="5"/>
    </row>
    <row r="98" spans="2:5" x14ac:dyDescent="0.2">
      <c r="B98" s="6" t="s">
        <v>10</v>
      </c>
      <c r="C98" s="6" t="s">
        <v>300</v>
      </c>
      <c r="D98" s="6" t="s">
        <v>301</v>
      </c>
      <c r="E98" s="5"/>
    </row>
    <row r="99" spans="2:5" x14ac:dyDescent="0.2">
      <c r="B99" s="6" t="s">
        <v>973</v>
      </c>
      <c r="C99" s="6" t="s">
        <v>302</v>
      </c>
      <c r="D99" s="6" t="s">
        <v>303</v>
      </c>
      <c r="E99" s="5" t="str">
        <f>HYPERLINK("https://www.esco-net.com/wcs/escort/ec/detail?hHinCd=EA164NL-520","EA164NL-520")</f>
        <v>EA164NL-520</v>
      </c>
    </row>
    <row r="100" spans="2:5" x14ac:dyDescent="0.2">
      <c r="B100" s="6" t="s">
        <v>974</v>
      </c>
      <c r="C100" s="6" t="s">
        <v>304</v>
      </c>
      <c r="D100" s="6" t="s">
        <v>305</v>
      </c>
      <c r="E100" s="5"/>
    </row>
    <row r="101" spans="2:5" x14ac:dyDescent="0.2">
      <c r="B101" s="6" t="s">
        <v>975</v>
      </c>
      <c r="C101" s="6" t="s">
        <v>306</v>
      </c>
      <c r="D101" s="6" t="s">
        <v>307</v>
      </c>
      <c r="E101" s="5" t="str">
        <f>HYPERLINK("https://www.esco-net.com/wcs/escort/ec/detail?hHinCd=EA613GK-22","EA613GK-22")</f>
        <v>EA613GK-22</v>
      </c>
    </row>
    <row r="102" spans="2:5" x14ac:dyDescent="0.2">
      <c r="B102" s="6" t="s">
        <v>976</v>
      </c>
      <c r="C102" s="6" t="s">
        <v>308</v>
      </c>
      <c r="D102" s="6" t="s">
        <v>309</v>
      </c>
      <c r="E102" s="5" t="str">
        <f>HYPERLINK("https://www.esco-net.com/wcs/escort/ec/detail?hHinCd=EA534XA-10","EA534XA-10")</f>
        <v>EA534XA-10</v>
      </c>
    </row>
    <row r="103" spans="2:5" x14ac:dyDescent="0.2">
      <c r="B103" s="6" t="s">
        <v>977</v>
      </c>
      <c r="C103" s="6" t="s">
        <v>310</v>
      </c>
      <c r="D103" s="6" t="s">
        <v>311</v>
      </c>
      <c r="E103" s="5" t="str">
        <f>HYPERLINK("https://www.esco-net.com/wcs/escort/ec/detail?hHinCd=EA550MC-2.4","EA550MC-2.4")</f>
        <v>EA550MC-2.4</v>
      </c>
    </row>
    <row r="104" spans="2:5" x14ac:dyDescent="0.2">
      <c r="B104" s="6" t="s">
        <v>978</v>
      </c>
      <c r="C104" s="6" t="s">
        <v>312</v>
      </c>
      <c r="D104" s="6" t="s">
        <v>313</v>
      </c>
      <c r="E104" s="5" t="str">
        <f>HYPERLINK("https://www.esco-net.com/wcs/escort/ec/detail?hHinCd=EA573KC-200","EA573KC-200")</f>
        <v>EA573KC-200</v>
      </c>
    </row>
    <row r="105" spans="2:5" x14ac:dyDescent="0.2">
      <c r="B105" s="6" t="s">
        <v>979</v>
      </c>
      <c r="C105" s="6" t="s">
        <v>315</v>
      </c>
      <c r="D105" s="6" t="s">
        <v>128</v>
      </c>
      <c r="E105" s="5" t="str">
        <f>HYPERLINK("https://www.esco-net.com/wcs/escort/ec/detail?hHinCd=EA573MF-25B","EA573MF-25B")</f>
        <v>EA573MF-25B</v>
      </c>
    </row>
    <row r="106" spans="2:5" x14ac:dyDescent="0.2">
      <c r="B106" s="6" t="s">
        <v>314</v>
      </c>
      <c r="C106" s="6" t="s">
        <v>316</v>
      </c>
      <c r="D106" s="6" t="s">
        <v>317</v>
      </c>
      <c r="E106" s="5"/>
    </row>
    <row r="107" spans="2:5" x14ac:dyDescent="0.2">
      <c r="B107" s="6" t="s">
        <v>980</v>
      </c>
      <c r="C107" s="6" t="s">
        <v>318</v>
      </c>
      <c r="D107" s="6" t="s">
        <v>319</v>
      </c>
      <c r="E107" s="5"/>
    </row>
    <row r="108" spans="2:5" x14ac:dyDescent="0.2">
      <c r="B108" s="6" t="s">
        <v>981</v>
      </c>
      <c r="C108" s="6" t="s">
        <v>320</v>
      </c>
      <c r="D108" s="6" t="s">
        <v>321</v>
      </c>
      <c r="E108" s="5" t="str">
        <f>HYPERLINK("https://www.esco-net.com/wcs/escort/ec/detail?hHinCd=EA550BT-9A","EA550BT-9A")</f>
        <v>EA550BT-9A</v>
      </c>
    </row>
    <row r="109" spans="2:5" x14ac:dyDescent="0.2">
      <c r="B109" s="6" t="s">
        <v>982</v>
      </c>
      <c r="C109" s="6" t="s">
        <v>324</v>
      </c>
      <c r="D109" s="6" t="s">
        <v>325</v>
      </c>
      <c r="E109" s="5"/>
    </row>
    <row r="110" spans="2:5" x14ac:dyDescent="0.2">
      <c r="B110" s="6" t="s">
        <v>67</v>
      </c>
      <c r="C110" s="6" t="s">
        <v>322</v>
      </c>
      <c r="D110" s="6" t="s">
        <v>323</v>
      </c>
      <c r="E110" s="5" t="str">
        <f>HYPERLINK("https://www.esco-net.com/wcs/escort/ec/detail?hHinCd=EA573KN-227","EA573KN-227")</f>
        <v>EA573KN-227</v>
      </c>
    </row>
    <row r="111" spans="2:5" x14ac:dyDescent="0.2">
      <c r="B111" s="6" t="s">
        <v>983</v>
      </c>
      <c r="C111" s="6" t="s">
        <v>327</v>
      </c>
      <c r="D111" s="6" t="s">
        <v>328</v>
      </c>
      <c r="E111" s="5" t="str">
        <f>HYPERLINK("https://www.esco-net.com/wcs/escort/ec/detail?hHinCd=EA566DM-4","EA566DM-4")</f>
        <v>EA566DM-4</v>
      </c>
    </row>
    <row r="112" spans="2:5" x14ac:dyDescent="0.2">
      <c r="B112" s="6" t="s">
        <v>984</v>
      </c>
      <c r="C112" s="6" t="s">
        <v>329</v>
      </c>
      <c r="D112" s="6" t="s">
        <v>330</v>
      </c>
      <c r="E112" s="5"/>
    </row>
    <row r="113" spans="2:5" x14ac:dyDescent="0.2">
      <c r="B113" s="6" t="s">
        <v>985</v>
      </c>
      <c r="C113" s="6" t="s">
        <v>331</v>
      </c>
      <c r="D113" s="6" t="s">
        <v>332</v>
      </c>
      <c r="E113" s="5"/>
    </row>
    <row r="114" spans="2:5" x14ac:dyDescent="0.2">
      <c r="B114" s="6" t="s">
        <v>326</v>
      </c>
      <c r="C114" s="6" t="s">
        <v>333</v>
      </c>
      <c r="D114" s="6" t="s">
        <v>334</v>
      </c>
      <c r="E114" s="5"/>
    </row>
    <row r="115" spans="2:5" x14ac:dyDescent="0.2">
      <c r="B115" s="6" t="s">
        <v>326</v>
      </c>
      <c r="C115" s="6" t="s">
        <v>335</v>
      </c>
      <c r="D115" s="6" t="s">
        <v>336</v>
      </c>
      <c r="E115" s="5"/>
    </row>
    <row r="116" spans="2:5" x14ac:dyDescent="0.2">
      <c r="B116" s="6" t="s">
        <v>986</v>
      </c>
      <c r="C116" s="6" t="s">
        <v>337</v>
      </c>
      <c r="D116" s="6" t="s">
        <v>338</v>
      </c>
      <c r="E116" s="5"/>
    </row>
    <row r="117" spans="2:5" x14ac:dyDescent="0.2">
      <c r="B117" s="6" t="s">
        <v>31</v>
      </c>
      <c r="C117" s="6" t="s">
        <v>339</v>
      </c>
      <c r="D117" s="6" t="s">
        <v>340</v>
      </c>
      <c r="E117" s="5"/>
    </row>
    <row r="118" spans="2:5" x14ac:dyDescent="0.2">
      <c r="B118" s="6" t="s">
        <v>14</v>
      </c>
      <c r="C118" s="6" t="s">
        <v>342</v>
      </c>
      <c r="D118" s="6" t="s">
        <v>343</v>
      </c>
      <c r="E118" s="5" t="str">
        <f>HYPERLINK("https://www.esco-net.com/wcs/escort/ec/detail?hHinCd=EA522EC-12","EA522EC-12")</f>
        <v>EA522EC-12</v>
      </c>
    </row>
    <row r="119" spans="2:5" x14ac:dyDescent="0.2">
      <c r="B119" s="6" t="s">
        <v>68</v>
      </c>
      <c r="C119" s="6" t="s">
        <v>344</v>
      </c>
      <c r="D119" s="6" t="s">
        <v>345</v>
      </c>
      <c r="E119" s="5" t="str">
        <f>HYPERLINK("https://www.esco-net.com/wcs/escort/ec/detail?hHinCd=EA366MB-31","EA366MB-31")</f>
        <v>EA366MB-31</v>
      </c>
    </row>
    <row r="120" spans="2:5" x14ac:dyDescent="0.2">
      <c r="B120" s="6" t="s">
        <v>341</v>
      </c>
      <c r="C120" s="6" t="s">
        <v>346</v>
      </c>
      <c r="D120" s="6" t="s">
        <v>347</v>
      </c>
      <c r="E120" s="5" t="str">
        <f>HYPERLINK("https://www.esco-net.com/wcs/escort/ec/detail?hHinCd=EA109AK-6","EA109AK-6")</f>
        <v>EA109AK-6</v>
      </c>
    </row>
    <row r="121" spans="2:5" x14ac:dyDescent="0.2">
      <c r="B121" s="6" t="s">
        <v>341</v>
      </c>
      <c r="C121" s="6" t="s">
        <v>348</v>
      </c>
      <c r="D121" s="6" t="s">
        <v>349</v>
      </c>
      <c r="E121" s="5" t="str">
        <f>HYPERLINK("https://www.esco-net.com/wcs/escort/ec/detail?hHinCd=EA109BF-33","EA109BF-33")</f>
        <v>EA109BF-33</v>
      </c>
    </row>
    <row r="122" spans="2:5" x14ac:dyDescent="0.2">
      <c r="B122" s="6" t="s">
        <v>987</v>
      </c>
      <c r="C122" s="6" t="s">
        <v>350</v>
      </c>
      <c r="D122" s="6" t="s">
        <v>351</v>
      </c>
      <c r="E122" s="5" t="str">
        <f>HYPERLINK("https://www.esco-net.com/wcs/escort/ec/detail?hHinCd=EA109BW-2","EA109BW-2")</f>
        <v>EA109BW-2</v>
      </c>
    </row>
    <row r="123" spans="2:5" x14ac:dyDescent="0.2">
      <c r="B123" s="6" t="s">
        <v>988</v>
      </c>
      <c r="C123" s="6" t="s">
        <v>352</v>
      </c>
      <c r="D123" s="6" t="s">
        <v>353</v>
      </c>
      <c r="E123" s="5" t="str">
        <f>HYPERLINK("https://www.esco-net.com/wcs/escort/ec/detail?hHinCd=EA109GA-3","EA109GA-3")</f>
        <v>EA109GA-3</v>
      </c>
    </row>
    <row r="124" spans="2:5" x14ac:dyDescent="0.2">
      <c r="B124" s="6" t="s">
        <v>18</v>
      </c>
      <c r="C124" s="6" t="s">
        <v>354</v>
      </c>
      <c r="D124" s="6" t="s">
        <v>355</v>
      </c>
      <c r="E124" s="5"/>
    </row>
    <row r="125" spans="2:5" x14ac:dyDescent="0.2">
      <c r="B125" s="6" t="s">
        <v>989</v>
      </c>
      <c r="C125" s="6" t="s">
        <v>356</v>
      </c>
      <c r="D125" s="6" t="s">
        <v>357</v>
      </c>
      <c r="E125" s="5" t="str">
        <f>HYPERLINK("https://www.esco-net.com/wcs/escort/ec/detail?hHinCd=EA992CL-43","EA992CL-43")</f>
        <v>EA992CL-43</v>
      </c>
    </row>
    <row r="126" spans="2:5" x14ac:dyDescent="0.2">
      <c r="B126" s="6" t="s">
        <v>990</v>
      </c>
      <c r="C126" s="6" t="s">
        <v>358</v>
      </c>
      <c r="D126" s="6" t="s">
        <v>359</v>
      </c>
      <c r="E126" s="5"/>
    </row>
    <row r="127" spans="2:5" x14ac:dyDescent="0.2">
      <c r="B127" s="6" t="s">
        <v>991</v>
      </c>
      <c r="C127" s="6" t="s">
        <v>360</v>
      </c>
      <c r="D127" s="6" t="s">
        <v>361</v>
      </c>
      <c r="E127" s="5" t="str">
        <f>HYPERLINK("https://www.esco-net.com/wcs/escort/ec/detail?hHinCd=EA990KT-12","EA990KT-12")</f>
        <v>EA990KT-12</v>
      </c>
    </row>
    <row r="128" spans="2:5" x14ac:dyDescent="0.2">
      <c r="B128" s="6" t="s">
        <v>992</v>
      </c>
      <c r="C128" s="6" t="s">
        <v>362</v>
      </c>
      <c r="D128" s="6" t="s">
        <v>363</v>
      </c>
      <c r="E128" s="5"/>
    </row>
    <row r="129" spans="2:5" x14ac:dyDescent="0.2">
      <c r="B129" s="6" t="s">
        <v>32</v>
      </c>
      <c r="C129" s="6" t="s">
        <v>364</v>
      </c>
      <c r="D129" s="6" t="s">
        <v>365</v>
      </c>
      <c r="E129" s="5"/>
    </row>
    <row r="130" spans="2:5" x14ac:dyDescent="0.2">
      <c r="B130" s="6" t="s">
        <v>993</v>
      </c>
      <c r="C130" s="6" t="s">
        <v>366</v>
      </c>
      <c r="D130" s="6" t="s">
        <v>367</v>
      </c>
      <c r="E130" s="5" t="str">
        <f>HYPERLINK("https://www.esco-net.com/wcs/escort/ec/detail?hHinCd=EA755CB-11","EA755CB-11")</f>
        <v>EA755CB-11</v>
      </c>
    </row>
    <row r="131" spans="2:5" x14ac:dyDescent="0.2">
      <c r="B131" s="6" t="s">
        <v>993</v>
      </c>
      <c r="C131" s="6" t="s">
        <v>132</v>
      </c>
      <c r="D131" s="6" t="s">
        <v>133</v>
      </c>
      <c r="E131" s="5" t="str">
        <f>HYPERLINK("https://www.esco-net.com/wcs/escort/ec/detail?hHinCd=EA755CB-11","EA755CB-11")</f>
        <v>EA755CB-11</v>
      </c>
    </row>
    <row r="132" spans="2:5" x14ac:dyDescent="0.2">
      <c r="B132" s="6" t="s">
        <v>994</v>
      </c>
      <c r="C132" s="6" t="s">
        <v>374</v>
      </c>
      <c r="D132" s="6" t="s">
        <v>375</v>
      </c>
      <c r="E132" s="5" t="str">
        <f>HYPERLINK("https://www.esco-net.com/wcs/escort/ec/detail?hHinCd=EA755AE-31A","EA755AE-31A")</f>
        <v>EA755AE-31A</v>
      </c>
    </row>
    <row r="133" spans="2:5" x14ac:dyDescent="0.2">
      <c r="B133" s="6" t="s">
        <v>994</v>
      </c>
      <c r="C133" s="6" t="s">
        <v>368</v>
      </c>
      <c r="D133" s="6" t="s">
        <v>369</v>
      </c>
      <c r="E133" s="5" t="str">
        <f>HYPERLINK("https://www.esco-net.com/wcs/escort/ec/detail?hHinCd=EA756DM-1","EA756DM-1")</f>
        <v>EA756DM-1</v>
      </c>
    </row>
    <row r="134" spans="2:5" x14ac:dyDescent="0.2">
      <c r="B134" s="6" t="s">
        <v>994</v>
      </c>
      <c r="C134" s="6" t="s">
        <v>370</v>
      </c>
      <c r="D134" s="6" t="s">
        <v>371</v>
      </c>
      <c r="E134" s="5" t="str">
        <f>HYPERLINK("https://www.esco-net.com/wcs/escort/ec/detail?hHinCd=EA756DM-4","EA756DM-4")</f>
        <v>EA756DM-4</v>
      </c>
    </row>
    <row r="135" spans="2:5" x14ac:dyDescent="0.2">
      <c r="B135" s="6" t="s">
        <v>994</v>
      </c>
      <c r="C135" s="6" t="s">
        <v>372</v>
      </c>
      <c r="D135" s="6" t="s">
        <v>373</v>
      </c>
      <c r="E135" s="5" t="str">
        <f>HYPERLINK("https://www.esco-net.com/wcs/escort/ec/detail?hHinCd=EA756FJ-2","EA756FJ-2")</f>
        <v>EA756FJ-2</v>
      </c>
    </row>
    <row r="136" spans="2:5" x14ac:dyDescent="0.2">
      <c r="B136" s="6" t="s">
        <v>33</v>
      </c>
      <c r="C136" s="6" t="s">
        <v>376</v>
      </c>
      <c r="D136" s="6" t="s">
        <v>377</v>
      </c>
      <c r="E136" s="5"/>
    </row>
    <row r="137" spans="2:5" x14ac:dyDescent="0.2">
      <c r="B137" s="6" t="s">
        <v>995</v>
      </c>
      <c r="C137" s="6" t="s">
        <v>378</v>
      </c>
      <c r="D137" s="6" t="s">
        <v>379</v>
      </c>
      <c r="E137" s="5"/>
    </row>
    <row r="138" spans="2:5" x14ac:dyDescent="0.2">
      <c r="B138" s="6" t="s">
        <v>996</v>
      </c>
      <c r="C138" s="6" t="s">
        <v>380</v>
      </c>
      <c r="D138" s="6" t="s">
        <v>381</v>
      </c>
      <c r="E138" s="5"/>
    </row>
    <row r="139" spans="2:5" x14ac:dyDescent="0.2">
      <c r="B139" s="6" t="s">
        <v>997</v>
      </c>
      <c r="C139" s="6" t="s">
        <v>382</v>
      </c>
      <c r="D139" s="6" t="s">
        <v>383</v>
      </c>
      <c r="E139" s="5"/>
    </row>
    <row r="140" spans="2:5" x14ac:dyDescent="0.2">
      <c r="B140" s="6" t="s">
        <v>998</v>
      </c>
      <c r="C140" s="6" t="s">
        <v>384</v>
      </c>
      <c r="D140" s="6" t="s">
        <v>385</v>
      </c>
      <c r="E140" s="5"/>
    </row>
    <row r="141" spans="2:5" x14ac:dyDescent="0.2">
      <c r="B141" s="6" t="s">
        <v>34</v>
      </c>
      <c r="C141" s="6" t="s">
        <v>386</v>
      </c>
      <c r="D141" s="6" t="s">
        <v>387</v>
      </c>
      <c r="E141" s="5" t="str">
        <f>HYPERLINK("https://www.esco-net.com/wcs/escort/ec/detail?hHinCd=EA720JE-175","EA720JE-175")</f>
        <v>EA720JE-175</v>
      </c>
    </row>
    <row r="142" spans="2:5" x14ac:dyDescent="0.2">
      <c r="B142" s="6" t="s">
        <v>999</v>
      </c>
      <c r="C142" s="6" t="s">
        <v>389</v>
      </c>
      <c r="D142" s="6" t="s">
        <v>390</v>
      </c>
      <c r="E142" s="5" t="str">
        <f>HYPERLINK("https://www.esco-net.com/wcs/escort/ec/detail?hHinCd=EA720WA-61S","EA720WA-61S")</f>
        <v>EA720WA-61S</v>
      </c>
    </row>
    <row r="143" spans="2:5" x14ac:dyDescent="0.2">
      <c r="B143" s="6" t="s">
        <v>1000</v>
      </c>
      <c r="C143" s="6" t="s">
        <v>391</v>
      </c>
      <c r="D143" s="6" t="s">
        <v>392</v>
      </c>
      <c r="E143" s="5" t="str">
        <f>HYPERLINK("https://www.esco-net.com/wcs/escort/ec/detail?hHinCd=EA581DA-2B","EA581DA-2B")</f>
        <v>EA581DA-2B</v>
      </c>
    </row>
    <row r="144" spans="2:5" x14ac:dyDescent="0.2">
      <c r="B144" s="6" t="s">
        <v>388</v>
      </c>
      <c r="C144" s="6" t="s">
        <v>393</v>
      </c>
      <c r="D144" s="6" t="s">
        <v>394</v>
      </c>
      <c r="E144" s="5" t="str">
        <f>HYPERLINK("https://www.esco-net.com/wcs/escort/ec/detail?hHinCd=EA721JS-2","EA721JS-2")</f>
        <v>EA721JS-2</v>
      </c>
    </row>
    <row r="145" spans="2:5" x14ac:dyDescent="0.2">
      <c r="B145" s="6" t="s">
        <v>388</v>
      </c>
      <c r="C145" s="6" t="s">
        <v>395</v>
      </c>
      <c r="D145" s="6" t="s">
        <v>396</v>
      </c>
      <c r="E145" s="5" t="str">
        <f>HYPERLINK("https://www.esco-net.com/wcs/escort/ec/detail?hHinCd=EA721K-63","EA721K-63")</f>
        <v>EA721K-63</v>
      </c>
    </row>
    <row r="146" spans="2:5" x14ac:dyDescent="0.2">
      <c r="B146" s="6" t="s">
        <v>1001</v>
      </c>
      <c r="C146" s="6" t="s">
        <v>402</v>
      </c>
      <c r="D146" s="6" t="s">
        <v>403</v>
      </c>
      <c r="E146" s="5" t="str">
        <f>HYPERLINK("https://www.esco-net.com/wcs/escort/ec/detail?hHinCd=EA719AJ-18A","EA719AJ-18A")</f>
        <v>EA719AJ-18A</v>
      </c>
    </row>
    <row r="147" spans="2:5" x14ac:dyDescent="0.2">
      <c r="B147" s="6" t="s">
        <v>1001</v>
      </c>
      <c r="C147" s="6" t="s">
        <v>398</v>
      </c>
      <c r="D147" s="6" t="s">
        <v>399</v>
      </c>
      <c r="E147" s="5" t="str">
        <f>HYPERLINK("https://www.esco-net.com/wcs/escort/ec/detail?hHinCd=EA719DG-12","EA719DG-12")</f>
        <v>EA719DG-12</v>
      </c>
    </row>
    <row r="148" spans="2:5" x14ac:dyDescent="0.2">
      <c r="B148" s="6" t="s">
        <v>15</v>
      </c>
      <c r="C148" s="6" t="s">
        <v>400</v>
      </c>
      <c r="D148" s="6" t="s">
        <v>401</v>
      </c>
      <c r="E148" s="5" t="str">
        <f>HYPERLINK("https://www.esco-net.com/wcs/escort/ec/detail?hHinCd=EA719AJ-5","EA719AJ-5")</f>
        <v>EA719AJ-5</v>
      </c>
    </row>
    <row r="149" spans="2:5" x14ac:dyDescent="0.2">
      <c r="B149" s="6" t="s">
        <v>15</v>
      </c>
      <c r="C149" s="6" t="s">
        <v>404</v>
      </c>
      <c r="D149" s="6" t="s">
        <v>405</v>
      </c>
      <c r="E149" s="5" t="str">
        <f>HYPERLINK("https://www.esco-net.com/wcs/escort/ec/detail?hHinCd=EA720YS-13","EA720YS-13")</f>
        <v>EA720YS-13</v>
      </c>
    </row>
    <row r="150" spans="2:5" x14ac:dyDescent="0.2">
      <c r="B150" s="6" t="s">
        <v>1002</v>
      </c>
      <c r="C150" s="6" t="s">
        <v>406</v>
      </c>
      <c r="D150" s="6" t="s">
        <v>407</v>
      </c>
      <c r="E150" s="5"/>
    </row>
    <row r="151" spans="2:5" x14ac:dyDescent="0.2">
      <c r="B151" s="6" t="s">
        <v>1003</v>
      </c>
      <c r="C151" s="6" t="s">
        <v>409</v>
      </c>
      <c r="D151" s="6" t="s">
        <v>410</v>
      </c>
      <c r="E151" s="5"/>
    </row>
    <row r="152" spans="2:5" x14ac:dyDescent="0.2">
      <c r="B152" s="6" t="s">
        <v>397</v>
      </c>
      <c r="C152" s="6" t="s">
        <v>411</v>
      </c>
      <c r="D152" s="6" t="s">
        <v>412</v>
      </c>
      <c r="E152" s="5"/>
    </row>
    <row r="153" spans="2:5" x14ac:dyDescent="0.2">
      <c r="B153" s="6" t="s">
        <v>408</v>
      </c>
      <c r="C153" s="6" t="s">
        <v>413</v>
      </c>
      <c r="D153" s="6" t="s">
        <v>414</v>
      </c>
      <c r="E153" s="5"/>
    </row>
    <row r="154" spans="2:5" x14ac:dyDescent="0.2">
      <c r="B154" s="6" t="s">
        <v>19</v>
      </c>
      <c r="C154" s="6" t="s">
        <v>415</v>
      </c>
      <c r="D154" s="6" t="s">
        <v>416</v>
      </c>
      <c r="E154" s="5"/>
    </row>
    <row r="155" spans="2:5" x14ac:dyDescent="0.2">
      <c r="B155" s="6" t="s">
        <v>1004</v>
      </c>
      <c r="C155" s="6" t="s">
        <v>417</v>
      </c>
      <c r="D155" s="6" t="s">
        <v>418</v>
      </c>
      <c r="E155" s="5"/>
    </row>
    <row r="156" spans="2:5" x14ac:dyDescent="0.2">
      <c r="B156" s="6" t="s">
        <v>1005</v>
      </c>
      <c r="C156" s="6" t="s">
        <v>419</v>
      </c>
      <c r="D156" s="6" t="s">
        <v>420</v>
      </c>
      <c r="E156" s="5"/>
    </row>
    <row r="157" spans="2:5" x14ac:dyDescent="0.2">
      <c r="B157" s="6" t="s">
        <v>1006</v>
      </c>
      <c r="C157" s="6" t="s">
        <v>421</v>
      </c>
      <c r="D157" s="6" t="s">
        <v>422</v>
      </c>
      <c r="E157" s="5"/>
    </row>
    <row r="158" spans="2:5" x14ac:dyDescent="0.2">
      <c r="B158" s="6" t="s">
        <v>1006</v>
      </c>
      <c r="C158" s="6" t="s">
        <v>423</v>
      </c>
      <c r="D158" s="6" t="s">
        <v>424</v>
      </c>
      <c r="E158" s="5"/>
    </row>
    <row r="159" spans="2:5" x14ac:dyDescent="0.2">
      <c r="B159" s="6" t="s">
        <v>1006</v>
      </c>
      <c r="C159" s="6" t="s">
        <v>425</v>
      </c>
      <c r="D159" s="6" t="s">
        <v>426</v>
      </c>
      <c r="E159" s="5"/>
    </row>
    <row r="160" spans="2:5" x14ac:dyDescent="0.2">
      <c r="B160" s="6" t="s">
        <v>1007</v>
      </c>
      <c r="C160" s="6" t="s">
        <v>427</v>
      </c>
      <c r="D160" s="6" t="s">
        <v>428</v>
      </c>
      <c r="E160" s="5" t="str">
        <f>HYPERLINK("https://www.esco-net.com/wcs/escort/ec/detail?hHinCd=EA940DT-47","EA940DT-47")</f>
        <v>EA940DT-47</v>
      </c>
    </row>
    <row r="161" spans="2:5" x14ac:dyDescent="0.2">
      <c r="B161" s="6" t="s">
        <v>1008</v>
      </c>
      <c r="C161" s="6" t="s">
        <v>429</v>
      </c>
      <c r="D161" s="6" t="s">
        <v>430</v>
      </c>
      <c r="E161" s="5"/>
    </row>
    <row r="162" spans="2:5" x14ac:dyDescent="0.2">
      <c r="B162" s="6" t="s">
        <v>1008</v>
      </c>
      <c r="C162" s="6" t="s">
        <v>431</v>
      </c>
      <c r="D162" s="6" t="s">
        <v>432</v>
      </c>
      <c r="E162" s="5" t="str">
        <f>HYPERLINK("https://www.esco-net.com/wcs/escort/ec/detail?hHinCd=EA742EA-1","EA742EA-1")</f>
        <v>EA742EA-1</v>
      </c>
    </row>
    <row r="163" spans="2:5" x14ac:dyDescent="0.2">
      <c r="B163" s="6" t="s">
        <v>69</v>
      </c>
      <c r="C163" s="6" t="s">
        <v>433</v>
      </c>
      <c r="D163" s="6" t="s">
        <v>434</v>
      </c>
      <c r="E163" s="5" t="str">
        <f>HYPERLINK("https://www.esco-net.com/wcs/escort/ec/detail?hHinCd=EA728AC-72","EA728AC-72")</f>
        <v>EA728AC-72</v>
      </c>
    </row>
    <row r="164" spans="2:5" x14ac:dyDescent="0.2">
      <c r="B164" s="6" t="s">
        <v>1009</v>
      </c>
      <c r="C164" s="6" t="s">
        <v>436</v>
      </c>
      <c r="D164" s="6" t="s">
        <v>437</v>
      </c>
      <c r="E164" s="5" t="str">
        <f>HYPERLINK("https://www.esco-net.com/wcs/escort/ec/detail?hHinCd=EA728EB-5","EA728EB-5")</f>
        <v>EA728EB-5</v>
      </c>
    </row>
    <row r="165" spans="2:5" x14ac:dyDescent="0.2">
      <c r="B165" s="6" t="s">
        <v>1010</v>
      </c>
      <c r="C165" s="6" t="s">
        <v>438</v>
      </c>
      <c r="D165" s="6" t="s">
        <v>439</v>
      </c>
      <c r="E165" s="5" t="str">
        <f>HYPERLINK("https://www.esco-net.com/wcs/escort/ec/detail?hHinCd=EA809BX-115","EA809BX-115")</f>
        <v>EA809BX-115</v>
      </c>
    </row>
    <row r="166" spans="2:5" x14ac:dyDescent="0.2">
      <c r="B166" s="6" t="s">
        <v>1010</v>
      </c>
      <c r="C166" s="6" t="s">
        <v>440</v>
      </c>
      <c r="D166" s="6" t="s">
        <v>441</v>
      </c>
      <c r="E166" s="5"/>
    </row>
    <row r="167" spans="2:5" x14ac:dyDescent="0.2">
      <c r="B167" s="6" t="s">
        <v>435</v>
      </c>
      <c r="C167" s="6" t="s">
        <v>442</v>
      </c>
      <c r="D167" s="6" t="s">
        <v>443</v>
      </c>
      <c r="E167" s="5" t="str">
        <f>HYPERLINK("https://www.esco-net.com/wcs/escort/ec/detail?hHinCd=EA851EC-6","EA851EC-6")</f>
        <v>EA851EC-6</v>
      </c>
    </row>
    <row r="168" spans="2:5" x14ac:dyDescent="0.2">
      <c r="B168" s="6" t="s">
        <v>70</v>
      </c>
      <c r="C168" s="6" t="s">
        <v>447</v>
      </c>
      <c r="D168" s="6" t="s">
        <v>448</v>
      </c>
      <c r="E168" s="5" t="str">
        <f>HYPERLINK("https://www.esco-net.com/wcs/escort/ec/detail?hHinCd=EA851K-6A","EA851K-6A")</f>
        <v>EA851K-6A</v>
      </c>
    </row>
    <row r="169" spans="2:5" x14ac:dyDescent="0.2">
      <c r="B169" s="6" t="s">
        <v>70</v>
      </c>
      <c r="C169" s="6" t="s">
        <v>445</v>
      </c>
      <c r="D169" s="6" t="s">
        <v>446</v>
      </c>
      <c r="E169" s="5" t="str">
        <f>HYPERLINK("https://www.esco-net.com/wcs/escort/ec/detail?hHinCd=EA851SR-21A","EA851SR-21A")</f>
        <v>EA851SR-21A</v>
      </c>
    </row>
    <row r="170" spans="2:5" x14ac:dyDescent="0.2">
      <c r="B170" s="6" t="s">
        <v>1011</v>
      </c>
      <c r="C170" s="6" t="s">
        <v>450</v>
      </c>
      <c r="D170" s="6" t="s">
        <v>451</v>
      </c>
      <c r="E170" s="5"/>
    </row>
    <row r="171" spans="2:5" x14ac:dyDescent="0.2">
      <c r="B171" s="6" t="s">
        <v>1012</v>
      </c>
      <c r="C171" s="6" t="s">
        <v>458</v>
      </c>
      <c r="D171" s="6" t="s">
        <v>459</v>
      </c>
      <c r="E171" s="5"/>
    </row>
    <row r="172" spans="2:5" x14ac:dyDescent="0.2">
      <c r="B172" s="6" t="s">
        <v>1013</v>
      </c>
      <c r="C172" s="6" t="s">
        <v>452</v>
      </c>
      <c r="D172" s="6" t="s">
        <v>453</v>
      </c>
      <c r="E172" s="5"/>
    </row>
    <row r="173" spans="2:5" x14ac:dyDescent="0.2">
      <c r="B173" s="6" t="s">
        <v>1014</v>
      </c>
      <c r="C173" s="6" t="s">
        <v>456</v>
      </c>
      <c r="D173" s="6" t="s">
        <v>457</v>
      </c>
      <c r="E173" s="5" t="str">
        <f>HYPERLINK("https://www.esco-net.com/wcs/escort/ec/detail?hHinCd=EA758C-730A","EA758C-730A")</f>
        <v>EA758C-730A</v>
      </c>
    </row>
    <row r="174" spans="2:5" x14ac:dyDescent="0.2">
      <c r="B174" s="6" t="s">
        <v>1014</v>
      </c>
      <c r="C174" s="6" t="s">
        <v>454</v>
      </c>
      <c r="D174" s="6" t="s">
        <v>455</v>
      </c>
      <c r="E174" s="5"/>
    </row>
    <row r="175" spans="2:5" x14ac:dyDescent="0.2">
      <c r="B175" s="6" t="s">
        <v>71</v>
      </c>
      <c r="C175" s="6" t="s">
        <v>460</v>
      </c>
      <c r="D175" s="6" t="s">
        <v>461</v>
      </c>
      <c r="E175" s="5" t="str">
        <f>HYPERLINK("https://www.esco-net.com/wcs/escort/ec/detail?hHinCd=EA813SD-1SB","EA813SD-1SB")</f>
        <v>EA813SD-1SB</v>
      </c>
    </row>
    <row r="176" spans="2:5" x14ac:dyDescent="0.2">
      <c r="B176" s="6" t="s">
        <v>71</v>
      </c>
      <c r="C176" s="6" t="s">
        <v>462</v>
      </c>
      <c r="D176" s="6" t="s">
        <v>463</v>
      </c>
      <c r="E176" s="5"/>
    </row>
    <row r="177" spans="2:5" x14ac:dyDescent="0.2">
      <c r="B177" s="6" t="s">
        <v>444</v>
      </c>
      <c r="C177" s="6" t="s">
        <v>464</v>
      </c>
      <c r="D177" s="6" t="s">
        <v>465</v>
      </c>
      <c r="E177" s="5"/>
    </row>
    <row r="178" spans="2:5" x14ac:dyDescent="0.2">
      <c r="B178" s="6" t="s">
        <v>35</v>
      </c>
      <c r="C178" s="6" t="s">
        <v>466</v>
      </c>
      <c r="D178" s="6" t="s">
        <v>467</v>
      </c>
      <c r="E178" s="5"/>
    </row>
    <row r="179" spans="2:5" x14ac:dyDescent="0.2">
      <c r="B179" s="6" t="s">
        <v>449</v>
      </c>
      <c r="C179" s="6" t="s">
        <v>468</v>
      </c>
      <c r="D179" s="6" t="s">
        <v>469</v>
      </c>
      <c r="E179" s="5" t="str">
        <f>HYPERLINK("https://www.esco-net.com/wcs/escort/ec/detail?hHinCd=EA818E-221","EA818E-221")</f>
        <v>EA818E-221</v>
      </c>
    </row>
    <row r="180" spans="2:5" x14ac:dyDescent="0.2">
      <c r="B180" s="6" t="s">
        <v>72</v>
      </c>
      <c r="C180" s="6" t="s">
        <v>470</v>
      </c>
      <c r="D180" s="6" t="s">
        <v>471</v>
      </c>
      <c r="E180" s="5"/>
    </row>
    <row r="181" spans="2:5" x14ac:dyDescent="0.2">
      <c r="B181" s="6" t="s">
        <v>1015</v>
      </c>
      <c r="C181" s="6" t="s">
        <v>474</v>
      </c>
      <c r="D181" s="6" t="s">
        <v>475</v>
      </c>
      <c r="E181" s="5"/>
    </row>
    <row r="182" spans="2:5" x14ac:dyDescent="0.2">
      <c r="B182" s="6" t="s">
        <v>1015</v>
      </c>
      <c r="C182" s="6" t="s">
        <v>476</v>
      </c>
      <c r="D182" s="6" t="s">
        <v>477</v>
      </c>
      <c r="E182" s="5"/>
    </row>
    <row r="183" spans="2:5" x14ac:dyDescent="0.2">
      <c r="B183" s="6" t="s">
        <v>73</v>
      </c>
      <c r="C183" s="6" t="s">
        <v>472</v>
      </c>
      <c r="D183" s="6" t="s">
        <v>473</v>
      </c>
      <c r="E183" s="5" t="str">
        <f>HYPERLINK("https://www.esco-net.com/wcs/escort/ec/detail?hHinCd=EA896AH-21","EA896AH-21")</f>
        <v>EA896AH-21</v>
      </c>
    </row>
    <row r="184" spans="2:5" x14ac:dyDescent="0.2">
      <c r="B184" s="6" t="s">
        <v>74</v>
      </c>
      <c r="C184" s="6" t="s">
        <v>483</v>
      </c>
      <c r="D184" s="6" t="s">
        <v>484</v>
      </c>
      <c r="E184" s="5"/>
    </row>
    <row r="185" spans="2:5" x14ac:dyDescent="0.2">
      <c r="B185" s="6" t="s">
        <v>74</v>
      </c>
      <c r="C185" s="6" t="s">
        <v>485</v>
      </c>
      <c r="D185" s="6" t="s">
        <v>486</v>
      </c>
      <c r="E185" s="5"/>
    </row>
    <row r="186" spans="2:5" x14ac:dyDescent="0.2">
      <c r="B186" s="6" t="s">
        <v>1016</v>
      </c>
      <c r="C186" s="6" t="s">
        <v>487</v>
      </c>
      <c r="D186" s="6" t="s">
        <v>488</v>
      </c>
      <c r="E186" s="5" t="str">
        <f>HYPERLINK("https://www.esco-net.com/wcs/escort/ec/detail?hHinCd=EA827FC-25","EA827FC-25")</f>
        <v>EA827FC-25</v>
      </c>
    </row>
    <row r="187" spans="2:5" x14ac:dyDescent="0.2">
      <c r="B187" s="6" t="s">
        <v>478</v>
      </c>
      <c r="C187" s="6" t="s">
        <v>489</v>
      </c>
      <c r="D187" s="6" t="s">
        <v>490</v>
      </c>
      <c r="E187" s="5"/>
    </row>
    <row r="188" spans="2:5" x14ac:dyDescent="0.2">
      <c r="B188" s="6" t="s">
        <v>20</v>
      </c>
      <c r="C188" s="6" t="s">
        <v>491</v>
      </c>
      <c r="D188" s="6" t="s">
        <v>492</v>
      </c>
      <c r="E188" s="5" t="str">
        <f>HYPERLINK("https://www.esco-net.com/wcs/escort/ec/detail?hHinCd=EA829VX-21","EA829VX-21")</f>
        <v>EA829VX-21</v>
      </c>
    </row>
    <row r="189" spans="2:5" x14ac:dyDescent="0.2">
      <c r="B189" s="6" t="s">
        <v>1017</v>
      </c>
      <c r="C189" s="6" t="s">
        <v>493</v>
      </c>
      <c r="D189" s="6" t="s">
        <v>494</v>
      </c>
      <c r="E189" s="5" t="str">
        <f>HYPERLINK("https://www.esco-net.com/wcs/escort/ec/detail?hHinCd=EA829MT-12B","EA829MT-12B")</f>
        <v>EA829MT-12B</v>
      </c>
    </row>
    <row r="190" spans="2:5" x14ac:dyDescent="0.2">
      <c r="B190" s="6" t="s">
        <v>36</v>
      </c>
      <c r="C190" s="6" t="s">
        <v>495</v>
      </c>
      <c r="D190" s="6" t="s">
        <v>496</v>
      </c>
      <c r="E190" s="5" t="str">
        <f>HYPERLINK("https://www.esco-net.com/wcs/escort/ec/detail?hHinCd=EA825GM-3","EA825GM-3")</f>
        <v>EA825GM-3</v>
      </c>
    </row>
    <row r="191" spans="2:5" x14ac:dyDescent="0.2">
      <c r="B191" s="6" t="s">
        <v>37</v>
      </c>
      <c r="C191" s="6" t="s">
        <v>497</v>
      </c>
      <c r="D191" s="6" t="s">
        <v>498</v>
      </c>
      <c r="E191" s="5"/>
    </row>
    <row r="192" spans="2:5" x14ac:dyDescent="0.2">
      <c r="B192" s="6" t="s">
        <v>1018</v>
      </c>
      <c r="C192" s="6" t="s">
        <v>499</v>
      </c>
      <c r="D192" s="6" t="s">
        <v>500</v>
      </c>
      <c r="E192" s="5" t="str">
        <f>HYPERLINK("https://www.esco-net.com/wcs/escort/ec/detail?hHinCd=EA824WG-130","EA824WG-130")</f>
        <v>EA824WG-130</v>
      </c>
    </row>
    <row r="193" spans="2:5" x14ac:dyDescent="0.2">
      <c r="B193" s="6" t="s">
        <v>1018</v>
      </c>
      <c r="C193" s="6" t="s">
        <v>501</v>
      </c>
      <c r="D193" s="6" t="s">
        <v>502</v>
      </c>
      <c r="E193" s="5"/>
    </row>
    <row r="194" spans="2:5" x14ac:dyDescent="0.2">
      <c r="B194" s="6" t="s">
        <v>1019</v>
      </c>
      <c r="C194" s="6" t="s">
        <v>503</v>
      </c>
      <c r="D194" s="6" t="s">
        <v>504</v>
      </c>
      <c r="E194" s="5" t="str">
        <f>HYPERLINK("https://www.esco-net.com/wcs/escort/ec/detail?hHinCd=EA851CD-11A","EA851CD-11A")</f>
        <v>EA851CD-11A</v>
      </c>
    </row>
    <row r="195" spans="2:5" x14ac:dyDescent="0.2">
      <c r="B195" s="6" t="s">
        <v>38</v>
      </c>
      <c r="C195" s="6" t="s">
        <v>505</v>
      </c>
      <c r="D195" s="6" t="s">
        <v>506</v>
      </c>
      <c r="E195" s="5" t="str">
        <f>HYPERLINK("https://www.esco-net.com/wcs/escort/ec/detail?hHinCd=EA809YL-2","EA809YL-2")</f>
        <v>EA809YL-2</v>
      </c>
    </row>
    <row r="196" spans="2:5" x14ac:dyDescent="0.2">
      <c r="B196" s="6" t="s">
        <v>75</v>
      </c>
      <c r="C196" s="6" t="s">
        <v>507</v>
      </c>
      <c r="D196" s="6" t="s">
        <v>508</v>
      </c>
      <c r="E196" s="5"/>
    </row>
    <row r="197" spans="2:5" x14ac:dyDescent="0.2">
      <c r="B197" s="6" t="s">
        <v>1020</v>
      </c>
      <c r="C197" s="6" t="s">
        <v>509</v>
      </c>
      <c r="D197" s="6" t="s">
        <v>510</v>
      </c>
      <c r="E197" s="5" t="str">
        <f>HYPERLINK("https://www.esco-net.com/wcs/escort/ec/detail?hHinCd=EA818MJ-320","EA818MJ-320")</f>
        <v>EA818MJ-320</v>
      </c>
    </row>
    <row r="198" spans="2:5" x14ac:dyDescent="0.2">
      <c r="B198" s="6" t="s">
        <v>1020</v>
      </c>
      <c r="C198" s="6" t="s">
        <v>511</v>
      </c>
      <c r="D198" s="6" t="s">
        <v>512</v>
      </c>
      <c r="E198" s="5"/>
    </row>
    <row r="199" spans="2:5" x14ac:dyDescent="0.2">
      <c r="B199" s="6" t="s">
        <v>1021</v>
      </c>
      <c r="C199" s="6" t="s">
        <v>513</v>
      </c>
      <c r="D199" s="6" t="s">
        <v>514</v>
      </c>
      <c r="E199" s="5"/>
    </row>
    <row r="200" spans="2:5" x14ac:dyDescent="0.2">
      <c r="B200" s="6" t="s">
        <v>1021</v>
      </c>
      <c r="C200" s="6" t="s">
        <v>515</v>
      </c>
      <c r="D200" s="6" t="s">
        <v>516</v>
      </c>
      <c r="E200" s="5" t="str">
        <f>HYPERLINK("https://www.esco-net.com/wcs/escort/ec/detail?hHinCd=EA819BZ-23","EA819BZ-23")</f>
        <v>EA819BZ-23</v>
      </c>
    </row>
    <row r="201" spans="2:5" x14ac:dyDescent="0.2">
      <c r="B201" s="6" t="s">
        <v>1022</v>
      </c>
      <c r="C201" s="6" t="s">
        <v>517</v>
      </c>
      <c r="D201" s="6" t="s">
        <v>518</v>
      </c>
      <c r="E201" s="5"/>
    </row>
    <row r="202" spans="2:5" x14ac:dyDescent="0.2">
      <c r="B202" s="6" t="s">
        <v>1023</v>
      </c>
      <c r="C202" s="6" t="s">
        <v>519</v>
      </c>
      <c r="D202" s="6" t="s">
        <v>520</v>
      </c>
      <c r="E202" s="5" t="str">
        <f>HYPERLINK("https://www.esco-net.com/wcs/escort/ec/detail?hHinCd=EA124BX-36","EA124BX-36")</f>
        <v>EA124BX-36</v>
      </c>
    </row>
    <row r="203" spans="2:5" x14ac:dyDescent="0.2">
      <c r="B203" s="6" t="s">
        <v>1024</v>
      </c>
      <c r="C203" s="6" t="s">
        <v>521</v>
      </c>
      <c r="D203" s="6" t="s">
        <v>522</v>
      </c>
      <c r="E203" s="5"/>
    </row>
    <row r="204" spans="2:5" x14ac:dyDescent="0.2">
      <c r="B204" s="6" t="s">
        <v>76</v>
      </c>
      <c r="C204" s="6" t="s">
        <v>523</v>
      </c>
      <c r="D204" s="6" t="s">
        <v>524</v>
      </c>
      <c r="E204" s="5" t="str">
        <f>HYPERLINK("https://www.esco-net.com/wcs/escort/ec/detail?hHinCd=EA140RB-3A","EA140RB-3A")</f>
        <v>EA140RB-3A</v>
      </c>
    </row>
    <row r="205" spans="2:5" x14ac:dyDescent="0.2">
      <c r="B205" s="6" t="s">
        <v>1025</v>
      </c>
      <c r="C205" s="6" t="s">
        <v>526</v>
      </c>
      <c r="D205" s="6" t="s">
        <v>527</v>
      </c>
      <c r="E205" s="5"/>
    </row>
    <row r="206" spans="2:5" x14ac:dyDescent="0.2">
      <c r="B206" s="6" t="s">
        <v>1026</v>
      </c>
      <c r="C206" s="6" t="s">
        <v>528</v>
      </c>
      <c r="D206" s="6" t="s">
        <v>529</v>
      </c>
      <c r="E206" s="5" t="str">
        <f>HYPERLINK("https://www.esco-net.com/wcs/escort/ec/detail?hHinCd=EA425AH-74","EA425AH-74")</f>
        <v>EA425AH-74</v>
      </c>
    </row>
    <row r="207" spans="2:5" x14ac:dyDescent="0.2">
      <c r="B207" s="6" t="s">
        <v>1027</v>
      </c>
      <c r="C207" s="6" t="s">
        <v>530</v>
      </c>
      <c r="D207" s="6" t="s">
        <v>531</v>
      </c>
      <c r="E207" s="5"/>
    </row>
    <row r="208" spans="2:5" x14ac:dyDescent="0.2">
      <c r="B208" s="6" t="s">
        <v>525</v>
      </c>
      <c r="C208" s="6" t="s">
        <v>532</v>
      </c>
      <c r="D208" s="6" t="s">
        <v>533</v>
      </c>
      <c r="E208" s="5"/>
    </row>
    <row r="209" spans="2:5" x14ac:dyDescent="0.2">
      <c r="B209" s="6" t="s">
        <v>1028</v>
      </c>
      <c r="C209" s="6" t="s">
        <v>534</v>
      </c>
      <c r="D209" s="6" t="s">
        <v>535</v>
      </c>
      <c r="E209" s="5"/>
    </row>
    <row r="210" spans="2:5" x14ac:dyDescent="0.2">
      <c r="B210" s="6" t="s">
        <v>1029</v>
      </c>
      <c r="C210" s="6" t="s">
        <v>536</v>
      </c>
      <c r="D210" s="6" t="s">
        <v>537</v>
      </c>
      <c r="E210" s="5"/>
    </row>
    <row r="211" spans="2:5" x14ac:dyDescent="0.2">
      <c r="B211" s="6" t="s">
        <v>1030</v>
      </c>
      <c r="C211" s="6" t="s">
        <v>538</v>
      </c>
      <c r="D211" s="6" t="s">
        <v>539</v>
      </c>
      <c r="E211" s="5" t="str">
        <f>HYPERLINK("https://www.esco-net.com/wcs/escort/ec/detail?hHinCd=EA468D-72A","EA468D-72A")</f>
        <v>EA468D-72A</v>
      </c>
    </row>
    <row r="212" spans="2:5" x14ac:dyDescent="0.2">
      <c r="B212" s="6" t="s">
        <v>39</v>
      </c>
      <c r="C212" s="6" t="s">
        <v>540</v>
      </c>
      <c r="D212" s="6" t="s">
        <v>541</v>
      </c>
      <c r="E212" s="5" t="str">
        <f>HYPERLINK("https://www.esco-net.com/wcs/escort/ec/detail?hHinCd=EA944MA-87","EA944MA-87")</f>
        <v>EA944MA-87</v>
      </c>
    </row>
    <row r="213" spans="2:5" x14ac:dyDescent="0.2">
      <c r="B213" s="6" t="s">
        <v>1031</v>
      </c>
      <c r="C213" s="6" t="s">
        <v>542</v>
      </c>
      <c r="D213" s="6" t="s">
        <v>543</v>
      </c>
      <c r="E213" s="5"/>
    </row>
    <row r="214" spans="2:5" x14ac:dyDescent="0.2">
      <c r="B214" s="6" t="s">
        <v>1032</v>
      </c>
      <c r="C214" s="6" t="s">
        <v>544</v>
      </c>
      <c r="D214" s="6" t="s">
        <v>545</v>
      </c>
      <c r="E214" s="5" t="str">
        <f>HYPERLINK("https://www.esco-net.com/wcs/escort/ec/detail?hHinCd=EA940AV-403","EA940AV-403")</f>
        <v>EA940AV-403</v>
      </c>
    </row>
    <row r="215" spans="2:5" x14ac:dyDescent="0.2">
      <c r="B215" s="6" t="s">
        <v>12</v>
      </c>
      <c r="C215" s="6" t="s">
        <v>546</v>
      </c>
      <c r="D215" s="6" t="s">
        <v>547</v>
      </c>
      <c r="E215" s="5"/>
    </row>
    <row r="216" spans="2:5" x14ac:dyDescent="0.2">
      <c r="B216" s="6" t="s">
        <v>1033</v>
      </c>
      <c r="C216" s="6" t="s">
        <v>548</v>
      </c>
      <c r="D216" s="6" t="s">
        <v>549</v>
      </c>
      <c r="E216" s="5"/>
    </row>
    <row r="217" spans="2:5" x14ac:dyDescent="0.2">
      <c r="B217" s="6" t="s">
        <v>40</v>
      </c>
      <c r="C217" s="6" t="s">
        <v>550</v>
      </c>
      <c r="D217" s="6" t="s">
        <v>551</v>
      </c>
      <c r="E217" s="5" t="str">
        <f>HYPERLINK("https://www.esco-net.com/wcs/escort/ec/detail?hHinCd=EA940DE-22","EA940DE-22")</f>
        <v>EA940DE-22</v>
      </c>
    </row>
    <row r="218" spans="2:5" x14ac:dyDescent="0.2">
      <c r="B218" s="6" t="s">
        <v>1034</v>
      </c>
      <c r="C218" s="6" t="s">
        <v>552</v>
      </c>
      <c r="D218" s="6" t="s">
        <v>553</v>
      </c>
      <c r="E218" s="5"/>
    </row>
    <row r="219" spans="2:5" x14ac:dyDescent="0.2">
      <c r="B219" s="6" t="s">
        <v>1035</v>
      </c>
      <c r="C219" s="6" t="s">
        <v>558</v>
      </c>
      <c r="D219" s="6" t="s">
        <v>559</v>
      </c>
      <c r="E219" s="5"/>
    </row>
    <row r="220" spans="2:5" x14ac:dyDescent="0.2">
      <c r="B220" s="6" t="s">
        <v>1035</v>
      </c>
      <c r="C220" s="6" t="s">
        <v>554</v>
      </c>
      <c r="D220" s="6" t="s">
        <v>555</v>
      </c>
      <c r="E220" s="5" t="str">
        <f>HYPERLINK("https://www.esco-net.com/wcs/escort/ec/detail?hHinCd=EA948CC-203","EA948CC-203")</f>
        <v>EA948CC-203</v>
      </c>
    </row>
    <row r="221" spans="2:5" x14ac:dyDescent="0.2">
      <c r="B221" s="6" t="s">
        <v>1036</v>
      </c>
      <c r="C221" s="6" t="s">
        <v>556</v>
      </c>
      <c r="D221" s="6" t="s">
        <v>557</v>
      </c>
      <c r="E221" s="5"/>
    </row>
    <row r="222" spans="2:5" x14ac:dyDescent="0.2">
      <c r="B222" s="6" t="s">
        <v>1037</v>
      </c>
      <c r="C222" s="6" t="s">
        <v>560</v>
      </c>
      <c r="D222" s="6" t="s">
        <v>561</v>
      </c>
      <c r="E222" s="5"/>
    </row>
    <row r="223" spans="2:5" x14ac:dyDescent="0.2">
      <c r="B223" s="6" t="s">
        <v>1038</v>
      </c>
      <c r="C223" s="6" t="s">
        <v>562</v>
      </c>
      <c r="D223" s="6" t="s">
        <v>563</v>
      </c>
      <c r="E223" s="5"/>
    </row>
    <row r="224" spans="2:5" x14ac:dyDescent="0.2">
      <c r="B224" s="6" t="s">
        <v>1039</v>
      </c>
      <c r="C224" s="6" t="s">
        <v>564</v>
      </c>
      <c r="D224" s="6" t="s">
        <v>565</v>
      </c>
      <c r="E224" s="5"/>
    </row>
    <row r="225" spans="2:5" x14ac:dyDescent="0.2">
      <c r="B225" s="6" t="s">
        <v>77</v>
      </c>
      <c r="C225" s="6" t="s">
        <v>566</v>
      </c>
      <c r="D225" s="6" t="s">
        <v>567</v>
      </c>
      <c r="E225" s="5"/>
    </row>
    <row r="226" spans="2:5" x14ac:dyDescent="0.2">
      <c r="B226" s="6" t="s">
        <v>1040</v>
      </c>
      <c r="C226" s="6" t="s">
        <v>568</v>
      </c>
      <c r="D226" s="6" t="s">
        <v>569</v>
      </c>
      <c r="E226" s="5"/>
    </row>
    <row r="227" spans="2:5" x14ac:dyDescent="0.2">
      <c r="B227" s="6" t="s">
        <v>1041</v>
      </c>
      <c r="C227" s="6" t="s">
        <v>570</v>
      </c>
      <c r="D227" s="6" t="s">
        <v>571</v>
      </c>
      <c r="E227" s="5" t="str">
        <f>HYPERLINK("https://www.esco-net.com/wcs/escort/ec/detail?hHinCd=EA966MN-205","EA966MN-205")</f>
        <v>EA966MN-205</v>
      </c>
    </row>
    <row r="228" spans="2:5" x14ac:dyDescent="0.2">
      <c r="B228" s="6" t="s">
        <v>41</v>
      </c>
      <c r="C228" s="6" t="s">
        <v>572</v>
      </c>
      <c r="D228" s="6" t="s">
        <v>573</v>
      </c>
      <c r="E228" s="5"/>
    </row>
    <row r="229" spans="2:5" x14ac:dyDescent="0.2">
      <c r="B229" s="6" t="s">
        <v>1042</v>
      </c>
      <c r="C229" s="6" t="s">
        <v>574</v>
      </c>
      <c r="D229" s="6" t="s">
        <v>575</v>
      </c>
      <c r="E229" s="5" t="str">
        <f>HYPERLINK("https://www.esco-net.com/wcs/escort/ec/detail?hHinCd=EA949AE-161","EA949AE-161")</f>
        <v>EA949AE-161</v>
      </c>
    </row>
    <row r="230" spans="2:5" x14ac:dyDescent="0.2">
      <c r="B230" s="6" t="s">
        <v>1043</v>
      </c>
      <c r="C230" s="6" t="s">
        <v>576</v>
      </c>
      <c r="D230" s="6" t="s">
        <v>577</v>
      </c>
      <c r="E230" s="5" t="str">
        <f>HYPERLINK("https://www.esco-net.com/wcs/escort/ec/detail?hHinCd=EA949FV-75","EA949FV-75")</f>
        <v>EA949FV-75</v>
      </c>
    </row>
    <row r="231" spans="2:5" x14ac:dyDescent="0.2">
      <c r="B231" s="6" t="s">
        <v>1044</v>
      </c>
      <c r="C231" s="6" t="s">
        <v>578</v>
      </c>
      <c r="D231" s="6" t="s">
        <v>579</v>
      </c>
      <c r="E231" s="5" t="str">
        <f>HYPERLINK("https://www.esco-net.com/wcs/escort/ec/detail?hHinCd=EA945SH-33A","EA945SH-33A")</f>
        <v>EA945SH-33A</v>
      </c>
    </row>
    <row r="232" spans="2:5" x14ac:dyDescent="0.2">
      <c r="B232" s="6" t="s">
        <v>1045</v>
      </c>
      <c r="C232" s="6" t="s">
        <v>580</v>
      </c>
      <c r="D232" s="6" t="s">
        <v>581</v>
      </c>
      <c r="E232" s="5" t="str">
        <f>HYPERLINK("https://www.esco-net.com/wcs/escort/ec/detail?hHinCd=EA423RF-15","EA423RF-15")</f>
        <v>EA423RF-15</v>
      </c>
    </row>
    <row r="233" spans="2:5" x14ac:dyDescent="0.2">
      <c r="B233" s="6" t="s">
        <v>78</v>
      </c>
      <c r="C233" s="6" t="s">
        <v>582</v>
      </c>
      <c r="D233" s="6" t="s">
        <v>583</v>
      </c>
      <c r="E233" s="5" t="str">
        <f>HYPERLINK("https://www.esco-net.com/wcs/escort/ec/detail?hHinCd=EA423RS-4A","EA423RS-4A")</f>
        <v>EA423RS-4A</v>
      </c>
    </row>
    <row r="234" spans="2:5" x14ac:dyDescent="0.2">
      <c r="B234" s="6" t="s">
        <v>78</v>
      </c>
      <c r="C234" s="6" t="s">
        <v>584</v>
      </c>
      <c r="D234" s="6" t="s">
        <v>585</v>
      </c>
      <c r="E234" s="5" t="str">
        <f>HYPERLINK("https://www.esco-net.com/wcs/escort/ec/detail?hHinCd=EA423RS-7A","EA423RS-7A")</f>
        <v>EA423RS-7A</v>
      </c>
    </row>
    <row r="235" spans="2:5" x14ac:dyDescent="0.2">
      <c r="B235" s="6" t="s">
        <v>78</v>
      </c>
      <c r="C235" s="6" t="s">
        <v>586</v>
      </c>
      <c r="D235" s="6" t="s">
        <v>587</v>
      </c>
      <c r="E235" s="5" t="str">
        <f>HYPERLINK("https://www.esco-net.com/wcs/escort/ec/detail?hHinCd=EA423RS-8A","EA423RS-8A")</f>
        <v>EA423RS-8A</v>
      </c>
    </row>
    <row r="236" spans="2:5" x14ac:dyDescent="0.2">
      <c r="B236" s="6" t="s">
        <v>78</v>
      </c>
      <c r="C236" s="6" t="s">
        <v>588</v>
      </c>
      <c r="D236" s="6" t="s">
        <v>589</v>
      </c>
      <c r="E236" s="5" t="str">
        <f>HYPERLINK("https://www.esco-net.com/wcs/escort/ec/detail?hHinCd=EA423RS-11.2A","EA423RS-11.2A")</f>
        <v>EA423RS-11.2A</v>
      </c>
    </row>
    <row r="237" spans="2:5" x14ac:dyDescent="0.2">
      <c r="B237" s="6" t="s">
        <v>78</v>
      </c>
      <c r="C237" s="6" t="s">
        <v>590</v>
      </c>
      <c r="D237" s="6" t="s">
        <v>591</v>
      </c>
      <c r="E237" s="5" t="str">
        <f>HYPERLINK("https://www.esco-net.com/wcs/escort/ec/detail?hHinCd=EA423RS-15A","EA423RS-15A")</f>
        <v>EA423RS-15A</v>
      </c>
    </row>
    <row r="238" spans="2:5" x14ac:dyDescent="0.2">
      <c r="B238" s="6" t="s">
        <v>1046</v>
      </c>
      <c r="C238" s="6" t="s">
        <v>592</v>
      </c>
      <c r="D238" s="6" t="s">
        <v>593</v>
      </c>
      <c r="E238" s="5"/>
    </row>
    <row r="239" spans="2:5" x14ac:dyDescent="0.2">
      <c r="B239" s="6" t="s">
        <v>1047</v>
      </c>
      <c r="C239" s="6" t="s">
        <v>594</v>
      </c>
      <c r="D239" s="6" t="s">
        <v>595</v>
      </c>
      <c r="E239" s="5" t="str">
        <f>HYPERLINK("https://www.esco-net.com/wcs/escort/ec/detail?hHinCd=EA781ED-9","EA781ED-9")</f>
        <v>EA781ED-9</v>
      </c>
    </row>
    <row r="240" spans="2:5" x14ac:dyDescent="0.2">
      <c r="B240" s="6" t="s">
        <v>1048</v>
      </c>
      <c r="C240" s="6" t="s">
        <v>596</v>
      </c>
      <c r="D240" s="6" t="s">
        <v>597</v>
      </c>
      <c r="E240" s="5" t="str">
        <f>HYPERLINK("https://www.esco-net.com/wcs/escort/ec/detail?hHinCd=EA951KG-11","EA951KG-11")</f>
        <v>EA951KG-11</v>
      </c>
    </row>
    <row r="241" spans="2:5" x14ac:dyDescent="0.2">
      <c r="B241" s="6" t="s">
        <v>1049</v>
      </c>
      <c r="C241" s="6" t="s">
        <v>599</v>
      </c>
      <c r="D241" s="6" t="s">
        <v>600</v>
      </c>
      <c r="E241" s="5"/>
    </row>
    <row r="242" spans="2:5" x14ac:dyDescent="0.2">
      <c r="B242" s="6" t="s">
        <v>79</v>
      </c>
      <c r="C242" s="6" t="s">
        <v>601</v>
      </c>
      <c r="D242" s="6" t="s">
        <v>602</v>
      </c>
      <c r="E242" s="5" t="str">
        <f>HYPERLINK("https://www.esco-net.com/wcs/escort/ec/detail?hHinCd=EA951EK-38","EA951EK-38")</f>
        <v>EA951EK-38</v>
      </c>
    </row>
    <row r="243" spans="2:5" x14ac:dyDescent="0.2">
      <c r="B243" s="6" t="s">
        <v>42</v>
      </c>
      <c r="C243" s="6" t="s">
        <v>603</v>
      </c>
      <c r="D243" s="6" t="s">
        <v>604</v>
      </c>
      <c r="E243" s="5" t="str">
        <f>HYPERLINK("https://www.esco-net.com/wcs/escort/ec/detail?hHinCd=EA951DE-63","EA951DE-63")</f>
        <v>EA951DE-63</v>
      </c>
    </row>
    <row r="244" spans="2:5" x14ac:dyDescent="0.2">
      <c r="B244" s="6" t="s">
        <v>80</v>
      </c>
      <c r="C244" s="6" t="s">
        <v>605</v>
      </c>
      <c r="D244" s="6" t="s">
        <v>606</v>
      </c>
      <c r="E244" s="5"/>
    </row>
    <row r="245" spans="2:5" x14ac:dyDescent="0.2">
      <c r="B245" s="6" t="s">
        <v>1050</v>
      </c>
      <c r="C245" s="6" t="s">
        <v>610</v>
      </c>
      <c r="D245" s="6" t="s">
        <v>611</v>
      </c>
      <c r="E245" s="5" t="str">
        <f>HYPERLINK("https://www.esco-net.com/wcs/escort/ec/detail?hHinCd=EA638JK-11","EA638JK-11")</f>
        <v>EA638JK-11</v>
      </c>
    </row>
    <row r="246" spans="2:5" x14ac:dyDescent="0.2">
      <c r="B246" s="6" t="s">
        <v>1051</v>
      </c>
      <c r="C246" s="6" t="s">
        <v>608</v>
      </c>
      <c r="D246" s="6" t="s">
        <v>609</v>
      </c>
      <c r="E246" s="5" t="str">
        <f>HYPERLINK("https://www.esco-net.com/wcs/escort/ec/detail?hHinCd=EA638DB-26","EA638DB-26")</f>
        <v>EA638DB-26</v>
      </c>
    </row>
    <row r="247" spans="2:5" x14ac:dyDescent="0.2">
      <c r="B247" s="6" t="s">
        <v>1051</v>
      </c>
      <c r="C247" s="6" t="s">
        <v>612</v>
      </c>
      <c r="D247" s="6" t="s">
        <v>613</v>
      </c>
      <c r="E247" s="5"/>
    </row>
    <row r="248" spans="2:5" x14ac:dyDescent="0.2">
      <c r="B248" s="6" t="s">
        <v>598</v>
      </c>
      <c r="C248" s="6" t="s">
        <v>614</v>
      </c>
      <c r="D248" s="6" t="s">
        <v>615</v>
      </c>
      <c r="E248" s="5" t="str">
        <f>HYPERLINK("https://www.esco-net.com/wcs/escort/ec/detail?hHinCd=EA970KG-3A","EA970KG-3A")</f>
        <v>EA970KG-3A</v>
      </c>
    </row>
    <row r="249" spans="2:5" x14ac:dyDescent="0.2">
      <c r="B249" s="6" t="s">
        <v>43</v>
      </c>
      <c r="C249" s="6" t="s">
        <v>616</v>
      </c>
      <c r="D249" s="6" t="s">
        <v>617</v>
      </c>
      <c r="E249" s="5" t="str">
        <f>HYPERLINK("https://www.esco-net.com/wcs/escort/ec/detail?hHinCd=EA440HA-122","EA440HA-122")</f>
        <v>EA440HA-122</v>
      </c>
    </row>
    <row r="250" spans="2:5" x14ac:dyDescent="0.2">
      <c r="B250" s="6" t="s">
        <v>81</v>
      </c>
      <c r="C250" s="6" t="s">
        <v>618</v>
      </c>
      <c r="D250" s="6" t="s">
        <v>619</v>
      </c>
      <c r="E250" s="5"/>
    </row>
    <row r="251" spans="2:5" x14ac:dyDescent="0.2">
      <c r="B251" s="6" t="s">
        <v>1052</v>
      </c>
      <c r="C251" s="6" t="s">
        <v>620</v>
      </c>
      <c r="D251" s="6" t="s">
        <v>621</v>
      </c>
      <c r="E251" s="5" t="str">
        <f>HYPERLINK("https://www.esco-net.com/wcs/escort/ec/detail?hHinCd=EA440DY-124","EA440DY-124")</f>
        <v>EA440DY-124</v>
      </c>
    </row>
    <row r="252" spans="2:5" x14ac:dyDescent="0.2">
      <c r="B252" s="6" t="s">
        <v>1053</v>
      </c>
      <c r="C252" s="6" t="s">
        <v>622</v>
      </c>
      <c r="D252" s="6" t="s">
        <v>623</v>
      </c>
      <c r="E252" s="5" t="str">
        <f>HYPERLINK("https://www.esco-net.com/wcs/escort/ec/detail?hHinCd=EA997XH-56","EA997XH-56")</f>
        <v>EA997XH-56</v>
      </c>
    </row>
    <row r="253" spans="2:5" x14ac:dyDescent="0.2">
      <c r="B253" s="6" t="s">
        <v>1054</v>
      </c>
      <c r="C253" s="6" t="s">
        <v>624</v>
      </c>
      <c r="D253" s="6" t="s">
        <v>625</v>
      </c>
      <c r="E253" s="5" t="str">
        <f>HYPERLINK("https://www.esco-net.com/wcs/escort/ec/detail?hHinCd=EA997RY-172","EA997RY-172")</f>
        <v>EA997RY-172</v>
      </c>
    </row>
    <row r="254" spans="2:5" x14ac:dyDescent="0.2">
      <c r="B254" s="6" t="s">
        <v>1055</v>
      </c>
      <c r="C254" s="6" t="s">
        <v>626</v>
      </c>
      <c r="D254" s="6" t="s">
        <v>627</v>
      </c>
      <c r="E254" s="5" t="str">
        <f>HYPERLINK("https://www.esco-net.com/wcs/escort/ec/detail?hHinCd=EA952CA-181","EA952CA-181")</f>
        <v>EA952CA-181</v>
      </c>
    </row>
    <row r="255" spans="2:5" x14ac:dyDescent="0.2">
      <c r="B255" s="6" t="s">
        <v>1055</v>
      </c>
      <c r="C255" s="6" t="s">
        <v>628</v>
      </c>
      <c r="D255" s="6" t="s">
        <v>629</v>
      </c>
      <c r="E255" s="5" t="str">
        <f>HYPERLINK("https://www.esco-net.com/wcs/escort/ec/detail?hHinCd=EA952CA-181","EA952CA-181")</f>
        <v>EA952CA-181</v>
      </c>
    </row>
    <row r="256" spans="2:5" x14ac:dyDescent="0.2">
      <c r="B256" s="6" t="s">
        <v>607</v>
      </c>
      <c r="C256" s="6" t="s">
        <v>630</v>
      </c>
      <c r="D256" s="6" t="s">
        <v>631</v>
      </c>
      <c r="E256" s="5"/>
    </row>
    <row r="257" spans="2:5" x14ac:dyDescent="0.2">
      <c r="B257" s="6" t="s">
        <v>1056</v>
      </c>
      <c r="C257" s="6" t="s">
        <v>632</v>
      </c>
      <c r="D257" s="6" t="s">
        <v>633</v>
      </c>
      <c r="E257" s="5"/>
    </row>
    <row r="258" spans="2:5" x14ac:dyDescent="0.2">
      <c r="B258" s="6" t="s">
        <v>1057</v>
      </c>
      <c r="C258" s="6" t="s">
        <v>634</v>
      </c>
      <c r="D258" s="6" t="s">
        <v>635</v>
      </c>
      <c r="E258" s="5" t="str">
        <f>HYPERLINK("https://www.esco-net.com/wcs/escort/ec/detail?hHinCd=EA944RV-1A","EA944RV-1A")</f>
        <v>EA944RV-1A</v>
      </c>
    </row>
    <row r="259" spans="2:5" x14ac:dyDescent="0.2">
      <c r="B259" s="6" t="s">
        <v>1058</v>
      </c>
      <c r="C259" s="6" t="s">
        <v>636</v>
      </c>
      <c r="D259" s="6" t="s">
        <v>637</v>
      </c>
      <c r="E259" s="5" t="str">
        <f>HYPERLINK("https://www.esco-net.com/wcs/escort/ec/detail?hHinCd=EA944RS-41A","EA944RS-41A")</f>
        <v>EA944RS-41A</v>
      </c>
    </row>
    <row r="260" spans="2:5" x14ac:dyDescent="0.2">
      <c r="B260" s="6" t="s">
        <v>1059</v>
      </c>
      <c r="C260" s="6" t="s">
        <v>638</v>
      </c>
      <c r="D260" s="6" t="s">
        <v>639</v>
      </c>
      <c r="E260" s="5" t="str">
        <f>HYPERLINK("https://www.esco-net.com/wcs/escort/ec/detail?hHinCd=EA930AN-55","EA930AN-55")</f>
        <v>EA930AN-55</v>
      </c>
    </row>
    <row r="261" spans="2:5" x14ac:dyDescent="0.2">
      <c r="B261" s="6" t="s">
        <v>44</v>
      </c>
      <c r="C261" s="6" t="s">
        <v>640</v>
      </c>
      <c r="D261" s="6" t="s">
        <v>641</v>
      </c>
      <c r="E261" s="5" t="str">
        <f>HYPERLINK("https://www.esco-net.com/wcs/escort/ec/detail?hHinCd=EA351FZ-50","EA351FZ-50")</f>
        <v>EA351FZ-50</v>
      </c>
    </row>
    <row r="262" spans="2:5" x14ac:dyDescent="0.2">
      <c r="B262" s="6" t="s">
        <v>82</v>
      </c>
      <c r="C262" s="6" t="s">
        <v>642</v>
      </c>
      <c r="D262" s="6" t="s">
        <v>643</v>
      </c>
      <c r="E262" s="5" t="str">
        <f>HYPERLINK("https://www.esco-net.com/wcs/escort/ec/detail?hHinCd=EA934KB-68B","EA934KB-68B")</f>
        <v>EA934KB-68B</v>
      </c>
    </row>
    <row r="263" spans="2:5" x14ac:dyDescent="0.2">
      <c r="B263" s="6" t="s">
        <v>45</v>
      </c>
      <c r="C263" s="6" t="s">
        <v>644</v>
      </c>
      <c r="D263" s="6" t="s">
        <v>645</v>
      </c>
      <c r="E263" s="5" t="str">
        <f>HYPERLINK("https://www.esco-net.com/wcs/escort/ec/detail?hHinCd=EA942FA-33A","EA942FA-33A")</f>
        <v>EA942FA-33A</v>
      </c>
    </row>
    <row r="264" spans="2:5" x14ac:dyDescent="0.2">
      <c r="B264" s="6" t="s">
        <v>1060</v>
      </c>
      <c r="C264" s="6" t="s">
        <v>646</v>
      </c>
      <c r="D264" s="6" t="s">
        <v>647</v>
      </c>
      <c r="E264" s="5"/>
    </row>
    <row r="265" spans="2:5" x14ac:dyDescent="0.2">
      <c r="B265" s="6" t="s">
        <v>1061</v>
      </c>
      <c r="C265" s="6" t="s">
        <v>648</v>
      </c>
      <c r="D265" s="6" t="s">
        <v>649</v>
      </c>
      <c r="E265" s="5" t="str">
        <f>HYPERLINK("https://www.esco-net.com/wcs/escort/ec/detail?hHinCd=EA925ZB","EA925ZB")</f>
        <v>EA925ZB</v>
      </c>
    </row>
    <row r="266" spans="2:5" x14ac:dyDescent="0.2">
      <c r="B266" s="6" t="s">
        <v>1062</v>
      </c>
      <c r="C266" s="6" t="s">
        <v>650</v>
      </c>
      <c r="D266" s="6" t="s">
        <v>651</v>
      </c>
      <c r="E266" s="5" t="str">
        <f>HYPERLINK("https://www.esco-net.com/wcs/escort/ec/detail?hHinCd=EA944CH-240","EA944CH-240")</f>
        <v>EA944CH-240</v>
      </c>
    </row>
    <row r="267" spans="2:5" x14ac:dyDescent="0.2">
      <c r="B267" s="6" t="s">
        <v>1063</v>
      </c>
      <c r="C267" s="6" t="s">
        <v>652</v>
      </c>
      <c r="D267" s="6" t="s">
        <v>653</v>
      </c>
      <c r="E267" s="5" t="str">
        <f>HYPERLINK("https://www.esco-net.com/wcs/escort/ec/detail?hHinCd=EA508SM-56","EA508SM-56")</f>
        <v>EA508SM-56</v>
      </c>
    </row>
    <row r="268" spans="2:5" x14ac:dyDescent="0.2">
      <c r="B268" s="6" t="s">
        <v>83</v>
      </c>
      <c r="C268" s="6" t="s">
        <v>654</v>
      </c>
      <c r="D268" s="6" t="s">
        <v>655</v>
      </c>
      <c r="E268" s="5" t="str">
        <f>HYPERLINK("https://www.esco-net.com/wcs/escort/ec/detail?hHinCd=EA951FX-61","EA951FX-61")</f>
        <v>EA951FX-61</v>
      </c>
    </row>
    <row r="269" spans="2:5" x14ac:dyDescent="0.2">
      <c r="B269" s="6" t="s">
        <v>1064</v>
      </c>
      <c r="C269" s="6" t="s">
        <v>656</v>
      </c>
      <c r="D269" s="6" t="s">
        <v>657</v>
      </c>
      <c r="E269" s="5"/>
    </row>
    <row r="270" spans="2:5" x14ac:dyDescent="0.2">
      <c r="B270" s="6" t="s">
        <v>1065</v>
      </c>
      <c r="C270" s="6" t="s">
        <v>658</v>
      </c>
      <c r="D270" s="6" t="s">
        <v>659</v>
      </c>
      <c r="E270" s="5" t="str">
        <f>HYPERLINK("https://www.esco-net.com/wcs/escort/ec/detail?hHinCd=EA589CW-10","EA589CW-10")</f>
        <v>EA589CW-10</v>
      </c>
    </row>
    <row r="271" spans="2:5" x14ac:dyDescent="0.2">
      <c r="B271" s="6" t="s">
        <v>1066</v>
      </c>
      <c r="C271" s="6" t="s">
        <v>660</v>
      </c>
      <c r="D271" s="6" t="s">
        <v>661</v>
      </c>
      <c r="E271" s="5" t="str">
        <f>HYPERLINK("https://www.esco-net.com/wcs/escort/ec/detail?hHinCd=EA944N-6A","EA944N-6A")</f>
        <v>EA944N-6A</v>
      </c>
    </row>
    <row r="272" spans="2:5" x14ac:dyDescent="0.2">
      <c r="B272" s="6" t="s">
        <v>1067</v>
      </c>
      <c r="C272" s="6" t="s">
        <v>662</v>
      </c>
      <c r="D272" s="6" t="s">
        <v>663</v>
      </c>
      <c r="E272" s="5"/>
    </row>
    <row r="273" spans="2:5" x14ac:dyDescent="0.2">
      <c r="B273" s="6" t="s">
        <v>1068</v>
      </c>
      <c r="C273" s="6" t="s">
        <v>664</v>
      </c>
      <c r="D273" s="6" t="s">
        <v>665</v>
      </c>
      <c r="E273" s="5" t="str">
        <f>HYPERLINK("https://www.esco-net.com/wcs/escort/ec/detail?hHinCd=EA985PK-2A","EA985PK-2A")</f>
        <v>EA985PK-2A</v>
      </c>
    </row>
    <row r="274" spans="2:5" x14ac:dyDescent="0.2">
      <c r="B274" s="6" t="s">
        <v>84</v>
      </c>
      <c r="C274" s="6" t="s">
        <v>666</v>
      </c>
      <c r="D274" s="6" t="s">
        <v>667</v>
      </c>
      <c r="E274" s="5"/>
    </row>
    <row r="275" spans="2:5" x14ac:dyDescent="0.2">
      <c r="B275" s="6" t="s">
        <v>1069</v>
      </c>
      <c r="C275" s="6" t="s">
        <v>668</v>
      </c>
      <c r="D275" s="6" t="s">
        <v>669</v>
      </c>
      <c r="E275" s="5"/>
    </row>
    <row r="276" spans="2:5" x14ac:dyDescent="0.2">
      <c r="B276" s="6" t="s">
        <v>1070</v>
      </c>
      <c r="C276" s="6" t="s">
        <v>671</v>
      </c>
      <c r="D276" s="6" t="s">
        <v>672</v>
      </c>
      <c r="E276" s="5" t="str">
        <f>HYPERLINK("https://www.esco-net.com/wcs/escort/ec/detail?hHinCd=EA986RJ-9","EA986RJ-9")</f>
        <v>EA986RJ-9</v>
      </c>
    </row>
    <row r="277" spans="2:5" x14ac:dyDescent="0.2">
      <c r="B277" s="6" t="s">
        <v>1071</v>
      </c>
      <c r="C277" s="6" t="s">
        <v>673</v>
      </c>
      <c r="D277" s="6" t="s">
        <v>674</v>
      </c>
      <c r="E277" s="5"/>
    </row>
    <row r="278" spans="2:5" x14ac:dyDescent="0.2">
      <c r="B278" s="6" t="s">
        <v>1071</v>
      </c>
      <c r="C278" s="6" t="s">
        <v>675</v>
      </c>
      <c r="D278" s="6" t="s">
        <v>676</v>
      </c>
      <c r="E278" s="5"/>
    </row>
    <row r="279" spans="2:5" x14ac:dyDescent="0.2">
      <c r="B279" s="6" t="s">
        <v>1072</v>
      </c>
      <c r="C279" s="6" t="s">
        <v>677</v>
      </c>
      <c r="D279" s="6" t="s">
        <v>678</v>
      </c>
      <c r="E279" s="5" t="str">
        <f>HYPERLINK("https://www.esco-net.com/wcs/escort/ec/detail?hHinCd=EA989SD-6","EA989SD-6")</f>
        <v>EA989SD-6</v>
      </c>
    </row>
    <row r="280" spans="2:5" x14ac:dyDescent="0.2">
      <c r="B280" s="6" t="s">
        <v>85</v>
      </c>
      <c r="C280" s="6" t="s">
        <v>679</v>
      </c>
      <c r="D280" s="6" t="s">
        <v>680</v>
      </c>
      <c r="E280" s="5" t="str">
        <f>HYPERLINK("https://www.esco-net.com/wcs/escort/ec/detail?hHinCd=EA982ST-37A","EA982ST-37A")</f>
        <v>EA982ST-37A</v>
      </c>
    </row>
    <row r="281" spans="2:5" x14ac:dyDescent="0.2">
      <c r="B281" s="6" t="s">
        <v>1073</v>
      </c>
      <c r="C281" s="6" t="s">
        <v>681</v>
      </c>
      <c r="D281" s="6" t="s">
        <v>682</v>
      </c>
      <c r="E281" s="5" t="str">
        <f>HYPERLINK("https://www.esco-net.com/wcs/escort/ec/detail?hHinCd=EA628PT-702","EA628PT-702")</f>
        <v>EA628PT-702</v>
      </c>
    </row>
    <row r="282" spans="2:5" x14ac:dyDescent="0.2">
      <c r="B282" s="6" t="s">
        <v>1074</v>
      </c>
      <c r="C282" s="6" t="s">
        <v>683</v>
      </c>
      <c r="D282" s="6" t="s">
        <v>684</v>
      </c>
      <c r="E282" s="5" t="str">
        <f>HYPERLINK("https://www.esco-net.com/wcs/escort/ec/detail?hHinCd=EA987HR-13","EA987HR-13")</f>
        <v>EA987HR-13</v>
      </c>
    </row>
    <row r="283" spans="2:5" x14ac:dyDescent="0.2">
      <c r="B283" s="6" t="s">
        <v>86</v>
      </c>
      <c r="C283" s="6" t="s">
        <v>685</v>
      </c>
      <c r="D283" s="6" t="s">
        <v>686</v>
      </c>
      <c r="E283" s="5"/>
    </row>
    <row r="284" spans="2:5" x14ac:dyDescent="0.2">
      <c r="B284" s="6" t="s">
        <v>1075</v>
      </c>
      <c r="C284" s="6" t="s">
        <v>687</v>
      </c>
      <c r="D284" s="6" t="s">
        <v>688</v>
      </c>
      <c r="E284" s="5" t="str">
        <f>HYPERLINK("https://www.esco-net.com/wcs/escort/ec/detail?hHinCd=EA984DR-18","EA984DR-18")</f>
        <v>EA984DR-18</v>
      </c>
    </row>
    <row r="285" spans="2:5" x14ac:dyDescent="0.2">
      <c r="B285" s="6" t="s">
        <v>670</v>
      </c>
      <c r="C285" s="6" t="s">
        <v>689</v>
      </c>
      <c r="D285" s="6" t="s">
        <v>690</v>
      </c>
      <c r="E285" s="5" t="str">
        <f>HYPERLINK("https://www.esco-net.com/wcs/escort/ec/detail?hHinCd=EA981WM-61B","EA981WM-61B")</f>
        <v>EA981WM-61B</v>
      </c>
    </row>
    <row r="286" spans="2:5" x14ac:dyDescent="0.2">
      <c r="B286" s="6" t="s">
        <v>21</v>
      </c>
      <c r="C286" s="6" t="s">
        <v>691</v>
      </c>
      <c r="D286" s="6" t="s">
        <v>692</v>
      </c>
      <c r="E286" s="5" t="str">
        <f>HYPERLINK("https://www.esco-net.com/wcs/escort/ec/detail?hHinCd=EA638NN-2","EA638NN-2")</f>
        <v>EA638NN-2</v>
      </c>
    </row>
    <row r="287" spans="2:5" x14ac:dyDescent="0.2">
      <c r="B287" s="6" t="s">
        <v>1076</v>
      </c>
      <c r="C287" s="6" t="s">
        <v>693</v>
      </c>
      <c r="D287" s="6" t="s">
        <v>694</v>
      </c>
      <c r="E287" s="5" t="str">
        <f>HYPERLINK("https://www.esco-net.com/wcs/escort/ec/detail?hHinCd=EA903BP-44","EA903BP-44")</f>
        <v>EA903BP-44</v>
      </c>
    </row>
    <row r="288" spans="2:5" x14ac:dyDescent="0.2">
      <c r="B288" s="6" t="s">
        <v>1077</v>
      </c>
      <c r="C288" s="6" t="s">
        <v>695</v>
      </c>
      <c r="D288" s="6" t="s">
        <v>696</v>
      </c>
      <c r="E288" s="5"/>
    </row>
    <row r="289" spans="2:5" x14ac:dyDescent="0.2">
      <c r="B289" s="6" t="s">
        <v>1077</v>
      </c>
      <c r="C289" s="6" t="s">
        <v>697</v>
      </c>
      <c r="D289" s="6" t="s">
        <v>698</v>
      </c>
      <c r="E289" s="5"/>
    </row>
    <row r="290" spans="2:5" x14ac:dyDescent="0.2">
      <c r="B290" s="6" t="s">
        <v>1078</v>
      </c>
      <c r="C290" s="6" t="s">
        <v>699</v>
      </c>
      <c r="D290" s="6" t="s">
        <v>700</v>
      </c>
      <c r="E290" s="5" t="str">
        <f>HYPERLINK("https://www.esco-net.com/wcs/escort/ec/detail?hHinCd=EA765MG-334","EA765MG-334")</f>
        <v>EA765MG-334</v>
      </c>
    </row>
    <row r="291" spans="2:5" x14ac:dyDescent="0.2">
      <c r="B291" s="6" t="s">
        <v>46</v>
      </c>
      <c r="C291" s="6" t="s">
        <v>701</v>
      </c>
      <c r="D291" s="6" t="s">
        <v>702</v>
      </c>
      <c r="E291" s="5" t="str">
        <f>HYPERLINK("https://www.esco-net.com/wcs/escort/ec/detail?hHinCd=EA765BV-21BA","EA765BV-21BA")</f>
        <v>EA765BV-21BA</v>
      </c>
    </row>
    <row r="292" spans="2:5" x14ac:dyDescent="0.2">
      <c r="B292" s="6" t="s">
        <v>46</v>
      </c>
      <c r="C292" s="6" t="s">
        <v>703</v>
      </c>
      <c r="D292" s="6" t="s">
        <v>704</v>
      </c>
      <c r="E292" s="5" t="str">
        <f>HYPERLINK("https://www.esco-net.com/wcs/escort/ec/detail?hHinCd=EA765MM-32","EA765MM-32")</f>
        <v>EA765MM-32</v>
      </c>
    </row>
    <row r="293" spans="2:5" x14ac:dyDescent="0.2">
      <c r="B293" s="6" t="s">
        <v>1079</v>
      </c>
      <c r="C293" s="6" t="s">
        <v>705</v>
      </c>
      <c r="D293" s="6" t="s">
        <v>706</v>
      </c>
      <c r="E293" s="5"/>
    </row>
    <row r="294" spans="2:5" x14ac:dyDescent="0.2">
      <c r="B294" s="6" t="s">
        <v>22</v>
      </c>
      <c r="C294" s="6" t="s">
        <v>707</v>
      </c>
      <c r="D294" s="6" t="s">
        <v>708</v>
      </c>
      <c r="E294" s="5"/>
    </row>
    <row r="295" spans="2:5" x14ac:dyDescent="0.2">
      <c r="B295" s="6" t="s">
        <v>87</v>
      </c>
      <c r="C295" s="6" t="s">
        <v>709</v>
      </c>
      <c r="D295" s="6" t="s">
        <v>710</v>
      </c>
      <c r="E295" s="5" t="str">
        <f>HYPERLINK("https://www.esco-net.com/wcs/escort/ec/detail?hHinCd=EA762GK-5","EA762GK-5")</f>
        <v>EA762GK-5</v>
      </c>
    </row>
    <row r="296" spans="2:5" x14ac:dyDescent="0.2">
      <c r="B296" s="6" t="s">
        <v>88</v>
      </c>
      <c r="C296" s="6" t="s">
        <v>711</v>
      </c>
      <c r="D296" s="6" t="s">
        <v>712</v>
      </c>
      <c r="E296" s="5"/>
    </row>
    <row r="297" spans="2:5" x14ac:dyDescent="0.2">
      <c r="B297" s="6" t="s">
        <v>1080</v>
      </c>
      <c r="C297" s="6" t="s">
        <v>713</v>
      </c>
      <c r="D297" s="6" t="s">
        <v>714</v>
      </c>
      <c r="E297" s="5" t="str">
        <f>HYPERLINK("https://www.esco-net.com/wcs/escort/ec/detail?hHinCd=EA762CM-23B","EA762CM-23B")</f>
        <v>EA762CM-23B</v>
      </c>
    </row>
    <row r="298" spans="2:5" x14ac:dyDescent="0.2">
      <c r="B298" s="6" t="s">
        <v>1081</v>
      </c>
      <c r="C298" s="6" t="s">
        <v>715</v>
      </c>
      <c r="D298" s="6" t="s">
        <v>716</v>
      </c>
      <c r="E298" s="5" t="str">
        <f>HYPERLINK("https://www.esco-net.com/wcs/escort/ec/detail?hHinCd=EA762FA-263","EA762FA-263")</f>
        <v>EA762FA-263</v>
      </c>
    </row>
    <row r="299" spans="2:5" x14ac:dyDescent="0.2">
      <c r="B299" s="6" t="s">
        <v>47</v>
      </c>
      <c r="C299" s="6" t="s">
        <v>717</v>
      </c>
      <c r="D299" s="6" t="s">
        <v>718</v>
      </c>
      <c r="E299" s="5" t="str">
        <f>HYPERLINK("https://www.esco-net.com/wcs/escort/ec/detail?hHinCd=EA761GA-14B","EA761GA-14B")</f>
        <v>EA761GA-14B</v>
      </c>
    </row>
    <row r="300" spans="2:5" x14ac:dyDescent="0.2">
      <c r="B300" s="6" t="s">
        <v>47</v>
      </c>
      <c r="C300" s="6" t="s">
        <v>719</v>
      </c>
      <c r="D300" s="6" t="s">
        <v>720</v>
      </c>
      <c r="E300" s="5" t="str">
        <f>HYPERLINK("https://www.esco-net.com/wcs/escort/ec/detail?hHinCd=EA761G-128A","EA761G-128A")</f>
        <v>EA761G-128A</v>
      </c>
    </row>
    <row r="301" spans="2:5" x14ac:dyDescent="0.2">
      <c r="B301" s="6" t="s">
        <v>47</v>
      </c>
      <c r="C301" s="6" t="s">
        <v>721</v>
      </c>
      <c r="D301" s="6" t="s">
        <v>722</v>
      </c>
      <c r="E301" s="5" t="str">
        <f>HYPERLINK("https://www.esco-net.com/wcs/escort/ec/detail?hHinCd=EA761G-128A","EA761G-128A")</f>
        <v>EA761G-128A</v>
      </c>
    </row>
    <row r="302" spans="2:5" x14ac:dyDescent="0.2">
      <c r="B302" s="6" t="s">
        <v>47</v>
      </c>
      <c r="C302" s="6" t="s">
        <v>723</v>
      </c>
      <c r="D302" s="6" t="s">
        <v>724</v>
      </c>
      <c r="E302" s="5" t="str">
        <f>HYPERLINK("https://www.esco-net.com/wcs/escort/ec/detail?hHinCd=EA761GA-24","EA761GA-24")</f>
        <v>EA761GA-24</v>
      </c>
    </row>
    <row r="303" spans="2:5" x14ac:dyDescent="0.2">
      <c r="B303" s="6" t="s">
        <v>89</v>
      </c>
      <c r="C303" s="6" t="s">
        <v>725</v>
      </c>
      <c r="D303" s="6" t="s">
        <v>726</v>
      </c>
      <c r="E303" s="5" t="str">
        <f>HYPERLINK("https://www.esco-net.com/wcs/escort/ec/detail?hHinCd=EA766ZA","EA766ZA")</f>
        <v>EA766ZA</v>
      </c>
    </row>
    <row r="304" spans="2:5" x14ac:dyDescent="0.2">
      <c r="B304" s="6" t="s">
        <v>90</v>
      </c>
      <c r="C304" s="6" t="s">
        <v>727</v>
      </c>
      <c r="D304" s="6" t="s">
        <v>728</v>
      </c>
      <c r="E304" s="5" t="str">
        <f>HYPERLINK("https://www.esco-net.com/wcs/escort/ec/detail?hHinCd=EA761LA-54","EA761LA-54")</f>
        <v>EA761LA-54</v>
      </c>
    </row>
    <row r="305" spans="2:5" x14ac:dyDescent="0.2">
      <c r="B305" s="6" t="s">
        <v>91</v>
      </c>
      <c r="C305" s="6" t="s">
        <v>729</v>
      </c>
      <c r="D305" s="6" t="s">
        <v>730</v>
      </c>
      <c r="E305" s="5" t="str">
        <f>HYPERLINK("https://www.esco-net.com/wcs/escort/ec/detail?hHinCd=EA780XP-64","EA780XP-64")</f>
        <v>EA780XP-64</v>
      </c>
    </row>
    <row r="306" spans="2:5" x14ac:dyDescent="0.2">
      <c r="B306" s="6" t="s">
        <v>91</v>
      </c>
      <c r="C306" s="6" t="s">
        <v>148</v>
      </c>
      <c r="D306" s="6" t="s">
        <v>149</v>
      </c>
      <c r="E306" s="5" t="str">
        <f>HYPERLINK("https://www.esco-net.com/wcs/escort/ec/detail?hHinCd=EA780XP-64S","EA780XP-64S")</f>
        <v>EA780XP-64S</v>
      </c>
    </row>
    <row r="307" spans="2:5" x14ac:dyDescent="0.2">
      <c r="B307" s="6" t="s">
        <v>92</v>
      </c>
      <c r="C307" s="6" t="s">
        <v>797</v>
      </c>
      <c r="D307" s="6" t="s">
        <v>798</v>
      </c>
      <c r="E307" s="5" t="str">
        <f>HYPERLINK("https://www.esco-net.com/wcs/escort/ec/detail?hHinCd=EA763BC-66","EA763BC-66")</f>
        <v>EA763BC-66</v>
      </c>
    </row>
    <row r="308" spans="2:5" x14ac:dyDescent="0.2">
      <c r="B308" s="6" t="s">
        <v>1082</v>
      </c>
      <c r="C308" s="6" t="s">
        <v>731</v>
      </c>
      <c r="D308" s="6" t="s">
        <v>732</v>
      </c>
      <c r="E308" s="5" t="str">
        <f>HYPERLINK("https://www.esco-net.com/wcs/escort/ec/detail?hHinCd=EA764-44","EA764-44")</f>
        <v>EA764-44</v>
      </c>
    </row>
    <row r="309" spans="2:5" x14ac:dyDescent="0.2">
      <c r="B309" s="6" t="s">
        <v>48</v>
      </c>
      <c r="C309" s="6" t="s">
        <v>479</v>
      </c>
      <c r="D309" s="6" t="s">
        <v>480</v>
      </c>
      <c r="E309" s="5"/>
    </row>
    <row r="310" spans="2:5" x14ac:dyDescent="0.2">
      <c r="B310" s="6" t="s">
        <v>48</v>
      </c>
      <c r="C310" s="6" t="s">
        <v>481</v>
      </c>
      <c r="D310" s="6" t="s">
        <v>482</v>
      </c>
      <c r="E310" s="5"/>
    </row>
    <row r="311" spans="2:5" x14ac:dyDescent="0.2">
      <c r="B311" s="6" t="s">
        <v>1083</v>
      </c>
      <c r="C311" s="6" t="s">
        <v>733</v>
      </c>
      <c r="D311" s="6" t="s">
        <v>734</v>
      </c>
      <c r="E311" s="5"/>
    </row>
    <row r="312" spans="2:5" x14ac:dyDescent="0.2">
      <c r="B312" s="6" t="s">
        <v>49</v>
      </c>
      <c r="C312" s="6" t="s">
        <v>739</v>
      </c>
      <c r="D312" s="6" t="s">
        <v>740</v>
      </c>
      <c r="E312" s="5" t="str">
        <f>HYPERLINK("https://www.esco-net.com/wcs/escort/ec/detail?hHinCd=EA759GW-80","EA759GW-80")</f>
        <v>EA759GW-80</v>
      </c>
    </row>
    <row r="313" spans="2:5" x14ac:dyDescent="0.2">
      <c r="B313" s="6" t="s">
        <v>49</v>
      </c>
      <c r="C313" s="6" t="s">
        <v>735</v>
      </c>
      <c r="D313" s="6" t="s">
        <v>736</v>
      </c>
      <c r="E313" s="5"/>
    </row>
    <row r="314" spans="2:5" x14ac:dyDescent="0.2">
      <c r="B314" s="6" t="s">
        <v>50</v>
      </c>
      <c r="C314" s="6" t="s">
        <v>737</v>
      </c>
      <c r="D314" s="6" t="s">
        <v>738</v>
      </c>
      <c r="E314" s="5" t="str">
        <f>HYPERLINK("https://www.esco-net.com/wcs/escort/ec/detail?hHinCd=EA759GW-12A","EA759GW-12A")</f>
        <v>EA759GW-12A</v>
      </c>
    </row>
    <row r="315" spans="2:5" x14ac:dyDescent="0.2">
      <c r="B315" s="6" t="s">
        <v>50</v>
      </c>
      <c r="C315" s="6" t="s">
        <v>140</v>
      </c>
      <c r="D315" s="6" t="s">
        <v>141</v>
      </c>
      <c r="E315" s="5"/>
    </row>
    <row r="316" spans="2:5" x14ac:dyDescent="0.2">
      <c r="B316" s="6" t="s">
        <v>1084</v>
      </c>
      <c r="C316" s="6" t="s">
        <v>741</v>
      </c>
      <c r="D316" s="6" t="s">
        <v>742</v>
      </c>
      <c r="E316" s="5" t="str">
        <f>HYPERLINK("https://www.esco-net.com/wcs/escort/ec/detail?hHinCd=EA983TS-218A","EA983TS-218A")</f>
        <v>EA983TS-218A</v>
      </c>
    </row>
    <row r="317" spans="2:5" x14ac:dyDescent="0.2">
      <c r="B317" s="6" t="s">
        <v>1085</v>
      </c>
      <c r="C317" s="6" t="s">
        <v>743</v>
      </c>
      <c r="D317" s="6" t="s">
        <v>744</v>
      </c>
      <c r="E317" s="5" t="str">
        <f>HYPERLINK("https://www.esco-net.com/wcs/escort/ec/detail?hHinCd=EA920AC-51","EA920AC-51")</f>
        <v>EA920AC-51</v>
      </c>
    </row>
    <row r="318" spans="2:5" x14ac:dyDescent="0.2">
      <c r="B318" s="6" t="s">
        <v>51</v>
      </c>
      <c r="C318" s="6" t="s">
        <v>745</v>
      </c>
      <c r="D318" s="6" t="s">
        <v>746</v>
      </c>
      <c r="E318" s="5" t="str">
        <f>HYPERLINK("https://www.esco-net.com/wcs/escort/ec/detail?hHinCd=EA759XD-55","EA759XD-55")</f>
        <v>EA759XD-55</v>
      </c>
    </row>
    <row r="319" spans="2:5" x14ac:dyDescent="0.2">
      <c r="B319" s="6" t="s">
        <v>52</v>
      </c>
      <c r="C319" s="6" t="s">
        <v>747</v>
      </c>
      <c r="D319" s="6" t="s">
        <v>748</v>
      </c>
      <c r="E319" s="5"/>
    </row>
    <row r="320" spans="2:5" x14ac:dyDescent="0.2">
      <c r="B320" s="6" t="s">
        <v>52</v>
      </c>
      <c r="C320" s="6" t="s">
        <v>749</v>
      </c>
      <c r="D320" s="6" t="s">
        <v>750</v>
      </c>
      <c r="E320" s="5"/>
    </row>
    <row r="321" spans="2:5" x14ac:dyDescent="0.2">
      <c r="B321" s="6" t="s">
        <v>11</v>
      </c>
      <c r="C321" s="6" t="s">
        <v>751</v>
      </c>
      <c r="D321" s="6" t="s">
        <v>752</v>
      </c>
      <c r="E321" s="5" t="str">
        <f>HYPERLINK("https://www.esco-net.com/wcs/escort/ec/detail?hHinCd=EA759GV-18C","EA759GV-18C")</f>
        <v>EA759GV-18C</v>
      </c>
    </row>
    <row r="322" spans="2:5" x14ac:dyDescent="0.2">
      <c r="B322" s="6" t="s">
        <v>11</v>
      </c>
      <c r="C322" s="6" t="s">
        <v>753</v>
      </c>
      <c r="D322" s="6" t="s">
        <v>139</v>
      </c>
      <c r="E322" s="5" t="str">
        <f>HYPERLINK("https://www.esco-net.com/wcs/escort/ec/detail?hHinCd=EA759GV-173","EA759GV-173")</f>
        <v>EA759GV-173</v>
      </c>
    </row>
    <row r="323" spans="2:5" x14ac:dyDescent="0.2">
      <c r="B323" s="6" t="s">
        <v>11</v>
      </c>
      <c r="C323" s="6" t="s">
        <v>755</v>
      </c>
      <c r="D323" s="6" t="s">
        <v>756</v>
      </c>
      <c r="E323" s="5"/>
    </row>
    <row r="324" spans="2:5" x14ac:dyDescent="0.2">
      <c r="B324" s="6" t="s">
        <v>1086</v>
      </c>
      <c r="C324" s="6" t="s">
        <v>757</v>
      </c>
      <c r="D324" s="6" t="s">
        <v>758</v>
      </c>
      <c r="E324" s="5" t="str">
        <f>HYPERLINK("https://www.esco-net.com/wcs/escort/ec/detail?hHinCd=EA762EE-131","EA762EE-131")</f>
        <v>EA762EE-131</v>
      </c>
    </row>
    <row r="325" spans="2:5" x14ac:dyDescent="0.2">
      <c r="B325" s="6" t="s">
        <v>1087</v>
      </c>
      <c r="C325" s="6" t="s">
        <v>759</v>
      </c>
      <c r="D325" s="6" t="s">
        <v>760</v>
      </c>
      <c r="E325" s="5"/>
    </row>
    <row r="326" spans="2:5" x14ac:dyDescent="0.2">
      <c r="B326" s="6" t="s">
        <v>13</v>
      </c>
      <c r="C326" s="6" t="s">
        <v>761</v>
      </c>
      <c r="D326" s="6" t="s">
        <v>762</v>
      </c>
      <c r="E326" s="5" t="str">
        <f>HYPERLINK("https://www.esco-net.com/wcs/escort/ec/detail?hHinCd=EA761HE-112","EA761HE-112")</f>
        <v>EA761HE-112</v>
      </c>
    </row>
    <row r="327" spans="2:5" x14ac:dyDescent="0.2">
      <c r="B327" s="6" t="s">
        <v>1088</v>
      </c>
      <c r="C327" s="6" t="s">
        <v>763</v>
      </c>
      <c r="D327" s="6" t="s">
        <v>764</v>
      </c>
      <c r="E327" s="5" t="str">
        <f>HYPERLINK("https://www.esco-net.com/wcs/escort/ec/detail?hHinCd=EA763ZD-113","EA763ZD-113")</f>
        <v>EA763ZD-113</v>
      </c>
    </row>
    <row r="328" spans="2:5" x14ac:dyDescent="0.2">
      <c r="B328" s="6" t="s">
        <v>1089</v>
      </c>
      <c r="C328" s="6" t="s">
        <v>765</v>
      </c>
      <c r="D328" s="6" t="s">
        <v>766</v>
      </c>
      <c r="E328" s="5" t="str">
        <f>HYPERLINK("https://www.esco-net.com/wcs/escort/ec/detail?hHinCd=EA763ZD-48A","EA763ZD-48A")</f>
        <v>EA763ZD-48A</v>
      </c>
    </row>
    <row r="329" spans="2:5" x14ac:dyDescent="0.2">
      <c r="B329" s="6" t="s">
        <v>1090</v>
      </c>
      <c r="C329" s="6" t="s">
        <v>767</v>
      </c>
      <c r="D329" s="6" t="s">
        <v>768</v>
      </c>
      <c r="E329" s="5"/>
    </row>
    <row r="330" spans="2:5" x14ac:dyDescent="0.2">
      <c r="B330" s="6" t="s">
        <v>1091</v>
      </c>
      <c r="C330" s="6" t="s">
        <v>146</v>
      </c>
      <c r="D330" s="6" t="s">
        <v>147</v>
      </c>
      <c r="E330" s="5"/>
    </row>
    <row r="331" spans="2:5" x14ac:dyDescent="0.2">
      <c r="B331" s="6" t="s">
        <v>754</v>
      </c>
      <c r="C331" s="6" t="s">
        <v>769</v>
      </c>
      <c r="D331" s="6" t="s">
        <v>770</v>
      </c>
      <c r="E331" s="5"/>
    </row>
    <row r="332" spans="2:5" x14ac:dyDescent="0.2">
      <c r="B332" s="6" t="s">
        <v>93</v>
      </c>
      <c r="C332" s="6" t="s">
        <v>771</v>
      </c>
      <c r="D332" s="6" t="s">
        <v>772</v>
      </c>
      <c r="E332" s="5" t="str">
        <f>HYPERLINK("https://www.esco-net.com/wcs/escort/ec/detail?hHinCd=EA954HC-481A","EA954HC-481A")</f>
        <v>EA954HC-481A</v>
      </c>
    </row>
    <row r="333" spans="2:5" x14ac:dyDescent="0.2">
      <c r="B333" s="6" t="s">
        <v>1092</v>
      </c>
      <c r="C333" s="6" t="s">
        <v>773</v>
      </c>
      <c r="D333" s="6" t="s">
        <v>774</v>
      </c>
      <c r="E333" s="5" t="str">
        <f>HYPERLINK("https://www.esco-net.com/wcs/escort/ec/detail?hHinCd=EA954EE-173","EA954EE-173")</f>
        <v>EA954EE-173</v>
      </c>
    </row>
    <row r="334" spans="2:5" x14ac:dyDescent="0.2">
      <c r="B334" s="6" t="s">
        <v>1093</v>
      </c>
      <c r="C334" s="6" t="s">
        <v>776</v>
      </c>
      <c r="D334" s="6" t="s">
        <v>777</v>
      </c>
      <c r="E334" s="5"/>
    </row>
    <row r="335" spans="2:5" x14ac:dyDescent="0.2">
      <c r="B335" s="6" t="s">
        <v>23</v>
      </c>
      <c r="C335" s="6" t="s">
        <v>778</v>
      </c>
      <c r="D335" s="6" t="s">
        <v>779</v>
      </c>
      <c r="E335" s="5" t="str">
        <f>HYPERLINK("https://www.esco-net.com/wcs/escort/ec/detail?hHinCd=EA927AX-6D","EA927AX-6D")</f>
        <v>EA927AX-6D</v>
      </c>
    </row>
    <row r="336" spans="2:5" x14ac:dyDescent="0.2">
      <c r="B336" s="6" t="s">
        <v>23</v>
      </c>
      <c r="C336" s="6" t="s">
        <v>780</v>
      </c>
      <c r="D336" s="6" t="s">
        <v>781</v>
      </c>
      <c r="E336" s="5" t="str">
        <f>HYPERLINK("https://www.esco-net.com/wcs/escort/ec/detail?hHinCd=EA927AX-18C","EA927AX-18C")</f>
        <v>EA927AX-18C</v>
      </c>
    </row>
    <row r="337" spans="2:5" x14ac:dyDescent="0.2">
      <c r="B337" s="6" t="s">
        <v>1094</v>
      </c>
      <c r="C337" s="6" t="s">
        <v>782</v>
      </c>
      <c r="D337" s="6" t="s">
        <v>783</v>
      </c>
      <c r="E337" s="5" t="str">
        <f>HYPERLINK("https://www.esco-net.com/wcs/escort/ec/detail?hHinCd=EA927AG-122","EA927AG-122")</f>
        <v>EA927AG-122</v>
      </c>
    </row>
    <row r="338" spans="2:5" x14ac:dyDescent="0.2">
      <c r="B338" s="6" t="s">
        <v>24</v>
      </c>
      <c r="C338" s="6" t="s">
        <v>784</v>
      </c>
      <c r="D338" s="6" t="s">
        <v>785</v>
      </c>
      <c r="E338" s="5" t="str">
        <f>HYPERLINK("https://www.esco-net.com/wcs/escort/ec/detail?hHinCd=EA910SV-11","EA910SV-11")</f>
        <v>EA910SV-11</v>
      </c>
    </row>
    <row r="339" spans="2:5" x14ac:dyDescent="0.2">
      <c r="B339" s="6" t="s">
        <v>775</v>
      </c>
      <c r="C339" s="6" t="s">
        <v>786</v>
      </c>
      <c r="D339" s="6" t="s">
        <v>787</v>
      </c>
      <c r="E339" s="5" t="str">
        <f>HYPERLINK("https://www.esco-net.com/wcs/escort/ec/detail?hHinCd=EA758CV-101","EA758CV-101")</f>
        <v>EA758CV-101</v>
      </c>
    </row>
    <row r="340" spans="2:5" x14ac:dyDescent="0.2">
      <c r="B340" s="6" t="s">
        <v>1095</v>
      </c>
      <c r="C340" s="6" t="s">
        <v>790</v>
      </c>
      <c r="D340" s="6" t="s">
        <v>791</v>
      </c>
      <c r="E340" s="5"/>
    </row>
    <row r="341" spans="2:5" x14ac:dyDescent="0.2">
      <c r="B341" s="6" t="s">
        <v>1096</v>
      </c>
      <c r="C341" s="6" t="s">
        <v>788</v>
      </c>
      <c r="D341" s="6" t="s">
        <v>789</v>
      </c>
      <c r="E341" s="5" t="str">
        <f>HYPERLINK("https://www.esco-net.com/wcs/escort/ec/detail?hHinCd=EA814AT-50","EA814AT-50")</f>
        <v>EA814AT-50</v>
      </c>
    </row>
    <row r="342" spans="2:5" x14ac:dyDescent="0.2">
      <c r="B342" s="6" t="s">
        <v>1097</v>
      </c>
      <c r="C342" s="6" t="s">
        <v>793</v>
      </c>
      <c r="D342" s="6" t="s">
        <v>794</v>
      </c>
      <c r="E342" s="5"/>
    </row>
    <row r="343" spans="2:5" x14ac:dyDescent="0.2">
      <c r="B343" s="6" t="s">
        <v>1098</v>
      </c>
      <c r="C343" s="6" t="s">
        <v>795</v>
      </c>
      <c r="D343" s="6" t="s">
        <v>796</v>
      </c>
      <c r="E343" s="5" t="str">
        <f>HYPERLINK("https://www.esco-net.com/wcs/escort/ec/detail?hHinCd=EA758XR-402C","EA758XR-402C")</f>
        <v>EA758XR-402C</v>
      </c>
    </row>
    <row r="344" spans="2:5" x14ac:dyDescent="0.2">
      <c r="B344" s="6" t="s">
        <v>1099</v>
      </c>
      <c r="C344" s="6" t="s">
        <v>799</v>
      </c>
      <c r="D344" s="6" t="s">
        <v>800</v>
      </c>
      <c r="E344" s="5" t="str">
        <f>HYPERLINK("https://www.esco-net.com/wcs/escort/ec/detail?hHinCd=EA763AZ-163A","EA763AZ-163A")</f>
        <v>EA763AZ-163A</v>
      </c>
    </row>
    <row r="345" spans="2:5" x14ac:dyDescent="0.2">
      <c r="B345" s="6" t="s">
        <v>1100</v>
      </c>
      <c r="C345" s="6" t="s">
        <v>144</v>
      </c>
      <c r="D345" s="6" t="s">
        <v>145</v>
      </c>
      <c r="E345" s="5" t="str">
        <f>HYPERLINK("https://www.esco-net.com/wcs/escort/ec/detail?hHinCd=EA763AG-42P","EA763AG-42P")</f>
        <v>EA763AG-42P</v>
      </c>
    </row>
    <row r="346" spans="2:5" x14ac:dyDescent="0.2">
      <c r="B346" s="6" t="s">
        <v>94</v>
      </c>
      <c r="C346" s="6" t="s">
        <v>801</v>
      </c>
      <c r="D346" s="6" t="s">
        <v>802</v>
      </c>
      <c r="E346" s="5" t="str">
        <f>HYPERLINK("https://www.esco-net.com/wcs/escort/ec/detail?hHinCd=EA540K-110","EA540K-110")</f>
        <v>EA540K-110</v>
      </c>
    </row>
    <row r="347" spans="2:5" x14ac:dyDescent="0.2">
      <c r="B347" s="6" t="s">
        <v>1101</v>
      </c>
      <c r="C347" s="6" t="s">
        <v>803</v>
      </c>
      <c r="D347" s="6" t="s">
        <v>804</v>
      </c>
      <c r="E347" s="5" t="str">
        <f>HYPERLINK("https://www.esco-net.com/wcs/escort/ec/detail?hHinCd=EA628PV-3","EA628PV-3")</f>
        <v>EA628PV-3</v>
      </c>
    </row>
    <row r="348" spans="2:5" x14ac:dyDescent="0.2">
      <c r="B348" s="6" t="s">
        <v>1101</v>
      </c>
      <c r="C348" s="6" t="s">
        <v>805</v>
      </c>
      <c r="D348" s="6" t="s">
        <v>806</v>
      </c>
      <c r="E348" s="5" t="str">
        <f>HYPERLINK("https://www.esco-net.com/wcs/escort/ec/detail?hHinCd=EA628PV-13","EA628PV-13")</f>
        <v>EA628PV-13</v>
      </c>
    </row>
    <row r="349" spans="2:5" x14ac:dyDescent="0.2">
      <c r="B349" s="6" t="s">
        <v>1101</v>
      </c>
      <c r="C349" s="6" t="s">
        <v>807</v>
      </c>
      <c r="D349" s="6" t="s">
        <v>808</v>
      </c>
      <c r="E349" s="5" t="str">
        <f>HYPERLINK("https://www.esco-net.com/wcs/escort/ec/detail?hHinCd=EA628PV-163","EA628PV-163")</f>
        <v>EA628PV-163</v>
      </c>
    </row>
    <row r="350" spans="2:5" x14ac:dyDescent="0.2">
      <c r="B350" s="6" t="s">
        <v>1102</v>
      </c>
      <c r="C350" s="6" t="s">
        <v>809</v>
      </c>
      <c r="D350" s="6" t="s">
        <v>810</v>
      </c>
      <c r="E350" s="5" t="str">
        <f>HYPERLINK("https://www.esco-net.com/wcs/escort/ec/detail?hHinCd=EA951FE-158","EA951FE-158")</f>
        <v>EA951FE-158</v>
      </c>
    </row>
    <row r="351" spans="2:5" x14ac:dyDescent="0.2">
      <c r="B351" s="6" t="s">
        <v>1103</v>
      </c>
      <c r="C351" s="6" t="s">
        <v>811</v>
      </c>
      <c r="D351" s="6" t="s">
        <v>812</v>
      </c>
      <c r="E351" s="5" t="str">
        <f>HYPERLINK("https://www.esco-net.com/wcs/escort/ec/detail?hHinCd=EA912EA-10","EA912EA-10")</f>
        <v>EA912EA-10</v>
      </c>
    </row>
    <row r="352" spans="2:5" x14ac:dyDescent="0.2">
      <c r="B352" s="6" t="s">
        <v>1103</v>
      </c>
      <c r="C352" s="6" t="s">
        <v>813</v>
      </c>
      <c r="D352" s="6" t="s">
        <v>814</v>
      </c>
      <c r="E352" s="5" t="str">
        <f>HYPERLINK("https://www.esco-net.com/wcs/escort/ec/detail?hHinCd=EA951FE-177","EA951FE-177")</f>
        <v>EA951FE-177</v>
      </c>
    </row>
    <row r="353" spans="2:5" x14ac:dyDescent="0.2">
      <c r="B353" s="6" t="s">
        <v>1103</v>
      </c>
      <c r="C353" s="6" t="s">
        <v>815</v>
      </c>
      <c r="D353" s="6" t="s">
        <v>816</v>
      </c>
      <c r="E353" s="5"/>
    </row>
    <row r="354" spans="2:5" x14ac:dyDescent="0.2">
      <c r="B354" s="6" t="s">
        <v>1104</v>
      </c>
      <c r="C354" s="6" t="s">
        <v>817</v>
      </c>
      <c r="D354" s="6" t="s">
        <v>818</v>
      </c>
      <c r="E354" s="5"/>
    </row>
    <row r="355" spans="2:5" x14ac:dyDescent="0.2">
      <c r="B355" s="6" t="s">
        <v>792</v>
      </c>
      <c r="C355" s="6" t="s">
        <v>819</v>
      </c>
      <c r="D355" s="6" t="s">
        <v>820</v>
      </c>
      <c r="E355" s="5" t="str">
        <f>HYPERLINK("https://www.esco-net.com/wcs/escort/ec/detail?hHinCd=EA912HE-42","EA912HE-42")</f>
        <v>EA912HE-42</v>
      </c>
    </row>
    <row r="356" spans="2:5" x14ac:dyDescent="0.2">
      <c r="B356" s="6" t="s">
        <v>1105</v>
      </c>
      <c r="C356" s="6" t="s">
        <v>821</v>
      </c>
      <c r="D356" s="6" t="s">
        <v>822</v>
      </c>
      <c r="E356" s="5"/>
    </row>
    <row r="357" spans="2:5" x14ac:dyDescent="0.2">
      <c r="B357" s="6" t="s">
        <v>1106</v>
      </c>
      <c r="C357" s="6" t="s">
        <v>823</v>
      </c>
      <c r="D357" s="6" t="s">
        <v>824</v>
      </c>
      <c r="E357" s="5" t="str">
        <f>HYPERLINK("https://www.esco-net.com/wcs/escort/ec/detail?hHinCd=EA941C-4B","EA941C-4B")</f>
        <v>EA941C-4B</v>
      </c>
    </row>
    <row r="358" spans="2:5" x14ac:dyDescent="0.2">
      <c r="B358" s="6" t="s">
        <v>53</v>
      </c>
      <c r="C358" s="6" t="s">
        <v>825</v>
      </c>
      <c r="D358" s="6" t="s">
        <v>826</v>
      </c>
      <c r="E358" s="5" t="str">
        <f>HYPERLINK("https://www.esco-net.com/wcs/escort/ec/detail?hHinCd=EA800LA-72","EA800LA-72")</f>
        <v>EA800LA-72</v>
      </c>
    </row>
    <row r="359" spans="2:5" x14ac:dyDescent="0.2">
      <c r="B359" s="6" t="s">
        <v>1107</v>
      </c>
      <c r="C359" s="6" t="s">
        <v>827</v>
      </c>
      <c r="D359" s="6" t="s">
        <v>828</v>
      </c>
      <c r="E359" s="5" t="str">
        <f>HYPERLINK("https://www.esco-net.com/wcs/escort/ec/detail?hHinCd=EA800C-150","EA800C-150")</f>
        <v>EA800C-150</v>
      </c>
    </row>
    <row r="360" spans="2:5" x14ac:dyDescent="0.2">
      <c r="B360" s="6" t="s">
        <v>1108</v>
      </c>
      <c r="C360" s="6" t="s">
        <v>829</v>
      </c>
      <c r="D360" s="6" t="s">
        <v>830</v>
      </c>
      <c r="E360" s="5" t="str">
        <f>HYPERLINK("https://www.esco-net.com/wcs/escort/ec/detail?hHinCd=EA800NB-3","EA800NB-3")</f>
        <v>EA800NB-3</v>
      </c>
    </row>
    <row r="361" spans="2:5" x14ac:dyDescent="0.2">
      <c r="B361" s="6" t="s">
        <v>1108</v>
      </c>
      <c r="C361" s="6" t="s">
        <v>831</v>
      </c>
      <c r="D361" s="6" t="s">
        <v>832</v>
      </c>
      <c r="E361" s="5" t="str">
        <f>HYPERLINK("https://www.esco-net.com/wcs/escort/ec/detail?hHinCd=EA800NB-7","EA800NB-7")</f>
        <v>EA800NB-7</v>
      </c>
    </row>
    <row r="362" spans="2:5" x14ac:dyDescent="0.2">
      <c r="B362" s="6" t="s">
        <v>54</v>
      </c>
      <c r="C362" s="6" t="s">
        <v>833</v>
      </c>
      <c r="D362" s="6" t="s">
        <v>95</v>
      </c>
      <c r="E362" s="5"/>
    </row>
    <row r="363" spans="2:5" x14ac:dyDescent="0.2">
      <c r="B363" s="6" t="s">
        <v>1109</v>
      </c>
      <c r="C363" s="6" t="s">
        <v>834</v>
      </c>
      <c r="D363" s="6" t="s">
        <v>835</v>
      </c>
      <c r="E363" s="5" t="str">
        <f>HYPERLINK("https://www.esco-net.com/wcs/escort/ec/detail?hHinCd=EA800MT-61A","EA800MT-61A")</f>
        <v>EA800MT-61A</v>
      </c>
    </row>
    <row r="364" spans="2:5" x14ac:dyDescent="0.2">
      <c r="B364" s="6" t="s">
        <v>1109</v>
      </c>
      <c r="C364" s="6" t="s">
        <v>836</v>
      </c>
      <c r="D364" s="6" t="s">
        <v>837</v>
      </c>
      <c r="E364" s="5" t="str">
        <f>HYPERLINK("https://www.esco-net.com/wcs/escort/ec/detail?hHinCd=EA800MT-62A","EA800MT-62A")</f>
        <v>EA800MT-62A</v>
      </c>
    </row>
    <row r="365" spans="2:5" x14ac:dyDescent="0.2">
      <c r="B365" s="6" t="s">
        <v>1109</v>
      </c>
      <c r="C365" s="6" t="s">
        <v>838</v>
      </c>
      <c r="D365" s="6" t="s">
        <v>839</v>
      </c>
      <c r="E365" s="5" t="str">
        <f>HYPERLINK("https://www.esco-net.com/wcs/escort/ec/detail?hHinCd=EA800MT-63A","EA800MT-63A")</f>
        <v>EA800MT-63A</v>
      </c>
    </row>
    <row r="366" spans="2:5" x14ac:dyDescent="0.2">
      <c r="B366" s="6" t="s">
        <v>1110</v>
      </c>
      <c r="C366" s="6" t="s">
        <v>840</v>
      </c>
      <c r="D366" s="6" t="s">
        <v>841</v>
      </c>
      <c r="E366" s="5" t="str">
        <f>HYPERLINK("https://www.esco-net.com/wcs/escort/ec/detail?hHinCd=EA354KA-27","EA354KA-27")</f>
        <v>EA354KA-27</v>
      </c>
    </row>
    <row r="367" spans="2:5" x14ac:dyDescent="0.2">
      <c r="B367" s="6" t="s">
        <v>1111</v>
      </c>
      <c r="C367" s="6" t="s">
        <v>842</v>
      </c>
      <c r="D367" s="6" t="s">
        <v>843</v>
      </c>
      <c r="E367" s="5" t="str">
        <f>HYPERLINK("https://www.esco-net.com/wcs/escort/ec/detail?hHinCd=EA354GD-70","EA354GD-70")</f>
        <v>EA354GD-70</v>
      </c>
    </row>
    <row r="368" spans="2:5" x14ac:dyDescent="0.2">
      <c r="B368" s="6" t="s">
        <v>1111</v>
      </c>
      <c r="C368" s="6" t="s">
        <v>844</v>
      </c>
      <c r="D368" s="6" t="s">
        <v>845</v>
      </c>
      <c r="E368" s="5" t="str">
        <f>HYPERLINK("https://www.esco-net.com/wcs/escort/ec/detail?hHinCd=EA354GD-73","EA354GD-73")</f>
        <v>EA354GD-73</v>
      </c>
    </row>
    <row r="369" spans="2:5" x14ac:dyDescent="0.2">
      <c r="B369" s="6" t="s">
        <v>1112</v>
      </c>
      <c r="C369" s="6" t="s">
        <v>846</v>
      </c>
      <c r="D369" s="6" t="s">
        <v>847</v>
      </c>
      <c r="E369" s="5"/>
    </row>
    <row r="370" spans="2:5" x14ac:dyDescent="0.2">
      <c r="B370" s="6" t="s">
        <v>25</v>
      </c>
      <c r="C370" s="6" t="s">
        <v>848</v>
      </c>
      <c r="D370" s="6" t="s">
        <v>849</v>
      </c>
      <c r="E370" s="5" t="str">
        <f>HYPERLINK("https://www.esco-net.com/wcs/escort/ec/detail?hHinCd=EA353BS-113A","EA353BS-113A")</f>
        <v>EA353BS-113A</v>
      </c>
    </row>
    <row r="371" spans="2:5" x14ac:dyDescent="0.2">
      <c r="B371" s="6" t="s">
        <v>55</v>
      </c>
      <c r="C371" s="6" t="s">
        <v>850</v>
      </c>
      <c r="D371" s="6" t="s">
        <v>851</v>
      </c>
      <c r="E371" s="5" t="str">
        <f>HYPERLINK("https://www.esco-net.com/wcs/escort/ec/detail?hHinCd=EA353BY-253","EA353BY-253")</f>
        <v>EA353BY-253</v>
      </c>
    </row>
    <row r="372" spans="2:5" x14ac:dyDescent="0.2">
      <c r="B372" s="6" t="s">
        <v>1113</v>
      </c>
      <c r="C372" s="6" t="s">
        <v>852</v>
      </c>
      <c r="D372" s="6" t="s">
        <v>853</v>
      </c>
      <c r="E372" s="5" t="str">
        <f>HYPERLINK("https://www.esco-net.com/wcs/escort/ec/detail?hHinCd=EA353CD-32","EA353CD-32")</f>
        <v>EA353CD-32</v>
      </c>
    </row>
    <row r="373" spans="2:5" x14ac:dyDescent="0.2">
      <c r="B373" s="6" t="s">
        <v>1114</v>
      </c>
      <c r="C373" s="6" t="s">
        <v>854</v>
      </c>
      <c r="D373" s="6" t="s">
        <v>855</v>
      </c>
      <c r="E373" s="5"/>
    </row>
    <row r="374" spans="2:5" x14ac:dyDescent="0.2">
      <c r="B374" s="6" t="s">
        <v>96</v>
      </c>
      <c r="C374" s="6" t="s">
        <v>856</v>
      </c>
      <c r="D374" s="6" t="s">
        <v>857</v>
      </c>
      <c r="E374" s="5" t="str">
        <f>HYPERLINK("https://www.esco-net.com/wcs/escort/ec/detail?hHinCd=EA998TB-26.5A","EA998TB-26.5A")</f>
        <v>EA998TB-26.5A</v>
      </c>
    </row>
    <row r="375" spans="2:5" x14ac:dyDescent="0.2">
      <c r="B375" s="6" t="s">
        <v>1115</v>
      </c>
      <c r="C375" s="6" t="s">
        <v>858</v>
      </c>
      <c r="D375" s="6" t="s">
        <v>859</v>
      </c>
      <c r="E375" s="5" t="str">
        <f>HYPERLINK("https://www.esco-net.com/wcs/escort/ec/detail?hHinCd=EA910ZE-8A","EA910ZE-8A")</f>
        <v>EA910ZE-8A</v>
      </c>
    </row>
    <row r="376" spans="2:5" x14ac:dyDescent="0.2">
      <c r="B376" s="6" t="s">
        <v>26</v>
      </c>
      <c r="C376" s="6" t="s">
        <v>860</v>
      </c>
      <c r="D376" s="6" t="s">
        <v>861</v>
      </c>
      <c r="E376" s="5" t="str">
        <f>HYPERLINK("https://www.esco-net.com/wcs/escort/ec/detail?hHinCd=EA910MB-28","EA910MB-28")</f>
        <v>EA910MB-28</v>
      </c>
    </row>
    <row r="377" spans="2:5" x14ac:dyDescent="0.2">
      <c r="B377" s="6" t="s">
        <v>26</v>
      </c>
      <c r="C377" s="6" t="s">
        <v>862</v>
      </c>
      <c r="D377" s="6" t="s">
        <v>863</v>
      </c>
      <c r="E377" s="5"/>
    </row>
    <row r="378" spans="2:5" x14ac:dyDescent="0.2">
      <c r="B378" s="6" t="s">
        <v>97</v>
      </c>
      <c r="C378" s="6" t="s">
        <v>864</v>
      </c>
      <c r="D378" s="6" t="s">
        <v>865</v>
      </c>
      <c r="E378" s="5"/>
    </row>
    <row r="379" spans="2:5" x14ac:dyDescent="0.2">
      <c r="B379" s="6" t="s">
        <v>97</v>
      </c>
      <c r="C379" s="6" t="s">
        <v>866</v>
      </c>
      <c r="D379" s="6" t="s">
        <v>867</v>
      </c>
      <c r="E379" s="5"/>
    </row>
    <row r="380" spans="2:5" x14ac:dyDescent="0.2">
      <c r="B380" s="6" t="s">
        <v>1116</v>
      </c>
      <c r="C380" s="6" t="s">
        <v>868</v>
      </c>
      <c r="D380" s="6" t="s">
        <v>869</v>
      </c>
      <c r="E380" s="5" t="str">
        <f>HYPERLINK("https://www.esco-net.com/wcs/escort/ec/detail?hHinCd=EA915EM-70","EA915EM-70")</f>
        <v>EA915EM-70</v>
      </c>
    </row>
    <row r="381" spans="2:5" x14ac:dyDescent="0.2">
      <c r="B381" s="6" t="s">
        <v>98</v>
      </c>
      <c r="C381" s="6" t="s">
        <v>870</v>
      </c>
      <c r="D381" s="6" t="s">
        <v>871</v>
      </c>
      <c r="E381" s="5" t="str">
        <f>HYPERLINK("https://www.esco-net.com/wcs/escort/ec/detail?hHinCd=EA915GT-54","EA915GT-54")</f>
        <v>EA915GT-54</v>
      </c>
    </row>
    <row r="382" spans="2:5" x14ac:dyDescent="0.2">
      <c r="B382" s="6" t="s">
        <v>1117</v>
      </c>
      <c r="C382" s="6" t="s">
        <v>873</v>
      </c>
      <c r="D382" s="6" t="s">
        <v>874</v>
      </c>
      <c r="E382" s="5" t="str">
        <f>HYPERLINK("https://www.esco-net.com/wcs/escort/ec/detail?hHinCd=EA983R-111","EA983R-111")</f>
        <v>EA983R-111</v>
      </c>
    </row>
    <row r="383" spans="2:5" x14ac:dyDescent="0.2">
      <c r="B383" s="6" t="s">
        <v>1118</v>
      </c>
      <c r="C383" s="6" t="s">
        <v>875</v>
      </c>
      <c r="D383" s="6" t="s">
        <v>876</v>
      </c>
      <c r="E383" s="5" t="str">
        <f>HYPERLINK("https://www.esco-net.com/wcs/escort/ec/detail?hHinCd=EA983FT-71A","EA983FT-71A")</f>
        <v>EA983FT-71A</v>
      </c>
    </row>
    <row r="384" spans="2:5" x14ac:dyDescent="0.2">
      <c r="B384" s="6" t="s">
        <v>1119</v>
      </c>
      <c r="C384" s="6" t="s">
        <v>877</v>
      </c>
      <c r="D384" s="6" t="s">
        <v>878</v>
      </c>
      <c r="E384" s="5" t="str">
        <f>HYPERLINK("https://www.esco-net.com/wcs/escort/ec/detail?hHinCd=EA983BT-11","EA983BT-11")</f>
        <v>EA983BT-11</v>
      </c>
    </row>
    <row r="385" spans="2:5" x14ac:dyDescent="0.2">
      <c r="B385" s="6" t="s">
        <v>56</v>
      </c>
      <c r="C385" s="6" t="s">
        <v>879</v>
      </c>
      <c r="D385" s="6" t="s">
        <v>880</v>
      </c>
      <c r="E385" s="5"/>
    </row>
    <row r="386" spans="2:5" x14ac:dyDescent="0.2">
      <c r="B386" s="6" t="s">
        <v>56</v>
      </c>
      <c r="C386" s="6" t="s">
        <v>882</v>
      </c>
      <c r="D386" s="6" t="s">
        <v>883</v>
      </c>
      <c r="E386" s="5"/>
    </row>
    <row r="387" spans="2:5" x14ac:dyDescent="0.2">
      <c r="B387" s="6" t="s">
        <v>1120</v>
      </c>
      <c r="C387" s="6" t="s">
        <v>884</v>
      </c>
      <c r="D387" s="6" t="s">
        <v>885</v>
      </c>
      <c r="E387" s="5"/>
    </row>
    <row r="388" spans="2:5" x14ac:dyDescent="0.2">
      <c r="B388" s="6" t="s">
        <v>1120</v>
      </c>
      <c r="C388" s="6" t="s">
        <v>886</v>
      </c>
      <c r="D388" s="6" t="s">
        <v>887</v>
      </c>
      <c r="E388" s="5"/>
    </row>
    <row r="389" spans="2:5" x14ac:dyDescent="0.2">
      <c r="B389" s="6" t="s">
        <v>1120</v>
      </c>
      <c r="C389" s="6" t="s">
        <v>888</v>
      </c>
      <c r="D389" s="6" t="s">
        <v>889</v>
      </c>
      <c r="E389" s="5" t="str">
        <f>HYPERLINK("https://www.esco-net.com/wcs/escort/ec/detail?hHinCd=EA983M-16A","EA983M-16A")</f>
        <v>EA983M-16A</v>
      </c>
    </row>
    <row r="390" spans="2:5" x14ac:dyDescent="0.2">
      <c r="B390" s="6" t="s">
        <v>27</v>
      </c>
      <c r="C390" s="6" t="s">
        <v>890</v>
      </c>
      <c r="D390" s="6" t="s">
        <v>891</v>
      </c>
      <c r="E390" s="5"/>
    </row>
    <row r="391" spans="2:5" x14ac:dyDescent="0.2">
      <c r="B391" s="6" t="s">
        <v>27</v>
      </c>
      <c r="C391" s="6" t="s">
        <v>892</v>
      </c>
      <c r="D391" s="6" t="s">
        <v>893</v>
      </c>
      <c r="E391" s="5"/>
    </row>
    <row r="392" spans="2:5" x14ac:dyDescent="0.2">
      <c r="B392" s="6" t="s">
        <v>872</v>
      </c>
      <c r="C392" s="6" t="s">
        <v>894</v>
      </c>
      <c r="D392" s="6" t="s">
        <v>895</v>
      </c>
      <c r="E392" s="5"/>
    </row>
    <row r="393" spans="2:5" x14ac:dyDescent="0.2">
      <c r="B393" s="6" t="s">
        <v>872</v>
      </c>
      <c r="C393" s="6" t="s">
        <v>896</v>
      </c>
      <c r="D393" s="6" t="s">
        <v>897</v>
      </c>
      <c r="E393" s="5"/>
    </row>
    <row r="394" spans="2:5" x14ac:dyDescent="0.2">
      <c r="B394" s="6" t="s">
        <v>872</v>
      </c>
      <c r="C394" s="6" t="s">
        <v>898</v>
      </c>
      <c r="D394" s="6" t="s">
        <v>899</v>
      </c>
      <c r="E394" s="5"/>
    </row>
    <row r="395" spans="2:5" x14ac:dyDescent="0.2">
      <c r="B395" s="6" t="s">
        <v>57</v>
      </c>
      <c r="C395" s="6" t="s">
        <v>900</v>
      </c>
      <c r="D395" s="6" t="s">
        <v>901</v>
      </c>
      <c r="E395" s="5"/>
    </row>
    <row r="396" spans="2:5" x14ac:dyDescent="0.2">
      <c r="B396" s="6" t="s">
        <v>99</v>
      </c>
      <c r="C396" s="6" t="s">
        <v>902</v>
      </c>
      <c r="D396" s="6" t="s">
        <v>903</v>
      </c>
      <c r="E396" s="5" t="str">
        <f>HYPERLINK("https://www.esco-net.com/wcs/escort/ec/detail?hHinCd=EA944DL-2A","EA944DL-2A")</f>
        <v>EA944DL-2A</v>
      </c>
    </row>
    <row r="397" spans="2:5" x14ac:dyDescent="0.2">
      <c r="B397" s="6" t="s">
        <v>99</v>
      </c>
      <c r="C397" s="6" t="s">
        <v>904</v>
      </c>
      <c r="D397" s="6" t="s">
        <v>905</v>
      </c>
      <c r="E397" s="5" t="str">
        <f>HYPERLINK("https://www.esco-net.com/wcs/escort/ec/detail?hHinCd=EA944DL-14A","EA944DL-14A")</f>
        <v>EA944DL-14A</v>
      </c>
    </row>
    <row r="398" spans="2:5" x14ac:dyDescent="0.2">
      <c r="B398" s="6" t="s">
        <v>1121</v>
      </c>
      <c r="C398" s="6" t="s">
        <v>906</v>
      </c>
      <c r="D398" s="6" t="s">
        <v>907</v>
      </c>
      <c r="E398" s="5" t="str">
        <f>HYPERLINK("https://www.esco-net.com/wcs/escort/ec/detail?hHinCd=EA956VE-25","EA956VE-25")</f>
        <v>EA956VE-25</v>
      </c>
    </row>
    <row r="399" spans="2:5" x14ac:dyDescent="0.2">
      <c r="B399" s="6" t="s">
        <v>881</v>
      </c>
      <c r="C399" s="6" t="s">
        <v>908</v>
      </c>
      <c r="D399" s="6" t="s">
        <v>909</v>
      </c>
      <c r="E399" s="5" t="str">
        <f>HYPERLINK("https://www.esco-net.com/wcs/escort/ec/detail?hHinCd=EA591HE-22","EA591HE-22")</f>
        <v>EA591HE-22</v>
      </c>
    </row>
    <row r="400" spans="2:5" x14ac:dyDescent="0.2">
      <c r="B400" s="6" t="s">
        <v>100</v>
      </c>
      <c r="C400" s="6" t="s">
        <v>910</v>
      </c>
      <c r="D400" s="6" t="s">
        <v>911</v>
      </c>
      <c r="E400" s="5" t="str">
        <f>HYPERLINK("https://www.esco-net.com/wcs/escort/ec/detail?hHinCd=EA928AB-450A","EA928AB-450A")</f>
        <v>EA928AB-450A</v>
      </c>
    </row>
    <row r="401" spans="2:5" x14ac:dyDescent="0.2">
      <c r="B401" s="6" t="s">
        <v>1122</v>
      </c>
      <c r="C401" s="6" t="s">
        <v>912</v>
      </c>
      <c r="D401" s="6" t="s">
        <v>913</v>
      </c>
      <c r="E401" s="5" t="str">
        <f>HYPERLINK("https://www.esco-net.com/wcs/escort/ec/detail?hHinCd=EA928AY-566","EA928AY-566")</f>
        <v>EA928AY-566</v>
      </c>
    </row>
    <row r="402" spans="2:5" x14ac:dyDescent="0.2">
      <c r="B402" s="6" t="s">
        <v>1123</v>
      </c>
      <c r="C402" s="6" t="s">
        <v>914</v>
      </c>
      <c r="D402" s="6" t="s">
        <v>915</v>
      </c>
      <c r="E402" s="5"/>
    </row>
    <row r="403" spans="2:5" x14ac:dyDescent="0.2">
      <c r="B403" s="6" t="s">
        <v>1124</v>
      </c>
      <c r="C403" s="6" t="s">
        <v>916</v>
      </c>
      <c r="D403" s="6" t="s">
        <v>917</v>
      </c>
      <c r="E403" s="5" t="str">
        <f>HYPERLINK("https://www.esco-net.com/wcs/escort/ec/detail?hHinCd=EA995A-108A","EA995A-108A")</f>
        <v>EA995A-108A</v>
      </c>
    </row>
    <row r="404" spans="2:5" x14ac:dyDescent="0.2">
      <c r="B404" s="6" t="s">
        <v>1125</v>
      </c>
      <c r="C404" s="6" t="s">
        <v>918</v>
      </c>
      <c r="D404" s="6" t="s">
        <v>919</v>
      </c>
      <c r="E404" s="5" t="str">
        <f>HYPERLINK("https://www.esco-net.com/wcs/escort/ec/detail?hHinCd=EA995AA-50CA","EA995AA-50CA")</f>
        <v>EA995AA-50CA</v>
      </c>
    </row>
    <row r="405" spans="2:5" x14ac:dyDescent="0.2">
      <c r="B405" s="6" t="s">
        <v>1126</v>
      </c>
      <c r="C405" s="6" t="s">
        <v>922</v>
      </c>
      <c r="D405" s="6" t="s">
        <v>923</v>
      </c>
      <c r="E405" s="5" t="str">
        <f>HYPERLINK("https://www.esco-net.com/wcs/escort/ec/detail?hHinCd=EA115KZ-22","EA115KZ-22")</f>
        <v>EA115KZ-22</v>
      </c>
    </row>
    <row r="406" spans="2:5" x14ac:dyDescent="0.2">
      <c r="B406" s="6" t="s">
        <v>1126</v>
      </c>
      <c r="C406" s="6" t="s">
        <v>920</v>
      </c>
      <c r="D406" s="6" t="s">
        <v>921</v>
      </c>
      <c r="E406" s="5" t="str">
        <f>HYPERLINK("https://www.esco-net.com/wcs/escort/ec/detail?hHinCd=EA899AW-1","EA899AW-1")</f>
        <v>EA899AW-1</v>
      </c>
    </row>
    <row r="407" spans="2:5" x14ac:dyDescent="0.2">
      <c r="B407" s="6" t="s">
        <v>1127</v>
      </c>
      <c r="C407" s="6" t="s">
        <v>924</v>
      </c>
      <c r="D407" s="6" t="s">
        <v>925</v>
      </c>
      <c r="E407" s="5" t="str">
        <f>HYPERLINK("https://www.esco-net.com/wcs/escort/ec/detail?hHinCd=EA899MW-2","EA899MW-2")</f>
        <v>EA899MW-2</v>
      </c>
    </row>
    <row r="408" spans="2:5" x14ac:dyDescent="0.2">
      <c r="B408" s="6" t="s">
        <v>1128</v>
      </c>
      <c r="C408" s="6" t="s">
        <v>926</v>
      </c>
      <c r="D408" s="6" t="s">
        <v>927</v>
      </c>
      <c r="E408" s="5" t="str">
        <f>HYPERLINK("https://www.esco-net.com/wcs/escort/ec/detail?hHinCd=EA899GR-7","EA899GR-7")</f>
        <v>EA899GR-7</v>
      </c>
    </row>
    <row r="409" spans="2:5" x14ac:dyDescent="0.2">
      <c r="B409" s="6" t="s">
        <v>1129</v>
      </c>
      <c r="C409" s="6" t="s">
        <v>928</v>
      </c>
      <c r="D409" s="6" t="s">
        <v>929</v>
      </c>
      <c r="E409" s="5" t="str">
        <f>HYPERLINK("https://www.esco-net.com/wcs/escort/ec/detail?hHinCd=EA917AL-24A","EA917AL-24A")</f>
        <v>EA917AL-24A</v>
      </c>
    </row>
    <row r="410" spans="2:5" x14ac:dyDescent="0.2">
      <c r="B410" s="6" t="s">
        <v>58</v>
      </c>
      <c r="C410" s="6" t="s">
        <v>930</v>
      </c>
      <c r="D410" s="6" t="s">
        <v>931</v>
      </c>
      <c r="E410" s="5" t="str">
        <f>HYPERLINK("https://www.esco-net.com/wcs/escort/ec/detail?hHinCd=EA370ED-1","EA370ED-1")</f>
        <v>EA370ED-1</v>
      </c>
    </row>
    <row r="411" spans="2:5" x14ac:dyDescent="0.2">
      <c r="B411" s="6" t="s">
        <v>58</v>
      </c>
      <c r="C411" s="6" t="s">
        <v>932</v>
      </c>
      <c r="D411" s="6" t="s">
        <v>933</v>
      </c>
      <c r="E411" s="5" t="str">
        <f>HYPERLINK("https://www.esco-net.com/wcs/escort/ec/detail?hHinCd=EA370ED-2","EA370ED-2")</f>
        <v>EA370ED-2</v>
      </c>
    </row>
    <row r="412" spans="2:5" x14ac:dyDescent="0.2">
      <c r="B412" s="6" t="s">
        <v>1130</v>
      </c>
      <c r="C412" s="6" t="s">
        <v>934</v>
      </c>
      <c r="D412" s="6" t="s">
        <v>935</v>
      </c>
      <c r="E412" s="5" t="str">
        <f>HYPERLINK("https://www.esco-net.com/wcs/escort/ec/detail?hHinCd=EA650AX-32","EA650AX-32")</f>
        <v>EA650AX-32</v>
      </c>
    </row>
    <row r="413" spans="2:5" x14ac:dyDescent="0.2">
      <c r="B413" s="6" t="s">
        <v>1131</v>
      </c>
      <c r="C413" s="6" t="s">
        <v>936</v>
      </c>
      <c r="D413" s="6" t="s">
        <v>937</v>
      </c>
      <c r="E413" s="5" t="str">
        <f>HYPERLINK("https://www.esco-net.com/wcs/escort/ec/detail?hHinCd=EA650AA-5","EA650AA-5")</f>
        <v>EA650AA-5</v>
      </c>
    </row>
    <row r="414" spans="2:5" x14ac:dyDescent="0.2">
      <c r="B414" s="6" t="s">
        <v>1132</v>
      </c>
      <c r="C414" s="6" t="s">
        <v>938</v>
      </c>
      <c r="D414" s="6" t="s">
        <v>939</v>
      </c>
      <c r="E414" s="5"/>
    </row>
    <row r="415" spans="2:5" x14ac:dyDescent="0.2">
      <c r="B415" s="6" t="s">
        <v>1132</v>
      </c>
      <c r="C415" s="6" t="s">
        <v>940</v>
      </c>
      <c r="D415" s="6" t="s">
        <v>941</v>
      </c>
      <c r="E415" s="5"/>
    </row>
    <row r="416" spans="2:5" x14ac:dyDescent="0.2">
      <c r="B416" s="6" t="s">
        <v>1133</v>
      </c>
      <c r="C416" s="6" t="s">
        <v>942</v>
      </c>
      <c r="D416" s="6" t="s">
        <v>943</v>
      </c>
      <c r="E416" s="5" t="str">
        <f>HYPERLINK("https://www.esco-net.com/wcs/escort/ec/detail?hHinCd=EA124LG-319A","EA124LG-319A")</f>
        <v>EA124LG-319A</v>
      </c>
    </row>
    <row r="417" spans="2:5" x14ac:dyDescent="0.2">
      <c r="B417" s="6" t="s">
        <v>1134</v>
      </c>
      <c r="C417" s="6" t="s">
        <v>944</v>
      </c>
      <c r="D417" s="6" t="s">
        <v>945</v>
      </c>
      <c r="E417" s="5"/>
    </row>
  </sheetData>
  <autoFilter ref="B10:E340" xr:uid="{00000000-0001-0000-0000-000000000000}"/>
  <sortState xmlns:xlrd2="http://schemas.microsoft.com/office/spreadsheetml/2017/richdata2" ref="A46:F297">
    <sortCondition ref="B46:B297"/>
    <sortCondition ref="C46:C297"/>
  </sortState>
  <mergeCells count="5">
    <mergeCell ref="A1:B1"/>
    <mergeCell ref="C10:C11"/>
    <mergeCell ref="D10:D11"/>
    <mergeCell ref="E10:E11"/>
    <mergeCell ref="B10:B11"/>
  </mergeCells>
  <phoneticPr fontId="1"/>
  <pageMargins left="0.70866141732283472" right="0.70866141732283472" top="0.74803149606299213" bottom="0.74803149606299213" header="0.31496062992125984" footer="0.31496062992125984"/>
  <pageSetup paperSize="9" scale="9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ESCO 076</cp:lastModifiedBy>
  <cp:lastPrinted>2026-03-05T05:20:47Z</cp:lastPrinted>
  <dcterms:created xsi:type="dcterms:W3CDTF">2015-03-02T01:12:59Z</dcterms:created>
  <dcterms:modified xsi:type="dcterms:W3CDTF">2026-03-05T05:56:56Z</dcterms:modified>
</cp:coreProperties>
</file>