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YFUL\Desktop\"/>
    </mc:Choice>
  </mc:AlternateContent>
  <xr:revisionPtr revIDLastSave="0" documentId="13_ncr:1_{24AFA616-D77A-4EEB-A99C-0CF05E3037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Sheet1!$B$10:$E$340</definedName>
    <definedName name="_xlnm.Print_Area" localSheetId="0">Sheet1!$A$1:$E$1133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33" i="1" l="1"/>
  <c r="E1130" i="1"/>
  <c r="E1129" i="1"/>
  <c r="E1128" i="1"/>
  <c r="E1127" i="1"/>
  <c r="E1125" i="1"/>
  <c r="E1124" i="1"/>
  <c r="E1123" i="1"/>
  <c r="E1121" i="1"/>
  <c r="E1119" i="1"/>
  <c r="E1118" i="1"/>
  <c r="E1117" i="1"/>
  <c r="E1116" i="1"/>
  <c r="E1115" i="1"/>
  <c r="E1112" i="1"/>
  <c r="E1110" i="1"/>
  <c r="E1109" i="1"/>
  <c r="E1108" i="1"/>
  <c r="E1107" i="1"/>
  <c r="E1106" i="1"/>
  <c r="E1105" i="1"/>
  <c r="E1103" i="1"/>
  <c r="E1101" i="1"/>
  <c r="E1099" i="1"/>
  <c r="E1098" i="1"/>
  <c r="E1097" i="1"/>
  <c r="E1095" i="1"/>
  <c r="E1093" i="1"/>
  <c r="E1091" i="1"/>
  <c r="E1090" i="1"/>
  <c r="E1089" i="1"/>
  <c r="E1088" i="1"/>
  <c r="E1087" i="1"/>
  <c r="E1086" i="1"/>
  <c r="E1085" i="1"/>
  <c r="E1084" i="1"/>
  <c r="E1083" i="1"/>
  <c r="E1082" i="1"/>
  <c r="E1081" i="1"/>
  <c r="E1079" i="1"/>
  <c r="E1078" i="1"/>
  <c r="E1077" i="1"/>
  <c r="E1076" i="1"/>
  <c r="E1075" i="1"/>
  <c r="E1074" i="1"/>
  <c r="E1073" i="1"/>
  <c r="E1072" i="1"/>
  <c r="E1071" i="1"/>
  <c r="E1067" i="1"/>
  <c r="E1066" i="1"/>
  <c r="E1065" i="1"/>
  <c r="E1064" i="1"/>
  <c r="E1063" i="1"/>
  <c r="E1062" i="1"/>
  <c r="E1059" i="1"/>
  <c r="E1058" i="1"/>
  <c r="E1057" i="1"/>
  <c r="E1056" i="1"/>
  <c r="E1055" i="1"/>
  <c r="E1053" i="1"/>
  <c r="E1052" i="1"/>
  <c r="E1051" i="1"/>
  <c r="E1050" i="1"/>
  <c r="E1049" i="1"/>
  <c r="E1047" i="1"/>
  <c r="E1044" i="1"/>
  <c r="E1042" i="1"/>
  <c r="E1041" i="1"/>
  <c r="E1039" i="1"/>
  <c r="E1037" i="1"/>
  <c r="E1036" i="1"/>
  <c r="E1032" i="1"/>
  <c r="E1031" i="1"/>
  <c r="E1029" i="1"/>
  <c r="E1027" i="1"/>
  <c r="E1026" i="1"/>
  <c r="E1016" i="1"/>
  <c r="E1013" i="1"/>
  <c r="E1010" i="1"/>
  <c r="E1009" i="1"/>
  <c r="E1008" i="1"/>
  <c r="E1007" i="1"/>
  <c r="E1006" i="1"/>
  <c r="E1005" i="1"/>
  <c r="E1004" i="1"/>
  <c r="E1003" i="1"/>
  <c r="E1002" i="1"/>
  <c r="E992" i="1"/>
  <c r="E991" i="1"/>
  <c r="E990" i="1"/>
  <c r="E989" i="1"/>
  <c r="E988" i="1"/>
  <c r="E984" i="1"/>
  <c r="E983" i="1"/>
  <c r="E982" i="1"/>
  <c r="E981" i="1"/>
  <c r="E980" i="1"/>
  <c r="E979" i="1"/>
  <c r="E978" i="1"/>
  <c r="E977" i="1"/>
  <c r="E976" i="1"/>
  <c r="E975" i="1"/>
  <c r="E974" i="1"/>
  <c r="E973" i="1"/>
  <c r="E972" i="1"/>
  <c r="E971" i="1"/>
  <c r="E970" i="1"/>
  <c r="E969" i="1"/>
  <c r="E968" i="1"/>
  <c r="E967" i="1"/>
  <c r="E966" i="1"/>
  <c r="E965" i="1"/>
  <c r="E964" i="1"/>
  <c r="E963" i="1"/>
  <c r="E962" i="1"/>
  <c r="E961" i="1"/>
  <c r="E960" i="1"/>
  <c r="E958" i="1"/>
  <c r="E957" i="1"/>
  <c r="E956" i="1"/>
  <c r="E955" i="1"/>
  <c r="E954" i="1"/>
  <c r="E953" i="1"/>
  <c r="E952" i="1"/>
  <c r="E951" i="1"/>
  <c r="E950" i="1"/>
  <c r="E949" i="1"/>
  <c r="E948" i="1"/>
  <c r="E947" i="1"/>
  <c r="E946" i="1"/>
  <c r="E945" i="1"/>
  <c r="E943" i="1"/>
  <c r="E941" i="1"/>
  <c r="E940" i="1"/>
  <c r="E939" i="1"/>
  <c r="E938" i="1"/>
  <c r="E937" i="1"/>
  <c r="E936" i="1"/>
  <c r="E935" i="1"/>
  <c r="E932" i="1"/>
  <c r="E931" i="1"/>
  <c r="E930" i="1"/>
  <c r="E929" i="1"/>
  <c r="E927" i="1"/>
  <c r="E926" i="1"/>
  <c r="E925" i="1"/>
  <c r="E924" i="1"/>
  <c r="E922" i="1"/>
  <c r="E921" i="1"/>
  <c r="E920" i="1"/>
  <c r="E918" i="1"/>
  <c r="E917" i="1"/>
  <c r="E916" i="1"/>
  <c r="E915" i="1"/>
  <c r="E914" i="1"/>
  <c r="E913" i="1"/>
  <c r="E912" i="1"/>
  <c r="E909" i="1"/>
  <c r="E902" i="1"/>
  <c r="E901" i="1"/>
  <c r="E900" i="1"/>
  <c r="E898" i="1"/>
  <c r="E897" i="1"/>
  <c r="E896" i="1"/>
  <c r="E895" i="1"/>
  <c r="E894" i="1"/>
  <c r="E893" i="1"/>
  <c r="E892" i="1"/>
  <c r="E890" i="1"/>
  <c r="E888" i="1"/>
  <c r="E887" i="1"/>
  <c r="E885" i="1"/>
  <c r="E883" i="1"/>
  <c r="E880" i="1"/>
  <c r="E879" i="1"/>
  <c r="E877" i="1"/>
  <c r="E876" i="1"/>
  <c r="E873" i="1"/>
  <c r="E872" i="1"/>
  <c r="E871" i="1"/>
  <c r="E870" i="1"/>
  <c r="E869" i="1"/>
  <c r="E868" i="1"/>
  <c r="E867" i="1"/>
  <c r="E865" i="1"/>
  <c r="E864" i="1"/>
  <c r="E863" i="1"/>
  <c r="E862" i="1"/>
  <c r="E861" i="1"/>
  <c r="E860" i="1"/>
  <c r="E857" i="1"/>
  <c r="E856" i="1"/>
  <c r="E855" i="1"/>
  <c r="E854" i="1"/>
  <c r="E853" i="1"/>
  <c r="E852" i="1"/>
  <c r="E851" i="1"/>
  <c r="E850" i="1"/>
  <c r="E849" i="1"/>
  <c r="E848" i="1"/>
  <c r="E847" i="1"/>
  <c r="E846" i="1"/>
  <c r="E845" i="1"/>
  <c r="E843" i="1"/>
  <c r="E841" i="1"/>
  <c r="E840" i="1"/>
  <c r="E839" i="1"/>
  <c r="E838" i="1"/>
  <c r="E836" i="1"/>
  <c r="E835" i="1"/>
  <c r="E834" i="1"/>
  <c r="E833" i="1"/>
  <c r="E832" i="1"/>
  <c r="E829" i="1"/>
  <c r="E828" i="1"/>
  <c r="E827" i="1"/>
  <c r="E825" i="1"/>
  <c r="E823" i="1"/>
  <c r="E822" i="1"/>
  <c r="E820" i="1"/>
  <c r="E818" i="1"/>
  <c r="E815" i="1"/>
  <c r="E814" i="1"/>
  <c r="E813" i="1"/>
  <c r="E812" i="1"/>
  <c r="E810" i="1"/>
  <c r="E809" i="1"/>
  <c r="E807" i="1"/>
  <c r="E806" i="1"/>
  <c r="E804" i="1"/>
  <c r="E803" i="1"/>
  <c r="E802" i="1"/>
  <c r="E801" i="1"/>
  <c r="E799" i="1"/>
  <c r="E794" i="1"/>
  <c r="E793" i="1"/>
  <c r="E786" i="1"/>
  <c r="E785" i="1"/>
  <c r="E784" i="1"/>
  <c r="E782" i="1"/>
  <c r="E781" i="1"/>
  <c r="E780" i="1"/>
  <c r="E779" i="1"/>
  <c r="E778" i="1"/>
  <c r="E777" i="1"/>
  <c r="E776" i="1"/>
  <c r="E775" i="1"/>
  <c r="E774" i="1"/>
  <c r="E773" i="1"/>
  <c r="E772" i="1"/>
  <c r="E771" i="1"/>
  <c r="E769" i="1"/>
  <c r="E764" i="1"/>
  <c r="E763" i="1"/>
  <c r="E762" i="1"/>
  <c r="E761" i="1"/>
  <c r="E757" i="1"/>
  <c r="E754" i="1"/>
  <c r="E753" i="1"/>
  <c r="E752" i="1"/>
  <c r="E751" i="1"/>
  <c r="E750" i="1"/>
  <c r="E748" i="1"/>
  <c r="E747" i="1"/>
  <c r="E746" i="1"/>
  <c r="E745" i="1"/>
  <c r="E744" i="1"/>
  <c r="E742" i="1"/>
  <c r="E741" i="1"/>
  <c r="E739" i="1"/>
  <c r="E738" i="1"/>
  <c r="E737" i="1"/>
  <c r="E736" i="1"/>
  <c r="E735" i="1"/>
  <c r="E734" i="1"/>
  <c r="E732" i="1"/>
  <c r="E731" i="1"/>
  <c r="E730" i="1"/>
  <c r="E729" i="1"/>
  <c r="E728" i="1"/>
  <c r="E727" i="1"/>
  <c r="E726" i="1"/>
  <c r="E725" i="1"/>
  <c r="E724" i="1"/>
  <c r="E723" i="1"/>
  <c r="E721" i="1"/>
  <c r="E719" i="1"/>
  <c r="E718" i="1"/>
  <c r="E717" i="1"/>
  <c r="E715" i="1"/>
  <c r="E710" i="1"/>
  <c r="E709" i="1"/>
  <c r="E708" i="1"/>
  <c r="E707" i="1"/>
  <c r="E706" i="1"/>
  <c r="E705" i="1"/>
  <c r="E703" i="1"/>
  <c r="E701" i="1"/>
  <c r="E700" i="1"/>
  <c r="E698" i="1"/>
  <c r="E697" i="1"/>
  <c r="E696" i="1"/>
  <c r="E695" i="1"/>
  <c r="E693" i="1"/>
  <c r="E692" i="1"/>
  <c r="E690" i="1"/>
  <c r="E689" i="1"/>
  <c r="E688" i="1"/>
  <c r="E687" i="1"/>
  <c r="E685" i="1"/>
  <c r="E684" i="1"/>
  <c r="E683" i="1"/>
  <c r="E682" i="1"/>
  <c r="E681" i="1"/>
  <c r="E679" i="1"/>
  <c r="E678" i="1"/>
  <c r="E677" i="1"/>
  <c r="E676" i="1"/>
  <c r="E675" i="1"/>
  <c r="E674" i="1"/>
  <c r="E673" i="1"/>
  <c r="E668" i="1"/>
  <c r="E667" i="1"/>
  <c r="E666" i="1"/>
  <c r="E665" i="1"/>
  <c r="E664" i="1"/>
  <c r="E663" i="1"/>
  <c r="E662" i="1"/>
  <c r="E659" i="1"/>
  <c r="E658" i="1"/>
  <c r="E656" i="1"/>
  <c r="E654" i="1"/>
  <c r="E653" i="1"/>
  <c r="E650" i="1"/>
  <c r="E649" i="1"/>
  <c r="E648" i="1"/>
  <c r="E646" i="1"/>
  <c r="E645" i="1"/>
  <c r="E644" i="1"/>
  <c r="E643" i="1"/>
  <c r="E642" i="1"/>
  <c r="E641" i="1"/>
  <c r="E640" i="1"/>
  <c r="E639" i="1"/>
  <c r="E636" i="1"/>
  <c r="E635" i="1"/>
  <c r="E634" i="1"/>
  <c r="E632" i="1"/>
  <c r="E631" i="1"/>
  <c r="E627" i="1"/>
  <c r="E625" i="1"/>
  <c r="E624" i="1"/>
  <c r="E622" i="1"/>
  <c r="E620" i="1"/>
  <c r="E619" i="1"/>
  <c r="E618" i="1"/>
  <c r="E617" i="1"/>
  <c r="E616" i="1"/>
  <c r="E615" i="1"/>
  <c r="E613" i="1"/>
  <c r="E612" i="1"/>
  <c r="E611" i="1"/>
  <c r="E610" i="1"/>
  <c r="E608" i="1"/>
  <c r="E607" i="1"/>
  <c r="E606" i="1"/>
  <c r="E603" i="1"/>
  <c r="E602" i="1"/>
  <c r="E600" i="1"/>
  <c r="E599" i="1"/>
  <c r="E598" i="1"/>
  <c r="E596" i="1"/>
  <c r="E595" i="1"/>
  <c r="E594" i="1"/>
  <c r="E593" i="1"/>
  <c r="E590" i="1"/>
  <c r="E589" i="1"/>
  <c r="E586" i="1"/>
  <c r="E585" i="1"/>
  <c r="E584" i="1"/>
  <c r="E583" i="1"/>
  <c r="E580" i="1"/>
  <c r="E579" i="1"/>
  <c r="E578" i="1"/>
  <c r="E577" i="1"/>
  <c r="E576" i="1"/>
  <c r="E574" i="1"/>
  <c r="E573" i="1"/>
  <c r="E572" i="1"/>
  <c r="E570" i="1"/>
  <c r="E569" i="1"/>
  <c r="E568" i="1"/>
  <c r="E563" i="1"/>
  <c r="E553" i="1"/>
  <c r="E550" i="1"/>
  <c r="E549" i="1"/>
  <c r="E547" i="1"/>
  <c r="E546" i="1"/>
  <c r="E545" i="1"/>
  <c r="E544" i="1"/>
  <c r="E543" i="1"/>
  <c r="E541" i="1"/>
  <c r="E540" i="1"/>
  <c r="E534" i="1"/>
  <c r="E533" i="1"/>
  <c r="E531" i="1"/>
  <c r="E530" i="1"/>
  <c r="E528" i="1"/>
  <c r="E527" i="1"/>
  <c r="E526" i="1"/>
  <c r="E525" i="1"/>
  <c r="E524" i="1"/>
  <c r="E514" i="1"/>
  <c r="E504" i="1"/>
  <c r="E503" i="1"/>
  <c r="E501" i="1"/>
  <c r="E499" i="1"/>
  <c r="E495" i="1"/>
  <c r="E494" i="1"/>
  <c r="E492" i="1"/>
  <c r="E491" i="1"/>
  <c r="E488" i="1"/>
  <c r="E483" i="1"/>
  <c r="E482" i="1"/>
  <c r="E480" i="1"/>
  <c r="E477" i="1"/>
  <c r="E476" i="1"/>
  <c r="E475" i="1"/>
  <c r="E474" i="1"/>
  <c r="E473" i="1"/>
  <c r="E471" i="1"/>
  <c r="E468" i="1"/>
  <c r="E467" i="1"/>
  <c r="E466" i="1"/>
  <c r="E465" i="1"/>
  <c r="E464" i="1"/>
  <c r="E461" i="1"/>
  <c r="E460" i="1"/>
  <c r="E455" i="1"/>
  <c r="E454" i="1"/>
  <c r="E450" i="1"/>
  <c r="E448" i="1"/>
  <c r="E444" i="1"/>
  <c r="E443" i="1"/>
  <c r="E441" i="1"/>
  <c r="E440" i="1"/>
  <c r="E432" i="1"/>
  <c r="E431" i="1"/>
  <c r="E430" i="1"/>
  <c r="E428" i="1"/>
  <c r="E427" i="1"/>
  <c r="E426" i="1"/>
  <c r="E424" i="1"/>
  <c r="E422" i="1"/>
  <c r="E421" i="1"/>
  <c r="E420" i="1"/>
  <c r="E417" i="1"/>
  <c r="E413" i="1"/>
  <c r="E411" i="1"/>
  <c r="E410" i="1"/>
  <c r="E409" i="1"/>
  <c r="E408" i="1"/>
  <c r="E406" i="1"/>
  <c r="E405" i="1"/>
  <c r="E404" i="1"/>
  <c r="E402" i="1"/>
  <c r="E399" i="1"/>
  <c r="E398" i="1"/>
  <c r="E390" i="1"/>
  <c r="E389" i="1"/>
  <c r="E388" i="1"/>
  <c r="E385" i="1"/>
  <c r="E384" i="1"/>
  <c r="E383" i="1"/>
  <c r="E382" i="1"/>
  <c r="E381" i="1"/>
  <c r="E379" i="1"/>
  <c r="E378" i="1"/>
  <c r="E377" i="1"/>
  <c r="E376" i="1"/>
  <c r="E375" i="1"/>
  <c r="E374" i="1"/>
  <c r="E370" i="1"/>
  <c r="E369" i="1"/>
  <c r="E366" i="1"/>
  <c r="E365" i="1"/>
  <c r="E363" i="1"/>
  <c r="E362" i="1"/>
  <c r="E361" i="1"/>
  <c r="E360" i="1"/>
  <c r="E358" i="1"/>
  <c r="E357" i="1"/>
  <c r="E356" i="1"/>
  <c r="E355" i="1"/>
  <c r="E351" i="1"/>
  <c r="E349" i="1"/>
  <c r="E345" i="1"/>
  <c r="E343" i="1"/>
  <c r="E340" i="1"/>
  <c r="E336" i="1"/>
  <c r="E335" i="1"/>
  <c r="E334" i="1"/>
  <c r="E333" i="1"/>
  <c r="E332" i="1"/>
  <c r="E331" i="1"/>
  <c r="E330" i="1"/>
  <c r="E329" i="1"/>
  <c r="E327" i="1"/>
  <c r="E326" i="1"/>
  <c r="E325" i="1"/>
  <c r="E324" i="1"/>
  <c r="E323" i="1"/>
  <c r="E321" i="1"/>
  <c r="E319" i="1"/>
  <c r="E318" i="1"/>
  <c r="E317" i="1"/>
  <c r="E316" i="1"/>
  <c r="E315" i="1"/>
  <c r="E314" i="1"/>
  <c r="E313" i="1"/>
  <c r="E310" i="1"/>
  <c r="E309" i="1"/>
  <c r="E308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88" i="1"/>
  <c r="E287" i="1"/>
  <c r="E285" i="1"/>
  <c r="E283" i="1"/>
  <c r="E281" i="1"/>
  <c r="E279" i="1"/>
  <c r="E278" i="1"/>
  <c r="E277" i="1"/>
  <c r="E276" i="1"/>
  <c r="E274" i="1"/>
  <c r="E273" i="1"/>
  <c r="E272" i="1"/>
  <c r="E271" i="1"/>
  <c r="E270" i="1"/>
  <c r="E269" i="1"/>
  <c r="E268" i="1"/>
  <c r="E265" i="1"/>
  <c r="E263" i="1"/>
  <c r="E261" i="1"/>
  <c r="E260" i="1"/>
  <c r="E257" i="1"/>
  <c r="E256" i="1"/>
  <c r="E254" i="1"/>
  <c r="E253" i="1"/>
  <c r="E252" i="1"/>
  <c r="E251" i="1"/>
  <c r="E249" i="1"/>
  <c r="E248" i="1"/>
  <c r="E244" i="1"/>
  <c r="E243" i="1"/>
  <c r="E242" i="1"/>
  <c r="E240" i="1"/>
  <c r="E239" i="1"/>
  <c r="E237" i="1"/>
  <c r="E231" i="1"/>
  <c r="E230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3" i="1"/>
  <c r="E212" i="1"/>
  <c r="E211" i="1"/>
  <c r="E210" i="1"/>
  <c r="E209" i="1"/>
  <c r="E208" i="1"/>
  <c r="E207" i="1"/>
  <c r="E206" i="1"/>
  <c r="E202" i="1"/>
  <c r="E201" i="1"/>
  <c r="E200" i="1"/>
  <c r="E199" i="1"/>
  <c r="E198" i="1"/>
  <c r="E197" i="1"/>
  <c r="E194" i="1"/>
  <c r="E190" i="1"/>
  <c r="E189" i="1"/>
  <c r="E185" i="1"/>
  <c r="E184" i="1"/>
  <c r="E183" i="1"/>
  <c r="E182" i="1"/>
  <c r="E181" i="1"/>
  <c r="E180" i="1"/>
  <c r="E179" i="1"/>
  <c r="E178" i="1"/>
  <c r="E175" i="1"/>
  <c r="E174" i="1"/>
  <c r="E172" i="1"/>
  <c r="E168" i="1"/>
  <c r="E165" i="1"/>
  <c r="E164" i="1"/>
  <c r="E163" i="1"/>
  <c r="E162" i="1"/>
  <c r="E161" i="1"/>
  <c r="E160" i="1"/>
  <c r="E159" i="1"/>
  <c r="E157" i="1"/>
  <c r="E156" i="1"/>
  <c r="E155" i="1"/>
  <c r="E154" i="1"/>
  <c r="E153" i="1"/>
  <c r="E152" i="1"/>
  <c r="E151" i="1"/>
  <c r="E150" i="1"/>
  <c r="E148" i="1"/>
  <c r="E147" i="1"/>
  <c r="E143" i="1"/>
  <c r="E142" i="1"/>
  <c r="E141" i="1"/>
  <c r="E139" i="1"/>
  <c r="E138" i="1"/>
  <c r="E137" i="1"/>
  <c r="E136" i="1"/>
  <c r="E135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1" i="1"/>
  <c r="E110" i="1"/>
  <c r="E109" i="1"/>
  <c r="E108" i="1"/>
  <c r="E107" i="1"/>
  <c r="E106" i="1"/>
  <c r="E105" i="1"/>
  <c r="E104" i="1"/>
  <c r="E103" i="1"/>
  <c r="E102" i="1"/>
  <c r="E101" i="1"/>
  <c r="E98" i="1"/>
  <c r="E95" i="1"/>
  <c r="E94" i="1"/>
  <c r="E93" i="1"/>
  <c r="E92" i="1"/>
  <c r="E90" i="1"/>
  <c r="E89" i="1"/>
  <c r="E88" i="1"/>
  <c r="E86" i="1"/>
  <c r="E85" i="1"/>
  <c r="E84" i="1"/>
  <c r="E83" i="1"/>
  <c r="E82" i="1"/>
  <c r="E81" i="1"/>
  <c r="E80" i="1"/>
  <c r="E79" i="1"/>
  <c r="E78" i="1"/>
  <c r="E77" i="1"/>
  <c r="E75" i="1"/>
  <c r="E74" i="1"/>
  <c r="E73" i="1"/>
  <c r="E72" i="1"/>
  <c r="E70" i="1"/>
  <c r="E69" i="1"/>
  <c r="E68" i="1"/>
  <c r="E67" i="1"/>
  <c r="E66" i="1"/>
  <c r="E65" i="1"/>
  <c r="E64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8" i="1"/>
  <c r="E47" i="1"/>
  <c r="E46" i="1"/>
  <c r="E45" i="1"/>
  <c r="E44" i="1"/>
  <c r="E42" i="1"/>
  <c r="E41" i="1"/>
  <c r="E40" i="1"/>
  <c r="E39" i="1"/>
  <c r="E38" i="1"/>
  <c r="E37" i="1"/>
  <c r="E34" i="1"/>
  <c r="E33" i="1"/>
  <c r="E32" i="1"/>
  <c r="E30" i="1"/>
  <c r="E29" i="1"/>
  <c r="E28" i="1"/>
  <c r="E26" i="1"/>
  <c r="E24" i="1"/>
  <c r="E23" i="1"/>
  <c r="E19" i="1"/>
  <c r="E18" i="1"/>
  <c r="E17" i="1"/>
  <c r="E15" i="1"/>
  <c r="E14" i="1"/>
  <c r="E13" i="1"/>
  <c r="E12" i="1"/>
</calcChain>
</file>

<file path=xl/sharedStrings.xml><?xml version="1.0" encoding="utf-8"?>
<sst xmlns="http://schemas.openxmlformats.org/spreadsheetml/2006/main" count="3356" uniqueCount="2978">
  <si>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</si>
  <si>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</si>
  <si>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</si>
  <si>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</si>
  <si>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</si>
  <si>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</si>
  <si>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</si>
  <si>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</si>
  <si>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</si>
  <si>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0093</t>
  </si>
  <si>
    <t>1931</t>
  </si>
  <si>
    <t>1937</t>
  </si>
  <si>
    <t>0587</t>
  </si>
  <si>
    <t>0606</t>
  </si>
  <si>
    <t>0910</t>
  </si>
  <si>
    <t>1758</t>
  </si>
  <si>
    <t>2013</t>
  </si>
  <si>
    <t>2025</t>
  </si>
  <si>
    <t>2191</t>
  </si>
  <si>
    <t>2211</t>
  </si>
  <si>
    <t>2279</t>
  </si>
  <si>
    <t>0133</t>
  </si>
  <si>
    <t>0446</t>
  </si>
  <si>
    <t>0687</t>
  </si>
  <si>
    <t>0860</t>
  </si>
  <si>
    <t>0944</t>
  </si>
  <si>
    <t>0948</t>
  </si>
  <si>
    <t>1119</t>
  </si>
  <si>
    <t>1199</t>
  </si>
  <si>
    <t>1242</t>
  </si>
  <si>
    <t>1492</t>
  </si>
  <si>
    <t>1842</t>
  </si>
  <si>
    <t>1895</t>
  </si>
  <si>
    <t>1896</t>
  </si>
  <si>
    <t>1926</t>
  </si>
  <si>
    <t>1927</t>
  </si>
  <si>
    <t>2168</t>
  </si>
  <si>
    <t>2192</t>
  </si>
  <si>
    <t>2275</t>
  </si>
  <si>
    <t>2300</t>
  </si>
  <si>
    <t>0116</t>
  </si>
  <si>
    <t>0463</t>
  </si>
  <si>
    <t>0566</t>
  </si>
  <si>
    <t>0841</t>
  </si>
  <si>
    <t>0854</t>
  </si>
  <si>
    <t>0862</t>
  </si>
  <si>
    <t>0977</t>
  </si>
  <si>
    <t>1036</t>
  </si>
  <si>
    <t>1302</t>
  </si>
  <si>
    <t>1484</t>
  </si>
  <si>
    <t>1719</t>
  </si>
  <si>
    <t>1748</t>
  </si>
  <si>
    <t>1811</t>
  </si>
  <si>
    <t>1849</t>
  </si>
  <si>
    <t>1850</t>
  </si>
  <si>
    <t>2209</t>
  </si>
  <si>
    <t>2227</t>
  </si>
  <si>
    <t>2304</t>
  </si>
  <si>
    <t>NO57
ｶﾀﾛｸﾞﾍﾟｰｼﾞ</t>
    <phoneticPr fontId="3"/>
  </si>
  <si>
    <t>T9x 60mm [Torx]ドライバー</t>
  </si>
  <si>
    <t>0031</t>
  </si>
  <si>
    <t>0118</t>
  </si>
  <si>
    <t>0170</t>
  </si>
  <si>
    <t>0187</t>
  </si>
  <si>
    <t>0216</t>
  </si>
  <si>
    <t>0236</t>
  </si>
  <si>
    <t>0448</t>
  </si>
  <si>
    <t>0530</t>
  </si>
  <si>
    <t>0577</t>
  </si>
  <si>
    <t>0597</t>
  </si>
  <si>
    <t>0744</t>
  </si>
  <si>
    <t>0859</t>
  </si>
  <si>
    <t>0861</t>
  </si>
  <si>
    <t>1971</t>
  </si>
  <si>
    <t>2290</t>
  </si>
  <si>
    <t>2336</t>
  </si>
  <si>
    <t>0072</t>
  </si>
  <si>
    <t>0110</t>
  </si>
  <si>
    <t>0295</t>
  </si>
  <si>
    <t>0311</t>
  </si>
  <si>
    <t>0368</t>
  </si>
  <si>
    <t>0444</t>
  </si>
  <si>
    <t>0452</t>
  </si>
  <si>
    <t>0455</t>
  </si>
  <si>
    <t>0486</t>
  </si>
  <si>
    <t>0493</t>
  </si>
  <si>
    <t>0512</t>
  </si>
  <si>
    <t>0521</t>
  </si>
  <si>
    <t>0535</t>
  </si>
  <si>
    <t>0568</t>
  </si>
  <si>
    <t>0582</t>
  </si>
  <si>
    <t>0610</t>
  </si>
  <si>
    <t>0624</t>
  </si>
  <si>
    <t>0682</t>
  </si>
  <si>
    <t>0686</t>
  </si>
  <si>
    <t>0721</t>
  </si>
  <si>
    <t>0734</t>
  </si>
  <si>
    <t>0738</t>
  </si>
  <si>
    <t>0893</t>
  </si>
  <si>
    <t>0912</t>
  </si>
  <si>
    <t>0960</t>
  </si>
  <si>
    <t>0979</t>
  </si>
  <si>
    <t>1013</t>
  </si>
  <si>
    <t>1023</t>
  </si>
  <si>
    <t>1061</t>
  </si>
  <si>
    <t>1091</t>
  </si>
  <si>
    <t>1101</t>
  </si>
  <si>
    <t>1102</t>
  </si>
  <si>
    <t>1136</t>
  </si>
  <si>
    <t>1176</t>
  </si>
  <si>
    <t>1201</t>
  </si>
  <si>
    <t>1227</t>
  </si>
  <si>
    <t>1228</t>
  </si>
  <si>
    <t>1274</t>
  </si>
  <si>
    <t>1288</t>
  </si>
  <si>
    <t>1338</t>
  </si>
  <si>
    <t>1380</t>
  </si>
  <si>
    <t>1413</t>
  </si>
  <si>
    <t>1421</t>
  </si>
  <si>
    <t>1427</t>
  </si>
  <si>
    <t>1519</t>
  </si>
  <si>
    <t>1601</t>
  </si>
  <si>
    <t>1645</t>
  </si>
  <si>
    <t>1739</t>
  </si>
  <si>
    <t>1752</t>
  </si>
  <si>
    <t>1779</t>
  </si>
  <si>
    <t>1892</t>
  </si>
  <si>
    <t>1924</t>
  </si>
  <si>
    <t>1933</t>
  </si>
  <si>
    <t>1953</t>
  </si>
  <si>
    <t>1981</t>
  </si>
  <si>
    <t>2002</t>
  </si>
  <si>
    <t>2053</t>
  </si>
  <si>
    <t>2062</t>
  </si>
  <si>
    <t>2065</t>
  </si>
  <si>
    <t>2081</t>
  </si>
  <si>
    <t>2083</t>
  </si>
  <si>
    <t>2107</t>
  </si>
  <si>
    <t>2111</t>
  </si>
  <si>
    <t>2169</t>
  </si>
  <si>
    <t>2185</t>
  </si>
  <si>
    <t>2188</t>
  </si>
  <si>
    <t>2195</t>
  </si>
  <si>
    <t>2221</t>
  </si>
  <si>
    <t>2230</t>
  </si>
  <si>
    <t>2333</t>
  </si>
  <si>
    <t>2409</t>
  </si>
  <si>
    <t>2415</t>
  </si>
  <si>
    <t>2497</t>
  </si>
  <si>
    <t>2528</t>
  </si>
  <si>
    <t>*但し、下記商品は2026年3月現在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</si>
  <si>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EA116PN-16A</t>
  </si>
  <si>
    <t>AC100V/0.37kW ｴｱｰｺﾝﾌﾟﾚｯｻｰ(ﾀﾝｸ39.5L/ﾍﾞﾙﾄｼ</t>
  </si>
  <si>
    <t>EA124HH-60</t>
  </si>
  <si>
    <t>15/20mmx60m 散水ホースリール</t>
  </si>
  <si>
    <t>EA432TE-13</t>
  </si>
  <si>
    <t>#20x#13 差込式異径チーズ</t>
  </si>
  <si>
    <t>EA432TE-20</t>
  </si>
  <si>
    <t>#25x#20 差込式異径チーズ</t>
  </si>
  <si>
    <t>EA508TA-12.5</t>
  </si>
  <si>
    <t>167x117x36mm/ 430ml ＰＰパック</t>
  </si>
  <si>
    <t>EA580EE-3A</t>
  </si>
  <si>
    <t>1.25- 8.0ｍ㎡ ＩＶ線ストリッパー</t>
  </si>
  <si>
    <t>EA615GB-108</t>
  </si>
  <si>
    <t>25/32"x 7/ 8" 両口スパナ</t>
  </si>
  <si>
    <t>EA618JS-13</t>
  </si>
  <si>
    <t>3/8"DRx13mm クロウフットレンチ</t>
  </si>
  <si>
    <t>EA759GW-111</t>
  </si>
  <si>
    <t>4TB ハードディスク(外付け用)</t>
  </si>
  <si>
    <t>EA759GW-112</t>
  </si>
  <si>
    <t>8TB ハードディスク(外付け用)</t>
  </si>
  <si>
    <t>EA759GW-123</t>
  </si>
  <si>
    <t>4TB ポータブルHDD(ｳｲﾙｽ対策機能付)</t>
  </si>
  <si>
    <t>EA763FB-15A</t>
  </si>
  <si>
    <t>AC100V/18W ｻｰｷｭﾚｰﾀｰ(17畳用/静音ﾀｲﾌﾟ)</t>
  </si>
  <si>
    <t>EA829AH-1</t>
  </si>
  <si>
    <t>タップホルダーセット(ﾗﾁｪｯﾄ式)</t>
  </si>
  <si>
    <t>EA897SJ-1E</t>
  </si>
  <si>
    <t>AC100V 移動式クーラー</t>
  </si>
  <si>
    <t>EA911BG-14</t>
  </si>
  <si>
    <t>70x70mm ﾌﾟﾗﾀﾞﾝ用ｺｰﾅｰ(SxW･R用/導電/2個)</t>
  </si>
  <si>
    <t>EA956FA-50</t>
  </si>
  <si>
    <t>ツーリングホルダー(BT-50用 /5個)</t>
  </si>
  <si>
    <t>EA976AW-15</t>
  </si>
  <si>
    <t>[ﾊﾟｲﾌﾟﾗｯｸ用] ﾊﾟｲﾌﾟ(樹脂ﾊﾟｲﾌﾟ/2m/ﾚｯﾄﾞ)</t>
  </si>
  <si>
    <t>EA991PJ-22</t>
  </si>
  <si>
    <t>[EA991PJ-21用] 仕切り板</t>
  </si>
  <si>
    <t>EA998WF-25.0A</t>
  </si>
  <si>
    <t>25.0cm プロスニーカー(黒)</t>
  </si>
  <si>
    <t>EB159RG-3</t>
  </si>
  <si>
    <t>[EA159RG用] No.9 ラバークッション</t>
  </si>
  <si>
    <t>EB564A-1</t>
  </si>
  <si>
    <t>167x126x62mm 差替ドライバー用ケース</t>
  </si>
  <si>
    <t>0003</t>
  </si>
  <si>
    <t>EA612SE-3</t>
  </si>
  <si>
    <t>[14個組] 工具セット</t>
  </si>
  <si>
    <t>0011</t>
  </si>
  <si>
    <t>EA203RX-3</t>
  </si>
  <si>
    <t>5-34mm チューブカッター</t>
  </si>
  <si>
    <t>0016</t>
  </si>
  <si>
    <t>EA723A-2B</t>
  </si>
  <si>
    <t>[1/4"･3/8"] ﾌﾚｱ-ﾅｯﾄ用トルクレンチセット</t>
  </si>
  <si>
    <t>0019</t>
  </si>
  <si>
    <t>EA106BK-21</t>
  </si>
  <si>
    <t>デジタル真空ゲージ</t>
  </si>
  <si>
    <t>0024</t>
  </si>
  <si>
    <t>EA496BK-2</t>
  </si>
  <si>
    <t>F 1/4"xF 1/4" ボールバルブ(ｻｰﾋﾞｽ用)</t>
  </si>
  <si>
    <t>EA130-2A</t>
  </si>
  <si>
    <t>4.0L 冷凍機オイル(ｽﾆｿ 4GSD)</t>
  </si>
  <si>
    <t>0038</t>
  </si>
  <si>
    <t>EA945BV-30</t>
  </si>
  <si>
    <t>W3/8x30mm 雌ねじアンカー (ｽﾃﾝﾚｽ製/50本)</t>
  </si>
  <si>
    <t>0058</t>
  </si>
  <si>
    <t>EA897SE-1B</t>
  </si>
  <si>
    <t>AC100V ポータブルスポットクーラー</t>
  </si>
  <si>
    <t>0060</t>
  </si>
  <si>
    <t>EA897AN-1</t>
  </si>
  <si>
    <t>AC100V･215W/ 450mm ツインファン</t>
  </si>
  <si>
    <t>0065</t>
  </si>
  <si>
    <t>EA763AD-67</t>
  </si>
  <si>
    <t>AC100V/ 23W/10畳 空気清浄機</t>
  </si>
  <si>
    <t>0069</t>
  </si>
  <si>
    <t>EA300-7C</t>
  </si>
  <si>
    <t>425mm ＬＰ用溶断器(酸素･ﾌﾟﾛﾊﾟﾝ用)</t>
  </si>
  <si>
    <t>0071</t>
  </si>
  <si>
    <t>EA300AC-20</t>
  </si>
  <si>
    <t>(5+5mm)x20m カプラ付ツインホース</t>
  </si>
  <si>
    <t>EA330FA-11</t>
  </si>
  <si>
    <t>1800℃ プロパンバーナー</t>
  </si>
  <si>
    <t>0080</t>
  </si>
  <si>
    <t>EA318AD-2.6</t>
  </si>
  <si>
    <t>φ2.6mm/ 200g 溶接棒(ｽﾃﾝﾚｽ用)</t>
  </si>
  <si>
    <t>0090</t>
  </si>
  <si>
    <t>EA353AT-108</t>
  </si>
  <si>
    <t>[XL] 手袋(溶接用･牛革)</t>
  </si>
  <si>
    <t>EA526SR-28</t>
  </si>
  <si>
    <t>0-127mm/ 76mm シャコ万力</t>
  </si>
  <si>
    <t>0098</t>
  </si>
  <si>
    <t>EA544RA-13</t>
  </si>
  <si>
    <t>250mm はさみ・金切(ﾌﾟﾛ用/ｽﾃﾝﾚｽ用柳刃)</t>
  </si>
  <si>
    <t>0103</t>
  </si>
  <si>
    <t>EA541WE-2</t>
  </si>
  <si>
    <t>12.0mm/520mm ワイヤーロープカッター</t>
  </si>
  <si>
    <t>EA545BN-2</t>
  </si>
  <si>
    <t>6mm/350mm ボルトカッター</t>
  </si>
  <si>
    <t>0106</t>
  </si>
  <si>
    <t>EA572JE</t>
  </si>
  <si>
    <t>12本組 タガネポンチセット</t>
  </si>
  <si>
    <t>EA572JF-21</t>
  </si>
  <si>
    <t>25.4x300mm 平たがね</t>
  </si>
  <si>
    <t>EA572MA-3</t>
  </si>
  <si>
    <t>14本組 タガネ･ポンチセット</t>
  </si>
  <si>
    <t>0107</t>
  </si>
  <si>
    <t>EA572DH-1</t>
  </si>
  <si>
    <t>26x240mm スロッティングチゼル</t>
  </si>
  <si>
    <t>EA572DH-4</t>
  </si>
  <si>
    <t>26x240mm スロットチゼル(先曲/ｸﾞﾘｯﾌﾟ付)</t>
  </si>
  <si>
    <t>EA575EA-1</t>
  </si>
  <si>
    <t>1100g/45mm ハンマー(ｽﾁｰﾙ芯入り)</t>
  </si>
  <si>
    <t>EA575SF-13</t>
  </si>
  <si>
    <t>1250g/400mm ハンマー(ｽﾃﾝﾚｽ製)</t>
  </si>
  <si>
    <t>0111</t>
  </si>
  <si>
    <t>EA575EY-14</t>
  </si>
  <si>
    <t>5.44kg/83mm 無反動大ハンマー(ﾎﾟﾘｳﾚﾀﾝ)</t>
  </si>
  <si>
    <t>EA570BC-27</t>
  </si>
  <si>
    <t>28mm/ 300g ソフトフェイスハンマー(ﾅｲﾛﾝ)</t>
  </si>
  <si>
    <t>EA570BC-35</t>
  </si>
  <si>
    <t>36mm/ 450g ソフトフェイスハンマー(ﾅｲﾛﾝ)</t>
  </si>
  <si>
    <t>EA570BC-60</t>
  </si>
  <si>
    <t>61mm/1300g ソフトフェイスハンマー(ﾅｲﾛﾝ)</t>
  </si>
  <si>
    <t>EA572CC-11</t>
  </si>
  <si>
    <t>200mm 釘締(ﾏｸﾞﾈｯﾄ付)</t>
  </si>
  <si>
    <t>0120</t>
  </si>
  <si>
    <t>EA524LM-27</t>
  </si>
  <si>
    <t>100x300mm スクレーパー(ﾀｲﾙ用)</t>
  </si>
  <si>
    <t>0123</t>
  </si>
  <si>
    <t>EA579BH-241</t>
  </si>
  <si>
    <t>254mm パテベラ(ﾎﾟﾘﾌﾟﾛﾋﾟﾚﾝ製)</t>
  </si>
  <si>
    <t>0124</t>
  </si>
  <si>
    <t>EA579AN-36</t>
  </si>
  <si>
    <t>76x119mm パテべら(ﾌﾟﾗｽﾁｯｸ製)</t>
  </si>
  <si>
    <t>0126</t>
  </si>
  <si>
    <t>EA579BC-100</t>
  </si>
  <si>
    <t>102x205mm パテナイフ(軟)</t>
  </si>
  <si>
    <t>EA579BC-350</t>
  </si>
  <si>
    <t>50x196mm パテナイフ(硬)</t>
  </si>
  <si>
    <t>0131</t>
  </si>
  <si>
    <t>EA524AM-22</t>
  </si>
  <si>
    <t>32x390mm ｶｯﾃｨﾝｸﾞスクレーパー(貫通柄)</t>
  </si>
  <si>
    <t>EA526DA-30</t>
  </si>
  <si>
    <t>300/ 60mm Ｌ型クランプ</t>
  </si>
  <si>
    <t>EA526TK-102</t>
  </si>
  <si>
    <t>φ38mm Ｖ型パッド</t>
  </si>
  <si>
    <t>EA526TX-12</t>
  </si>
  <si>
    <t>0-300mm/300mm Ｆ型クランプ(ﾛﾝｸﾞﾘｰﾁ)</t>
  </si>
  <si>
    <t>EA526TX-12A</t>
  </si>
  <si>
    <t>0-300mm/360mm Ｆ型クランプ(ﾛﾝｸﾞﾘｰﾁ)</t>
  </si>
  <si>
    <t>EA526WN-2</t>
  </si>
  <si>
    <t>0- 200mm/ 57mm Ｌ型ミニクランプ</t>
  </si>
  <si>
    <t>EA526WN-30</t>
  </si>
  <si>
    <t>0- 300mm Ｌ型クランプ</t>
  </si>
  <si>
    <t>0144</t>
  </si>
  <si>
    <t>EA109MD-95</t>
  </si>
  <si>
    <t>95mm のり刷毛</t>
  </si>
  <si>
    <t>EA523MA-3</t>
  </si>
  <si>
    <t>φ35x40mm ローラー(ﾌｯ素樹脂製)</t>
  </si>
  <si>
    <t>0150</t>
  </si>
  <si>
    <t>EA109HN-40</t>
  </si>
  <si>
    <t>２本組 目地用ナイロン刷毛</t>
  </si>
  <si>
    <t>EA109HN-41</t>
  </si>
  <si>
    <t>30mm 目地用ナイロン刷毛</t>
  </si>
  <si>
    <t>0153</t>
  </si>
  <si>
    <t>EA109ND-88</t>
  </si>
  <si>
    <t>175mm(12mm) 交換用ローラー(2本)</t>
  </si>
  <si>
    <t>0154</t>
  </si>
  <si>
    <t>EA109NW-32</t>
  </si>
  <si>
    <t>230mm/ 13mm(38mm) 交換用ローラー(ｾﾐﾗﾌ)</t>
  </si>
  <si>
    <t>0159</t>
  </si>
  <si>
    <t>EA944MC-35</t>
  </si>
  <si>
    <t>300mmx25m マスキングシート(内･外装用)</t>
  </si>
  <si>
    <t>0163</t>
  </si>
  <si>
    <t>EA928B-20</t>
  </si>
  <si>
    <t>1.01-1.77m 伸縮支え棒</t>
  </si>
  <si>
    <t>0166</t>
  </si>
  <si>
    <t>EA950RC-2</t>
  </si>
  <si>
    <t>30kg サクションリフター(片手作業)</t>
  </si>
  <si>
    <t>0167</t>
  </si>
  <si>
    <t>EA950CH</t>
  </si>
  <si>
    <t>50kg サクションリフター(ﾎﾟﾝﾌﾟ付)</t>
  </si>
  <si>
    <t>EA758SB-20B</t>
  </si>
  <si>
    <t>[単3x4本] ﾌﾗｯｼｭﾗｲﾄ/LED(防爆構造･黒)</t>
  </si>
  <si>
    <t>0176</t>
  </si>
  <si>
    <t>EA642LH-6</t>
  </si>
  <si>
    <t>3/4"sq スピンナーハンドル(ﾉﾝｽﾊﾟｰｷﾝｸﾞ)</t>
  </si>
  <si>
    <t>0185</t>
  </si>
  <si>
    <t>EA643DA-8</t>
  </si>
  <si>
    <t>3000g/700mm 両頭ハンマー(ﾉﾝｽﾊﾟｰｷﾝｸﾞ)</t>
  </si>
  <si>
    <t>EA582LA</t>
  </si>
  <si>
    <t>400mm/300mm ＰＶＣパイプ鋸(替刃式)</t>
  </si>
  <si>
    <t>0189</t>
  </si>
  <si>
    <t>EA339GA-11</t>
  </si>
  <si>
    <t>1/8"-1.1/4"/110-30mm パイプカッター</t>
  </si>
  <si>
    <t>0190</t>
  </si>
  <si>
    <t>EA207ZA</t>
  </si>
  <si>
    <t>1/4"-1･1/4" バーリングリーマー(Tﾊﾝﾄﾞﾙ)</t>
  </si>
  <si>
    <t>0193</t>
  </si>
  <si>
    <t>EA531EP-3</t>
  </si>
  <si>
    <t>70mm/560mm パイプレンチ</t>
  </si>
  <si>
    <t>EA546A-600</t>
  </si>
  <si>
    <t>90mm/ 600mm パイプレンチ(ｱﾙﾐ合金)</t>
  </si>
  <si>
    <t>EA546A-900</t>
  </si>
  <si>
    <t>140mm/ 900mm パイプレンチ(ｱﾙﾐ合金)</t>
  </si>
  <si>
    <t>EA546HB-350</t>
  </si>
  <si>
    <t>49mm/350mm パイプレンチ</t>
  </si>
  <si>
    <t>EA680PA-53</t>
  </si>
  <si>
    <t>530- 715mm 伸縮式パイプレンチ</t>
  </si>
  <si>
    <t>EA680PA-76</t>
  </si>
  <si>
    <t>760-1135mm 伸縮式パイプレンチ</t>
  </si>
  <si>
    <t>0195</t>
  </si>
  <si>
    <t>EA531KC</t>
  </si>
  <si>
    <t>19-63mm/250mm ソフトジョープライヤー</t>
  </si>
  <si>
    <t>0196</t>
  </si>
  <si>
    <t>EA546Z-24</t>
  </si>
  <si>
    <t>24mm/437mm 弓形ラチェットレンチ</t>
  </si>
  <si>
    <t>EA546Z-41</t>
  </si>
  <si>
    <t>19x24mm/245-300mm 本管用ﾗﾁｪｯﾄﾚﾝﾁ(伸縮)</t>
  </si>
  <si>
    <t>0197</t>
  </si>
  <si>
    <t>EA531HD-1</t>
  </si>
  <si>
    <t>47mm/250mm ｳｫｰﾀｰﾎﾟﾝﾌﾟﾌﾟﾗｲﾔ(ﾄﾞﾗｲﾊﾞｰ付/ｿﾌﾄ</t>
  </si>
  <si>
    <t>EA532AC-2B</t>
  </si>
  <si>
    <t>25mm/200mm ｺﾝﾋﾞﾈｰｼｮﾝﾌﾟﾗｲﾔｰ(ｿﾌﾄﾀｯﾁ/ﾚｯﾄﾞ)</t>
  </si>
  <si>
    <t>0198</t>
  </si>
  <si>
    <t>EA531EG-3</t>
  </si>
  <si>
    <t>2･3/4”/300mm ｳｫｰﾀｰﾎﾟﾝﾌﾟﾌﾟﾗｲﾔｰ(ｸﾞﾘｯﾌﾟ付)</t>
  </si>
  <si>
    <t>0205</t>
  </si>
  <si>
    <t>EA724BB-11A</t>
  </si>
  <si>
    <t>80x130mm/0.6-1.0m 伸縮型ミラー(ﾗｲﾄ付)</t>
  </si>
  <si>
    <t>0210</t>
  </si>
  <si>
    <t>EA585JC-12</t>
  </si>
  <si>
    <t>ケーブルカッター替刃(EA585JC-2用)</t>
  </si>
  <si>
    <t>0212</t>
  </si>
  <si>
    <t>EA536SW-12</t>
  </si>
  <si>
    <t>180mm 絶縁強力ニッパー</t>
  </si>
  <si>
    <t>EA573SZ-4</t>
  </si>
  <si>
    <t>4.0x140㎜ [Hexagon]キーレンチ(絶縁)</t>
  </si>
  <si>
    <t>0220</t>
  </si>
  <si>
    <t>EA557SA-2</t>
  </si>
  <si>
    <t>#2x100mm [+]ドライバー(絶縁)</t>
  </si>
  <si>
    <t>0223</t>
  </si>
  <si>
    <t>EA640ZS-2</t>
  </si>
  <si>
    <t>600x600mm 絶縁シート(600V)</t>
  </si>
  <si>
    <t>0224</t>
  </si>
  <si>
    <t>EA628CA-22</t>
  </si>
  <si>
    <t>φ7mmx30m グラスファイバーロープ</t>
  </si>
  <si>
    <t>0230</t>
  </si>
  <si>
    <t>EA620TD</t>
  </si>
  <si>
    <t>B16-B54 油圧パンチャーセット(厚鋼管用)</t>
  </si>
  <si>
    <t>0231</t>
  </si>
  <si>
    <t>EA620GD-27</t>
  </si>
  <si>
    <t>22x  42mm 角パンチユニット</t>
  </si>
  <si>
    <t>0234</t>
  </si>
  <si>
    <t>EA628GE-13D</t>
  </si>
  <si>
    <t>12.7mmx365m プーリングロープ</t>
  </si>
  <si>
    <t>0235</t>
  </si>
  <si>
    <t>EA626J-21</t>
  </si>
  <si>
    <t>25-35mm ケーブルグリップ(中間型)</t>
  </si>
  <si>
    <t>EA626J-22</t>
  </si>
  <si>
    <t>35-48mm ケーブルグリップ(中間型)</t>
  </si>
  <si>
    <t>EA626J-23</t>
  </si>
  <si>
    <t>49-60mm ケーブルグリップ(中間型)</t>
  </si>
  <si>
    <t>EA626J-47</t>
  </si>
  <si>
    <t>69- 80mm ケーブルグリップ[強力型]</t>
  </si>
  <si>
    <t>EA626JA-2</t>
  </si>
  <si>
    <t>34-44mm 絶縁ケーブルグリップ</t>
  </si>
  <si>
    <t>EA597BH-23</t>
  </si>
  <si>
    <t>6.2mm x50m フィッシュテープ(ﾎﾟﾘｴｽﾃﾙ製)</t>
  </si>
  <si>
    <t>EA597GS-15</t>
  </si>
  <si>
    <t>3.2x1.1mmx15m フィッシュテープ(ｽﾁ-ﾙ製)</t>
  </si>
  <si>
    <t>0243</t>
  </si>
  <si>
    <t>EA589E-16</t>
  </si>
  <si>
    <t>195mm 電工ナイフ</t>
  </si>
  <si>
    <t>0246</t>
  </si>
  <si>
    <t>EA580KC-22</t>
  </si>
  <si>
    <t>0.75-6.00m㎡  ﾜｲﾔｰｽﾄﾘｯﾊﾟｰ(ｸﾞﾘｯﾌﾟ付)</t>
  </si>
  <si>
    <t>0247</t>
  </si>
  <si>
    <t>EA580KB-10</t>
  </si>
  <si>
    <t>0.03-10.0m㎡ ワイヤーストリッパー</t>
  </si>
  <si>
    <t>0248</t>
  </si>
  <si>
    <t>EA580EE-4</t>
  </si>
  <si>
    <t>8.0 -14.0ｍ㎡ ＩＶ線ストリッパー</t>
  </si>
  <si>
    <t>EA580EE-15</t>
  </si>
  <si>
    <t>ワイヤーストリッパー替刃(EA580EE-5用)</t>
  </si>
  <si>
    <t>0251</t>
  </si>
  <si>
    <t>EA538W-1</t>
  </si>
  <si>
    <t>0.5-16.0m㎡ 圧着ペンチ(ﾌｪﾙｰﾙ端子用)</t>
  </si>
  <si>
    <t>0253</t>
  </si>
  <si>
    <t>EA537PE-2</t>
  </si>
  <si>
    <t>200mm 電工多機能ペンチ(ばね付)</t>
  </si>
  <si>
    <t>0256</t>
  </si>
  <si>
    <t>EA536K-4</t>
  </si>
  <si>
    <t>180mm 電工ニッパー(ｸﾞﾘｯﾌﾟ付/ﾒｯｷ)</t>
  </si>
  <si>
    <t>0257</t>
  </si>
  <si>
    <t>EA536KH-1</t>
  </si>
  <si>
    <t>130mm エンドニッパー(磨き)</t>
  </si>
  <si>
    <t>0258</t>
  </si>
  <si>
    <t>EA537SE-17</t>
  </si>
  <si>
    <t>200mm ラジオペンチ(45°先曲)</t>
  </si>
  <si>
    <t>0261</t>
  </si>
  <si>
    <t>EA537DF-150</t>
  </si>
  <si>
    <t>150mm 先曲ラジオペンチ(ｽﾃﾝﾚｽ製)</t>
  </si>
  <si>
    <t>0266</t>
  </si>
  <si>
    <t>EA537KR-16</t>
  </si>
  <si>
    <t>125mm 精密プライヤー(磨き)</t>
  </si>
  <si>
    <t>0269</t>
  </si>
  <si>
    <t>EA533FA-10</t>
  </si>
  <si>
    <t>250mm ロッキングプライヤー</t>
  </si>
  <si>
    <t>0277</t>
  </si>
  <si>
    <t>EA812JY-262</t>
  </si>
  <si>
    <t>0.75m㎡x25m [VFF/白/青]自動車用コード</t>
  </si>
  <si>
    <t>EA812JY-271</t>
  </si>
  <si>
    <t>1.25m㎡x25m [VFF/赤/黒]自動車用コード</t>
  </si>
  <si>
    <t>EA812JY-303</t>
  </si>
  <si>
    <t>0.5m㎡x100m [AVS/黄]自動車用コード</t>
  </si>
  <si>
    <t>0278</t>
  </si>
  <si>
    <t>EA812JZ-45A</t>
  </si>
  <si>
    <t>30sqx 45cm アーシングケーブル</t>
  </si>
  <si>
    <t>0281</t>
  </si>
  <si>
    <t>EA604PE-15</t>
  </si>
  <si>
    <t>２本組 コネクターセパレーターツール</t>
  </si>
  <si>
    <t>0286</t>
  </si>
  <si>
    <t>EA514BA-1</t>
  </si>
  <si>
    <t>バッテリーターミナルプーラー</t>
  </si>
  <si>
    <t>EA922AE-46</t>
  </si>
  <si>
    <t>60ml バッテリー強化剤</t>
  </si>
  <si>
    <t>0289</t>
  </si>
  <si>
    <t>EA993BG-112</t>
  </si>
  <si>
    <t>12.0ton/241-468mm 油圧ジャッキ</t>
  </si>
  <si>
    <t>EA519CB-11</t>
  </si>
  <si>
    <t>ビードホルダー(ｱﾙﾐ製･2個ｾｯﾄ)</t>
  </si>
  <si>
    <t>0296</t>
  </si>
  <si>
    <t>EA934Y-10</t>
  </si>
  <si>
    <t>パワーバルカーシール(ｼｰﾙ修理材)</t>
  </si>
  <si>
    <t>EA934Z-3A</t>
  </si>
  <si>
    <t>パンク修理セット(外面用)</t>
  </si>
  <si>
    <t>0297</t>
  </si>
  <si>
    <t>EA934ZE-12</t>
  </si>
  <si>
    <t>φ50mm 皿型ラスプ</t>
  </si>
  <si>
    <t>0305</t>
  </si>
  <si>
    <t>EA514AG</t>
  </si>
  <si>
    <t>３本組 ホースピンチオフプライヤー</t>
  </si>
  <si>
    <t>0306</t>
  </si>
  <si>
    <t>EA514BD-14</t>
  </si>
  <si>
    <t>10mm&amp;14mm ねじ修正ツール(ｽﾊﾟｰｸﾌﾟﾗｸﾞ用)</t>
  </si>
  <si>
    <t>0307</t>
  </si>
  <si>
    <t>EA618KP-43</t>
  </si>
  <si>
    <t>1/2"DR/20.8㎜ ﾌﾟﾗｸﾞｿｹｯﾄ(ﾏｸﾞﾈｯﾄ付･六角)</t>
  </si>
  <si>
    <t>0310</t>
  </si>
  <si>
    <t>EA604AV-30</t>
  </si>
  <si>
    <t>ｶｯﾌﾟ型ｵｲﾙﾌｨﾙﾀｰﾚﾝﾁ((B76)輪入車用)</t>
  </si>
  <si>
    <t>EA604AV-71</t>
  </si>
  <si>
    <t>71.0mm ｶｯﾌﾟ型ｵｲﾙﾌｨﾙﾀｰﾚﾝﾁ(ろ紙交換型)</t>
  </si>
  <si>
    <t>EA604AB-25</t>
  </si>
  <si>
    <t>125-145mm/1/2"DR オイルフィルターレンチ</t>
  </si>
  <si>
    <t>EA604AH-17</t>
  </si>
  <si>
    <t>62-121mm オイルフィルターレンチ</t>
  </si>
  <si>
    <t>EA604AH-67</t>
  </si>
  <si>
    <t>120.7-131.8mm オイルフォルターレンチ</t>
  </si>
  <si>
    <t>EA604AH-71</t>
  </si>
  <si>
    <t>65- 83mm オイルフィルターレンチ</t>
  </si>
  <si>
    <t>0315</t>
  </si>
  <si>
    <t>EA604FT</t>
  </si>
  <si>
    <t>525mm ブレーキスプリングプライヤー</t>
  </si>
  <si>
    <t>0334</t>
  </si>
  <si>
    <t>EA525FC-12</t>
  </si>
  <si>
    <t>100mm ベンチバイス</t>
  </si>
  <si>
    <t>0335</t>
  </si>
  <si>
    <t>EA525W-150</t>
  </si>
  <si>
    <t>150mm/0-146mm メカニックバイス(回転台付)</t>
  </si>
  <si>
    <t>0340</t>
  </si>
  <si>
    <t>EA604BC-12</t>
  </si>
  <si>
    <t>12x12mm/299mm ドアヒンジレンチ</t>
  </si>
  <si>
    <t>0342</t>
  </si>
  <si>
    <t>EA598GH-4</t>
  </si>
  <si>
    <t>5.0kg/175-582mm ﾏｸﾞﾈｯﾄﾋﾟｯｸｱｯﾌﾟ(LED･ﾐﾗｰ)</t>
  </si>
  <si>
    <t>0343</t>
  </si>
  <si>
    <t>EA781BF-65</t>
  </si>
  <si>
    <t>305x1100mm/ 2kg マグネットクリーナー</t>
  </si>
  <si>
    <t>0349</t>
  </si>
  <si>
    <t>EA584AE</t>
  </si>
  <si>
    <t>M14-M33/５本組(1/2"DR) ｽｸﾘｭｰｴｷｽﾄﾗｸﾀｰ</t>
  </si>
  <si>
    <t>0350</t>
  </si>
  <si>
    <t>EA829A-52</t>
  </si>
  <si>
    <t>M6-M12 タップホルダー</t>
  </si>
  <si>
    <t>0358</t>
  </si>
  <si>
    <t>EA929DB-22B</t>
  </si>
  <si>
    <t>400x400mm 洗車タオル</t>
  </si>
  <si>
    <t>0362</t>
  </si>
  <si>
    <t>EA922BM-27</t>
  </si>
  <si>
    <t>18L 水性タイヤワックス</t>
  </si>
  <si>
    <t>0363</t>
  </si>
  <si>
    <t>EA922AB-81A</t>
  </si>
  <si>
    <t>380ml コーティング剤(ｶﾞﾗｽ系成分)</t>
  </si>
  <si>
    <t>0366</t>
  </si>
  <si>
    <t>EA618TA-12</t>
  </si>
  <si>
    <t>3/8"DRx12mm ソケット(ﾁﾀﾝ合金製)</t>
  </si>
  <si>
    <t>EA618TA-14</t>
  </si>
  <si>
    <t>3/8"DRx14mm ソケット(ﾁﾀﾝ合金製)</t>
  </si>
  <si>
    <t>EA618SC-21</t>
  </si>
  <si>
    <t>1/2"DR x21mm ソケット(ｽﾃﾝﾚｽ製)</t>
  </si>
  <si>
    <t>EA618SC-210</t>
  </si>
  <si>
    <t>1/2"DR x10mm [INHEX]ﾋﾞｯﾄｿｹｯﾄ(ｽﾃﾝﾚｽ製)</t>
  </si>
  <si>
    <t>0375</t>
  </si>
  <si>
    <t>EA612TE-3</t>
  </si>
  <si>
    <t>1/2"DR ソケットレンチセット</t>
  </si>
  <si>
    <t>0377</t>
  </si>
  <si>
    <t>EA612TJ-2</t>
  </si>
  <si>
    <t>1/2"DR [INHEX]ビットソケットセット</t>
  </si>
  <si>
    <t>0395</t>
  </si>
  <si>
    <t>EA618XA-213</t>
  </si>
  <si>
    <t>1/2"DRx1･1/ 8" ソケット</t>
  </si>
  <si>
    <t>0410</t>
  </si>
  <si>
    <t>EA684RA-114</t>
  </si>
  <si>
    <t>1･1/8"  ラチェット片目片口スパナ</t>
  </si>
  <si>
    <t>0420</t>
  </si>
  <si>
    <t>EA617CL</t>
  </si>
  <si>
    <t>1/4"DR ソケットセット</t>
  </si>
  <si>
    <t>0426</t>
  </si>
  <si>
    <t>EA617-172</t>
  </si>
  <si>
    <t>3/8"DRx420mm ｿｹｯﾄﾎﾙﾀﾞｰ(ﾏｸﾞﾈｯﾄ付/黒)</t>
  </si>
  <si>
    <t>0443</t>
  </si>
  <si>
    <t>EA615GB-104</t>
  </si>
  <si>
    <t>13/32"x 7/16" 両口スパナ</t>
  </si>
  <si>
    <t>EA616CB-3</t>
  </si>
  <si>
    <t>11x13mm 両口めがねレンチ(ｽﾄﾚｰﾄ型･ｼｮｰﾄ)</t>
  </si>
  <si>
    <t>EA614H-154</t>
  </si>
  <si>
    <t>11/32" 片目片口スパナ</t>
  </si>
  <si>
    <t>EA614H-163</t>
  </si>
  <si>
    <t>3/4"  片目片口スパナ</t>
  </si>
  <si>
    <t>EA616CG-5</t>
  </si>
  <si>
    <t>19x21mm/15ﾟ 両口めがねレンチ</t>
  </si>
  <si>
    <t>EA618HT-4</t>
  </si>
  <si>
    <t>1/4"DR/4.0x25mm [INHEX]ビットソケット</t>
  </si>
  <si>
    <t>0447</t>
  </si>
  <si>
    <t>EA618J-11</t>
  </si>
  <si>
    <t>3/8"DR ソケットレンチセット</t>
  </si>
  <si>
    <t>EA618JF-19</t>
  </si>
  <si>
    <t>3/8"DRx19mm ディープソケット</t>
  </si>
  <si>
    <t>EA618JL-136</t>
  </si>
  <si>
    <t>3/8"DRx 7/8"  ディープソケット(六角)</t>
  </si>
  <si>
    <t>0449</t>
  </si>
  <si>
    <t>EA618JY-20</t>
  </si>
  <si>
    <t>3/8"DR/T20x125mm [Bore-Torx]ﾋﾞｯﾄｿｹｯﾄ</t>
  </si>
  <si>
    <t>EA618KG-25</t>
  </si>
  <si>
    <t>1/2"DRx25mm ディープソケット</t>
  </si>
  <si>
    <t>EA619BS-4</t>
  </si>
  <si>
    <t>3/8"DR/ 4x50mm [INHEX]ソケット (Z-EAL)</t>
  </si>
  <si>
    <t>0461</t>
  </si>
  <si>
    <t>EA618CZ-137</t>
  </si>
  <si>
    <t>1/2"DRx 5/8" スタッドプーラー(ｲﾝﾁ)</t>
  </si>
  <si>
    <t>EA618CF-100</t>
  </si>
  <si>
    <t>1/2"DR/3/8"-15/16" ディープソケット</t>
  </si>
  <si>
    <t>0466</t>
  </si>
  <si>
    <t>EA615AF-3</t>
  </si>
  <si>
    <t>11x13mm/136x4.0mm 両口スパナ(薄型)</t>
  </si>
  <si>
    <t>EA615AM-60</t>
  </si>
  <si>
    <t>６本組/ 8-24mm  両口スパナ</t>
  </si>
  <si>
    <t>0468</t>
  </si>
  <si>
    <t>EA615AR-100</t>
  </si>
  <si>
    <t>11本組 薄口スパナセット</t>
  </si>
  <si>
    <t>0470</t>
  </si>
  <si>
    <t>EA164DR-112</t>
  </si>
  <si>
    <t>1/2"DRx12mm ソケット(動力工具用)</t>
  </si>
  <si>
    <t>0473</t>
  </si>
  <si>
    <t>EA687HF-13</t>
  </si>
  <si>
    <t>1/2"DRx13mm インパクトソケット(薄肉)</t>
  </si>
  <si>
    <t>0477</t>
  </si>
  <si>
    <t>EA164GT-319</t>
  </si>
  <si>
    <t>1/2"DR/19mm ﾎｲｰﾙﾅｯﾄ用薄型ﾛﾝｸﾞｲﾝﾊﾟｸﾄｿｹｯﾄ</t>
  </si>
  <si>
    <t>0478</t>
  </si>
  <si>
    <t>EA164NL-126</t>
  </si>
  <si>
    <t>1"DR/26mm インパクトソケット</t>
  </si>
  <si>
    <t>0484</t>
  </si>
  <si>
    <t>EA164FC-65</t>
  </si>
  <si>
    <t>1"DRx65mm 薄肉ｲﾝﾊﾟｸﾄﾃﾞｨｰﾌﾟｿｹｯﾄ</t>
  </si>
  <si>
    <t>0485</t>
  </si>
  <si>
    <t>EA613GB-60</t>
  </si>
  <si>
    <t>60mm 打撃スパナ</t>
  </si>
  <si>
    <t>EA613GM-100</t>
  </si>
  <si>
    <t>100mm 打撃めがねレンチ(ﾍﾞﾝﾄ)</t>
  </si>
  <si>
    <t>0487</t>
  </si>
  <si>
    <t>EA602A-4</t>
  </si>
  <si>
    <t>17x21mm/250mm 両口ラチェットレンチ(ｼｮｰﾄ)</t>
  </si>
  <si>
    <t>EA602AD-11</t>
  </si>
  <si>
    <t>19x22mm/312mm ラチェットレンチ(ｼﾉ付)</t>
  </si>
  <si>
    <t>0489</t>
  </si>
  <si>
    <t>EA546JA-6</t>
  </si>
  <si>
    <t>154mm スピードレンチ</t>
  </si>
  <si>
    <t>EA534X-225</t>
  </si>
  <si>
    <t>280mm ｾｰﾌﾃｨｰ･ﾜｲﾔｰﾂｲｽﾀｰ(右･左切替ｵｰﾄﾘﾀｰﾝ)</t>
  </si>
  <si>
    <t>EA534XA-6</t>
  </si>
  <si>
    <t>0.6mmx183m セーフティーワイヤー(ｽﾃﾝﾚｽ製)</t>
  </si>
  <si>
    <t>EA534XC-170</t>
  </si>
  <si>
    <t>295mm ｾｰﾌﾃｨｰ･ﾜｲﾔｰﾂｲｽﾀｰ(右ねじり)</t>
  </si>
  <si>
    <t>0509</t>
  </si>
  <si>
    <t>EA550MR-1</t>
  </si>
  <si>
    <t>11本組 ドライバーセット(精密用)</t>
  </si>
  <si>
    <t>EA552EB-105</t>
  </si>
  <si>
    <t>5/64"x 64mm [Hex]ドライバー(精密用)</t>
  </si>
  <si>
    <t>0518</t>
  </si>
  <si>
    <t>EA560PE-4</t>
  </si>
  <si>
    <t>#4 x200mm [+]ドライバー</t>
  </si>
  <si>
    <t>EA560PF-200</t>
  </si>
  <si>
    <t>13x200mm [-]ドライバー(手元六角)</t>
  </si>
  <si>
    <t>EA573MF-9</t>
  </si>
  <si>
    <t>0526</t>
  </si>
  <si>
    <t>EA560GA</t>
  </si>
  <si>
    <t>７本組 [+ -]ドライバーセット</t>
  </si>
  <si>
    <t>EA560GA-23</t>
  </si>
  <si>
    <t>10.0x200㎜ [-]ドライバー(四角軸)</t>
  </si>
  <si>
    <t>0527</t>
  </si>
  <si>
    <t>EA565AB-12A</t>
  </si>
  <si>
    <t>12.0x250mm [Nut]ドライバー</t>
  </si>
  <si>
    <t>EA564AH-102</t>
  </si>
  <si>
    <t>#2x#3 [+]ﾄﾞﾗｲﾊﾞｰ(ﾗﾁｪｯﾄ式･電工型)</t>
  </si>
  <si>
    <t>0533</t>
  </si>
  <si>
    <t>EA550PB</t>
  </si>
  <si>
    <t>ドライバービットセット(ﾗﾁｪｯﾄ式ﾊﾝﾄﾞﾙ付)</t>
  </si>
  <si>
    <t>EA550PC</t>
  </si>
  <si>
    <t>EA683SG-10</t>
  </si>
  <si>
    <t>10本組 ドライバーセット(差替式)</t>
  </si>
  <si>
    <t>EA562-23</t>
  </si>
  <si>
    <t>1/4"Hex ラチェットハンドル(ﾋﾞｯﾄ式)</t>
  </si>
  <si>
    <t>0537</t>
  </si>
  <si>
    <t>EA550BP-53</t>
  </si>
  <si>
    <t>[+ -]ｽﾀﾋﾞｰﾄﾞﾗｲﾊﾞｰｾｯﾄ(ﾗﾁｪｯﾄ式)</t>
  </si>
  <si>
    <t>0545</t>
  </si>
  <si>
    <t>EA611GY-8</t>
  </si>
  <si>
    <t>M8x50mm [XZN]ドライバービット</t>
  </si>
  <si>
    <t>0556</t>
  </si>
  <si>
    <t>EA573WK-24</t>
  </si>
  <si>
    <t>24x224mm [Hexagon]キーレンチ</t>
  </si>
  <si>
    <t>0560</t>
  </si>
  <si>
    <t>EA573BE-103</t>
  </si>
  <si>
    <t>5/64"x 81mm [Ball Hexagon]キーレンチ</t>
  </si>
  <si>
    <t>0564</t>
  </si>
  <si>
    <t>EA573BW-12</t>
  </si>
  <si>
    <t>12x320mm [Hexagon]Ｔ型レンチ</t>
  </si>
  <si>
    <t>EA573KN</t>
  </si>
  <si>
    <t>T10- T30/6本組 [Hexlobe]Ｔ型ドライバー</t>
  </si>
  <si>
    <t>EA573KN-25</t>
  </si>
  <si>
    <t>T25 x100mm [Hexlobe]Ｔ型ドライバー</t>
  </si>
  <si>
    <t>EA573KN-30</t>
  </si>
  <si>
    <t>T30 x100mm [Hexlobe]Ｔ型ドライバー</t>
  </si>
  <si>
    <t>EA573KN-125</t>
  </si>
  <si>
    <t>T25 x150mm [Hexlobe]Ｔ型ドライバー</t>
  </si>
  <si>
    <t>0567</t>
  </si>
  <si>
    <t>EA566AC-10</t>
  </si>
  <si>
    <t>３本組 プローブ(ﾋﾟｯｸ &amp; ﾌｯｸ)</t>
  </si>
  <si>
    <t>EA566AC-11</t>
  </si>
  <si>
    <t>EA566AC-14</t>
  </si>
  <si>
    <t>150mm プローブ・フック(精密用)</t>
  </si>
  <si>
    <t>EA566LX-1</t>
  </si>
  <si>
    <t>160mm オーリングピックツール</t>
  </si>
  <si>
    <t>0572</t>
  </si>
  <si>
    <t>EA572HE-10</t>
  </si>
  <si>
    <t>10mm 丸リベットセッター</t>
  </si>
  <si>
    <t>EA521VX-4B</t>
  </si>
  <si>
    <t>200mm 精密やすり(平/中目)</t>
  </si>
  <si>
    <t>EA521VX-12D</t>
  </si>
  <si>
    <t>160mm 精密やすり(半丸/極油目)</t>
  </si>
  <si>
    <t>0580</t>
  </si>
  <si>
    <t>EA826VS-1</t>
  </si>
  <si>
    <t>0.5mm ダイヤモンドやすり(小径穴用)</t>
  </si>
  <si>
    <t>0581</t>
  </si>
  <si>
    <t>EA826VV-14</t>
  </si>
  <si>
    <t>150x6x0.15mm/中目 ｱﾙﾐﾔｽﾘ(ｷﾞｬｯﾌﾟ無･片面)</t>
  </si>
  <si>
    <t>EA521TF-6</t>
  </si>
  <si>
    <t>6x160mm やすり(幅広/半丸/粗目)</t>
  </si>
  <si>
    <t>0586</t>
  </si>
  <si>
    <t>EA521AB-8</t>
  </si>
  <si>
    <t>200mm やすり(ﾏｼﾞｶｯﾄ 平/柄付)</t>
  </si>
  <si>
    <t>EA522AJ-3</t>
  </si>
  <si>
    <t>100x50x13mm ハンド油砥石(櫛形/極細目)</t>
  </si>
  <si>
    <t>0589</t>
  </si>
  <si>
    <t>EA522G-18</t>
  </si>
  <si>
    <t>205x75x50mm 砥石･天然(中仕上げ)</t>
  </si>
  <si>
    <t>EA522G-74</t>
  </si>
  <si>
    <t>210x70x20mm/#8000 角砥石(仕上)</t>
  </si>
  <si>
    <t>EA109AT-13</t>
  </si>
  <si>
    <t>8.0x32mm 耐静電ブラシ(馬毛)</t>
  </si>
  <si>
    <t>0598</t>
  </si>
  <si>
    <t>EA109BE-62</t>
  </si>
  <si>
    <t>12.7x100mm パーツブラシ(ﾅｲﾛﾝ)</t>
  </si>
  <si>
    <t>0605</t>
  </si>
  <si>
    <t>EA928AG-40</t>
  </si>
  <si>
    <t>60x 55mm スチールたわし(ｿｰﾌﾟ付/6個)</t>
  </si>
  <si>
    <t>EA992CW-12</t>
  </si>
  <si>
    <t>188x90x65mm   部品洗浄かご(ｽﾃﾝﾚｽ製)</t>
  </si>
  <si>
    <t>EA992CW-14</t>
  </si>
  <si>
    <t>235x190x100mm 部品洗浄かご(ｽﾃﾝﾚｽ製)</t>
  </si>
  <si>
    <t>0607</t>
  </si>
  <si>
    <t>EA991PB-57</t>
  </si>
  <si>
    <t>[EA991PB-41～42用] 先端ノズル(黄/5個)</t>
  </si>
  <si>
    <t>EA992CM-63</t>
  </si>
  <si>
    <t>φ170/0.42mm/ 8ﾒｯｼｭ こし網(柄付･ｽﾃﾝﾚｽ製)</t>
  </si>
  <si>
    <t>0611</t>
  </si>
  <si>
    <t>EA991X-34</t>
  </si>
  <si>
    <t>φ148x370mm 玉ひしゃく(ｽﾃﾝﾚｽ製)</t>
  </si>
  <si>
    <t>0614</t>
  </si>
  <si>
    <t>EA508S-163</t>
  </si>
  <si>
    <t>435x145x 63mm ふた付ボックス(ｽﾃﾝﾚｽ製)</t>
  </si>
  <si>
    <t>0617</t>
  </si>
  <si>
    <t>EA929AC-31</t>
  </si>
  <si>
    <t>254x305mm 工業用ワイパー(薄/275枚)</t>
  </si>
  <si>
    <t>EA929AC-47</t>
  </si>
  <si>
    <t>254x305mm 工業用ワイパー(300枚)</t>
  </si>
  <si>
    <t>0619</t>
  </si>
  <si>
    <t>EA929AE-29</t>
  </si>
  <si>
    <t>250x250mm 工業用ワイパー(ﾋﾟﾝｸ/100枚)</t>
  </si>
  <si>
    <t>EA929AE-54</t>
  </si>
  <si>
    <t>198x130mm 工業用ワイパー(220枚)</t>
  </si>
  <si>
    <t>0622</t>
  </si>
  <si>
    <t>EA929DJ-11</t>
  </si>
  <si>
    <t>254x254mm 油吸着パッド(2個/ﾄﾚｰ付)</t>
  </si>
  <si>
    <t>0623</t>
  </si>
  <si>
    <t>EA929DK-32</t>
  </si>
  <si>
    <t>φ 76mmx2.4m 油･液体吸収材(20本)</t>
  </si>
  <si>
    <t>EA929DJ-66</t>
  </si>
  <si>
    <t>1321x657x146mm オイルデッキ(耐薬品用)</t>
  </si>
  <si>
    <t>0626</t>
  </si>
  <si>
    <t>EA520W-11</t>
  </si>
  <si>
    <t>φ483mm/30ｶﾞﾛﾝ ドラムキャリー(ｽﾁｰﾙｷｬｽﾀｰ)</t>
  </si>
  <si>
    <t>EA520W-13</t>
  </si>
  <si>
    <t>φ686mm/85ｶﾞﾛﾝ ドラムキャリー(ｽﾁｰﾙｷｬｽﾀｰ)</t>
  </si>
  <si>
    <t>0627</t>
  </si>
  <si>
    <t>EA990XR-1</t>
  </si>
  <si>
    <t>ドラム缶カッター</t>
  </si>
  <si>
    <t>0631</t>
  </si>
  <si>
    <t>EA990XB-50</t>
  </si>
  <si>
    <t>φ19mm(内径)/2.0m オイルポンプ用ホース</t>
  </si>
  <si>
    <t>0632</t>
  </si>
  <si>
    <t>EA991CS-21</t>
  </si>
  <si>
    <t>NPT3/4"/4m オイルポンプ用ホース</t>
  </si>
  <si>
    <t>0654</t>
  </si>
  <si>
    <t>EA781BH-3</t>
  </si>
  <si>
    <t>φ26x264mm  脱磁器(ﾍﾟﾝ型)</t>
  </si>
  <si>
    <t>0657</t>
  </si>
  <si>
    <t>EA637EP-3</t>
  </si>
  <si>
    <t>φ45x8mm ｽｸﾘｭｰｼﾞｬｯｷ用･センタリングパッド</t>
  </si>
  <si>
    <t>0664</t>
  </si>
  <si>
    <t>EA639YB-4</t>
  </si>
  <si>
    <t>50kg トグルクランプ</t>
  </si>
  <si>
    <t>0669</t>
  </si>
  <si>
    <t>EA824DA-15</t>
  </si>
  <si>
    <t>0.05-0.20mm カッティングブローチ(12本組)</t>
  </si>
  <si>
    <t>0670</t>
  </si>
  <si>
    <t>EA537HA-3</t>
  </si>
  <si>
    <t>130mm 精密プライヤー(ﾊｰﾌﾗｳﾝﾄﾞ/ｷﾞｻﾞ付)</t>
  </si>
  <si>
    <t>EA537HA-4</t>
  </si>
  <si>
    <t>140mm 精密プライヤー(ﾌﾗｯﾄ/ｷﾞｻﾞ付)</t>
  </si>
  <si>
    <t>0671</t>
  </si>
  <si>
    <t>EA595BF-7</t>
  </si>
  <si>
    <t>110mm 精密用ピンセット(ｽﾃﾝﾚｽ製)</t>
  </si>
  <si>
    <t>EA595BF-8</t>
  </si>
  <si>
    <t>EA595BF-9</t>
  </si>
  <si>
    <t>115mm 精密用ピンセット(先曲/ｽﾃﾝﾚｽ製)</t>
  </si>
  <si>
    <t>0680</t>
  </si>
  <si>
    <t>EA595GC-13</t>
  </si>
  <si>
    <t>115mm ピンセット(先細/曲/ｺｰﾃｨﾝｸﾞ)</t>
  </si>
  <si>
    <t>0681</t>
  </si>
  <si>
    <t>EA595KB-53</t>
  </si>
  <si>
    <t>155mm ピンセット(ｽﾃﾝﾚｽ製･先曲/LEDﾗｲﾄ)</t>
  </si>
  <si>
    <t>EA595LA-11</t>
  </si>
  <si>
    <t>150mm ピンセット(ｽﾃﾝﾚｽ製)</t>
  </si>
  <si>
    <t>EA755CA-22</t>
  </si>
  <si>
    <t>140x110x80mm スライドテーブル</t>
  </si>
  <si>
    <t>0685</t>
  </si>
  <si>
    <t>EA756FD-3</t>
  </si>
  <si>
    <t>x7.0/ 30mm ハンドルーペ(LEDﾗｲﾄ付)</t>
  </si>
  <si>
    <t>EA756HE-1</t>
  </si>
  <si>
    <t>x2.5 ヘッドルーペ</t>
  </si>
  <si>
    <t>EA756DM-15</t>
  </si>
  <si>
    <t>x15/16.3mm     ルーペ(LEDﾗｲﾄ付/充電式)</t>
  </si>
  <si>
    <t>EA756FJ-2</t>
  </si>
  <si>
    <t>x7.0/19mm リネンテスター</t>
  </si>
  <si>
    <t>0689</t>
  </si>
  <si>
    <t>EA304P-1</t>
  </si>
  <si>
    <t>4.0mm こて先 (EA304P-30･-40用)</t>
  </si>
  <si>
    <t>EA304P-40</t>
  </si>
  <si>
    <t>AC100V/ 40W 半田ごて(ﾎﾟｰﾀﾌﾞﾙ型)</t>
  </si>
  <si>
    <t>0691</t>
  </si>
  <si>
    <t>EA304AP-20</t>
  </si>
  <si>
    <t>φ3.2mm 交換用こて先 (EA304AP用)</t>
  </si>
  <si>
    <t>0692</t>
  </si>
  <si>
    <t>EA323NA</t>
  </si>
  <si>
    <t>AC100V/120W 半田吸取器</t>
  </si>
  <si>
    <t>0693</t>
  </si>
  <si>
    <t>EA311A-11</t>
  </si>
  <si>
    <t>[EA311A-10用] 詰替空容器(5本)</t>
  </si>
  <si>
    <t>0697</t>
  </si>
  <si>
    <t>EA997RE-101</t>
  </si>
  <si>
    <t>100x100x3.0mm 半導電ゲルシート(ｳﾚﾀﾝ)</t>
  </si>
  <si>
    <t>0699</t>
  </si>
  <si>
    <t>EA506EC-124</t>
  </si>
  <si>
    <t>91x154x60mm キャビネットトレー(ESD)</t>
  </si>
  <si>
    <t>0706</t>
  </si>
  <si>
    <t>EA910ED-25.5A</t>
  </si>
  <si>
    <t>25.5cm 静電気帯電防止作業ブーツ</t>
  </si>
  <si>
    <t>EA910ED-28A</t>
  </si>
  <si>
    <t>28.0cm 静電気帯電防止作業ブーツ</t>
  </si>
  <si>
    <t>0708</t>
  </si>
  <si>
    <t>EA720ME-47</t>
  </si>
  <si>
    <t>[60･64mm幅ﾛｯﾄﾞ用] スライド金具</t>
  </si>
  <si>
    <t>EA720ME-50</t>
  </si>
  <si>
    <t>60mm幅用 標尺スタンド(角度可変式)</t>
  </si>
  <si>
    <t>0713</t>
  </si>
  <si>
    <t>EA720M-8B</t>
  </si>
  <si>
    <t>8.0m メジャーポール(伸縮式)</t>
  </si>
  <si>
    <t>EA720M-12A</t>
  </si>
  <si>
    <t>12m メジャーポール(伸縮式)</t>
  </si>
  <si>
    <t>0714</t>
  </si>
  <si>
    <t>EA720LJ-20</t>
  </si>
  <si>
    <t>13mmx 20m 巻尺(ｽﾃﾝﾚｽﾃｰﾌﾟ)</t>
  </si>
  <si>
    <t>0717</t>
  </si>
  <si>
    <t>EA720JK-13</t>
  </si>
  <si>
    <t>6mmx3.0m メジャー(ﾏｸﾞﾈｯﾄ付)</t>
  </si>
  <si>
    <t>0720</t>
  </si>
  <si>
    <t>EA720HP-20</t>
  </si>
  <si>
    <t>6mmx  2m メジャー(ｽﾄｯﾊﾟｰ/ｷｰﾘﾝｸﾞ付)</t>
  </si>
  <si>
    <t>EA720HP-235</t>
  </si>
  <si>
    <t>16mmx3.5m メジャー(内寸･深さ目盛付)</t>
  </si>
  <si>
    <t>EA720WA-12A</t>
  </si>
  <si>
    <t>250x500mm シルバー曲尺</t>
  </si>
  <si>
    <t>0724</t>
  </si>
  <si>
    <t>EA581AG-2</t>
  </si>
  <si>
    <t>50m チョークライン(大型･太線/はや巻)</t>
  </si>
  <si>
    <t>0725</t>
  </si>
  <si>
    <t>EA581AD-24</t>
  </si>
  <si>
    <t>300g 粉チョーク(黄)</t>
  </si>
  <si>
    <t>0726</t>
  </si>
  <si>
    <t>EA780KB-1A</t>
  </si>
  <si>
    <t>655-1745mm エレベーター三脚</t>
  </si>
  <si>
    <t>0727</t>
  </si>
  <si>
    <t>EA780SA-1</t>
  </si>
  <si>
    <t>レーザー墨出し器(ﾚｯﾄﾞﾚｰｻﾞｰ)</t>
  </si>
  <si>
    <t>0729</t>
  </si>
  <si>
    <t>EA735ME-100</t>
  </si>
  <si>
    <t>1000mm アルミレベル(ﾏｸﾞﾈｯﾄ･角度目盛付)</t>
  </si>
  <si>
    <t>0730</t>
  </si>
  <si>
    <t>EA721JN-8</t>
  </si>
  <si>
    <t>225mm アルミレベル(ﾏｸﾞﾈｯﾄ付)</t>
  </si>
  <si>
    <t>EA719DB-34</t>
  </si>
  <si>
    <t>100x70x96mm Ｖブロック(ﾏｸﾞﾈｯﾄ付/2個)</t>
  </si>
  <si>
    <t>EA720YZ-3</t>
  </si>
  <si>
    <t>8- 63mm パラレルセット</t>
  </si>
  <si>
    <t>0737</t>
  </si>
  <si>
    <t>EA720WS-13</t>
  </si>
  <si>
    <t>1000x320mm プロトラクター(2本竿)</t>
  </si>
  <si>
    <t>EA725T-68</t>
  </si>
  <si>
    <t>テストインディケーターホルダー</t>
  </si>
  <si>
    <t>0740</t>
  </si>
  <si>
    <t>EA725MB-21</t>
  </si>
  <si>
    <t>0.2mm/0.02/30mm ﾀﾞｲﾔﾙｲﾝｼﾞｹｰﾀｰ(鋼)</t>
  </si>
  <si>
    <t>0742</t>
  </si>
  <si>
    <t>EA725-61</t>
  </si>
  <si>
    <t>450mm ノギス(ｽﾃﾝﾚｽ製)</t>
  </si>
  <si>
    <t>EA725DB-200A</t>
  </si>
  <si>
    <t>200mm デジタルノギス</t>
  </si>
  <si>
    <t>EA725ET-41</t>
  </si>
  <si>
    <t>0- 25mm ﾃﾞｼﾞﾀﾙ･ﾊﾟｲﾌﾟｼｸﾈｽﾏｲｸﾛﾒｰﾀｰ(PC対応)</t>
  </si>
  <si>
    <t>0748</t>
  </si>
  <si>
    <t>EA725KC-200</t>
  </si>
  <si>
    <t>200mm インサイドキャリパー</t>
  </si>
  <si>
    <t>0751</t>
  </si>
  <si>
    <t>EA725SD-22</t>
  </si>
  <si>
    <t>ワイヤーゲージ(American Standard)</t>
  </si>
  <si>
    <t>0755</t>
  </si>
  <si>
    <t>EA729DM-10</t>
  </si>
  <si>
    <t>G 3/8"/75mm/0-1.0MPa つば付圧力計(ｽﾃﾝﾚｽ)</t>
  </si>
  <si>
    <t>0760</t>
  </si>
  <si>
    <t>EA715EB-3</t>
  </si>
  <si>
    <t>420g( 0.01g) コンパクトスケール</t>
  </si>
  <si>
    <t>0763</t>
  </si>
  <si>
    <t>EA813B-10CA</t>
  </si>
  <si>
    <t>DC10.8V/2.0Ah リチウムイオンバッテリー</t>
  </si>
  <si>
    <t>0770</t>
  </si>
  <si>
    <t>EA707D-1</t>
  </si>
  <si>
    <t>50-1000V ＡＣ検電器(ﾎﾞﾙﾄｽﾃｨｯｸ)</t>
  </si>
  <si>
    <t>0785</t>
  </si>
  <si>
    <t>EA707NC-23</t>
  </si>
  <si>
    <t>2000mm テストリード 黒</t>
  </si>
  <si>
    <t>EA707NC-741</t>
  </si>
  <si>
    <t>1500mm テストリード 黒</t>
  </si>
  <si>
    <t>0788</t>
  </si>
  <si>
    <t>EA742H-1</t>
  </si>
  <si>
    <t>データロガー用データ収集器</t>
  </si>
  <si>
    <t>EA742HF</t>
  </si>
  <si>
    <t>クランプデータロガー</t>
  </si>
  <si>
    <t>0801</t>
  </si>
  <si>
    <t>EA743AM-1A</t>
  </si>
  <si>
    <t>-20/+70ﾟC 熱線式風速・風温センサー</t>
  </si>
  <si>
    <t>0802</t>
  </si>
  <si>
    <t>EA742HB-2</t>
  </si>
  <si>
    <t>温度データロガー</t>
  </si>
  <si>
    <t>0811</t>
  </si>
  <si>
    <t>EA728G-59</t>
  </si>
  <si>
    <t>210x47mm 温度計(黒)</t>
  </si>
  <si>
    <t>0820</t>
  </si>
  <si>
    <t>EA813BB-2A</t>
  </si>
  <si>
    <t>DC10.8V ドライバードリル(充電式)</t>
  </si>
  <si>
    <t>0821</t>
  </si>
  <si>
    <t>EA813BJ-5</t>
  </si>
  <si>
    <t>DC18.0V インパクトドライバー(充電式)</t>
  </si>
  <si>
    <t>0823</t>
  </si>
  <si>
    <t>EA813B-1J</t>
  </si>
  <si>
    <t>DC18.0V 充電器</t>
  </si>
  <si>
    <t>EA851FC-10</t>
  </si>
  <si>
    <t>DC18V 丸鋸&amp;サンダーセット</t>
  </si>
  <si>
    <t>0829</t>
  </si>
  <si>
    <t>EA813CD-7</t>
  </si>
  <si>
    <t>10.8V   ドライバードリル(充電式)</t>
  </si>
  <si>
    <t>0830</t>
  </si>
  <si>
    <t>EA813CG-4B</t>
  </si>
  <si>
    <t>DC14.4V ドライバードリル(充電式)</t>
  </si>
  <si>
    <t>EA813DA-2A</t>
  </si>
  <si>
    <t>DC7.2V インパクトドライバー(充電式)</t>
  </si>
  <si>
    <t>EA813DA-20A</t>
  </si>
  <si>
    <t>DC7.2V ｲﾝﾊﾟｸﾄﾄﾞﾗｲﾊﾞｰ(充電式･ﾎﾙｽﾀｰ付)</t>
  </si>
  <si>
    <t>0837</t>
  </si>
  <si>
    <t>EA758CV-33</t>
  </si>
  <si>
    <t>[充電式] LEDランタンセット</t>
  </si>
  <si>
    <t>0838</t>
  </si>
  <si>
    <t>EA801A-6A</t>
  </si>
  <si>
    <t>10mm 無段変速･電気ドリル(正逆転付)</t>
  </si>
  <si>
    <t>EA854AD-2</t>
  </si>
  <si>
    <t>AC100V/430W ジグソー</t>
  </si>
  <si>
    <t>0853</t>
  </si>
  <si>
    <t>EA898RG-21</t>
  </si>
  <si>
    <t>DC18V/2.0Ah 交換用ﾊﾞｯﾃﾘｰ(ﾘﾁｳﾑｲｵﾝ電池)</t>
  </si>
  <si>
    <t>EA858HR-2</t>
  </si>
  <si>
    <t>DC36V  油圧パンチャー(充電式)</t>
  </si>
  <si>
    <t>0857</t>
  </si>
  <si>
    <t>EA801-105</t>
  </si>
  <si>
    <t>[EA801-101､103用] シャンク</t>
  </si>
  <si>
    <t>EA826EH-1</t>
  </si>
  <si>
    <t>2.5-13.0mm チャック(EA826EH用)</t>
  </si>
  <si>
    <t>EA826ER</t>
  </si>
  <si>
    <t>2.5-10.0mm ドリルシャープナー</t>
  </si>
  <si>
    <t>EA826ER-1</t>
  </si>
  <si>
    <t>[EA826ER用] 砥石</t>
  </si>
  <si>
    <t>0858</t>
  </si>
  <si>
    <t>EA851X-1</t>
  </si>
  <si>
    <t>60cm 角度付丸鋸定規</t>
  </si>
  <si>
    <t>EA818EA-1B</t>
  </si>
  <si>
    <t>AC100V /5000-32000rpm ﾊﾝﾄﾞｸﾞﾗｲﾝﾀﾞｰｾｯﾄ</t>
  </si>
  <si>
    <t>EA818ED-6</t>
  </si>
  <si>
    <t>0.8－3.2mm キーレスチャック</t>
  </si>
  <si>
    <t>EA818ED-11</t>
  </si>
  <si>
    <t>AC100V/ 5000-22000rpm ﾊﾝﾄﾞｸﾞﾗｲﾝﾀﾞｰｾｯﾄ</t>
  </si>
  <si>
    <t>EA818E-60B</t>
  </si>
  <si>
    <t>2.4x 8.2mm/3.2mm軸 ダイヤモンドバー</t>
  </si>
  <si>
    <t>EA818E-153</t>
  </si>
  <si>
    <t>(3.2mm軸) グラインダーアクセサリーセット</t>
  </si>
  <si>
    <t>EA818E-159A</t>
  </si>
  <si>
    <t>EA818E-139</t>
  </si>
  <si>
    <t>38mm/3.2mm軸 アーバー</t>
  </si>
  <si>
    <t>EA818E-144</t>
  </si>
  <si>
    <t>23.8x 1.0mm カッティング砥石(20枚)</t>
  </si>
  <si>
    <t>EA818E-145</t>
  </si>
  <si>
    <t>23.8x0.6mm カッティング砥石(36枚)</t>
  </si>
  <si>
    <t>EA818E-161A</t>
  </si>
  <si>
    <t>φ12.7x7mm フェルトバフ</t>
  </si>
  <si>
    <t>EA818E-162</t>
  </si>
  <si>
    <t>φ25.4mm/3.0mm クロスバフ</t>
  </si>
  <si>
    <t>EA819AK-36</t>
  </si>
  <si>
    <t>19mm/3.2mm軸 平型 軸付ブラシ(ｽﾃﾝﾚｽ製)</t>
  </si>
  <si>
    <t>EA819AK-38</t>
  </si>
  <si>
    <t>38mm/3.2mm軸 平型 軸付ブラシ(ｽﾃﾝﾚｽ製)</t>
  </si>
  <si>
    <t>EA818MA-3A</t>
  </si>
  <si>
    <t>1000-30000rpm ﾏｲｸﾛｸﾞﾗｲﾝﾀﾞｰ(高速型/重作業</t>
  </si>
  <si>
    <t>0866</t>
  </si>
  <si>
    <t>EA860KH-50A</t>
  </si>
  <si>
    <t>AC100V/2.0kw(50Hz) 発電機</t>
  </si>
  <si>
    <t>EA860KN</t>
  </si>
  <si>
    <t>AC100V/1.6kw(DC12V/8A) 発電機(ｲﾝﾊﾞｰﾀｰ式)</t>
  </si>
  <si>
    <t>0868</t>
  </si>
  <si>
    <t>EA815D-6</t>
  </si>
  <si>
    <t>470x370x525mm 空リール</t>
  </si>
  <si>
    <t>0872</t>
  </si>
  <si>
    <t>EA815BS-30</t>
  </si>
  <si>
    <t>AC125V/15A/30m コードリール(ｱｰｽ付)</t>
  </si>
  <si>
    <t>0875</t>
  </si>
  <si>
    <t>EA815GR-21</t>
  </si>
  <si>
    <t>AC250V/20A 三相タップ(正転3口)</t>
  </si>
  <si>
    <t>EA815GR-22</t>
  </si>
  <si>
    <t>AC250V/20A 三相タップ(正転2口/逆転1口)</t>
  </si>
  <si>
    <t>0876</t>
  </si>
  <si>
    <t>EA815GA-44</t>
  </si>
  <si>
    <t>AC125V/12Ax0.5 m 延長コード</t>
  </si>
  <si>
    <t>0878</t>
  </si>
  <si>
    <t>EA824F-150</t>
  </si>
  <si>
    <t>1.0- 5.9mm/ 50本組 ストレートドリル(HSS)</t>
  </si>
  <si>
    <t>0881</t>
  </si>
  <si>
    <t>EA824-4.2</t>
  </si>
  <si>
    <t>4.2x 83mm ｽﾄﾚｰﾄｼｬﾝｸﾄﾞﾘﾙ(HSS.2本)</t>
  </si>
  <si>
    <t>EA824-8</t>
  </si>
  <si>
    <t>8.0x114mm ｽﾄﾚｰﾄｼｬﾝｸﾄﾞﾘﾙ(HSS)</t>
  </si>
  <si>
    <t>0886</t>
  </si>
  <si>
    <t>EA824PA-8.1</t>
  </si>
  <si>
    <t>8.1x 82mm 超硬ドリル(TiAlN coat)</t>
  </si>
  <si>
    <t>EA824PA-9.1</t>
  </si>
  <si>
    <t>9.1x 87mm 超硬ドリル(TiAlN coat)</t>
  </si>
  <si>
    <t>0889</t>
  </si>
  <si>
    <t>EA824DG-3.8</t>
  </si>
  <si>
    <t>1/4"/3.8mm ドリルビット(HSS/2本)</t>
  </si>
  <si>
    <t>EA827JS-12</t>
  </si>
  <si>
    <t>12.0mm カウンターシンク(1/4"六角軸･HSS)</t>
  </si>
  <si>
    <t>0894</t>
  </si>
  <si>
    <t>EA827HV-8</t>
  </si>
  <si>
    <t>10.0x160mm/MT-1 マシンリーマー</t>
  </si>
  <si>
    <t>0904</t>
  </si>
  <si>
    <t>EA829HK-22</t>
  </si>
  <si>
    <t>M22x 2.5 ハンドタップセット(HSS)</t>
  </si>
  <si>
    <t>EA829HK-24D</t>
  </si>
  <si>
    <t>M24x 1.5 ハンドタップセット(HSS)</t>
  </si>
  <si>
    <t>EA829VK-7</t>
  </si>
  <si>
    <t>M 3-M24 タップダイス細目並目セット</t>
  </si>
  <si>
    <t>0911</t>
  </si>
  <si>
    <t>EA829VK-12</t>
  </si>
  <si>
    <t>タップダイスセット(ﾒﾄﾘｯｸ,BSP)</t>
  </si>
  <si>
    <t>EA829VL-6</t>
  </si>
  <si>
    <t>M 6x 1.0/25.4mm 六角ダイス(並目)</t>
  </si>
  <si>
    <t>0920</t>
  </si>
  <si>
    <t>EA819DJ-11</t>
  </si>
  <si>
    <t>0.3x2.0x50mm ＣＢＮバー(3mm軸)</t>
  </si>
  <si>
    <t>EA819DJ-75</t>
  </si>
  <si>
    <t>3.0x6.0x50mm ＣＢＮバー(3mm軸)</t>
  </si>
  <si>
    <t>0921</t>
  </si>
  <si>
    <t>EA819BB-11A</t>
  </si>
  <si>
    <t>φ10mm/3mm軸 軸付砥石(丸/ﾋﾟﾝｸ)</t>
  </si>
  <si>
    <t>0925</t>
  </si>
  <si>
    <t>EA819AT-33</t>
  </si>
  <si>
    <t>10x30mm/3.0mm軸 フエルトバフ(ｿﾌﾄ)</t>
  </si>
  <si>
    <t>0926</t>
  </si>
  <si>
    <t>EA819D-30</t>
  </si>
  <si>
    <t>６個組 ポリシングぺースト(鉄/ｽﾃﾝﾚｽ用)</t>
  </si>
  <si>
    <t>0928</t>
  </si>
  <si>
    <t>EA819AJ-137</t>
  </si>
  <si>
    <t>14mm/3mm軸 軸付ブラシ(非磁性ｽﾃﾝﾚｽ)</t>
  </si>
  <si>
    <t>0943</t>
  </si>
  <si>
    <t>EA825GC-2</t>
  </si>
  <si>
    <t>10-20mm ステップドリル(10mm軸・HSS)</t>
  </si>
  <si>
    <t>EA825GC-3</t>
  </si>
  <si>
    <t>20-30mm ステップドリル(13mm軸・HSS)</t>
  </si>
  <si>
    <t>EA827FM-32</t>
  </si>
  <si>
    <t>6.0-20.0mm シートメタルドリル(Co-HSS)</t>
  </si>
  <si>
    <t>EA827FM-150</t>
  </si>
  <si>
    <t>３本組 シートメタルドリル(Cobalt HSS)</t>
  </si>
  <si>
    <t>EA825GT-1</t>
  </si>
  <si>
    <t>M4-M12 ｽﾃｯﾌﾟﾄﾞﾘﾙ(1/4"六角軸.ﾀｯﾌﾟ下穴用)</t>
  </si>
  <si>
    <t>0946</t>
  </si>
  <si>
    <t>EA823LX-270</t>
  </si>
  <si>
    <t>[配管工事用] 6.35mm軸ホールソーセット</t>
  </si>
  <si>
    <t>0947</t>
  </si>
  <si>
    <t>EA823L-201</t>
  </si>
  <si>
    <t>10x305mm ｴｸｽﾃﾝｼｮﾝﾊﾞｰ(ｱｰﾊﾞｰ用/ﾜﾝﾀｯﾁ)</t>
  </si>
  <si>
    <t>EA823L-212</t>
  </si>
  <si>
    <t>13x305mm ｴｸｽﾃﾝｼｮﾝﾊﾞｰ(ｱｰﾊﾞｰ用/ﾜﾝﾀｯﾁ)</t>
  </si>
  <si>
    <t>EA823SA-50</t>
  </si>
  <si>
    <t>50mm ダイヤモンドホールソー(替刃のみ)</t>
  </si>
  <si>
    <t>EA822E-25</t>
  </si>
  <si>
    <t>25mm 超硬付深穴ホールソー(替刃)</t>
  </si>
  <si>
    <t>EA822E-28</t>
  </si>
  <si>
    <t>28mm 超硬付深穴ホールソー(替刃)</t>
  </si>
  <si>
    <t>EA822E-34</t>
  </si>
  <si>
    <t>34mm 超硬付深穴ホールソー(替刃)</t>
  </si>
  <si>
    <t>0949</t>
  </si>
  <si>
    <t>EA822H-102A</t>
  </si>
  <si>
    <t>[EA822H-19-76用] ﾎｰﾙｿｰｼｬﾝｸ(11mm)</t>
  </si>
  <si>
    <t>EA823M-59</t>
  </si>
  <si>
    <t>59mm 超硬付ホールソー</t>
  </si>
  <si>
    <t>0952</t>
  </si>
  <si>
    <t>EA824XA-10</t>
  </si>
  <si>
    <t>10.0x185mm 木工用ドリルビット(SDSﾌﾟﾗｽ)</t>
  </si>
  <si>
    <t>0953</t>
  </si>
  <si>
    <t>EA820AD-25</t>
  </si>
  <si>
    <t>25x170mm 振動用ロングコアドリル(SDS)</t>
  </si>
  <si>
    <t>EA820AD-32</t>
  </si>
  <si>
    <t>32x170mm 振動用ロングコアドリル(SDS)</t>
  </si>
  <si>
    <t>EA820AE-35</t>
  </si>
  <si>
    <t>35mm 振動用ロングコア替刃</t>
  </si>
  <si>
    <t>0956</t>
  </si>
  <si>
    <t>EA810TB-31</t>
  </si>
  <si>
    <t>17Hx280mm スケーリングチゼル</t>
  </si>
  <si>
    <t>0957</t>
  </si>
  <si>
    <t>EA810TC-61</t>
  </si>
  <si>
    <t>50x300mm スケーリングチゼル(SDS-max)</t>
  </si>
  <si>
    <t>EA824DX-3</t>
  </si>
  <si>
    <t>9.0x3.0mm 木工用皿錐(六角軸)</t>
  </si>
  <si>
    <t>EA851CD-3A</t>
  </si>
  <si>
    <t>φ165x1.5x20mm/50T 超硬チップソー</t>
  </si>
  <si>
    <t>0961</t>
  </si>
  <si>
    <t>EA851CK-12</t>
  </si>
  <si>
    <t>φ125x1.15x20mm/42T 超硬チップソー</t>
  </si>
  <si>
    <t>0962</t>
  </si>
  <si>
    <t>EA854LG-4</t>
  </si>
  <si>
    <t>92mmx17-23T ｼﾞｸﾞｿｰﾌﾞﾚｰﾄﾞ(鉄工用/5枚)</t>
  </si>
  <si>
    <t>EA854LG-61</t>
  </si>
  <si>
    <t>83mmx  32T  ｼﾞｸﾞｿｰﾌﾞﾚｰﾄﾞ(鉄･ｽﾃﾝﾚｽ用/5枚</t>
  </si>
  <si>
    <t>0964</t>
  </si>
  <si>
    <t>EA857AB-43</t>
  </si>
  <si>
    <t>300mm x  8T 湾曲ﾚｼﾌﾟﾛｿｰﾌﾞﾚｰﾄﾞ(ALC用/2枚)</t>
  </si>
  <si>
    <t>0967</t>
  </si>
  <si>
    <t>EA809XC-6B</t>
  </si>
  <si>
    <t>100x180mm/#180 ハイピッチペーパー(50枚)</t>
  </si>
  <si>
    <t>EA809XE-213</t>
  </si>
  <si>
    <t>75mmx40m/#150 ロールペーパー(のり付)</t>
  </si>
  <si>
    <t>EA809XE-216</t>
  </si>
  <si>
    <t>75mmx40m/#320 ロールペーパー(のり付)</t>
  </si>
  <si>
    <t>0968</t>
  </si>
  <si>
    <t>EA809XE-262</t>
  </si>
  <si>
    <t>127mm/# 800 ﾃﾞｨｽｸﾍﾟｰﾊﾟｰ高精細(ﾏｼﾞｯｸ/5枚)</t>
  </si>
  <si>
    <t>0969</t>
  </si>
  <si>
    <t>EA843X-25A</t>
  </si>
  <si>
    <t>180x1.6mm 切断砥石(25枚)</t>
  </si>
  <si>
    <t>0971</t>
  </si>
  <si>
    <t>EA809MF-60</t>
  </si>
  <si>
    <t>102mm/#60 ディスクペーパー(25枚)</t>
  </si>
  <si>
    <t>0974</t>
  </si>
  <si>
    <t>EA843RM-11</t>
  </si>
  <si>
    <t>105x1.4x20.0mm ﾀﾞｲﾔﾓﾝﾄﾞｶｯﾀｰ(波形)</t>
  </si>
  <si>
    <t>0975</t>
  </si>
  <si>
    <t>EA809-12</t>
  </si>
  <si>
    <t>φ100x3.0x15mmダイヤモンドカッター(FRP用</t>
  </si>
  <si>
    <t>0976</t>
  </si>
  <si>
    <t>EA809-1A</t>
  </si>
  <si>
    <t>φ105x1.7x(15)20mm ダイヤモンドカッター</t>
  </si>
  <si>
    <t>EA809-126</t>
  </si>
  <si>
    <t>φ105x8.0x20mm ﾀﾞｲﾔﾓﾝﾄﾞｶｯﾀｰ(溝切用)</t>
  </si>
  <si>
    <t>0978</t>
  </si>
  <si>
    <t>EA827NC-7</t>
  </si>
  <si>
    <t>φ11 x2.0ct ダイヤモンド単石ドレッサー</t>
  </si>
  <si>
    <t>EA819AY-12</t>
  </si>
  <si>
    <t>50.8x6mm/#120 軸付特殊樹脂ディスク</t>
  </si>
  <si>
    <t>0983</t>
  </si>
  <si>
    <t>EA819EL-5</t>
  </si>
  <si>
    <t>12.7x90mm パワーブラシ(真鍮製)</t>
  </si>
  <si>
    <t>0985</t>
  </si>
  <si>
    <t>EA813AE-33</t>
  </si>
  <si>
    <t>#2x110mm 衝撃吸収スリムビット(2本組)</t>
  </si>
  <si>
    <t>0988</t>
  </si>
  <si>
    <t>EA612AP-1</t>
  </si>
  <si>
    <t>17x21mm/6角      電ﾄﾞﾙｿｹｯﾄ(ﾋﾞｯﾄ交換式)</t>
  </si>
  <si>
    <t>0989</t>
  </si>
  <si>
    <t>EA611KA-51</t>
  </si>
  <si>
    <t>電ドルソケットホルダー(ｸﾞﾘｰﾝ)</t>
  </si>
  <si>
    <t>EA617-130</t>
  </si>
  <si>
    <t>3/8" ソケットホルダーセット(ｶﾗﾋﾞﾅ付)</t>
  </si>
  <si>
    <t>0990</t>
  </si>
  <si>
    <t>EA551D-3</t>
  </si>
  <si>
    <t>Ｍ６ 蝶ねじソケット</t>
  </si>
  <si>
    <t>0993</t>
  </si>
  <si>
    <t>EA153PA-1</t>
  </si>
  <si>
    <t>1.0L エアーツールオイル</t>
  </si>
  <si>
    <t>0997</t>
  </si>
  <si>
    <t>EA162EB-2</t>
  </si>
  <si>
    <t>10,000rpm/150mm エアーサンダー(ﾏｼﾞｯｸ式)</t>
  </si>
  <si>
    <t>1011</t>
  </si>
  <si>
    <t>EA124BY-2</t>
  </si>
  <si>
    <t>8.0mmx10m 自動巻ｴｱｰﾎｰｽﾘｰﾙ(静音巻取)</t>
  </si>
  <si>
    <t>1012</t>
  </si>
  <si>
    <t>EA124BK-31</t>
  </si>
  <si>
    <t>6.5mmx10m ｴｱｰﾎｰｽﾘｰﾙ(自動巻取/ﾌﾞﾚｰｷ付)</t>
  </si>
  <si>
    <t>EA124BD-30A</t>
  </si>
  <si>
    <t>6.5mmx30m エアーホースリール(ｳﾚﾀﾝ製)</t>
  </si>
  <si>
    <t>1014</t>
  </si>
  <si>
    <t>EA125CF-120</t>
  </si>
  <si>
    <t>8.5/12.5mmx20m エアーホース(ｶﾌﾟﾗｰ付/PVC)</t>
  </si>
  <si>
    <t>1016</t>
  </si>
  <si>
    <t>EA153SR-11</t>
  </si>
  <si>
    <t>Rc 1/8" エアレギュレーター</t>
  </si>
  <si>
    <t>1017</t>
  </si>
  <si>
    <t>EA153SL-23B</t>
  </si>
  <si>
    <t>Rc 3/8" 減圧弁(ｴｱｰﾌｨﾙﾀｰ/ﾌﾞﾗｹｯﾄ付)</t>
  </si>
  <si>
    <t>EA153SS-52A</t>
  </si>
  <si>
    <t>Rc 1/4" ミストセパレーター(ﾌﾞﾗｹｯﾄ付)</t>
  </si>
  <si>
    <t>1019</t>
  </si>
  <si>
    <t>EA153SJ-44</t>
  </si>
  <si>
    <t>Rc1/4" ハンドバルブ(3ﾎﾟｰﾄ/ｼﾝｸﾞﾙｱｸｼｮﾝ)</t>
  </si>
  <si>
    <t>1020</t>
  </si>
  <si>
    <t>EA153SK-74</t>
  </si>
  <si>
    <t>R   3/8" 排気絞り弁(ｻｲﾚﾝｻ付)</t>
  </si>
  <si>
    <t>EA125FJ-8A</t>
  </si>
  <si>
    <t>6.0/8.0mmx500mmフレキシブルチューブ(PFA)</t>
  </si>
  <si>
    <t>1025</t>
  </si>
  <si>
    <t>EA425DV-3</t>
  </si>
  <si>
    <t>1/4"xG1/8" 雌ユニオン(ｽﾃﾝﾚｽ製)</t>
  </si>
  <si>
    <t>1035</t>
  </si>
  <si>
    <t>EA140EM-4</t>
  </si>
  <si>
    <t>Rc 1/2" 雌ねじプラグ(ｴｱｰﾎｰｽ用/2個)</t>
  </si>
  <si>
    <t>EA140RB-4</t>
  </si>
  <si>
    <t>R 1/2" 雄ねじｴｱｰｶﾌﾟﾗｿｹｯﾄ(ｽｲﾝｸﾞ式)</t>
  </si>
  <si>
    <t>1037</t>
  </si>
  <si>
    <t>EA140GA-4</t>
  </si>
  <si>
    <t>R1/2" 雄ねじカップリング(真鍮製/ﾜﾝﾌﾟｯｼｭ)</t>
  </si>
  <si>
    <t>1047</t>
  </si>
  <si>
    <t>EA426CE-3</t>
  </si>
  <si>
    <t>R 1/4" ﾆｰﾄﾞﾙﾊﾞﾙﾌﾞ(樹脂ﾊﾝﾄﾞﾙ/ﾎｰｽﾆｯﾌﾟﾙ付)</t>
  </si>
  <si>
    <t>1050</t>
  </si>
  <si>
    <t>EA425AH-72</t>
  </si>
  <si>
    <t>R1/4"x 8.0mm ﾐﾆﾎﾞｰﾙﾊﾞﾙﾌﾞ(ｱﾝｸﾞﾙ/ﾎｰｽｼﾞｮｲﾝﾄ</t>
  </si>
  <si>
    <t>1059</t>
  </si>
  <si>
    <t>EA470CA-70</t>
  </si>
  <si>
    <t>RC  1  " グローブバルブ(青銅製)</t>
  </si>
  <si>
    <t>EA470AV-14</t>
  </si>
  <si>
    <t>Rc1･1/2" ﾎﾞｰﾙﾊﾞﾙﾌﾞ(給水用/ﾛﾝｸﾞﾈｯｸ/青銅製</t>
  </si>
  <si>
    <t>EA470BM-4</t>
  </si>
  <si>
    <t>Rc1･1/4" ねじボールガス栓(LPｶﾞｽ低圧用)</t>
  </si>
  <si>
    <t>1063</t>
  </si>
  <si>
    <t>EA470BA-20</t>
  </si>
  <si>
    <t>Rc  2"   三方ボールバルブ</t>
  </si>
  <si>
    <t>1064</t>
  </si>
  <si>
    <t>EA470EE-30</t>
  </si>
  <si>
    <t>3"   ﾛｯｸﾚﾊﾞｰ式ﾀﾞﾝﾊﾟｰ(ﾀﾞｸﾀｲﾙ鋳鉄)</t>
  </si>
  <si>
    <t>1066</t>
  </si>
  <si>
    <t>EA469SD-6</t>
  </si>
  <si>
    <t>Rc3/4"[ﾌﾗｯﾊﾟｰ式]サイトグラス(ｽﾃﾝﾚｽ製)</t>
  </si>
  <si>
    <t>1071</t>
  </si>
  <si>
    <t>EA466N-24</t>
  </si>
  <si>
    <t>G3/4"/24L 膨張タンク</t>
  </si>
  <si>
    <t>1072</t>
  </si>
  <si>
    <t>EA432K-13B</t>
  </si>
  <si>
    <t>呼13/50m サヤ管付架橋ポリエチレン管(青)</t>
  </si>
  <si>
    <t>EA467BJ-6</t>
  </si>
  <si>
    <t>6.0㎜x 10m ゴム管(LPG用ﾊﾟｲﾛｯﾄ)</t>
  </si>
  <si>
    <t>EA468L-34</t>
  </si>
  <si>
    <t>4m 水道凍結防止帯</t>
  </si>
  <si>
    <t>EA468L-35</t>
  </si>
  <si>
    <t>6m 水道凍結防止帯</t>
  </si>
  <si>
    <t>EA468EL-1</t>
  </si>
  <si>
    <t>440x400x282mm 多目的流しセット(Pﾄﾗｯﾌﾟ)</t>
  </si>
  <si>
    <t>1095</t>
  </si>
  <si>
    <t>EA468BN-4</t>
  </si>
  <si>
    <t>G 1/2"xRc 1/2" ストレート型分岐金具</t>
  </si>
  <si>
    <t>1100</t>
  </si>
  <si>
    <t>EA468CJ-72A</t>
  </si>
  <si>
    <t>縦引きトラップ</t>
  </si>
  <si>
    <t>EA956NA-113</t>
  </si>
  <si>
    <t>147mm 高さ調整脚(ﾎﾞｰﾙ型/ｽﾃﾝﾚｽ製)</t>
  </si>
  <si>
    <t>EA468D-32</t>
  </si>
  <si>
    <t>G1.1/2" 防臭排水トラップ</t>
  </si>
  <si>
    <t>EA468D-34</t>
  </si>
  <si>
    <t>G 2" 防臭排水トラップ</t>
  </si>
  <si>
    <t>1104</t>
  </si>
  <si>
    <t>EA468LC-31</t>
  </si>
  <si>
    <t>[EA468LC-2,-12] ソケット(50A管用)</t>
  </si>
  <si>
    <t>1107</t>
  </si>
  <si>
    <t>EA472AC-12</t>
  </si>
  <si>
    <t>W1/4"/115mm ポリ玉</t>
  </si>
  <si>
    <t>1110</t>
  </si>
  <si>
    <t>EA463AX-110</t>
  </si>
  <si>
    <t>90-110mm ホースクランプ(ｽﾃﾝﾚｽ製/5個)</t>
  </si>
  <si>
    <t>1114</t>
  </si>
  <si>
    <t>EA475AY-94</t>
  </si>
  <si>
    <t>940x 9.0mm 結束バンド (10本)</t>
  </si>
  <si>
    <t>EA475BY-94</t>
  </si>
  <si>
    <t>940x 9.0mm 結束バンド(耐候性/10本)</t>
  </si>
  <si>
    <t>1115</t>
  </si>
  <si>
    <t>EA475FF-610</t>
  </si>
  <si>
    <t>610x8.9mm 結束バンド(10本)</t>
  </si>
  <si>
    <t>1116</t>
  </si>
  <si>
    <t>EA475AS-80</t>
  </si>
  <si>
    <t>79x 2.3mm 結束バンド(100本)</t>
  </si>
  <si>
    <t>EA475HB-5A</t>
  </si>
  <si>
    <t>300x4.8mm/13x54.5mmマーカーバンド(100本)</t>
  </si>
  <si>
    <t>1118</t>
  </si>
  <si>
    <t>EA475PC-2</t>
  </si>
  <si>
    <t>9.7-12.7mm 結束バンドガン</t>
  </si>
  <si>
    <t>EA475TM-10</t>
  </si>
  <si>
    <t>2.5- 4.8mm 結束バンドガン</t>
  </si>
  <si>
    <t>EA475WN-5</t>
  </si>
  <si>
    <t>609.6mm ラバータイ(黒/2本)</t>
  </si>
  <si>
    <t>EA944MA-232</t>
  </si>
  <si>
    <t>20mmx30m 両面マジック結束バンド(黒)</t>
  </si>
  <si>
    <t>EA944MA-233</t>
  </si>
  <si>
    <t>25mmx30m 両面マジック結束バンド(黒)</t>
  </si>
  <si>
    <t>EA944MA-234</t>
  </si>
  <si>
    <t>40mmx30m 両面マジック結束バンド(黒)</t>
  </si>
  <si>
    <t>EA944MA-237</t>
  </si>
  <si>
    <t>20mmx30m 両面マジック結束バンド(OD色)</t>
  </si>
  <si>
    <t>EA944MA-631</t>
  </si>
  <si>
    <t>125x12mm ケーブルストラップ(青/20本)</t>
  </si>
  <si>
    <t>1125</t>
  </si>
  <si>
    <t>EA440AV-151</t>
  </si>
  <si>
    <t>150x15mm ガスバンド用平足(2個)</t>
  </si>
  <si>
    <t>EA440BW-102</t>
  </si>
  <si>
    <t>22.2mm  ステンレス薄肉管用吊バンド</t>
  </si>
  <si>
    <t>1133</t>
  </si>
  <si>
    <t>EA947FA-36</t>
  </si>
  <si>
    <t>25x15x13mm コードクリップ(粘着付/6個)</t>
  </si>
  <si>
    <t>EA940AF-52</t>
  </si>
  <si>
    <t>600V/91Ax2芯 電力ケーブル(20m)</t>
  </si>
  <si>
    <t>EA940AV-201</t>
  </si>
  <si>
    <t>1.6mmx2心/600V18A ＶＡケーブル(10m/白)</t>
  </si>
  <si>
    <t>1137</t>
  </si>
  <si>
    <t>EA940AG-519</t>
  </si>
  <si>
    <t>5.5 m㎡x15m/2芯 ﾋﾞﾆｰﾙｷｬﾌﾞﾀｲﾔｹｰﾌﾞﾙ</t>
  </si>
  <si>
    <t>1142</t>
  </si>
  <si>
    <t>EA948GB-1.6</t>
  </si>
  <si>
    <t>1.2-1.6mm/10m グロメット</t>
  </si>
  <si>
    <t>1149</t>
  </si>
  <si>
    <t>EA940CT-183</t>
  </si>
  <si>
    <t>C31 電線管ｷｬｯﾌﾟ付ﾌﾞｯｼﾝｸﾞ(薄鋼用/10個)</t>
  </si>
  <si>
    <t>1153</t>
  </si>
  <si>
    <t>EA940CF-111</t>
  </si>
  <si>
    <t>125V/20A スイッチ付コンセント(ｴｱｺﾝ用)</t>
  </si>
  <si>
    <t>1155</t>
  </si>
  <si>
    <t>EA940DD-137</t>
  </si>
  <si>
    <t>300V/7A 非常用押ボタン</t>
  </si>
  <si>
    <t>1159</t>
  </si>
  <si>
    <t>EA940CE-481</t>
  </si>
  <si>
    <t>93x110x140mm 防雨引込カバー</t>
  </si>
  <si>
    <t>1162</t>
  </si>
  <si>
    <t>EA815HS-11</t>
  </si>
  <si>
    <t>AC125V/15Ax1.5m コンセント(埋め込み/茶)</t>
  </si>
  <si>
    <t>EA538PM-21</t>
  </si>
  <si>
    <t>2分岐 ﾊｰﾈｽ用ジョイントボックス(20V/125A)</t>
  </si>
  <si>
    <t>1180</t>
  </si>
  <si>
    <t>EA944BF-101</t>
  </si>
  <si>
    <t>熱収縮チューブセット(白/100ﾋﾟｰｽ)</t>
  </si>
  <si>
    <t>1181</t>
  </si>
  <si>
    <t>EA944BR-2</t>
  </si>
  <si>
    <t>20.3x152mm 熱収縮チューブ(肉厚/黒)</t>
  </si>
  <si>
    <t>1193</t>
  </si>
  <si>
    <t>EA940DH-532</t>
  </si>
  <si>
    <t>125V/ 5A ２極双投/超小型 ﾛｰﾀﾘｰｽｲｯﾁ</t>
  </si>
  <si>
    <t>1197</t>
  </si>
  <si>
    <t>EA940DB-6A</t>
  </si>
  <si>
    <t>AC200/220V ＬＥＤ表示灯(緑)</t>
  </si>
  <si>
    <t>EA153EC-1</t>
  </si>
  <si>
    <t>足踏スイッチ</t>
  </si>
  <si>
    <t>EA940DE-4</t>
  </si>
  <si>
    <t>AC/DC 6V (20.5mm) ＬＥＤランプ(ｸﾞﾘｰﾝ)</t>
  </si>
  <si>
    <t>EA940DE-5</t>
  </si>
  <si>
    <t>AC/DC 6V (20.5mm) ＬＥＤランプ(ﾌﾞﾙｰ)</t>
  </si>
  <si>
    <t>EA940DE-13</t>
  </si>
  <si>
    <t>AC/DC12V (20.5mm) ＬＥＤランプ(ｱﾝﾊﾞｰ)</t>
  </si>
  <si>
    <t>EA940DE-14</t>
  </si>
  <si>
    <t>AC/DC12V (20.5mm) ＬＥＤランプ(ｸﾞﾘｰﾝ)</t>
  </si>
  <si>
    <t>EA940DE-51</t>
  </si>
  <si>
    <t>AC/DC 6V/E10(23mm) ＬＥＤランプ(ﾚｯﾄﾞ)</t>
  </si>
  <si>
    <t>EA940DE-71</t>
  </si>
  <si>
    <t>AC/DC24V/E10(23mm) ＬＥＤランプ(ﾚｯﾄﾞ)</t>
  </si>
  <si>
    <t>EA815ZY-31</t>
  </si>
  <si>
    <t>50VA/200V･220V ﾀﾞｳﾝﾄﾗﾝｽ(保護ｼｰﾙﾄﾞ付)</t>
  </si>
  <si>
    <t>EA940MX-7.5</t>
  </si>
  <si>
    <t>200V/0.75kw インバーター(3相ﾓｰﾀｰ用)</t>
  </si>
  <si>
    <t>EA940MX-37</t>
  </si>
  <si>
    <t>200V/3.7kw  インバーター(3相ﾓｰﾀｰ用)</t>
  </si>
  <si>
    <t>1205</t>
  </si>
  <si>
    <t>EA948BL-53</t>
  </si>
  <si>
    <t>132x45mm 取手(ﾎﾟﾘｱﾐﾄﾞ/ｵﾚﾝｼﾞ)</t>
  </si>
  <si>
    <t>1207</t>
  </si>
  <si>
    <t>EA948BX-72</t>
  </si>
  <si>
    <t>M3x10mm/φ15mm 雄ねじナールドノブ</t>
  </si>
  <si>
    <t>1208</t>
  </si>
  <si>
    <t>EA948AD-103</t>
  </si>
  <si>
    <t>M6x10mm 雄ねじノブ</t>
  </si>
  <si>
    <t>EA948AD-104</t>
  </si>
  <si>
    <t>M6x16mm 雄ねじノブ</t>
  </si>
  <si>
    <t>EA948AD-110</t>
  </si>
  <si>
    <t>M6x35mm 雄ねじノブ</t>
  </si>
  <si>
    <t>EA948BW-3</t>
  </si>
  <si>
    <t>M８x30mm [S45C]丸ナット</t>
  </si>
  <si>
    <t>1209</t>
  </si>
  <si>
    <t>EA948BW-13</t>
  </si>
  <si>
    <t>M８x30mm [ｸﾛｰﾑﾒｯｷ]丸ナット</t>
  </si>
  <si>
    <t>EA948BW-15</t>
  </si>
  <si>
    <t>M12x40mm [ｸﾛｰﾑﾒｯｷ]丸ナット</t>
  </si>
  <si>
    <t>EA948BW-73</t>
  </si>
  <si>
    <t>M6x 15 mm ﾛｰﾚｯﾄﾅｯﾄ(段付/ｽﾁｰﾙ製)</t>
  </si>
  <si>
    <t>EA948BW-204</t>
  </si>
  <si>
    <t>M６x24mm [ｸﾛｰﾑﾒｯｷ]丸ナット</t>
  </si>
  <si>
    <t>EA948BY-1</t>
  </si>
  <si>
    <t>12x M3x10mm [S45C]雄ねじノブ</t>
  </si>
  <si>
    <t>1210</t>
  </si>
  <si>
    <t>EA948CG-2A</t>
  </si>
  <si>
    <t>50.0x33.0mm/6x20mm 丸ﾊﾝﾄﾞﾙ(止めねじ型)</t>
  </si>
  <si>
    <t>1213</t>
  </si>
  <si>
    <t>EA949RH-7</t>
  </si>
  <si>
    <t>10 x152mm Ｔ型差し込みピン</t>
  </si>
  <si>
    <t>EA949RH-142</t>
  </si>
  <si>
    <t>12x 50mm ボールロックピン</t>
  </si>
  <si>
    <t>1215</t>
  </si>
  <si>
    <t>EA948DB-105</t>
  </si>
  <si>
    <t>13.5x10mm ボールプランジャー(樹脂ｹｰｽ)</t>
  </si>
  <si>
    <t>1216</t>
  </si>
  <si>
    <t>EA948JD-6</t>
  </si>
  <si>
    <t>500mm [右方向/上目盛] スケール(ｽﾃﾝﾚｽ)</t>
  </si>
  <si>
    <t>EA948JD-12</t>
  </si>
  <si>
    <t>100mm [左方向/上目盛] スケール(ｽﾃﾝﾚｽ)</t>
  </si>
  <si>
    <t>1220</t>
  </si>
  <si>
    <t>EA968E-4</t>
  </si>
  <si>
    <t>DC3.0V モーター(RE-280型)</t>
  </si>
  <si>
    <t>EA967EE-40</t>
  </si>
  <si>
    <t>#40/90mm [ｽﾁｰﾙ]ﾛﾝｸﾞﾁｪｰﾝﾎﾞﾙﾄ(ｼﾝｸﾞﾙｴﾝﾄﾞ)</t>
  </si>
  <si>
    <t>EA966B-10</t>
  </si>
  <si>
    <t>UCP210/50mm ピロー型ユニット</t>
  </si>
  <si>
    <t>1229</t>
  </si>
  <si>
    <t>EA966A-26</t>
  </si>
  <si>
    <t>[6206ZZE] 密封型ベアリング</t>
  </si>
  <si>
    <t>EA966BC-8</t>
  </si>
  <si>
    <t>UCT208/40mm テイクアップ型ユニット</t>
  </si>
  <si>
    <t>1230</t>
  </si>
  <si>
    <t>EA966AA-44</t>
  </si>
  <si>
    <t>[6304 2NSE] ゴムシール型ベアリング</t>
  </si>
  <si>
    <t>EA966AA-47</t>
  </si>
  <si>
    <t>[6307 2NSE] ゴムシール型ベアリング</t>
  </si>
  <si>
    <t>1232</t>
  </si>
  <si>
    <t>EA966HA-107</t>
  </si>
  <si>
    <t>[51107]スラスト玉軸受</t>
  </si>
  <si>
    <t>1236</t>
  </si>
  <si>
    <t>EA527NJ</t>
  </si>
  <si>
    <t>2.4-6.4mm/260mm ハンドリベッター</t>
  </si>
  <si>
    <t>1237</t>
  </si>
  <si>
    <t>EA527B-7</t>
  </si>
  <si>
    <t>6.4- 8.0mm/3.2mm ﾌﾞﾗｲﾝﾄﾞﾘﾍﾞｯﾄ(25本)</t>
  </si>
  <si>
    <t>EA527BS-30</t>
  </si>
  <si>
    <t>8.0- 9.5mm ﾌﾞﾗｲﾝﾄﾞﾘﾍﾞｯﾄ(ｽﾃﾝﾚｽ製/75本)</t>
  </si>
  <si>
    <t>EA945SK-22</t>
  </si>
  <si>
    <t>4.0x32mm ｺﾝｸﾘｰﾄﾋﾞｽ(ﾅﾍﾞ頭/鉄/150本)</t>
  </si>
  <si>
    <t>EA945SL-1</t>
  </si>
  <si>
    <t>4.0x25mm ｺﾝｸﾘｰﾄﾋﾞｽ(皿頭/ｽﾃﾝﾚｽ/200本)</t>
  </si>
  <si>
    <t>1247</t>
  </si>
  <si>
    <t>EA949DT-1012</t>
  </si>
  <si>
    <t>M10x100mm強力六角ﾎﾞﾙﾄ(SUS/ﾅｯﾄﾜｯｼｬ付半ﾈｼﾞ</t>
  </si>
  <si>
    <t>EA949LL-620</t>
  </si>
  <si>
    <t>M6x20 ゆるみ止六角ﾎﾞﾙﾄ ﾅｯﾄ付(ｽﾃﾝﾚｽ/4本)</t>
  </si>
  <si>
    <t>EA949AE-152</t>
  </si>
  <si>
    <t>M5x10mm ナベ頭小ねじ(ｽﾃﾝﾚｽ/有磁性/20本)</t>
  </si>
  <si>
    <t>EA949AE-153</t>
  </si>
  <si>
    <t>M5x12mm ナベ頭小ねじ(ｽﾃﾝﾚｽ/有磁性/20本)</t>
  </si>
  <si>
    <t>1278</t>
  </si>
  <si>
    <t>EA945AK-1308</t>
  </si>
  <si>
    <t>M3 x 8mm 小ねじ(ﾅｲﾛﾝ/20本)</t>
  </si>
  <si>
    <t>1279</t>
  </si>
  <si>
    <t>EA949SD-20</t>
  </si>
  <si>
    <t>M3-M12 蝶ナットセット(三価ｸﾛﾒｰﾄ)</t>
  </si>
  <si>
    <t>1281</t>
  </si>
  <si>
    <t>EA949EE-354</t>
  </si>
  <si>
    <t>5x35mm ピアスビス(ﾅﾍﾞ頭/ｽﾃﾝﾚｽ/700本)</t>
  </si>
  <si>
    <t>1285</t>
  </si>
  <si>
    <t>EA949EJ-4</t>
  </si>
  <si>
    <t>2.1-4.5mm 皿頭木ねじセット(真鍮製)</t>
  </si>
  <si>
    <t>EA945VF-22A</t>
  </si>
  <si>
    <t>1.24x22mm カクシ釘(50本)</t>
  </si>
  <si>
    <t>EA945VF-36A</t>
  </si>
  <si>
    <t>1.24x36mm カクシ釘(40本)</t>
  </si>
  <si>
    <t>1297</t>
  </si>
  <si>
    <t>EA949LX-11</t>
  </si>
  <si>
    <t>M3-M12 ゴムワッシャーセット</t>
  </si>
  <si>
    <t>EA423RW-28A</t>
  </si>
  <si>
    <t>S-28   オーリング(ﾆﾄﾘﾙ2種/固定用/2個)</t>
  </si>
  <si>
    <t>EA423RW-30A</t>
  </si>
  <si>
    <t>S-30   オーリング(ﾆﾄﾘﾙ2種/固定用/2個)</t>
  </si>
  <si>
    <t>1318</t>
  </si>
  <si>
    <t>EA781GB-103</t>
  </si>
  <si>
    <t>127x 89mm クリアホルダー(ﾏｸﾞﾈｯﾄ付/10枚)</t>
  </si>
  <si>
    <t>1328</t>
  </si>
  <si>
    <t>EA951FA-60</t>
  </si>
  <si>
    <t>40x124x25mm ドアストッパー(2個)</t>
  </si>
  <si>
    <t>1329</t>
  </si>
  <si>
    <t>EA951FA-4</t>
  </si>
  <si>
    <t>調整式ドアストッパー(ﾌﾞﾛﾝｽﾞ/ｽﾁｰﾙ製)</t>
  </si>
  <si>
    <t>1330</t>
  </si>
  <si>
    <t>EA951BG-152</t>
  </si>
  <si>
    <t>70mm ストップ掛金(ｽﾃﾝﾚｽ製)</t>
  </si>
  <si>
    <t>EA951BG-202</t>
  </si>
  <si>
    <t>72.5mm/下段差3mm 掛金(ｽﾃﾝﾚｽ製)</t>
  </si>
  <si>
    <t>EA951BG-204</t>
  </si>
  <si>
    <t>92 mm/下段差5mm 掛金(ｽﾃﾝﾚｽ製)</t>
  </si>
  <si>
    <t>1337</t>
  </si>
  <si>
    <t>EA951EC-5</t>
  </si>
  <si>
    <t>250x125x38mm アーム棚受(ｽﾃﾝﾚｽ製)</t>
  </si>
  <si>
    <t>EA951EC-67</t>
  </si>
  <si>
    <t>300x120x20mm 棚受(ｽﾃﾝﾚｽ製)</t>
  </si>
  <si>
    <t>EA976GA-51</t>
  </si>
  <si>
    <t>300x600mm [ｳｫｰﾙﾗｯｸ用]棚板セット</t>
  </si>
  <si>
    <t>1341</t>
  </si>
  <si>
    <t>EA951BY-301</t>
  </si>
  <si>
    <t>28x 34 mm トルクヒンジ(ｽﾃﾝﾚｽ製)</t>
  </si>
  <si>
    <t>EA951BY-304</t>
  </si>
  <si>
    <t>90x82.5mm トルクヒンジ(ｽﾃﾝﾚｽ製)</t>
  </si>
  <si>
    <t>1344</t>
  </si>
  <si>
    <t>EA951HA-52</t>
  </si>
  <si>
    <t>120mm 座付取手(真鍮製)</t>
  </si>
  <si>
    <t>1345</t>
  </si>
  <si>
    <t>EA951C-53</t>
  </si>
  <si>
    <t>105x 26 mm 引戸取手(木製)</t>
  </si>
  <si>
    <t>EA951CD-6A</t>
  </si>
  <si>
    <t>150x40mm 引戸取っ手(ｽﾃﾝﾚｽ製)</t>
  </si>
  <si>
    <t>1346</t>
  </si>
  <si>
    <t>EA951HA-211</t>
  </si>
  <si>
    <t>φ30mm/70x450mm O型ハンドル(HL/ﾗｲﾄｵｰｸ)</t>
  </si>
  <si>
    <t>1355</t>
  </si>
  <si>
    <t>EA638DW-86</t>
  </si>
  <si>
    <t>50x3.2mm Ｓフック(ﾏｯﾄﾎﾜｲﾄ焼付塗装/2個)</t>
  </si>
  <si>
    <t>1359</t>
  </si>
  <si>
    <t>EA951FT-2</t>
  </si>
  <si>
    <t>1000mm ピクチャーレールセット</t>
  </si>
  <si>
    <t>1360</t>
  </si>
  <si>
    <t>EA638GF-8</t>
  </si>
  <si>
    <t>203x45mm クリート(ｽﾃﾝﾚｽ製)</t>
  </si>
  <si>
    <t>1361</t>
  </si>
  <si>
    <t>EA638GE-1P</t>
  </si>
  <si>
    <t>[EA638GE-1用] バックプレート(ｽﾃﾝﾚｽ製)</t>
  </si>
  <si>
    <t>1362</t>
  </si>
  <si>
    <t>EA638BT-6</t>
  </si>
  <si>
    <t>φ88x 33mm 埋込みフック(丸形/ｽﾃﾝﾚｽ製)</t>
  </si>
  <si>
    <t>EA638EB-13</t>
  </si>
  <si>
    <t>13x26mm Ｄ型ハンガー(ｽﾃﾝﾚｽ製)</t>
  </si>
  <si>
    <t>1363</t>
  </si>
  <si>
    <t>EA638KE-21</t>
  </si>
  <si>
    <t>6.6mm  ﾀｰﾝﾊﾞｯｸﾙ(Hook&amp;Hook/ｱﾙﾐ･ｽﾃﾝﾚｽ製)</t>
  </si>
  <si>
    <t>EA638KN-2</t>
  </si>
  <si>
    <t>1/2"  ターンバックル(ｽﾁｰﾙ製/ﾌｯｸ &amp; ﾌｯｸ)</t>
  </si>
  <si>
    <t>1371</t>
  </si>
  <si>
    <t>EA980TD-32</t>
  </si>
  <si>
    <t>1.8mmx10m ビクターチェーン(ｽﾁｰﾙ/ﾕﾆｸﾛﾒｯｷ)</t>
  </si>
  <si>
    <t>1373</t>
  </si>
  <si>
    <t>EA628XD-7A</t>
  </si>
  <si>
    <t>φ7.0mmx 40m ビニロンロープ(金剛打ち)</t>
  </si>
  <si>
    <t>1376</t>
  </si>
  <si>
    <t>EA638FP-33</t>
  </si>
  <si>
    <t>86.8mm スイベルアイスナップ(ｽﾃﾝﾚｽ製)</t>
  </si>
  <si>
    <t>1377</t>
  </si>
  <si>
    <t>EA638HA-12</t>
  </si>
  <si>
    <t>93.0x26.5x14.0mm クイックリング(ｽﾃﾝﾚｽ製)</t>
  </si>
  <si>
    <t>EA638HD-8</t>
  </si>
  <si>
    <t>72x17.5x 8.0mm クイックリング(ｽﾁｰﾙ/Zinc)</t>
  </si>
  <si>
    <t>EA638HE-1</t>
  </si>
  <si>
    <t>28.0x 7.0x 2.5mm クイックリング(ｽﾃﾝﾚｽ製)</t>
  </si>
  <si>
    <t>EA638HM-6</t>
  </si>
  <si>
    <t>69.3x30.0x 6.0mm クイックリング(ｽﾃﾝﾚｽ)</t>
  </si>
  <si>
    <t>1378</t>
  </si>
  <si>
    <t>EA638FK-126</t>
  </si>
  <si>
    <t>88.0x9.1mm   クイックリング(ｽﾃﾝﾚｽ製)</t>
  </si>
  <si>
    <t>EA638JP-135</t>
  </si>
  <si>
    <t>11.0x120mm スナップフック(鉄亜鉛ﾒｯｷ)</t>
  </si>
  <si>
    <t>EA638JN-48</t>
  </si>
  <si>
    <t>114.3x12.7mm ハーネスクリップ(ｱﾙﾐ製)</t>
  </si>
  <si>
    <t>1382</t>
  </si>
  <si>
    <t>EA970A-23</t>
  </si>
  <si>
    <t>25x25mm/2.73m(３号) ガイドレール(ｽﾁｰﾙ製)</t>
  </si>
  <si>
    <t>EA970A-113</t>
  </si>
  <si>
    <t>57x47mm/2.73m(３号) トラックレール(ｽﾁｰﾙ)</t>
  </si>
  <si>
    <t>1387</t>
  </si>
  <si>
    <t>EA970KE-6</t>
  </si>
  <si>
    <t>1080-1800x1900-2640mm カーテンポール</t>
  </si>
  <si>
    <t>EA970KE-7</t>
  </si>
  <si>
    <t>1600-2800x1900-2640mm カーテンポール</t>
  </si>
  <si>
    <t>1389</t>
  </si>
  <si>
    <t>EA979LB-10</t>
  </si>
  <si>
    <t>25mmx0.1m シールブラシ(ﾅｲﾛﾝ/白)</t>
  </si>
  <si>
    <t>EA979LC-10</t>
  </si>
  <si>
    <t>25mmx0.1m シールブラシ(PBT/青)</t>
  </si>
  <si>
    <t>1390</t>
  </si>
  <si>
    <t>EA997LE-31</t>
  </si>
  <si>
    <t>62L 床下収納庫(深型)</t>
  </si>
  <si>
    <t>EA997LE-91</t>
  </si>
  <si>
    <t>450角用ﾌﾛｱﾊｯﾁ(張物用/把手式/ｱﾙﾐ目地)</t>
  </si>
  <si>
    <t>1397</t>
  </si>
  <si>
    <t>EA948TF-112</t>
  </si>
  <si>
    <t>ﾊﾟｲﾌﾟｼﾞｮｲﾝﾄ(φ100ｷｬｽﾀｰ/ｺﾞﾑ/L型)</t>
  </si>
  <si>
    <t>1398</t>
  </si>
  <si>
    <t>EA983FK-97</t>
  </si>
  <si>
    <t>1000x130x150mm ドックバンパー</t>
  </si>
  <si>
    <t>1401</t>
  </si>
  <si>
    <t>EA125HB-6A</t>
  </si>
  <si>
    <t>6/11.0mmx10m ﾌﾟﾚｯｼｬｰﾎｰｽ(PVC耐油)</t>
  </si>
  <si>
    <t>1402</t>
  </si>
  <si>
    <t>EA124DJ-29A</t>
  </si>
  <si>
    <t>19/26.0mm x10m 食品用ホース(糸入り)</t>
  </si>
  <si>
    <t>EA124DJ-252</t>
  </si>
  <si>
    <t>25/33mm x20m 食品用ホース</t>
  </si>
  <si>
    <t>1407</t>
  </si>
  <si>
    <t>EA441LA-45</t>
  </si>
  <si>
    <t>45x300mm ＭＣナイロン丸棒</t>
  </si>
  <si>
    <t>EA441LA-85</t>
  </si>
  <si>
    <t>85x300mm ＭＣナイロン丸棒</t>
  </si>
  <si>
    <t>1409</t>
  </si>
  <si>
    <t>EA983FN-60G</t>
  </si>
  <si>
    <t>60x60x40mm 角型保護キャップ(ｸﾞﾚｰ/2個)</t>
  </si>
  <si>
    <t>1410</t>
  </si>
  <si>
    <t>EA441VD-84</t>
  </si>
  <si>
    <t>600x300x 8.0mm ステンレス板</t>
  </si>
  <si>
    <t>EA440DY-103</t>
  </si>
  <si>
    <t>200x300x3.0mm 低発泡塩ビ板(白/5枚)</t>
  </si>
  <si>
    <t>1417</t>
  </si>
  <si>
    <t>EA997XR-105</t>
  </si>
  <si>
    <t>500x500x 5mm 発泡シール材</t>
  </si>
  <si>
    <t>EA997RA-64A</t>
  </si>
  <si>
    <t>1000x2000x20mm ゴムマット(ﾌﾞﾗｯｸ)</t>
  </si>
  <si>
    <t>EA997RC-72</t>
  </si>
  <si>
    <t>500x900mm/10mm ﾉﾝｽﾘｯﾌﾟﾏｯﾄ(階段用･ｸﾞﾚｰ)</t>
  </si>
  <si>
    <t>EA997RY-182</t>
  </si>
  <si>
    <t>1000mmx 5m ゴムクッションマット</t>
  </si>
  <si>
    <t>EA952CA-152A</t>
  </si>
  <si>
    <t>910x655mm ポリカ波板(ﾌﾞﾛﾝｽﾞ/2枚)</t>
  </si>
  <si>
    <t>1436</t>
  </si>
  <si>
    <t>EA997TS-61</t>
  </si>
  <si>
    <t>250x500mm 滑り防止ｼｰﾄ(ｶｰﾍﾟｯﾄ/ﾏｯﾄ)[DUCK]</t>
  </si>
  <si>
    <t>1437</t>
  </si>
  <si>
    <t>EA944MR-8A</t>
  </si>
  <si>
    <t>200mmx50m 表面保護シート(強粘着/SPVﾃｰﾌﾟ)</t>
  </si>
  <si>
    <t>1441</t>
  </si>
  <si>
    <t>EA944ME-2B</t>
  </si>
  <si>
    <t>50mmx20m 両面テープ(ｸｯｼｮﾝﾌﾛｱ用/6巻)</t>
  </si>
  <si>
    <t>1453</t>
  </si>
  <si>
    <t>EA944SE-50B</t>
  </si>
  <si>
    <t>50mmx9m 粘着テープ(耐熱ｱﾙﾐ箔/24巻)</t>
  </si>
  <si>
    <t>1458</t>
  </si>
  <si>
    <t>EA930AH-11A</t>
  </si>
  <si>
    <t>85ml シリコーンシーラント(自動車用･黒)</t>
  </si>
  <si>
    <t>1460</t>
  </si>
  <si>
    <t>EA351NF-1.5</t>
  </si>
  <si>
    <t>635x 500x1.5mm ガスケットシート(EPB)</t>
  </si>
  <si>
    <t>1461</t>
  </si>
  <si>
    <t>EA351GC-25</t>
  </si>
  <si>
    <t>25A/3.0mm 全面フランジパッキン(5K)</t>
  </si>
  <si>
    <t>EA351GG-65</t>
  </si>
  <si>
    <t>65A/1.5mm全面ﾌﾗﾝｼﾞﾊﾟｯｷﾝ(耐熱･耐蒸気/5K)</t>
  </si>
  <si>
    <t>EA351GJ-15</t>
  </si>
  <si>
    <t>15A/3.0mm全面ﾌﾗﾝｼﾞﾊﾟｯｷﾝ(耐熱･耐蒸気/5K)</t>
  </si>
  <si>
    <t>EA351GJ-20</t>
  </si>
  <si>
    <t>20A/3.0mm全面ﾌﾗﾝｼﾞﾊﾟｯｷﾝ(耐熱･耐蒸気/5K)</t>
  </si>
  <si>
    <t>1467</t>
  </si>
  <si>
    <t>EA935KF-9</t>
  </si>
  <si>
    <t>430ml スプレー接着剤(ﾛﾝｸﾞﾀｯｸ)</t>
  </si>
  <si>
    <t>EA934JA-4</t>
  </si>
  <si>
    <t>500g 壁補修材(屋内用)</t>
  </si>
  <si>
    <t>EA934JA-5</t>
  </si>
  <si>
    <t>500g 壁補修材(屋外用)</t>
  </si>
  <si>
    <t>EA942FA-8</t>
  </si>
  <si>
    <t>1.0kg 耐熱塗料(半艶・赤)</t>
  </si>
  <si>
    <t>EA942FA-11</t>
  </si>
  <si>
    <t>3.0kg 耐熱塗料(半艶・ﾒﾀﾘｯｸｼﾙﾊﾞｰ)</t>
  </si>
  <si>
    <t>EA942FA-101</t>
  </si>
  <si>
    <t>[EA942FA用] 1.0kg プライマー(ｸﾞﾚｰ)</t>
  </si>
  <si>
    <t>1499</t>
  </si>
  <si>
    <t>EA765MP-256</t>
  </si>
  <si>
    <t>[銀/中字]     ペイントマーカー</t>
  </si>
  <si>
    <t>1500</t>
  </si>
  <si>
    <t>EA765MV-20</t>
  </si>
  <si>
    <t>５本組[極太]  油性ﾍﾟｲﾝﾄﾏｰｶｰｾｯﾄ(工業用)</t>
  </si>
  <si>
    <t>1506</t>
  </si>
  <si>
    <t>EA920AF-2</t>
  </si>
  <si>
    <t>100ml 乾性･粉末潤滑剤(ﾌｯ素ﾊﾟｳﾀﾞｰ)</t>
  </si>
  <si>
    <t>EA920AG-22</t>
  </si>
  <si>
    <t>420ml 耐熱潤滑離型剤(ﾌｯ素/ｳｴｯﾄ)</t>
  </si>
  <si>
    <t>1508</t>
  </si>
  <si>
    <t>EA921A-300A</t>
  </si>
  <si>
    <t>300ml 接点クリーナー</t>
  </si>
  <si>
    <t>1511</t>
  </si>
  <si>
    <t>EA920PB-2B</t>
  </si>
  <si>
    <t>1.0kg 焼付き防止剤(高温ねじ用)</t>
  </si>
  <si>
    <t>1513</t>
  </si>
  <si>
    <t>EA925AK-1</t>
  </si>
  <si>
    <t>38x 25x180mm ツールホルダー</t>
  </si>
  <si>
    <t>1516</t>
  </si>
  <si>
    <t>EA925MG-3A</t>
  </si>
  <si>
    <t>406x229x305mm ツールバッグ(600ﾃﾞﾆｰﾙ)</t>
  </si>
  <si>
    <t>1518</t>
  </si>
  <si>
    <t>EA924BB-32</t>
  </si>
  <si>
    <t>45mm 作業用ベルト(OD色/Lｻｲｽﾞ)</t>
  </si>
  <si>
    <t>EA925CF-1</t>
  </si>
  <si>
    <t>50mm/736-1168mm 電工ベルト(125mmｻﾎﾟｰﾄ付)</t>
  </si>
  <si>
    <t>EA924BB-13A</t>
  </si>
  <si>
    <t>45mm 作業用ベルト(ｶﾓﾌﾗｰｼﾞｭ/Sｻｲｽﾞ)</t>
  </si>
  <si>
    <t>EA924BD-11</t>
  </si>
  <si>
    <t>45x1550mm 作業用ベルト(黒)</t>
  </si>
  <si>
    <t>EA924BD-16</t>
  </si>
  <si>
    <t>1520</t>
  </si>
  <si>
    <t>EA925MR-21A</t>
  </si>
  <si>
    <t>51x 84x149mm ツールホルダー(ｽﾃﾝﾚｽ製)</t>
  </si>
  <si>
    <t>1523</t>
  </si>
  <si>
    <t>EA925YC-4</t>
  </si>
  <si>
    <t>220x 700mm 電工バケツ(補強底)</t>
  </si>
  <si>
    <t>EA927GA-116</t>
  </si>
  <si>
    <t>φ250x300mm/15L ﾛｰﾙﾄｯﾌﾟﾊﾞｯｸﾞ(防水/ｲｴﾛｰ)</t>
  </si>
  <si>
    <t>1529</t>
  </si>
  <si>
    <t>EA925LA-10</t>
  </si>
  <si>
    <t>520x310x445mm ツールバッグ(ｷｬﾘｰ付)</t>
  </si>
  <si>
    <t>EA927LF-76</t>
  </si>
  <si>
    <t>820x380x550mm ｷｬﾘｰﾊﾞｯｸﾞ(折畳自転車用)</t>
  </si>
  <si>
    <t>1531</t>
  </si>
  <si>
    <t>EA925DB-4</t>
  </si>
  <si>
    <t>50x50x139mm ツールポーチ(ｶﾓﾌﾗｰｼﾞｭ)</t>
  </si>
  <si>
    <t>1541</t>
  </si>
  <si>
    <t>EA508TL-4</t>
  </si>
  <si>
    <t>129x187x 61mm/0.85L 密閉保存容器</t>
  </si>
  <si>
    <t>EA508TL-6</t>
  </si>
  <si>
    <t>163x227x 81mm/1.95L 密閉保存容器</t>
  </si>
  <si>
    <t>1542</t>
  </si>
  <si>
    <t>EA508TC-58</t>
  </si>
  <si>
    <t>276x383x246mm/17.0L 密閉保存容器(PP製)</t>
  </si>
  <si>
    <t>EA508TC-59</t>
  </si>
  <si>
    <t>310x434x246mm/22.5L 密閉保存容器(PP製)</t>
  </si>
  <si>
    <t>1546</t>
  </si>
  <si>
    <t>EA508EB-13</t>
  </si>
  <si>
    <t>430x303x 54mm パーツケース</t>
  </si>
  <si>
    <t>1557</t>
  </si>
  <si>
    <t>EA504AB-41</t>
  </si>
  <si>
    <t>410x200x230mm 工具箱(ｽﾁｰﾙ製)</t>
  </si>
  <si>
    <t>EA504ST-2</t>
  </si>
  <si>
    <t>420x200x200mm 工具箱(ｽﾁｰﾙ製)</t>
  </si>
  <si>
    <t>1561</t>
  </si>
  <si>
    <t>EA657-370GN</t>
  </si>
  <si>
    <t>610x610x610mm/内寸 防水ｹｰｽ(OD/ｳﾚﾀﾝ無)</t>
  </si>
  <si>
    <t>1562</t>
  </si>
  <si>
    <t>EA657AR-615</t>
  </si>
  <si>
    <t>752x394x238mm/内寸 防水ケース(軽量/黒)</t>
  </si>
  <si>
    <t>1566</t>
  </si>
  <si>
    <t>EA506MA-48</t>
  </si>
  <si>
    <t>400x400x300mm  引出し式収納ケース</t>
  </si>
  <si>
    <t>1578</t>
  </si>
  <si>
    <t>EA506A-20</t>
  </si>
  <si>
    <t>530x366x320mm/48.0L 折畳ｺﾝﾃﾅ(透明･青/2ｺ)</t>
  </si>
  <si>
    <t>1579</t>
  </si>
  <si>
    <t>EA506A-49</t>
  </si>
  <si>
    <t>530x366x271mm/40.0L 折畳ｺﾝﾃﾅ(青･蓋付/2ｺ)</t>
  </si>
  <si>
    <t>1587</t>
  </si>
  <si>
    <t>EA944MA-4</t>
  </si>
  <si>
    <t>25mmx1.5m マジロック･粘着剤付(黒)</t>
  </si>
  <si>
    <t>EA508SM-81</t>
  </si>
  <si>
    <t>1/2"DR ｲﾝﾊﾟｸﾄﾚﾝﾁﾎﾙﾀﾞｰ(1/2"DRｿｹｯﾄﾎﾙﾀﾞｰ4個</t>
  </si>
  <si>
    <t>1603</t>
  </si>
  <si>
    <t>EA781GB-63</t>
  </si>
  <si>
    <t>216x279mm クリアホルダー(ﾏｸﾞﾈｯﾄ付/1枚)</t>
  </si>
  <si>
    <t>1613</t>
  </si>
  <si>
    <t>EA955CA-5A</t>
  </si>
  <si>
    <t>900x520x 800mm 収納庫</t>
  </si>
  <si>
    <t>1623</t>
  </si>
  <si>
    <t>EA976AW-411</t>
  </si>
  <si>
    <t>50mm [ECOﾊﾟｲﾌﾟ用]差込キャスター(自在)</t>
  </si>
  <si>
    <t>1627</t>
  </si>
  <si>
    <t>EA976AV-11</t>
  </si>
  <si>
    <t>915x450x1370mm/4段ラック棚(折畳式/OD色)</t>
  </si>
  <si>
    <t>1630</t>
  </si>
  <si>
    <t>EA976DL-180B</t>
  </si>
  <si>
    <t>1790x450x1200mm/150kg/4段 スチール棚</t>
  </si>
  <si>
    <t>1644</t>
  </si>
  <si>
    <t>EA944NB-3</t>
  </si>
  <si>
    <t>50mmx50m 手切れ粘着テープ(白)</t>
  </si>
  <si>
    <t>EA944NB-101</t>
  </si>
  <si>
    <t>50mmx50m 手切れ粘着テープ(透明)</t>
  </si>
  <si>
    <t>EA995BR-32</t>
  </si>
  <si>
    <t>φ 25- 40mmx5m 伸縮ネット(表面保護用)</t>
  </si>
  <si>
    <t>EA995BR-36</t>
  </si>
  <si>
    <t>φ125-160mmx5m 伸縮ネット(表面保護用)</t>
  </si>
  <si>
    <t>1648</t>
  </si>
  <si>
    <t>EA520FG-1</t>
  </si>
  <si>
    <t>390x1030mm/ 50kg ハンディーカート(ｱﾙﾐ製)</t>
  </si>
  <si>
    <t>1653</t>
  </si>
  <si>
    <t>EA520AD-62A</t>
  </si>
  <si>
    <t>600x900mm/300kg ドーリー(ﾌﾞﾚｰｷ付/木製)</t>
  </si>
  <si>
    <t>1655</t>
  </si>
  <si>
    <t>EA520BY-61</t>
  </si>
  <si>
    <t>320x 500mm/100kg コンパクト運搬車</t>
  </si>
  <si>
    <t>1657</t>
  </si>
  <si>
    <t>EA520BE-30A</t>
  </si>
  <si>
    <t>850x500mm/500kg 運搬車(木製荷台)</t>
  </si>
  <si>
    <t>1664</t>
  </si>
  <si>
    <t>EA520ED-44</t>
  </si>
  <si>
    <t>[EA520ED-42A用] 替荷台シート(ブルー)</t>
  </si>
  <si>
    <t>1675</t>
  </si>
  <si>
    <t>EA986TB-340</t>
  </si>
  <si>
    <t>40mm キャスター(ﾂｲﾝﾎｲｰﾙ･ﾌﾞﾚｰｷ付)</t>
  </si>
  <si>
    <t>1677</t>
  </si>
  <si>
    <t>EA986FA-3</t>
  </si>
  <si>
    <t>80mm キャスター(固定金具)</t>
  </si>
  <si>
    <t>1691</t>
  </si>
  <si>
    <t>EA986JE-1</t>
  </si>
  <si>
    <t>100mm キャスター(自在金具・後輪ﾌﾞﾚｰｷ付)</t>
  </si>
  <si>
    <t>1697</t>
  </si>
  <si>
    <t>EA986ME-125</t>
  </si>
  <si>
    <t>125x40mm 車輪(ﾎﾟﾘｳﾚﾀﾝ+ﾅｲﾛﾝ)</t>
  </si>
  <si>
    <t>1703</t>
  </si>
  <si>
    <t>EA986RX-10</t>
  </si>
  <si>
    <t>80x25mm/25mm ガイドローラー(ﾎﾟﾘｳﾚﾀﾝ製)</t>
  </si>
  <si>
    <t>EA986RY-16</t>
  </si>
  <si>
    <t>33mm/30kg 戸車(平型･ﾅｲﾛﾝ製)</t>
  </si>
  <si>
    <t>1716</t>
  </si>
  <si>
    <t>EA982B-18</t>
  </si>
  <si>
    <t>50mmx8.2m/1650kg ベルト荷締機(ﾗﾁｪｯﾄ式/黒</t>
  </si>
  <si>
    <t>1718</t>
  </si>
  <si>
    <t>EA982SA-15</t>
  </si>
  <si>
    <t>25mmx 5.0m/ 254kg ﾍﾞﾙﾄ荷締機(両端ｱｲ型)</t>
  </si>
  <si>
    <t>EA982SF-30</t>
  </si>
  <si>
    <t>50mmx10.0m/ 764kg ﾍﾞﾙﾄ荷締機(両端ﾌｯｸ/SUS</t>
  </si>
  <si>
    <t>EA982ST-38</t>
  </si>
  <si>
    <t>75mmx 8.0m/2540kg ﾍﾞﾙﾄ荷締機(両端ﾌｯｸ型)</t>
  </si>
  <si>
    <t>EA982ST-39</t>
  </si>
  <si>
    <t>75mmx 9.0m/2540kg ﾍﾞﾙﾄ荷締機(両端ﾌｯｸ型)</t>
  </si>
  <si>
    <t>EA982ST-40</t>
  </si>
  <si>
    <t>75mmx10.0m/2540kg ﾍﾞﾙﾄ荷締機(両端ﾌｯｸ型)</t>
  </si>
  <si>
    <t>1726</t>
  </si>
  <si>
    <t>EA944MA-448</t>
  </si>
  <si>
    <t>25x1000mm 結束マジックバンド(黄)</t>
  </si>
  <si>
    <t>1732</t>
  </si>
  <si>
    <t>EA628AJ-41</t>
  </si>
  <si>
    <t>4mmx15m 安全反射ロープ(ｵﾚﾝｼﾞ)</t>
  </si>
  <si>
    <t>EA628AM-5</t>
  </si>
  <si>
    <t>φ12.7mmx 22m ポリロープ(橙)</t>
  </si>
  <si>
    <t>1736</t>
  </si>
  <si>
    <t>EA987HK-27</t>
  </si>
  <si>
    <t>75mm/0.5ton フック付滑車</t>
  </si>
  <si>
    <t>EA987AC-1.5</t>
  </si>
  <si>
    <t>1.5tonx2.5m チェーンブロック</t>
  </si>
  <si>
    <t>1744</t>
  </si>
  <si>
    <t>EA981WS-12</t>
  </si>
  <si>
    <t>0.57tonx1.5m ワイヤースリング(2本懸け)</t>
  </si>
  <si>
    <t>1745</t>
  </si>
  <si>
    <t>EA981FM-8</t>
  </si>
  <si>
    <t>150mmx8.0m/ 6.3ton ベルトスリング(ｼｸﾞﾅﾙ)</t>
  </si>
  <si>
    <t>EA981FD-42</t>
  </si>
  <si>
    <t>2.0 tonx1.5m 金具付スリング(３本懸け)</t>
  </si>
  <si>
    <t>EA984DR-17</t>
  </si>
  <si>
    <t>55ｶﾞﾛﾝ(200L)用 ドラム缶リフター</t>
  </si>
  <si>
    <t>1754</t>
  </si>
  <si>
    <t>EA981WM-51A</t>
  </si>
  <si>
    <t>1.0t 丸形フレコンバッグ</t>
  </si>
  <si>
    <t>1756</t>
  </si>
  <si>
    <t>EA987FZ-130A</t>
  </si>
  <si>
    <t>3.2 ton 鍛造アイフック(安全ﾚﾊﾞｰ付)</t>
  </si>
  <si>
    <t>EA638NL-3</t>
  </si>
  <si>
    <t>4.75Ton 強力型 ボウシャックル</t>
  </si>
  <si>
    <t>1763</t>
  </si>
  <si>
    <t>EA902XD-13</t>
  </si>
  <si>
    <t>[固定式] 安全フック(締付式/2個組)</t>
  </si>
  <si>
    <t>1777</t>
  </si>
  <si>
    <t>EA765MG-372</t>
  </si>
  <si>
    <t>0.5mm ボールペン(赤)</t>
  </si>
  <si>
    <t>EA765MG-381</t>
  </si>
  <si>
    <t>0.5mm ボールペン(黒)</t>
  </si>
  <si>
    <t>1778</t>
  </si>
  <si>
    <t>EA765MG-545</t>
  </si>
  <si>
    <t>0.7mm ボールペン替芯(緑)</t>
  </si>
  <si>
    <t>EA765ME-12</t>
  </si>
  <si>
    <t>0.5mm シャープペンシル(ﾋﾟﾝｸ)</t>
  </si>
  <si>
    <t>1780</t>
  </si>
  <si>
    <t>EA765MH-202</t>
  </si>
  <si>
    <t>[橙/太･細]   水性蛍光ペン(詰替ﾀｲﾌﾟ)</t>
  </si>
  <si>
    <t>1784</t>
  </si>
  <si>
    <t>EA765MJ-112</t>
  </si>
  <si>
    <t>[赤] ホワイトボードマーカー(1本)</t>
  </si>
  <si>
    <t>1788</t>
  </si>
  <si>
    <t>EA109MK-342</t>
  </si>
  <si>
    <t>20号 水彩平筆(馬毛･PBT)</t>
  </si>
  <si>
    <t>1797</t>
  </si>
  <si>
    <t>EA589AS-51B</t>
  </si>
  <si>
    <t>アートナイフ替刃(EA589AS-51用/20枚)</t>
  </si>
  <si>
    <t>1799</t>
  </si>
  <si>
    <t>EA589CE</t>
  </si>
  <si>
    <t>130mm カッターナイフ</t>
  </si>
  <si>
    <t>1800</t>
  </si>
  <si>
    <t>EA589AK-1</t>
  </si>
  <si>
    <t>165mm カッターナイフ</t>
  </si>
  <si>
    <t>1805</t>
  </si>
  <si>
    <t>EA765MB-95</t>
  </si>
  <si>
    <t>[EA765MB-94用] 詰替カートリッジ</t>
  </si>
  <si>
    <t>EA936N-3</t>
  </si>
  <si>
    <t>20g 瞬間接着剤(耐水･耐衝撃)</t>
  </si>
  <si>
    <t>1806</t>
  </si>
  <si>
    <t>EA765MA-85</t>
  </si>
  <si>
    <t>15mmx 11m 両面テープ・強力(ﾊﾝﾄﾞｶｯﾀｰ付)</t>
  </si>
  <si>
    <t>EA762GK-87</t>
  </si>
  <si>
    <t>100x300mm カードホルダー(ｱｸﾘﾙ製/10個)</t>
  </si>
  <si>
    <t>1813</t>
  </si>
  <si>
    <t>EA956VA-616</t>
  </si>
  <si>
    <t>カードホルダー(ｽﾄﾗｯﾌﾟ付/ﾌﾞﾗｯｸｵﾚﾝｼﾞ)</t>
  </si>
  <si>
    <t>1815</t>
  </si>
  <si>
    <t>EA762FB-103</t>
  </si>
  <si>
    <t>40mm ペーパークリップ(50個入)</t>
  </si>
  <si>
    <t>1818</t>
  </si>
  <si>
    <t>EA638LL-9</t>
  </si>
  <si>
    <t>40x54mm フック(接着剤/ｽｲﾝｸﾞ)</t>
  </si>
  <si>
    <t>1819</t>
  </si>
  <si>
    <t>EA638LA-21</t>
  </si>
  <si>
    <t>φ25mm/ 300g 吸盤フック(5個)</t>
  </si>
  <si>
    <t>EA638LA-22B</t>
  </si>
  <si>
    <t>φ30mm/ 400g 吸盤フック(5個x10ﾊﾟｯｸ)</t>
  </si>
  <si>
    <t>1823</t>
  </si>
  <si>
    <t>EA762CW-32</t>
  </si>
  <si>
    <t>Ｌ判２段 アルバム(ｵﾚﾝｼﾞ)</t>
  </si>
  <si>
    <t>1826</t>
  </si>
  <si>
    <t>EA762CB-311</t>
  </si>
  <si>
    <t>230x314mm クリアーブック(20ﾎﾟｹｯﾄ/ﾈｲﾋﾞｰ)</t>
  </si>
  <si>
    <t>EA762CB-312</t>
  </si>
  <si>
    <t>230x314mm クリアーブック(20ﾎﾟｹｯﾄ/ｵﾘｰﾌﾞ)</t>
  </si>
  <si>
    <t>1827</t>
  </si>
  <si>
    <t>EA762CC-14</t>
  </si>
  <si>
    <t>A4/310x220mm クリアーホルダー(透明/10枚)</t>
  </si>
  <si>
    <t>1832</t>
  </si>
  <si>
    <t>EA762GA-142</t>
  </si>
  <si>
    <t>75x50mm/75x25mm 強粘着メモ(28枚x2個/2色)</t>
  </si>
  <si>
    <t>1834</t>
  </si>
  <si>
    <t>EA762GC-24</t>
  </si>
  <si>
    <t>方眼罫5mm Ａ４ノート(30ﾍﾟｰｼﾞ/ｲｴﾛｰ/10冊)</t>
  </si>
  <si>
    <t>1836</t>
  </si>
  <si>
    <t>EA954TD-64</t>
  </si>
  <si>
    <t>102x317x245mm ﾌｧｲﾙｽﾀﾝﾄﾞ(横型/赤)</t>
  </si>
  <si>
    <t>EA954TL-105</t>
  </si>
  <si>
    <t>140x329x237mm ﾌｧｲﾙ収納ボックス(ｲｴﾛｰ)</t>
  </si>
  <si>
    <t>1837</t>
  </si>
  <si>
    <t>EA506AJ-12</t>
  </si>
  <si>
    <t>474x348x240mm/33.0L 折畳コンテナ(緑)</t>
  </si>
  <si>
    <t>EA506AX-11</t>
  </si>
  <si>
    <t>270x380x180mm 収納ボックス(白)</t>
  </si>
  <si>
    <t>EA761G-34C</t>
  </si>
  <si>
    <t>12桁 計算機</t>
  </si>
  <si>
    <t>EA761G-120</t>
  </si>
  <si>
    <t>12桁 計算機(ｺﾞｰﾙﾄﾞ)</t>
  </si>
  <si>
    <t>EA761GA-23</t>
  </si>
  <si>
    <t>12桁 パーソナル計算機(ﾐﾝﾄｸﾞﾘｰﾝ)</t>
  </si>
  <si>
    <t>EA761LC-12</t>
  </si>
  <si>
    <t>600x 900mm 予定表ボード</t>
  </si>
  <si>
    <t>EA761LA-56</t>
  </si>
  <si>
    <t>600x1110mm 折りたたみ式ホワイトボード</t>
  </si>
  <si>
    <t>EA761LC-1B</t>
  </si>
  <si>
    <t>600x 350mm ホワイトボード</t>
  </si>
  <si>
    <t>EA761LC-2B</t>
  </si>
  <si>
    <t>900x 350mm ホワイトボード</t>
  </si>
  <si>
    <t>EA761LC-90</t>
  </si>
  <si>
    <t>900x600mm ホワイトボード(暗線入)</t>
  </si>
  <si>
    <t>EA761LC-150</t>
  </si>
  <si>
    <t>1500x900mm ホワイトボード(暗線入)</t>
  </si>
  <si>
    <t>EA761LC-191</t>
  </si>
  <si>
    <t>450x16x300mm ブラックボード</t>
  </si>
  <si>
    <t>1851</t>
  </si>
  <si>
    <t>EA761LB-11</t>
  </si>
  <si>
    <t>604x535x1010-1600mm ﾐｰﾃｨﾝｸﾞﾎﾞｰﾄﾞ[折畳式]</t>
  </si>
  <si>
    <t>1852</t>
  </si>
  <si>
    <t>EA761LM-38</t>
  </si>
  <si>
    <t>1744x1384mm スクリーン(壁掛式)</t>
  </si>
  <si>
    <t>EA761LM-142</t>
  </si>
  <si>
    <t>1882x1058mm スクリーン(伸縮式)</t>
  </si>
  <si>
    <t>1859</t>
  </si>
  <si>
    <t>EA764AG-604</t>
  </si>
  <si>
    <t>23.8インチ 液晶ディスプレイ(Type-C搭載)</t>
  </si>
  <si>
    <t>1863</t>
  </si>
  <si>
    <t>EA763BC-88</t>
  </si>
  <si>
    <t>ステレオヘッドセット(ﾜｲﾔﾚｽ)</t>
  </si>
  <si>
    <t>1865</t>
  </si>
  <si>
    <t>EA764AA-61E</t>
  </si>
  <si>
    <t>[単3x1本] ワイヤレスマウス(5ﾎﾞﾀﾝ/ﾌﾞﾗｯｸ)</t>
  </si>
  <si>
    <t>1866</t>
  </si>
  <si>
    <t>EA764AA-141</t>
  </si>
  <si>
    <t>[単4x2本] ワイヤレスマウス(BlueLED/黒)</t>
  </si>
  <si>
    <t>1867</t>
  </si>
  <si>
    <t>EA764AT-152</t>
  </si>
  <si>
    <t>φ7x120mm 非通電タッチペン(ﾌﾞﾙｰ)</t>
  </si>
  <si>
    <t>1870</t>
  </si>
  <si>
    <t>EA764AB-214A</t>
  </si>
  <si>
    <t>350x203x43mm ｷｰﾎﾞｰﾄﾞ(ｴﾙｺﾞﾉﾐｸｽ型)</t>
  </si>
  <si>
    <t>1872</t>
  </si>
  <si>
    <t>EA764DA-2</t>
  </si>
  <si>
    <t>１次元ﾊﾞｰｺｰﾄﾞﾘｰﾀﾞｰ(自動読取対応/ｽﾀﾝﾄﾞ付)</t>
  </si>
  <si>
    <t>1874</t>
  </si>
  <si>
    <t>EA764AC-61A</t>
  </si>
  <si>
    <t>1.0m 充電・通信ケーブル</t>
  </si>
  <si>
    <t>1875</t>
  </si>
  <si>
    <t>EA940CD-245A</t>
  </si>
  <si>
    <t>AC100-240V ＡＣ充電器(USB PD対応/Type-C)</t>
  </si>
  <si>
    <t>1877</t>
  </si>
  <si>
    <t>EA764AV-3</t>
  </si>
  <si>
    <t>Bluetooth 接続アダプター(USB Type C)</t>
  </si>
  <si>
    <t>1878</t>
  </si>
  <si>
    <t>EA815GN-112</t>
  </si>
  <si>
    <t>AC125V/15Ax2m 延長コード(2口)</t>
  </si>
  <si>
    <t>1881</t>
  </si>
  <si>
    <t>EA815GL-40F</t>
  </si>
  <si>
    <t>AC125V/15Ax2.5m タップ(4口・一括ｽｲｯﾁ)</t>
  </si>
  <si>
    <t>1885</t>
  </si>
  <si>
    <t>EA940CD-117A</t>
  </si>
  <si>
    <t>AC100V/14A タップ(USBﾎﾟｰﾄ付/ﾎﾜｲﾄ)</t>
  </si>
  <si>
    <t>1886</t>
  </si>
  <si>
    <t>EA940BA-1</t>
  </si>
  <si>
    <t>AC125V/15A ﾌﾟﾗｸﾞ変換ｱﾀﾞﾌﾟﾀｰ(ｱｰｽ付)</t>
  </si>
  <si>
    <t>EA940BA-17</t>
  </si>
  <si>
    <t>AC125V/15A 変換アダプター</t>
  </si>
  <si>
    <t>EA940BA-22</t>
  </si>
  <si>
    <t>AC125V/15A 防水変換アダプタ-(逆接地型)</t>
  </si>
  <si>
    <t>1889</t>
  </si>
  <si>
    <t>EA764AJ-53</t>
  </si>
  <si>
    <t>2.0m ＵＳＢケーブル(USB A-Lightning)</t>
  </si>
  <si>
    <t>1890</t>
  </si>
  <si>
    <t>EA764AJ-141</t>
  </si>
  <si>
    <t>0.2m 両面挿せるUSBｹｰﾌﾞﾙ(A-microB/2.0/L型</t>
  </si>
  <si>
    <t>EA764AC-102</t>
  </si>
  <si>
    <t>変換アダプター(USB TypeC-Display Port)</t>
  </si>
  <si>
    <t>EA764AC-103</t>
  </si>
  <si>
    <t>変換アダプター(USB TypeC-HDMI･他)</t>
  </si>
  <si>
    <t>EA764AC-112</t>
  </si>
  <si>
    <t>USB変換ｱﾀﾞﾌﾟﾀｰ(TypeC-DisplayPort/DPalt)</t>
  </si>
  <si>
    <t>EA759GW-12A</t>
  </si>
  <si>
    <t>1TB セキュリティ対策用ハードディスク</t>
  </si>
  <si>
    <t>EA764AD-54</t>
  </si>
  <si>
    <t>[４ﾎﾟｰﾄ] ＵＳＢ3.1ハブ(Type-C/ﾌﾞﾗｯｸ)</t>
  </si>
  <si>
    <t>EA759GW-23A</t>
  </si>
  <si>
    <t>EA759GW-64</t>
  </si>
  <si>
    <t>4TB ハードディスク(WD Red採用高耐久)</t>
  </si>
  <si>
    <t>EA759GW-65</t>
  </si>
  <si>
    <t>6TB ハードディスク(WD Red採用高耐久)</t>
  </si>
  <si>
    <t>1897</t>
  </si>
  <si>
    <t>EA764BY-151</t>
  </si>
  <si>
    <t>[USB Type C] ドッキングステーション</t>
  </si>
  <si>
    <t>1902</t>
  </si>
  <si>
    <t>EA764GY-171</t>
  </si>
  <si>
    <t>[USB3.1-HDMI] ﾃﾞｨｽﾌﾟﾚｲｱﾀﾞﾌﾟﾀｰ(LANﾎﾟｰﾄ付)</t>
  </si>
  <si>
    <t>1904</t>
  </si>
  <si>
    <t>EA940PM-66</t>
  </si>
  <si>
    <t>1.0m HDMIケーブル(縦横Wｽｲﾝｸﾞ)</t>
  </si>
  <si>
    <t>1905</t>
  </si>
  <si>
    <t>EA940PN-2A</t>
  </si>
  <si>
    <t>2.0m 光デジタルケーブル</t>
  </si>
  <si>
    <t>1908</t>
  </si>
  <si>
    <t>EA538G-32</t>
  </si>
  <si>
    <t>ＬＡＮケーブル用圧着ペンチ</t>
  </si>
  <si>
    <t>EA764BY-58</t>
  </si>
  <si>
    <t>[5ﾎﾟｰﾄ] ｽｲｯﾁﾝｸﾞﾊﾌﾞ(2.5G対応/ﾏｸﾞﾈｯﾄ付)</t>
  </si>
  <si>
    <t>EA764BY-59</t>
  </si>
  <si>
    <t>[8ﾎﾟｰﾄ] ｽｲｯﾁﾝｸﾞﾊﾌﾞ(2.5G対応/ﾏｸﾞﾈｯﾄ付)</t>
  </si>
  <si>
    <t>EA764CG-43</t>
  </si>
  <si>
    <t>3m 光ファイバーケーブル(LCSC/ﾏﾙﾁﾓｰﾄﾞ)</t>
  </si>
  <si>
    <t>EA764CG-45</t>
  </si>
  <si>
    <t>5m 光ファイバーケーブル(LCSC/ﾏﾙﾁﾓｰﾄﾞ)</t>
  </si>
  <si>
    <t>1909</t>
  </si>
  <si>
    <t>EA764BJ-11</t>
  </si>
  <si>
    <t>ＬＡＮケーブルコネクター/ﾖﾘ線用(10個)</t>
  </si>
  <si>
    <t>EA764BK-51</t>
  </si>
  <si>
    <t>ＬＡＮケーブル用ホルダー(5連式/10個)</t>
  </si>
  <si>
    <t>1910</t>
  </si>
  <si>
    <t>EA764BB-404</t>
  </si>
  <si>
    <t>300m LANｹｰﾌﾞﾙ(CAT6/UTP/青)</t>
  </si>
  <si>
    <t>1911</t>
  </si>
  <si>
    <t>EA764BB-151</t>
  </si>
  <si>
    <t>5 m フラットＬＡＮケーブル(CAT7/ﾌﾞﾙｰ)</t>
  </si>
  <si>
    <t>EA764BM-1A</t>
  </si>
  <si>
    <t>LANケーブルアダプター(ｶﾃｺﾞﾘｰ6準拠)</t>
  </si>
  <si>
    <t>1917</t>
  </si>
  <si>
    <t>EA764AG-9</t>
  </si>
  <si>
    <t>455mm モニターアーム(水平可動)</t>
  </si>
  <si>
    <t>EA764AG-13</t>
  </si>
  <si>
    <t>1140mm モニタースタンド(水平垂直可動/2面</t>
  </si>
  <si>
    <t>EA764AG-28BA</t>
  </si>
  <si>
    <t>183-203mm ﾓﾆﾀｰｱｰﾑ(支柱取付用/ﾛﾝｸﾞ/黒)</t>
  </si>
  <si>
    <t>1918</t>
  </si>
  <si>
    <t>EA764AG-100</t>
  </si>
  <si>
    <t>102x 22x 84mm ｽﾏｰﾄﾌｫﾝｽﾀﾝﾄﾞ(角度調整式)</t>
  </si>
  <si>
    <t>EA764AG-222</t>
  </si>
  <si>
    <t>31-50mm ｽﾏｰﾄﾌｫﾝﾎﾙﾀﾞｰ(ﾊﾟｲﾌﾟ取付用)</t>
  </si>
  <si>
    <t>1919</t>
  </si>
  <si>
    <t>EA764AG-126</t>
  </si>
  <si>
    <t>221mm スマートフォンアーム(支柱取付用)</t>
  </si>
  <si>
    <t>EA764AG-127</t>
  </si>
  <si>
    <t>308mm スマートフォンアーム(支柱取付用)</t>
  </si>
  <si>
    <t>EA764AG-179</t>
  </si>
  <si>
    <t>300x 35x235mm ﾉｰﾄﾊﾟｿｺﾝ･ﾀﾌﾞﾚｯﾄｽﾀﾝﾄﾞ</t>
  </si>
  <si>
    <t>1920</t>
  </si>
  <si>
    <t>EA764AG-332</t>
  </si>
  <si>
    <t>312x237x332mm iPadｽﾀﾝﾄﾞ(ｾｷｭﾘﾃｨﾎﾞｯｸｽ付)</t>
  </si>
  <si>
    <t>1922</t>
  </si>
  <si>
    <t>EA954HC-852</t>
  </si>
  <si>
    <t>980x65x150mm ケーブル収納ダクト</t>
  </si>
  <si>
    <t>1923</t>
  </si>
  <si>
    <t>EA928AG-584</t>
  </si>
  <si>
    <t>310mm ダストブラシ</t>
  </si>
  <si>
    <t>EA759Y-12A</t>
  </si>
  <si>
    <t>Ａ４ コンパクトスキャナー</t>
  </si>
  <si>
    <t>1925</t>
  </si>
  <si>
    <t>EA759X-23J</t>
  </si>
  <si>
    <t>A5-A4 インクジェットプリンター(4色)</t>
  </si>
  <si>
    <t>EA759XE-25</t>
  </si>
  <si>
    <t>A4判/65面  38.1x 21.2mm ﾌﾟﾘﾝﾀｰﾗﾍﾞﾙ(10枚)</t>
  </si>
  <si>
    <t>EA759XD-18</t>
  </si>
  <si>
    <t>A4判/14面 86.4x38.1mm ﾌﾟﾘﾝﾀｰﾗﾍﾞﾙ(100枚)</t>
  </si>
  <si>
    <t>EA759XD-72</t>
  </si>
  <si>
    <t>A4判/ 2面 ﾌﾟﾘﾝﾀｰﾗﾍﾞﾙ(再剥離対応/100枚)</t>
  </si>
  <si>
    <t>EA759XE-147</t>
  </si>
  <si>
    <t>A4判/21面  70 x 38.1mm ﾌﾟﾘﾝﾀｰﾗﾍﾞﾙ(20枚)</t>
  </si>
  <si>
    <t>1928</t>
  </si>
  <si>
    <t>EA759XA-103</t>
  </si>
  <si>
    <t>2L判 ｲﾝｸｼﾞｪｯﾄ写真用紙(超厚手/20枚)</t>
  </si>
  <si>
    <t>EA759GN-15</t>
  </si>
  <si>
    <t>16GB micro SDHC メモリーカード</t>
  </si>
  <si>
    <t>EA759GV-122A</t>
  </si>
  <si>
    <t>8GB ＵＳＢメモリー</t>
  </si>
  <si>
    <t>EA759GV-125A</t>
  </si>
  <si>
    <t>16GB USBメモリー</t>
  </si>
  <si>
    <t>EA759GV-134</t>
  </si>
  <si>
    <t>8GB ＵＳＢメモリー(ｳｲﾙｽ対策ｿﾌﾄ搭載/1年)</t>
  </si>
  <si>
    <t>EA759GV-149</t>
  </si>
  <si>
    <t>16GB ＵＳＢメモリー(ﾊﾟｽﾜｰﾄﾞﾛｯｸ)</t>
  </si>
  <si>
    <t>EA759GV-150</t>
  </si>
  <si>
    <t>32GB ＵＳＢメモリー(ﾊﾟｽﾜｰﾄﾞﾛｯｸ)</t>
  </si>
  <si>
    <t>EA759GV-153</t>
  </si>
  <si>
    <t>1932</t>
  </si>
  <si>
    <t>EA759GJ-18</t>
  </si>
  <si>
    <t>16GB コンパクトフラッシュ</t>
  </si>
  <si>
    <t>EA759GK-30</t>
  </si>
  <si>
    <t>256GB ＳＤＸＣメモリーカード</t>
  </si>
  <si>
    <t>EA759GL-18D</t>
  </si>
  <si>
    <t>128GB micro SDXC メモリーカード</t>
  </si>
  <si>
    <t>EA759GL-22B</t>
  </si>
  <si>
    <t>128GB ＳＤＸＣメモリーカード</t>
  </si>
  <si>
    <t>EA759GL-37</t>
  </si>
  <si>
    <t>512GB micro SDXC メモリーカード</t>
  </si>
  <si>
    <t>EA762EE-105</t>
  </si>
  <si>
    <t>170x 78x293mm CD/DVD/BDｹｰｽ(96枚/ﾌﾞﾗｯｸ)</t>
  </si>
  <si>
    <t>EA761HG-3</t>
  </si>
  <si>
    <t>30x47mm/ 7面 ラミネートラベル(8枚)</t>
  </si>
  <si>
    <t>1940</t>
  </si>
  <si>
    <t>EA763ZD-75</t>
  </si>
  <si>
    <t>390x370x640mm/23L ｵｰﾄﾌｨｰﾄﾞｼｭﾚｯﾀﾞｰ</t>
  </si>
  <si>
    <t>1946</t>
  </si>
  <si>
    <t>EA798CG-46</t>
  </si>
  <si>
    <t>92x240x 20mm [電波]掛･置兼用時計(AC電源</t>
  </si>
  <si>
    <t>EA763CF-6A</t>
  </si>
  <si>
    <t>[単3x1本] ワイヤレスマイク(ﾍｯﾄﾞｾｯﾄ型)</t>
  </si>
  <si>
    <t>1954</t>
  </si>
  <si>
    <t>EA763CE-46A</t>
  </si>
  <si>
    <t>250～ 400mm 卓上型マイクスタンド</t>
  </si>
  <si>
    <t>EA763CE-47A</t>
  </si>
  <si>
    <t>815～1460mm 床上型マイクロホンスタンド</t>
  </si>
  <si>
    <t>1962</t>
  </si>
  <si>
    <t>EA925FG-1</t>
  </si>
  <si>
    <t>110x120x110mm 防水クッションポーチ</t>
  </si>
  <si>
    <t>1964</t>
  </si>
  <si>
    <t>EA757AD-29A</t>
  </si>
  <si>
    <t>x10- 22/50mm 双眼鏡(ｽﾞｰﾑ)</t>
  </si>
  <si>
    <t>EA757AD-53</t>
  </si>
  <si>
    <t>x10/25mm 双眼鏡</t>
  </si>
  <si>
    <t>EA757AD-54A</t>
  </si>
  <si>
    <t>x 8/42mm 双眼鏡</t>
  </si>
  <si>
    <t>EA757AG-36A</t>
  </si>
  <si>
    <t>x10/25mm  双眼鏡(手振れ防止/ｺﾝﾊﾟｸﾄ)</t>
  </si>
  <si>
    <t>1969</t>
  </si>
  <si>
    <t>EA954HC-585</t>
  </si>
  <si>
    <t>1418x620x1500mm パソコンラック</t>
  </si>
  <si>
    <t>EA954HC-597</t>
  </si>
  <si>
    <t>1818x620x700mm パソコンラック(ﾛｰﾀｲﾌﾟ)</t>
  </si>
  <si>
    <t>1970</t>
  </si>
  <si>
    <t>EA954HC-2</t>
  </si>
  <si>
    <t>1200x650x720-1200mm 電動昇降テーブル(黒)</t>
  </si>
  <si>
    <t>EA954HC-284</t>
  </si>
  <si>
    <t>600x534x939mm  [立作業用]PCラック</t>
  </si>
  <si>
    <t>EA954HG-41</t>
  </si>
  <si>
    <t>591x502x921-1143mm ﾊﾟｿｺﾝﾃﾞｽｸ(立ち作業用)</t>
  </si>
  <si>
    <t>EA954HC-97</t>
  </si>
  <si>
    <t>600x250x196mm 机上ラック</t>
  </si>
  <si>
    <t>1972</t>
  </si>
  <si>
    <t>EA954HC-151</t>
  </si>
  <si>
    <t>550x250x120mm モニタースタンド</t>
  </si>
  <si>
    <t>EA954HC-166</t>
  </si>
  <si>
    <t>500x480x580mm ＣＰＵラック</t>
  </si>
  <si>
    <t>EA954HC-480</t>
  </si>
  <si>
    <t>240x260x330mm ＣＰＵスタンド</t>
  </si>
  <si>
    <t>1974</t>
  </si>
  <si>
    <t>EA954HC-233</t>
  </si>
  <si>
    <t>480x370x190mm プリンターラック</t>
  </si>
  <si>
    <t>1975</t>
  </si>
  <si>
    <t>EA954HE-101</t>
  </si>
  <si>
    <t>550x277x 610mm ワゴン(ｷｬｽﾀｰ付)</t>
  </si>
  <si>
    <t>1978</t>
  </si>
  <si>
    <t>EA954DF-311</t>
  </si>
  <si>
    <t>800x 700x720mm 平デスク</t>
  </si>
  <si>
    <t>1980</t>
  </si>
  <si>
    <t>EA954EE-1</t>
  </si>
  <si>
    <t>600x400x720mm ワークテーブル</t>
  </si>
  <si>
    <t>EA954EE-72</t>
  </si>
  <si>
    <t>1800x450x720mm 平行スタックテーブル</t>
  </si>
  <si>
    <t>EA954HC-613</t>
  </si>
  <si>
    <t>1500x 900x700mm ﾐｰﾃｨﾝｸﾞﾃｰﾌﾞﾙ(ﾅﾁｭﾗﾙ)</t>
  </si>
  <si>
    <t>1982</t>
  </si>
  <si>
    <t>EA954HC-661</t>
  </si>
  <si>
    <t>1500x 750x730mm デスク(ｷｬｽﾀｰ付)</t>
  </si>
  <si>
    <t>EA954HC-801</t>
  </si>
  <si>
    <t>1200x800x700mm ﾐｰﾃｨﾝｸﾞﾃｰﾌﾞﾙ(ﾅﾁｭﾗﾙ)</t>
  </si>
  <si>
    <t>EA954HC-802</t>
  </si>
  <si>
    <t>1500x800x700mm ﾐｰﾃｨﾝｸﾞﾃｰﾌﾞﾙ(ﾅﾁｭﾗﾙ)</t>
  </si>
  <si>
    <t>EA954HC-805</t>
  </si>
  <si>
    <t>1500x800x700mm ﾐｰﾃｨﾝｸﾞﾃｰﾌﾞﾙ(ﾎﾜｲﾄ)</t>
  </si>
  <si>
    <t>1985</t>
  </si>
  <si>
    <t>EA956XA-205</t>
  </si>
  <si>
    <t>ビジネスチェアー(ｸﾞﾘｰﾝ)</t>
  </si>
  <si>
    <t>EA956XA-220</t>
  </si>
  <si>
    <t>ビジネスチェアー(ﾌﾞﾗｯｸ/ｸﾞﾚｰ)</t>
  </si>
  <si>
    <t>1986</t>
  </si>
  <si>
    <t>EA956XA-112</t>
  </si>
  <si>
    <t>ビジネスチェアー(ﾁｪﾘｰﾚｯﾄﾞ)</t>
  </si>
  <si>
    <t>EA956XA-188</t>
  </si>
  <si>
    <t>ビジネスチェアー(ﾌﾞﾙｰ)</t>
  </si>
  <si>
    <t>EA956XA-281</t>
  </si>
  <si>
    <t>1989</t>
  </si>
  <si>
    <t>EA956XA-152</t>
  </si>
  <si>
    <t>455x437x740mm 折り畳み椅子(ﾒｯｷ脚/ﾀﾞｰｸﾌﾞﾗ</t>
  </si>
  <si>
    <t>1990</t>
  </si>
  <si>
    <t>EA764-301A</t>
  </si>
  <si>
    <t>500x357x 97mm フットレスト</t>
  </si>
  <si>
    <t>EA956XC-100</t>
  </si>
  <si>
    <t>400-500mm幅 腰サポート(ﾁｪｱｰ用)</t>
  </si>
  <si>
    <t>2001</t>
  </si>
  <si>
    <t>EA954DL-1</t>
  </si>
  <si>
    <t>1200x450x890mm カウンター(引戸/中棚付)</t>
  </si>
  <si>
    <t>EA954EA-213</t>
  </si>
  <si>
    <t>1868x487x1630mm ﾊﾟｰﾃｰｼｮﾝ(2連/ｸﾞﾘｰﾝ)</t>
  </si>
  <si>
    <t>2003</t>
  </si>
  <si>
    <t>EA954EA-81</t>
  </si>
  <si>
    <t>600x600mm 飛沫感染防止ﾊﾟｰﾃｰｼｮﾝ(半透明)</t>
  </si>
  <si>
    <t>EA954EA-82</t>
  </si>
  <si>
    <t>900x600mm 飛沫感染防止ﾊﾟｰﾃｰｼｮﾝ(半透明)</t>
  </si>
  <si>
    <t>2004</t>
  </si>
  <si>
    <t>EA954EA-149</t>
  </si>
  <si>
    <t>1000x600mm 飛沫感染防止ﾊﾟｰﾃｰｼｮﾝ(卓上型)</t>
  </si>
  <si>
    <t>2005</t>
  </si>
  <si>
    <t>EA913YH-6D</t>
  </si>
  <si>
    <t>2110x 860x320mm ベッド(折畳式)</t>
  </si>
  <si>
    <t>2006</t>
  </si>
  <si>
    <t>EA954FB-93</t>
  </si>
  <si>
    <t>300x290x1800mm 収納ラック(すき間用)</t>
  </si>
  <si>
    <t>2009</t>
  </si>
  <si>
    <t>EA927AN-2B</t>
  </si>
  <si>
    <t>インナーバッグ(～13.0ｲﾝﾁ･ﾉｰﾄPC用)</t>
  </si>
  <si>
    <t>2012</t>
  </si>
  <si>
    <t>EA927BR-8</t>
  </si>
  <si>
    <t>105x 75x 15mm 名刺・カードケース(茶)</t>
  </si>
  <si>
    <t>EA927AE-6</t>
  </si>
  <si>
    <t>425x300x110mm ブリーフケース(ﾈｲﾋﾞｰ)</t>
  </si>
  <si>
    <t>EA927AX-1C</t>
  </si>
  <si>
    <t>330x250x480mm/37L  キャリーケース(ｼﾙﾊﾞｰ)</t>
  </si>
  <si>
    <t>EA927AX-12D</t>
  </si>
  <si>
    <t>480x300x680mm/91L キャリーケース(ﾌﾞﾗｯｸ)</t>
  </si>
  <si>
    <t>EA927AX-16B</t>
  </si>
  <si>
    <t>420x270x610mm/64L キャリーケース(ｼﾙﾊﾞｰ)</t>
  </si>
  <si>
    <t>2016</t>
  </si>
  <si>
    <t>EA927-79A</t>
  </si>
  <si>
    <t>460x170x335mm ビジネスバッグ</t>
  </si>
  <si>
    <t>2017</t>
  </si>
  <si>
    <t>EA927BH-51</t>
  </si>
  <si>
    <t>400x100x300mm ビジネスバッグ</t>
  </si>
  <si>
    <t>2023</t>
  </si>
  <si>
    <t>EA939AH-1</t>
  </si>
  <si>
    <t>20x 20x 60mm 靴クリーナー(ｽﾆｰｶｰ用)</t>
  </si>
  <si>
    <t>2024</t>
  </si>
  <si>
    <t>EA910SY-32</t>
  </si>
  <si>
    <t>[Ｌ] 安全スリッパ</t>
  </si>
  <si>
    <t>EA910S-3</t>
  </si>
  <si>
    <t>[LL] サンダル(抗菌衛生/ﾒﾀﾘｯｸ)</t>
  </si>
  <si>
    <t>EA910SW-12</t>
  </si>
  <si>
    <t>[LL] ２ＷＡＹサンダル(黒)</t>
  </si>
  <si>
    <t>2026</t>
  </si>
  <si>
    <t>EA997RX-103</t>
  </si>
  <si>
    <t>900x1500mm 泥落しマット(細かい泥落し)</t>
  </si>
  <si>
    <t>2032</t>
  </si>
  <si>
    <t>EA997RY-13</t>
  </si>
  <si>
    <t>914x1524x19mm 疲労軽減マット</t>
  </si>
  <si>
    <t>2033</t>
  </si>
  <si>
    <t>EA758RJ-22A</t>
  </si>
  <si>
    <t>[単4x3本] フラッシュライト/LED(28灯･黒)</t>
  </si>
  <si>
    <t>2036</t>
  </si>
  <si>
    <t>EA758RS-12</t>
  </si>
  <si>
    <t>[単1x2本] フラッシュライト/ＬＥＤ</t>
  </si>
  <si>
    <t>2039</t>
  </si>
  <si>
    <t>EA758RD-5BA</t>
  </si>
  <si>
    <t>電池/充電用(EA758RD-5A用)</t>
  </si>
  <si>
    <t>2051</t>
  </si>
  <si>
    <t>EA814EC-56</t>
  </si>
  <si>
    <t>AC100V/ 50W/DC9.6V LED作業灯(充電式)</t>
  </si>
  <si>
    <t>EA814RE-230</t>
  </si>
  <si>
    <t>AC100V/30W 作業灯/ＬＥＤ(ｽﾀﾝﾄﾞ付)</t>
  </si>
  <si>
    <t>2058</t>
  </si>
  <si>
    <t>EA761XD-24</t>
  </si>
  <si>
    <t>AC100V/445mm 照明灯/ＬＥＤ(卓上式/黒)</t>
  </si>
  <si>
    <t>EA761XL-21</t>
  </si>
  <si>
    <t>AC100V/ 6W デスクスタンド/ＬＥＤ</t>
  </si>
  <si>
    <t>2059</t>
  </si>
  <si>
    <t>EA761XH-12</t>
  </si>
  <si>
    <t>AC100V/ 6W 照明灯/ＬＥＤ(ﾏｸﾞﾈｯﾄ付)</t>
  </si>
  <si>
    <t>EA761XL-3</t>
  </si>
  <si>
    <t>AC100-240V/8.2W デスクスタンドＬＥＤ</t>
  </si>
  <si>
    <t>2060</t>
  </si>
  <si>
    <t>EA815LD-202</t>
  </si>
  <si>
    <t>950lm/600mm 照明灯/LED(AC給電/人感ｾﾝｻｰ)</t>
  </si>
  <si>
    <t>EA815LP-92</t>
  </si>
  <si>
    <t>AC100-242V/40形 LED照明器具(非常灯付)</t>
  </si>
  <si>
    <t>EA815LP-94</t>
  </si>
  <si>
    <t>EA815LP-122</t>
  </si>
  <si>
    <t>2061</t>
  </si>
  <si>
    <t>EA761XS-5</t>
  </si>
  <si>
    <t>φ580x120mm シーリングライト(14畳用)</t>
  </si>
  <si>
    <t>EA761XS-44A</t>
  </si>
  <si>
    <t>φ200x 54mm ｼｰﾘﾝｸﾞﾗｲﾄ(ｺﾝﾊﾟｸﾄ･ｾﾝｻｰ付)</t>
  </si>
  <si>
    <t>2064</t>
  </si>
  <si>
    <t>EA758XP-122</t>
  </si>
  <si>
    <t>AC100V/ 8.5W/E26 電球/ＬＥＤ(昼白色)</t>
  </si>
  <si>
    <t>EA758XV-60A</t>
  </si>
  <si>
    <t>AC100V/ 54W/E26 電球(ﾚﾌ形･屋内用)</t>
  </si>
  <si>
    <t>EA758XV-100A</t>
  </si>
  <si>
    <t>AC100V/ 90W/E26 電球(ﾚﾌ形･屋内用)</t>
  </si>
  <si>
    <t>EA758XR-341</t>
  </si>
  <si>
    <t>AC100V/6.0W/E17 電球/ＬＥＤ(電球色)</t>
  </si>
  <si>
    <t>EA758XT-25A</t>
  </si>
  <si>
    <t>AC110V/ 25W/E17 電球/ミニレフ</t>
  </si>
  <si>
    <t>2070</t>
  </si>
  <si>
    <t>EA758YM-30</t>
  </si>
  <si>
    <t>[単3型x3本] 水電池</t>
  </si>
  <si>
    <t>2071</t>
  </si>
  <si>
    <t>EA758YK-37</t>
  </si>
  <si>
    <t>105W モバイルソーラー充電器</t>
  </si>
  <si>
    <t>2072</t>
  </si>
  <si>
    <t>EA763AA-121D</t>
  </si>
  <si>
    <t>32V型 デジタルハイビジョン液晶テレビ</t>
  </si>
  <si>
    <t>EA763BB-3</t>
  </si>
  <si>
    <t>[2ﾊﾞﾝﾄﾞ] FM/AMラジオ</t>
  </si>
  <si>
    <t>2073</t>
  </si>
  <si>
    <t>EA758-46A</t>
  </si>
  <si>
    <t>非常用ライト/ＬＥＤ(手廻し発電/ﾗｼﾞｵ付)</t>
  </si>
  <si>
    <t>2074</t>
  </si>
  <si>
    <t>EA763AN-71</t>
  </si>
  <si>
    <t>180x270x 40mm アイロンミトン</t>
  </si>
  <si>
    <t>2078</t>
  </si>
  <si>
    <t>EA763AJ-45M</t>
  </si>
  <si>
    <t>1.0升 圧力ＩＨ炊飯ジャー(極め炊き)</t>
  </si>
  <si>
    <t>2080</t>
  </si>
  <si>
    <t>EA763AV-2E</t>
  </si>
  <si>
    <t>790+400+280ml ランチジャー(黒/ｽﾃﾝﾚｽ製)</t>
  </si>
  <si>
    <t>EA763AV-16B</t>
  </si>
  <si>
    <t>240+190+190ml ランチジャー</t>
  </si>
  <si>
    <t>EA763AZ-27B</t>
  </si>
  <si>
    <t>0.35L 保温ボトル(ｽﾃﾝﾚｽ製)</t>
  </si>
  <si>
    <t>EA763AZ-29B</t>
  </si>
  <si>
    <t>0.8L 保温ボトル(ｽﾃﾝﾚｽ製)</t>
  </si>
  <si>
    <t>EA913XC-94</t>
  </si>
  <si>
    <t>0.3L タンブラー(ｽﾃﾝﾚｽ製/ｸﾘｱｶｯﾊﾟｰ)</t>
  </si>
  <si>
    <t>EA913XC-96</t>
  </si>
  <si>
    <t>0.6L タンブラー(ｽﾃﾝﾚｽ製/ｸﾘｱｶｯﾊﾟｰ)</t>
  </si>
  <si>
    <t>2082</t>
  </si>
  <si>
    <t>EA763Y-70B</t>
  </si>
  <si>
    <t>5.0kg/555x525x 920mm 全自動洗濯機</t>
  </si>
  <si>
    <t>EA763AG-25L</t>
  </si>
  <si>
    <t>AC100V/1200W ﾍｱｰﾄﾞﾗｲﾔｰ(ﾏｲﾅｽｲｵﾝ/ﾋﾟﾝｸ)</t>
  </si>
  <si>
    <t>2084</t>
  </si>
  <si>
    <t>EA763AE-80</t>
  </si>
  <si>
    <t>[単4x2本] ヒゲトリマー</t>
  </si>
  <si>
    <t>2085</t>
  </si>
  <si>
    <t>EA916HD-18</t>
  </si>
  <si>
    <t>105mm にぎり鋏(反り刃)</t>
  </si>
  <si>
    <t>2090</t>
  </si>
  <si>
    <t>EA540AP-35</t>
  </si>
  <si>
    <t>205mm 裁ちはさみ(ｽﾃﾝﾚｽ製)</t>
  </si>
  <si>
    <t>2091</t>
  </si>
  <si>
    <t>EA540AP-24</t>
  </si>
  <si>
    <t>260mm 裁ちはさみ(硬刃)</t>
  </si>
  <si>
    <t>EA540GA-22</t>
  </si>
  <si>
    <t>210mm 裁ちはさみ(反り刃･ｸﾛｰﾑﾒｯｷ)</t>
  </si>
  <si>
    <t>EA540K-151</t>
  </si>
  <si>
    <t>180mm 裁ちはさみ</t>
  </si>
  <si>
    <t>EA540K-153</t>
  </si>
  <si>
    <t>225mm 裁ちはさみ</t>
  </si>
  <si>
    <t>2094</t>
  </si>
  <si>
    <t>EA628WL-37</t>
  </si>
  <si>
    <t>#18(47mm)x2.0m チュービングゴム</t>
  </si>
  <si>
    <t>EA944MA-272</t>
  </si>
  <si>
    <t>25x150mm 粘着付ﾏｼﾞｯｸﾃｰﾌﾟ雄･雌ｾｯﾄ(黒)</t>
  </si>
  <si>
    <t>2098</t>
  </si>
  <si>
    <t>EA628AV-507</t>
  </si>
  <si>
    <t>0.29mmx200m ﾎﾟﾘｴﾁﾚﾝ糸(耐摩耗/ｸﾞﾘｰﾝ)</t>
  </si>
  <si>
    <t>2100</t>
  </si>
  <si>
    <t>EA979AD-33</t>
  </si>
  <si>
    <t>φ10x2.0mm クッションシール(丸型/60粒)</t>
  </si>
  <si>
    <t>2104</t>
  </si>
  <si>
    <t>EA928CY-8</t>
  </si>
  <si>
    <t>470-780x285mm 洗濯ハンガー(ﾊﾞｽﾀｵﾙ用)</t>
  </si>
  <si>
    <t>2105</t>
  </si>
  <si>
    <t>EA951FB-222</t>
  </si>
  <si>
    <t>φ4.7mmx 30m 物干しロープ</t>
  </si>
  <si>
    <t>EA951FE-108</t>
  </si>
  <si>
    <t>1700-2800mm 強力伸縮棒</t>
  </si>
  <si>
    <t>EA951FE-53A</t>
  </si>
  <si>
    <t>550- 750x270mm 伸縮突っ張りメッシュ棚</t>
  </si>
  <si>
    <t>EA951FE-341</t>
  </si>
  <si>
    <t>490-950x250x  29mm 伸縮突っ張り棒用棚</t>
  </si>
  <si>
    <t>EA951FG-61</t>
  </si>
  <si>
    <t>550- 750x270mm 伸縮突っ張り棚</t>
  </si>
  <si>
    <t>2110</t>
  </si>
  <si>
    <t>EA506AC-308</t>
  </si>
  <si>
    <t>φ390x145mm ざる(ﾎﾟﾘｴﾁﾚﾝ製)</t>
  </si>
  <si>
    <t>EA912J-212</t>
  </si>
  <si>
    <t>65x 60x130mm 調味料入れ(中)</t>
  </si>
  <si>
    <t>EA912MF-1</t>
  </si>
  <si>
    <t>φ140x55mm ボウル(木製)</t>
  </si>
  <si>
    <t>2112</t>
  </si>
  <si>
    <t>EA912HF-53A</t>
  </si>
  <si>
    <t>φ60x240mm 穴あき玉しゃくし(ｽﾃﾝﾚｽ製)</t>
  </si>
  <si>
    <t>2114</t>
  </si>
  <si>
    <t>EA912HF-3</t>
  </si>
  <si>
    <t>[ｽﾃﾝﾚｽ両刃用] 包丁研ぎ器</t>
  </si>
  <si>
    <t>2115</t>
  </si>
  <si>
    <t>EA912EA-3</t>
  </si>
  <si>
    <t>262x 94x142mm まな板スタンド(ｽﾃﾝﾚｽ製)</t>
  </si>
  <si>
    <t>EA912HC-40A</t>
  </si>
  <si>
    <t>ナイフブロック(5本用)</t>
  </si>
  <si>
    <t>2116</t>
  </si>
  <si>
    <t>EA913VS-36</t>
  </si>
  <si>
    <t>20-24cm用 油はね防止ネット</t>
  </si>
  <si>
    <t>2118</t>
  </si>
  <si>
    <t>EA506AB-193</t>
  </si>
  <si>
    <t>270x140x135mm 小物収納ケース</t>
  </si>
  <si>
    <t>EA929HG-72</t>
  </si>
  <si>
    <t>335x215mm キッチンスポンジクロス(ｸﾞﾘｰﾝ)</t>
  </si>
  <si>
    <t>2119</t>
  </si>
  <si>
    <t>EA929HC-58</t>
  </si>
  <si>
    <t>340x 900mm/280匁 タオル(ｿﾌﾄ/50枚)</t>
  </si>
  <si>
    <t>2120</t>
  </si>
  <si>
    <t>EA929AP-1B</t>
  </si>
  <si>
    <t>218x230mm ハンドタオル(滅菌処理/25ﾊﾟｯｸ)</t>
  </si>
  <si>
    <t>2129</t>
  </si>
  <si>
    <t>EA916HH-51</t>
  </si>
  <si>
    <t>身だしなみセット</t>
  </si>
  <si>
    <t>2135</t>
  </si>
  <si>
    <t>EA115MA-41</t>
  </si>
  <si>
    <t>450ml 希釈目盛り付スプレー(霧ﾀｲﾌﾟ)</t>
  </si>
  <si>
    <t>2137</t>
  </si>
  <si>
    <t>EA115MC-21</t>
  </si>
  <si>
    <t>10ml スプレーボトル(携帯用/白)</t>
  </si>
  <si>
    <t>2139</t>
  </si>
  <si>
    <t>EA922KR-36</t>
  </si>
  <si>
    <t>850g 衣類用 柔軟剤入洗剤(ﾄｯﾌﾟ･抗菌plus)</t>
  </si>
  <si>
    <t>EA922KR-81</t>
  </si>
  <si>
    <t>10gx12個(2ﾊﾟｯｸ) 洗濯用洗剤</t>
  </si>
  <si>
    <t>2140</t>
  </si>
  <si>
    <t>EA922AJ-276</t>
  </si>
  <si>
    <t>50ml 浴室・防カビ剤(無香性)</t>
  </si>
  <si>
    <t>EA922HA-46</t>
  </si>
  <si>
    <t>300ml 除菌ミスト</t>
  </si>
  <si>
    <t>2141</t>
  </si>
  <si>
    <t>EA922DA-2</t>
  </si>
  <si>
    <t>300ml 除菌・消臭スプレー(ﾏｼﾞｯｸｶﾞｰﾄﾞ)</t>
  </si>
  <si>
    <t>EA922KE-27</t>
  </si>
  <si>
    <t>10.0L 除菌･消臭液(NANOX/衣類･布製品用)</t>
  </si>
  <si>
    <t>2147</t>
  </si>
  <si>
    <t>EA935L-21</t>
  </si>
  <si>
    <t>固形クリーナーマーカー(油性)</t>
  </si>
  <si>
    <t>2149</t>
  </si>
  <si>
    <t>EA941B-201</t>
  </si>
  <si>
    <t>AC100V/ 7W 光誘引捕虫器</t>
  </si>
  <si>
    <t>2151</t>
  </si>
  <si>
    <t>EA941B-53</t>
  </si>
  <si>
    <t>ネズミ忌避剤</t>
  </si>
  <si>
    <t>2161</t>
  </si>
  <si>
    <t>EA983AN-4A</t>
  </si>
  <si>
    <t>35x25mm ﾍﾙﾒｯﾄｽﾃｯｶｰ(火元責任者/2枚)</t>
  </si>
  <si>
    <t>EA983AN-9A</t>
  </si>
  <si>
    <t>35x25mm ﾍﾙﾒｯﾄｽﾃｯｶｰ(安全運転管理者/2枚)</t>
  </si>
  <si>
    <t>2163</t>
  </si>
  <si>
    <t>EA800PA-21</t>
  </si>
  <si>
    <t>470x254mm ﾌｪｲｽｶﾞｰﾄﾞ･ｽｸﾘｰﾝ(あごｶﾞｰﾄﾞ付)</t>
  </si>
  <si>
    <t>2167</t>
  </si>
  <si>
    <t>EA800CC-2</t>
  </si>
  <si>
    <t>保護めがね(ｸﾘｱｰ･ｱﾝﾃｨﾌｫｸﾞ)</t>
  </si>
  <si>
    <t>EA800LA-51A</t>
  </si>
  <si>
    <t>セーフティーグラス(ﾚﾝｽﾞ3色ｾｯﾄ付)</t>
  </si>
  <si>
    <t>EA800LA-72</t>
  </si>
  <si>
    <t>セーフティーグラス(ｽﾓｰｸ/ｱﾝﾁﾌｫｸﾞ)</t>
  </si>
  <si>
    <t>EA800LA-79</t>
  </si>
  <si>
    <t>セーフティーグラス(ｽﾓｰｸ)</t>
  </si>
  <si>
    <t>EA800C-220</t>
  </si>
  <si>
    <t>180x 70x60mm めがねケース</t>
  </si>
  <si>
    <t>2172</t>
  </si>
  <si>
    <t>EA800MJ-32C</t>
  </si>
  <si>
    <t>[N 95] マスク(10枚)</t>
  </si>
  <si>
    <t>2184</t>
  </si>
  <si>
    <t>EA354HD-17</t>
  </si>
  <si>
    <t>[Ｌ] 手袋(ﾗﾃｯｸｽｺﾞﾑｺｰﾃｨﾝｸﾞ)</t>
  </si>
  <si>
    <t>EA354HD-51</t>
  </si>
  <si>
    <t>[Ｓ] 手袋(ﾆﾄﾘﾙｺﾞﾑｺｰﾃｨﾝｸﾞ)</t>
  </si>
  <si>
    <t>EA354GD-56</t>
  </si>
  <si>
    <t>[Ｓ] 手袋(ﾎﾟﾘｳﾚﾀﾝｺｰﾃｨﾝｸﾞ/10双)</t>
  </si>
  <si>
    <t>2186</t>
  </si>
  <si>
    <t>EA354E-91</t>
  </si>
  <si>
    <t>[Ｍ] 手袋(耐切創/ﾆﾄﾘﾙｺｰﾄ/ﾀｯﾁｽｸﾘｰﾝ対応)</t>
  </si>
  <si>
    <t>EA354E-92</t>
  </si>
  <si>
    <t>[Ｌ] 手袋(耐切創/ﾆﾄﾘﾙｺｰﾄ/ﾀｯﾁｽｸﾘｰﾝ対応)</t>
  </si>
  <si>
    <t>EA354E-93</t>
  </si>
  <si>
    <t>[XL] 手袋(耐切創/ﾆﾄﾘﾙｺｰﾄ/ﾀｯﾁｽｸﾘｰﾝ対応)</t>
  </si>
  <si>
    <t>EA354E-96</t>
  </si>
  <si>
    <t>[Ｍ] 手袋(耐切創/PUｺｰﾄ/ﾀｯﾁｽｸﾘｰﾝ対応)</t>
  </si>
  <si>
    <t>EA354E-97</t>
  </si>
  <si>
    <t>[Ｌ] 手袋(耐切創/PUｺｰﾄ/ﾀｯﾁｽｸﾘｰﾝ対応)</t>
  </si>
  <si>
    <t>EA354E-98</t>
  </si>
  <si>
    <t>[XL] 手袋(耐切創/PUｺｰﾄ/ﾀｯﾁｽｸﾘｰﾝ対応)</t>
  </si>
  <si>
    <t>EA354E-107</t>
  </si>
  <si>
    <t>[Ｌ] 手袋(耐切創/PUｺｰﾄ)</t>
  </si>
  <si>
    <t>EA354KA-53</t>
  </si>
  <si>
    <t>[LL] 手袋(ｹﾌﾞﾗｰ)</t>
  </si>
  <si>
    <t>2189</t>
  </si>
  <si>
    <t>EA353AB-67</t>
  </si>
  <si>
    <t>Ｌ/248mm 手袋･防振(耐切創/ﾁｪｰﾝｿｰ作業用)</t>
  </si>
  <si>
    <t>EA354AF-72</t>
  </si>
  <si>
    <t>[ﾌﾘｰ/280mm] 手袋・耐熱</t>
  </si>
  <si>
    <t>2190</t>
  </si>
  <si>
    <t>EA353BT-231</t>
  </si>
  <si>
    <t>[Ｓ] メカニクスグローブ(合成革/黒)</t>
  </si>
  <si>
    <t>EA353BT-241</t>
  </si>
  <si>
    <t>[Ｓ] メカニクスグローブ(合成革/茶)</t>
  </si>
  <si>
    <t>EA353CB-22</t>
  </si>
  <si>
    <t>[Ｌ] 手袋(ﾚｽｷｭｰ/耐熱･防火･防水/ｵﾚﾝｼﾞ)</t>
  </si>
  <si>
    <t>EA353BW-84</t>
  </si>
  <si>
    <t>[LL] メカニクスグローブ(合成革/黒)</t>
  </si>
  <si>
    <t>EA353BT-143A</t>
  </si>
  <si>
    <t>[Ｌ] メカニクスグローブ(合成革)</t>
  </si>
  <si>
    <t>EA353BT-283</t>
  </si>
  <si>
    <t>[Ｌ] メカニクスグローブ(合成革/OD)</t>
  </si>
  <si>
    <t>EA353BT-291</t>
  </si>
  <si>
    <t>[Ｓ] メカニクスグローブ(合成革/OD)</t>
  </si>
  <si>
    <t>EA353BT-292</t>
  </si>
  <si>
    <t>[Ｍ] メカニクスグローブ(合成革/OD)</t>
  </si>
  <si>
    <t>EA353BT-293</t>
  </si>
  <si>
    <t>EA353BW-102</t>
  </si>
  <si>
    <t>[Ｍ] メカニクスグローブ(合成革)</t>
  </si>
  <si>
    <t>EA353BX-34</t>
  </si>
  <si>
    <t>2193</t>
  </si>
  <si>
    <t>EA353BT-124B</t>
  </si>
  <si>
    <t>[XL] メカニクスグローブ(耐水防寒/合成革)</t>
  </si>
  <si>
    <t>EA353BT-301</t>
  </si>
  <si>
    <t>EA353BT-302</t>
  </si>
  <si>
    <t>EA353BW-158</t>
  </si>
  <si>
    <t>[LL] ﾒｶﾆｸｽｸﾞﾛｰﾌﾞ(合成革/指出し/ｺﾖｰﾃ)</t>
  </si>
  <si>
    <t>EA353BX-92</t>
  </si>
  <si>
    <t>[Ｍ] メカニクスグローブ(合成革/ｺﾊﾞｰﾄ)</t>
  </si>
  <si>
    <t>2194</t>
  </si>
  <si>
    <t>EA353BD-47</t>
  </si>
  <si>
    <t>[Ｌ] 手袋(牛革/当て付)</t>
  </si>
  <si>
    <t>EA353BE-61</t>
  </si>
  <si>
    <t>[Ｍ] 手袋(牛革)</t>
  </si>
  <si>
    <t>EA353CC-48</t>
  </si>
  <si>
    <t>[LL] 手袋(牛革/OD色/当て付)</t>
  </si>
  <si>
    <t>2198</t>
  </si>
  <si>
    <t>EA354BJ-8</t>
  </si>
  <si>
    <t>[ﾌﾘｰ/550mm] 手袋(ｻﾝﾄﾞﾌﾞﾗｽﾄ用/ﾌﾗﾝｼﾞ無/右)</t>
  </si>
  <si>
    <t>2202</t>
  </si>
  <si>
    <t>EA354BD-50F</t>
  </si>
  <si>
    <t>[Ｓ/240mm] 手袋(ﾆﾄﾘﾙｺﾞﾑ・ﾊﾟｳﾀﾞｰ無/100枚)</t>
  </si>
  <si>
    <t>EA998SZ-24.5</t>
  </si>
  <si>
    <t>24.5cm 安全靴</t>
  </si>
  <si>
    <t>EA998SZ-25.5</t>
  </si>
  <si>
    <t>25.5cm 安全靴</t>
  </si>
  <si>
    <t>EA910MB-25</t>
  </si>
  <si>
    <t>25.0cm 長靴(ｽﾊﾟｲｸ底)</t>
  </si>
  <si>
    <t>EA910MB-26</t>
  </si>
  <si>
    <t>26.0cm 長靴(ｽﾊﾟｲｸ底)</t>
  </si>
  <si>
    <t>EA910MB-27</t>
  </si>
  <si>
    <t>27.0cm 長靴(ｽﾊﾟｲｸ底)</t>
  </si>
  <si>
    <t>2212</t>
  </si>
  <si>
    <t>EA910LF-28</t>
  </si>
  <si>
    <t>28.0cm 長靴(軽量)</t>
  </si>
  <si>
    <t>2215</t>
  </si>
  <si>
    <t>EA355AC-41</t>
  </si>
  <si>
    <t>87x 64cm 作業用エプロン</t>
  </si>
  <si>
    <t>2219</t>
  </si>
  <si>
    <t>EA355AA-32A</t>
  </si>
  <si>
    <t>ブーツカバー(50足)</t>
  </si>
  <si>
    <t>EA915EM-236</t>
  </si>
  <si>
    <t>[Ｍ] アイスネックバンド(PCM)</t>
  </si>
  <si>
    <t>EA915EM-237</t>
  </si>
  <si>
    <t>[Ｌ] アイスネックバンド(PCM)</t>
  </si>
  <si>
    <t>2223</t>
  </si>
  <si>
    <t>EA915GH-51</t>
  </si>
  <si>
    <t>[ﾌﾘｰ] ヒーターベルト</t>
  </si>
  <si>
    <t>EA915GM-33</t>
  </si>
  <si>
    <t>[ XL] 防寒服上下セット(Sage)</t>
  </si>
  <si>
    <t>2224</t>
  </si>
  <si>
    <t>EA915GD-223</t>
  </si>
  <si>
    <t>[XL] 防寒ジャケット</t>
  </si>
  <si>
    <t>2225</t>
  </si>
  <si>
    <t>EA915GD-201</t>
  </si>
  <si>
    <t>[Ｍ] 防寒ジャケット</t>
  </si>
  <si>
    <t>EA915GD-202</t>
  </si>
  <si>
    <t>[Ｌ] 防寒ジャケット</t>
  </si>
  <si>
    <t>EA915GD-262</t>
  </si>
  <si>
    <t>EA915GD-301</t>
  </si>
  <si>
    <t>[Ｓ] 防寒ジャケット(女性用)</t>
  </si>
  <si>
    <t>EA915GD-303</t>
  </si>
  <si>
    <t>[Ｌ] 防寒ジャケット(女性用)</t>
  </si>
  <si>
    <t>EA915GD-331</t>
  </si>
  <si>
    <t>EA915GT-32</t>
  </si>
  <si>
    <t>[Ｍ] メカニクスグローブ(防水防寒/合成革)</t>
  </si>
  <si>
    <t>2228</t>
  </si>
  <si>
    <t>EA915GK-27</t>
  </si>
  <si>
    <t>27cm 防寒シューズ</t>
  </si>
  <si>
    <t>EA915GR-27</t>
  </si>
  <si>
    <t>27cm 防水防寒ブーツ</t>
  </si>
  <si>
    <t>2229</t>
  </si>
  <si>
    <t>EA983R-22</t>
  </si>
  <si>
    <t>安全ベスト(橙)</t>
  </si>
  <si>
    <t>EA983R-115A</t>
  </si>
  <si>
    <t>安全ベスト(多機能･黄/黄)</t>
  </si>
  <si>
    <t>EA983R-273</t>
  </si>
  <si>
    <t>[L] 安全ベスト(蛍光ﾗｲﾑ)</t>
  </si>
  <si>
    <t>2244</t>
  </si>
  <si>
    <t>EA983SL-118</t>
  </si>
  <si>
    <t>1040-1142mm セーフティーツールランヤード</t>
  </si>
  <si>
    <t>2245</t>
  </si>
  <si>
    <t>EA983SP-132A</t>
  </si>
  <si>
    <t>5.5-7.9mm ｾｰﾌﾃｨｰﾂｰﾙﾗﾝﾔｰﾄﾞ用アダプター</t>
  </si>
  <si>
    <t>2251</t>
  </si>
  <si>
    <t>EA983FT-33</t>
  </si>
  <si>
    <t>コーンヘッド標識 [駐車禁止]</t>
  </si>
  <si>
    <t>2252</t>
  </si>
  <si>
    <t>EA983FT-104</t>
  </si>
  <si>
    <t>500x232mmコーン透明表示カバー(車輌出入口</t>
  </si>
  <si>
    <t>2260</t>
  </si>
  <si>
    <t>EA983FT-402</t>
  </si>
  <si>
    <t>900x550mm 安全表示垂れ幕(安全第一)</t>
  </si>
  <si>
    <t>2267</t>
  </si>
  <si>
    <t>EA766ZF-54</t>
  </si>
  <si>
    <t>450x600mm 工事用ﾎﾜｲﾄﾎﾞｰﾄﾞ(横型･折畳式)</t>
  </si>
  <si>
    <t>2268</t>
  </si>
  <si>
    <t>EA766ZG-1</t>
  </si>
  <si>
    <t>255x200mm 伸縮式スケルトンボード</t>
  </si>
  <si>
    <t>2271</t>
  </si>
  <si>
    <t>EA983BE-45</t>
  </si>
  <si>
    <t>80x450mm 路面標示ステッカー(この周辺に～</t>
  </si>
  <si>
    <t>2273</t>
  </si>
  <si>
    <t>EA983AT-33</t>
  </si>
  <si>
    <t>100×300mm [高輝度蓄光式]通路標識(右)</t>
  </si>
  <si>
    <t>EA983AF-148B</t>
  </si>
  <si>
    <t>150x225mm 消火器標識ｽﾃｯｶｰ(防火扉～/5枚)</t>
  </si>
  <si>
    <t>2276</t>
  </si>
  <si>
    <t>EA983CW-58A</t>
  </si>
  <si>
    <t>150x150mm 番号表示ステッカー[８](5枚)</t>
  </si>
  <si>
    <t>EA983CW-120</t>
  </si>
  <si>
    <t>50x 50mm ｱﾙﾌｧﾍﾞｯﾄ表示ｽﾃｯｶｰ[Ｔ](1枚)</t>
  </si>
  <si>
    <t>EA983B-73</t>
  </si>
  <si>
    <t>ＪＩＳ安全標識板[係員以外立入禁止]</t>
  </si>
  <si>
    <t>2283</t>
  </si>
  <si>
    <t>EA983AD-25A</t>
  </si>
  <si>
    <t>360x90mm 短冊型安全ｽﾃｯｶｰ(高電圧危険)</t>
  </si>
  <si>
    <t>EA983AD-27A</t>
  </si>
  <si>
    <t>360x90mm 短冊型安全ｽﾃｯｶｰ(頭上注意)</t>
  </si>
  <si>
    <t>2287</t>
  </si>
  <si>
    <t>EA983BV-52</t>
  </si>
  <si>
    <t>450x300mm ガス溶接標識</t>
  </si>
  <si>
    <t>EA983CA-32</t>
  </si>
  <si>
    <t>150x 90mm 修理点検標識[スイッチ入れるな]</t>
  </si>
  <si>
    <t>2291</t>
  </si>
  <si>
    <t>EA983CA-4</t>
  </si>
  <si>
    <t>ﾏｸﾞﾈｯﾄﾌﾟﾚｰﾄ[点検中今しばらくお待下さい]</t>
  </si>
  <si>
    <t>2292</t>
  </si>
  <si>
    <t>EA983DE-6</t>
  </si>
  <si>
    <t>630mm サインスタンド(無地/10枚)</t>
  </si>
  <si>
    <t>EA983DE-6B</t>
  </si>
  <si>
    <t>630mm サインスタンド(無地)</t>
  </si>
  <si>
    <t>2294</t>
  </si>
  <si>
    <t>EA983BB-181</t>
  </si>
  <si>
    <t>863x863mm 路面道路標識[開閉注意]</t>
  </si>
  <si>
    <t>2295</t>
  </si>
  <si>
    <t>EA983FE-262</t>
  </si>
  <si>
    <t>100x2000x5mm 反射トラクッション</t>
  </si>
  <si>
    <t>EA983FN-225G</t>
  </si>
  <si>
    <t>φ25x30mm 丸型保護キャップ(ｸﾞﾚｰ/2個)</t>
  </si>
  <si>
    <t>EA983FN-710G</t>
  </si>
  <si>
    <t>M10シングルナット用保護キャップ(ｸﾞﾚｰ/2個</t>
  </si>
  <si>
    <t>EA983FN-716G</t>
  </si>
  <si>
    <t>M16シングルナット用保護キャップ(ｸﾞﾚｰ/2個</t>
  </si>
  <si>
    <t>EA983GJ-102</t>
  </si>
  <si>
    <t>50mmx 5m 蓄光･反射テープ(高輝度)</t>
  </si>
  <si>
    <t>2302</t>
  </si>
  <si>
    <t>EA983GA-61</t>
  </si>
  <si>
    <t>20mmx 1m 反射テープ(ﾌﾞﾗｯｸ)</t>
  </si>
  <si>
    <t>EA983GB-92</t>
  </si>
  <si>
    <t>70x140mm 反射シート(ｺﾞｰﾙﾄﾞ)</t>
  </si>
  <si>
    <t>2303</t>
  </si>
  <si>
    <t>EA983F-31</t>
  </si>
  <si>
    <t>100x1000mm トラマグネットシート</t>
  </si>
  <si>
    <t>EA983G-46</t>
  </si>
  <si>
    <t>50mmx9.1m ハイレベル反射テープ(橙)</t>
  </si>
  <si>
    <t>EA983G-219</t>
  </si>
  <si>
    <t>50mmx32.4m 危険警告テープ(緑/白 ﾗﾐﾈｰﾄ)</t>
  </si>
  <si>
    <t>EA983GA-42</t>
  </si>
  <si>
    <t>25mmx9.1m 反射テープ(ｴﾝｼﾞﾆｱｸﾞﾚｰﾄﾞ)(赤)</t>
  </si>
  <si>
    <t>EA983GR-6</t>
  </si>
  <si>
    <t>38mmx1.2m ハイレベル反射テープ(赤/白)</t>
  </si>
  <si>
    <t>EA944DL-1</t>
  </si>
  <si>
    <t>25mmx3m 滑り止めテープ(屋外･凸凹面用/黒)</t>
  </si>
  <si>
    <t>EA944DL-11</t>
  </si>
  <si>
    <t>25mmx 3m 滑り止めﾃｰﾌﾟ(屋外･凸凹面用/黄)</t>
  </si>
  <si>
    <t>EA944DN-21</t>
  </si>
  <si>
    <t>25mmx 2m 滑り止めテープ(蓄光)</t>
  </si>
  <si>
    <t>2307</t>
  </si>
  <si>
    <t>EA944SG-25</t>
  </si>
  <si>
    <t>100mmx55m 通路マーキングテープ(灰)</t>
  </si>
  <si>
    <t>2310</t>
  </si>
  <si>
    <t>EA864CD-241</t>
  </si>
  <si>
    <t>ワイヤレスカメラ用クランプ</t>
  </si>
  <si>
    <t>2314</t>
  </si>
  <si>
    <t>EA864BB-88</t>
  </si>
  <si>
    <t>増設用 押しボタン送信器</t>
  </si>
  <si>
    <t>2322</t>
  </si>
  <si>
    <t>EA983SA-35S</t>
  </si>
  <si>
    <t>35mm シリンダー南京錠(84mm吊長/同一ｷｰ)</t>
  </si>
  <si>
    <t>EA983TC-166</t>
  </si>
  <si>
    <t>60mm シリンダー錠(ｽﾃﾝﾚｽ製ﾂﾙ･吊長/同一ｷｰ)</t>
  </si>
  <si>
    <t>2323</t>
  </si>
  <si>
    <t>EA983S-92</t>
  </si>
  <si>
    <t>20mm ダイヤル錠(ﾌﾞﾙｰ)</t>
  </si>
  <si>
    <t>2324</t>
  </si>
  <si>
    <t>EA983S-58</t>
  </si>
  <si>
    <t>48mm ダイヤル錠(黒)</t>
  </si>
  <si>
    <t>EA983SS-30</t>
  </si>
  <si>
    <t>30mm 符号錠(4段)</t>
  </si>
  <si>
    <t>2328</t>
  </si>
  <si>
    <t>EA916ZL-47</t>
  </si>
  <si>
    <t>14本用 キーキャリー(900mm ｹﾌﾞﾗｰｺｰﾄﾞ)</t>
  </si>
  <si>
    <t>EA916ZL-48</t>
  </si>
  <si>
    <t>15本用 キーキャリー(1060mmｹﾌﾞﾗｰｺｰﾄﾞ)</t>
  </si>
  <si>
    <t>2330</t>
  </si>
  <si>
    <t>EA916ZL-131</t>
  </si>
  <si>
    <t>37x40x14mm ライト付キーキャップ</t>
  </si>
  <si>
    <t>2331</t>
  </si>
  <si>
    <t>EA916ZL-14</t>
  </si>
  <si>
    <t>2.5 x 130mm キーワイヤー(強力型/ｸﾞﾘｰﾝ)</t>
  </si>
  <si>
    <t>EA956VL-106</t>
  </si>
  <si>
    <t>203x65mm キーラック(6個用)</t>
  </si>
  <si>
    <t>EA591HD-1</t>
  </si>
  <si>
    <t>13x33mm タグブランク(ｱﾙﾐ 長四角/10枚)</t>
  </si>
  <si>
    <t>EA591HD-23</t>
  </si>
  <si>
    <t>19x44mm タグブランク(ｽﾃﾝﾚｽ 長四角/10枚)</t>
  </si>
  <si>
    <t>2337</t>
  </si>
  <si>
    <t>EA591HS-4</t>
  </si>
  <si>
    <t>4.0mm 英字 刻印セット</t>
  </si>
  <si>
    <t>2350</t>
  </si>
  <si>
    <t>EA915BD-66</t>
  </si>
  <si>
    <t>[ﾌﾘｰ] 使い捨てトイレポンチョ</t>
  </si>
  <si>
    <t>2353</t>
  </si>
  <si>
    <t>EA599RJ-1</t>
  </si>
  <si>
    <t>[救助用]鋸セット</t>
  </si>
  <si>
    <t>2365</t>
  </si>
  <si>
    <t>EA928AG-222</t>
  </si>
  <si>
    <t>90x300x50mm 柄付たわし(ﾎﾟﾘﾌﾟﾛﾋﾟﾚﾝ製)</t>
  </si>
  <si>
    <t>EA928AG-223</t>
  </si>
  <si>
    <t>95x320x55mm 柄付たわし(ﾎﾟﾘﾌﾟﾛﾋﾟﾚﾝ製)</t>
  </si>
  <si>
    <t>2368</t>
  </si>
  <si>
    <t>EA928AP-51</t>
  </si>
  <si>
    <t>200mm トイレブラシ(ｼｮｰﾄﾊﾝﾄﾞﾙ)</t>
  </si>
  <si>
    <t>2378</t>
  </si>
  <si>
    <t>EA928AB-19A</t>
  </si>
  <si>
    <t>385x465x750mm/16L モップ絞り器</t>
  </si>
  <si>
    <t>2383</t>
  </si>
  <si>
    <t>EA928AD-65</t>
  </si>
  <si>
    <t>610x580x550mm ちりとり型バッグ(高耐久)</t>
  </si>
  <si>
    <t>EA928AD-177</t>
  </si>
  <si>
    <t>277x120x800mm ﾊﾝﾄﾞﾙ付ちりとり(抗ｳｲﾙｽ剤)</t>
  </si>
  <si>
    <t>2390</t>
  </si>
  <si>
    <t>EA928BM-742C</t>
  </si>
  <si>
    <t>610x1524mm フロアーブラシ(ﾊｰﾄﾞ/2本)</t>
  </si>
  <si>
    <t>EA928BM-842</t>
  </si>
  <si>
    <t>610mm/676-1276mm フロアーブラシ/ﾊｰﾄﾞ</t>
  </si>
  <si>
    <t>2392</t>
  </si>
  <si>
    <t>EA928AY-330</t>
  </si>
  <si>
    <t>170x330mm スポンジモップ</t>
  </si>
  <si>
    <t>2399</t>
  </si>
  <si>
    <t>EA928CE-36</t>
  </si>
  <si>
    <t>510x1170x1020mm ビルメンカート</t>
  </si>
  <si>
    <t>2403</t>
  </si>
  <si>
    <t>EA995AA-732</t>
  </si>
  <si>
    <t>70L ダストボックス(ﾍﾟﾀﾞﾙ開閉式/ﾌﾞﾗｳﾝ)</t>
  </si>
  <si>
    <t>EA995AA-736</t>
  </si>
  <si>
    <t>70L ダストボックス(ﾍﾟﾀﾞﾙ開閉式/ﾎﾜｲﾄ)</t>
  </si>
  <si>
    <t>2404</t>
  </si>
  <si>
    <t>EA995AA-153</t>
  </si>
  <si>
    <t>35L ダストボックス(ﾊﾝﾄﾞﾙ付/ｸﾞﾚ-)</t>
  </si>
  <si>
    <t>EA995AA-27B</t>
  </si>
  <si>
    <t>433x630mm/65L ごみかご(白)</t>
  </si>
  <si>
    <t>EA995AA-27C</t>
  </si>
  <si>
    <t>433x630mm/65L ごみかご(黒)</t>
  </si>
  <si>
    <t>EA995AA-50B</t>
  </si>
  <si>
    <t>445x710mm/103L ごみかご(白)</t>
  </si>
  <si>
    <t>2410</t>
  </si>
  <si>
    <t>EA995AA-27S</t>
  </si>
  <si>
    <t>433x630mm/65L [ｽﾃﾝﾚｽ製]ごみかご</t>
  </si>
  <si>
    <t>EA995AA-362</t>
  </si>
  <si>
    <t>350x275x565mm/ 47L ごみかご(ｽﾃﾝﾚｽ製)</t>
  </si>
  <si>
    <t>2413</t>
  </si>
  <si>
    <t>EA899HC-112C</t>
  </si>
  <si>
    <t>DC18.0V ハンディクリーナーセット[充電式]</t>
  </si>
  <si>
    <t>EA899AJ-41</t>
  </si>
  <si>
    <t>[充電式] 掃除機･スティック型</t>
  </si>
  <si>
    <t>2416</t>
  </si>
  <si>
    <t>EA899AH-22A</t>
  </si>
  <si>
    <t>AC100V/ 840W 掃除機(ｻｲｸﾛﾝ式/ﾗｲﾄｺﾞｰﾙﾄﾞ)</t>
  </si>
  <si>
    <t>EA899AH-32K</t>
  </si>
  <si>
    <t>AC100V/1180W 掃除機(紙ﾊﾟｯｸ式)</t>
  </si>
  <si>
    <t>EA899AH-36H</t>
  </si>
  <si>
    <t>EA899AJ-78</t>
  </si>
  <si>
    <t>[充電/ｻｲｸﾛﾝ式]スティッククリーナー</t>
  </si>
  <si>
    <t>2417</t>
  </si>
  <si>
    <t>EA899AY-21</t>
  </si>
  <si>
    <t>336x281x1133mm 手動掃除機</t>
  </si>
  <si>
    <t>2421</t>
  </si>
  <si>
    <t>EA899SF-1</t>
  </si>
  <si>
    <t>AC100V/1100W/26.0L 乾湿両用掃除機</t>
  </si>
  <si>
    <t>2428</t>
  </si>
  <si>
    <t>EA115MK-11</t>
  </si>
  <si>
    <t>3.8L ハンドスプレー</t>
  </si>
  <si>
    <t>EA115MN-0</t>
  </si>
  <si>
    <t>1.0L ハンドスプレー</t>
  </si>
  <si>
    <t>2431</t>
  </si>
  <si>
    <t>EA115TB-9</t>
  </si>
  <si>
    <t>AC100V/1.3kW 高圧洗浄機(60Hz)</t>
  </si>
  <si>
    <t>2435</t>
  </si>
  <si>
    <t>EA115TR-71A</t>
  </si>
  <si>
    <t>AC100V/1.20kW 高圧洗浄機</t>
  </si>
  <si>
    <t>2438</t>
  </si>
  <si>
    <t>EA115JS-82</t>
  </si>
  <si>
    <t>φ1.7mm トルネードノズル</t>
  </si>
  <si>
    <t>2441</t>
  </si>
  <si>
    <t>EA628LA-4A</t>
  </si>
  <si>
    <t>φ4mmx30m ナイロンロープ(テント用)</t>
  </si>
  <si>
    <t>EA920A-62</t>
  </si>
  <si>
    <t>28g  防水シール剤(ﾌﾞﾗｼ付)</t>
  </si>
  <si>
    <t>2442</t>
  </si>
  <si>
    <t>EA915DB-127</t>
  </si>
  <si>
    <t>730x1910x220mm エアーベッド</t>
  </si>
  <si>
    <t>EA915DL-25</t>
  </si>
  <si>
    <t>φ8x250mm ネイルペグ(ｽﾁｰﾙ製/4本)</t>
  </si>
  <si>
    <t>2443</t>
  </si>
  <si>
    <t>EA915CF-3A</t>
  </si>
  <si>
    <t>1800x2400mm レジャーシート</t>
  </si>
  <si>
    <t>2444</t>
  </si>
  <si>
    <t>EA913YA-65</t>
  </si>
  <si>
    <t>600x400x250mm テーブル(折畳式)</t>
  </si>
  <si>
    <t>2445</t>
  </si>
  <si>
    <t>EA913YD-92</t>
  </si>
  <si>
    <t>650x400x600mm チェアー(ﾎﾟｰﾀﾌﾞﾙ/ｶｰｷ)</t>
  </si>
  <si>
    <t>2448</t>
  </si>
  <si>
    <t>EA913BF-11</t>
  </si>
  <si>
    <t>430g カセットガス･トリプルミックス</t>
  </si>
  <si>
    <t>2449</t>
  </si>
  <si>
    <t>EA913AM-8</t>
  </si>
  <si>
    <t>400g 着火剤</t>
  </si>
  <si>
    <t>2463</t>
  </si>
  <si>
    <t>EA912AL-21</t>
  </si>
  <si>
    <t>285x325x385mm 自転車スタンド</t>
  </si>
  <si>
    <t>EA986YB-17A</t>
  </si>
  <si>
    <t>26インチ 折り畳み式自転車</t>
  </si>
  <si>
    <t>2467</t>
  </si>
  <si>
    <t>EA573XY-27</t>
  </si>
  <si>
    <t>15x15mm/266mm ペダルレンチ(ｸﾞﾘｯﾌﾟ付)</t>
  </si>
  <si>
    <t>2471</t>
  </si>
  <si>
    <t>EA928AG-603A</t>
  </si>
  <si>
    <t>4.7m 雪落し(連結式/角度付)</t>
  </si>
  <si>
    <t>2472</t>
  </si>
  <si>
    <t>EA650BG-78</t>
  </si>
  <si>
    <t>762x 305mm スノースクレーパー</t>
  </si>
  <si>
    <t>EA650BG-79</t>
  </si>
  <si>
    <t>914x 305mm スノースクレーパー</t>
  </si>
  <si>
    <t>2473</t>
  </si>
  <si>
    <t>EA650BG-38B</t>
  </si>
  <si>
    <t>216x279x616-762mm ｼｮﾍﾞﾙ(伸縮柄･ｱﾙﾐ製･2本</t>
  </si>
  <si>
    <t>2479</t>
  </si>
  <si>
    <t>EA650BE-18</t>
  </si>
  <si>
    <t>180mm 雑草抜き(ｽﾃﾝﾚｽ製/てこ付)</t>
  </si>
  <si>
    <t>2480</t>
  </si>
  <si>
    <t>EA650BF-13</t>
  </si>
  <si>
    <t>360mm 片手鍬(四本爪)</t>
  </si>
  <si>
    <t>2482</t>
  </si>
  <si>
    <t>EA928CC-165S</t>
  </si>
  <si>
    <t>680-1100/670mm 竹ﾎｳｷ・細(ｼﾞｮｲﾝﾄ式/3本)</t>
  </si>
  <si>
    <t>2486</t>
  </si>
  <si>
    <t>EA521XA-1</t>
  </si>
  <si>
    <t>φ3.2x152mm チェーンソー目立てやすり</t>
  </si>
  <si>
    <t>EA521XC-4.0</t>
  </si>
  <si>
    <t>φ4.0x295mm チェーンソー目立てやすり</t>
  </si>
  <si>
    <t>EA521XC-140</t>
  </si>
  <si>
    <t>φ4.0mm (EA521XC-4.0用)替やすり</t>
  </si>
  <si>
    <t>2494</t>
  </si>
  <si>
    <t>EA650AC-81</t>
  </si>
  <si>
    <t>660mm 枝切鋏</t>
  </si>
  <si>
    <t>EA540BC-7</t>
  </si>
  <si>
    <t>180mm 本職･剪定はさみ</t>
  </si>
  <si>
    <t>EA540BC-17</t>
  </si>
  <si>
    <t>200mm 本職･剪定はさみ</t>
  </si>
  <si>
    <t>2498</t>
  </si>
  <si>
    <t>EA540BC-156</t>
  </si>
  <si>
    <t>210mm 剪定はさみ</t>
  </si>
  <si>
    <t>EA650BA-66</t>
  </si>
  <si>
    <t>170mm/ 330mm 鋸鎌(極小刃)</t>
  </si>
  <si>
    <t>EA650BA-143</t>
  </si>
  <si>
    <t>170mm/ 275mm 収穫鎌</t>
  </si>
  <si>
    <t>2499</t>
  </si>
  <si>
    <t>EA650BA-16</t>
  </si>
  <si>
    <t>160mm/ 550mm 下刈り鎌</t>
  </si>
  <si>
    <t>EA650BA-92</t>
  </si>
  <si>
    <t>120mm/ 290mm 極薄鎌</t>
  </si>
  <si>
    <t>2500</t>
  </si>
  <si>
    <t>EA650BB-12</t>
  </si>
  <si>
    <t>230mm/1390mm 造林鎌(長柄)</t>
  </si>
  <si>
    <t>2501</t>
  </si>
  <si>
    <t>EA521XB-1</t>
  </si>
  <si>
    <t>20x240mm 万能やすり</t>
  </si>
  <si>
    <t>2502</t>
  </si>
  <si>
    <t>EA898RC-29</t>
  </si>
  <si>
    <t>φ255mm 草刈機(ｴﾝｼﾞﾝ付)</t>
  </si>
  <si>
    <t>2506</t>
  </si>
  <si>
    <t>EA355KW-3</t>
  </si>
  <si>
    <t>[LL/268mm] 蜂防護手袋</t>
  </si>
  <si>
    <t>2508</t>
  </si>
  <si>
    <t>EA952AD-520</t>
  </si>
  <si>
    <t>250mm シート押さえ杭(10本)</t>
  </si>
  <si>
    <t>2509</t>
  </si>
  <si>
    <t>EA898RH-21</t>
  </si>
  <si>
    <t>DC18.0V/170mm 芝生バリカン(充電式)</t>
  </si>
  <si>
    <t>2510</t>
  </si>
  <si>
    <t>EA898RE-7B</t>
  </si>
  <si>
    <t>350mm/AC100V/350W ヘッジトリマー(電動)</t>
  </si>
  <si>
    <t>2512</t>
  </si>
  <si>
    <t>EA115YF-5</t>
  </si>
  <si>
    <t>10.0L ハンドスプレー(背負型)</t>
  </si>
  <si>
    <t>EA628ZZ-81</t>
  </si>
  <si>
    <t>φ26mm 支柱用枝吊りキャップ(10個)</t>
  </si>
  <si>
    <t>EA628ZZ-94</t>
  </si>
  <si>
    <t>φ11xφ16mm 支柱用固定クリップ(5個)</t>
  </si>
  <si>
    <t>2531</t>
  </si>
  <si>
    <t>EA864AN-32</t>
  </si>
  <si>
    <t>ポール碍子(100個)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</si>
</sst>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33"/>
  <sheetViews>
    <sheetView tabSelected="1" defaultGridColor="0" topLeftCell="A7" colorId="8" zoomScaleNormal="100" zoomScaleSheetLayoutView="100" workbookViewId="0">
      <selection activeCell="A7" sqref="A7"/>
    </sheetView>
  </sheetViews>
  <sheetFormatPr defaultRowHeight="13.2" x14ac:dyDescent="0.2"/>
  <cols>
    <col min="1" max="1" width="2.33203125" customWidth="1"/>
    <col min="2" max="2" width="10.109375" customWidth="1"/>
    <col min="3" max="3" width="15.77734375" customWidth="1"/>
    <col min="4" max="4" width="45" customWidth="1"/>
    <col min="5" max="5" width="15.88671875" customWidth="1"/>
  </cols>
  <sheetData>
    <row r="1" spans="1:6" s="1" customFormat="1" ht="12" x14ac:dyDescent="0.15">
      <c r="A1" s="7" t="s">
        <v>3</v>
      </c>
      <c r="B1" s="7"/>
      <c r="E1" s="2">
        <v>46082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150</v>
      </c>
    </row>
    <row r="9" spans="1:6" s="1" customFormat="1" ht="12" x14ac:dyDescent="0.15"/>
    <row r="10" spans="1:6" s="1" customFormat="1" ht="12" x14ac:dyDescent="0.15">
      <c r="B10" s="10" t="s">
        <v>58</v>
      </c>
      <c r="C10" s="8" t="s">
        <v>0</v>
      </c>
      <c r="D10" s="8" t="s">
        <v>1</v>
      </c>
      <c r="E10" s="8" t="s">
        <v>2</v>
      </c>
    </row>
    <row r="11" spans="1:6" s="1" customFormat="1" ht="12" x14ac:dyDescent="0.15">
      <c r="B11" s="11"/>
      <c r="C11" s="9"/>
      <c r="D11" s="9"/>
      <c r="E11" s="9"/>
    </row>
    <row r="12" spans="1:6" x14ac:dyDescent="0.2">
      <c r="B12" s="6"/>
      <c r="C12" s="6" t="s">
        <v>151</v>
      </c>
      <c r="D12" s="6" t="s">
        <v>152</v>
      </c>
      <c r="E12" s="5" t="str">
        <f>HYPERLINK("https://www.esco-net.com/wcs/escort/ec/detail?hHinCd=EA116PN-16B","EA116PN-16B")</f>
        <v>EA116PN-16B</v>
      </c>
    </row>
    <row r="13" spans="1:6" x14ac:dyDescent="0.2">
      <c r="B13" s="6"/>
      <c r="C13" s="6" t="s">
        <v>153</v>
      </c>
      <c r="D13" s="6" t="s">
        <v>154</v>
      </c>
      <c r="E13" s="5" t="str">
        <f>HYPERLINK("https://www.esco-net.com/wcs/escort/ec/detail?hHinCd=EA124HH-30","EA124HH-30")</f>
        <v>EA124HH-30</v>
      </c>
    </row>
    <row r="14" spans="1:6" x14ac:dyDescent="0.2">
      <c r="B14" s="6"/>
      <c r="C14" s="6" t="s">
        <v>155</v>
      </c>
      <c r="D14" s="6" t="s">
        <v>156</v>
      </c>
      <c r="E14" s="5" t="str">
        <f>HYPERLINK("https://www.esco-net.com/wcs/escort/ec/detail?hHinCd=EA432TE-13A","EA432TE-13A")</f>
        <v>EA432TE-13A</v>
      </c>
    </row>
    <row r="15" spans="1:6" x14ac:dyDescent="0.2">
      <c r="B15" s="6"/>
      <c r="C15" s="6" t="s">
        <v>157</v>
      </c>
      <c r="D15" s="6" t="s">
        <v>158</v>
      </c>
      <c r="E15" s="5" t="str">
        <f>HYPERLINK("https://www.esco-net.com/wcs/escort/ec/detail?hHinCd=EA432TE-20A","EA432TE-20A")</f>
        <v>EA432TE-20A</v>
      </c>
    </row>
    <row r="16" spans="1:6" x14ac:dyDescent="0.2">
      <c r="B16" s="6"/>
      <c r="C16" s="6" t="s">
        <v>159</v>
      </c>
      <c r="D16" s="6" t="s">
        <v>160</v>
      </c>
      <c r="E16" s="5"/>
    </row>
    <row r="17" spans="2:5" x14ac:dyDescent="0.2">
      <c r="B17" s="6"/>
      <c r="C17" s="6" t="s">
        <v>161</v>
      </c>
      <c r="D17" s="6" t="s">
        <v>162</v>
      </c>
      <c r="E17" s="5" t="str">
        <f>HYPERLINK("https://www.esco-net.com/wcs/escort/ec/detail?hHinCd=EA580EE-3B","EA580EE-3B")</f>
        <v>EA580EE-3B</v>
      </c>
    </row>
    <row r="18" spans="2:5" x14ac:dyDescent="0.2">
      <c r="B18" s="6"/>
      <c r="C18" s="6" t="s">
        <v>163</v>
      </c>
      <c r="D18" s="6" t="s">
        <v>164</v>
      </c>
      <c r="E18" s="5" t="str">
        <f>HYPERLINK("https://www.esco-net.com/wcs/escort/ec/detail?hHinCd=EA615BD-14","EA615BD-14")</f>
        <v>EA615BD-14</v>
      </c>
    </row>
    <row r="19" spans="2:5" x14ac:dyDescent="0.2">
      <c r="B19" s="6"/>
      <c r="C19" s="6" t="s">
        <v>165</v>
      </c>
      <c r="D19" s="6" t="s">
        <v>166</v>
      </c>
      <c r="E19" s="5" t="str">
        <f>HYPERLINK("https://www.esco-net.com/wcs/escort/ec/detail?hHinCd=EA618BU-13","EA618BU-13")</f>
        <v>EA618BU-13</v>
      </c>
    </row>
    <row r="20" spans="2:5" x14ac:dyDescent="0.2">
      <c r="B20" s="6"/>
      <c r="C20" s="6" t="s">
        <v>167</v>
      </c>
      <c r="D20" s="6" t="s">
        <v>168</v>
      </c>
      <c r="E20" s="5"/>
    </row>
    <row r="21" spans="2:5" x14ac:dyDescent="0.2">
      <c r="B21" s="6"/>
      <c r="C21" s="6" t="s">
        <v>169</v>
      </c>
      <c r="D21" s="6" t="s">
        <v>170</v>
      </c>
      <c r="E21" s="5"/>
    </row>
    <row r="22" spans="2:5" x14ac:dyDescent="0.2">
      <c r="B22" s="6"/>
      <c r="C22" s="6" t="s">
        <v>171</v>
      </c>
      <c r="D22" s="6" t="s">
        <v>172</v>
      </c>
      <c r="E22" s="5"/>
    </row>
    <row r="23" spans="2:5" x14ac:dyDescent="0.2">
      <c r="B23" s="6"/>
      <c r="C23" s="6" t="s">
        <v>173</v>
      </c>
      <c r="D23" s="6" t="s">
        <v>174</v>
      </c>
      <c r="E23" s="5" t="str">
        <f>HYPERLINK("https://www.esco-net.com/wcs/escort/ec/detail?hHinCd=EA763FB-9A","EA763FB-9A")</f>
        <v>EA763FB-9A</v>
      </c>
    </row>
    <row r="24" spans="2:5" x14ac:dyDescent="0.2">
      <c r="B24" s="6"/>
      <c r="C24" s="6" t="s">
        <v>175</v>
      </c>
      <c r="D24" s="6" t="s">
        <v>176</v>
      </c>
      <c r="E24" s="5" t="str">
        <f>HYPERLINK("https://www.esco-net.com/wcs/escort/ec/detail?hHinCd=EA829A","EA829A")</f>
        <v>EA829A</v>
      </c>
    </row>
    <row r="25" spans="2:5" x14ac:dyDescent="0.2">
      <c r="B25" s="6"/>
      <c r="C25" s="6" t="s">
        <v>177</v>
      </c>
      <c r="D25" s="6" t="s">
        <v>178</v>
      </c>
      <c r="E25" s="5"/>
    </row>
    <row r="26" spans="2:5" x14ac:dyDescent="0.2">
      <c r="B26" s="6"/>
      <c r="C26" s="6" t="s">
        <v>179</v>
      </c>
      <c r="D26" s="6" t="s">
        <v>180</v>
      </c>
      <c r="E26" s="5" t="str">
        <f>HYPERLINK("https://www.esco-net.com/wcs/escort/ec/detail?hHinCd=EA911BG-16A","EA911BG-16A")</f>
        <v>EA911BG-16A</v>
      </c>
    </row>
    <row r="27" spans="2:5" x14ac:dyDescent="0.2">
      <c r="B27" s="6"/>
      <c r="C27" s="6" t="s">
        <v>181</v>
      </c>
      <c r="D27" s="6" t="s">
        <v>182</v>
      </c>
      <c r="E27" s="5"/>
    </row>
    <row r="28" spans="2:5" x14ac:dyDescent="0.2">
      <c r="B28" s="6"/>
      <c r="C28" s="6" t="s">
        <v>183</v>
      </c>
      <c r="D28" s="6" t="s">
        <v>184</v>
      </c>
      <c r="E28" s="5" t="str">
        <f>HYPERLINK("https://www.esco-net.com/wcs/escort/ec/detail?hHinCd=EA976AW-1A","EA976AW-1A")</f>
        <v>EA976AW-1A</v>
      </c>
    </row>
    <row r="29" spans="2:5" x14ac:dyDescent="0.2">
      <c r="B29" s="6"/>
      <c r="C29" s="6" t="s">
        <v>185</v>
      </c>
      <c r="D29" s="6" t="s">
        <v>186</v>
      </c>
      <c r="E29" s="5" t="str">
        <f>HYPERLINK("https://www.esco-net.com/wcs/escort/ec/detail?hHinCd=EA991PJ-22A","EA991PJ-22A")</f>
        <v>EA991PJ-22A</v>
      </c>
    </row>
    <row r="30" spans="2:5" x14ac:dyDescent="0.2">
      <c r="B30" s="6"/>
      <c r="C30" s="6" t="s">
        <v>187</v>
      </c>
      <c r="D30" s="6" t="s">
        <v>188</v>
      </c>
      <c r="E30" s="5" t="str">
        <f>HYPERLINK("https://www.esco-net.com/wcs/escort/ec/detail?hHinCd=EA998WG-25.0","EA998WG-25.0")</f>
        <v>EA998WG-25.0</v>
      </c>
    </row>
    <row r="31" spans="2:5" x14ac:dyDescent="0.2">
      <c r="B31" s="6"/>
      <c r="C31" s="6" t="s">
        <v>189</v>
      </c>
      <c r="D31" s="6" t="s">
        <v>190</v>
      </c>
      <c r="E31" s="5"/>
    </row>
    <row r="32" spans="2:5" x14ac:dyDescent="0.2">
      <c r="B32" s="6"/>
      <c r="C32" s="6" t="s">
        <v>191</v>
      </c>
      <c r="D32" s="6" t="s">
        <v>192</v>
      </c>
      <c r="E32" s="5" t="str">
        <f>HYPERLINK("https://www.esco-net.com/wcs/escort/ec/detail?hHinCd=EA508KC-5","EA508KC-5")</f>
        <v>EA508KC-5</v>
      </c>
    </row>
    <row r="33" spans="2:5" x14ac:dyDescent="0.2">
      <c r="B33" s="6" t="s">
        <v>193</v>
      </c>
      <c r="C33" s="6" t="s">
        <v>194</v>
      </c>
      <c r="D33" s="6" t="s">
        <v>195</v>
      </c>
      <c r="E33" s="5" t="str">
        <f>HYPERLINK("https://www.esco-net.com/wcs/escort/ec/detail?hHinCd=EA612SE-5","EA612SE-5")</f>
        <v>EA612SE-5</v>
      </c>
    </row>
    <row r="34" spans="2:5" x14ac:dyDescent="0.2">
      <c r="B34" s="6" t="s">
        <v>196</v>
      </c>
      <c r="C34" s="6" t="s">
        <v>197</v>
      </c>
      <c r="D34" s="6" t="s">
        <v>198</v>
      </c>
      <c r="E34" s="5" t="str">
        <f>HYPERLINK("https://www.esco-net.com/wcs/escort/ec/detail?hHinCd=EA203A","EA203A")</f>
        <v>EA203A</v>
      </c>
    </row>
    <row r="35" spans="2:5" x14ac:dyDescent="0.2">
      <c r="B35" s="6" t="s">
        <v>199</v>
      </c>
      <c r="C35" s="6" t="s">
        <v>200</v>
      </c>
      <c r="D35" s="6" t="s">
        <v>201</v>
      </c>
      <c r="E35" s="5"/>
    </row>
    <row r="36" spans="2:5" x14ac:dyDescent="0.2">
      <c r="B36" s="6" t="s">
        <v>202</v>
      </c>
      <c r="C36" s="6" t="s">
        <v>203</v>
      </c>
      <c r="D36" s="6" t="s">
        <v>204</v>
      </c>
      <c r="E36" s="5"/>
    </row>
    <row r="37" spans="2:5" x14ac:dyDescent="0.2">
      <c r="B37" s="6" t="s">
        <v>205</v>
      </c>
      <c r="C37" s="6" t="s">
        <v>206</v>
      </c>
      <c r="D37" s="6" t="s">
        <v>207</v>
      </c>
      <c r="E37" s="5" t="str">
        <f>HYPERLINK("https://www.esco-net.com/wcs/escort/ec/detail?hHinCd=EA496EP-5","EA496EP-5")</f>
        <v>EA496EP-5</v>
      </c>
    </row>
    <row r="38" spans="2:5" x14ac:dyDescent="0.2">
      <c r="B38" s="6" t="s">
        <v>60</v>
      </c>
      <c r="C38" s="6" t="s">
        <v>208</v>
      </c>
      <c r="D38" s="6" t="s">
        <v>209</v>
      </c>
      <c r="E38" s="5" t="str">
        <f>HYPERLINK("https://www.esco-net.com/wcs/escort/ec/detail?hHinCd=EA130-2B","EA130-2B")</f>
        <v>EA130-2B</v>
      </c>
    </row>
    <row r="39" spans="2:5" x14ac:dyDescent="0.2">
      <c r="B39" s="6" t="s">
        <v>210</v>
      </c>
      <c r="C39" s="6" t="s">
        <v>211</v>
      </c>
      <c r="D39" s="6" t="s">
        <v>212</v>
      </c>
      <c r="E39" s="5" t="str">
        <f>HYPERLINK("https://www.esco-net.com/wcs/escort/ec/detail?hHinCd=EA945BK-30","EA945BK-30")</f>
        <v>EA945BK-30</v>
      </c>
    </row>
    <row r="40" spans="2:5" x14ac:dyDescent="0.2">
      <c r="B40" s="6" t="s">
        <v>213</v>
      </c>
      <c r="C40" s="6" t="s">
        <v>214</v>
      </c>
      <c r="D40" s="6" t="s">
        <v>215</v>
      </c>
      <c r="E40" s="5" t="str">
        <f>HYPERLINK("https://www.esco-net.com/wcs/escort/ec/detail?hHinCd=EA897SE-1C","EA897SE-1C")</f>
        <v>EA897SE-1C</v>
      </c>
    </row>
    <row r="41" spans="2:5" x14ac:dyDescent="0.2">
      <c r="B41" s="6" t="s">
        <v>216</v>
      </c>
      <c r="C41" s="6" t="s">
        <v>217</v>
      </c>
      <c r="D41" s="6" t="s">
        <v>218</v>
      </c>
      <c r="E41" s="5" t="str">
        <f>HYPERLINK("https://www.esco-net.com/wcs/escort/ec/detail?hHinCd=EA897AN-1A","EA897AN-1A")</f>
        <v>EA897AN-1A</v>
      </c>
    </row>
    <row r="42" spans="2:5" x14ac:dyDescent="0.2">
      <c r="B42" s="6" t="s">
        <v>219</v>
      </c>
      <c r="C42" s="6" t="s">
        <v>220</v>
      </c>
      <c r="D42" s="6" t="s">
        <v>221</v>
      </c>
      <c r="E42" s="5" t="str">
        <f>HYPERLINK("https://www.esco-net.com/wcs/escort/ec/detail?hHinCd=EA763AD-67A","EA763AD-67A")</f>
        <v>EA763AD-67A</v>
      </c>
    </row>
    <row r="43" spans="2:5" x14ac:dyDescent="0.2">
      <c r="B43" s="6" t="s">
        <v>222</v>
      </c>
      <c r="C43" s="6" t="s">
        <v>223</v>
      </c>
      <c r="D43" s="6" t="s">
        <v>224</v>
      </c>
      <c r="E43" s="5"/>
    </row>
    <row r="44" spans="2:5" x14ac:dyDescent="0.2">
      <c r="B44" s="6" t="s">
        <v>225</v>
      </c>
      <c r="C44" s="6" t="s">
        <v>226</v>
      </c>
      <c r="D44" s="6" t="s">
        <v>227</v>
      </c>
      <c r="E44" s="5" t="str">
        <f>HYPERLINK("https://www.esco-net.com/wcs/escort/ec/detail?hHinCd=EA300AC-20A","EA300AC-20A")</f>
        <v>EA300AC-20A</v>
      </c>
    </row>
    <row r="45" spans="2:5" x14ac:dyDescent="0.2">
      <c r="B45" s="6" t="s">
        <v>76</v>
      </c>
      <c r="C45" s="6" t="s">
        <v>228</v>
      </c>
      <c r="D45" s="6" t="s">
        <v>229</v>
      </c>
      <c r="E45" s="5" t="str">
        <f>HYPERLINK("https://www.esco-net.com/wcs/escort/ec/detail?hHinCd=EA330FA-1","EA330FA-1")</f>
        <v>EA330FA-1</v>
      </c>
    </row>
    <row r="46" spans="2:5" x14ac:dyDescent="0.2">
      <c r="B46" s="6" t="s">
        <v>230</v>
      </c>
      <c r="C46" s="6" t="s">
        <v>231</v>
      </c>
      <c r="D46" s="6" t="s">
        <v>232</v>
      </c>
      <c r="E46" s="5" t="str">
        <f>HYPERLINK("https://www.esco-net.com/wcs/escort/ec/detail?hHinCd=EA318AS-2.6","EA318AS-2.6")</f>
        <v>EA318AS-2.6</v>
      </c>
    </row>
    <row r="47" spans="2:5" x14ac:dyDescent="0.2">
      <c r="B47" s="6" t="s">
        <v>233</v>
      </c>
      <c r="C47" s="6" t="s">
        <v>234</v>
      </c>
      <c r="D47" s="6" t="s">
        <v>235</v>
      </c>
      <c r="E47" s="5" t="str">
        <f>HYPERLINK("https://www.esco-net.com/wcs/escort/ec/detail?hHinCd=EA353AT-87","EA353AT-87")</f>
        <v>EA353AT-87</v>
      </c>
    </row>
    <row r="48" spans="2:5" x14ac:dyDescent="0.2">
      <c r="B48" s="6" t="s">
        <v>9</v>
      </c>
      <c r="C48" s="6" t="s">
        <v>236</v>
      </c>
      <c r="D48" s="6" t="s">
        <v>237</v>
      </c>
      <c r="E48" s="5" t="str">
        <f>HYPERLINK("https://www.esco-net.com/wcs/escort/ec/detail?hHinCd=EA526SG-6","EA526SG-6")</f>
        <v>EA526SG-6</v>
      </c>
    </row>
    <row r="49" spans="2:5" x14ac:dyDescent="0.2">
      <c r="B49" s="6" t="s">
        <v>238</v>
      </c>
      <c r="C49" s="6" t="s">
        <v>239</v>
      </c>
      <c r="D49" s="6" t="s">
        <v>240</v>
      </c>
      <c r="E49" s="5"/>
    </row>
    <row r="50" spans="2:5" x14ac:dyDescent="0.2">
      <c r="B50" s="6" t="s">
        <v>241</v>
      </c>
      <c r="C50" s="6" t="s">
        <v>242</v>
      </c>
      <c r="D50" s="6" t="s">
        <v>243</v>
      </c>
      <c r="E50" s="5" t="str">
        <f>HYPERLINK("https://www.esco-net.com/wcs/escort/ec/detail?hHinCd=EA541WG-3A","EA541WG-3A")</f>
        <v>EA541WG-3A</v>
      </c>
    </row>
    <row r="51" spans="2:5" x14ac:dyDescent="0.2">
      <c r="B51" s="6" t="s">
        <v>241</v>
      </c>
      <c r="C51" s="6" t="s">
        <v>244</v>
      </c>
      <c r="D51" s="6" t="s">
        <v>245</v>
      </c>
      <c r="E51" s="5" t="str">
        <f>HYPERLINK("https://www.esco-net.com/wcs/escort/ec/detail?hHinCd=EA545BH-2","EA545BH-2")</f>
        <v>EA545BH-2</v>
      </c>
    </row>
    <row r="52" spans="2:5" x14ac:dyDescent="0.2">
      <c r="B52" s="6" t="s">
        <v>246</v>
      </c>
      <c r="C52" s="6" t="s">
        <v>247</v>
      </c>
      <c r="D52" s="6" t="s">
        <v>248</v>
      </c>
      <c r="E52" s="5" t="str">
        <f>HYPERLINK("https://www.esco-net.com/wcs/escort/ec/detail?hHinCd=EA572JD-100","EA572JD-100")</f>
        <v>EA572JD-100</v>
      </c>
    </row>
    <row r="53" spans="2:5" x14ac:dyDescent="0.2">
      <c r="B53" s="6" t="s">
        <v>246</v>
      </c>
      <c r="C53" s="6" t="s">
        <v>249</v>
      </c>
      <c r="D53" s="6" t="s">
        <v>250</v>
      </c>
      <c r="E53" s="5" t="str">
        <f>HYPERLINK("https://www.esco-net.com/wcs/escort/ec/detail?hHinCd=EA683PB-25","EA683PB-25")</f>
        <v>EA683PB-25</v>
      </c>
    </row>
    <row r="54" spans="2:5" x14ac:dyDescent="0.2">
      <c r="B54" s="6" t="s">
        <v>246</v>
      </c>
      <c r="C54" s="6" t="s">
        <v>251</v>
      </c>
      <c r="D54" s="6" t="s">
        <v>252</v>
      </c>
      <c r="E54" s="5" t="str">
        <f>HYPERLINK("https://www.esco-net.com/wcs/escort/ec/detail?hHinCd=EA683PD","EA683PD")</f>
        <v>EA683PD</v>
      </c>
    </row>
    <row r="55" spans="2:5" x14ac:dyDescent="0.2">
      <c r="B55" s="6" t="s">
        <v>253</v>
      </c>
      <c r="C55" s="6" t="s">
        <v>254</v>
      </c>
      <c r="D55" s="6" t="s">
        <v>255</v>
      </c>
      <c r="E55" s="5" t="str">
        <f>HYPERLINK("https://www.esco-net.com/wcs/escort/ec/detail?hHinCd=EA572G","EA572G")</f>
        <v>EA572G</v>
      </c>
    </row>
    <row r="56" spans="2:5" x14ac:dyDescent="0.2">
      <c r="B56" s="6" t="s">
        <v>253</v>
      </c>
      <c r="C56" s="6" t="s">
        <v>256</v>
      </c>
      <c r="D56" s="6" t="s">
        <v>257</v>
      </c>
      <c r="E56" s="5" t="str">
        <f>HYPERLINK("https://www.esco-net.com/wcs/escort/ec/detail?hHinCd=EA572G-3","EA572G-3")</f>
        <v>EA572G-3</v>
      </c>
    </row>
    <row r="57" spans="2:5" x14ac:dyDescent="0.2">
      <c r="B57" s="6" t="s">
        <v>77</v>
      </c>
      <c r="C57" s="6" t="s">
        <v>258</v>
      </c>
      <c r="D57" s="6" t="s">
        <v>259</v>
      </c>
      <c r="E57" s="5" t="str">
        <f>HYPERLINK("https://www.esco-net.com/wcs/escort/ec/detail?hHinCd=EA575BD-3","EA575BD-3")</f>
        <v>EA575BD-3</v>
      </c>
    </row>
    <row r="58" spans="2:5" x14ac:dyDescent="0.2">
      <c r="B58" s="6" t="s">
        <v>77</v>
      </c>
      <c r="C58" s="6" t="s">
        <v>260</v>
      </c>
      <c r="D58" s="6" t="s">
        <v>261</v>
      </c>
      <c r="E58" s="5" t="str">
        <f>HYPERLINK("https://www.esco-net.com/wcs/escort/ec/detail?hHinCd=EA575SF-14","EA575SF-14")</f>
        <v>EA575SF-14</v>
      </c>
    </row>
    <row r="59" spans="2:5" x14ac:dyDescent="0.2">
      <c r="B59" s="6" t="s">
        <v>262</v>
      </c>
      <c r="C59" s="6" t="s">
        <v>263</v>
      </c>
      <c r="D59" s="6" t="s">
        <v>264</v>
      </c>
      <c r="E59" s="5" t="str">
        <f>HYPERLINK("https://www.esco-net.com/wcs/escort/ec/detail?hHinCd=EA575D-26","EA575D-26")</f>
        <v>EA575D-26</v>
      </c>
    </row>
    <row r="60" spans="2:5" x14ac:dyDescent="0.2">
      <c r="B60" s="6" t="s">
        <v>40</v>
      </c>
      <c r="C60" s="6" t="s">
        <v>265</v>
      </c>
      <c r="D60" s="6" t="s">
        <v>266</v>
      </c>
      <c r="E60" s="5" t="str">
        <f>HYPERLINK("https://www.esco-net.com/wcs/escort/ec/detail?hHinCd=EA570A-2","EA570A-2")</f>
        <v>EA570A-2</v>
      </c>
    </row>
    <row r="61" spans="2:5" x14ac:dyDescent="0.2">
      <c r="B61" s="6" t="s">
        <v>40</v>
      </c>
      <c r="C61" s="6" t="s">
        <v>267</v>
      </c>
      <c r="D61" s="6" t="s">
        <v>268</v>
      </c>
      <c r="E61" s="5" t="str">
        <f>HYPERLINK("https://www.esco-net.com/wcs/escort/ec/detail?hHinCd=EA570A-4","EA570A-4")</f>
        <v>EA570A-4</v>
      </c>
    </row>
    <row r="62" spans="2:5" x14ac:dyDescent="0.2">
      <c r="B62" s="6" t="s">
        <v>40</v>
      </c>
      <c r="C62" s="6" t="s">
        <v>269</v>
      </c>
      <c r="D62" s="6" t="s">
        <v>270</v>
      </c>
      <c r="E62" s="5" t="str">
        <f>HYPERLINK("https://www.esco-net.com/wcs/escort/ec/detail?hHinCd=EA570A-7","EA570A-7")</f>
        <v>EA570A-7</v>
      </c>
    </row>
    <row r="63" spans="2:5" x14ac:dyDescent="0.2">
      <c r="B63" s="6" t="s">
        <v>61</v>
      </c>
      <c r="C63" s="6" t="s">
        <v>271</v>
      </c>
      <c r="D63" s="6" t="s">
        <v>272</v>
      </c>
      <c r="E63" s="5"/>
    </row>
    <row r="64" spans="2:5" x14ac:dyDescent="0.2">
      <c r="B64" s="6" t="s">
        <v>273</v>
      </c>
      <c r="C64" s="6" t="s">
        <v>274</v>
      </c>
      <c r="D64" s="6" t="s">
        <v>275</v>
      </c>
      <c r="E64" s="5" t="str">
        <f>HYPERLINK("https://www.esco-net.com/wcs/escort/ec/detail?hHinCd=EA524LM-26","EA524LM-26")</f>
        <v>EA524LM-26</v>
      </c>
    </row>
    <row r="65" spans="2:5" x14ac:dyDescent="0.2">
      <c r="B65" s="6" t="s">
        <v>276</v>
      </c>
      <c r="C65" s="6" t="s">
        <v>277</v>
      </c>
      <c r="D65" s="6" t="s">
        <v>278</v>
      </c>
      <c r="E65" s="5" t="str">
        <f>HYPERLINK("https://www.esco-net.com/wcs/escort/ec/detail?hHinCd=EA579AB","EA579AB")</f>
        <v>EA579AB</v>
      </c>
    </row>
    <row r="66" spans="2:5" x14ac:dyDescent="0.2">
      <c r="B66" s="6" t="s">
        <v>279</v>
      </c>
      <c r="C66" s="6" t="s">
        <v>280</v>
      </c>
      <c r="D66" s="6" t="s">
        <v>281</v>
      </c>
      <c r="E66" s="5" t="str">
        <f>HYPERLINK("https://www.esco-net.com/wcs/escort/ec/detail?hHinCd=EA579AN-36A","EA579AN-36A")</f>
        <v>EA579AN-36A</v>
      </c>
    </row>
    <row r="67" spans="2:5" x14ac:dyDescent="0.2">
      <c r="B67" s="6" t="s">
        <v>282</v>
      </c>
      <c r="C67" s="6" t="s">
        <v>283</v>
      </c>
      <c r="D67" s="6" t="s">
        <v>284</v>
      </c>
      <c r="E67" s="5" t="str">
        <f>HYPERLINK("https://www.esco-net.com/wcs/escort/ec/detail?hHinCd=EA579BH-102","EA579BH-102")</f>
        <v>EA579BH-102</v>
      </c>
    </row>
    <row r="68" spans="2:5" x14ac:dyDescent="0.2">
      <c r="B68" s="6" t="s">
        <v>282</v>
      </c>
      <c r="C68" s="6" t="s">
        <v>285</v>
      </c>
      <c r="D68" s="6" t="s">
        <v>286</v>
      </c>
      <c r="E68" s="5" t="str">
        <f>HYPERLINK("https://www.esco-net.com/wcs/escort/ec/detail?hHinCd=EA579BG-50A","EA579BG-50A")</f>
        <v>EA579BG-50A</v>
      </c>
    </row>
    <row r="69" spans="2:5" x14ac:dyDescent="0.2">
      <c r="B69" s="6" t="s">
        <v>287</v>
      </c>
      <c r="C69" s="6" t="s">
        <v>288</v>
      </c>
      <c r="D69" s="6" t="s">
        <v>289</v>
      </c>
      <c r="E69" s="5" t="str">
        <f>HYPERLINK("https://www.esco-net.com/wcs/escort/ec/detail?hHinCd=EA524AM-4A","EA524AM-4A")</f>
        <v>EA524AM-4A</v>
      </c>
    </row>
    <row r="70" spans="2:5" x14ac:dyDescent="0.2">
      <c r="B70" s="6" t="s">
        <v>21</v>
      </c>
      <c r="C70" s="6" t="s">
        <v>290</v>
      </c>
      <c r="D70" s="6" t="s">
        <v>291</v>
      </c>
      <c r="E70" s="5" t="str">
        <f>HYPERLINK("https://www.esco-net.com/wcs/escort/ec/detail?hHinCd=EA526DA-20","EA526DA-20")</f>
        <v>EA526DA-20</v>
      </c>
    </row>
    <row r="71" spans="2:5" x14ac:dyDescent="0.2">
      <c r="B71" s="6" t="s">
        <v>21</v>
      </c>
      <c r="C71" s="6" t="s">
        <v>292</v>
      </c>
      <c r="D71" s="6" t="s">
        <v>293</v>
      </c>
      <c r="E71" s="5"/>
    </row>
    <row r="72" spans="2:5" x14ac:dyDescent="0.2">
      <c r="B72" s="6" t="s">
        <v>21</v>
      </c>
      <c r="C72" s="6" t="s">
        <v>294</v>
      </c>
      <c r="D72" s="6" t="s">
        <v>295</v>
      </c>
      <c r="E72" s="5" t="str">
        <f>HYPERLINK("https://www.esco-net.com/wcs/escort/ec/detail?hHinCd=EA526TX-12C","EA526TX-12C")</f>
        <v>EA526TX-12C</v>
      </c>
    </row>
    <row r="73" spans="2:5" x14ac:dyDescent="0.2">
      <c r="B73" s="6" t="s">
        <v>21</v>
      </c>
      <c r="C73" s="6" t="s">
        <v>296</v>
      </c>
      <c r="D73" s="6" t="s">
        <v>297</v>
      </c>
      <c r="E73" s="5" t="str">
        <f>HYPERLINK("https://www.esco-net.com/wcs/escort/ec/detail?hHinCd=EA526TX-12D","EA526TX-12D")</f>
        <v>EA526TX-12D</v>
      </c>
    </row>
    <row r="74" spans="2:5" x14ac:dyDescent="0.2">
      <c r="B74" s="6" t="s">
        <v>21</v>
      </c>
      <c r="C74" s="6" t="s">
        <v>298</v>
      </c>
      <c r="D74" s="6" t="s">
        <v>299</v>
      </c>
      <c r="E74" s="5" t="str">
        <f>HYPERLINK("https://www.esco-net.com/wcs/escort/ec/detail?hHinCd=EA526WN-3","EA526WN-3")</f>
        <v>EA526WN-3</v>
      </c>
    </row>
    <row r="75" spans="2:5" x14ac:dyDescent="0.2">
      <c r="B75" s="6" t="s">
        <v>21</v>
      </c>
      <c r="C75" s="6" t="s">
        <v>300</v>
      </c>
      <c r="D75" s="6" t="s">
        <v>301</v>
      </c>
      <c r="E75" s="5" t="str">
        <f>HYPERLINK("https://www.esco-net.com/wcs/escort/ec/detail?hHinCd=EA526TK-18","EA526TK-18")</f>
        <v>EA526TK-18</v>
      </c>
    </row>
    <row r="76" spans="2:5" x14ac:dyDescent="0.2">
      <c r="B76" s="6" t="s">
        <v>302</v>
      </c>
      <c r="C76" s="6" t="s">
        <v>303</v>
      </c>
      <c r="D76" s="6" t="s">
        <v>304</v>
      </c>
      <c r="E76" s="5"/>
    </row>
    <row r="77" spans="2:5" x14ac:dyDescent="0.2">
      <c r="B77" s="6" t="s">
        <v>302</v>
      </c>
      <c r="C77" s="6" t="s">
        <v>305</v>
      </c>
      <c r="D77" s="6" t="s">
        <v>306</v>
      </c>
      <c r="E77" s="5" t="str">
        <f>HYPERLINK("https://www.esco-net.com/wcs/escort/ec/detail?hHinCd=EA523M-21","EA523M-21")</f>
        <v>EA523M-21</v>
      </c>
    </row>
    <row r="78" spans="2:5" x14ac:dyDescent="0.2">
      <c r="B78" s="6" t="s">
        <v>307</v>
      </c>
      <c r="C78" s="6" t="s">
        <v>308</v>
      </c>
      <c r="D78" s="6" t="s">
        <v>309</v>
      </c>
      <c r="E78" s="5" t="str">
        <f>HYPERLINK("https://www.esco-net.com/wcs/escort/ec/detail?hHinCd=EA109HN-47B","EA109HN-47B")</f>
        <v>EA109HN-47B</v>
      </c>
    </row>
    <row r="79" spans="2:5" x14ac:dyDescent="0.2">
      <c r="B79" s="6" t="s">
        <v>307</v>
      </c>
      <c r="C79" s="6" t="s">
        <v>310</v>
      </c>
      <c r="D79" s="6" t="s">
        <v>311</v>
      </c>
      <c r="E79" s="5" t="str">
        <f>HYPERLINK("https://www.esco-net.com/wcs/escort/ec/detail?hHinCd=EA109HN-46","EA109HN-46")</f>
        <v>EA109HN-46</v>
      </c>
    </row>
    <row r="80" spans="2:5" x14ac:dyDescent="0.2">
      <c r="B80" s="6" t="s">
        <v>312</v>
      </c>
      <c r="C80" s="6" t="s">
        <v>313</v>
      </c>
      <c r="D80" s="6" t="s">
        <v>314</v>
      </c>
      <c r="E80" s="5" t="str">
        <f>HYPERLINK("https://www.esco-net.com/wcs/escort/ec/detail?hHinCd=EA109ND-93","EA109ND-93")</f>
        <v>EA109ND-93</v>
      </c>
    </row>
    <row r="81" spans="2:5" x14ac:dyDescent="0.2">
      <c r="B81" s="6" t="s">
        <v>315</v>
      </c>
      <c r="C81" s="6" t="s">
        <v>316</v>
      </c>
      <c r="D81" s="6" t="s">
        <v>317</v>
      </c>
      <c r="E81" s="5" t="str">
        <f>HYPERLINK("https://www.esco-net.com/wcs/escort/ec/detail?hHinCd=EA109NE-19A","EA109NE-19A")</f>
        <v>EA109NE-19A</v>
      </c>
    </row>
    <row r="82" spans="2:5" x14ac:dyDescent="0.2">
      <c r="B82" s="6" t="s">
        <v>318</v>
      </c>
      <c r="C82" s="6" t="s">
        <v>319</v>
      </c>
      <c r="D82" s="6" t="s">
        <v>320</v>
      </c>
      <c r="E82" s="5" t="str">
        <f>HYPERLINK("https://www.esco-net.com/wcs/escort/ec/detail?hHinCd=EA944MC-36","EA944MC-36")</f>
        <v>EA944MC-36</v>
      </c>
    </row>
    <row r="83" spans="2:5" x14ac:dyDescent="0.2">
      <c r="B83" s="6" t="s">
        <v>321</v>
      </c>
      <c r="C83" s="6" t="s">
        <v>322</v>
      </c>
      <c r="D83" s="6" t="s">
        <v>323</v>
      </c>
      <c r="E83" s="5" t="str">
        <f>HYPERLINK("https://www.esco-net.com/wcs/escort/ec/detail?hHinCd=EA928BA-250","EA928BA-250")</f>
        <v>EA928BA-250</v>
      </c>
    </row>
    <row r="84" spans="2:5" x14ac:dyDescent="0.2">
      <c r="B84" s="6" t="s">
        <v>324</v>
      </c>
      <c r="C84" s="6" t="s">
        <v>325</v>
      </c>
      <c r="D84" s="6" t="s">
        <v>326</v>
      </c>
      <c r="E84" s="5" t="str">
        <f>HYPERLINK("https://www.esco-net.com/wcs/escort/ec/detail?hHinCd=EA950SC-30","EA950SC-30")</f>
        <v>EA950SC-30</v>
      </c>
    </row>
    <row r="85" spans="2:5" x14ac:dyDescent="0.2">
      <c r="B85" s="6" t="s">
        <v>327</v>
      </c>
      <c r="C85" s="6" t="s">
        <v>328</v>
      </c>
      <c r="D85" s="6" t="s">
        <v>329</v>
      </c>
      <c r="E85" s="5" t="str">
        <f>HYPERLINK("https://www.esco-net.com/wcs/escort/ec/detail?hHinCd=EA950CB","EA950CB")</f>
        <v>EA950CB</v>
      </c>
    </row>
    <row r="86" spans="2:5" x14ac:dyDescent="0.2">
      <c r="B86" s="6" t="s">
        <v>62</v>
      </c>
      <c r="C86" s="6" t="s">
        <v>330</v>
      </c>
      <c r="D86" s="6" t="s">
        <v>331</v>
      </c>
      <c r="E86" s="5" t="str">
        <f>HYPERLINK("https://www.esco-net.com/wcs/escort/ec/detail?hHinCd=EA758SB-20Y","EA758SB-20Y")</f>
        <v>EA758SB-20Y</v>
      </c>
    </row>
    <row r="87" spans="2:5" x14ac:dyDescent="0.2">
      <c r="B87" s="6" t="s">
        <v>332</v>
      </c>
      <c r="C87" s="6" t="s">
        <v>333</v>
      </c>
      <c r="D87" s="6" t="s">
        <v>334</v>
      </c>
      <c r="E87" s="5"/>
    </row>
    <row r="88" spans="2:5" x14ac:dyDescent="0.2">
      <c r="B88" s="6" t="s">
        <v>335</v>
      </c>
      <c r="C88" s="6" t="s">
        <v>336</v>
      </c>
      <c r="D88" s="6" t="s">
        <v>337</v>
      </c>
      <c r="E88" s="5" t="str">
        <f>HYPERLINK("https://www.esco-net.com/wcs/escort/ec/detail?hHinCd=EA642KL-3.4","EA642KL-3.4")</f>
        <v>EA642KL-3.4</v>
      </c>
    </row>
    <row r="89" spans="2:5" x14ac:dyDescent="0.2">
      <c r="B89" s="6" t="s">
        <v>63</v>
      </c>
      <c r="C89" s="6" t="s">
        <v>338</v>
      </c>
      <c r="D89" s="6" t="s">
        <v>339</v>
      </c>
      <c r="E89" s="5" t="str">
        <f>HYPERLINK("https://www.esco-net.com/wcs/escort/ec/detail?hHinCd=EA582LB","EA582LB")</f>
        <v>EA582LB</v>
      </c>
    </row>
    <row r="90" spans="2:5" x14ac:dyDescent="0.2">
      <c r="B90" s="6" t="s">
        <v>340</v>
      </c>
      <c r="C90" s="6" t="s">
        <v>341</v>
      </c>
      <c r="D90" s="6" t="s">
        <v>342</v>
      </c>
      <c r="E90" s="5" t="str">
        <f>HYPERLINK("https://www.esco-net.com/wcs/escort/ec/detail?hHinCd=EA339RG-2","EA339RG-2")</f>
        <v>EA339RG-2</v>
      </c>
    </row>
    <row r="91" spans="2:5" x14ac:dyDescent="0.2">
      <c r="B91" s="6" t="s">
        <v>343</v>
      </c>
      <c r="C91" s="6" t="s">
        <v>344</v>
      </c>
      <c r="D91" s="6" t="s">
        <v>345</v>
      </c>
      <c r="E91" s="5"/>
    </row>
    <row r="92" spans="2:5" x14ac:dyDescent="0.2">
      <c r="B92" s="6" t="s">
        <v>346</v>
      </c>
      <c r="C92" s="6" t="s">
        <v>347</v>
      </c>
      <c r="D92" s="6" t="s">
        <v>348</v>
      </c>
      <c r="E92" s="5" t="str">
        <f>HYPERLINK("https://www.esco-net.com/wcs/escort/ec/detail?hHinCd=EA546BD-450B","EA546BD-450B")</f>
        <v>EA546BD-450B</v>
      </c>
    </row>
    <row r="93" spans="2:5" x14ac:dyDescent="0.2">
      <c r="B93" s="6" t="s">
        <v>346</v>
      </c>
      <c r="C93" s="6" t="s">
        <v>349</v>
      </c>
      <c r="D93" s="6" t="s">
        <v>350</v>
      </c>
      <c r="E93" s="5" t="str">
        <f>HYPERLINK("https://www.esco-net.com/wcs/escort/ec/detail?hHinCd=EA546AL-600","EA546AL-600")</f>
        <v>EA546AL-600</v>
      </c>
    </row>
    <row r="94" spans="2:5" x14ac:dyDescent="0.2">
      <c r="B94" s="6" t="s">
        <v>346</v>
      </c>
      <c r="C94" s="6" t="s">
        <v>351</v>
      </c>
      <c r="D94" s="6" t="s">
        <v>352</v>
      </c>
      <c r="E94" s="5" t="str">
        <f>HYPERLINK("https://www.esco-net.com/wcs/escort/ec/detail?hHinCd=EA546AB-90","EA546AB-90")</f>
        <v>EA546AB-90</v>
      </c>
    </row>
    <row r="95" spans="2:5" x14ac:dyDescent="0.2">
      <c r="B95" s="6" t="s">
        <v>346</v>
      </c>
      <c r="C95" s="6" t="s">
        <v>353</v>
      </c>
      <c r="D95" s="6" t="s">
        <v>354</v>
      </c>
      <c r="E95" s="5" t="str">
        <f>HYPERLINK("https://www.esco-net.com/wcs/escort/ec/detail?hHinCd=EA546BD-350B","EA546BD-350B")</f>
        <v>EA546BD-350B</v>
      </c>
    </row>
    <row r="96" spans="2:5" x14ac:dyDescent="0.2">
      <c r="B96" s="6" t="s">
        <v>346</v>
      </c>
      <c r="C96" s="6" t="s">
        <v>355</v>
      </c>
      <c r="D96" s="6" t="s">
        <v>356</v>
      </c>
      <c r="E96" s="5"/>
    </row>
    <row r="97" spans="2:5" x14ac:dyDescent="0.2">
      <c r="B97" s="6" t="s">
        <v>346</v>
      </c>
      <c r="C97" s="6" t="s">
        <v>357</v>
      </c>
      <c r="D97" s="6" t="s">
        <v>358</v>
      </c>
      <c r="E97" s="5"/>
    </row>
    <row r="98" spans="2:5" x14ac:dyDescent="0.2">
      <c r="B98" s="6" t="s">
        <v>359</v>
      </c>
      <c r="C98" s="6" t="s">
        <v>360</v>
      </c>
      <c r="D98" s="6" t="s">
        <v>361</v>
      </c>
      <c r="E98" s="5" t="str">
        <f>HYPERLINK("https://www.esco-net.com/wcs/escort/ec/detail?hHinCd=EA531HC-0B","EA531HC-0B")</f>
        <v>EA531HC-0B</v>
      </c>
    </row>
    <row r="99" spans="2:5" x14ac:dyDescent="0.2">
      <c r="B99" s="6" t="s">
        <v>362</v>
      </c>
      <c r="C99" s="6" t="s">
        <v>363</v>
      </c>
      <c r="D99" s="6" t="s">
        <v>364</v>
      </c>
      <c r="E99" s="5"/>
    </row>
    <row r="100" spans="2:5" x14ac:dyDescent="0.2">
      <c r="B100" s="6" t="s">
        <v>362</v>
      </c>
      <c r="C100" s="6" t="s">
        <v>365</v>
      </c>
      <c r="D100" s="6" t="s">
        <v>366</v>
      </c>
      <c r="E100" s="5"/>
    </row>
    <row r="101" spans="2:5" x14ac:dyDescent="0.2">
      <c r="B101" s="6" t="s">
        <v>367</v>
      </c>
      <c r="C101" s="6" t="s">
        <v>368</v>
      </c>
      <c r="D101" s="6" t="s">
        <v>369</v>
      </c>
      <c r="E101" s="5" t="str">
        <f>HYPERLINK("https://www.esco-net.com/wcs/escort/ec/detail?hHinCd=EA531HD-2B","EA531HD-2B")</f>
        <v>EA531HD-2B</v>
      </c>
    </row>
    <row r="102" spans="2:5" x14ac:dyDescent="0.2">
      <c r="B102" s="6" t="s">
        <v>367</v>
      </c>
      <c r="C102" s="6" t="s">
        <v>370</v>
      </c>
      <c r="D102" s="6" t="s">
        <v>371</v>
      </c>
      <c r="E102" s="5" t="str">
        <f>HYPERLINK("https://www.esco-net.com/wcs/escort/ec/detail?hHinCd=EA532AC-2C","EA532AC-2C")</f>
        <v>EA532AC-2C</v>
      </c>
    </row>
    <row r="103" spans="2:5" x14ac:dyDescent="0.2">
      <c r="B103" s="6" t="s">
        <v>372</v>
      </c>
      <c r="C103" s="6" t="s">
        <v>373</v>
      </c>
      <c r="D103" s="6" t="s">
        <v>374</v>
      </c>
      <c r="E103" s="5" t="str">
        <f>HYPERLINK("https://www.esco-net.com/wcs/escort/ec/detail?hHinCd=EA531EG-3A","EA531EG-3A")</f>
        <v>EA531EG-3A</v>
      </c>
    </row>
    <row r="104" spans="2:5" x14ac:dyDescent="0.2">
      <c r="B104" s="6" t="s">
        <v>375</v>
      </c>
      <c r="C104" s="6" t="s">
        <v>376</v>
      </c>
      <c r="D104" s="6" t="s">
        <v>377</v>
      </c>
      <c r="E104" s="5" t="str">
        <f>HYPERLINK("https://www.esco-net.com/wcs/escort/ec/detail?hHinCd=EA724BB-1","EA724BB-1")</f>
        <v>EA724BB-1</v>
      </c>
    </row>
    <row r="105" spans="2:5" x14ac:dyDescent="0.2">
      <c r="B105" s="6" t="s">
        <v>378</v>
      </c>
      <c r="C105" s="6" t="s">
        <v>379</v>
      </c>
      <c r="D105" s="6" t="s">
        <v>380</v>
      </c>
      <c r="E105" s="5" t="str">
        <f>HYPERLINK("https://www.esco-net.com/wcs/escort/ec/detail?hHinCd=EA585JC-12A","EA585JC-12A")</f>
        <v>EA585JC-12A</v>
      </c>
    </row>
    <row r="106" spans="2:5" x14ac:dyDescent="0.2">
      <c r="B106" s="6" t="s">
        <v>381</v>
      </c>
      <c r="C106" s="6" t="s">
        <v>382</v>
      </c>
      <c r="D106" s="6" t="s">
        <v>383</v>
      </c>
      <c r="E106" s="5" t="str">
        <f>HYPERLINK("https://www.esco-net.com/wcs/escort/ec/detail?hHinCd=EA536KF-3","EA536KF-3")</f>
        <v>EA536KF-3</v>
      </c>
    </row>
    <row r="107" spans="2:5" x14ac:dyDescent="0.2">
      <c r="B107" s="6" t="s">
        <v>64</v>
      </c>
      <c r="C107" s="6" t="s">
        <v>384</v>
      </c>
      <c r="D107" s="6" t="s">
        <v>385</v>
      </c>
      <c r="E107" s="5" t="str">
        <f>HYPERLINK("https://www.esco-net.com/wcs/escort/ec/detail?hHinCd=EA640LL-204","EA640LL-204")</f>
        <v>EA640LL-204</v>
      </c>
    </row>
    <row r="108" spans="2:5" x14ac:dyDescent="0.2">
      <c r="B108" s="6" t="s">
        <v>386</v>
      </c>
      <c r="C108" s="6" t="s">
        <v>387</v>
      </c>
      <c r="D108" s="6" t="s">
        <v>388</v>
      </c>
      <c r="E108" s="5" t="str">
        <f>HYPERLINK("https://www.esco-net.com/wcs/escort/ec/detail?hHinCd=EA557AT-2","EA557AT-2")</f>
        <v>EA557AT-2</v>
      </c>
    </row>
    <row r="109" spans="2:5" x14ac:dyDescent="0.2">
      <c r="B109" s="6" t="s">
        <v>389</v>
      </c>
      <c r="C109" s="6" t="s">
        <v>390</v>
      </c>
      <c r="D109" s="6" t="s">
        <v>391</v>
      </c>
      <c r="E109" s="5" t="str">
        <f>HYPERLINK("https://www.esco-net.com/wcs/escort/ec/detail?hHinCd=EA640ZM-11","EA640ZM-11")</f>
        <v>EA640ZM-11</v>
      </c>
    </row>
    <row r="110" spans="2:5" x14ac:dyDescent="0.2">
      <c r="B110" s="6" t="s">
        <v>392</v>
      </c>
      <c r="C110" s="6" t="s">
        <v>393</v>
      </c>
      <c r="D110" s="6" t="s">
        <v>394</v>
      </c>
      <c r="E110" s="5" t="str">
        <f>HYPERLINK("https://www.esco-net.com/wcs/escort/ec/detail?hHinCd=EA628CB-22","EA628CB-22")</f>
        <v>EA628CB-22</v>
      </c>
    </row>
    <row r="111" spans="2:5" x14ac:dyDescent="0.2">
      <c r="B111" s="6" t="s">
        <v>395</v>
      </c>
      <c r="C111" s="6" t="s">
        <v>396</v>
      </c>
      <c r="D111" s="6" t="s">
        <v>397</v>
      </c>
      <c r="E111" s="5" t="str">
        <f>HYPERLINK("https://www.esco-net.com/wcs/escort/ec/detail?hHinCd=EA620TD-1","EA620TD-1")</f>
        <v>EA620TD-1</v>
      </c>
    </row>
    <row r="112" spans="2:5" x14ac:dyDescent="0.2">
      <c r="B112" s="6" t="s">
        <v>398</v>
      </c>
      <c r="C112" s="6" t="s">
        <v>399</v>
      </c>
      <c r="D112" s="6" t="s">
        <v>400</v>
      </c>
      <c r="E112" s="5"/>
    </row>
    <row r="113" spans="2:5" x14ac:dyDescent="0.2">
      <c r="B113" s="6" t="s">
        <v>401</v>
      </c>
      <c r="C113" s="6" t="s">
        <v>402</v>
      </c>
      <c r="D113" s="6" t="s">
        <v>403</v>
      </c>
      <c r="E113" s="5" t="str">
        <f>HYPERLINK("https://www.esco-net.com/wcs/escort/ec/detail?hHinCd=EA628MC-124","EA628MC-124")</f>
        <v>EA628MC-124</v>
      </c>
    </row>
    <row r="114" spans="2:5" x14ac:dyDescent="0.2">
      <c r="B114" s="6" t="s">
        <v>404</v>
      </c>
      <c r="C114" s="6" t="s">
        <v>405</v>
      </c>
      <c r="D114" s="6" t="s">
        <v>406</v>
      </c>
      <c r="E114" s="5" t="str">
        <f>HYPERLINK("https://www.esco-net.com/wcs/escort/ec/detail?hHinCd=EA626J-21A","EA626J-21A")</f>
        <v>EA626J-21A</v>
      </c>
    </row>
    <row r="115" spans="2:5" x14ac:dyDescent="0.2">
      <c r="B115" s="6" t="s">
        <v>404</v>
      </c>
      <c r="C115" s="6" t="s">
        <v>407</v>
      </c>
      <c r="D115" s="6" t="s">
        <v>408</v>
      </c>
      <c r="E115" s="5" t="str">
        <f>HYPERLINK("https://www.esco-net.com/wcs/escort/ec/detail?hHinCd=EA626J-22A","EA626J-22A")</f>
        <v>EA626J-22A</v>
      </c>
    </row>
    <row r="116" spans="2:5" x14ac:dyDescent="0.2">
      <c r="B116" s="6" t="s">
        <v>404</v>
      </c>
      <c r="C116" s="6" t="s">
        <v>409</v>
      </c>
      <c r="D116" s="6" t="s">
        <v>410</v>
      </c>
      <c r="E116" s="5" t="str">
        <f>HYPERLINK("https://www.esco-net.com/wcs/escort/ec/detail?hHinCd=EA626J-23A","EA626J-23A")</f>
        <v>EA626J-23A</v>
      </c>
    </row>
    <row r="117" spans="2:5" x14ac:dyDescent="0.2">
      <c r="B117" s="6" t="s">
        <v>404</v>
      </c>
      <c r="C117" s="6" t="s">
        <v>411</v>
      </c>
      <c r="D117" s="6" t="s">
        <v>412</v>
      </c>
      <c r="E117" s="5" t="str">
        <f>HYPERLINK("https://www.esco-net.com/wcs/escort/ec/detail?hHinCd=EA626J-47A","EA626J-47A")</f>
        <v>EA626J-47A</v>
      </c>
    </row>
    <row r="118" spans="2:5" x14ac:dyDescent="0.2">
      <c r="B118" s="6" t="s">
        <v>404</v>
      </c>
      <c r="C118" s="6" t="s">
        <v>413</v>
      </c>
      <c r="D118" s="6" t="s">
        <v>414</v>
      </c>
      <c r="E118" s="5" t="str">
        <f>HYPERLINK("https://www.esco-net.com/wcs/escort/ec/detail?hHinCd=EA626JA-2A","EA626JA-2A")</f>
        <v>EA626JA-2A</v>
      </c>
    </row>
    <row r="119" spans="2:5" x14ac:dyDescent="0.2">
      <c r="B119" s="6" t="s">
        <v>65</v>
      </c>
      <c r="C119" s="6" t="s">
        <v>415</v>
      </c>
      <c r="D119" s="6" t="s">
        <v>416</v>
      </c>
      <c r="E119" s="5" t="str">
        <f>HYPERLINK("https://www.esco-net.com/wcs/escort/ec/detail?hHinCd=EA597BH-23A","EA597BH-23A")</f>
        <v>EA597BH-23A</v>
      </c>
    </row>
    <row r="120" spans="2:5" x14ac:dyDescent="0.2">
      <c r="B120" s="6" t="s">
        <v>65</v>
      </c>
      <c r="C120" s="6" t="s">
        <v>417</v>
      </c>
      <c r="D120" s="6" t="s">
        <v>418</v>
      </c>
      <c r="E120" s="5" t="str">
        <f>HYPERLINK("https://www.esco-net.com/wcs/escort/ec/detail?hHinCd=EA597BS-15","EA597BS-15")</f>
        <v>EA597BS-15</v>
      </c>
    </row>
    <row r="121" spans="2:5" x14ac:dyDescent="0.2">
      <c r="B121" s="6" t="s">
        <v>419</v>
      </c>
      <c r="C121" s="6" t="s">
        <v>420</v>
      </c>
      <c r="D121" s="6" t="s">
        <v>421</v>
      </c>
      <c r="E121" s="5" t="str">
        <f>HYPERLINK("https://www.esco-net.com/wcs/escort/ec/detail?hHinCd=EA589DM-21","EA589DM-21")</f>
        <v>EA589DM-21</v>
      </c>
    </row>
    <row r="122" spans="2:5" x14ac:dyDescent="0.2">
      <c r="B122" s="6" t="s">
        <v>422</v>
      </c>
      <c r="C122" s="6" t="s">
        <v>423</v>
      </c>
      <c r="D122" s="6" t="s">
        <v>424</v>
      </c>
      <c r="E122" s="5" t="str">
        <f>HYPERLINK("https://www.esco-net.com/wcs/escort/ec/detail?hHinCd=EA580KC-22A","EA580KC-22A")</f>
        <v>EA580KC-22A</v>
      </c>
    </row>
    <row r="123" spans="2:5" x14ac:dyDescent="0.2">
      <c r="B123" s="6" t="s">
        <v>425</v>
      </c>
      <c r="C123" s="6" t="s">
        <v>426</v>
      </c>
      <c r="D123" s="6" t="s">
        <v>427</v>
      </c>
      <c r="E123" s="5" t="str">
        <f>HYPERLINK("https://www.esco-net.com/wcs/escort/ec/detail?hHinCd=EA580KB-10A","EA580KB-10A")</f>
        <v>EA580KB-10A</v>
      </c>
    </row>
    <row r="124" spans="2:5" x14ac:dyDescent="0.2">
      <c r="B124" s="6" t="s">
        <v>428</v>
      </c>
      <c r="C124" s="6" t="s">
        <v>429</v>
      </c>
      <c r="D124" s="6" t="s">
        <v>430</v>
      </c>
      <c r="E124" s="5" t="str">
        <f>HYPERLINK("https://www.esco-net.com/wcs/escort/ec/detail?hHinCd=EA580EE-4A","EA580EE-4A")</f>
        <v>EA580EE-4A</v>
      </c>
    </row>
    <row r="125" spans="2:5" x14ac:dyDescent="0.2">
      <c r="B125" s="6" t="s">
        <v>428</v>
      </c>
      <c r="C125" s="6" t="s">
        <v>431</v>
      </c>
      <c r="D125" s="6" t="s">
        <v>432</v>
      </c>
      <c r="E125" s="5" t="str">
        <f>HYPERLINK("https://www.esco-net.com/wcs/escort/ec/detail?hHinCd=EA580EE-15A","EA580EE-15A")</f>
        <v>EA580EE-15A</v>
      </c>
    </row>
    <row r="126" spans="2:5" x14ac:dyDescent="0.2">
      <c r="B126" s="6" t="s">
        <v>433</v>
      </c>
      <c r="C126" s="6" t="s">
        <v>434</v>
      </c>
      <c r="D126" s="6" t="s">
        <v>435</v>
      </c>
      <c r="E126" s="5" t="str">
        <f>HYPERLINK("https://www.esco-net.com/wcs/escort/ec/detail?hHinCd=EA538W-1A","EA538W-1A")</f>
        <v>EA538W-1A</v>
      </c>
    </row>
    <row r="127" spans="2:5" x14ac:dyDescent="0.2">
      <c r="B127" s="6" t="s">
        <v>436</v>
      </c>
      <c r="C127" s="6" t="s">
        <v>437</v>
      </c>
      <c r="D127" s="6" t="s">
        <v>438</v>
      </c>
      <c r="E127" s="5" t="str">
        <f>HYPERLINK("https://www.esco-net.com/wcs/escort/ec/detail?hHinCd=EA537PE-2A","EA537PE-2A")</f>
        <v>EA537PE-2A</v>
      </c>
    </row>
    <row r="128" spans="2:5" x14ac:dyDescent="0.2">
      <c r="B128" s="6" t="s">
        <v>439</v>
      </c>
      <c r="C128" s="6" t="s">
        <v>440</v>
      </c>
      <c r="D128" s="6" t="s">
        <v>441</v>
      </c>
      <c r="E128" s="5" t="str">
        <f>HYPERLINK("https://www.esco-net.com/wcs/escort/ec/detail?hHinCd=EA536K-4A","EA536K-4A")</f>
        <v>EA536K-4A</v>
      </c>
    </row>
    <row r="129" spans="2:5" x14ac:dyDescent="0.2">
      <c r="B129" s="6" t="s">
        <v>442</v>
      </c>
      <c r="C129" s="6" t="s">
        <v>443</v>
      </c>
      <c r="D129" s="6" t="s">
        <v>444</v>
      </c>
      <c r="E129" s="5" t="str">
        <f>HYPERLINK("https://www.esco-net.com/wcs/escort/ec/detail?hHinCd=EA536KH-1A","EA536KH-1A")</f>
        <v>EA536KH-1A</v>
      </c>
    </row>
    <row r="130" spans="2:5" x14ac:dyDescent="0.2">
      <c r="B130" s="6" t="s">
        <v>445</v>
      </c>
      <c r="C130" s="6" t="s">
        <v>446</v>
      </c>
      <c r="D130" s="6" t="s">
        <v>447</v>
      </c>
      <c r="E130" s="5" t="str">
        <f>HYPERLINK("https://www.esco-net.com/wcs/escort/ec/detail?hHinCd=EA537KB-200","EA537KB-200")</f>
        <v>EA537KB-200</v>
      </c>
    </row>
    <row r="131" spans="2:5" x14ac:dyDescent="0.2">
      <c r="B131" s="6" t="s">
        <v>448</v>
      </c>
      <c r="C131" s="6" t="s">
        <v>449</v>
      </c>
      <c r="D131" s="6" t="s">
        <v>450</v>
      </c>
      <c r="E131" s="5" t="str">
        <f>HYPERLINK("https://www.esco-net.com/wcs/escort/ec/detail?hHinCd=EA537KB-1B","EA537KB-1B")</f>
        <v>EA537KB-1B</v>
      </c>
    </row>
    <row r="132" spans="2:5" x14ac:dyDescent="0.2">
      <c r="B132" s="6" t="s">
        <v>451</v>
      </c>
      <c r="C132" s="6" t="s">
        <v>452</v>
      </c>
      <c r="D132" s="6" t="s">
        <v>453</v>
      </c>
      <c r="E132" s="5" t="str">
        <f>HYPERLINK("https://www.esco-net.com/wcs/escort/ec/detail?hHinCd=EA537KR-1","EA537KR-1")</f>
        <v>EA537KR-1</v>
      </c>
    </row>
    <row r="133" spans="2:5" x14ac:dyDescent="0.2">
      <c r="B133" s="6" t="s">
        <v>454</v>
      </c>
      <c r="C133" s="6" t="s">
        <v>455</v>
      </c>
      <c r="D133" s="6" t="s">
        <v>456</v>
      </c>
      <c r="E133" s="5" t="str">
        <f>HYPERLINK("https://www.esco-net.com/wcs/escort/ec/detail?hHinCd=EA533FD-10","EA533FD-10")</f>
        <v>EA533FD-10</v>
      </c>
    </row>
    <row r="134" spans="2:5" x14ac:dyDescent="0.2">
      <c r="B134" s="6" t="s">
        <v>457</v>
      </c>
      <c r="C134" s="6" t="s">
        <v>458</v>
      </c>
      <c r="D134" s="6" t="s">
        <v>459</v>
      </c>
      <c r="E134" s="5"/>
    </row>
    <row r="135" spans="2:5" x14ac:dyDescent="0.2">
      <c r="B135" s="6" t="s">
        <v>457</v>
      </c>
      <c r="C135" s="6" t="s">
        <v>460</v>
      </c>
      <c r="D135" s="6" t="s">
        <v>461</v>
      </c>
      <c r="E135" s="5" t="str">
        <f>HYPERLINK("https://www.esco-net.com/wcs/escort/ec/detail?hHinCd=EA812JY-62","EA812JY-62")</f>
        <v>EA812JY-62</v>
      </c>
    </row>
    <row r="136" spans="2:5" x14ac:dyDescent="0.2">
      <c r="B136" s="6" t="s">
        <v>457</v>
      </c>
      <c r="C136" s="6" t="s">
        <v>462</v>
      </c>
      <c r="D136" s="6" t="s">
        <v>463</v>
      </c>
      <c r="E136" s="5" t="str">
        <f>HYPERLINK("https://www.esco-net.com/wcs/escort/ec/detail?hHinCd=EA812JY-104","EA812JY-104")</f>
        <v>EA812JY-104</v>
      </c>
    </row>
    <row r="137" spans="2:5" x14ac:dyDescent="0.2">
      <c r="B137" s="6" t="s">
        <v>464</v>
      </c>
      <c r="C137" s="6" t="s">
        <v>465</v>
      </c>
      <c r="D137" s="6" t="s">
        <v>466</v>
      </c>
      <c r="E137" s="5" t="str">
        <f>HYPERLINK("https://www.esco-net.com/wcs/escort/ec/detail?hHinCd=EA812JZ-40A","EA812JZ-40A")</f>
        <v>EA812JZ-40A</v>
      </c>
    </row>
    <row r="138" spans="2:5" x14ac:dyDescent="0.2">
      <c r="B138" s="6" t="s">
        <v>467</v>
      </c>
      <c r="C138" s="6" t="s">
        <v>468</v>
      </c>
      <c r="D138" s="6" t="s">
        <v>469</v>
      </c>
      <c r="E138" s="5" t="str">
        <f>HYPERLINK("https://www.esco-net.com/wcs/escort/ec/detail?hHinCd=EA604PE-10","EA604PE-10")</f>
        <v>EA604PE-10</v>
      </c>
    </row>
    <row r="139" spans="2:5" x14ac:dyDescent="0.2">
      <c r="B139" s="6" t="s">
        <v>470</v>
      </c>
      <c r="C139" s="6" t="s">
        <v>471</v>
      </c>
      <c r="D139" s="6" t="s">
        <v>472</v>
      </c>
      <c r="E139" s="5" t="str">
        <f>HYPERLINK("https://www.esco-net.com/wcs/escort/ec/detail?hHinCd=EA500BA-60","EA500BA-60")</f>
        <v>EA500BA-60</v>
      </c>
    </row>
    <row r="140" spans="2:5" x14ac:dyDescent="0.2">
      <c r="B140" s="6" t="s">
        <v>470</v>
      </c>
      <c r="C140" s="6" t="s">
        <v>473</v>
      </c>
      <c r="D140" s="6" t="s">
        <v>474</v>
      </c>
      <c r="E140" s="5"/>
    </row>
    <row r="141" spans="2:5" x14ac:dyDescent="0.2">
      <c r="B141" s="6" t="s">
        <v>475</v>
      </c>
      <c r="C141" s="6" t="s">
        <v>476</v>
      </c>
      <c r="D141" s="6" t="s">
        <v>477</v>
      </c>
      <c r="E141" s="5" t="str">
        <f>HYPERLINK("https://www.esco-net.com/wcs/escort/ec/detail?hHinCd=EA993BF-16","EA993BF-16")</f>
        <v>EA993BF-16</v>
      </c>
    </row>
    <row r="142" spans="2:5" x14ac:dyDescent="0.2">
      <c r="B142" s="6" t="s">
        <v>78</v>
      </c>
      <c r="C142" s="6" t="s">
        <v>478</v>
      </c>
      <c r="D142" s="6" t="s">
        <v>479</v>
      </c>
      <c r="E142" s="5" t="str">
        <f>HYPERLINK("https://www.esco-net.com/wcs/escort/ec/detail?hHinCd=EA519CB-14","EA519CB-14")</f>
        <v>EA519CB-14</v>
      </c>
    </row>
    <row r="143" spans="2:5" x14ac:dyDescent="0.2">
      <c r="B143" s="6" t="s">
        <v>480</v>
      </c>
      <c r="C143" s="6" t="s">
        <v>481</v>
      </c>
      <c r="D143" s="6" t="s">
        <v>482</v>
      </c>
      <c r="E143" s="5" t="str">
        <f>HYPERLINK("https://www.esco-net.com/wcs/escort/ec/detail?hHinCd=EA934Y-11","EA934Y-11")</f>
        <v>EA934Y-11</v>
      </c>
    </row>
    <row r="144" spans="2:5" x14ac:dyDescent="0.2">
      <c r="B144" s="6" t="s">
        <v>480</v>
      </c>
      <c r="C144" s="6" t="s">
        <v>483</v>
      </c>
      <c r="D144" s="6" t="s">
        <v>484</v>
      </c>
      <c r="E144" s="5"/>
    </row>
    <row r="145" spans="2:5" x14ac:dyDescent="0.2">
      <c r="B145" s="6" t="s">
        <v>485</v>
      </c>
      <c r="C145" s="6" t="s">
        <v>486</v>
      </c>
      <c r="D145" s="6" t="s">
        <v>487</v>
      </c>
      <c r="E145" s="5"/>
    </row>
    <row r="146" spans="2:5" x14ac:dyDescent="0.2">
      <c r="B146" s="6" t="s">
        <v>488</v>
      </c>
      <c r="C146" s="6" t="s">
        <v>489</v>
      </c>
      <c r="D146" s="6" t="s">
        <v>490</v>
      </c>
      <c r="E146" s="5"/>
    </row>
    <row r="147" spans="2:5" x14ac:dyDescent="0.2">
      <c r="B147" s="6" t="s">
        <v>491</v>
      </c>
      <c r="C147" s="6" t="s">
        <v>492</v>
      </c>
      <c r="D147" s="6" t="s">
        <v>493</v>
      </c>
      <c r="E147" s="5" t="str">
        <f>HYPERLINK("https://www.esco-net.com/wcs/escort/ec/detail?hHinCd=EA514BD-10","EA514BD-10")</f>
        <v>EA514BD-10</v>
      </c>
    </row>
    <row r="148" spans="2:5" x14ac:dyDescent="0.2">
      <c r="B148" s="6" t="s">
        <v>494</v>
      </c>
      <c r="C148" s="6" t="s">
        <v>495</v>
      </c>
      <c r="D148" s="6" t="s">
        <v>496</v>
      </c>
      <c r="E148" s="5" t="str">
        <f>HYPERLINK("https://www.esco-net.com/wcs/escort/ec/detail?hHinCd=EA618RK-520","EA618RK-520")</f>
        <v>EA618RK-520</v>
      </c>
    </row>
    <row r="149" spans="2:5" x14ac:dyDescent="0.2">
      <c r="B149" s="6" t="s">
        <v>497</v>
      </c>
      <c r="C149" s="6" t="s">
        <v>498</v>
      </c>
      <c r="D149" s="6" t="s">
        <v>499</v>
      </c>
      <c r="E149" s="5"/>
    </row>
    <row r="150" spans="2:5" x14ac:dyDescent="0.2">
      <c r="B150" s="6" t="s">
        <v>497</v>
      </c>
      <c r="C150" s="6" t="s">
        <v>500</v>
      </c>
      <c r="D150" s="6" t="s">
        <v>501</v>
      </c>
      <c r="E150" s="5" t="str">
        <f>HYPERLINK("https://www.esco-net.com/wcs/escort/ec/detail?hHinCd=EA604AV-71A","EA604AV-71A")</f>
        <v>EA604AV-71A</v>
      </c>
    </row>
    <row r="151" spans="2:5" x14ac:dyDescent="0.2">
      <c r="B151" s="6" t="s">
        <v>79</v>
      </c>
      <c r="C151" s="6" t="s">
        <v>502</v>
      </c>
      <c r="D151" s="6" t="s">
        <v>503</v>
      </c>
      <c r="E151" s="5" t="str">
        <f>HYPERLINK("https://www.esco-net.com/wcs/escort/ec/detail?hHinCd=EA604AH-26","EA604AH-26")</f>
        <v>EA604AH-26</v>
      </c>
    </row>
    <row r="152" spans="2:5" x14ac:dyDescent="0.2">
      <c r="B152" s="6" t="s">
        <v>79</v>
      </c>
      <c r="C152" s="6" t="s">
        <v>504</v>
      </c>
      <c r="D152" s="6" t="s">
        <v>505</v>
      </c>
      <c r="E152" s="5" t="str">
        <f>HYPERLINK("https://www.esco-net.com/wcs/escort/ec/detail?hHinCd=EA604A-27","EA604A-27")</f>
        <v>EA604A-27</v>
      </c>
    </row>
    <row r="153" spans="2:5" x14ac:dyDescent="0.2">
      <c r="B153" s="6" t="s">
        <v>79</v>
      </c>
      <c r="C153" s="6" t="s">
        <v>506</v>
      </c>
      <c r="D153" s="6" t="s">
        <v>507</v>
      </c>
      <c r="E153" s="5" t="str">
        <f>HYPERLINK("https://www.esco-net.com/wcs/escort/ec/detail?hHinCd=EA604AH-26","EA604AH-26")</f>
        <v>EA604AH-26</v>
      </c>
    </row>
    <row r="154" spans="2:5" x14ac:dyDescent="0.2">
      <c r="B154" s="6" t="s">
        <v>79</v>
      </c>
      <c r="C154" s="6" t="s">
        <v>508</v>
      </c>
      <c r="D154" s="6" t="s">
        <v>509</v>
      </c>
      <c r="E154" s="5" t="str">
        <f>HYPERLINK("https://www.esco-net.com/wcs/escort/ec/detail?hHinCd=EA604AH-22","EA604AH-22")</f>
        <v>EA604AH-22</v>
      </c>
    </row>
    <row r="155" spans="2:5" x14ac:dyDescent="0.2">
      <c r="B155" s="6" t="s">
        <v>510</v>
      </c>
      <c r="C155" s="6" t="s">
        <v>511</v>
      </c>
      <c r="D155" s="6" t="s">
        <v>512</v>
      </c>
      <c r="E155" s="5" t="str">
        <f>HYPERLINK("https://www.esco-net.com/wcs/escort/ec/detail?hHinCd=EA604FD","EA604FD")</f>
        <v>EA604FD</v>
      </c>
    </row>
    <row r="156" spans="2:5" x14ac:dyDescent="0.2">
      <c r="B156" s="6" t="s">
        <v>513</v>
      </c>
      <c r="C156" s="6" t="s">
        <v>514</v>
      </c>
      <c r="D156" s="6" t="s">
        <v>515</v>
      </c>
      <c r="E156" s="5" t="str">
        <f>HYPERLINK("https://www.esco-net.com/wcs/escort/ec/detail?hHinCd=EA525BJ-1","EA525BJ-1")</f>
        <v>EA525BJ-1</v>
      </c>
    </row>
    <row r="157" spans="2:5" x14ac:dyDescent="0.2">
      <c r="B157" s="6" t="s">
        <v>516</v>
      </c>
      <c r="C157" s="6" t="s">
        <v>517</v>
      </c>
      <c r="D157" s="6" t="s">
        <v>518</v>
      </c>
      <c r="E157" s="5" t="str">
        <f>HYPERLINK("https://www.esco-net.com/wcs/escort/ec/detail?hHinCd=EA525WF-150","EA525WF-150")</f>
        <v>EA525WF-150</v>
      </c>
    </row>
    <row r="158" spans="2:5" x14ac:dyDescent="0.2">
      <c r="B158" s="6" t="s">
        <v>519</v>
      </c>
      <c r="C158" s="6" t="s">
        <v>520</v>
      </c>
      <c r="D158" s="6" t="s">
        <v>521</v>
      </c>
      <c r="E158" s="5"/>
    </row>
    <row r="159" spans="2:5" x14ac:dyDescent="0.2">
      <c r="B159" s="6" t="s">
        <v>522</v>
      </c>
      <c r="C159" s="6" t="s">
        <v>523</v>
      </c>
      <c r="D159" s="6" t="s">
        <v>524</v>
      </c>
      <c r="E159" s="5" t="str">
        <f>HYPERLINK("https://www.esco-net.com/wcs/escort/ec/detail?hHinCd=EA598GG-1","EA598GG-1")</f>
        <v>EA598GG-1</v>
      </c>
    </row>
    <row r="160" spans="2:5" x14ac:dyDescent="0.2">
      <c r="B160" s="6" t="s">
        <v>525</v>
      </c>
      <c r="C160" s="6" t="s">
        <v>526</v>
      </c>
      <c r="D160" s="6" t="s">
        <v>527</v>
      </c>
      <c r="E160" s="5" t="str">
        <f>HYPERLINK("https://www.esco-net.com/wcs/escort/ec/detail?hHinCd=EA781BF-21","EA781BF-21")</f>
        <v>EA781BF-21</v>
      </c>
    </row>
    <row r="161" spans="2:5" x14ac:dyDescent="0.2">
      <c r="B161" s="6" t="s">
        <v>528</v>
      </c>
      <c r="C161" s="6" t="s">
        <v>529</v>
      </c>
      <c r="D161" s="6" t="s">
        <v>530</v>
      </c>
      <c r="E161" s="5" t="str">
        <f>HYPERLINK("https://www.esco-net.com/wcs/escort/ec/detail?hHinCd=EA584AF","EA584AF")</f>
        <v>EA584AF</v>
      </c>
    </row>
    <row r="162" spans="2:5" x14ac:dyDescent="0.2">
      <c r="B162" s="6" t="s">
        <v>531</v>
      </c>
      <c r="C162" s="6" t="s">
        <v>532</v>
      </c>
      <c r="D162" s="6" t="s">
        <v>533</v>
      </c>
      <c r="E162" s="5" t="str">
        <f>HYPERLINK("https://www.esco-net.com/wcs/escort/ec/detail?hHinCd=EA829AN-13","EA829AN-13")</f>
        <v>EA829AN-13</v>
      </c>
    </row>
    <row r="163" spans="2:5" x14ac:dyDescent="0.2">
      <c r="B163" s="6" t="s">
        <v>534</v>
      </c>
      <c r="C163" s="6" t="s">
        <v>535</v>
      </c>
      <c r="D163" s="6" t="s">
        <v>536</v>
      </c>
      <c r="E163" s="5" t="str">
        <f>HYPERLINK("https://www.esco-net.com/wcs/escort/ec/detail?hHinCd=EA929DB-503","EA929DB-503")</f>
        <v>EA929DB-503</v>
      </c>
    </row>
    <row r="164" spans="2:5" x14ac:dyDescent="0.2">
      <c r="B164" s="6" t="s">
        <v>537</v>
      </c>
      <c r="C164" s="6" t="s">
        <v>538</v>
      </c>
      <c r="D164" s="6" t="s">
        <v>539</v>
      </c>
      <c r="E164" s="5" t="str">
        <f>HYPERLINK("https://www.esco-net.com/wcs/escort/ec/detail?hHinCd=EA928AJ-182","EA928AJ-182")</f>
        <v>EA928AJ-182</v>
      </c>
    </row>
    <row r="165" spans="2:5" x14ac:dyDescent="0.2">
      <c r="B165" s="6" t="s">
        <v>540</v>
      </c>
      <c r="C165" s="6" t="s">
        <v>541</v>
      </c>
      <c r="D165" s="6" t="s">
        <v>542</v>
      </c>
      <c r="E165" s="5" t="str">
        <f>HYPERLINK("https://www.esco-net.com/wcs/escort/ec/detail?hHinCd=EA922AB-81B","EA922AB-81B")</f>
        <v>EA922AB-81B</v>
      </c>
    </row>
    <row r="166" spans="2:5" x14ac:dyDescent="0.2">
      <c r="B166" s="6" t="s">
        <v>543</v>
      </c>
      <c r="C166" s="6" t="s">
        <v>544</v>
      </c>
      <c r="D166" s="6" t="s">
        <v>545</v>
      </c>
      <c r="E166" s="5"/>
    </row>
    <row r="167" spans="2:5" x14ac:dyDescent="0.2">
      <c r="B167" s="6" t="s">
        <v>543</v>
      </c>
      <c r="C167" s="6" t="s">
        <v>546</v>
      </c>
      <c r="D167" s="6" t="s">
        <v>547</v>
      </c>
      <c r="E167" s="5"/>
    </row>
    <row r="168" spans="2:5" x14ac:dyDescent="0.2">
      <c r="B168" s="6" t="s">
        <v>80</v>
      </c>
      <c r="C168" s="6" t="s">
        <v>548</v>
      </c>
      <c r="D168" s="6" t="s">
        <v>549</v>
      </c>
      <c r="E168" s="5" t="str">
        <f>HYPERLINK("https://www.esco-net.com/wcs/escort/ec/detail?hHinCd=EA618SA-121","EA618SA-121")</f>
        <v>EA618SA-121</v>
      </c>
    </row>
    <row r="169" spans="2:5" x14ac:dyDescent="0.2">
      <c r="B169" s="6" t="s">
        <v>80</v>
      </c>
      <c r="C169" s="6" t="s">
        <v>550</v>
      </c>
      <c r="D169" s="6" t="s">
        <v>551</v>
      </c>
      <c r="E169" s="5"/>
    </row>
    <row r="170" spans="2:5" x14ac:dyDescent="0.2">
      <c r="B170" s="6" t="s">
        <v>552</v>
      </c>
      <c r="C170" s="6" t="s">
        <v>553</v>
      </c>
      <c r="D170" s="6" t="s">
        <v>554</v>
      </c>
      <c r="E170" s="5"/>
    </row>
    <row r="171" spans="2:5" x14ac:dyDescent="0.2">
      <c r="B171" s="6" t="s">
        <v>555</v>
      </c>
      <c r="C171" s="6" t="s">
        <v>556</v>
      </c>
      <c r="D171" s="6" t="s">
        <v>557</v>
      </c>
      <c r="E171" s="5"/>
    </row>
    <row r="172" spans="2:5" x14ac:dyDescent="0.2">
      <c r="B172" s="6" t="s">
        <v>558</v>
      </c>
      <c r="C172" s="6" t="s">
        <v>559</v>
      </c>
      <c r="D172" s="6" t="s">
        <v>560</v>
      </c>
      <c r="E172" s="5" t="str">
        <f>HYPERLINK("https://www.esco-net.com/wcs/escort/ec/detail?hHinCd=EA618XA-213A","EA618XA-213A")</f>
        <v>EA618XA-213A</v>
      </c>
    </row>
    <row r="173" spans="2:5" x14ac:dyDescent="0.2">
      <c r="B173" s="6" t="s">
        <v>561</v>
      </c>
      <c r="C173" s="6" t="s">
        <v>562</v>
      </c>
      <c r="D173" s="6" t="s">
        <v>563</v>
      </c>
      <c r="E173" s="5"/>
    </row>
    <row r="174" spans="2:5" x14ac:dyDescent="0.2">
      <c r="B174" s="6" t="s">
        <v>564</v>
      </c>
      <c r="C174" s="6" t="s">
        <v>565</v>
      </c>
      <c r="D174" s="6" t="s">
        <v>566</v>
      </c>
      <c r="E174" s="5" t="str">
        <f>HYPERLINK("https://www.esco-net.com/wcs/escort/ec/detail?hHinCd=EA617CL-1","EA617CL-1")</f>
        <v>EA617CL-1</v>
      </c>
    </row>
    <row r="175" spans="2:5" x14ac:dyDescent="0.2">
      <c r="B175" s="6" t="s">
        <v>567</v>
      </c>
      <c r="C175" s="6" t="s">
        <v>568</v>
      </c>
      <c r="D175" s="6" t="s">
        <v>569</v>
      </c>
      <c r="E175" s="5" t="str">
        <f>HYPERLINK("https://www.esco-net.com/wcs/escort/ec/detail?hHinCd=EA617-171","EA617-171")</f>
        <v>EA617-171</v>
      </c>
    </row>
    <row r="176" spans="2:5" x14ac:dyDescent="0.2">
      <c r="B176" s="6" t="s">
        <v>570</v>
      </c>
      <c r="C176" s="6" t="s">
        <v>571</v>
      </c>
      <c r="D176" s="6" t="s">
        <v>572</v>
      </c>
      <c r="E176" s="5"/>
    </row>
    <row r="177" spans="2:5" x14ac:dyDescent="0.2">
      <c r="B177" s="6" t="s">
        <v>570</v>
      </c>
      <c r="C177" s="6" t="s">
        <v>573</v>
      </c>
      <c r="D177" s="6" t="s">
        <v>574</v>
      </c>
      <c r="E177" s="5"/>
    </row>
    <row r="178" spans="2:5" x14ac:dyDescent="0.2">
      <c r="B178" s="6" t="s">
        <v>81</v>
      </c>
      <c r="C178" s="6" t="s">
        <v>575</v>
      </c>
      <c r="D178" s="6" t="s">
        <v>576</v>
      </c>
      <c r="E178" s="5" t="str">
        <f>HYPERLINK("https://www.esco-net.com/wcs/escort/ec/detail?hHinCd=EA614B-110","EA614B-110")</f>
        <v>EA614B-110</v>
      </c>
    </row>
    <row r="179" spans="2:5" x14ac:dyDescent="0.2">
      <c r="B179" s="6" t="s">
        <v>81</v>
      </c>
      <c r="C179" s="6" t="s">
        <v>577</v>
      </c>
      <c r="D179" s="6" t="s">
        <v>578</v>
      </c>
      <c r="E179" s="5" t="str">
        <f>HYPERLINK("https://www.esco-net.com/wcs/escort/ec/detail?hHinCd=EA614B-118","EA614B-118")</f>
        <v>EA614B-118</v>
      </c>
    </row>
    <row r="180" spans="2:5" x14ac:dyDescent="0.2">
      <c r="B180" s="6" t="s">
        <v>81</v>
      </c>
      <c r="C180" s="6" t="s">
        <v>579</v>
      </c>
      <c r="D180" s="6" t="s">
        <v>580</v>
      </c>
      <c r="E180" s="5" t="str">
        <f>HYPERLINK("https://www.esco-net.com/wcs/escort/ec/detail?hHinCd=EA616CE-8A","EA616CE-8A")</f>
        <v>EA616CE-8A</v>
      </c>
    </row>
    <row r="181" spans="2:5" x14ac:dyDescent="0.2">
      <c r="B181" s="6" t="s">
        <v>22</v>
      </c>
      <c r="C181" s="6" t="s">
        <v>581</v>
      </c>
      <c r="D181" s="6" t="s">
        <v>582</v>
      </c>
      <c r="E181" s="5" t="str">
        <f>HYPERLINK("https://www.esco-net.com/wcs/escort/ec/detail?hHinCd=EA618AT-4","EA618AT-4")</f>
        <v>EA618AT-4</v>
      </c>
    </row>
    <row r="182" spans="2:5" x14ac:dyDescent="0.2">
      <c r="B182" s="6" t="s">
        <v>583</v>
      </c>
      <c r="C182" s="6" t="s">
        <v>584</v>
      </c>
      <c r="D182" s="6" t="s">
        <v>585</v>
      </c>
      <c r="E182" s="5" t="str">
        <f>HYPERLINK("https://www.esco-net.com/wcs/escort/ec/detail?hHinCd=EA618J-6","EA618J-6")</f>
        <v>EA618J-6</v>
      </c>
    </row>
    <row r="183" spans="2:5" x14ac:dyDescent="0.2">
      <c r="B183" s="6" t="s">
        <v>66</v>
      </c>
      <c r="C183" s="6" t="s">
        <v>586</v>
      </c>
      <c r="D183" s="6" t="s">
        <v>587</v>
      </c>
      <c r="E183" s="5" t="str">
        <f>HYPERLINK("https://www.esco-net.com/wcs/escort/ec/detail?hHinCd=EA618JL-19","EA618JL-19")</f>
        <v>EA618JL-19</v>
      </c>
    </row>
    <row r="184" spans="2:5" x14ac:dyDescent="0.2">
      <c r="B184" s="6" t="s">
        <v>66</v>
      </c>
      <c r="C184" s="6" t="s">
        <v>588</v>
      </c>
      <c r="D184" s="6" t="s">
        <v>589</v>
      </c>
      <c r="E184" s="5" t="str">
        <f>HYPERLINK("https://www.esco-net.com/wcs/escort/ec/detail?hHinCd=EA618PM-117","EA618PM-117")</f>
        <v>EA618PM-117</v>
      </c>
    </row>
    <row r="185" spans="2:5" x14ac:dyDescent="0.2">
      <c r="B185" s="6" t="s">
        <v>590</v>
      </c>
      <c r="C185" s="6" t="s">
        <v>591</v>
      </c>
      <c r="D185" s="6" t="s">
        <v>592</v>
      </c>
      <c r="E185" s="5" t="str">
        <f>HYPERLINK("https://www.esco-net.com/wcs/escort/ec/detail?hHinCd=EA618JW-20","EA618JW-20")</f>
        <v>EA618JW-20</v>
      </c>
    </row>
    <row r="186" spans="2:5" x14ac:dyDescent="0.2">
      <c r="B186" s="6" t="s">
        <v>82</v>
      </c>
      <c r="C186" s="6" t="s">
        <v>593</v>
      </c>
      <c r="D186" s="6" t="s">
        <v>594</v>
      </c>
      <c r="E186" s="5"/>
    </row>
    <row r="187" spans="2:5" x14ac:dyDescent="0.2">
      <c r="B187" s="6" t="s">
        <v>83</v>
      </c>
      <c r="C187" s="6" t="s">
        <v>595</v>
      </c>
      <c r="D187" s="6" t="s">
        <v>596</v>
      </c>
      <c r="E187" s="5"/>
    </row>
    <row r="188" spans="2:5" x14ac:dyDescent="0.2">
      <c r="B188" s="6" t="s">
        <v>597</v>
      </c>
      <c r="C188" s="6" t="s">
        <v>598</v>
      </c>
      <c r="D188" s="6" t="s">
        <v>599</v>
      </c>
      <c r="E188" s="5"/>
    </row>
    <row r="189" spans="2:5" x14ac:dyDescent="0.2">
      <c r="B189" s="6" t="s">
        <v>41</v>
      </c>
      <c r="C189" s="6" t="s">
        <v>600</v>
      </c>
      <c r="D189" s="6" t="s">
        <v>601</v>
      </c>
      <c r="E189" s="5" t="str">
        <f>HYPERLINK("https://www.esco-net.com/wcs/escort/ec/detail?hHinCd=EA618CG","EA618CG")</f>
        <v>EA618CG</v>
      </c>
    </row>
    <row r="190" spans="2:5" x14ac:dyDescent="0.2">
      <c r="B190" s="6" t="s">
        <v>602</v>
      </c>
      <c r="C190" s="6" t="s">
        <v>603</v>
      </c>
      <c r="D190" s="6" t="s">
        <v>604</v>
      </c>
      <c r="E190" s="5" t="str">
        <f>HYPERLINK("https://www.esco-net.com/wcs/escort/ec/detail?hHinCd=EA615AD-15","EA615AD-15")</f>
        <v>EA615AD-15</v>
      </c>
    </row>
    <row r="191" spans="2:5" x14ac:dyDescent="0.2">
      <c r="B191" s="6" t="s">
        <v>602</v>
      </c>
      <c r="C191" s="6" t="s">
        <v>605</v>
      </c>
      <c r="D191" s="6" t="s">
        <v>606</v>
      </c>
      <c r="E191" s="5"/>
    </row>
    <row r="192" spans="2:5" x14ac:dyDescent="0.2">
      <c r="B192" s="6" t="s">
        <v>607</v>
      </c>
      <c r="C192" s="6" t="s">
        <v>608</v>
      </c>
      <c r="D192" s="6" t="s">
        <v>609</v>
      </c>
      <c r="E192" s="5"/>
    </row>
    <row r="193" spans="2:5" x14ac:dyDescent="0.2">
      <c r="B193" s="6" t="s">
        <v>610</v>
      </c>
      <c r="C193" s="6" t="s">
        <v>611</v>
      </c>
      <c r="D193" s="6" t="s">
        <v>612</v>
      </c>
      <c r="E193" s="5"/>
    </row>
    <row r="194" spans="2:5" x14ac:dyDescent="0.2">
      <c r="B194" s="6" t="s">
        <v>613</v>
      </c>
      <c r="C194" s="6" t="s">
        <v>614</v>
      </c>
      <c r="D194" s="6" t="s">
        <v>615</v>
      </c>
      <c r="E194" s="5" t="str">
        <f>HYPERLINK("https://www.esco-net.com/wcs/escort/ec/detail?hHinCd=EA687HB-13","EA687HB-13")</f>
        <v>EA687HB-13</v>
      </c>
    </row>
    <row r="195" spans="2:5" x14ac:dyDescent="0.2">
      <c r="B195" s="6" t="s">
        <v>616</v>
      </c>
      <c r="C195" s="6" t="s">
        <v>617</v>
      </c>
      <c r="D195" s="6" t="s">
        <v>618</v>
      </c>
      <c r="E195" s="5"/>
    </row>
    <row r="196" spans="2:5" x14ac:dyDescent="0.2">
      <c r="B196" s="6" t="s">
        <v>619</v>
      </c>
      <c r="C196" s="6" t="s">
        <v>620</v>
      </c>
      <c r="D196" s="6" t="s">
        <v>621</v>
      </c>
      <c r="E196" s="5"/>
    </row>
    <row r="197" spans="2:5" x14ac:dyDescent="0.2">
      <c r="B197" s="6" t="s">
        <v>622</v>
      </c>
      <c r="C197" s="6" t="s">
        <v>623</v>
      </c>
      <c r="D197" s="6" t="s">
        <v>624</v>
      </c>
      <c r="E197" s="5" t="str">
        <f>HYPERLINK("https://www.esco-net.com/wcs/escort/ec/detail?hHinCd=EA164FC-65A","EA164FC-65A")</f>
        <v>EA164FC-65A</v>
      </c>
    </row>
    <row r="198" spans="2:5" x14ac:dyDescent="0.2">
      <c r="B198" s="6" t="s">
        <v>625</v>
      </c>
      <c r="C198" s="6" t="s">
        <v>626</v>
      </c>
      <c r="D198" s="6" t="s">
        <v>627</v>
      </c>
      <c r="E198" s="5" t="str">
        <f>HYPERLINK("https://www.esco-net.com/wcs/escort/ec/detail?hHinCd=EA613GL-60","EA613GL-60")</f>
        <v>EA613GL-60</v>
      </c>
    </row>
    <row r="199" spans="2:5" x14ac:dyDescent="0.2">
      <c r="B199" s="6" t="s">
        <v>84</v>
      </c>
      <c r="C199" s="6" t="s">
        <v>628</v>
      </c>
      <c r="D199" s="6" t="s">
        <v>629</v>
      </c>
      <c r="E199" s="5" t="str">
        <f>HYPERLINK("https://www.esco-net.com/wcs/escort/ec/detail?hHinCd=EA613GK-100","EA613GK-100")</f>
        <v>EA613GK-100</v>
      </c>
    </row>
    <row r="200" spans="2:5" x14ac:dyDescent="0.2">
      <c r="B200" s="6" t="s">
        <v>630</v>
      </c>
      <c r="C200" s="6" t="s">
        <v>631</v>
      </c>
      <c r="D200" s="6" t="s">
        <v>632</v>
      </c>
      <c r="E200" s="5" t="str">
        <f>HYPERLINK("https://www.esco-net.com/wcs/escort/ec/detail?hHinCd=EA602AB-12","EA602AB-12")</f>
        <v>EA602AB-12</v>
      </c>
    </row>
    <row r="201" spans="2:5" x14ac:dyDescent="0.2">
      <c r="B201" s="6" t="s">
        <v>630</v>
      </c>
      <c r="C201" s="6" t="s">
        <v>633</v>
      </c>
      <c r="D201" s="6" t="s">
        <v>634</v>
      </c>
      <c r="E201" s="5" t="str">
        <f>HYPERLINK("https://www.esco-net.com/wcs/escort/ec/detail?hHinCd=EA602AT-14","EA602AT-14")</f>
        <v>EA602AT-14</v>
      </c>
    </row>
    <row r="202" spans="2:5" x14ac:dyDescent="0.2">
      <c r="B202" s="6" t="s">
        <v>635</v>
      </c>
      <c r="C202" s="6" t="s">
        <v>636</v>
      </c>
      <c r="D202" s="6" t="s">
        <v>637</v>
      </c>
      <c r="E202" s="5" t="str">
        <f>HYPERLINK("https://www.esco-net.com/wcs/escort/ec/detail?hHinCd=EA546JA-8","EA546JA-8")</f>
        <v>EA546JA-8</v>
      </c>
    </row>
    <row r="203" spans="2:5" x14ac:dyDescent="0.2">
      <c r="B203" s="6" t="s">
        <v>85</v>
      </c>
      <c r="C203" s="6" t="s">
        <v>638</v>
      </c>
      <c r="D203" s="6" t="s">
        <v>639</v>
      </c>
      <c r="E203" s="5"/>
    </row>
    <row r="204" spans="2:5" x14ac:dyDescent="0.2">
      <c r="B204" s="6" t="s">
        <v>85</v>
      </c>
      <c r="C204" s="6" t="s">
        <v>640</v>
      </c>
      <c r="D204" s="6" t="s">
        <v>641</v>
      </c>
      <c r="E204" s="5"/>
    </row>
    <row r="205" spans="2:5" x14ac:dyDescent="0.2">
      <c r="B205" s="6" t="s">
        <v>85</v>
      </c>
      <c r="C205" s="6" t="s">
        <v>642</v>
      </c>
      <c r="D205" s="6" t="s">
        <v>643</v>
      </c>
      <c r="E205" s="5"/>
    </row>
    <row r="206" spans="2:5" x14ac:dyDescent="0.2">
      <c r="B206" s="6" t="s">
        <v>644</v>
      </c>
      <c r="C206" s="6" t="s">
        <v>645</v>
      </c>
      <c r="D206" s="6" t="s">
        <v>646</v>
      </c>
      <c r="E206" s="5" t="str">
        <f>HYPERLINK("https://www.esco-net.com/wcs/escort/ec/detail?hHinCd=EA550M","EA550M")</f>
        <v>EA550M</v>
      </c>
    </row>
    <row r="207" spans="2:5" x14ac:dyDescent="0.2">
      <c r="B207" s="6" t="s">
        <v>86</v>
      </c>
      <c r="C207" s="6" t="s">
        <v>647</v>
      </c>
      <c r="D207" s="6" t="s">
        <v>648</v>
      </c>
      <c r="E207" s="5" t="str">
        <f>HYPERLINK("https://www.esco-net.com/wcs/escort/ec/detail?hHinCd=EA550MF-23","EA550MF-23")</f>
        <v>EA550MF-23</v>
      </c>
    </row>
    <row r="208" spans="2:5" x14ac:dyDescent="0.2">
      <c r="B208" s="6" t="s">
        <v>649</v>
      </c>
      <c r="C208" s="6" t="s">
        <v>650</v>
      </c>
      <c r="D208" s="6" t="s">
        <v>651</v>
      </c>
      <c r="E208" s="5" t="str">
        <f>HYPERLINK("https://www.esco-net.com/wcs/escort/ec/detail?hHinCd=EA560PE-4A","EA560PE-4A")</f>
        <v>EA560PE-4A</v>
      </c>
    </row>
    <row r="209" spans="2:5" x14ac:dyDescent="0.2">
      <c r="B209" s="6" t="s">
        <v>649</v>
      </c>
      <c r="C209" s="6" t="s">
        <v>652</v>
      </c>
      <c r="D209" s="6" t="s">
        <v>653</v>
      </c>
      <c r="E209" s="5" t="str">
        <f>HYPERLINK("https://www.esco-net.com/wcs/escort/ec/detail?hHinCd=EA560PF-200A","EA560PF-200A")</f>
        <v>EA560PF-200A</v>
      </c>
    </row>
    <row r="210" spans="2:5" x14ac:dyDescent="0.2">
      <c r="B210" s="6" t="s">
        <v>87</v>
      </c>
      <c r="C210" s="6" t="s">
        <v>654</v>
      </c>
      <c r="D210" s="6" t="s">
        <v>59</v>
      </c>
      <c r="E210" s="5" t="str">
        <f>HYPERLINK("https://www.esco-net.com/wcs/escort/ec/detail?hHinCd=EA573MF-9B","EA573MF-9B")</f>
        <v>EA573MF-9B</v>
      </c>
    </row>
    <row r="211" spans="2:5" x14ac:dyDescent="0.2">
      <c r="B211" s="6" t="s">
        <v>655</v>
      </c>
      <c r="C211" s="6" t="s">
        <v>656</v>
      </c>
      <c r="D211" s="6" t="s">
        <v>657</v>
      </c>
      <c r="E211" s="5" t="str">
        <f>HYPERLINK("https://www.esco-net.com/wcs/escort/ec/detail?hHinCd=EA683SA-800","EA683SA-800")</f>
        <v>EA683SA-800</v>
      </c>
    </row>
    <row r="212" spans="2:5" x14ac:dyDescent="0.2">
      <c r="B212" s="6" t="s">
        <v>655</v>
      </c>
      <c r="C212" s="6" t="s">
        <v>658</v>
      </c>
      <c r="D212" s="6" t="s">
        <v>659</v>
      </c>
      <c r="E212" s="5" t="str">
        <f>HYPERLINK("https://www.esco-net.com/wcs/escort/ec/detail?hHinCd=EA560PF-180","EA560PF-180")</f>
        <v>EA560PF-180</v>
      </c>
    </row>
    <row r="213" spans="2:5" x14ac:dyDescent="0.2">
      <c r="B213" s="6" t="s">
        <v>660</v>
      </c>
      <c r="C213" s="6" t="s">
        <v>661</v>
      </c>
      <c r="D213" s="6" t="s">
        <v>662</v>
      </c>
      <c r="E213" s="5" t="str">
        <f>HYPERLINK("https://www.esco-net.com/wcs/escort/ec/detail?hHinCd=EA683SJ-12","EA683SJ-12")</f>
        <v>EA683SJ-12</v>
      </c>
    </row>
    <row r="214" spans="2:5" x14ac:dyDescent="0.2">
      <c r="B214" s="6" t="s">
        <v>67</v>
      </c>
      <c r="C214" s="6" t="s">
        <v>663</v>
      </c>
      <c r="D214" s="6" t="s">
        <v>664</v>
      </c>
      <c r="E214" s="5"/>
    </row>
    <row r="215" spans="2:5" x14ac:dyDescent="0.2">
      <c r="B215" s="6" t="s">
        <v>665</v>
      </c>
      <c r="C215" s="6" t="s">
        <v>666</v>
      </c>
      <c r="D215" s="6" t="s">
        <v>667</v>
      </c>
      <c r="E215" s="5" t="str">
        <f>HYPERLINK("https://www.esco-net.com/wcs/escort/ec/detail?hHinCd=EA550PB-1","EA550PB-1")</f>
        <v>EA550PB-1</v>
      </c>
    </row>
    <row r="216" spans="2:5" x14ac:dyDescent="0.2">
      <c r="B216" s="6" t="s">
        <v>665</v>
      </c>
      <c r="C216" s="6" t="s">
        <v>668</v>
      </c>
      <c r="D216" s="6" t="s">
        <v>667</v>
      </c>
      <c r="E216" s="5" t="str">
        <f>HYPERLINK("https://www.esco-net.com/wcs/escort/ec/detail?hHinCd=EA550PC-1","EA550PC-1")</f>
        <v>EA550PC-1</v>
      </c>
    </row>
    <row r="217" spans="2:5" x14ac:dyDescent="0.2">
      <c r="B217" s="6" t="s">
        <v>665</v>
      </c>
      <c r="C217" s="6" t="s">
        <v>669</v>
      </c>
      <c r="D217" s="6" t="s">
        <v>670</v>
      </c>
      <c r="E217" s="5" t="str">
        <f>HYPERLINK("https://www.esco-net.com/wcs/escort/ec/detail?hHinCd=EA564AG-7","EA564AG-7")</f>
        <v>EA564AG-7</v>
      </c>
    </row>
    <row r="218" spans="2:5" x14ac:dyDescent="0.2">
      <c r="B218" s="6" t="s">
        <v>88</v>
      </c>
      <c r="C218" s="6" t="s">
        <v>671</v>
      </c>
      <c r="D218" s="6" t="s">
        <v>672</v>
      </c>
      <c r="E218" s="5" t="str">
        <f>HYPERLINK("https://www.esco-net.com/wcs/escort/ec/detail?hHinCd=EA562-5","EA562-5")</f>
        <v>EA562-5</v>
      </c>
    </row>
    <row r="219" spans="2:5" x14ac:dyDescent="0.2">
      <c r="B219" s="6" t="s">
        <v>673</v>
      </c>
      <c r="C219" s="6" t="s">
        <v>674</v>
      </c>
      <c r="D219" s="6" t="s">
        <v>675</v>
      </c>
      <c r="E219" s="5" t="str">
        <f>HYPERLINK("https://www.esco-net.com/wcs/escort/ec/detail?hHinCd=EA550BP-42","EA550BP-42")</f>
        <v>EA550BP-42</v>
      </c>
    </row>
    <row r="220" spans="2:5" x14ac:dyDescent="0.2">
      <c r="B220" s="6" t="s">
        <v>676</v>
      </c>
      <c r="C220" s="6" t="s">
        <v>677</v>
      </c>
      <c r="D220" s="6" t="s">
        <v>678</v>
      </c>
      <c r="E220" s="5" t="str">
        <f>HYPERLINK("https://www.esco-net.com/wcs/escort/ec/detail?hHinCd=EA611GX-8","EA611GX-8")</f>
        <v>EA611GX-8</v>
      </c>
    </row>
    <row r="221" spans="2:5" x14ac:dyDescent="0.2">
      <c r="B221" s="6" t="s">
        <v>679</v>
      </c>
      <c r="C221" s="6" t="s">
        <v>680</v>
      </c>
      <c r="D221" s="6" t="s">
        <v>681</v>
      </c>
      <c r="E221" s="5" t="str">
        <f>HYPERLINK("https://www.esco-net.com/wcs/escort/ec/detail?hHinCd=EA573BL-24","EA573BL-24")</f>
        <v>EA573BL-24</v>
      </c>
    </row>
    <row r="222" spans="2:5" x14ac:dyDescent="0.2">
      <c r="B222" s="6" t="s">
        <v>682</v>
      </c>
      <c r="C222" s="6" t="s">
        <v>683</v>
      </c>
      <c r="D222" s="6" t="s">
        <v>684</v>
      </c>
      <c r="E222" s="5" t="str">
        <f>HYPERLINK("https://www.esco-net.com/wcs/escort/ec/detail?hHinCd=EA573VB-5","EA573VB-5")</f>
        <v>EA573VB-5</v>
      </c>
    </row>
    <row r="223" spans="2:5" x14ac:dyDescent="0.2">
      <c r="B223" s="6" t="s">
        <v>685</v>
      </c>
      <c r="C223" s="6" t="s">
        <v>686</v>
      </c>
      <c r="D223" s="6" t="s">
        <v>687</v>
      </c>
      <c r="E223" s="5" t="str">
        <f>HYPERLINK("https://www.esco-net.com/wcs/escort/ec/detail?hHinCd=EA573BX-12","EA573BX-12")</f>
        <v>EA573BX-12</v>
      </c>
    </row>
    <row r="224" spans="2:5" x14ac:dyDescent="0.2">
      <c r="B224" s="6" t="s">
        <v>42</v>
      </c>
      <c r="C224" s="6" t="s">
        <v>688</v>
      </c>
      <c r="D224" s="6" t="s">
        <v>689</v>
      </c>
      <c r="E224" s="5" t="str">
        <f>HYPERLINK("https://www.esco-net.com/wcs/escort/ec/detail?hHinCd=EA573VM","EA573VM")</f>
        <v>EA573VM</v>
      </c>
    </row>
    <row r="225" spans="2:5" x14ac:dyDescent="0.2">
      <c r="B225" s="6" t="s">
        <v>42</v>
      </c>
      <c r="C225" s="6" t="s">
        <v>690</v>
      </c>
      <c r="D225" s="6" t="s">
        <v>691</v>
      </c>
      <c r="E225" s="5" t="str">
        <f>HYPERLINK("https://www.esco-net.com/wcs/escort/ec/detail?hHinCd=EA573KN-225","EA573KN-225")</f>
        <v>EA573KN-225</v>
      </c>
    </row>
    <row r="226" spans="2:5" x14ac:dyDescent="0.2">
      <c r="B226" s="6" t="s">
        <v>42</v>
      </c>
      <c r="C226" s="6" t="s">
        <v>692</v>
      </c>
      <c r="D226" s="6" t="s">
        <v>693</v>
      </c>
      <c r="E226" s="5" t="str">
        <f>HYPERLINK("https://www.esco-net.com/wcs/escort/ec/detail?hHinCd=EA573AT-30","EA573AT-30")</f>
        <v>EA573AT-30</v>
      </c>
    </row>
    <row r="227" spans="2:5" x14ac:dyDescent="0.2">
      <c r="B227" s="6" t="s">
        <v>42</v>
      </c>
      <c r="C227" s="6" t="s">
        <v>694</v>
      </c>
      <c r="D227" s="6" t="s">
        <v>695</v>
      </c>
      <c r="E227" s="5" t="str">
        <f>HYPERLINK("https://www.esco-net.com/wcs/escort/ec/detail?hHinCd=EA573KN-225","EA573KN-225")</f>
        <v>EA573KN-225</v>
      </c>
    </row>
    <row r="228" spans="2:5" x14ac:dyDescent="0.2">
      <c r="B228" s="6" t="s">
        <v>696</v>
      </c>
      <c r="C228" s="6" t="s">
        <v>697</v>
      </c>
      <c r="D228" s="6" t="s">
        <v>698</v>
      </c>
      <c r="E228" s="5" t="str">
        <f>HYPERLINK("https://www.esco-net.com/wcs/escort/ec/detail?hHinCd=EA566AF-3","EA566AF-3")</f>
        <v>EA566AF-3</v>
      </c>
    </row>
    <row r="229" spans="2:5" x14ac:dyDescent="0.2">
      <c r="B229" s="6" t="s">
        <v>696</v>
      </c>
      <c r="C229" s="6" t="s">
        <v>699</v>
      </c>
      <c r="D229" s="6" t="s">
        <v>698</v>
      </c>
      <c r="E229" s="5"/>
    </row>
    <row r="230" spans="2:5" x14ac:dyDescent="0.2">
      <c r="B230" s="6" t="s">
        <v>696</v>
      </c>
      <c r="C230" s="6" t="s">
        <v>700</v>
      </c>
      <c r="D230" s="6" t="s">
        <v>701</v>
      </c>
      <c r="E230" s="5" t="str">
        <f>HYPERLINK("https://www.esco-net.com/wcs/escort/ec/detail?hHinCd=EA566AF-24","EA566AF-24")</f>
        <v>EA566AF-24</v>
      </c>
    </row>
    <row r="231" spans="2:5" x14ac:dyDescent="0.2">
      <c r="B231" s="6" t="s">
        <v>89</v>
      </c>
      <c r="C231" s="6" t="s">
        <v>702</v>
      </c>
      <c r="D231" s="6" t="s">
        <v>703</v>
      </c>
      <c r="E231" s="5" t="str">
        <f>HYPERLINK("https://www.esco-net.com/wcs/escort/ec/detail?hHinCd=EA566DL-2","EA566DL-2")</f>
        <v>EA566DL-2</v>
      </c>
    </row>
    <row r="232" spans="2:5" x14ac:dyDescent="0.2">
      <c r="B232" s="6" t="s">
        <v>704</v>
      </c>
      <c r="C232" s="6" t="s">
        <v>705</v>
      </c>
      <c r="D232" s="6" t="s">
        <v>706</v>
      </c>
      <c r="E232" s="5"/>
    </row>
    <row r="233" spans="2:5" x14ac:dyDescent="0.2">
      <c r="B233" s="6" t="s">
        <v>68</v>
      </c>
      <c r="C233" s="6" t="s">
        <v>707</v>
      </c>
      <c r="D233" s="6" t="s">
        <v>708</v>
      </c>
      <c r="E233" s="5"/>
    </row>
    <row r="234" spans="2:5" x14ac:dyDescent="0.2">
      <c r="B234" s="6" t="s">
        <v>68</v>
      </c>
      <c r="C234" s="6" t="s">
        <v>709</v>
      </c>
      <c r="D234" s="6" t="s">
        <v>710</v>
      </c>
      <c r="E234" s="5"/>
    </row>
    <row r="235" spans="2:5" x14ac:dyDescent="0.2">
      <c r="B235" s="6" t="s">
        <v>711</v>
      </c>
      <c r="C235" s="6" t="s">
        <v>712</v>
      </c>
      <c r="D235" s="6" t="s">
        <v>713</v>
      </c>
      <c r="E235" s="5"/>
    </row>
    <row r="236" spans="2:5" x14ac:dyDescent="0.2">
      <c r="B236" s="6" t="s">
        <v>714</v>
      </c>
      <c r="C236" s="6" t="s">
        <v>715</v>
      </c>
      <c r="D236" s="6" t="s">
        <v>716</v>
      </c>
      <c r="E236" s="5"/>
    </row>
    <row r="237" spans="2:5" x14ac:dyDescent="0.2">
      <c r="B237" s="6" t="s">
        <v>90</v>
      </c>
      <c r="C237" s="6" t="s">
        <v>717</v>
      </c>
      <c r="D237" s="6" t="s">
        <v>718</v>
      </c>
      <c r="E237" s="5" t="str">
        <f>HYPERLINK("https://www.esco-net.com/wcs/escort/ec/detail?hHinCd=EA521TF-16","EA521TF-16")</f>
        <v>EA521TF-16</v>
      </c>
    </row>
    <row r="238" spans="2:5" x14ac:dyDescent="0.2">
      <c r="B238" s="6" t="s">
        <v>719</v>
      </c>
      <c r="C238" s="6" t="s">
        <v>720</v>
      </c>
      <c r="D238" s="6" t="s">
        <v>721</v>
      </c>
      <c r="E238" s="5"/>
    </row>
    <row r="239" spans="2:5" x14ac:dyDescent="0.2">
      <c r="B239" s="6" t="s">
        <v>12</v>
      </c>
      <c r="C239" s="6" t="s">
        <v>722</v>
      </c>
      <c r="D239" s="6" t="s">
        <v>723</v>
      </c>
      <c r="E239" s="5" t="str">
        <f>HYPERLINK("https://www.esco-net.com/wcs/escort/ec/detail?hHinCd=EA522AK-62","EA522AK-62")</f>
        <v>EA522AK-62</v>
      </c>
    </row>
    <row r="240" spans="2:5" x14ac:dyDescent="0.2">
      <c r="B240" s="6" t="s">
        <v>724</v>
      </c>
      <c r="C240" s="6" t="s">
        <v>725</v>
      </c>
      <c r="D240" s="6" t="s">
        <v>726</v>
      </c>
      <c r="E240" s="5" t="str">
        <f>HYPERLINK("https://www.esco-net.com/wcs/escort/ec/detail?hHinCd=EA522G-16","EA522G-16")</f>
        <v>EA522G-16</v>
      </c>
    </row>
    <row r="241" spans="2:5" x14ac:dyDescent="0.2">
      <c r="B241" s="6" t="s">
        <v>724</v>
      </c>
      <c r="C241" s="6" t="s">
        <v>727</v>
      </c>
      <c r="D241" s="6" t="s">
        <v>728</v>
      </c>
      <c r="E241" s="5"/>
    </row>
    <row r="242" spans="2:5" x14ac:dyDescent="0.2">
      <c r="B242" s="6" t="s">
        <v>69</v>
      </c>
      <c r="C242" s="6" t="s">
        <v>729</v>
      </c>
      <c r="D242" s="6" t="s">
        <v>730</v>
      </c>
      <c r="E242" s="5" t="str">
        <f>HYPERLINK("https://www.esco-net.com/wcs/escort/ec/detail?hHinCd=EA109AT-12","EA109AT-12")</f>
        <v>EA109AT-12</v>
      </c>
    </row>
    <row r="243" spans="2:5" x14ac:dyDescent="0.2">
      <c r="B243" s="6" t="s">
        <v>731</v>
      </c>
      <c r="C243" s="6" t="s">
        <v>732</v>
      </c>
      <c r="D243" s="6" t="s">
        <v>733</v>
      </c>
      <c r="E243" s="5" t="str">
        <f>HYPERLINK("https://www.esco-net.com/wcs/escort/ec/detail?hHinCd=EA109BE-61","EA109BE-61")</f>
        <v>EA109BE-61</v>
      </c>
    </row>
    <row r="244" spans="2:5" x14ac:dyDescent="0.2">
      <c r="B244" s="6" t="s">
        <v>734</v>
      </c>
      <c r="C244" s="6" t="s">
        <v>735</v>
      </c>
      <c r="D244" s="6" t="s">
        <v>736</v>
      </c>
      <c r="E244" s="5" t="str">
        <f>HYPERLINK("https://www.esco-net.com/wcs/escort/ec/detail?hHinCd=EA928AG-40A","EA928AG-40A")</f>
        <v>EA928AG-40A</v>
      </c>
    </row>
    <row r="245" spans="2:5" x14ac:dyDescent="0.2">
      <c r="B245" s="6" t="s">
        <v>13</v>
      </c>
      <c r="C245" s="6" t="s">
        <v>737</v>
      </c>
      <c r="D245" s="6" t="s">
        <v>738</v>
      </c>
      <c r="E245" s="5"/>
    </row>
    <row r="246" spans="2:5" x14ac:dyDescent="0.2">
      <c r="B246" s="6" t="s">
        <v>13</v>
      </c>
      <c r="C246" s="6" t="s">
        <v>739</v>
      </c>
      <c r="D246" s="6" t="s">
        <v>740</v>
      </c>
      <c r="E246" s="5"/>
    </row>
    <row r="247" spans="2:5" x14ac:dyDescent="0.2">
      <c r="B247" s="6" t="s">
        <v>741</v>
      </c>
      <c r="C247" s="6" t="s">
        <v>742</v>
      </c>
      <c r="D247" s="6" t="s">
        <v>743</v>
      </c>
      <c r="E247" s="5"/>
    </row>
    <row r="248" spans="2:5" x14ac:dyDescent="0.2">
      <c r="B248" s="6" t="s">
        <v>91</v>
      </c>
      <c r="C248" s="6" t="s">
        <v>744</v>
      </c>
      <c r="D248" s="6" t="s">
        <v>745</v>
      </c>
      <c r="E248" s="5" t="str">
        <f>HYPERLINK("https://www.esco-net.com/wcs/escort/ec/detail?hHinCd=EA992CM-65","EA992CM-65")</f>
        <v>EA992CM-65</v>
      </c>
    </row>
    <row r="249" spans="2:5" x14ac:dyDescent="0.2">
      <c r="B249" s="6" t="s">
        <v>746</v>
      </c>
      <c r="C249" s="6" t="s">
        <v>747</v>
      </c>
      <c r="D249" s="6" t="s">
        <v>748</v>
      </c>
      <c r="E249" s="5" t="str">
        <f>HYPERLINK("https://www.esco-net.com/wcs/escort/ec/detail?hHinCd=EA991X-35","EA991X-35")</f>
        <v>EA991X-35</v>
      </c>
    </row>
    <row r="250" spans="2:5" x14ac:dyDescent="0.2">
      <c r="B250" s="6" t="s">
        <v>749</v>
      </c>
      <c r="C250" s="6" t="s">
        <v>750</v>
      </c>
      <c r="D250" s="6" t="s">
        <v>751</v>
      </c>
      <c r="E250" s="5"/>
    </row>
    <row r="251" spans="2:5" x14ac:dyDescent="0.2">
      <c r="B251" s="6" t="s">
        <v>752</v>
      </c>
      <c r="C251" s="6" t="s">
        <v>753</v>
      </c>
      <c r="D251" s="6" t="s">
        <v>754</v>
      </c>
      <c r="E251" s="5" t="str">
        <f>HYPERLINK("https://www.esco-net.com/wcs/escort/ec/detail?hHinCd=EA929AC-46","EA929AC-46")</f>
        <v>EA929AC-46</v>
      </c>
    </row>
    <row r="252" spans="2:5" x14ac:dyDescent="0.2">
      <c r="B252" s="6" t="s">
        <v>752</v>
      </c>
      <c r="C252" s="6" t="s">
        <v>755</v>
      </c>
      <c r="D252" s="6" t="s">
        <v>756</v>
      </c>
      <c r="E252" s="5" t="str">
        <f>HYPERLINK("https://www.esco-net.com/wcs/escort/ec/detail?hHinCd=EA929AC-47B","EA929AC-47B")</f>
        <v>EA929AC-47B</v>
      </c>
    </row>
    <row r="253" spans="2:5" x14ac:dyDescent="0.2">
      <c r="B253" s="6" t="s">
        <v>757</v>
      </c>
      <c r="C253" s="6" t="s">
        <v>758</v>
      </c>
      <c r="D253" s="6" t="s">
        <v>759</v>
      </c>
      <c r="E253" s="5" t="str">
        <f>HYPERLINK("https://www.esco-net.com/wcs/escort/ec/detail?hHinCd=EA929AW-12A","EA929AW-12A")</f>
        <v>EA929AW-12A</v>
      </c>
    </row>
    <row r="254" spans="2:5" x14ac:dyDescent="0.2">
      <c r="B254" s="6" t="s">
        <v>757</v>
      </c>
      <c r="C254" s="6" t="s">
        <v>760</v>
      </c>
      <c r="D254" s="6" t="s">
        <v>761</v>
      </c>
      <c r="E254" s="5" t="str">
        <f>HYPERLINK("https://www.esco-net.com/wcs/escort/ec/detail?hHinCd=EA929AE-54A","EA929AE-54A")</f>
        <v>EA929AE-54A</v>
      </c>
    </row>
    <row r="255" spans="2:5" x14ac:dyDescent="0.2">
      <c r="B255" s="6" t="s">
        <v>762</v>
      </c>
      <c r="C255" s="6" t="s">
        <v>763</v>
      </c>
      <c r="D255" s="6" t="s">
        <v>764</v>
      </c>
      <c r="E255" s="5"/>
    </row>
    <row r="256" spans="2:5" x14ac:dyDescent="0.2">
      <c r="B256" s="6" t="s">
        <v>765</v>
      </c>
      <c r="C256" s="6" t="s">
        <v>766</v>
      </c>
      <c r="D256" s="6" t="s">
        <v>767</v>
      </c>
      <c r="E256" s="5" t="str">
        <f>HYPERLINK("https://www.esco-net.com/wcs/escort/ec/detail?hHinCd=EA929DK-31","EA929DK-31")</f>
        <v>EA929DK-31</v>
      </c>
    </row>
    <row r="257" spans="2:5" x14ac:dyDescent="0.2">
      <c r="B257" s="6" t="s">
        <v>92</v>
      </c>
      <c r="C257" s="6" t="s">
        <v>768</v>
      </c>
      <c r="D257" s="6" t="s">
        <v>769</v>
      </c>
      <c r="E257" s="5" t="str">
        <f>HYPERLINK("https://www.esco-net.com/wcs/escort/ec/detail?hHinCd=EA929DJ-56","EA929DJ-56")</f>
        <v>EA929DJ-56</v>
      </c>
    </row>
    <row r="258" spans="2:5" x14ac:dyDescent="0.2">
      <c r="B258" s="6" t="s">
        <v>770</v>
      </c>
      <c r="C258" s="6" t="s">
        <v>771</v>
      </c>
      <c r="D258" s="6" t="s">
        <v>772</v>
      </c>
      <c r="E258" s="5"/>
    </row>
    <row r="259" spans="2:5" x14ac:dyDescent="0.2">
      <c r="B259" s="6" t="s">
        <v>770</v>
      </c>
      <c r="C259" s="6" t="s">
        <v>773</v>
      </c>
      <c r="D259" s="6" t="s">
        <v>774</v>
      </c>
      <c r="E259" s="5"/>
    </row>
    <row r="260" spans="2:5" x14ac:dyDescent="0.2">
      <c r="B260" s="6" t="s">
        <v>775</v>
      </c>
      <c r="C260" s="6" t="s">
        <v>776</v>
      </c>
      <c r="D260" s="6" t="s">
        <v>777</v>
      </c>
      <c r="E260" s="5" t="str">
        <f>HYPERLINK("https://www.esco-net.com/wcs/escort/ec/detail?hHinCd=EA990XR-3","EA990XR-3")</f>
        <v>EA990XR-3</v>
      </c>
    </row>
    <row r="261" spans="2:5" x14ac:dyDescent="0.2">
      <c r="B261" s="6" t="s">
        <v>778</v>
      </c>
      <c r="C261" s="6" t="s">
        <v>779</v>
      </c>
      <c r="D261" s="6" t="s">
        <v>780</v>
      </c>
      <c r="E261" s="5" t="str">
        <f>HYPERLINK("https://www.esco-net.com/wcs/escort/ec/detail?hHinCd=EA990XB-50A","EA990XB-50A")</f>
        <v>EA990XB-50A</v>
      </c>
    </row>
    <row r="262" spans="2:5" x14ac:dyDescent="0.2">
      <c r="B262" s="6" t="s">
        <v>781</v>
      </c>
      <c r="C262" s="6" t="s">
        <v>782</v>
      </c>
      <c r="D262" s="6" t="s">
        <v>783</v>
      </c>
      <c r="E262" s="5"/>
    </row>
    <row r="263" spans="2:5" x14ac:dyDescent="0.2">
      <c r="B263" s="6" t="s">
        <v>784</v>
      </c>
      <c r="C263" s="6" t="s">
        <v>785</v>
      </c>
      <c r="D263" s="6" t="s">
        <v>786</v>
      </c>
      <c r="E263" s="5" t="str">
        <f>HYPERLINK("https://www.esco-net.com/wcs/escort/ec/detail?hHinCd=EA781BH-3A","EA781BH-3A")</f>
        <v>EA781BH-3A</v>
      </c>
    </row>
    <row r="264" spans="2:5" x14ac:dyDescent="0.2">
      <c r="B264" s="6" t="s">
        <v>787</v>
      </c>
      <c r="C264" s="6" t="s">
        <v>788</v>
      </c>
      <c r="D264" s="6" t="s">
        <v>789</v>
      </c>
      <c r="E264" s="5"/>
    </row>
    <row r="265" spans="2:5" x14ac:dyDescent="0.2">
      <c r="B265" s="6" t="s">
        <v>790</v>
      </c>
      <c r="C265" s="6" t="s">
        <v>791</v>
      </c>
      <c r="D265" s="6" t="s">
        <v>792</v>
      </c>
      <c r="E265" s="5" t="str">
        <f>HYPERLINK("https://www.esco-net.com/wcs/escort/ec/detail?hHinCd=EA639CD","EA639CD")</f>
        <v>EA639CD</v>
      </c>
    </row>
    <row r="266" spans="2:5" x14ac:dyDescent="0.2">
      <c r="B266" s="6" t="s">
        <v>793</v>
      </c>
      <c r="C266" s="6" t="s">
        <v>794</v>
      </c>
      <c r="D266" s="6" t="s">
        <v>795</v>
      </c>
      <c r="E266" s="5"/>
    </row>
    <row r="267" spans="2:5" x14ac:dyDescent="0.2">
      <c r="B267" s="6" t="s">
        <v>796</v>
      </c>
      <c r="C267" s="6" t="s">
        <v>797</v>
      </c>
      <c r="D267" s="6" t="s">
        <v>798</v>
      </c>
      <c r="E267" s="5"/>
    </row>
    <row r="268" spans="2:5" x14ac:dyDescent="0.2">
      <c r="B268" s="6" t="s">
        <v>796</v>
      </c>
      <c r="C268" s="6" t="s">
        <v>799</v>
      </c>
      <c r="D268" s="6" t="s">
        <v>800</v>
      </c>
      <c r="E268" s="5" t="str">
        <f>HYPERLINK("https://www.esco-net.com/wcs/escort/ec/detail?hHinCd=EA682CT-2","EA682CT-2")</f>
        <v>EA682CT-2</v>
      </c>
    </row>
    <row r="269" spans="2:5" x14ac:dyDescent="0.2">
      <c r="B269" s="6" t="s">
        <v>801</v>
      </c>
      <c r="C269" s="6" t="s">
        <v>802</v>
      </c>
      <c r="D269" s="6" t="s">
        <v>803</v>
      </c>
      <c r="E269" s="5" t="str">
        <f>HYPERLINK("https://www.esco-net.com/wcs/escort/ec/detail?hHinCd=EA595HA-1","EA595HA-1")</f>
        <v>EA595HA-1</v>
      </c>
    </row>
    <row r="270" spans="2:5" x14ac:dyDescent="0.2">
      <c r="B270" s="6" t="s">
        <v>801</v>
      </c>
      <c r="C270" s="6" t="s">
        <v>804</v>
      </c>
      <c r="D270" s="6" t="s">
        <v>803</v>
      </c>
      <c r="E270" s="5" t="str">
        <f>HYPERLINK("https://www.esco-net.com/wcs/escort/ec/detail?hHinCd=EA595HA-1","EA595HA-1")</f>
        <v>EA595HA-1</v>
      </c>
    </row>
    <row r="271" spans="2:5" x14ac:dyDescent="0.2">
      <c r="B271" s="6" t="s">
        <v>801</v>
      </c>
      <c r="C271" s="6" t="s">
        <v>805</v>
      </c>
      <c r="D271" s="6" t="s">
        <v>806</v>
      </c>
      <c r="E271" s="5" t="str">
        <f>HYPERLINK("https://www.esco-net.com/wcs/escort/ec/detail?hHinCd=EA595HA-71","EA595HA-71")</f>
        <v>EA595HA-71</v>
      </c>
    </row>
    <row r="272" spans="2:5" x14ac:dyDescent="0.2">
      <c r="B272" s="6" t="s">
        <v>807</v>
      </c>
      <c r="C272" s="6" t="s">
        <v>808</v>
      </c>
      <c r="D272" s="6" t="s">
        <v>809</v>
      </c>
      <c r="E272" s="5" t="str">
        <f>HYPERLINK("https://www.esco-net.com/wcs/escort/ec/detail?hHinCd=EA595GC-38","EA595GC-38")</f>
        <v>EA595GC-38</v>
      </c>
    </row>
    <row r="273" spans="2:5" x14ac:dyDescent="0.2">
      <c r="B273" s="6" t="s">
        <v>810</v>
      </c>
      <c r="C273" s="6" t="s">
        <v>811</v>
      </c>
      <c r="D273" s="6" t="s">
        <v>812</v>
      </c>
      <c r="E273" s="5" t="str">
        <f>HYPERLINK("https://www.esco-net.com/wcs/escort/ec/detail?hHinCd=EA595GC-11L","EA595GC-11L")</f>
        <v>EA595GC-11L</v>
      </c>
    </row>
    <row r="274" spans="2:5" x14ac:dyDescent="0.2">
      <c r="B274" s="6" t="s">
        <v>810</v>
      </c>
      <c r="C274" s="6" t="s">
        <v>813</v>
      </c>
      <c r="D274" s="6" t="s">
        <v>814</v>
      </c>
      <c r="E274" s="5" t="str">
        <f>HYPERLINK("https://www.esco-net.com/wcs/escort/ec/detail?hHinCd=EA595LA-32","EA595LA-32")</f>
        <v>EA595LA-32</v>
      </c>
    </row>
    <row r="275" spans="2:5" x14ac:dyDescent="0.2">
      <c r="B275" s="6" t="s">
        <v>93</v>
      </c>
      <c r="C275" s="6" t="s">
        <v>815</v>
      </c>
      <c r="D275" s="6" t="s">
        <v>816</v>
      </c>
      <c r="E275" s="5"/>
    </row>
    <row r="276" spans="2:5" x14ac:dyDescent="0.2">
      <c r="B276" s="6" t="s">
        <v>817</v>
      </c>
      <c r="C276" s="6" t="s">
        <v>818</v>
      </c>
      <c r="D276" s="6" t="s">
        <v>819</v>
      </c>
      <c r="E276" s="5" t="str">
        <f>HYPERLINK("https://www.esco-net.com/wcs/escort/ec/detail?hHinCd=EA756FD-4","EA756FD-4")</f>
        <v>EA756FD-4</v>
      </c>
    </row>
    <row r="277" spans="2:5" x14ac:dyDescent="0.2">
      <c r="B277" s="6" t="s">
        <v>817</v>
      </c>
      <c r="C277" s="6" t="s">
        <v>820</v>
      </c>
      <c r="D277" s="6" t="s">
        <v>821</v>
      </c>
      <c r="E277" s="5" t="str">
        <f>HYPERLINK("https://www.esco-net.com/wcs/escort/ec/detail?hHinCd=EA756HE-2","EA756HE-2")</f>
        <v>EA756HE-2</v>
      </c>
    </row>
    <row r="278" spans="2:5" x14ac:dyDescent="0.2">
      <c r="B278" s="6" t="s">
        <v>94</v>
      </c>
      <c r="C278" s="6" t="s">
        <v>822</v>
      </c>
      <c r="D278" s="6" t="s">
        <v>823</v>
      </c>
      <c r="E278" s="5" t="str">
        <f>HYPERLINK("https://www.esco-net.com/wcs/escort/ec/detail?hHinCd=EA756DM-5","EA756DM-5")</f>
        <v>EA756DM-5</v>
      </c>
    </row>
    <row r="279" spans="2:5" x14ac:dyDescent="0.2">
      <c r="B279" s="6" t="s">
        <v>23</v>
      </c>
      <c r="C279" s="6" t="s">
        <v>824</v>
      </c>
      <c r="D279" s="6" t="s">
        <v>825</v>
      </c>
      <c r="E279" s="5" t="str">
        <f>HYPERLINK("https://www.esco-net.com/wcs/escort/ec/detail?hHinCd=EA756BB-13A","EA756BB-13A")</f>
        <v>EA756BB-13A</v>
      </c>
    </row>
    <row r="280" spans="2:5" x14ac:dyDescent="0.2">
      <c r="B280" s="6" t="s">
        <v>826</v>
      </c>
      <c r="C280" s="6" t="s">
        <v>827</v>
      </c>
      <c r="D280" s="6" t="s">
        <v>828</v>
      </c>
      <c r="E280" s="5"/>
    </row>
    <row r="281" spans="2:5" x14ac:dyDescent="0.2">
      <c r="B281" s="6" t="s">
        <v>826</v>
      </c>
      <c r="C281" s="6" t="s">
        <v>829</v>
      </c>
      <c r="D281" s="6" t="s">
        <v>830</v>
      </c>
      <c r="E281" s="5" t="str">
        <f>HYPERLINK("https://www.esco-net.com/wcs/escort/ec/detail?hHinCd=EA304HA-40","EA304HA-40")</f>
        <v>EA304HA-40</v>
      </c>
    </row>
    <row r="282" spans="2:5" x14ac:dyDescent="0.2">
      <c r="B282" s="6" t="s">
        <v>831</v>
      </c>
      <c r="C282" s="6" t="s">
        <v>832</v>
      </c>
      <c r="D282" s="6" t="s">
        <v>833</v>
      </c>
      <c r="E282" s="5"/>
    </row>
    <row r="283" spans="2:5" x14ac:dyDescent="0.2">
      <c r="B283" s="6" t="s">
        <v>834</v>
      </c>
      <c r="C283" s="6" t="s">
        <v>835</v>
      </c>
      <c r="D283" s="6" t="s">
        <v>836</v>
      </c>
      <c r="E283" s="5" t="str">
        <f>HYPERLINK("https://www.esco-net.com/wcs/escort/ec/detail?hHinCd=EA323MB-1A","EA323MB-1A")</f>
        <v>EA323MB-1A</v>
      </c>
    </row>
    <row r="284" spans="2:5" x14ac:dyDescent="0.2">
      <c r="B284" s="6" t="s">
        <v>837</v>
      </c>
      <c r="C284" s="6" t="s">
        <v>838</v>
      </c>
      <c r="D284" s="6" t="s">
        <v>839</v>
      </c>
      <c r="E284" s="5"/>
    </row>
    <row r="285" spans="2:5" x14ac:dyDescent="0.2">
      <c r="B285" s="6" t="s">
        <v>840</v>
      </c>
      <c r="C285" s="6" t="s">
        <v>841</v>
      </c>
      <c r="D285" s="6" t="s">
        <v>842</v>
      </c>
      <c r="E285" s="5" t="str">
        <f>HYPERLINK("https://www.esco-net.com/wcs/escort/ec/detail?hHinCd=EA997RE-102A","EA997RE-102A")</f>
        <v>EA997RE-102A</v>
      </c>
    </row>
    <row r="286" spans="2:5" x14ac:dyDescent="0.2">
      <c r="B286" s="6" t="s">
        <v>843</v>
      </c>
      <c r="C286" s="6" t="s">
        <v>844</v>
      </c>
      <c r="D286" s="6" t="s">
        <v>845</v>
      </c>
      <c r="E286" s="5"/>
    </row>
    <row r="287" spans="2:5" x14ac:dyDescent="0.2">
      <c r="B287" s="6" t="s">
        <v>846</v>
      </c>
      <c r="C287" s="6" t="s">
        <v>847</v>
      </c>
      <c r="D287" s="6" t="s">
        <v>848</v>
      </c>
      <c r="E287" s="5" t="str">
        <f>HYPERLINK("https://www.esco-net.com/wcs/escort/ec/detail?hHinCd=EA910EG-25.5","EA910EG-25.5")</f>
        <v>EA910EG-25.5</v>
      </c>
    </row>
    <row r="288" spans="2:5" x14ac:dyDescent="0.2">
      <c r="B288" s="6" t="s">
        <v>846</v>
      </c>
      <c r="C288" s="6" t="s">
        <v>849</v>
      </c>
      <c r="D288" s="6" t="s">
        <v>850</v>
      </c>
      <c r="E288" s="5" t="str">
        <f>HYPERLINK("https://www.esco-net.com/wcs/escort/ec/detail?hHinCd=EA910EG-28","EA910EG-28")</f>
        <v>EA910EG-28</v>
      </c>
    </row>
    <row r="289" spans="2:5" x14ac:dyDescent="0.2">
      <c r="B289" s="6" t="s">
        <v>851</v>
      </c>
      <c r="C289" s="6" t="s">
        <v>852</v>
      </c>
      <c r="D289" s="6" t="s">
        <v>853</v>
      </c>
      <c r="E289" s="5"/>
    </row>
    <row r="290" spans="2:5" x14ac:dyDescent="0.2">
      <c r="B290" s="6" t="s">
        <v>851</v>
      </c>
      <c r="C290" s="6" t="s">
        <v>854</v>
      </c>
      <c r="D290" s="6" t="s">
        <v>855</v>
      </c>
      <c r="E290" s="5"/>
    </row>
    <row r="291" spans="2:5" x14ac:dyDescent="0.2">
      <c r="B291" s="6" t="s">
        <v>856</v>
      </c>
      <c r="C291" s="6" t="s">
        <v>857</v>
      </c>
      <c r="D291" s="6" t="s">
        <v>858</v>
      </c>
      <c r="E291" s="5" t="str">
        <f>HYPERLINK("https://www.esco-net.com/wcs/escort/ec/detail?hHinCd=EA720M-8C","EA720M-8C")</f>
        <v>EA720M-8C</v>
      </c>
    </row>
    <row r="292" spans="2:5" x14ac:dyDescent="0.2">
      <c r="B292" s="6" t="s">
        <v>856</v>
      </c>
      <c r="C292" s="6" t="s">
        <v>859</v>
      </c>
      <c r="D292" s="6" t="s">
        <v>860</v>
      </c>
      <c r="E292" s="5" t="str">
        <f>HYPERLINK("https://www.esco-net.com/wcs/escort/ec/detail?hHinCd=EA720M-12B","EA720M-12B")</f>
        <v>EA720M-12B</v>
      </c>
    </row>
    <row r="293" spans="2:5" x14ac:dyDescent="0.2">
      <c r="B293" s="6" t="s">
        <v>861</v>
      </c>
      <c r="C293" s="6" t="s">
        <v>862</v>
      </c>
      <c r="D293" s="6" t="s">
        <v>863</v>
      </c>
      <c r="E293" s="5" t="str">
        <f>HYPERLINK("https://www.esco-net.com/wcs/escort/ec/detail?hHinCd=EA720LK-30","EA720LK-30")</f>
        <v>EA720LK-30</v>
      </c>
    </row>
    <row r="294" spans="2:5" x14ac:dyDescent="0.2">
      <c r="B294" s="6" t="s">
        <v>864</v>
      </c>
      <c r="C294" s="6" t="s">
        <v>865</v>
      </c>
      <c r="D294" s="6" t="s">
        <v>866</v>
      </c>
      <c r="E294" s="5" t="str">
        <f>HYPERLINK("https://www.esco-net.com/wcs/escort/ec/detail?hHinCd=EA720JK-23A","EA720JK-23A")</f>
        <v>EA720JK-23A</v>
      </c>
    </row>
    <row r="295" spans="2:5" x14ac:dyDescent="0.2">
      <c r="B295" s="6" t="s">
        <v>867</v>
      </c>
      <c r="C295" s="6" t="s">
        <v>868</v>
      </c>
      <c r="D295" s="6" t="s">
        <v>869</v>
      </c>
      <c r="E295" s="5" t="str">
        <f>HYPERLINK("https://www.esco-net.com/wcs/escort/ec/detail?hHinCd=EA720JK-22A","EA720JK-22A")</f>
        <v>EA720JK-22A</v>
      </c>
    </row>
    <row r="296" spans="2:5" x14ac:dyDescent="0.2">
      <c r="B296" s="6" t="s">
        <v>867</v>
      </c>
      <c r="C296" s="6" t="s">
        <v>870</v>
      </c>
      <c r="D296" s="6" t="s">
        <v>871</v>
      </c>
      <c r="E296" s="5" t="str">
        <f>HYPERLINK("https://www.esco-net.com/wcs/escort/ec/detail?hHinCd=EA720GA-3","EA720GA-3")</f>
        <v>EA720GA-3</v>
      </c>
    </row>
    <row r="297" spans="2:5" x14ac:dyDescent="0.2">
      <c r="B297" s="6" t="s">
        <v>95</v>
      </c>
      <c r="C297" s="6" t="s">
        <v>872</v>
      </c>
      <c r="D297" s="6" t="s">
        <v>873</v>
      </c>
      <c r="E297" s="5" t="str">
        <f>HYPERLINK("https://www.esco-net.com/wcs/escort/ec/detail?hHinCd=EA720WA-62S","EA720WA-62S")</f>
        <v>EA720WA-62S</v>
      </c>
    </row>
    <row r="298" spans="2:5" x14ac:dyDescent="0.2">
      <c r="B298" s="6" t="s">
        <v>874</v>
      </c>
      <c r="C298" s="6" t="s">
        <v>875</v>
      </c>
      <c r="D298" s="6" t="s">
        <v>876</v>
      </c>
      <c r="E298" s="5" t="str">
        <f>HYPERLINK("https://www.esco-net.com/wcs/escort/ec/detail?hHinCd=EA581AE-7","EA581AE-7")</f>
        <v>EA581AE-7</v>
      </c>
    </row>
    <row r="299" spans="2:5" x14ac:dyDescent="0.2">
      <c r="B299" s="6" t="s">
        <v>877</v>
      </c>
      <c r="C299" s="6" t="s">
        <v>878</v>
      </c>
      <c r="D299" s="6" t="s">
        <v>879</v>
      </c>
      <c r="E299" s="5" t="str">
        <f>HYPERLINK("https://www.esco-net.com/wcs/escort/ec/detail?hHinCd=EA581CA-5","EA581CA-5")</f>
        <v>EA581CA-5</v>
      </c>
    </row>
    <row r="300" spans="2:5" x14ac:dyDescent="0.2">
      <c r="B300" s="6" t="s">
        <v>880</v>
      </c>
      <c r="C300" s="6" t="s">
        <v>881</v>
      </c>
      <c r="D300" s="6" t="s">
        <v>882</v>
      </c>
      <c r="E300" s="5" t="str">
        <f>HYPERLINK("https://www.esco-net.com/wcs/escort/ec/detail?hHinCd=EA780KB-1B","EA780KB-1B")</f>
        <v>EA780KB-1B</v>
      </c>
    </row>
    <row r="301" spans="2:5" x14ac:dyDescent="0.2">
      <c r="B301" s="6" t="s">
        <v>883</v>
      </c>
      <c r="C301" s="6" t="s">
        <v>884</v>
      </c>
      <c r="D301" s="6" t="s">
        <v>885</v>
      </c>
      <c r="E301" s="5" t="str">
        <f>HYPERLINK("https://www.esco-net.com/wcs/escort/ec/detail?hHinCd=EA780SA-2","EA780SA-2")</f>
        <v>EA780SA-2</v>
      </c>
    </row>
    <row r="302" spans="2:5" x14ac:dyDescent="0.2">
      <c r="B302" s="6" t="s">
        <v>886</v>
      </c>
      <c r="C302" s="6" t="s">
        <v>887</v>
      </c>
      <c r="D302" s="6" t="s">
        <v>888</v>
      </c>
      <c r="E302" s="5" t="str">
        <f>HYPERLINK("https://www.esco-net.com/wcs/escort/ec/detail?hHinCd=EA735ME-80","EA735ME-80")</f>
        <v>EA735ME-80</v>
      </c>
    </row>
    <row r="303" spans="2:5" x14ac:dyDescent="0.2">
      <c r="B303" s="6" t="s">
        <v>889</v>
      </c>
      <c r="C303" s="6" t="s">
        <v>890</v>
      </c>
      <c r="D303" s="6" t="s">
        <v>891</v>
      </c>
      <c r="E303" s="5" t="str">
        <f>HYPERLINK("https://www.esco-net.com/wcs/escort/ec/detail?hHinCd=EA721JM-230","EA721JM-230")</f>
        <v>EA721JM-230</v>
      </c>
    </row>
    <row r="304" spans="2:5" x14ac:dyDescent="0.2">
      <c r="B304" s="6" t="s">
        <v>96</v>
      </c>
      <c r="C304" s="6" t="s">
        <v>892</v>
      </c>
      <c r="D304" s="6" t="s">
        <v>893</v>
      </c>
      <c r="E304" s="5" t="str">
        <f>HYPERLINK("https://www.esco-net.com/wcs/escort/ec/detail?hHinCd=EA719DB-33","EA719DB-33")</f>
        <v>EA719DB-33</v>
      </c>
    </row>
    <row r="305" spans="2:5" x14ac:dyDescent="0.2">
      <c r="B305" s="6" t="s">
        <v>96</v>
      </c>
      <c r="C305" s="6" t="s">
        <v>894</v>
      </c>
      <c r="D305" s="6" t="s">
        <v>895</v>
      </c>
      <c r="E305" s="5"/>
    </row>
    <row r="306" spans="2:5" x14ac:dyDescent="0.2">
      <c r="B306" s="6" t="s">
        <v>896</v>
      </c>
      <c r="C306" s="6" t="s">
        <v>897</v>
      </c>
      <c r="D306" s="6" t="s">
        <v>898</v>
      </c>
      <c r="E306" s="5"/>
    </row>
    <row r="307" spans="2:5" x14ac:dyDescent="0.2">
      <c r="B307" s="6" t="s">
        <v>97</v>
      </c>
      <c r="C307" s="6" t="s">
        <v>899</v>
      </c>
      <c r="D307" s="6" t="s">
        <v>900</v>
      </c>
      <c r="E307" s="5"/>
    </row>
    <row r="308" spans="2:5" x14ac:dyDescent="0.2">
      <c r="B308" s="6" t="s">
        <v>901</v>
      </c>
      <c r="C308" s="6" t="s">
        <v>902</v>
      </c>
      <c r="D308" s="6" t="s">
        <v>903</v>
      </c>
      <c r="E308" s="5" t="str">
        <f>HYPERLINK("https://www.esco-net.com/wcs/escort/ec/detail?hHinCd=EA725MB-22","EA725MB-22")</f>
        <v>EA725MB-22</v>
      </c>
    </row>
    <row r="309" spans="2:5" x14ac:dyDescent="0.2">
      <c r="B309" s="6" t="s">
        <v>904</v>
      </c>
      <c r="C309" s="6" t="s">
        <v>905</v>
      </c>
      <c r="D309" s="6" t="s">
        <v>906</v>
      </c>
      <c r="E309" s="5" t="str">
        <f>HYPERLINK("https://www.esco-net.com/wcs/escort/ec/detail?hHinCd=EA725DC-45A","EA725DC-45A")</f>
        <v>EA725DC-45A</v>
      </c>
    </row>
    <row r="310" spans="2:5" x14ac:dyDescent="0.2">
      <c r="B310" s="6" t="s">
        <v>904</v>
      </c>
      <c r="C310" s="6" t="s">
        <v>907</v>
      </c>
      <c r="D310" s="6" t="s">
        <v>908</v>
      </c>
      <c r="E310" s="5" t="str">
        <f>HYPERLINK("https://www.esco-net.com/wcs/escort/ec/detail?hHinCd=EA725D-12","EA725D-12")</f>
        <v>EA725D-12</v>
      </c>
    </row>
    <row r="311" spans="2:5" x14ac:dyDescent="0.2">
      <c r="B311" s="6" t="s">
        <v>70</v>
      </c>
      <c r="C311" s="6" t="s">
        <v>909</v>
      </c>
      <c r="D311" s="6" t="s">
        <v>910</v>
      </c>
      <c r="E311" s="5"/>
    </row>
    <row r="312" spans="2:5" x14ac:dyDescent="0.2">
      <c r="B312" s="6" t="s">
        <v>911</v>
      </c>
      <c r="C312" s="6" t="s">
        <v>912</v>
      </c>
      <c r="D312" s="6" t="s">
        <v>913</v>
      </c>
      <c r="E312" s="5"/>
    </row>
    <row r="313" spans="2:5" x14ac:dyDescent="0.2">
      <c r="B313" s="6" t="s">
        <v>914</v>
      </c>
      <c r="C313" s="6" t="s">
        <v>915</v>
      </c>
      <c r="D313" s="6" t="s">
        <v>916</v>
      </c>
      <c r="E313" s="5" t="str">
        <f>HYPERLINK("https://www.esco-net.com/wcs/escort/ec/detail?hHinCd=EA725SD-21","EA725SD-21")</f>
        <v>EA725SD-21</v>
      </c>
    </row>
    <row r="314" spans="2:5" x14ac:dyDescent="0.2">
      <c r="B314" s="6" t="s">
        <v>917</v>
      </c>
      <c r="C314" s="6" t="s">
        <v>918</v>
      </c>
      <c r="D314" s="6" t="s">
        <v>919</v>
      </c>
      <c r="E314" s="5" t="str">
        <f>HYPERLINK("https://www.esco-net.com/wcs/escort/ec/detail?hHinCd=EA729DC-10","EA729DC-10")</f>
        <v>EA729DC-10</v>
      </c>
    </row>
    <row r="315" spans="2:5" x14ac:dyDescent="0.2">
      <c r="B315" s="6" t="s">
        <v>920</v>
      </c>
      <c r="C315" s="6" t="s">
        <v>921</v>
      </c>
      <c r="D315" s="6" t="s">
        <v>922</v>
      </c>
      <c r="E315" s="5" t="str">
        <f>HYPERLINK("https://www.esco-net.com/wcs/escort/ec/detail?hHinCd=EA715AD-11","EA715AD-11")</f>
        <v>EA715AD-11</v>
      </c>
    </row>
    <row r="316" spans="2:5" x14ac:dyDescent="0.2">
      <c r="B316" s="6" t="s">
        <v>923</v>
      </c>
      <c r="C316" s="6" t="s">
        <v>924</v>
      </c>
      <c r="D316" s="6" t="s">
        <v>925</v>
      </c>
      <c r="E316" s="5" t="str">
        <f>HYPERLINK("https://www.esco-net.com/wcs/escort/ec/detail?hHinCd=EA813B-10F","EA813B-10F")</f>
        <v>EA813B-10F</v>
      </c>
    </row>
    <row r="317" spans="2:5" x14ac:dyDescent="0.2">
      <c r="B317" s="6" t="s">
        <v>926</v>
      </c>
      <c r="C317" s="6" t="s">
        <v>927</v>
      </c>
      <c r="D317" s="6" t="s">
        <v>928</v>
      </c>
      <c r="E317" s="5" t="str">
        <f>HYPERLINK("https://www.esco-net.com/wcs/escort/ec/detail?hHinCd=EA707DK-10","EA707DK-10")</f>
        <v>EA707DK-10</v>
      </c>
    </row>
    <row r="318" spans="2:5" x14ac:dyDescent="0.2">
      <c r="B318" s="6" t="s">
        <v>929</v>
      </c>
      <c r="C318" s="6" t="s">
        <v>930</v>
      </c>
      <c r="D318" s="6" t="s">
        <v>931</v>
      </c>
      <c r="E318" s="5" t="str">
        <f>HYPERLINK("https://www.esco-net.com/wcs/escort/ec/detail?hHinCd=EA707NC-571","EA707NC-571")</f>
        <v>EA707NC-571</v>
      </c>
    </row>
    <row r="319" spans="2:5" x14ac:dyDescent="0.2">
      <c r="B319" s="6" t="s">
        <v>929</v>
      </c>
      <c r="C319" s="6" t="s">
        <v>932</v>
      </c>
      <c r="D319" s="6" t="s">
        <v>933</v>
      </c>
      <c r="E319" s="5" t="str">
        <f>HYPERLINK("https://www.esco-net.com/wcs/escort/ec/detail?hHinCd=EA707NC-741A","EA707NC-741A")</f>
        <v>EA707NC-741A</v>
      </c>
    </row>
    <row r="320" spans="2:5" x14ac:dyDescent="0.2">
      <c r="B320" s="6" t="s">
        <v>934</v>
      </c>
      <c r="C320" s="6" t="s">
        <v>935</v>
      </c>
      <c r="D320" s="6" t="s">
        <v>936</v>
      </c>
      <c r="E320" s="5"/>
    </row>
    <row r="321" spans="2:5" x14ac:dyDescent="0.2">
      <c r="B321" s="6" t="s">
        <v>934</v>
      </c>
      <c r="C321" s="6" t="s">
        <v>937</v>
      </c>
      <c r="D321" s="6" t="s">
        <v>938</v>
      </c>
      <c r="E321" s="5" t="str">
        <f>HYPERLINK("https://www.esco-net.com/wcs/escort/ec/detail?hHinCd=EA742HK","EA742HK")</f>
        <v>EA742HK</v>
      </c>
    </row>
    <row r="322" spans="2:5" x14ac:dyDescent="0.2">
      <c r="B322" s="6" t="s">
        <v>939</v>
      </c>
      <c r="C322" s="6" t="s">
        <v>940</v>
      </c>
      <c r="D322" s="6" t="s">
        <v>941</v>
      </c>
      <c r="E322" s="5"/>
    </row>
    <row r="323" spans="2:5" x14ac:dyDescent="0.2">
      <c r="B323" s="6" t="s">
        <v>942</v>
      </c>
      <c r="C323" s="6" t="s">
        <v>943</v>
      </c>
      <c r="D323" s="6" t="s">
        <v>944</v>
      </c>
      <c r="E323" s="5" t="str">
        <f>HYPERLINK("https://www.esco-net.com/wcs/escort/ec/detail?hHinCd=EA742HC-1","EA742HC-1")</f>
        <v>EA742HC-1</v>
      </c>
    </row>
    <row r="324" spans="2:5" x14ac:dyDescent="0.2">
      <c r="B324" s="6" t="s">
        <v>945</v>
      </c>
      <c r="C324" s="6" t="s">
        <v>946</v>
      </c>
      <c r="D324" s="6" t="s">
        <v>947</v>
      </c>
      <c r="E324" s="5" t="str">
        <f>HYPERLINK("https://www.esco-net.com/wcs/escort/ec/detail?hHinCd=EA728G-59A","EA728G-59A")</f>
        <v>EA728G-59A</v>
      </c>
    </row>
    <row r="325" spans="2:5" x14ac:dyDescent="0.2">
      <c r="B325" s="6" t="s">
        <v>948</v>
      </c>
      <c r="C325" s="6" t="s">
        <v>949</v>
      </c>
      <c r="D325" s="6" t="s">
        <v>950</v>
      </c>
      <c r="E325" s="5" t="str">
        <f>HYPERLINK("https://www.esco-net.com/wcs/escort/ec/detail?hHinCd=EA813BB-3A","EA813BB-3A")</f>
        <v>EA813BB-3A</v>
      </c>
    </row>
    <row r="326" spans="2:5" x14ac:dyDescent="0.2">
      <c r="B326" s="6" t="s">
        <v>951</v>
      </c>
      <c r="C326" s="6" t="s">
        <v>952</v>
      </c>
      <c r="D326" s="6" t="s">
        <v>953</v>
      </c>
      <c r="E326" s="5" t="str">
        <f>HYPERLINK("https://www.esco-net.com/wcs/escort/ec/detail?hHinCd=EA813BJ-8","EA813BJ-8")</f>
        <v>EA813BJ-8</v>
      </c>
    </row>
    <row r="327" spans="2:5" x14ac:dyDescent="0.2">
      <c r="B327" s="6" t="s">
        <v>954</v>
      </c>
      <c r="C327" s="6" t="s">
        <v>955</v>
      </c>
      <c r="D327" s="6" t="s">
        <v>956</v>
      </c>
      <c r="E327" s="5" t="str">
        <f>HYPERLINK("https://www.esco-net.com/wcs/escort/ec/detail?hHinCd=EA813B-1A","EA813B-1A")</f>
        <v>EA813B-1A</v>
      </c>
    </row>
    <row r="328" spans="2:5" x14ac:dyDescent="0.2">
      <c r="B328" s="6" t="s">
        <v>954</v>
      </c>
      <c r="C328" s="6" t="s">
        <v>957</v>
      </c>
      <c r="D328" s="6" t="s">
        <v>958</v>
      </c>
      <c r="E328" s="5"/>
    </row>
    <row r="329" spans="2:5" x14ac:dyDescent="0.2">
      <c r="B329" s="6" t="s">
        <v>959</v>
      </c>
      <c r="C329" s="6" t="s">
        <v>960</v>
      </c>
      <c r="D329" s="6" t="s">
        <v>961</v>
      </c>
      <c r="E329" s="5" t="str">
        <f>HYPERLINK("https://www.esco-net.com/wcs/escort/ec/detail?hHinCd=EA813CD-7A","EA813CD-7A")</f>
        <v>EA813CD-7A</v>
      </c>
    </row>
    <row r="330" spans="2:5" x14ac:dyDescent="0.2">
      <c r="B330" s="6" t="s">
        <v>962</v>
      </c>
      <c r="C330" s="6" t="s">
        <v>963</v>
      </c>
      <c r="D330" s="6" t="s">
        <v>964</v>
      </c>
      <c r="E330" s="5" t="str">
        <f>HYPERLINK("https://www.esco-net.com/wcs/escort/ec/detail?hHinCd=EA813CG-5D","EA813CG-5D")</f>
        <v>EA813CG-5D</v>
      </c>
    </row>
    <row r="331" spans="2:5" x14ac:dyDescent="0.2">
      <c r="B331" s="6" t="s">
        <v>962</v>
      </c>
      <c r="C331" s="6" t="s">
        <v>965</v>
      </c>
      <c r="D331" s="6" t="s">
        <v>966</v>
      </c>
      <c r="E331" s="5" t="str">
        <f>HYPERLINK("https://www.esco-net.com/wcs/escort/ec/detail?hHinCd=EA813DA-2B","EA813DA-2B")</f>
        <v>EA813DA-2B</v>
      </c>
    </row>
    <row r="332" spans="2:5" x14ac:dyDescent="0.2">
      <c r="B332" s="6" t="s">
        <v>962</v>
      </c>
      <c r="C332" s="6" t="s">
        <v>967</v>
      </c>
      <c r="D332" s="6" t="s">
        <v>968</v>
      </c>
      <c r="E332" s="5" t="str">
        <f>HYPERLINK("https://www.esco-net.com/wcs/escort/ec/detail?hHinCd=EA813PE-111B","EA813PE-111B")</f>
        <v>EA813PE-111B</v>
      </c>
    </row>
    <row r="333" spans="2:5" x14ac:dyDescent="0.2">
      <c r="B333" s="6" t="s">
        <v>969</v>
      </c>
      <c r="C333" s="6" t="s">
        <v>970</v>
      </c>
      <c r="D333" s="6" t="s">
        <v>971</v>
      </c>
      <c r="E333" s="5" t="str">
        <f>HYPERLINK("https://www.esco-net.com/wcs/escort/ec/detail?hHinCd=EA758CV-32A","EA758CV-32A")</f>
        <v>EA758CV-32A</v>
      </c>
    </row>
    <row r="334" spans="2:5" x14ac:dyDescent="0.2">
      <c r="B334" s="6" t="s">
        <v>972</v>
      </c>
      <c r="C334" s="6" t="s">
        <v>973</v>
      </c>
      <c r="D334" s="6" t="s">
        <v>974</v>
      </c>
      <c r="E334" s="5" t="str">
        <f>HYPERLINK("https://www.esco-net.com/wcs/escort/ec/detail?hHinCd=EA813RG-5B","EA813RG-5B")</f>
        <v>EA813RG-5B</v>
      </c>
    </row>
    <row r="335" spans="2:5" x14ac:dyDescent="0.2">
      <c r="B335" s="6" t="s">
        <v>43</v>
      </c>
      <c r="C335" s="6" t="s">
        <v>975</v>
      </c>
      <c r="D335" s="6" t="s">
        <v>976</v>
      </c>
      <c r="E335" s="5" t="str">
        <f>HYPERLINK("https://www.esco-net.com/wcs/escort/ec/detail?hHinCd=EA854BC-2A","EA854BC-2A")</f>
        <v>EA854BC-2A</v>
      </c>
    </row>
    <row r="336" spans="2:5" x14ac:dyDescent="0.2">
      <c r="B336" s="6" t="s">
        <v>977</v>
      </c>
      <c r="C336" s="6" t="s">
        <v>978</v>
      </c>
      <c r="D336" s="6" t="s">
        <v>979</v>
      </c>
      <c r="E336" s="5" t="str">
        <f>HYPERLINK("https://www.esco-net.com/wcs/escort/ec/detail?hHinCd=EA898RG-23","EA898RG-23")</f>
        <v>EA898RG-23</v>
      </c>
    </row>
    <row r="337" spans="2:5" x14ac:dyDescent="0.2">
      <c r="B337" s="6" t="s">
        <v>44</v>
      </c>
      <c r="C337" s="6" t="s">
        <v>980</v>
      </c>
      <c r="D337" s="6" t="s">
        <v>981</v>
      </c>
      <c r="E337" s="5"/>
    </row>
    <row r="338" spans="2:5" x14ac:dyDescent="0.2">
      <c r="B338" s="6" t="s">
        <v>982</v>
      </c>
      <c r="C338" s="6" t="s">
        <v>983</v>
      </c>
      <c r="D338" s="6" t="s">
        <v>984</v>
      </c>
      <c r="E338" s="5"/>
    </row>
    <row r="339" spans="2:5" x14ac:dyDescent="0.2">
      <c r="B339" s="6" t="s">
        <v>982</v>
      </c>
      <c r="C339" s="6" t="s">
        <v>985</v>
      </c>
      <c r="D339" s="6" t="s">
        <v>986</v>
      </c>
      <c r="E339" s="5"/>
    </row>
    <row r="340" spans="2:5" x14ac:dyDescent="0.2">
      <c r="B340" s="6" t="s">
        <v>982</v>
      </c>
      <c r="C340" s="6" t="s">
        <v>987</v>
      </c>
      <c r="D340" s="6" t="s">
        <v>988</v>
      </c>
      <c r="E340" s="5" t="str">
        <f>HYPERLINK("https://www.esco-net.com/wcs/escort/ec/detail?hHinCd=EA826EM","EA826EM")</f>
        <v>EA826EM</v>
      </c>
    </row>
    <row r="341" spans="2:5" x14ac:dyDescent="0.2">
      <c r="B341" s="6" t="s">
        <v>982</v>
      </c>
      <c r="C341" s="6" t="s">
        <v>989</v>
      </c>
      <c r="D341" s="6" t="s">
        <v>990</v>
      </c>
      <c r="E341" s="5"/>
    </row>
    <row r="342" spans="2:5" x14ac:dyDescent="0.2">
      <c r="B342" s="6" t="s">
        <v>991</v>
      </c>
      <c r="C342" s="6" t="s">
        <v>992</v>
      </c>
      <c r="D342" s="6" t="s">
        <v>993</v>
      </c>
      <c r="E342" s="5"/>
    </row>
    <row r="343" spans="2:5" x14ac:dyDescent="0.2">
      <c r="B343" s="6" t="s">
        <v>71</v>
      </c>
      <c r="C343" s="6" t="s">
        <v>994</v>
      </c>
      <c r="D343" s="6" t="s">
        <v>995</v>
      </c>
      <c r="E343" s="5" t="str">
        <f>HYPERLINK("https://www.esco-net.com/wcs/escort/ec/detail?hHinCd=EA818PR-7","EA818PR-7")</f>
        <v>EA818PR-7</v>
      </c>
    </row>
    <row r="344" spans="2:5" x14ac:dyDescent="0.2">
      <c r="B344" s="6" t="s">
        <v>71</v>
      </c>
      <c r="C344" s="6" t="s">
        <v>996</v>
      </c>
      <c r="D344" s="6" t="s">
        <v>997</v>
      </c>
      <c r="E344" s="5"/>
    </row>
    <row r="345" spans="2:5" x14ac:dyDescent="0.2">
      <c r="B345" s="6" t="s">
        <v>71</v>
      </c>
      <c r="C345" s="6" t="s">
        <v>998</v>
      </c>
      <c r="D345" s="6" t="s">
        <v>999</v>
      </c>
      <c r="E345" s="5" t="str">
        <f>HYPERLINK("https://www.esco-net.com/wcs/escort/ec/detail?hHinCd=EA818PR-5S","EA818PR-5S")</f>
        <v>EA818PR-5S</v>
      </c>
    </row>
    <row r="346" spans="2:5" x14ac:dyDescent="0.2">
      <c r="B346" s="6" t="s">
        <v>24</v>
      </c>
      <c r="C346" s="6" t="s">
        <v>1000</v>
      </c>
      <c r="D346" s="6" t="s">
        <v>1001</v>
      </c>
      <c r="E346" s="5"/>
    </row>
    <row r="347" spans="2:5" x14ac:dyDescent="0.2">
      <c r="B347" s="6" t="s">
        <v>24</v>
      </c>
      <c r="C347" s="6" t="s">
        <v>1002</v>
      </c>
      <c r="D347" s="6" t="s">
        <v>1003</v>
      </c>
      <c r="E347" s="5"/>
    </row>
    <row r="348" spans="2:5" x14ac:dyDescent="0.2">
      <c r="B348" s="6" t="s">
        <v>24</v>
      </c>
      <c r="C348" s="6" t="s">
        <v>1004</v>
      </c>
      <c r="D348" s="6" t="s">
        <v>1003</v>
      </c>
      <c r="E348" s="5"/>
    </row>
    <row r="349" spans="2:5" x14ac:dyDescent="0.2">
      <c r="B349" s="6" t="s">
        <v>72</v>
      </c>
      <c r="C349" s="6" t="s">
        <v>1005</v>
      </c>
      <c r="D349" s="6" t="s">
        <v>1006</v>
      </c>
      <c r="E349" s="5" t="str">
        <f>HYPERLINK("https://www.esco-net.com/wcs/escort/ec/detail?hHinCd=EA818E-221","EA818E-221")</f>
        <v>EA818E-221</v>
      </c>
    </row>
    <row r="350" spans="2:5" x14ac:dyDescent="0.2">
      <c r="B350" s="6" t="s">
        <v>72</v>
      </c>
      <c r="C350" s="6" t="s">
        <v>1007</v>
      </c>
      <c r="D350" s="6" t="s">
        <v>1008</v>
      </c>
      <c r="E350" s="5"/>
    </row>
    <row r="351" spans="2:5" x14ac:dyDescent="0.2">
      <c r="B351" s="6" t="s">
        <v>72</v>
      </c>
      <c r="C351" s="6" t="s">
        <v>1009</v>
      </c>
      <c r="D351" s="6" t="s">
        <v>1010</v>
      </c>
      <c r="E351" s="5" t="str">
        <f>HYPERLINK("https://www.esco-net.com/wcs/escort/ec/detail?hHinCd=EA818E-142","EA818E-142")</f>
        <v>EA818E-142</v>
      </c>
    </row>
    <row r="352" spans="2:5" x14ac:dyDescent="0.2">
      <c r="B352" s="6" t="s">
        <v>72</v>
      </c>
      <c r="C352" s="6" t="s">
        <v>1011</v>
      </c>
      <c r="D352" s="6" t="s">
        <v>1012</v>
      </c>
      <c r="E352" s="5"/>
    </row>
    <row r="353" spans="2:5" x14ac:dyDescent="0.2">
      <c r="B353" s="6" t="s">
        <v>72</v>
      </c>
      <c r="C353" s="6" t="s">
        <v>1013</v>
      </c>
      <c r="D353" s="6" t="s">
        <v>1014</v>
      </c>
      <c r="E353" s="5"/>
    </row>
    <row r="354" spans="2:5" x14ac:dyDescent="0.2">
      <c r="B354" s="6" t="s">
        <v>72</v>
      </c>
      <c r="C354" s="6" t="s">
        <v>1015</v>
      </c>
      <c r="D354" s="6" t="s">
        <v>1016</v>
      </c>
      <c r="E354" s="5"/>
    </row>
    <row r="355" spans="2:5" x14ac:dyDescent="0.2">
      <c r="B355" s="6" t="s">
        <v>72</v>
      </c>
      <c r="C355" s="6" t="s">
        <v>1017</v>
      </c>
      <c r="D355" s="6" t="s">
        <v>1018</v>
      </c>
      <c r="E355" s="5" t="str">
        <f>HYPERLINK("https://www.esco-net.com/wcs/escort/ec/detail?hHinCd=EA819AJ-14","EA819AJ-14")</f>
        <v>EA819AJ-14</v>
      </c>
    </row>
    <row r="356" spans="2:5" x14ac:dyDescent="0.2">
      <c r="B356" s="6" t="s">
        <v>45</v>
      </c>
      <c r="C356" s="6" t="s">
        <v>1019</v>
      </c>
      <c r="D356" s="6" t="s">
        <v>1020</v>
      </c>
      <c r="E356" s="5" t="str">
        <f>HYPERLINK("https://www.esco-net.com/wcs/escort/ec/detail?hHinCd=EA818MA-3B","EA818MA-3B")</f>
        <v>EA818MA-3B</v>
      </c>
    </row>
    <row r="357" spans="2:5" x14ac:dyDescent="0.2">
      <c r="B357" s="6" t="s">
        <v>1021</v>
      </c>
      <c r="C357" s="6" t="s">
        <v>1022</v>
      </c>
      <c r="D357" s="6" t="s">
        <v>1023</v>
      </c>
      <c r="E357" s="5" t="str">
        <f>HYPERLINK("https://www.esco-net.com/wcs/escort/ec/detail?hHinCd=EA860WB-2","EA860WB-2")</f>
        <v>EA860WB-2</v>
      </c>
    </row>
    <row r="358" spans="2:5" x14ac:dyDescent="0.2">
      <c r="B358" s="6" t="s">
        <v>1021</v>
      </c>
      <c r="C358" s="6" t="s">
        <v>1024</v>
      </c>
      <c r="D358" s="6" t="s">
        <v>1025</v>
      </c>
      <c r="E358" s="5" t="str">
        <f>HYPERLINK("https://www.esco-net.com/wcs/escort/ec/detail?hHinCd=EA860WB-2","EA860WB-2")</f>
        <v>EA860WB-2</v>
      </c>
    </row>
    <row r="359" spans="2:5" x14ac:dyDescent="0.2">
      <c r="B359" s="6" t="s">
        <v>1026</v>
      </c>
      <c r="C359" s="6" t="s">
        <v>1027</v>
      </c>
      <c r="D359" s="6" t="s">
        <v>1028</v>
      </c>
      <c r="E359" s="5"/>
    </row>
    <row r="360" spans="2:5" x14ac:dyDescent="0.2">
      <c r="B360" s="6" t="s">
        <v>1029</v>
      </c>
      <c r="C360" s="6" t="s">
        <v>1030</v>
      </c>
      <c r="D360" s="6" t="s">
        <v>1031</v>
      </c>
      <c r="E360" s="5" t="str">
        <f>HYPERLINK("https://www.esco-net.com/wcs/escort/ec/detail?hHinCd=EA815BD-30A","EA815BD-30A")</f>
        <v>EA815BD-30A</v>
      </c>
    </row>
    <row r="361" spans="2:5" x14ac:dyDescent="0.2">
      <c r="B361" s="6" t="s">
        <v>1032</v>
      </c>
      <c r="C361" s="6" t="s">
        <v>1033</v>
      </c>
      <c r="D361" s="6" t="s">
        <v>1034</v>
      </c>
      <c r="E361" s="5" t="str">
        <f>HYPERLINK("https://www.esco-net.com/wcs/escort/ec/detail?hHinCd=EA815GR-21A","EA815GR-21A")</f>
        <v>EA815GR-21A</v>
      </c>
    </row>
    <row r="362" spans="2:5" x14ac:dyDescent="0.2">
      <c r="B362" s="6" t="s">
        <v>1032</v>
      </c>
      <c r="C362" s="6" t="s">
        <v>1035</v>
      </c>
      <c r="D362" s="6" t="s">
        <v>1036</v>
      </c>
      <c r="E362" s="5" t="str">
        <f>HYPERLINK("https://www.esco-net.com/wcs/escort/ec/detail?hHinCd=EA815GR-22A","EA815GR-22A")</f>
        <v>EA815GR-22A</v>
      </c>
    </row>
    <row r="363" spans="2:5" x14ac:dyDescent="0.2">
      <c r="B363" s="6" t="s">
        <v>1037</v>
      </c>
      <c r="C363" s="6" t="s">
        <v>1038</v>
      </c>
      <c r="D363" s="6" t="s">
        <v>1039</v>
      </c>
      <c r="E363" s="5" t="str">
        <f>HYPERLINK("https://www.esco-net.com/wcs/escort/ec/detail?hHinCd=EA815GA-93","EA815GA-93")</f>
        <v>EA815GA-93</v>
      </c>
    </row>
    <row r="364" spans="2:5" x14ac:dyDescent="0.2">
      <c r="B364" s="6" t="s">
        <v>1040</v>
      </c>
      <c r="C364" s="6" t="s">
        <v>1041</v>
      </c>
      <c r="D364" s="6" t="s">
        <v>1042</v>
      </c>
      <c r="E364" s="5"/>
    </row>
    <row r="365" spans="2:5" x14ac:dyDescent="0.2">
      <c r="B365" s="6" t="s">
        <v>1043</v>
      </c>
      <c r="C365" s="6" t="s">
        <v>1044</v>
      </c>
      <c r="D365" s="6" t="s">
        <v>1045</v>
      </c>
      <c r="E365" s="5" t="str">
        <f>HYPERLINK("https://www.esco-net.com/wcs/escort/ec/detail?hHinCd=EA824-4.2A","EA824-4.2A")</f>
        <v>EA824-4.2A</v>
      </c>
    </row>
    <row r="366" spans="2:5" x14ac:dyDescent="0.2">
      <c r="B366" s="6" t="s">
        <v>1043</v>
      </c>
      <c r="C366" s="6" t="s">
        <v>1046</v>
      </c>
      <c r="D366" s="6" t="s">
        <v>1047</v>
      </c>
      <c r="E366" s="5" t="str">
        <f>HYPERLINK("https://www.esco-net.com/wcs/escort/ec/detail?hHinCd=EA824-8A","EA824-8A")</f>
        <v>EA824-8A</v>
      </c>
    </row>
    <row r="367" spans="2:5" x14ac:dyDescent="0.2">
      <c r="B367" s="6" t="s">
        <v>1048</v>
      </c>
      <c r="C367" s="6" t="s">
        <v>1049</v>
      </c>
      <c r="D367" s="6" t="s">
        <v>1050</v>
      </c>
      <c r="E367" s="5"/>
    </row>
    <row r="368" spans="2:5" x14ac:dyDescent="0.2">
      <c r="B368" s="6" t="s">
        <v>1048</v>
      </c>
      <c r="C368" s="6" t="s">
        <v>1051</v>
      </c>
      <c r="D368" s="6" t="s">
        <v>1052</v>
      </c>
      <c r="E368" s="5"/>
    </row>
    <row r="369" spans="2:5" x14ac:dyDescent="0.2">
      <c r="B369" s="6" t="s">
        <v>1053</v>
      </c>
      <c r="C369" s="6" t="s">
        <v>1054</v>
      </c>
      <c r="D369" s="6" t="s">
        <v>1055</v>
      </c>
      <c r="E369" s="5" t="str">
        <f>HYPERLINK("https://www.esco-net.com/wcs/escort/ec/detail?hHinCd=EA824PG-3.8","EA824PG-3.8")</f>
        <v>EA824PG-3.8</v>
      </c>
    </row>
    <row r="370" spans="2:5" x14ac:dyDescent="0.2">
      <c r="B370" s="6" t="s">
        <v>98</v>
      </c>
      <c r="C370" s="6" t="s">
        <v>1056</v>
      </c>
      <c r="D370" s="6" t="s">
        <v>1057</v>
      </c>
      <c r="E370" s="5" t="str">
        <f>HYPERLINK("https://www.esco-net.com/wcs/escort/ec/detail?hHinCd=EA827FC-12B","EA827FC-12B")</f>
        <v>EA827FC-12B</v>
      </c>
    </row>
    <row r="371" spans="2:5" x14ac:dyDescent="0.2">
      <c r="B371" s="6" t="s">
        <v>1058</v>
      </c>
      <c r="C371" s="6" t="s">
        <v>1059</v>
      </c>
      <c r="D371" s="6" t="s">
        <v>1060</v>
      </c>
      <c r="E371" s="5"/>
    </row>
    <row r="372" spans="2:5" x14ac:dyDescent="0.2">
      <c r="B372" s="6" t="s">
        <v>1061</v>
      </c>
      <c r="C372" s="6" t="s">
        <v>1062</v>
      </c>
      <c r="D372" s="6" t="s">
        <v>1063</v>
      </c>
      <c r="E372" s="5"/>
    </row>
    <row r="373" spans="2:5" x14ac:dyDescent="0.2">
      <c r="B373" s="6" t="s">
        <v>1061</v>
      </c>
      <c r="C373" s="6" t="s">
        <v>1064</v>
      </c>
      <c r="D373" s="6" t="s">
        <v>1065</v>
      </c>
      <c r="E373" s="5"/>
    </row>
    <row r="374" spans="2:5" x14ac:dyDescent="0.2">
      <c r="B374" s="6" t="s">
        <v>14</v>
      </c>
      <c r="C374" s="6" t="s">
        <v>1066</v>
      </c>
      <c r="D374" s="6" t="s">
        <v>1067</v>
      </c>
      <c r="E374" s="5" t="str">
        <f>HYPERLINK("https://www.esco-net.com/wcs/escort/ec/detail?hHinCd=EA829VX-2","EA829VX-2")</f>
        <v>EA829VX-2</v>
      </c>
    </row>
    <row r="375" spans="2:5" x14ac:dyDescent="0.2">
      <c r="B375" s="6" t="s">
        <v>1068</v>
      </c>
      <c r="C375" s="6" t="s">
        <v>1069</v>
      </c>
      <c r="D375" s="6" t="s">
        <v>1070</v>
      </c>
      <c r="E375" s="5" t="str">
        <f>HYPERLINK("https://www.esco-net.com/wcs/escort/ec/detail?hHinCd=EA829VX-21","EA829VX-21")</f>
        <v>EA829VX-21</v>
      </c>
    </row>
    <row r="376" spans="2:5" x14ac:dyDescent="0.2">
      <c r="B376" s="6" t="s">
        <v>99</v>
      </c>
      <c r="C376" s="6" t="s">
        <v>1071</v>
      </c>
      <c r="D376" s="6" t="s">
        <v>1072</v>
      </c>
      <c r="E376" s="5" t="str">
        <f>HYPERLINK("https://www.esco-net.com/wcs/escort/ec/detail?hHinCd=EA829JL-6","EA829JL-6")</f>
        <v>EA829JL-6</v>
      </c>
    </row>
    <row r="377" spans="2:5" x14ac:dyDescent="0.2">
      <c r="B377" s="6" t="s">
        <v>1073</v>
      </c>
      <c r="C377" s="6" t="s">
        <v>1074</v>
      </c>
      <c r="D377" s="6" t="s">
        <v>1075</v>
      </c>
      <c r="E377" s="5" t="str">
        <f>HYPERLINK("https://www.esco-net.com/wcs/escort/ec/detail?hHinCd=EA819DF-101","EA819DF-101")</f>
        <v>EA819DF-101</v>
      </c>
    </row>
    <row r="378" spans="2:5" x14ac:dyDescent="0.2">
      <c r="B378" s="6" t="s">
        <v>1073</v>
      </c>
      <c r="C378" s="6" t="s">
        <v>1076</v>
      </c>
      <c r="D378" s="6" t="s">
        <v>1077</v>
      </c>
      <c r="E378" s="5" t="str">
        <f>HYPERLINK("https://www.esco-net.com/wcs/escort/ec/detail?hHinCd=EA819DG-6","EA819DG-6")</f>
        <v>EA819DG-6</v>
      </c>
    </row>
    <row r="379" spans="2:5" x14ac:dyDescent="0.2">
      <c r="B379" s="6" t="s">
        <v>1078</v>
      </c>
      <c r="C379" s="6" t="s">
        <v>1079</v>
      </c>
      <c r="D379" s="6" t="s">
        <v>1080</v>
      </c>
      <c r="E379" s="5" t="str">
        <f>HYPERLINK("https://www.esco-net.com/wcs/escort/ec/detail?hHinCd=EA819BB-12A","EA819BB-12A")</f>
        <v>EA819BB-12A</v>
      </c>
    </row>
    <row r="380" spans="2:5" x14ac:dyDescent="0.2">
      <c r="B380" s="6" t="s">
        <v>1081</v>
      </c>
      <c r="C380" s="6" t="s">
        <v>1082</v>
      </c>
      <c r="D380" s="6" t="s">
        <v>1083</v>
      </c>
      <c r="E380" s="5"/>
    </row>
    <row r="381" spans="2:5" x14ac:dyDescent="0.2">
      <c r="B381" s="6" t="s">
        <v>1084</v>
      </c>
      <c r="C381" s="6" t="s">
        <v>1085</v>
      </c>
      <c r="D381" s="6" t="s">
        <v>1086</v>
      </c>
      <c r="E381" s="5" t="str">
        <f>HYPERLINK("https://www.esco-net.com/wcs/escort/ec/detail?hHinCd=EA819DR","EA819DR")</f>
        <v>EA819DR</v>
      </c>
    </row>
    <row r="382" spans="2:5" x14ac:dyDescent="0.2">
      <c r="B382" s="6" t="s">
        <v>1087</v>
      </c>
      <c r="C382" s="6" t="s">
        <v>1088</v>
      </c>
      <c r="D382" s="6" t="s">
        <v>1089</v>
      </c>
      <c r="E382" s="5" t="str">
        <f>HYPERLINK("https://www.esco-net.com/wcs/escort/ec/detail?hHinCd=EA819AJ-138","EA819AJ-138")</f>
        <v>EA819AJ-138</v>
      </c>
    </row>
    <row r="383" spans="2:5" x14ac:dyDescent="0.2">
      <c r="B383" s="6" t="s">
        <v>1090</v>
      </c>
      <c r="C383" s="6" t="s">
        <v>1091</v>
      </c>
      <c r="D383" s="6" t="s">
        <v>1092</v>
      </c>
      <c r="E383" s="5" t="str">
        <f>HYPERLINK("https://www.esco-net.com/wcs/escort/ec/detail?hHinCd=EA825SB-2","EA825SB-2")</f>
        <v>EA825SB-2</v>
      </c>
    </row>
    <row r="384" spans="2:5" x14ac:dyDescent="0.2">
      <c r="B384" s="6" t="s">
        <v>1090</v>
      </c>
      <c r="C384" s="6" t="s">
        <v>1093</v>
      </c>
      <c r="D384" s="6" t="s">
        <v>1094</v>
      </c>
      <c r="E384" s="5" t="str">
        <f>HYPERLINK("https://www.esco-net.com/wcs/escort/ec/detail?hHinCd=EA825SB-3","EA825SB-3")</f>
        <v>EA825SB-3</v>
      </c>
    </row>
    <row r="385" spans="2:5" x14ac:dyDescent="0.2">
      <c r="B385" s="6" t="s">
        <v>1090</v>
      </c>
      <c r="C385" s="6" t="s">
        <v>1095</v>
      </c>
      <c r="D385" s="6" t="s">
        <v>1096</v>
      </c>
      <c r="E385" s="5" t="str">
        <f>HYPERLINK("https://www.esco-net.com/wcs/escort/ec/detail?hHinCd=EA827FM-2","EA827FM-2")</f>
        <v>EA827FM-2</v>
      </c>
    </row>
    <row r="386" spans="2:5" x14ac:dyDescent="0.2">
      <c r="B386" s="6" t="s">
        <v>1090</v>
      </c>
      <c r="C386" s="6" t="s">
        <v>1097</v>
      </c>
      <c r="D386" s="6" t="s">
        <v>1098</v>
      </c>
      <c r="E386" s="5"/>
    </row>
    <row r="387" spans="2:5" x14ac:dyDescent="0.2">
      <c r="B387" s="6" t="s">
        <v>25</v>
      </c>
      <c r="C387" s="6" t="s">
        <v>1099</v>
      </c>
      <c r="D387" s="6" t="s">
        <v>1100</v>
      </c>
      <c r="E387" s="5"/>
    </row>
    <row r="388" spans="2:5" x14ac:dyDescent="0.2">
      <c r="B388" s="6" t="s">
        <v>1101</v>
      </c>
      <c r="C388" s="6" t="s">
        <v>1102</v>
      </c>
      <c r="D388" s="6" t="s">
        <v>1103</v>
      </c>
      <c r="E388" s="5" t="str">
        <f>HYPERLINK("https://www.esco-net.com/wcs/escort/ec/detail?hHinCd=EA823LX-222","EA823LX-222")</f>
        <v>EA823LX-222</v>
      </c>
    </row>
    <row r="389" spans="2:5" x14ac:dyDescent="0.2">
      <c r="B389" s="6" t="s">
        <v>1104</v>
      </c>
      <c r="C389" s="6" t="s">
        <v>1105</v>
      </c>
      <c r="D389" s="6" t="s">
        <v>1106</v>
      </c>
      <c r="E389" s="5" t="str">
        <f>HYPERLINK("https://www.esco-net.com/wcs/escort/ec/detail?hHinCd=EA823L-2L","EA823L-2L")</f>
        <v>EA823L-2L</v>
      </c>
    </row>
    <row r="390" spans="2:5" x14ac:dyDescent="0.2">
      <c r="B390" s="6" t="s">
        <v>1104</v>
      </c>
      <c r="C390" s="6" t="s">
        <v>1107</v>
      </c>
      <c r="D390" s="6" t="s">
        <v>1108</v>
      </c>
      <c r="E390" s="5" t="str">
        <f>HYPERLINK("https://www.esco-net.com/wcs/escort/ec/detail?hHinCd=EA823L-213","EA823L-213")</f>
        <v>EA823L-213</v>
      </c>
    </row>
    <row r="391" spans="2:5" x14ac:dyDescent="0.2">
      <c r="B391" s="6" t="s">
        <v>1104</v>
      </c>
      <c r="C391" s="6" t="s">
        <v>1109</v>
      </c>
      <c r="D391" s="6" t="s">
        <v>1110</v>
      </c>
      <c r="E391" s="5"/>
    </row>
    <row r="392" spans="2:5" x14ac:dyDescent="0.2">
      <c r="B392" s="6" t="s">
        <v>26</v>
      </c>
      <c r="C392" s="6" t="s">
        <v>1111</v>
      </c>
      <c r="D392" s="6" t="s">
        <v>1112</v>
      </c>
      <c r="E392" s="5"/>
    </row>
    <row r="393" spans="2:5" x14ac:dyDescent="0.2">
      <c r="B393" s="6" t="s">
        <v>26</v>
      </c>
      <c r="C393" s="6" t="s">
        <v>1113</v>
      </c>
      <c r="D393" s="6" t="s">
        <v>1114</v>
      </c>
      <c r="E393" s="5"/>
    </row>
    <row r="394" spans="2:5" x14ac:dyDescent="0.2">
      <c r="B394" s="6" t="s">
        <v>26</v>
      </c>
      <c r="C394" s="6" t="s">
        <v>1115</v>
      </c>
      <c r="D394" s="6" t="s">
        <v>1116</v>
      </c>
      <c r="E394" s="5"/>
    </row>
    <row r="395" spans="2:5" x14ac:dyDescent="0.2">
      <c r="B395" s="6" t="s">
        <v>1117</v>
      </c>
      <c r="C395" s="6" t="s">
        <v>1118</v>
      </c>
      <c r="D395" s="6" t="s">
        <v>1119</v>
      </c>
      <c r="E395" s="5"/>
    </row>
    <row r="396" spans="2:5" x14ac:dyDescent="0.2">
      <c r="B396" s="6" t="s">
        <v>1117</v>
      </c>
      <c r="C396" s="6" t="s">
        <v>1120</v>
      </c>
      <c r="D396" s="6" t="s">
        <v>1121</v>
      </c>
      <c r="E396" s="5"/>
    </row>
    <row r="397" spans="2:5" x14ac:dyDescent="0.2">
      <c r="B397" s="6" t="s">
        <v>1122</v>
      </c>
      <c r="C397" s="6" t="s">
        <v>1123</v>
      </c>
      <c r="D397" s="6" t="s">
        <v>1124</v>
      </c>
      <c r="E397" s="5"/>
    </row>
    <row r="398" spans="2:5" x14ac:dyDescent="0.2">
      <c r="B398" s="6" t="s">
        <v>1125</v>
      </c>
      <c r="C398" s="6" t="s">
        <v>1126</v>
      </c>
      <c r="D398" s="6" t="s">
        <v>1127</v>
      </c>
      <c r="E398" s="5" t="str">
        <f>HYPERLINK("https://www.esco-net.com/wcs/escort/ec/detail?hHinCd=EA820AA-25","EA820AA-25")</f>
        <v>EA820AA-25</v>
      </c>
    </row>
    <row r="399" spans="2:5" x14ac:dyDescent="0.2">
      <c r="B399" s="6" t="s">
        <v>1125</v>
      </c>
      <c r="C399" s="6" t="s">
        <v>1128</v>
      </c>
      <c r="D399" s="6" t="s">
        <v>1129</v>
      </c>
      <c r="E399" s="5" t="str">
        <f>HYPERLINK("https://www.esco-net.com/wcs/escort/ec/detail?hHinCd=EA820AA-32","EA820AA-32")</f>
        <v>EA820AA-32</v>
      </c>
    </row>
    <row r="400" spans="2:5" x14ac:dyDescent="0.2">
      <c r="B400" s="6" t="s">
        <v>1125</v>
      </c>
      <c r="C400" s="6" t="s">
        <v>1130</v>
      </c>
      <c r="D400" s="6" t="s">
        <v>1131</v>
      </c>
      <c r="E400" s="5"/>
    </row>
    <row r="401" spans="2:5" x14ac:dyDescent="0.2">
      <c r="B401" s="6" t="s">
        <v>1132</v>
      </c>
      <c r="C401" s="6" t="s">
        <v>1133</v>
      </c>
      <c r="D401" s="6" t="s">
        <v>1134</v>
      </c>
      <c r="E401" s="5"/>
    </row>
    <row r="402" spans="2:5" x14ac:dyDescent="0.2">
      <c r="B402" s="6" t="s">
        <v>1135</v>
      </c>
      <c r="C402" s="6" t="s">
        <v>1136</v>
      </c>
      <c r="D402" s="6" t="s">
        <v>1137</v>
      </c>
      <c r="E402" s="5" t="str">
        <f>HYPERLINK("https://www.esco-net.com/wcs/escort/ec/detail?hHinCd=EA810TC-62","EA810TC-62")</f>
        <v>EA810TC-62</v>
      </c>
    </row>
    <row r="403" spans="2:5" x14ac:dyDescent="0.2">
      <c r="B403" s="6" t="s">
        <v>1135</v>
      </c>
      <c r="C403" s="6" t="s">
        <v>1138</v>
      </c>
      <c r="D403" s="6" t="s">
        <v>1139</v>
      </c>
      <c r="E403" s="5"/>
    </row>
    <row r="404" spans="2:5" x14ac:dyDescent="0.2">
      <c r="B404" s="6" t="s">
        <v>100</v>
      </c>
      <c r="C404" s="6" t="s">
        <v>1140</v>
      </c>
      <c r="D404" s="6" t="s">
        <v>1141</v>
      </c>
      <c r="E404" s="5" t="str">
        <f>HYPERLINK("https://www.esco-net.com/wcs/escort/ec/detail?hHinCd=EA851CJ-4","EA851CJ-4")</f>
        <v>EA851CJ-4</v>
      </c>
    </row>
    <row r="405" spans="2:5" x14ac:dyDescent="0.2">
      <c r="B405" s="6" t="s">
        <v>1142</v>
      </c>
      <c r="C405" s="6" t="s">
        <v>1143</v>
      </c>
      <c r="D405" s="6" t="s">
        <v>1144</v>
      </c>
      <c r="E405" s="5" t="str">
        <f>HYPERLINK("https://www.esco-net.com/wcs/escort/ec/detail?hHinCd=EA851CB-33","EA851CB-33")</f>
        <v>EA851CB-33</v>
      </c>
    </row>
    <row r="406" spans="2:5" x14ac:dyDescent="0.2">
      <c r="B406" s="6" t="s">
        <v>1145</v>
      </c>
      <c r="C406" s="6" t="s">
        <v>1146</v>
      </c>
      <c r="D406" s="6" t="s">
        <v>1147</v>
      </c>
      <c r="E406" s="5" t="str">
        <f>HYPERLINK("https://www.esco-net.com/wcs/escort/ec/detail?hHinCd=EA854LG-3","EA854LG-3")</f>
        <v>EA854LG-3</v>
      </c>
    </row>
    <row r="407" spans="2:5" x14ac:dyDescent="0.2">
      <c r="B407" s="6" t="s">
        <v>1145</v>
      </c>
      <c r="C407" s="6" t="s">
        <v>1148</v>
      </c>
      <c r="D407" s="6" t="s">
        <v>1149</v>
      </c>
      <c r="E407" s="5"/>
    </row>
    <row r="408" spans="2:5" x14ac:dyDescent="0.2">
      <c r="B408" s="6" t="s">
        <v>1150</v>
      </c>
      <c r="C408" s="6" t="s">
        <v>1151</v>
      </c>
      <c r="D408" s="6" t="s">
        <v>1152</v>
      </c>
      <c r="E408" s="5" t="str">
        <f>HYPERLINK("https://www.esco-net.com/wcs/escort/ec/detail?hHinCd=EA857AB-41","EA857AB-41")</f>
        <v>EA857AB-41</v>
      </c>
    </row>
    <row r="409" spans="2:5" x14ac:dyDescent="0.2">
      <c r="B409" s="6" t="s">
        <v>1153</v>
      </c>
      <c r="C409" s="6" t="s">
        <v>1154</v>
      </c>
      <c r="D409" s="6" t="s">
        <v>1155</v>
      </c>
      <c r="E409" s="5" t="str">
        <f>HYPERLINK("https://www.esco-net.com/wcs/escort/ec/detail?hHinCd=EA809XC-6","EA809XC-6")</f>
        <v>EA809XC-6</v>
      </c>
    </row>
    <row r="410" spans="2:5" x14ac:dyDescent="0.2">
      <c r="B410" s="6" t="s">
        <v>1153</v>
      </c>
      <c r="C410" s="6" t="s">
        <v>1156</v>
      </c>
      <c r="D410" s="6" t="s">
        <v>1157</v>
      </c>
      <c r="E410" s="5" t="str">
        <f>HYPERLINK("https://www.esco-net.com/wcs/escort/ec/detail?hHinCd=EA809XE-324","EA809XE-324")</f>
        <v>EA809XE-324</v>
      </c>
    </row>
    <row r="411" spans="2:5" x14ac:dyDescent="0.2">
      <c r="B411" s="6" t="s">
        <v>1153</v>
      </c>
      <c r="C411" s="6" t="s">
        <v>1158</v>
      </c>
      <c r="D411" s="6" t="s">
        <v>1159</v>
      </c>
      <c r="E411" s="5" t="str">
        <f>HYPERLINK("https://www.esco-net.com/wcs/escort/ec/detail?hHinCd=EA809XE-327","EA809XE-327")</f>
        <v>EA809XE-327</v>
      </c>
    </row>
    <row r="412" spans="2:5" x14ac:dyDescent="0.2">
      <c r="B412" s="6" t="s">
        <v>1160</v>
      </c>
      <c r="C412" s="6" t="s">
        <v>1161</v>
      </c>
      <c r="D412" s="6" t="s">
        <v>1162</v>
      </c>
      <c r="E412" s="5"/>
    </row>
    <row r="413" spans="2:5" x14ac:dyDescent="0.2">
      <c r="B413" s="6" t="s">
        <v>1163</v>
      </c>
      <c r="C413" s="6" t="s">
        <v>1164</v>
      </c>
      <c r="D413" s="6" t="s">
        <v>1165</v>
      </c>
      <c r="E413" s="5" t="str">
        <f>HYPERLINK("https://www.esco-net.com/wcs/escort/ec/detail?hHinCd=EA843XD-180","EA843XD-180")</f>
        <v>EA843XD-180</v>
      </c>
    </row>
    <row r="414" spans="2:5" x14ac:dyDescent="0.2">
      <c r="B414" s="6" t="s">
        <v>1166</v>
      </c>
      <c r="C414" s="6" t="s">
        <v>1167</v>
      </c>
      <c r="D414" s="6" t="s">
        <v>1168</v>
      </c>
      <c r="E414" s="5"/>
    </row>
    <row r="415" spans="2:5" x14ac:dyDescent="0.2">
      <c r="B415" s="6" t="s">
        <v>1169</v>
      </c>
      <c r="C415" s="6" t="s">
        <v>1170</v>
      </c>
      <c r="D415" s="6" t="s">
        <v>1171</v>
      </c>
      <c r="E415" s="5"/>
    </row>
    <row r="416" spans="2:5" x14ac:dyDescent="0.2">
      <c r="B416" s="6" t="s">
        <v>1172</v>
      </c>
      <c r="C416" s="6" t="s">
        <v>1173</v>
      </c>
      <c r="D416" s="6" t="s">
        <v>1174</v>
      </c>
      <c r="E416" s="5"/>
    </row>
    <row r="417" spans="2:5" x14ac:dyDescent="0.2">
      <c r="B417" s="6" t="s">
        <v>1175</v>
      </c>
      <c r="C417" s="6" t="s">
        <v>1176</v>
      </c>
      <c r="D417" s="6" t="s">
        <v>1177</v>
      </c>
      <c r="E417" s="5" t="str">
        <f>HYPERLINK("https://www.esco-net.com/wcs/escort/ec/detail?hHinCd=EA843RH-1","EA843RH-1")</f>
        <v>EA843RH-1</v>
      </c>
    </row>
    <row r="418" spans="2:5" x14ac:dyDescent="0.2">
      <c r="B418" s="6" t="s">
        <v>46</v>
      </c>
      <c r="C418" s="6" t="s">
        <v>1178</v>
      </c>
      <c r="D418" s="6" t="s">
        <v>1179</v>
      </c>
      <c r="E418" s="5"/>
    </row>
    <row r="419" spans="2:5" x14ac:dyDescent="0.2">
      <c r="B419" s="6" t="s">
        <v>1180</v>
      </c>
      <c r="C419" s="6" t="s">
        <v>1181</v>
      </c>
      <c r="D419" s="6" t="s">
        <v>1182</v>
      </c>
      <c r="E419" s="5"/>
    </row>
    <row r="420" spans="2:5" x14ac:dyDescent="0.2">
      <c r="B420" s="6" t="s">
        <v>101</v>
      </c>
      <c r="C420" s="6" t="s">
        <v>1183</v>
      </c>
      <c r="D420" s="6" t="s">
        <v>1184</v>
      </c>
      <c r="E420" s="5" t="str">
        <f>HYPERLINK("https://www.esco-net.com/wcs/escort/ec/detail?hHinCd=EA819AY-11","EA819AY-11")</f>
        <v>EA819AY-11</v>
      </c>
    </row>
    <row r="421" spans="2:5" x14ac:dyDescent="0.2">
      <c r="B421" s="6" t="s">
        <v>1185</v>
      </c>
      <c r="C421" s="6" t="s">
        <v>1186</v>
      </c>
      <c r="D421" s="6" t="s">
        <v>1187</v>
      </c>
      <c r="E421" s="5" t="str">
        <f>HYPERLINK("https://www.esco-net.com/wcs/escort/ec/detail?hHinCd=EA819EL-7","EA819EL-7")</f>
        <v>EA819EL-7</v>
      </c>
    </row>
    <row r="422" spans="2:5" x14ac:dyDescent="0.2">
      <c r="B422" s="6" t="s">
        <v>1188</v>
      </c>
      <c r="C422" s="6" t="s">
        <v>1189</v>
      </c>
      <c r="D422" s="6" t="s">
        <v>1190</v>
      </c>
      <c r="E422" s="5" t="str">
        <f>HYPERLINK("https://www.esco-net.com/wcs/escort/ec/detail?hHinCd=EA813AF-123","EA813AF-123")</f>
        <v>EA813AF-123</v>
      </c>
    </row>
    <row r="423" spans="2:5" x14ac:dyDescent="0.2">
      <c r="B423" s="6" t="s">
        <v>1191</v>
      </c>
      <c r="C423" s="6" t="s">
        <v>1192</v>
      </c>
      <c r="D423" s="6" t="s">
        <v>1193</v>
      </c>
      <c r="E423" s="5"/>
    </row>
    <row r="424" spans="2:5" x14ac:dyDescent="0.2">
      <c r="B424" s="6" t="s">
        <v>1194</v>
      </c>
      <c r="C424" s="6" t="s">
        <v>1195</v>
      </c>
      <c r="D424" s="6" t="s">
        <v>1196</v>
      </c>
      <c r="E424" s="5" t="str">
        <f>HYPERLINK("https://www.esco-net.com/wcs/escort/ec/detail?hHinCd=EA611KA-53","EA611KA-53")</f>
        <v>EA611KA-53</v>
      </c>
    </row>
    <row r="425" spans="2:5" x14ac:dyDescent="0.2">
      <c r="B425" s="6" t="s">
        <v>1194</v>
      </c>
      <c r="C425" s="6" t="s">
        <v>1197</v>
      </c>
      <c r="D425" s="6" t="s">
        <v>1198</v>
      </c>
      <c r="E425" s="5"/>
    </row>
    <row r="426" spans="2:5" x14ac:dyDescent="0.2">
      <c r="B426" s="6" t="s">
        <v>1199</v>
      </c>
      <c r="C426" s="6" t="s">
        <v>1200</v>
      </c>
      <c r="D426" s="6" t="s">
        <v>1201</v>
      </c>
      <c r="E426" s="5" t="str">
        <f>HYPERLINK("https://www.esco-net.com/wcs/escort/ec/detail?hHinCd=EA551E-2","EA551E-2")</f>
        <v>EA551E-2</v>
      </c>
    </row>
    <row r="427" spans="2:5" x14ac:dyDescent="0.2">
      <c r="B427" s="6" t="s">
        <v>1202</v>
      </c>
      <c r="C427" s="6" t="s">
        <v>1203</v>
      </c>
      <c r="D427" s="6" t="s">
        <v>1204</v>
      </c>
      <c r="E427" s="5" t="str">
        <f>HYPERLINK("https://www.esco-net.com/wcs/escort/ec/detail?hHinCd=EA153PA-1A","EA153PA-1A")</f>
        <v>EA153PA-1A</v>
      </c>
    </row>
    <row r="428" spans="2:5" x14ac:dyDescent="0.2">
      <c r="B428" s="6" t="s">
        <v>1205</v>
      </c>
      <c r="C428" s="6" t="s">
        <v>1206</v>
      </c>
      <c r="D428" s="6" t="s">
        <v>1207</v>
      </c>
      <c r="E428" s="5" t="str">
        <f>HYPERLINK("https://www.esco-net.com/wcs/escort/ec/detail?hHinCd=EA162EA-1","EA162EA-1")</f>
        <v>EA162EA-1</v>
      </c>
    </row>
    <row r="429" spans="2:5" x14ac:dyDescent="0.2">
      <c r="B429" s="6" t="s">
        <v>1208</v>
      </c>
      <c r="C429" s="6" t="s">
        <v>1209</v>
      </c>
      <c r="D429" s="6" t="s">
        <v>1210</v>
      </c>
      <c r="E429" s="5"/>
    </row>
    <row r="430" spans="2:5" x14ac:dyDescent="0.2">
      <c r="B430" s="6" t="s">
        <v>1211</v>
      </c>
      <c r="C430" s="6" t="s">
        <v>1212</v>
      </c>
      <c r="D430" s="6" t="s">
        <v>1213</v>
      </c>
      <c r="E430" s="5" t="str">
        <f>HYPERLINK("https://www.esco-net.com/wcs/escort/ec/detail?hHinCd=EA124BK-26","EA124BK-26")</f>
        <v>EA124BK-26</v>
      </c>
    </row>
    <row r="431" spans="2:5" x14ac:dyDescent="0.2">
      <c r="B431" s="6" t="s">
        <v>102</v>
      </c>
      <c r="C431" s="6" t="s">
        <v>1214</v>
      </c>
      <c r="D431" s="6" t="s">
        <v>1215</v>
      </c>
      <c r="E431" s="5" t="str">
        <f>HYPERLINK("https://www.esco-net.com/wcs/escort/ec/detail?hHinCd=EA124BD-30B","EA124BD-30B")</f>
        <v>EA124BD-30B</v>
      </c>
    </row>
    <row r="432" spans="2:5" x14ac:dyDescent="0.2">
      <c r="B432" s="6" t="s">
        <v>1216</v>
      </c>
      <c r="C432" s="6" t="s">
        <v>1217</v>
      </c>
      <c r="D432" s="6" t="s">
        <v>1218</v>
      </c>
      <c r="E432" s="5" t="str">
        <f>HYPERLINK("https://www.esco-net.com/wcs/escort/ec/detail?hHinCd=EA125EE-20","EA125EE-20")</f>
        <v>EA125EE-20</v>
      </c>
    </row>
    <row r="433" spans="2:5" x14ac:dyDescent="0.2">
      <c r="B433" s="6" t="s">
        <v>1219</v>
      </c>
      <c r="C433" s="6" t="s">
        <v>1220</v>
      </c>
      <c r="D433" s="6" t="s">
        <v>1221</v>
      </c>
      <c r="E433" s="5"/>
    </row>
    <row r="434" spans="2:5" x14ac:dyDescent="0.2">
      <c r="B434" s="6" t="s">
        <v>1222</v>
      </c>
      <c r="C434" s="6" t="s">
        <v>1223</v>
      </c>
      <c r="D434" s="6" t="s">
        <v>1224</v>
      </c>
      <c r="E434" s="5"/>
    </row>
    <row r="435" spans="2:5" x14ac:dyDescent="0.2">
      <c r="B435" s="6" t="s">
        <v>1222</v>
      </c>
      <c r="C435" s="6" t="s">
        <v>1225</v>
      </c>
      <c r="D435" s="6" t="s">
        <v>1226</v>
      </c>
      <c r="E435" s="5"/>
    </row>
    <row r="436" spans="2:5" x14ac:dyDescent="0.2">
      <c r="B436" s="6" t="s">
        <v>1227</v>
      </c>
      <c r="C436" s="6" t="s">
        <v>1228</v>
      </c>
      <c r="D436" s="6" t="s">
        <v>1229</v>
      </c>
      <c r="E436" s="5"/>
    </row>
    <row r="437" spans="2:5" x14ac:dyDescent="0.2">
      <c r="B437" s="6" t="s">
        <v>1230</v>
      </c>
      <c r="C437" s="6" t="s">
        <v>1231</v>
      </c>
      <c r="D437" s="6" t="s">
        <v>1232</v>
      </c>
      <c r="E437" s="5"/>
    </row>
    <row r="438" spans="2:5" x14ac:dyDescent="0.2">
      <c r="B438" s="6" t="s">
        <v>103</v>
      </c>
      <c r="C438" s="6" t="s">
        <v>1233</v>
      </c>
      <c r="D438" s="6" t="s">
        <v>1234</v>
      </c>
      <c r="E438" s="5"/>
    </row>
    <row r="439" spans="2:5" x14ac:dyDescent="0.2">
      <c r="B439" s="6" t="s">
        <v>1235</v>
      </c>
      <c r="C439" s="6" t="s">
        <v>1236</v>
      </c>
      <c r="D439" s="6" t="s">
        <v>1237</v>
      </c>
      <c r="E439" s="5"/>
    </row>
    <row r="440" spans="2:5" x14ac:dyDescent="0.2">
      <c r="B440" s="6" t="s">
        <v>1238</v>
      </c>
      <c r="C440" s="6" t="s">
        <v>1239</v>
      </c>
      <c r="D440" s="6" t="s">
        <v>1240</v>
      </c>
      <c r="E440" s="5" t="str">
        <f>HYPERLINK("https://www.esco-net.com/wcs/escort/ec/detail?hHinCd=EA140DC-14","EA140DC-14")</f>
        <v>EA140DC-14</v>
      </c>
    </row>
    <row r="441" spans="2:5" x14ac:dyDescent="0.2">
      <c r="B441" s="6" t="s">
        <v>47</v>
      </c>
      <c r="C441" s="6" t="s">
        <v>1241</v>
      </c>
      <c r="D441" s="6" t="s">
        <v>1242</v>
      </c>
      <c r="E441" s="5" t="str">
        <f>HYPERLINK("https://www.esco-net.com/wcs/escort/ec/detail?hHinCd=EA140RB-4A","EA140RB-4A")</f>
        <v>EA140RB-4A</v>
      </c>
    </row>
    <row r="442" spans="2:5" x14ac:dyDescent="0.2">
      <c r="B442" s="6" t="s">
        <v>1243</v>
      </c>
      <c r="C442" s="6" t="s">
        <v>1244</v>
      </c>
      <c r="D442" s="6" t="s">
        <v>1245</v>
      </c>
      <c r="E442" s="5"/>
    </row>
    <row r="443" spans="2:5" x14ac:dyDescent="0.2">
      <c r="B443" s="6" t="s">
        <v>1246</v>
      </c>
      <c r="C443" s="6" t="s">
        <v>1247</v>
      </c>
      <c r="D443" s="6" t="s">
        <v>1248</v>
      </c>
      <c r="E443" s="5" t="str">
        <f>HYPERLINK("https://www.esco-net.com/wcs/escort/ec/detail?hHinCd=EA426CE-13","EA426CE-13")</f>
        <v>EA426CE-13</v>
      </c>
    </row>
    <row r="444" spans="2:5" x14ac:dyDescent="0.2">
      <c r="B444" s="6" t="s">
        <v>1249</v>
      </c>
      <c r="C444" s="6" t="s">
        <v>1250</v>
      </c>
      <c r="D444" s="6" t="s">
        <v>1251</v>
      </c>
      <c r="E444" s="5" t="str">
        <f>HYPERLINK("https://www.esco-net.com/wcs/escort/ec/detail?hHinCd=EA425BH-28","EA425BH-28")</f>
        <v>EA425BH-28</v>
      </c>
    </row>
    <row r="445" spans="2:5" x14ac:dyDescent="0.2">
      <c r="B445" s="6" t="s">
        <v>1252</v>
      </c>
      <c r="C445" s="6" t="s">
        <v>1253</v>
      </c>
      <c r="D445" s="6" t="s">
        <v>1254</v>
      </c>
      <c r="E445" s="5"/>
    </row>
    <row r="446" spans="2:5" x14ac:dyDescent="0.2">
      <c r="B446" s="6" t="s">
        <v>104</v>
      </c>
      <c r="C446" s="6" t="s">
        <v>1255</v>
      </c>
      <c r="D446" s="6" t="s">
        <v>1256</v>
      </c>
      <c r="E446" s="5"/>
    </row>
    <row r="447" spans="2:5" x14ac:dyDescent="0.2">
      <c r="B447" s="6" t="s">
        <v>104</v>
      </c>
      <c r="C447" s="6" t="s">
        <v>1257</v>
      </c>
      <c r="D447" s="6" t="s">
        <v>1258</v>
      </c>
      <c r="E447" s="5"/>
    </row>
    <row r="448" spans="2:5" x14ac:dyDescent="0.2">
      <c r="B448" s="6" t="s">
        <v>1259</v>
      </c>
      <c r="C448" s="6" t="s">
        <v>1260</v>
      </c>
      <c r="D448" s="6" t="s">
        <v>1261</v>
      </c>
      <c r="E448" s="5" t="str">
        <f>HYPERLINK("https://www.esco-net.com/wcs/escort/ec/detail?hHinCd=EA470BA-120","EA470BA-120")</f>
        <v>EA470BA-120</v>
      </c>
    </row>
    <row r="449" spans="2:5" x14ac:dyDescent="0.2">
      <c r="B449" s="6" t="s">
        <v>1262</v>
      </c>
      <c r="C449" s="6" t="s">
        <v>1263</v>
      </c>
      <c r="D449" s="6" t="s">
        <v>1264</v>
      </c>
      <c r="E449" s="5"/>
    </row>
    <row r="450" spans="2:5" x14ac:dyDescent="0.2">
      <c r="B450" s="6" t="s">
        <v>1265</v>
      </c>
      <c r="C450" s="6" t="s">
        <v>1266</v>
      </c>
      <c r="D450" s="6" t="s">
        <v>1267</v>
      </c>
      <c r="E450" s="5" t="str">
        <f>HYPERLINK("https://www.esco-net.com/wcs/escort/ec/detail?hHinCd=EA469SD-6A","EA469SD-6A")</f>
        <v>EA469SD-6A</v>
      </c>
    </row>
    <row r="451" spans="2:5" x14ac:dyDescent="0.2">
      <c r="B451" s="6" t="s">
        <v>1268</v>
      </c>
      <c r="C451" s="6" t="s">
        <v>1269</v>
      </c>
      <c r="D451" s="6" t="s">
        <v>1270</v>
      </c>
      <c r="E451" s="5"/>
    </row>
    <row r="452" spans="2:5" x14ac:dyDescent="0.2">
      <c r="B452" s="6" t="s">
        <v>1271</v>
      </c>
      <c r="C452" s="6" t="s">
        <v>1272</v>
      </c>
      <c r="D452" s="6" t="s">
        <v>1273</v>
      </c>
      <c r="E452" s="5"/>
    </row>
    <row r="453" spans="2:5" x14ac:dyDescent="0.2">
      <c r="B453" s="6" t="s">
        <v>1271</v>
      </c>
      <c r="C453" s="6" t="s">
        <v>1274</v>
      </c>
      <c r="D453" s="6" t="s">
        <v>1275</v>
      </c>
      <c r="E453" s="5"/>
    </row>
    <row r="454" spans="2:5" x14ac:dyDescent="0.2">
      <c r="B454" s="6" t="s">
        <v>1271</v>
      </c>
      <c r="C454" s="6" t="s">
        <v>1276</v>
      </c>
      <c r="D454" s="6" t="s">
        <v>1277</v>
      </c>
      <c r="E454" s="5" t="str">
        <f>HYPERLINK("https://www.esco-net.com/wcs/escort/ec/detail?hHinCd=EA468L-4","EA468L-4")</f>
        <v>EA468L-4</v>
      </c>
    </row>
    <row r="455" spans="2:5" x14ac:dyDescent="0.2">
      <c r="B455" s="6" t="s">
        <v>1271</v>
      </c>
      <c r="C455" s="6" t="s">
        <v>1278</v>
      </c>
      <c r="D455" s="6" t="s">
        <v>1279</v>
      </c>
      <c r="E455" s="5" t="str">
        <f>HYPERLINK("https://www.esco-net.com/wcs/escort/ec/detail?hHinCd=EA468L-6","EA468L-6")</f>
        <v>EA468L-6</v>
      </c>
    </row>
    <row r="456" spans="2:5" x14ac:dyDescent="0.2">
      <c r="B456" s="6" t="s">
        <v>105</v>
      </c>
      <c r="C456" s="6" t="s">
        <v>1280</v>
      </c>
      <c r="D456" s="6" t="s">
        <v>1281</v>
      </c>
      <c r="E456" s="5"/>
    </row>
    <row r="457" spans="2:5" x14ac:dyDescent="0.2">
      <c r="B457" s="6" t="s">
        <v>1282</v>
      </c>
      <c r="C457" s="6" t="s">
        <v>1283</v>
      </c>
      <c r="D457" s="6" t="s">
        <v>1284</v>
      </c>
      <c r="E457" s="5"/>
    </row>
    <row r="458" spans="2:5" x14ac:dyDescent="0.2">
      <c r="B458" s="6" t="s">
        <v>1285</v>
      </c>
      <c r="C458" s="6" t="s">
        <v>1286</v>
      </c>
      <c r="D458" s="6" t="s">
        <v>1287</v>
      </c>
      <c r="E458" s="5"/>
    </row>
    <row r="459" spans="2:5" x14ac:dyDescent="0.2">
      <c r="B459" s="6" t="s">
        <v>106</v>
      </c>
      <c r="C459" s="6" t="s">
        <v>1288</v>
      </c>
      <c r="D459" s="6" t="s">
        <v>1289</v>
      </c>
      <c r="E459" s="5"/>
    </row>
    <row r="460" spans="2:5" x14ac:dyDescent="0.2">
      <c r="B460" s="6" t="s">
        <v>107</v>
      </c>
      <c r="C460" s="6" t="s">
        <v>1290</v>
      </c>
      <c r="D460" s="6" t="s">
        <v>1291</v>
      </c>
      <c r="E460" s="5" t="str">
        <f>HYPERLINK("https://www.esco-net.com/wcs/escort/ec/detail?hHinCd=EA468D-39","EA468D-39")</f>
        <v>EA468D-39</v>
      </c>
    </row>
    <row r="461" spans="2:5" x14ac:dyDescent="0.2">
      <c r="B461" s="6" t="s">
        <v>107</v>
      </c>
      <c r="C461" s="6" t="s">
        <v>1292</v>
      </c>
      <c r="D461" s="6" t="s">
        <v>1293</v>
      </c>
      <c r="E461" s="5" t="str">
        <f>HYPERLINK("https://www.esco-net.com/wcs/escort/ec/detail?hHinCd=EA468D-36","EA468D-36")</f>
        <v>EA468D-36</v>
      </c>
    </row>
    <row r="462" spans="2:5" x14ac:dyDescent="0.2">
      <c r="B462" s="6" t="s">
        <v>1294</v>
      </c>
      <c r="C462" s="6" t="s">
        <v>1295</v>
      </c>
      <c r="D462" s="6" t="s">
        <v>1296</v>
      </c>
      <c r="E462" s="5"/>
    </row>
    <row r="463" spans="2:5" x14ac:dyDescent="0.2">
      <c r="B463" s="6" t="s">
        <v>1297</v>
      </c>
      <c r="C463" s="6" t="s">
        <v>1298</v>
      </c>
      <c r="D463" s="6" t="s">
        <v>1299</v>
      </c>
      <c r="E463" s="5"/>
    </row>
    <row r="464" spans="2:5" x14ac:dyDescent="0.2">
      <c r="B464" s="6" t="s">
        <v>1300</v>
      </c>
      <c r="C464" s="6" t="s">
        <v>1301</v>
      </c>
      <c r="D464" s="6" t="s">
        <v>1302</v>
      </c>
      <c r="E464" s="5" t="str">
        <f>HYPERLINK("https://www.esco-net.com/wcs/escort/ec/detail?hHinCd=EA463AX-120A","EA463AX-120A")</f>
        <v>EA463AX-120A</v>
      </c>
    </row>
    <row r="465" spans="2:5" x14ac:dyDescent="0.2">
      <c r="B465" s="6" t="s">
        <v>1303</v>
      </c>
      <c r="C465" s="6" t="s">
        <v>1304</v>
      </c>
      <c r="D465" s="6" t="s">
        <v>1305</v>
      </c>
      <c r="E465" s="5" t="str">
        <f>HYPERLINK("https://www.esco-net.com/wcs/escort/ec/detail?hHinCd=EA475FG-910","EA475FG-910")</f>
        <v>EA475FG-910</v>
      </c>
    </row>
    <row r="466" spans="2:5" x14ac:dyDescent="0.2">
      <c r="B466" s="6" t="s">
        <v>1303</v>
      </c>
      <c r="C466" s="6" t="s">
        <v>1306</v>
      </c>
      <c r="D466" s="6" t="s">
        <v>1307</v>
      </c>
      <c r="E466" s="5" t="str">
        <f>HYPERLINK("https://www.esco-net.com/wcs/escort/ec/detail?hHinCd=EA475FG-910","EA475FG-910")</f>
        <v>EA475FG-910</v>
      </c>
    </row>
    <row r="467" spans="2:5" x14ac:dyDescent="0.2">
      <c r="B467" s="6" t="s">
        <v>1308</v>
      </c>
      <c r="C467" s="6" t="s">
        <v>1309</v>
      </c>
      <c r="D467" s="6" t="s">
        <v>1310</v>
      </c>
      <c r="E467" s="5" t="str">
        <f>HYPERLINK("https://www.esco-net.com/wcs/escort/ec/detail?hHinCd=EA475-610","EA475-610")</f>
        <v>EA475-610</v>
      </c>
    </row>
    <row r="468" spans="2:5" x14ac:dyDescent="0.2">
      <c r="B468" s="6" t="s">
        <v>1311</v>
      </c>
      <c r="C468" s="6" t="s">
        <v>1312</v>
      </c>
      <c r="D468" s="6" t="s">
        <v>1313</v>
      </c>
      <c r="E468" s="5" t="str">
        <f>HYPERLINK("https://www.esco-net.com/wcs/escort/ec/detail?hHinCd=EA475-75","EA475-75")</f>
        <v>EA475-75</v>
      </c>
    </row>
    <row r="469" spans="2:5" x14ac:dyDescent="0.2">
      <c r="B469" s="6" t="s">
        <v>1311</v>
      </c>
      <c r="C469" s="6" t="s">
        <v>1314</v>
      </c>
      <c r="D469" s="6" t="s">
        <v>1315</v>
      </c>
      <c r="E469" s="5"/>
    </row>
    <row r="470" spans="2:5" x14ac:dyDescent="0.2">
      <c r="B470" s="6" t="s">
        <v>1316</v>
      </c>
      <c r="C470" s="6" t="s">
        <v>1317</v>
      </c>
      <c r="D470" s="6" t="s">
        <v>1318</v>
      </c>
      <c r="E470" s="5"/>
    </row>
    <row r="471" spans="2:5" x14ac:dyDescent="0.2">
      <c r="B471" s="6" t="s">
        <v>1316</v>
      </c>
      <c r="C471" s="6" t="s">
        <v>1319</v>
      </c>
      <c r="D471" s="6" t="s">
        <v>1320</v>
      </c>
      <c r="E471" s="5" t="str">
        <f>HYPERLINK("https://www.esco-net.com/wcs/escort/ec/detail?hHinCd=EA475TL","EA475TL")</f>
        <v>EA475TL</v>
      </c>
    </row>
    <row r="472" spans="2:5" x14ac:dyDescent="0.2">
      <c r="B472" s="6" t="s">
        <v>1316</v>
      </c>
      <c r="C472" s="6" t="s">
        <v>1321</v>
      </c>
      <c r="D472" s="6" t="s">
        <v>1322</v>
      </c>
      <c r="E472" s="5"/>
    </row>
    <row r="473" spans="2:5" x14ac:dyDescent="0.2">
      <c r="B473" s="6" t="s">
        <v>27</v>
      </c>
      <c r="C473" s="6" t="s">
        <v>1323</v>
      </c>
      <c r="D473" s="6" t="s">
        <v>1324</v>
      </c>
      <c r="E473" s="5" t="str">
        <f>HYPERLINK("https://www.esco-net.com/wcs/escort/ec/detail?hHinCd=EA944MA-232A","EA944MA-232A")</f>
        <v>EA944MA-232A</v>
      </c>
    </row>
    <row r="474" spans="2:5" x14ac:dyDescent="0.2">
      <c r="B474" s="6" t="s">
        <v>27</v>
      </c>
      <c r="C474" s="6" t="s">
        <v>1325</v>
      </c>
      <c r="D474" s="6" t="s">
        <v>1326</v>
      </c>
      <c r="E474" s="5" t="str">
        <f>HYPERLINK("https://www.esco-net.com/wcs/escort/ec/detail?hHinCd=EA944MA-233A","EA944MA-233A")</f>
        <v>EA944MA-233A</v>
      </c>
    </row>
    <row r="475" spans="2:5" x14ac:dyDescent="0.2">
      <c r="B475" s="6" t="s">
        <v>27</v>
      </c>
      <c r="C475" s="6" t="s">
        <v>1327</v>
      </c>
      <c r="D475" s="6" t="s">
        <v>1328</v>
      </c>
      <c r="E475" s="5" t="str">
        <f>HYPERLINK("https://www.esco-net.com/wcs/escort/ec/detail?hHinCd=EA944MA-234A","EA944MA-234A")</f>
        <v>EA944MA-234A</v>
      </c>
    </row>
    <row r="476" spans="2:5" x14ac:dyDescent="0.2">
      <c r="B476" s="6" t="s">
        <v>27</v>
      </c>
      <c r="C476" s="6" t="s">
        <v>1329</v>
      </c>
      <c r="D476" s="6" t="s">
        <v>1330</v>
      </c>
      <c r="E476" s="5" t="str">
        <f>HYPERLINK("https://www.esco-net.com/wcs/escort/ec/detail?hHinCd=EA944MA-237A","EA944MA-237A")</f>
        <v>EA944MA-237A</v>
      </c>
    </row>
    <row r="477" spans="2:5" x14ac:dyDescent="0.2">
      <c r="B477" s="6" t="s">
        <v>27</v>
      </c>
      <c r="C477" s="6" t="s">
        <v>1331</v>
      </c>
      <c r="D477" s="6" t="s">
        <v>1332</v>
      </c>
      <c r="E477" s="5" t="str">
        <f>HYPERLINK("https://www.esco-net.com/wcs/escort/ec/detail?hHinCd=EA944MA-71","EA944MA-71")</f>
        <v>EA944MA-71</v>
      </c>
    </row>
    <row r="478" spans="2:5" x14ac:dyDescent="0.2">
      <c r="B478" s="6" t="s">
        <v>1333</v>
      </c>
      <c r="C478" s="6" t="s">
        <v>1334</v>
      </c>
      <c r="D478" s="6" t="s">
        <v>1335</v>
      </c>
      <c r="E478" s="5"/>
    </row>
    <row r="479" spans="2:5" x14ac:dyDescent="0.2">
      <c r="B479" s="6" t="s">
        <v>1333</v>
      </c>
      <c r="C479" s="6" t="s">
        <v>1336</v>
      </c>
      <c r="D479" s="6" t="s">
        <v>1337</v>
      </c>
      <c r="E479" s="5"/>
    </row>
    <row r="480" spans="2:5" x14ac:dyDescent="0.2">
      <c r="B480" s="6" t="s">
        <v>1338</v>
      </c>
      <c r="C480" s="6" t="s">
        <v>1339</v>
      </c>
      <c r="D480" s="6" t="s">
        <v>1340</v>
      </c>
      <c r="E480" s="5" t="str">
        <f>HYPERLINK("https://www.esco-net.com/wcs/escort/ec/detail?hHinCd=EA947FA-84","EA947FA-84")</f>
        <v>EA947FA-84</v>
      </c>
    </row>
    <row r="481" spans="2:5" x14ac:dyDescent="0.2">
      <c r="B481" s="6" t="s">
        <v>108</v>
      </c>
      <c r="C481" s="6" t="s">
        <v>1341</v>
      </c>
      <c r="D481" s="6" t="s">
        <v>1342</v>
      </c>
      <c r="E481" s="5"/>
    </row>
    <row r="482" spans="2:5" x14ac:dyDescent="0.2">
      <c r="B482" s="6" t="s">
        <v>108</v>
      </c>
      <c r="C482" s="6" t="s">
        <v>1343</v>
      </c>
      <c r="D482" s="6" t="s">
        <v>1344</v>
      </c>
      <c r="E482" s="5" t="str">
        <f>HYPERLINK("https://www.esco-net.com/wcs/escort/ec/detail?hHinCd=EA940AV-301","EA940AV-301")</f>
        <v>EA940AV-301</v>
      </c>
    </row>
    <row r="483" spans="2:5" x14ac:dyDescent="0.2">
      <c r="B483" s="6" t="s">
        <v>1345</v>
      </c>
      <c r="C483" s="6" t="s">
        <v>1346</v>
      </c>
      <c r="D483" s="6" t="s">
        <v>1347</v>
      </c>
      <c r="E483" s="5" t="str">
        <f>HYPERLINK("https://www.esco-net.com/wcs/escort/ec/detail?hHinCd=EA940AG-518","EA940AG-518")</f>
        <v>EA940AG-518</v>
      </c>
    </row>
    <row r="484" spans="2:5" x14ac:dyDescent="0.2">
      <c r="B484" s="6" t="s">
        <v>1348</v>
      </c>
      <c r="C484" s="6" t="s">
        <v>1349</v>
      </c>
      <c r="D484" s="6" t="s">
        <v>1350</v>
      </c>
      <c r="E484" s="5"/>
    </row>
    <row r="485" spans="2:5" x14ac:dyDescent="0.2">
      <c r="B485" s="6" t="s">
        <v>1351</v>
      </c>
      <c r="C485" s="6" t="s">
        <v>1352</v>
      </c>
      <c r="D485" s="6" t="s">
        <v>1353</v>
      </c>
      <c r="E485" s="5"/>
    </row>
    <row r="486" spans="2:5" x14ac:dyDescent="0.2">
      <c r="B486" s="6" t="s">
        <v>1354</v>
      </c>
      <c r="C486" s="6" t="s">
        <v>1355</v>
      </c>
      <c r="D486" s="6" t="s">
        <v>1356</v>
      </c>
      <c r="E486" s="5"/>
    </row>
    <row r="487" spans="2:5" x14ac:dyDescent="0.2">
      <c r="B487" s="6" t="s">
        <v>1357</v>
      </c>
      <c r="C487" s="6" t="s">
        <v>1358</v>
      </c>
      <c r="D487" s="6" t="s">
        <v>1359</v>
      </c>
      <c r="E487" s="5"/>
    </row>
    <row r="488" spans="2:5" x14ac:dyDescent="0.2">
      <c r="B488" s="6" t="s">
        <v>1360</v>
      </c>
      <c r="C488" s="6" t="s">
        <v>1361</v>
      </c>
      <c r="D488" s="6" t="s">
        <v>1362</v>
      </c>
      <c r="E488" s="5" t="str">
        <f>HYPERLINK("https://www.esco-net.com/wcs/escort/ec/detail?hHinCd=EA940CE-481A","EA940CE-481A")</f>
        <v>EA940CE-481A</v>
      </c>
    </row>
    <row r="489" spans="2:5" x14ac:dyDescent="0.2">
      <c r="B489" s="6" t="s">
        <v>1363</v>
      </c>
      <c r="C489" s="6" t="s">
        <v>1364</v>
      </c>
      <c r="D489" s="6" t="s">
        <v>1365</v>
      </c>
      <c r="E489" s="5"/>
    </row>
    <row r="490" spans="2:5" x14ac:dyDescent="0.2">
      <c r="B490" s="6" t="s">
        <v>109</v>
      </c>
      <c r="C490" s="6" t="s">
        <v>1366</v>
      </c>
      <c r="D490" s="6" t="s">
        <v>1367</v>
      </c>
      <c r="E490" s="5"/>
    </row>
    <row r="491" spans="2:5" x14ac:dyDescent="0.2">
      <c r="B491" s="6" t="s">
        <v>1368</v>
      </c>
      <c r="C491" s="6" t="s">
        <v>1369</v>
      </c>
      <c r="D491" s="6" t="s">
        <v>1370</v>
      </c>
      <c r="E491" s="5" t="str">
        <f>HYPERLINK("https://www.esco-net.com/wcs/escort/ec/detail?hHinCd=EA944BF-100","EA944BF-100")</f>
        <v>EA944BF-100</v>
      </c>
    </row>
    <row r="492" spans="2:5" x14ac:dyDescent="0.2">
      <c r="B492" s="6" t="s">
        <v>1371</v>
      </c>
      <c r="C492" s="6" t="s">
        <v>1372</v>
      </c>
      <c r="D492" s="6" t="s">
        <v>1373</v>
      </c>
      <c r="E492" s="5" t="str">
        <f>HYPERLINK("https://www.esco-net.com/wcs/escort/ec/detail?hHinCd=EA944B-17","EA944B-17")</f>
        <v>EA944B-17</v>
      </c>
    </row>
    <row r="493" spans="2:5" x14ac:dyDescent="0.2">
      <c r="B493" s="6" t="s">
        <v>1374</v>
      </c>
      <c r="C493" s="6" t="s">
        <v>1375</v>
      </c>
      <c r="D493" s="6" t="s">
        <v>1376</v>
      </c>
      <c r="E493" s="5"/>
    </row>
    <row r="494" spans="2:5" x14ac:dyDescent="0.2">
      <c r="B494" s="6" t="s">
        <v>1377</v>
      </c>
      <c r="C494" s="6" t="s">
        <v>1378</v>
      </c>
      <c r="D494" s="6" t="s">
        <v>1379</v>
      </c>
      <c r="E494" s="5" t="str">
        <f>HYPERLINK("https://www.esco-net.com/wcs/escort/ec/detail?hHinCd=EA940DB-6B","EA940DB-6B")</f>
        <v>EA940DB-6B</v>
      </c>
    </row>
    <row r="495" spans="2:5" x14ac:dyDescent="0.2">
      <c r="B495" s="6" t="s">
        <v>28</v>
      </c>
      <c r="C495" s="6" t="s">
        <v>1380</v>
      </c>
      <c r="D495" s="6" t="s">
        <v>1381</v>
      </c>
      <c r="E495" s="5" t="str">
        <f>HYPERLINK("https://www.esco-net.com/wcs/escort/ec/detail?hHinCd=EA153EC-5","EA153EC-5")</f>
        <v>EA153EC-5</v>
      </c>
    </row>
    <row r="496" spans="2:5" x14ac:dyDescent="0.2">
      <c r="B496" s="6" t="s">
        <v>28</v>
      </c>
      <c r="C496" s="6" t="s">
        <v>1382</v>
      </c>
      <c r="D496" s="6" t="s">
        <v>1383</v>
      </c>
      <c r="E496" s="5"/>
    </row>
    <row r="497" spans="2:5" x14ac:dyDescent="0.2">
      <c r="B497" s="6" t="s">
        <v>28</v>
      </c>
      <c r="C497" s="6" t="s">
        <v>1384</v>
      </c>
      <c r="D497" s="6" t="s">
        <v>1385</v>
      </c>
      <c r="E497" s="5"/>
    </row>
    <row r="498" spans="2:5" x14ac:dyDescent="0.2">
      <c r="B498" s="6" t="s">
        <v>28</v>
      </c>
      <c r="C498" s="6" t="s">
        <v>1386</v>
      </c>
      <c r="D498" s="6" t="s">
        <v>1387</v>
      </c>
      <c r="E498" s="5"/>
    </row>
    <row r="499" spans="2:5" x14ac:dyDescent="0.2">
      <c r="B499" s="6" t="s">
        <v>28</v>
      </c>
      <c r="C499" s="6" t="s">
        <v>1388</v>
      </c>
      <c r="D499" s="6" t="s">
        <v>1389</v>
      </c>
      <c r="E499" s="5" t="str">
        <f>HYPERLINK("https://www.esco-net.com/wcs/escort/ec/detail?hHinCd=EA940DE-15","EA940DE-15")</f>
        <v>EA940DE-15</v>
      </c>
    </row>
    <row r="500" spans="2:5" x14ac:dyDescent="0.2">
      <c r="B500" s="6" t="s">
        <v>28</v>
      </c>
      <c r="C500" s="6" t="s">
        <v>1390</v>
      </c>
      <c r="D500" s="6" t="s">
        <v>1391</v>
      </c>
      <c r="E500" s="5"/>
    </row>
    <row r="501" spans="2:5" x14ac:dyDescent="0.2">
      <c r="B501" s="6" t="s">
        <v>28</v>
      </c>
      <c r="C501" s="6" t="s">
        <v>1392</v>
      </c>
      <c r="D501" s="6" t="s">
        <v>1393</v>
      </c>
      <c r="E501" s="5" t="str">
        <f>HYPERLINK("https://www.esco-net.com/wcs/escort/ec/detail?hHinCd=EA940DE-71A","EA940DE-71A")</f>
        <v>EA940DE-71A</v>
      </c>
    </row>
    <row r="502" spans="2:5" x14ac:dyDescent="0.2">
      <c r="B502" s="6" t="s">
        <v>110</v>
      </c>
      <c r="C502" s="6" t="s">
        <v>1394</v>
      </c>
      <c r="D502" s="6" t="s">
        <v>1395</v>
      </c>
      <c r="E502" s="5"/>
    </row>
    <row r="503" spans="2:5" x14ac:dyDescent="0.2">
      <c r="B503" s="6" t="s">
        <v>110</v>
      </c>
      <c r="C503" s="6" t="s">
        <v>1396</v>
      </c>
      <c r="D503" s="6" t="s">
        <v>1397</v>
      </c>
      <c r="E503" s="5" t="str">
        <f>HYPERLINK("https://www.esco-net.com/wcs/escort/ec/detail?hHinCd=EA940MX-7.5A","EA940MX-7.5A")</f>
        <v>EA940MX-7.5A</v>
      </c>
    </row>
    <row r="504" spans="2:5" x14ac:dyDescent="0.2">
      <c r="B504" s="6" t="s">
        <v>110</v>
      </c>
      <c r="C504" s="6" t="s">
        <v>1398</v>
      </c>
      <c r="D504" s="6" t="s">
        <v>1399</v>
      </c>
      <c r="E504" s="5" t="str">
        <f>HYPERLINK("https://www.esco-net.com/wcs/escort/ec/detail?hHinCd=EA940MX-37A","EA940MX-37A")</f>
        <v>EA940MX-37A</v>
      </c>
    </row>
    <row r="505" spans="2:5" x14ac:dyDescent="0.2">
      <c r="B505" s="6" t="s">
        <v>1400</v>
      </c>
      <c r="C505" s="6" t="s">
        <v>1401</v>
      </c>
      <c r="D505" s="6" t="s">
        <v>1402</v>
      </c>
      <c r="E505" s="5"/>
    </row>
    <row r="506" spans="2:5" x14ac:dyDescent="0.2">
      <c r="B506" s="6" t="s">
        <v>1403</v>
      </c>
      <c r="C506" s="6" t="s">
        <v>1404</v>
      </c>
      <c r="D506" s="6" t="s">
        <v>1405</v>
      </c>
      <c r="E506" s="5"/>
    </row>
    <row r="507" spans="2:5" x14ac:dyDescent="0.2">
      <c r="B507" s="6" t="s">
        <v>1406</v>
      </c>
      <c r="C507" s="6" t="s">
        <v>1407</v>
      </c>
      <c r="D507" s="6" t="s">
        <v>1408</v>
      </c>
      <c r="E507" s="5"/>
    </row>
    <row r="508" spans="2:5" x14ac:dyDescent="0.2">
      <c r="B508" s="6" t="s">
        <v>1406</v>
      </c>
      <c r="C508" s="6" t="s">
        <v>1409</v>
      </c>
      <c r="D508" s="6" t="s">
        <v>1410</v>
      </c>
      <c r="E508" s="5"/>
    </row>
    <row r="509" spans="2:5" x14ac:dyDescent="0.2">
      <c r="B509" s="6" t="s">
        <v>1406</v>
      </c>
      <c r="C509" s="6" t="s">
        <v>1411</v>
      </c>
      <c r="D509" s="6" t="s">
        <v>1412</v>
      </c>
      <c r="E509" s="5"/>
    </row>
    <row r="510" spans="2:5" x14ac:dyDescent="0.2">
      <c r="B510" s="6" t="s">
        <v>1406</v>
      </c>
      <c r="C510" s="6" t="s">
        <v>1413</v>
      </c>
      <c r="D510" s="6" t="s">
        <v>1414</v>
      </c>
      <c r="E510" s="5"/>
    </row>
    <row r="511" spans="2:5" x14ac:dyDescent="0.2">
      <c r="B511" s="6" t="s">
        <v>1415</v>
      </c>
      <c r="C511" s="6" t="s">
        <v>1416</v>
      </c>
      <c r="D511" s="6" t="s">
        <v>1417</v>
      </c>
      <c r="E511" s="5"/>
    </row>
    <row r="512" spans="2:5" x14ac:dyDescent="0.2">
      <c r="B512" s="6" t="s">
        <v>1415</v>
      </c>
      <c r="C512" s="6" t="s">
        <v>1418</v>
      </c>
      <c r="D512" s="6" t="s">
        <v>1419</v>
      </c>
      <c r="E512" s="5"/>
    </row>
    <row r="513" spans="2:5" x14ac:dyDescent="0.2">
      <c r="B513" s="6" t="s">
        <v>1415</v>
      </c>
      <c r="C513" s="6" t="s">
        <v>1420</v>
      </c>
      <c r="D513" s="6" t="s">
        <v>1421</v>
      </c>
      <c r="E513" s="5"/>
    </row>
    <row r="514" spans="2:5" x14ac:dyDescent="0.2">
      <c r="B514" s="6" t="s">
        <v>1415</v>
      </c>
      <c r="C514" s="6" t="s">
        <v>1422</v>
      </c>
      <c r="D514" s="6" t="s">
        <v>1423</v>
      </c>
      <c r="E514" s="5" t="str">
        <f>HYPERLINK("https://www.esco-net.com/wcs/escort/ec/detail?hHinCd=EA948BW-214","EA948BW-214")</f>
        <v>EA948BW-214</v>
      </c>
    </row>
    <row r="515" spans="2:5" x14ac:dyDescent="0.2">
      <c r="B515" s="6" t="s">
        <v>1415</v>
      </c>
      <c r="C515" s="6" t="s">
        <v>1424</v>
      </c>
      <c r="D515" s="6" t="s">
        <v>1425</v>
      </c>
      <c r="E515" s="5"/>
    </row>
    <row r="516" spans="2:5" x14ac:dyDescent="0.2">
      <c r="B516" s="6" t="s">
        <v>1426</v>
      </c>
      <c r="C516" s="6" t="s">
        <v>1427</v>
      </c>
      <c r="D516" s="6" t="s">
        <v>1428</v>
      </c>
      <c r="E516" s="5"/>
    </row>
    <row r="517" spans="2:5" x14ac:dyDescent="0.2">
      <c r="B517" s="6" t="s">
        <v>1429</v>
      </c>
      <c r="C517" s="6" t="s">
        <v>1430</v>
      </c>
      <c r="D517" s="6" t="s">
        <v>1431</v>
      </c>
      <c r="E517" s="5"/>
    </row>
    <row r="518" spans="2:5" x14ac:dyDescent="0.2">
      <c r="B518" s="6" t="s">
        <v>1429</v>
      </c>
      <c r="C518" s="6" t="s">
        <v>1432</v>
      </c>
      <c r="D518" s="6" t="s">
        <v>1433</v>
      </c>
      <c r="E518" s="5"/>
    </row>
    <row r="519" spans="2:5" x14ac:dyDescent="0.2">
      <c r="B519" s="6" t="s">
        <v>1434</v>
      </c>
      <c r="C519" s="6" t="s">
        <v>1435</v>
      </c>
      <c r="D519" s="6" t="s">
        <v>1436</v>
      </c>
      <c r="E519" s="5"/>
    </row>
    <row r="520" spans="2:5" x14ac:dyDescent="0.2">
      <c r="B520" s="6" t="s">
        <v>1437</v>
      </c>
      <c r="C520" s="6" t="s">
        <v>1438</v>
      </c>
      <c r="D520" s="6" t="s">
        <v>1439</v>
      </c>
      <c r="E520" s="5"/>
    </row>
    <row r="521" spans="2:5" x14ac:dyDescent="0.2">
      <c r="B521" s="6" t="s">
        <v>1437</v>
      </c>
      <c r="C521" s="6" t="s">
        <v>1440</v>
      </c>
      <c r="D521" s="6" t="s">
        <v>1441</v>
      </c>
      <c r="E521" s="5"/>
    </row>
    <row r="522" spans="2:5" x14ac:dyDescent="0.2">
      <c r="B522" s="6" t="s">
        <v>1442</v>
      </c>
      <c r="C522" s="6" t="s">
        <v>1443</v>
      </c>
      <c r="D522" s="6" t="s">
        <v>1444</v>
      </c>
      <c r="E522" s="5"/>
    </row>
    <row r="523" spans="2:5" x14ac:dyDescent="0.2">
      <c r="B523" s="6" t="s">
        <v>111</v>
      </c>
      <c r="C523" s="6" t="s">
        <v>1445</v>
      </c>
      <c r="D523" s="6" t="s">
        <v>1446</v>
      </c>
      <c r="E523" s="5"/>
    </row>
    <row r="524" spans="2:5" x14ac:dyDescent="0.2">
      <c r="B524" s="6" t="s">
        <v>112</v>
      </c>
      <c r="C524" s="6" t="s">
        <v>1447</v>
      </c>
      <c r="D524" s="6" t="s">
        <v>1448</v>
      </c>
      <c r="E524" s="5" t="str">
        <f>HYPERLINK("https://www.esco-net.com/wcs/escort/ec/detail?hHinCd=EA966MA-210","EA966MA-210")</f>
        <v>EA966MA-210</v>
      </c>
    </row>
    <row r="525" spans="2:5" x14ac:dyDescent="0.2">
      <c r="B525" s="6" t="s">
        <v>1449</v>
      </c>
      <c r="C525" s="6" t="s">
        <v>1450</v>
      </c>
      <c r="D525" s="6" t="s">
        <v>1451</v>
      </c>
      <c r="E525" s="5" t="str">
        <f>HYPERLINK("https://www.esco-net.com/wcs/escort/ec/detail?hHinCd=EA966ED-206","EA966ED-206")</f>
        <v>EA966ED-206</v>
      </c>
    </row>
    <row r="526" spans="2:5" x14ac:dyDescent="0.2">
      <c r="B526" s="6" t="s">
        <v>1449</v>
      </c>
      <c r="C526" s="6" t="s">
        <v>1452</v>
      </c>
      <c r="D526" s="6" t="s">
        <v>1453</v>
      </c>
      <c r="E526" s="5" t="str">
        <f>HYPERLINK("https://www.esco-net.com/wcs/escort/ec/detail?hHinCd=EA966MT-208","EA966MT-208")</f>
        <v>EA966MT-208</v>
      </c>
    </row>
    <row r="527" spans="2:5" x14ac:dyDescent="0.2">
      <c r="B527" s="6" t="s">
        <v>1454</v>
      </c>
      <c r="C527" s="6" t="s">
        <v>1455</v>
      </c>
      <c r="D527" s="6" t="s">
        <v>1456</v>
      </c>
      <c r="E527" s="5" t="str">
        <f>HYPERLINK("https://www.esco-net.com/wcs/escort/ec/detail?hHinCd=EA966EH-304","EA966EH-304")</f>
        <v>EA966EH-304</v>
      </c>
    </row>
    <row r="528" spans="2:5" x14ac:dyDescent="0.2">
      <c r="B528" s="6" t="s">
        <v>1454</v>
      </c>
      <c r="C528" s="6" t="s">
        <v>1457</v>
      </c>
      <c r="D528" s="6" t="s">
        <v>1458</v>
      </c>
      <c r="E528" s="5" t="str">
        <f>HYPERLINK("https://www.esco-net.com/wcs/escort/ec/detail?hHinCd=EA966EH-307","EA966EH-307")</f>
        <v>EA966EH-307</v>
      </c>
    </row>
    <row r="529" spans="2:5" x14ac:dyDescent="0.2">
      <c r="B529" s="6" t="s">
        <v>1459</v>
      </c>
      <c r="C529" s="6" t="s">
        <v>1460</v>
      </c>
      <c r="D529" s="6" t="s">
        <v>1461</v>
      </c>
      <c r="E529" s="5"/>
    </row>
    <row r="530" spans="2:5" x14ac:dyDescent="0.2">
      <c r="B530" s="6" t="s">
        <v>1462</v>
      </c>
      <c r="C530" s="6" t="s">
        <v>1463</v>
      </c>
      <c r="D530" s="6" t="s">
        <v>1464</v>
      </c>
      <c r="E530" s="5" t="str">
        <f>HYPERLINK("https://www.esco-net.com/wcs/escort/ec/detail?hHinCd=EA527NH-1","EA527NH-1")</f>
        <v>EA527NH-1</v>
      </c>
    </row>
    <row r="531" spans="2:5" x14ac:dyDescent="0.2">
      <c r="B531" s="6" t="s">
        <v>1465</v>
      </c>
      <c r="C531" s="6" t="s">
        <v>1466</v>
      </c>
      <c r="D531" s="6" t="s">
        <v>1467</v>
      </c>
      <c r="E531" s="5" t="str">
        <f>HYPERLINK("https://www.esco-net.com/wcs/escort/ec/detail?hHinCd=EA527BS-6","EA527BS-6")</f>
        <v>EA527BS-6</v>
      </c>
    </row>
    <row r="532" spans="2:5" x14ac:dyDescent="0.2">
      <c r="B532" s="6" t="s">
        <v>1465</v>
      </c>
      <c r="C532" s="6" t="s">
        <v>1468</v>
      </c>
      <c r="D532" s="6" t="s">
        <v>1469</v>
      </c>
      <c r="E532" s="5"/>
    </row>
    <row r="533" spans="2:5" x14ac:dyDescent="0.2">
      <c r="B533" s="6" t="s">
        <v>29</v>
      </c>
      <c r="C533" s="6" t="s">
        <v>1470</v>
      </c>
      <c r="D533" s="6" t="s">
        <v>1471</v>
      </c>
      <c r="E533" s="5" t="str">
        <f>HYPERLINK("https://www.esco-net.com/wcs/escort/ec/detail?hHinCd=EA945SR-12","EA945SR-12")</f>
        <v>EA945SR-12</v>
      </c>
    </row>
    <row r="534" spans="2:5" x14ac:dyDescent="0.2">
      <c r="B534" s="6" t="s">
        <v>29</v>
      </c>
      <c r="C534" s="6" t="s">
        <v>1472</v>
      </c>
      <c r="D534" s="6" t="s">
        <v>1473</v>
      </c>
      <c r="E534" s="5" t="str">
        <f>HYPERLINK("https://www.esco-net.com/wcs/escort/ec/detail?hHinCd=EA945SS-1","EA945SS-1")</f>
        <v>EA945SS-1</v>
      </c>
    </row>
    <row r="535" spans="2:5" x14ac:dyDescent="0.2">
      <c r="B535" s="6" t="s">
        <v>1474</v>
      </c>
      <c r="C535" s="6" t="s">
        <v>1475</v>
      </c>
      <c r="D535" s="6" t="s">
        <v>1476</v>
      </c>
      <c r="E535" s="5"/>
    </row>
    <row r="536" spans="2:5" x14ac:dyDescent="0.2">
      <c r="B536" s="6" t="s">
        <v>1474</v>
      </c>
      <c r="C536" s="6" t="s">
        <v>1477</v>
      </c>
      <c r="D536" s="6" t="s">
        <v>1478</v>
      </c>
      <c r="E536" s="5"/>
    </row>
    <row r="537" spans="2:5" x14ac:dyDescent="0.2">
      <c r="B537" s="6" t="s">
        <v>113</v>
      </c>
      <c r="C537" s="6" t="s">
        <v>1479</v>
      </c>
      <c r="D537" s="6" t="s">
        <v>1480</v>
      </c>
      <c r="E537" s="5"/>
    </row>
    <row r="538" spans="2:5" x14ac:dyDescent="0.2">
      <c r="B538" s="6" t="s">
        <v>113</v>
      </c>
      <c r="C538" s="6" t="s">
        <v>1481</v>
      </c>
      <c r="D538" s="6" t="s">
        <v>1482</v>
      </c>
      <c r="E538" s="5"/>
    </row>
    <row r="539" spans="2:5" x14ac:dyDescent="0.2">
      <c r="B539" s="6" t="s">
        <v>1483</v>
      </c>
      <c r="C539" s="6" t="s">
        <v>1484</v>
      </c>
      <c r="D539" s="6" t="s">
        <v>1485</v>
      </c>
      <c r="E539" s="5"/>
    </row>
    <row r="540" spans="2:5" x14ac:dyDescent="0.2">
      <c r="B540" s="6" t="s">
        <v>1486</v>
      </c>
      <c r="C540" s="6" t="s">
        <v>1487</v>
      </c>
      <c r="D540" s="6" t="s">
        <v>1488</v>
      </c>
      <c r="E540" s="5" t="str">
        <f>HYPERLINK("https://www.esco-net.com/wcs/escort/ec/detail?hHinCd=EA949SD","EA949SD")</f>
        <v>EA949SD</v>
      </c>
    </row>
    <row r="541" spans="2:5" x14ac:dyDescent="0.2">
      <c r="B541" s="6" t="s">
        <v>1489</v>
      </c>
      <c r="C541" s="6" t="s">
        <v>1490</v>
      </c>
      <c r="D541" s="6" t="s">
        <v>1491</v>
      </c>
      <c r="E541" s="5" t="str">
        <f>HYPERLINK("https://www.esco-net.com/wcs/escort/ec/detail?hHinCd=EA949EG-654","EA949EG-654")</f>
        <v>EA949EG-654</v>
      </c>
    </row>
    <row r="542" spans="2:5" x14ac:dyDescent="0.2">
      <c r="B542" s="6" t="s">
        <v>1492</v>
      </c>
      <c r="C542" s="6" t="s">
        <v>1493</v>
      </c>
      <c r="D542" s="6" t="s">
        <v>1494</v>
      </c>
      <c r="E542" s="5"/>
    </row>
    <row r="543" spans="2:5" x14ac:dyDescent="0.2">
      <c r="B543" s="6" t="s">
        <v>114</v>
      </c>
      <c r="C543" s="6" t="s">
        <v>1495</v>
      </c>
      <c r="D543" s="6" t="s">
        <v>1496</v>
      </c>
      <c r="E543" s="5" t="str">
        <f>HYPERLINK("https://www.esco-net.com/wcs/escort/ec/detail?hHinCd=EA945VF-122","EA945VF-122")</f>
        <v>EA945VF-122</v>
      </c>
    </row>
    <row r="544" spans="2:5" x14ac:dyDescent="0.2">
      <c r="B544" s="6" t="s">
        <v>114</v>
      </c>
      <c r="C544" s="6" t="s">
        <v>1497</v>
      </c>
      <c r="D544" s="6" t="s">
        <v>1498</v>
      </c>
      <c r="E544" s="5" t="str">
        <f>HYPERLINK("https://www.esco-net.com/wcs/escort/ec/detail?hHinCd=EA945VF-136","EA945VF-136")</f>
        <v>EA945VF-136</v>
      </c>
    </row>
    <row r="545" spans="2:5" x14ac:dyDescent="0.2">
      <c r="B545" s="6" t="s">
        <v>1499</v>
      </c>
      <c r="C545" s="6" t="s">
        <v>1500</v>
      </c>
      <c r="D545" s="6" t="s">
        <v>1501</v>
      </c>
      <c r="E545" s="5" t="str">
        <f>HYPERLINK("https://www.esco-net.com/wcs/escort/ec/detail?hHinCd=EA949LX-11A","EA949LX-11A")</f>
        <v>EA949LX-11A</v>
      </c>
    </row>
    <row r="546" spans="2:5" x14ac:dyDescent="0.2">
      <c r="B546" s="6" t="s">
        <v>48</v>
      </c>
      <c r="C546" s="6" t="s">
        <v>1502</v>
      </c>
      <c r="D546" s="6" t="s">
        <v>1503</v>
      </c>
      <c r="E546" s="5" t="str">
        <f>HYPERLINK("https://www.esco-net.com/wcs/escort/ec/detail?hHinCd=EA423RS-28A","EA423RS-28A")</f>
        <v>EA423RS-28A</v>
      </c>
    </row>
    <row r="547" spans="2:5" x14ac:dyDescent="0.2">
      <c r="B547" s="6" t="s">
        <v>48</v>
      </c>
      <c r="C547" s="6" t="s">
        <v>1504</v>
      </c>
      <c r="D547" s="6" t="s">
        <v>1505</v>
      </c>
      <c r="E547" s="5" t="str">
        <f>HYPERLINK("https://www.esco-net.com/wcs/escort/ec/detail?hHinCd=EA423RS-30A","EA423RS-30A")</f>
        <v>EA423RS-30A</v>
      </c>
    </row>
    <row r="548" spans="2:5" x14ac:dyDescent="0.2">
      <c r="B548" s="6" t="s">
        <v>1506</v>
      </c>
      <c r="C548" s="6" t="s">
        <v>1507</v>
      </c>
      <c r="D548" s="6" t="s">
        <v>1508</v>
      </c>
      <c r="E548" s="5"/>
    </row>
    <row r="549" spans="2:5" x14ac:dyDescent="0.2">
      <c r="B549" s="6" t="s">
        <v>1509</v>
      </c>
      <c r="C549" s="6" t="s">
        <v>1510</v>
      </c>
      <c r="D549" s="6" t="s">
        <v>1511</v>
      </c>
      <c r="E549" s="5" t="str">
        <f>HYPERLINK("https://www.esco-net.com/wcs/escort/ec/detail?hHinCd=EA951FA-1","EA951FA-1")</f>
        <v>EA951FA-1</v>
      </c>
    </row>
    <row r="550" spans="2:5" x14ac:dyDescent="0.2">
      <c r="B550" s="6" t="s">
        <v>1512</v>
      </c>
      <c r="C550" s="6" t="s">
        <v>1513</v>
      </c>
      <c r="D550" s="6" t="s">
        <v>1514</v>
      </c>
      <c r="E550" s="5" t="str">
        <f>HYPERLINK("https://www.esco-net.com/wcs/escort/ec/detail?hHinCd=EA951FA-16","EA951FA-16")</f>
        <v>EA951FA-16</v>
      </c>
    </row>
    <row r="551" spans="2:5" x14ac:dyDescent="0.2">
      <c r="B551" s="6" t="s">
        <v>1515</v>
      </c>
      <c r="C551" s="6" t="s">
        <v>1516</v>
      </c>
      <c r="D551" s="6" t="s">
        <v>1517</v>
      </c>
      <c r="E551" s="5"/>
    </row>
    <row r="552" spans="2:5" x14ac:dyDescent="0.2">
      <c r="B552" s="6" t="s">
        <v>1515</v>
      </c>
      <c r="C552" s="6" t="s">
        <v>1518</v>
      </c>
      <c r="D552" s="6" t="s">
        <v>1519</v>
      </c>
      <c r="E552" s="5"/>
    </row>
    <row r="553" spans="2:5" x14ac:dyDescent="0.2">
      <c r="B553" s="6" t="s">
        <v>1515</v>
      </c>
      <c r="C553" s="6" t="s">
        <v>1520</v>
      </c>
      <c r="D553" s="6" t="s">
        <v>1521</v>
      </c>
      <c r="E553" s="5" t="str">
        <f>HYPERLINK("https://www.esco-net.com/wcs/escort/ec/detail?hHinCd=EA951BG-95","EA951BG-95")</f>
        <v>EA951BG-95</v>
      </c>
    </row>
    <row r="554" spans="2:5" x14ac:dyDescent="0.2">
      <c r="B554" s="6" t="s">
        <v>1522</v>
      </c>
      <c r="C554" s="6" t="s">
        <v>1523</v>
      </c>
      <c r="D554" s="6" t="s">
        <v>1524</v>
      </c>
      <c r="E554" s="5"/>
    </row>
    <row r="555" spans="2:5" x14ac:dyDescent="0.2">
      <c r="B555" s="6" t="s">
        <v>1522</v>
      </c>
      <c r="C555" s="6" t="s">
        <v>1525</v>
      </c>
      <c r="D555" s="6" t="s">
        <v>1526</v>
      </c>
      <c r="E555" s="5"/>
    </row>
    <row r="556" spans="2:5" x14ac:dyDescent="0.2">
      <c r="B556" s="6" t="s">
        <v>115</v>
      </c>
      <c r="C556" s="6" t="s">
        <v>1527</v>
      </c>
      <c r="D556" s="6" t="s">
        <v>1528</v>
      </c>
      <c r="E556" s="5"/>
    </row>
    <row r="557" spans="2:5" x14ac:dyDescent="0.2">
      <c r="B557" s="6" t="s">
        <v>1529</v>
      </c>
      <c r="C557" s="6" t="s">
        <v>1530</v>
      </c>
      <c r="D557" s="6" t="s">
        <v>1531</v>
      </c>
      <c r="E557" s="5"/>
    </row>
    <row r="558" spans="2:5" x14ac:dyDescent="0.2">
      <c r="B558" s="6" t="s">
        <v>1529</v>
      </c>
      <c r="C558" s="6" t="s">
        <v>1532</v>
      </c>
      <c r="D558" s="6" t="s">
        <v>1533</v>
      </c>
      <c r="E558" s="5"/>
    </row>
    <row r="559" spans="2:5" x14ac:dyDescent="0.2">
      <c r="B559" s="6" t="s">
        <v>1534</v>
      </c>
      <c r="C559" s="6" t="s">
        <v>1535</v>
      </c>
      <c r="D559" s="6" t="s">
        <v>1536</v>
      </c>
      <c r="E559" s="5"/>
    </row>
    <row r="560" spans="2:5" x14ac:dyDescent="0.2">
      <c r="B560" s="6" t="s">
        <v>1537</v>
      </c>
      <c r="C560" s="6" t="s">
        <v>1538</v>
      </c>
      <c r="D560" s="6" t="s">
        <v>1539</v>
      </c>
      <c r="E560" s="5"/>
    </row>
    <row r="561" spans="2:5" x14ac:dyDescent="0.2">
      <c r="B561" s="6" t="s">
        <v>1537</v>
      </c>
      <c r="C561" s="6" t="s">
        <v>1540</v>
      </c>
      <c r="D561" s="6" t="s">
        <v>1541</v>
      </c>
      <c r="E561" s="5"/>
    </row>
    <row r="562" spans="2:5" x14ac:dyDescent="0.2">
      <c r="B562" s="6" t="s">
        <v>1542</v>
      </c>
      <c r="C562" s="6" t="s">
        <v>1543</v>
      </c>
      <c r="D562" s="6" t="s">
        <v>1544</v>
      </c>
      <c r="E562" s="5"/>
    </row>
    <row r="563" spans="2:5" x14ac:dyDescent="0.2">
      <c r="B563" s="6" t="s">
        <v>1545</v>
      </c>
      <c r="C563" s="6" t="s">
        <v>1546</v>
      </c>
      <c r="D563" s="6" t="s">
        <v>1547</v>
      </c>
      <c r="E563" s="5" t="str">
        <f>HYPERLINK("https://www.esco-net.com/wcs/escort/ec/detail?hHinCd=EA638DW-81","EA638DW-81")</f>
        <v>EA638DW-81</v>
      </c>
    </row>
    <row r="564" spans="2:5" x14ac:dyDescent="0.2">
      <c r="B564" s="6" t="s">
        <v>1548</v>
      </c>
      <c r="C564" s="6" t="s">
        <v>1549</v>
      </c>
      <c r="D564" s="6" t="s">
        <v>1550</v>
      </c>
      <c r="E564" s="5"/>
    </row>
    <row r="565" spans="2:5" x14ac:dyDescent="0.2">
      <c r="B565" s="6" t="s">
        <v>1551</v>
      </c>
      <c r="C565" s="6" t="s">
        <v>1552</v>
      </c>
      <c r="D565" s="6" t="s">
        <v>1553</v>
      </c>
      <c r="E565" s="5"/>
    </row>
    <row r="566" spans="2:5" x14ac:dyDescent="0.2">
      <c r="B566" s="6" t="s">
        <v>1554</v>
      </c>
      <c r="C566" s="6" t="s">
        <v>1555</v>
      </c>
      <c r="D566" s="6" t="s">
        <v>1556</v>
      </c>
      <c r="E566" s="5"/>
    </row>
    <row r="567" spans="2:5" x14ac:dyDescent="0.2">
      <c r="B567" s="6" t="s">
        <v>1557</v>
      </c>
      <c r="C567" s="6" t="s">
        <v>1558</v>
      </c>
      <c r="D567" s="6" t="s">
        <v>1559</v>
      </c>
      <c r="E567" s="5"/>
    </row>
    <row r="568" spans="2:5" x14ac:dyDescent="0.2">
      <c r="B568" s="6" t="s">
        <v>1557</v>
      </c>
      <c r="C568" s="6" t="s">
        <v>1560</v>
      </c>
      <c r="D568" s="6" t="s">
        <v>1561</v>
      </c>
      <c r="E568" s="5" t="str">
        <f>HYPERLINK("https://www.esco-net.com/wcs/escort/ec/detail?hHinCd=EA638EB-28","EA638EB-28")</f>
        <v>EA638EB-28</v>
      </c>
    </row>
    <row r="569" spans="2:5" x14ac:dyDescent="0.2">
      <c r="B569" s="6" t="s">
        <v>1562</v>
      </c>
      <c r="C569" s="6" t="s">
        <v>1563</v>
      </c>
      <c r="D569" s="6" t="s">
        <v>1564</v>
      </c>
      <c r="E569" s="5" t="str">
        <f>HYPERLINK("https://www.esco-net.com/wcs/escort/ec/detail?hHinCd=EA638KE-11","EA638KE-11")</f>
        <v>EA638KE-11</v>
      </c>
    </row>
    <row r="570" spans="2:5" x14ac:dyDescent="0.2">
      <c r="B570" s="6" t="s">
        <v>1562</v>
      </c>
      <c r="C570" s="6" t="s">
        <v>1565</v>
      </c>
      <c r="D570" s="6" t="s">
        <v>1566</v>
      </c>
      <c r="E570" s="5" t="str">
        <f>HYPERLINK("https://www.esco-net.com/wcs/escort/ec/detail?hHinCd=EA638KN-2A","EA638KN-2A")</f>
        <v>EA638KN-2A</v>
      </c>
    </row>
    <row r="571" spans="2:5" x14ac:dyDescent="0.2">
      <c r="B571" s="6" t="s">
        <v>1567</v>
      </c>
      <c r="C571" s="6" t="s">
        <v>1568</v>
      </c>
      <c r="D571" s="6" t="s">
        <v>1569</v>
      </c>
      <c r="E571" s="5"/>
    </row>
    <row r="572" spans="2:5" x14ac:dyDescent="0.2">
      <c r="B572" s="6" t="s">
        <v>1570</v>
      </c>
      <c r="C572" s="6" t="s">
        <v>1571</v>
      </c>
      <c r="D572" s="6" t="s">
        <v>1572</v>
      </c>
      <c r="E572" s="5" t="str">
        <f>HYPERLINK("https://www.esco-net.com/wcs/escort/ec/detail?hHinCd=EA628XD-8A","EA628XD-8A")</f>
        <v>EA628XD-8A</v>
      </c>
    </row>
    <row r="573" spans="2:5" x14ac:dyDescent="0.2">
      <c r="B573" s="6" t="s">
        <v>1573</v>
      </c>
      <c r="C573" s="6" t="s">
        <v>1574</v>
      </c>
      <c r="D573" s="6" t="s">
        <v>1575</v>
      </c>
      <c r="E573" s="5" t="str">
        <f>HYPERLINK("https://www.esco-net.com/wcs/escort/ec/detail?hHinCd=EA638JP-173","EA638JP-173")</f>
        <v>EA638JP-173</v>
      </c>
    </row>
    <row r="574" spans="2:5" x14ac:dyDescent="0.2">
      <c r="B574" s="6" t="s">
        <v>1576</v>
      </c>
      <c r="C574" s="6" t="s">
        <v>1577</v>
      </c>
      <c r="D574" s="6" t="s">
        <v>1578</v>
      </c>
      <c r="E574" s="5" t="str">
        <f>HYPERLINK("https://www.esco-net.com/wcs/escort/ec/detail?hHinCd=EA638FK-16","EA638FK-16")</f>
        <v>EA638FK-16</v>
      </c>
    </row>
    <row r="575" spans="2:5" x14ac:dyDescent="0.2">
      <c r="B575" s="6" t="s">
        <v>1576</v>
      </c>
      <c r="C575" s="6" t="s">
        <v>1579</v>
      </c>
      <c r="D575" s="6" t="s">
        <v>1580</v>
      </c>
      <c r="E575" s="5"/>
    </row>
    <row r="576" spans="2:5" x14ac:dyDescent="0.2">
      <c r="B576" s="6" t="s">
        <v>1576</v>
      </c>
      <c r="C576" s="6" t="s">
        <v>1581</v>
      </c>
      <c r="D576" s="6" t="s">
        <v>1582</v>
      </c>
      <c r="E576" s="5" t="str">
        <f>HYPERLINK("https://www.esco-net.com/wcs/escort/ec/detail?hHinCd=EA638HE-2","EA638HE-2")</f>
        <v>EA638HE-2</v>
      </c>
    </row>
    <row r="577" spans="2:5" x14ac:dyDescent="0.2">
      <c r="B577" s="6" t="s">
        <v>1576</v>
      </c>
      <c r="C577" s="6" t="s">
        <v>1583</v>
      </c>
      <c r="D577" s="6" t="s">
        <v>1584</v>
      </c>
      <c r="E577" s="5" t="str">
        <f>HYPERLINK("https://www.esco-net.com/wcs/escort/ec/detail?hHinCd=EA638FK-124","EA638FK-124")</f>
        <v>EA638FK-124</v>
      </c>
    </row>
    <row r="578" spans="2:5" x14ac:dyDescent="0.2">
      <c r="B578" s="6" t="s">
        <v>1585</v>
      </c>
      <c r="C578" s="6" t="s">
        <v>1586</v>
      </c>
      <c r="D578" s="6" t="s">
        <v>1587</v>
      </c>
      <c r="E578" s="5" t="str">
        <f>HYPERLINK("https://www.esco-net.com/wcs/escort/ec/detail?hHinCd=EA638FK-105","EA638FK-105")</f>
        <v>EA638FK-105</v>
      </c>
    </row>
    <row r="579" spans="2:5" x14ac:dyDescent="0.2">
      <c r="B579" s="6" t="s">
        <v>1585</v>
      </c>
      <c r="C579" s="6" t="s">
        <v>1588</v>
      </c>
      <c r="D579" s="6" t="s">
        <v>1589</v>
      </c>
      <c r="E579" s="5" t="str">
        <f>HYPERLINK("https://www.esco-net.com/wcs/escort/ec/detail?hHinCd=EA638JP-35","EA638JP-35")</f>
        <v>EA638JP-35</v>
      </c>
    </row>
    <row r="580" spans="2:5" x14ac:dyDescent="0.2">
      <c r="B580" s="6" t="s">
        <v>116</v>
      </c>
      <c r="C580" s="6" t="s">
        <v>1590</v>
      </c>
      <c r="D580" s="6" t="s">
        <v>1591</v>
      </c>
      <c r="E580" s="5" t="str">
        <f>HYPERLINK("https://www.esco-net.com/wcs/escort/ec/detail?hHinCd=EA638JN-43","EA638JN-43")</f>
        <v>EA638JN-43</v>
      </c>
    </row>
    <row r="581" spans="2:5" x14ac:dyDescent="0.2">
      <c r="B581" s="6" t="s">
        <v>1592</v>
      </c>
      <c r="C581" s="6" t="s">
        <v>1593</v>
      </c>
      <c r="D581" s="6" t="s">
        <v>1594</v>
      </c>
      <c r="E581" s="5"/>
    </row>
    <row r="582" spans="2:5" x14ac:dyDescent="0.2">
      <c r="B582" s="6" t="s">
        <v>1592</v>
      </c>
      <c r="C582" s="6" t="s">
        <v>1595</v>
      </c>
      <c r="D582" s="6" t="s">
        <v>1596</v>
      </c>
      <c r="E582" s="5"/>
    </row>
    <row r="583" spans="2:5" x14ac:dyDescent="0.2">
      <c r="B583" s="6" t="s">
        <v>1597</v>
      </c>
      <c r="C583" s="6" t="s">
        <v>1598</v>
      </c>
      <c r="D583" s="6" t="s">
        <v>1599</v>
      </c>
      <c r="E583" s="5" t="str">
        <f>HYPERLINK("https://www.esco-net.com/wcs/escort/ec/detail?hHinCd=EA970KE-7A","EA970KE-7A")</f>
        <v>EA970KE-7A</v>
      </c>
    </row>
    <row r="584" spans="2:5" x14ac:dyDescent="0.2">
      <c r="B584" s="6" t="s">
        <v>1597</v>
      </c>
      <c r="C584" s="6" t="s">
        <v>1600</v>
      </c>
      <c r="D584" s="6" t="s">
        <v>1601</v>
      </c>
      <c r="E584" s="5" t="str">
        <f>HYPERLINK("https://www.esco-net.com/wcs/escort/ec/detail?hHinCd=EA970KE-7A","EA970KE-7A")</f>
        <v>EA970KE-7A</v>
      </c>
    </row>
    <row r="585" spans="2:5" x14ac:dyDescent="0.2">
      <c r="B585" s="6" t="s">
        <v>1602</v>
      </c>
      <c r="C585" s="6" t="s">
        <v>1603</v>
      </c>
      <c r="D585" s="6" t="s">
        <v>1604</v>
      </c>
      <c r="E585" s="5" t="str">
        <f>HYPERLINK("https://www.esco-net.com/wcs/escort/ec/detail?hHinCd=EA979LB-100","EA979LB-100")</f>
        <v>EA979LB-100</v>
      </c>
    </row>
    <row r="586" spans="2:5" x14ac:dyDescent="0.2">
      <c r="B586" s="6" t="s">
        <v>1602</v>
      </c>
      <c r="C586" s="6" t="s">
        <v>1605</v>
      </c>
      <c r="D586" s="6" t="s">
        <v>1606</v>
      </c>
      <c r="E586" s="5" t="str">
        <f>HYPERLINK("https://www.esco-net.com/wcs/escort/ec/detail?hHinCd=EA979LC-50","EA979LC-50")</f>
        <v>EA979LC-50</v>
      </c>
    </row>
    <row r="587" spans="2:5" x14ac:dyDescent="0.2">
      <c r="B587" s="6" t="s">
        <v>1607</v>
      </c>
      <c r="C587" s="6" t="s">
        <v>1608</v>
      </c>
      <c r="D587" s="6" t="s">
        <v>1609</v>
      </c>
      <c r="E587" s="5"/>
    </row>
    <row r="588" spans="2:5" x14ac:dyDescent="0.2">
      <c r="B588" s="6" t="s">
        <v>1607</v>
      </c>
      <c r="C588" s="6" t="s">
        <v>1610</v>
      </c>
      <c r="D588" s="6" t="s">
        <v>1611</v>
      </c>
      <c r="E588" s="5"/>
    </row>
    <row r="589" spans="2:5" x14ac:dyDescent="0.2">
      <c r="B589" s="6" t="s">
        <v>1612</v>
      </c>
      <c r="C589" s="6" t="s">
        <v>1613</v>
      </c>
      <c r="D589" s="6" t="s">
        <v>1614</v>
      </c>
      <c r="E589" s="5" t="str">
        <f>HYPERLINK("https://www.esco-net.com/wcs/escort/ec/detail?hHinCd=EA948TF-117A","EA948TF-117A")</f>
        <v>EA948TF-117A</v>
      </c>
    </row>
    <row r="590" spans="2:5" x14ac:dyDescent="0.2">
      <c r="B590" s="6" t="s">
        <v>1615</v>
      </c>
      <c r="C590" s="6" t="s">
        <v>1616</v>
      </c>
      <c r="D590" s="6" t="s">
        <v>1617</v>
      </c>
      <c r="E590" s="5" t="str">
        <f>HYPERLINK("https://www.esco-net.com/wcs/escort/ec/detail?hHinCd=EA983FK-96","EA983FK-96")</f>
        <v>EA983FK-96</v>
      </c>
    </row>
    <row r="591" spans="2:5" x14ac:dyDescent="0.2">
      <c r="B591" s="6" t="s">
        <v>1618</v>
      </c>
      <c r="C591" s="6" t="s">
        <v>1619</v>
      </c>
      <c r="D591" s="6" t="s">
        <v>1620</v>
      </c>
      <c r="E591" s="5"/>
    </row>
    <row r="592" spans="2:5" x14ac:dyDescent="0.2">
      <c r="B592" s="6" t="s">
        <v>1621</v>
      </c>
      <c r="C592" s="6" t="s">
        <v>1622</v>
      </c>
      <c r="D592" s="6" t="s">
        <v>1623</v>
      </c>
      <c r="E592" s="5"/>
    </row>
    <row r="593" spans="2:5" x14ac:dyDescent="0.2">
      <c r="B593" s="6" t="s">
        <v>1621</v>
      </c>
      <c r="C593" s="6" t="s">
        <v>1624</v>
      </c>
      <c r="D593" s="6" t="s">
        <v>1625</v>
      </c>
      <c r="E593" s="5" t="str">
        <f>HYPERLINK("https://www.esco-net.com/wcs/escort/ec/detail?hHinCd=EA124DJ-251","EA124DJ-251")</f>
        <v>EA124DJ-251</v>
      </c>
    </row>
    <row r="594" spans="2:5" x14ac:dyDescent="0.2">
      <c r="B594" s="6" t="s">
        <v>1626</v>
      </c>
      <c r="C594" s="6" t="s">
        <v>1627</v>
      </c>
      <c r="D594" s="6" t="s">
        <v>1628</v>
      </c>
      <c r="E594" s="5" t="str">
        <f>HYPERLINK("https://www.esco-net.com/wcs/escort/ec/detail?hHinCd=EA441NA-45","EA441NA-45")</f>
        <v>EA441NA-45</v>
      </c>
    </row>
    <row r="595" spans="2:5" x14ac:dyDescent="0.2">
      <c r="B595" s="6" t="s">
        <v>1626</v>
      </c>
      <c r="C595" s="6" t="s">
        <v>1629</v>
      </c>
      <c r="D595" s="6" t="s">
        <v>1630</v>
      </c>
      <c r="E595" s="5" t="str">
        <f>HYPERLINK("https://www.esco-net.com/wcs/escort/ec/detail?hHinCd=EA441NA-85","EA441NA-85")</f>
        <v>EA441NA-85</v>
      </c>
    </row>
    <row r="596" spans="2:5" x14ac:dyDescent="0.2">
      <c r="B596" s="6" t="s">
        <v>1631</v>
      </c>
      <c r="C596" s="6" t="s">
        <v>1632</v>
      </c>
      <c r="D596" s="6" t="s">
        <v>1633</v>
      </c>
      <c r="E596" s="5" t="str">
        <f>HYPERLINK("https://www.esco-net.com/wcs/escort/ec/detail?hHinCd=EA983FN-185","EA983FN-185")</f>
        <v>EA983FN-185</v>
      </c>
    </row>
    <row r="597" spans="2:5" x14ac:dyDescent="0.2">
      <c r="B597" s="6" t="s">
        <v>1634</v>
      </c>
      <c r="C597" s="6" t="s">
        <v>1635</v>
      </c>
      <c r="D597" s="6" t="s">
        <v>1636</v>
      </c>
      <c r="E597" s="5"/>
    </row>
    <row r="598" spans="2:5" x14ac:dyDescent="0.2">
      <c r="B598" s="6" t="s">
        <v>117</v>
      </c>
      <c r="C598" s="6" t="s">
        <v>1637</v>
      </c>
      <c r="D598" s="6" t="s">
        <v>1638</v>
      </c>
      <c r="E598" s="5" t="str">
        <f>HYPERLINK("https://www.esco-net.com/wcs/escort/ec/detail?hHinCd=EA440DY-123","EA440DY-123")</f>
        <v>EA440DY-123</v>
      </c>
    </row>
    <row r="599" spans="2:5" x14ac:dyDescent="0.2">
      <c r="B599" s="6" t="s">
        <v>1639</v>
      </c>
      <c r="C599" s="6" t="s">
        <v>1640</v>
      </c>
      <c r="D599" s="6" t="s">
        <v>1641</v>
      </c>
      <c r="E599" s="5" t="str">
        <f>HYPERLINK("https://www.esco-net.com/wcs/escort/ec/detail?hHinCd=EA997XR-212","EA997XR-212")</f>
        <v>EA997XR-212</v>
      </c>
    </row>
    <row r="600" spans="2:5" x14ac:dyDescent="0.2">
      <c r="B600" s="6" t="s">
        <v>118</v>
      </c>
      <c r="C600" s="6" t="s">
        <v>1642</v>
      </c>
      <c r="D600" s="6" t="s">
        <v>1643</v>
      </c>
      <c r="E600" s="5" t="str">
        <f>HYPERLINK("https://www.esco-net.com/wcs/escort/ec/detail?hHinCd=EA997RA-63","EA997RA-63")</f>
        <v>EA997RA-63</v>
      </c>
    </row>
    <row r="601" spans="2:5" x14ac:dyDescent="0.2">
      <c r="B601" s="6" t="s">
        <v>118</v>
      </c>
      <c r="C601" s="6" t="s">
        <v>1644</v>
      </c>
      <c r="D601" s="6" t="s">
        <v>1645</v>
      </c>
      <c r="E601" s="5"/>
    </row>
    <row r="602" spans="2:5" x14ac:dyDescent="0.2">
      <c r="B602" s="6" t="s">
        <v>118</v>
      </c>
      <c r="C602" s="6" t="s">
        <v>1646</v>
      </c>
      <c r="D602" s="6" t="s">
        <v>1647</v>
      </c>
      <c r="E602" s="5" t="str">
        <f>HYPERLINK("https://www.esco-net.com/wcs/escort/ec/detail?hHinCd=EA997RY-182A","EA997RY-182A")</f>
        <v>EA997RY-182A</v>
      </c>
    </row>
    <row r="603" spans="2:5" x14ac:dyDescent="0.2">
      <c r="B603" s="6" t="s">
        <v>119</v>
      </c>
      <c r="C603" s="6" t="s">
        <v>1648</v>
      </c>
      <c r="D603" s="6" t="s">
        <v>1649</v>
      </c>
      <c r="E603" s="5" t="str">
        <f>HYPERLINK("https://www.esco-net.com/wcs/escort/ec/detail?hHinCd=EA952CA-181B","EA952CA-181B")</f>
        <v>EA952CA-181B</v>
      </c>
    </row>
    <row r="604" spans="2:5" x14ac:dyDescent="0.2">
      <c r="B604" s="6" t="s">
        <v>1650</v>
      </c>
      <c r="C604" s="6" t="s">
        <v>1651</v>
      </c>
      <c r="D604" s="6" t="s">
        <v>1652</v>
      </c>
      <c r="E604" s="5"/>
    </row>
    <row r="605" spans="2:5" x14ac:dyDescent="0.2">
      <c r="B605" s="6" t="s">
        <v>1653</v>
      </c>
      <c r="C605" s="6" t="s">
        <v>1654</v>
      </c>
      <c r="D605" s="6" t="s">
        <v>1655</v>
      </c>
      <c r="E605" s="5"/>
    </row>
    <row r="606" spans="2:5" x14ac:dyDescent="0.2">
      <c r="B606" s="6" t="s">
        <v>1656</v>
      </c>
      <c r="C606" s="6" t="s">
        <v>1657</v>
      </c>
      <c r="D606" s="6" t="s">
        <v>1658</v>
      </c>
      <c r="E606" s="5" t="str">
        <f>HYPERLINK("https://www.esco-net.com/wcs/escort/ec/detail?hHinCd=EA944ME-2A","EA944ME-2A")</f>
        <v>EA944ME-2A</v>
      </c>
    </row>
    <row r="607" spans="2:5" x14ac:dyDescent="0.2">
      <c r="B607" s="6" t="s">
        <v>1659</v>
      </c>
      <c r="C607" s="6" t="s">
        <v>1660</v>
      </c>
      <c r="D607" s="6" t="s">
        <v>1661</v>
      </c>
      <c r="E607" s="5" t="str">
        <f>HYPERLINK("https://www.esco-net.com/wcs/escort/ec/detail?hHinCd=EA944SE-50BA","EA944SE-50BA")</f>
        <v>EA944SE-50BA</v>
      </c>
    </row>
    <row r="608" spans="2:5" x14ac:dyDescent="0.2">
      <c r="B608" s="6" t="s">
        <v>1662</v>
      </c>
      <c r="C608" s="6" t="s">
        <v>1663</v>
      </c>
      <c r="D608" s="6" t="s">
        <v>1664</v>
      </c>
      <c r="E608" s="5" t="str">
        <f>HYPERLINK("https://www.esco-net.com/wcs/escort/ec/detail?hHinCd=EA930AH-11B","EA930AH-11B")</f>
        <v>EA930AH-11B</v>
      </c>
    </row>
    <row r="609" spans="2:5" x14ac:dyDescent="0.2">
      <c r="B609" s="6" t="s">
        <v>1665</v>
      </c>
      <c r="C609" s="6" t="s">
        <v>1666</v>
      </c>
      <c r="D609" s="6" t="s">
        <v>1667</v>
      </c>
      <c r="E609" s="5"/>
    </row>
    <row r="610" spans="2:5" x14ac:dyDescent="0.2">
      <c r="B610" s="6" t="s">
        <v>1668</v>
      </c>
      <c r="C610" s="6" t="s">
        <v>1669</v>
      </c>
      <c r="D610" s="6" t="s">
        <v>1670</v>
      </c>
      <c r="E610" s="5" t="str">
        <f>HYPERLINK("https://www.esco-net.com/wcs/escort/ec/detail?hHinCd=EA351GF-25","EA351GF-25")</f>
        <v>EA351GF-25</v>
      </c>
    </row>
    <row r="611" spans="2:5" x14ac:dyDescent="0.2">
      <c r="B611" s="6" t="s">
        <v>1668</v>
      </c>
      <c r="C611" s="6" t="s">
        <v>1671</v>
      </c>
      <c r="D611" s="6" t="s">
        <v>1672</v>
      </c>
      <c r="E611" s="5" t="str">
        <f>HYPERLINK("https://www.esco-net.com/wcs/escort/ec/detail?hHinCd=EA351GK-65","EA351GK-65")</f>
        <v>EA351GK-65</v>
      </c>
    </row>
    <row r="612" spans="2:5" x14ac:dyDescent="0.2">
      <c r="B612" s="6" t="s">
        <v>1668</v>
      </c>
      <c r="C612" s="6" t="s">
        <v>1673</v>
      </c>
      <c r="D612" s="6" t="s">
        <v>1674</v>
      </c>
      <c r="E612" s="5" t="str">
        <f>HYPERLINK("https://www.esco-net.com/wcs/escort/ec/detail?hHinCd=EA351GM-15","EA351GM-15")</f>
        <v>EA351GM-15</v>
      </c>
    </row>
    <row r="613" spans="2:5" x14ac:dyDescent="0.2">
      <c r="B613" s="6" t="s">
        <v>1668</v>
      </c>
      <c r="C613" s="6" t="s">
        <v>1675</v>
      </c>
      <c r="D613" s="6" t="s">
        <v>1676</v>
      </c>
      <c r="E613" s="5" t="str">
        <f>HYPERLINK("https://www.esco-net.com/wcs/escort/ec/detail?hHinCd=EA351GM-20","EA351GM-20")</f>
        <v>EA351GM-20</v>
      </c>
    </row>
    <row r="614" spans="2:5" x14ac:dyDescent="0.2">
      <c r="B614" s="6" t="s">
        <v>1677</v>
      </c>
      <c r="C614" s="6" t="s">
        <v>1678</v>
      </c>
      <c r="D614" s="6" t="s">
        <v>1679</v>
      </c>
      <c r="E614" s="5"/>
    </row>
    <row r="615" spans="2:5" x14ac:dyDescent="0.2">
      <c r="B615" s="6" t="s">
        <v>49</v>
      </c>
      <c r="C615" s="6" t="s">
        <v>1680</v>
      </c>
      <c r="D615" s="6" t="s">
        <v>1681</v>
      </c>
      <c r="E615" s="5" t="str">
        <f>HYPERLINK("https://www.esco-net.com/wcs/escort/ec/detail?hHinCd=EA934JA-3","EA934JA-3")</f>
        <v>EA934JA-3</v>
      </c>
    </row>
    <row r="616" spans="2:5" x14ac:dyDescent="0.2">
      <c r="B616" s="6" t="s">
        <v>49</v>
      </c>
      <c r="C616" s="6" t="s">
        <v>1682</v>
      </c>
      <c r="D616" s="6" t="s">
        <v>1683</v>
      </c>
      <c r="E616" s="5" t="str">
        <f>HYPERLINK("https://www.esco-net.com/wcs/escort/ec/detail?hHinCd=EA934JA-3","EA934JA-3")</f>
        <v>EA934JA-3</v>
      </c>
    </row>
    <row r="617" spans="2:5" x14ac:dyDescent="0.2">
      <c r="B617" s="6" t="s">
        <v>30</v>
      </c>
      <c r="C617" s="6" t="s">
        <v>1684</v>
      </c>
      <c r="D617" s="6" t="s">
        <v>1685</v>
      </c>
      <c r="E617" s="5" t="str">
        <f>HYPERLINK("https://www.esco-net.com/wcs/escort/ec/detail?hHinCd=EA942FA-8A","EA942FA-8A")</f>
        <v>EA942FA-8A</v>
      </c>
    </row>
    <row r="618" spans="2:5" x14ac:dyDescent="0.2">
      <c r="B618" s="6" t="s">
        <v>30</v>
      </c>
      <c r="C618" s="6" t="s">
        <v>1686</v>
      </c>
      <c r="D618" s="6" t="s">
        <v>1687</v>
      </c>
      <c r="E618" s="5" t="str">
        <f>HYPERLINK("https://www.esco-net.com/wcs/escort/ec/detail?hHinCd=EA942FA-11A","EA942FA-11A")</f>
        <v>EA942FA-11A</v>
      </c>
    </row>
    <row r="619" spans="2:5" x14ac:dyDescent="0.2">
      <c r="B619" s="6" t="s">
        <v>30</v>
      </c>
      <c r="C619" s="6" t="s">
        <v>1688</v>
      </c>
      <c r="D619" s="6" t="s">
        <v>1689</v>
      </c>
      <c r="E619" s="5" t="str">
        <f>HYPERLINK("https://www.esco-net.com/wcs/escort/ec/detail?hHinCd=EA942FA-101A","EA942FA-101A")</f>
        <v>EA942FA-101A</v>
      </c>
    </row>
    <row r="620" spans="2:5" x14ac:dyDescent="0.2">
      <c r="B620" s="6" t="s">
        <v>1690</v>
      </c>
      <c r="C620" s="6" t="s">
        <v>1691</v>
      </c>
      <c r="D620" s="6" t="s">
        <v>1692</v>
      </c>
      <c r="E620" s="5" t="str">
        <f>HYPERLINK("https://www.esco-net.com/wcs/escort/ec/detail?hHinCd=EA765MP-12J","EA765MP-12J")</f>
        <v>EA765MP-12J</v>
      </c>
    </row>
    <row r="621" spans="2:5" x14ac:dyDescent="0.2">
      <c r="B621" s="6" t="s">
        <v>1693</v>
      </c>
      <c r="C621" s="6" t="s">
        <v>1694</v>
      </c>
      <c r="D621" s="6" t="s">
        <v>1695</v>
      </c>
      <c r="E621" s="5"/>
    </row>
    <row r="622" spans="2:5" x14ac:dyDescent="0.2">
      <c r="B622" s="6" t="s">
        <v>1696</v>
      </c>
      <c r="C622" s="6" t="s">
        <v>1697</v>
      </c>
      <c r="D622" s="6" t="s">
        <v>1698</v>
      </c>
      <c r="E622" s="5" t="str">
        <f>HYPERLINK("https://www.esco-net.com/wcs/escort/ec/detail?hHinCd=EA920AF-2A","EA920AF-2A")</f>
        <v>EA920AF-2A</v>
      </c>
    </row>
    <row r="623" spans="2:5" x14ac:dyDescent="0.2">
      <c r="B623" s="6" t="s">
        <v>1696</v>
      </c>
      <c r="C623" s="6" t="s">
        <v>1699</v>
      </c>
      <c r="D623" s="6" t="s">
        <v>1700</v>
      </c>
      <c r="E623" s="5"/>
    </row>
    <row r="624" spans="2:5" x14ac:dyDescent="0.2">
      <c r="B624" s="6" t="s">
        <v>1701</v>
      </c>
      <c r="C624" s="6" t="s">
        <v>1702</v>
      </c>
      <c r="D624" s="6" t="s">
        <v>1703</v>
      </c>
      <c r="E624" s="5" t="str">
        <f>HYPERLINK("https://www.esco-net.com/wcs/escort/ec/detail?hHinCd=EA921A-300B","EA921A-300B")</f>
        <v>EA921A-300B</v>
      </c>
    </row>
    <row r="625" spans="2:5" x14ac:dyDescent="0.2">
      <c r="B625" s="6" t="s">
        <v>1704</v>
      </c>
      <c r="C625" s="6" t="s">
        <v>1705</v>
      </c>
      <c r="D625" s="6" t="s">
        <v>1706</v>
      </c>
      <c r="E625" s="5" t="str">
        <f>HYPERLINK("https://www.esco-net.com/wcs/escort/ec/detail?hHinCd=EA920AR-22","EA920AR-22")</f>
        <v>EA920AR-22</v>
      </c>
    </row>
    <row r="626" spans="2:5" x14ac:dyDescent="0.2">
      <c r="B626" s="6" t="s">
        <v>1707</v>
      </c>
      <c r="C626" s="6" t="s">
        <v>1708</v>
      </c>
      <c r="D626" s="6" t="s">
        <v>1709</v>
      </c>
      <c r="E626" s="5"/>
    </row>
    <row r="627" spans="2:5" x14ac:dyDescent="0.2">
      <c r="B627" s="6" t="s">
        <v>1710</v>
      </c>
      <c r="C627" s="6" t="s">
        <v>1711</v>
      </c>
      <c r="D627" s="6" t="s">
        <v>1712</v>
      </c>
      <c r="E627" s="5" t="str">
        <f>HYPERLINK("https://www.esco-net.com/wcs/escort/ec/detail?hHinCd=EA925C-7","EA925C-7")</f>
        <v>EA925C-7</v>
      </c>
    </row>
    <row r="628" spans="2:5" x14ac:dyDescent="0.2">
      <c r="B628" s="6" t="s">
        <v>1713</v>
      </c>
      <c r="C628" s="6" t="s">
        <v>1714</v>
      </c>
      <c r="D628" s="6" t="s">
        <v>1715</v>
      </c>
      <c r="E628" s="5"/>
    </row>
    <row r="629" spans="2:5" x14ac:dyDescent="0.2">
      <c r="B629" s="6" t="s">
        <v>1713</v>
      </c>
      <c r="C629" s="6" t="s">
        <v>1716</v>
      </c>
      <c r="D629" s="6" t="s">
        <v>1717</v>
      </c>
      <c r="E629" s="5"/>
    </row>
    <row r="630" spans="2:5" x14ac:dyDescent="0.2">
      <c r="B630" s="6" t="s">
        <v>120</v>
      </c>
      <c r="C630" s="6" t="s">
        <v>1718</v>
      </c>
      <c r="D630" s="6" t="s">
        <v>1719</v>
      </c>
      <c r="E630" s="5"/>
    </row>
    <row r="631" spans="2:5" x14ac:dyDescent="0.2">
      <c r="B631" s="6" t="s">
        <v>120</v>
      </c>
      <c r="C631" s="6" t="s">
        <v>1720</v>
      </c>
      <c r="D631" s="6" t="s">
        <v>1721</v>
      </c>
      <c r="E631" s="5" t="str">
        <f>HYPERLINK("https://www.esco-net.com/wcs/escort/ec/detail?hHinCd=EA924BD-13","EA924BD-13")</f>
        <v>EA924BD-13</v>
      </c>
    </row>
    <row r="632" spans="2:5" x14ac:dyDescent="0.2">
      <c r="B632" s="6" t="s">
        <v>120</v>
      </c>
      <c r="C632" s="6" t="s">
        <v>1722</v>
      </c>
      <c r="D632" s="6" t="s">
        <v>1721</v>
      </c>
      <c r="E632" s="5" t="str">
        <f>HYPERLINK("https://www.esco-net.com/wcs/escort/ec/detail?hHinCd=EA924BD-17","EA924BD-17")</f>
        <v>EA924BD-17</v>
      </c>
    </row>
    <row r="633" spans="2:5" x14ac:dyDescent="0.2">
      <c r="B633" s="6" t="s">
        <v>1723</v>
      </c>
      <c r="C633" s="6" t="s">
        <v>1724</v>
      </c>
      <c r="D633" s="6" t="s">
        <v>1725</v>
      </c>
      <c r="E633" s="5"/>
    </row>
    <row r="634" spans="2:5" x14ac:dyDescent="0.2">
      <c r="B634" s="6" t="s">
        <v>1726</v>
      </c>
      <c r="C634" s="6" t="s">
        <v>1727</v>
      </c>
      <c r="D634" s="6" t="s">
        <v>1728</v>
      </c>
      <c r="E634" s="5" t="str">
        <f>HYPERLINK("https://www.esco-net.com/wcs/escort/ec/detail?hHinCd=EA925YC-4A","EA925YC-4A")</f>
        <v>EA925YC-4A</v>
      </c>
    </row>
    <row r="635" spans="2:5" x14ac:dyDescent="0.2">
      <c r="B635" s="6" t="s">
        <v>1726</v>
      </c>
      <c r="C635" s="6" t="s">
        <v>1729</v>
      </c>
      <c r="D635" s="6" t="s">
        <v>1730</v>
      </c>
      <c r="E635" s="5" t="str">
        <f>HYPERLINK("https://www.esco-net.com/wcs/escort/ec/detail?hHinCd=EA927GA-1","EA927GA-1")</f>
        <v>EA927GA-1</v>
      </c>
    </row>
    <row r="636" spans="2:5" x14ac:dyDescent="0.2">
      <c r="B636" s="6" t="s">
        <v>1731</v>
      </c>
      <c r="C636" s="6" t="s">
        <v>1732</v>
      </c>
      <c r="D636" s="6" t="s">
        <v>1733</v>
      </c>
      <c r="E636" s="5" t="str">
        <f>HYPERLINK("https://www.esco-net.com/wcs/escort/ec/detail?hHinCd=EA683ZK-16","EA683ZK-16")</f>
        <v>EA683ZK-16</v>
      </c>
    </row>
    <row r="637" spans="2:5" x14ac:dyDescent="0.2">
      <c r="B637" s="6" t="s">
        <v>1731</v>
      </c>
      <c r="C637" s="6" t="s">
        <v>1734</v>
      </c>
      <c r="D637" s="6" t="s">
        <v>1735</v>
      </c>
      <c r="E637" s="5"/>
    </row>
    <row r="638" spans="2:5" x14ac:dyDescent="0.2">
      <c r="B638" s="6" t="s">
        <v>1736</v>
      </c>
      <c r="C638" s="6" t="s">
        <v>1737</v>
      </c>
      <c r="D638" s="6" t="s">
        <v>1738</v>
      </c>
      <c r="E638" s="5"/>
    </row>
    <row r="639" spans="2:5" x14ac:dyDescent="0.2">
      <c r="B639" s="6" t="s">
        <v>1739</v>
      </c>
      <c r="C639" s="6" t="s">
        <v>1740</v>
      </c>
      <c r="D639" s="6" t="s">
        <v>1741</v>
      </c>
      <c r="E639" s="5" t="str">
        <f>HYPERLINK("https://www.esco-net.com/wcs/escort/ec/detail?hHinCd=EA508TL-4A","EA508TL-4A")</f>
        <v>EA508TL-4A</v>
      </c>
    </row>
    <row r="640" spans="2:5" x14ac:dyDescent="0.2">
      <c r="B640" s="6" t="s">
        <v>1739</v>
      </c>
      <c r="C640" s="6" t="s">
        <v>1742</v>
      </c>
      <c r="D640" s="6" t="s">
        <v>1743</v>
      </c>
      <c r="E640" s="5" t="str">
        <f>HYPERLINK("https://www.esco-net.com/wcs/escort/ec/detail?hHinCd=EA508TL-6A","EA508TL-6A")</f>
        <v>EA508TL-6A</v>
      </c>
    </row>
    <row r="641" spans="2:5" x14ac:dyDescent="0.2">
      <c r="B641" s="6" t="s">
        <v>1744</v>
      </c>
      <c r="C641" s="6" t="s">
        <v>1745</v>
      </c>
      <c r="D641" s="6" t="s">
        <v>1746</v>
      </c>
      <c r="E641" s="5" t="str">
        <f>HYPERLINK("https://www.esco-net.com/wcs/escort/ec/detail?hHinCd=EA508TC-58A","EA508TC-58A")</f>
        <v>EA508TC-58A</v>
      </c>
    </row>
    <row r="642" spans="2:5" x14ac:dyDescent="0.2">
      <c r="B642" s="6" t="s">
        <v>1744</v>
      </c>
      <c r="C642" s="6" t="s">
        <v>1747</v>
      </c>
      <c r="D642" s="6" t="s">
        <v>1748</v>
      </c>
      <c r="E642" s="5" t="str">
        <f>HYPERLINK("https://www.esco-net.com/wcs/escort/ec/detail?hHinCd=EA508TC-59A","EA508TC-59A")</f>
        <v>EA508TC-59A</v>
      </c>
    </row>
    <row r="643" spans="2:5" x14ac:dyDescent="0.2">
      <c r="B643" s="6" t="s">
        <v>1749</v>
      </c>
      <c r="C643" s="6" t="s">
        <v>1750</v>
      </c>
      <c r="D643" s="6" t="s">
        <v>1751</v>
      </c>
      <c r="E643" s="5" t="str">
        <f>HYPERLINK("https://www.esco-net.com/wcs/escort/ec/detail?hHinCd=EA508BB","EA508BB")</f>
        <v>EA508BB</v>
      </c>
    </row>
    <row r="644" spans="2:5" x14ac:dyDescent="0.2">
      <c r="B644" s="6" t="s">
        <v>1752</v>
      </c>
      <c r="C644" s="6" t="s">
        <v>1753</v>
      </c>
      <c r="D644" s="6" t="s">
        <v>1754</v>
      </c>
      <c r="E644" s="5" t="str">
        <f>HYPERLINK("https://www.esco-net.com/wcs/escort/ec/detail?hHinCd=EA504AA-41","EA504AA-41")</f>
        <v>EA504AA-41</v>
      </c>
    </row>
    <row r="645" spans="2:5" x14ac:dyDescent="0.2">
      <c r="B645" s="6" t="s">
        <v>1752</v>
      </c>
      <c r="C645" s="6" t="s">
        <v>1755</v>
      </c>
      <c r="D645" s="6" t="s">
        <v>1756</v>
      </c>
      <c r="E645" s="5" t="str">
        <f>HYPERLINK("https://www.esco-net.com/wcs/escort/ec/detail?hHinCd=EA504ST-5","EA504ST-5")</f>
        <v>EA504ST-5</v>
      </c>
    </row>
    <row r="646" spans="2:5" x14ac:dyDescent="0.2">
      <c r="B646" s="6" t="s">
        <v>1757</v>
      </c>
      <c r="C646" s="6" t="s">
        <v>1758</v>
      </c>
      <c r="D646" s="6" t="s">
        <v>1759</v>
      </c>
      <c r="E646" s="5" t="str">
        <f>HYPERLINK("https://www.esco-net.com/wcs/escort/ec/detail?hHinCd=EA657-370","EA657-370")</f>
        <v>EA657-370</v>
      </c>
    </row>
    <row r="647" spans="2:5" x14ac:dyDescent="0.2">
      <c r="B647" s="6" t="s">
        <v>1760</v>
      </c>
      <c r="C647" s="6" t="s">
        <v>1761</v>
      </c>
      <c r="D647" s="6" t="s">
        <v>1762</v>
      </c>
      <c r="E647" s="5"/>
    </row>
    <row r="648" spans="2:5" x14ac:dyDescent="0.2">
      <c r="B648" s="6" t="s">
        <v>1763</v>
      </c>
      <c r="C648" s="6" t="s">
        <v>1764</v>
      </c>
      <c r="D648" s="6" t="s">
        <v>1765</v>
      </c>
      <c r="E648" s="5" t="str">
        <f>HYPERLINK("https://www.esco-net.com/wcs/escort/ec/detail?hHinCd=EA506MA-48A","EA506MA-48A")</f>
        <v>EA506MA-48A</v>
      </c>
    </row>
    <row r="649" spans="2:5" x14ac:dyDescent="0.2">
      <c r="B649" s="6" t="s">
        <v>1766</v>
      </c>
      <c r="C649" s="6" t="s">
        <v>1767</v>
      </c>
      <c r="D649" s="6" t="s">
        <v>1768</v>
      </c>
      <c r="E649" s="5" t="str">
        <f>HYPERLINK("https://www.esco-net.com/wcs/escort/ec/detail?hHinCd=EA506AA-13","EA506AA-13")</f>
        <v>EA506AA-13</v>
      </c>
    </row>
    <row r="650" spans="2:5" x14ac:dyDescent="0.2">
      <c r="B650" s="6" t="s">
        <v>1769</v>
      </c>
      <c r="C650" s="6" t="s">
        <v>1770</v>
      </c>
      <c r="D650" s="6" t="s">
        <v>1771</v>
      </c>
      <c r="E650" s="5" t="str">
        <f>HYPERLINK("https://www.esco-net.com/wcs/escort/ec/detail?hHinCd=EA506AA-44","EA506AA-44")</f>
        <v>EA506AA-44</v>
      </c>
    </row>
    <row r="651" spans="2:5" x14ac:dyDescent="0.2">
      <c r="B651" s="6" t="s">
        <v>1772</v>
      </c>
      <c r="C651" s="6" t="s">
        <v>1773</v>
      </c>
      <c r="D651" s="6" t="s">
        <v>1774</v>
      </c>
      <c r="E651" s="5"/>
    </row>
    <row r="652" spans="2:5" x14ac:dyDescent="0.2">
      <c r="B652" s="6" t="s">
        <v>121</v>
      </c>
      <c r="C652" s="6" t="s">
        <v>1775</v>
      </c>
      <c r="D652" s="6" t="s">
        <v>1776</v>
      </c>
      <c r="E652" s="5"/>
    </row>
    <row r="653" spans="2:5" x14ac:dyDescent="0.2">
      <c r="B653" s="6" t="s">
        <v>1777</v>
      </c>
      <c r="C653" s="6" t="s">
        <v>1778</v>
      </c>
      <c r="D653" s="6" t="s">
        <v>1779</v>
      </c>
      <c r="E653" s="5" t="str">
        <f>HYPERLINK("https://www.esco-net.com/wcs/escort/ec/detail?hHinCd=EA762DB-17","EA762DB-17")</f>
        <v>EA762DB-17</v>
      </c>
    </row>
    <row r="654" spans="2:5" x14ac:dyDescent="0.2">
      <c r="B654" s="6" t="s">
        <v>1780</v>
      </c>
      <c r="C654" s="6" t="s">
        <v>1781</v>
      </c>
      <c r="D654" s="6" t="s">
        <v>1782</v>
      </c>
      <c r="E654" s="5" t="str">
        <f>HYPERLINK("https://www.esco-net.com/wcs/escort/ec/detail?hHinCd=EA955CA-5B","EA955CA-5B")</f>
        <v>EA955CA-5B</v>
      </c>
    </row>
    <row r="655" spans="2:5" x14ac:dyDescent="0.2">
      <c r="B655" s="6" t="s">
        <v>1783</v>
      </c>
      <c r="C655" s="6" t="s">
        <v>1784</v>
      </c>
      <c r="D655" s="6" t="s">
        <v>1785</v>
      </c>
      <c r="E655" s="5"/>
    </row>
    <row r="656" spans="2:5" x14ac:dyDescent="0.2">
      <c r="B656" s="6" t="s">
        <v>1786</v>
      </c>
      <c r="C656" s="6" t="s">
        <v>1787</v>
      </c>
      <c r="D656" s="6" t="s">
        <v>1788</v>
      </c>
      <c r="E656" s="5" t="str">
        <f>HYPERLINK("https://www.esco-net.com/wcs/escort/ec/detail?hHinCd=EA976AV-11A","EA976AV-11A")</f>
        <v>EA976AV-11A</v>
      </c>
    </row>
    <row r="657" spans="2:5" x14ac:dyDescent="0.2">
      <c r="B657" s="6" t="s">
        <v>1789</v>
      </c>
      <c r="C657" s="6" t="s">
        <v>1790</v>
      </c>
      <c r="D657" s="6" t="s">
        <v>1791</v>
      </c>
      <c r="E657" s="5"/>
    </row>
    <row r="658" spans="2:5" x14ac:dyDescent="0.2">
      <c r="B658" s="6" t="s">
        <v>1792</v>
      </c>
      <c r="C658" s="6" t="s">
        <v>1793</v>
      </c>
      <c r="D658" s="6" t="s">
        <v>1794</v>
      </c>
      <c r="E658" s="5" t="str">
        <f>HYPERLINK("https://www.esco-net.com/wcs/escort/ec/detail?hHinCd=EA944NB-50","EA944NB-50")</f>
        <v>EA944NB-50</v>
      </c>
    </row>
    <row r="659" spans="2:5" x14ac:dyDescent="0.2">
      <c r="B659" s="6" t="s">
        <v>1792</v>
      </c>
      <c r="C659" s="6" t="s">
        <v>1795</v>
      </c>
      <c r="D659" s="6" t="s">
        <v>1796</v>
      </c>
      <c r="E659" s="5" t="str">
        <f>HYPERLINK("https://www.esco-net.com/wcs/escort/ec/detail?hHinCd=EA944NB-50","EA944NB-50")</f>
        <v>EA944NB-50</v>
      </c>
    </row>
    <row r="660" spans="2:5" x14ac:dyDescent="0.2">
      <c r="B660" s="6" t="s">
        <v>122</v>
      </c>
      <c r="C660" s="6" t="s">
        <v>1797</v>
      </c>
      <c r="D660" s="6" t="s">
        <v>1798</v>
      </c>
      <c r="E660" s="5"/>
    </row>
    <row r="661" spans="2:5" x14ac:dyDescent="0.2">
      <c r="B661" s="6" t="s">
        <v>122</v>
      </c>
      <c r="C661" s="6" t="s">
        <v>1799</v>
      </c>
      <c r="D661" s="6" t="s">
        <v>1800</v>
      </c>
      <c r="E661" s="5"/>
    </row>
    <row r="662" spans="2:5" x14ac:dyDescent="0.2">
      <c r="B662" s="6" t="s">
        <v>1801</v>
      </c>
      <c r="C662" s="6" t="s">
        <v>1802</v>
      </c>
      <c r="D662" s="6" t="s">
        <v>1803</v>
      </c>
      <c r="E662" s="5" t="str">
        <f>HYPERLINK("https://www.esco-net.com/wcs/escort/ec/detail?hHinCd=EA520AE-11","EA520AE-11")</f>
        <v>EA520AE-11</v>
      </c>
    </row>
    <row r="663" spans="2:5" x14ac:dyDescent="0.2">
      <c r="B663" s="6" t="s">
        <v>1804</v>
      </c>
      <c r="C663" s="6" t="s">
        <v>1805</v>
      </c>
      <c r="D663" s="6" t="s">
        <v>1806</v>
      </c>
      <c r="E663" s="5" t="str">
        <f>HYPERLINK("https://www.esco-net.com/wcs/escort/ec/detail?hHinCd=EA520AB-87","EA520AB-87")</f>
        <v>EA520AB-87</v>
      </c>
    </row>
    <row r="664" spans="2:5" x14ac:dyDescent="0.2">
      <c r="B664" s="6" t="s">
        <v>1807</v>
      </c>
      <c r="C664" s="6" t="s">
        <v>1808</v>
      </c>
      <c r="D664" s="6" t="s">
        <v>1809</v>
      </c>
      <c r="E664" s="5" t="str">
        <f>HYPERLINK("https://www.esco-net.com/wcs/escort/ec/detail?hHinCd=EA520B-15","EA520B-15")</f>
        <v>EA520B-15</v>
      </c>
    </row>
    <row r="665" spans="2:5" x14ac:dyDescent="0.2">
      <c r="B665" s="6" t="s">
        <v>1810</v>
      </c>
      <c r="C665" s="6" t="s">
        <v>1811</v>
      </c>
      <c r="D665" s="6" t="s">
        <v>1812</v>
      </c>
      <c r="E665" s="5" t="str">
        <f>HYPERLINK("https://www.esco-net.com/wcs/escort/ec/detail?hHinCd=EA520BE-32","EA520BE-32")</f>
        <v>EA520BE-32</v>
      </c>
    </row>
    <row r="666" spans="2:5" x14ac:dyDescent="0.2">
      <c r="B666" s="6" t="s">
        <v>1813</v>
      </c>
      <c r="C666" s="6" t="s">
        <v>1814</v>
      </c>
      <c r="D666" s="6" t="s">
        <v>1815</v>
      </c>
      <c r="E666" s="5" t="str">
        <f>HYPERLINK("https://www.esco-net.com/wcs/escort/ec/detail?hHinCd=EA520ED-44A","EA520ED-44A")</f>
        <v>EA520ED-44A</v>
      </c>
    </row>
    <row r="667" spans="2:5" x14ac:dyDescent="0.2">
      <c r="B667" s="6" t="s">
        <v>1816</v>
      </c>
      <c r="C667" s="6" t="s">
        <v>1817</v>
      </c>
      <c r="D667" s="6" t="s">
        <v>1818</v>
      </c>
      <c r="E667" s="5" t="str">
        <f>HYPERLINK("https://www.esco-net.com/wcs/escort/ec/detail?hHinCd=EA986TA-340","EA986TA-340")</f>
        <v>EA986TA-340</v>
      </c>
    </row>
    <row r="668" spans="2:5" x14ac:dyDescent="0.2">
      <c r="B668" s="6" t="s">
        <v>1819</v>
      </c>
      <c r="C668" s="6" t="s">
        <v>1820</v>
      </c>
      <c r="D668" s="6" t="s">
        <v>1821</v>
      </c>
      <c r="E668" s="5" t="str">
        <f>HYPERLINK("https://www.esco-net.com/wcs/escort/ec/detail?hHinCd=EA986PT-3","EA986PT-3")</f>
        <v>EA986PT-3</v>
      </c>
    </row>
    <row r="669" spans="2:5" x14ac:dyDescent="0.2">
      <c r="B669" s="6" t="s">
        <v>1822</v>
      </c>
      <c r="C669" s="6" t="s">
        <v>1823</v>
      </c>
      <c r="D669" s="6" t="s">
        <v>1824</v>
      </c>
      <c r="E669" s="5"/>
    </row>
    <row r="670" spans="2:5" x14ac:dyDescent="0.2">
      <c r="B670" s="6" t="s">
        <v>1825</v>
      </c>
      <c r="C670" s="6" t="s">
        <v>1826</v>
      </c>
      <c r="D670" s="6" t="s">
        <v>1827</v>
      </c>
      <c r="E670" s="5"/>
    </row>
    <row r="671" spans="2:5" x14ac:dyDescent="0.2">
      <c r="B671" s="6" t="s">
        <v>1828</v>
      </c>
      <c r="C671" s="6" t="s">
        <v>1829</v>
      </c>
      <c r="D671" s="6" t="s">
        <v>1830</v>
      </c>
      <c r="E671" s="5"/>
    </row>
    <row r="672" spans="2:5" x14ac:dyDescent="0.2">
      <c r="B672" s="6" t="s">
        <v>1828</v>
      </c>
      <c r="C672" s="6" t="s">
        <v>1831</v>
      </c>
      <c r="D672" s="6" t="s">
        <v>1832</v>
      </c>
      <c r="E672" s="5"/>
    </row>
    <row r="673" spans="2:5" x14ac:dyDescent="0.2">
      <c r="B673" s="6" t="s">
        <v>1833</v>
      </c>
      <c r="C673" s="6" t="s">
        <v>1834</v>
      </c>
      <c r="D673" s="6" t="s">
        <v>1835</v>
      </c>
      <c r="E673" s="5" t="str">
        <f>HYPERLINK("https://www.esco-net.com/wcs/escort/ec/detail?hHinCd=EA982B-17","EA982B-17")</f>
        <v>EA982B-17</v>
      </c>
    </row>
    <row r="674" spans="2:5" x14ac:dyDescent="0.2">
      <c r="B674" s="6" t="s">
        <v>1836</v>
      </c>
      <c r="C674" s="6" t="s">
        <v>1837</v>
      </c>
      <c r="D674" s="6" t="s">
        <v>1838</v>
      </c>
      <c r="E674" s="5" t="str">
        <f>HYPERLINK("https://www.esco-net.com/wcs/escort/ec/detail?hHinCd=EA982SA-15A","EA982SA-15A")</f>
        <v>EA982SA-15A</v>
      </c>
    </row>
    <row r="675" spans="2:5" x14ac:dyDescent="0.2">
      <c r="B675" s="6" t="s">
        <v>1836</v>
      </c>
      <c r="C675" s="6" t="s">
        <v>1839</v>
      </c>
      <c r="D675" s="6" t="s">
        <v>1840</v>
      </c>
      <c r="E675" s="5" t="str">
        <f>HYPERLINK("https://www.esco-net.com/wcs/escort/ec/detail?hHinCd=EA982SF-30A","EA982SF-30A")</f>
        <v>EA982SF-30A</v>
      </c>
    </row>
    <row r="676" spans="2:5" x14ac:dyDescent="0.2">
      <c r="B676" s="6" t="s">
        <v>50</v>
      </c>
      <c r="C676" s="6" t="s">
        <v>1841</v>
      </c>
      <c r="D676" s="6" t="s">
        <v>1842</v>
      </c>
      <c r="E676" s="5" t="str">
        <f>HYPERLINK("https://www.esco-net.com/wcs/escort/ec/detail?hHinCd=EA982ST-38A","EA982ST-38A")</f>
        <v>EA982ST-38A</v>
      </c>
    </row>
    <row r="677" spans="2:5" x14ac:dyDescent="0.2">
      <c r="B677" s="6" t="s">
        <v>50</v>
      </c>
      <c r="C677" s="6" t="s">
        <v>1843</v>
      </c>
      <c r="D677" s="6" t="s">
        <v>1844</v>
      </c>
      <c r="E677" s="5" t="str">
        <f>HYPERLINK("https://www.esco-net.com/wcs/escort/ec/detail?hHinCd=EA982ST-39A","EA982ST-39A")</f>
        <v>EA982ST-39A</v>
      </c>
    </row>
    <row r="678" spans="2:5" x14ac:dyDescent="0.2">
      <c r="B678" s="6" t="s">
        <v>50</v>
      </c>
      <c r="C678" s="6" t="s">
        <v>1845</v>
      </c>
      <c r="D678" s="6" t="s">
        <v>1846</v>
      </c>
      <c r="E678" s="5" t="str">
        <f>HYPERLINK("https://www.esco-net.com/wcs/escort/ec/detail?hHinCd=EA982ST-40A","EA982ST-40A")</f>
        <v>EA982ST-40A</v>
      </c>
    </row>
    <row r="679" spans="2:5" x14ac:dyDescent="0.2">
      <c r="B679" s="6" t="s">
        <v>1847</v>
      </c>
      <c r="C679" s="6" t="s">
        <v>1848</v>
      </c>
      <c r="D679" s="6" t="s">
        <v>1849</v>
      </c>
      <c r="E679" s="5" t="str">
        <f>HYPERLINK("https://www.esco-net.com/wcs/escort/ec/detail?hHinCd=EA944MA-428","EA944MA-428")</f>
        <v>EA944MA-428</v>
      </c>
    </row>
    <row r="680" spans="2:5" x14ac:dyDescent="0.2">
      <c r="B680" s="6" t="s">
        <v>1850</v>
      </c>
      <c r="C680" s="6" t="s">
        <v>1851</v>
      </c>
      <c r="D680" s="6" t="s">
        <v>1852</v>
      </c>
      <c r="E680" s="5"/>
    </row>
    <row r="681" spans="2:5" x14ac:dyDescent="0.2">
      <c r="B681" s="6" t="s">
        <v>1850</v>
      </c>
      <c r="C681" s="6" t="s">
        <v>1853</v>
      </c>
      <c r="D681" s="6" t="s">
        <v>1854</v>
      </c>
      <c r="E681" s="5" t="str">
        <f>HYPERLINK("https://www.esco-net.com/wcs/escort/ec/detail?hHinCd=EA628XB-20D","EA628XB-20D")</f>
        <v>EA628XB-20D</v>
      </c>
    </row>
    <row r="682" spans="2:5" x14ac:dyDescent="0.2">
      <c r="B682" s="6" t="s">
        <v>1855</v>
      </c>
      <c r="C682" s="6" t="s">
        <v>1856</v>
      </c>
      <c r="D682" s="6" t="s">
        <v>1857</v>
      </c>
      <c r="E682" s="5" t="str">
        <f>HYPERLINK("https://www.esco-net.com/wcs/escort/ec/detail?hHinCd=EA987HK-31","EA987HK-31")</f>
        <v>EA987HK-31</v>
      </c>
    </row>
    <row r="683" spans="2:5" x14ac:dyDescent="0.2">
      <c r="B683" s="6" t="s">
        <v>123</v>
      </c>
      <c r="C683" s="6" t="s">
        <v>1858</v>
      </c>
      <c r="D683" s="6" t="s">
        <v>1859</v>
      </c>
      <c r="E683" s="5" t="str">
        <f>HYPERLINK("https://www.esco-net.com/wcs/escort/ec/detail?hHinCd=EA987CL-2.5","EA987CL-2.5")</f>
        <v>EA987CL-2.5</v>
      </c>
    </row>
    <row r="684" spans="2:5" x14ac:dyDescent="0.2">
      <c r="B684" s="6" t="s">
        <v>1860</v>
      </c>
      <c r="C684" s="6" t="s">
        <v>1861</v>
      </c>
      <c r="D684" s="6" t="s">
        <v>1862</v>
      </c>
      <c r="E684" s="5" t="str">
        <f>HYPERLINK("https://www.esco-net.com/wcs/escort/ec/detail?hHinCd=EA981FD-12A","EA981FD-12A")</f>
        <v>EA981FD-12A</v>
      </c>
    </row>
    <row r="685" spans="2:5" x14ac:dyDescent="0.2">
      <c r="B685" s="6" t="s">
        <v>1863</v>
      </c>
      <c r="C685" s="6" t="s">
        <v>1864</v>
      </c>
      <c r="D685" s="6" t="s">
        <v>1865</v>
      </c>
      <c r="E685" s="5" t="str">
        <f>HYPERLINK("https://www.esco-net.com/wcs/escort/ec/detail?hHinCd=EA981FM-8A","EA981FM-8A")</f>
        <v>EA981FM-8A</v>
      </c>
    </row>
    <row r="686" spans="2:5" x14ac:dyDescent="0.2">
      <c r="B686" s="6" t="s">
        <v>51</v>
      </c>
      <c r="C686" s="6" t="s">
        <v>1866</v>
      </c>
      <c r="D686" s="6" t="s">
        <v>1867</v>
      </c>
      <c r="E686" s="5"/>
    </row>
    <row r="687" spans="2:5" x14ac:dyDescent="0.2">
      <c r="B687" s="6" t="s">
        <v>124</v>
      </c>
      <c r="C687" s="6" t="s">
        <v>1868</v>
      </c>
      <c r="D687" s="6" t="s">
        <v>1869</v>
      </c>
      <c r="E687" s="5" t="str">
        <f>HYPERLINK("https://www.esco-net.com/wcs/escort/ec/detail?hHinCd=EA984DR-18","EA984DR-18")</f>
        <v>EA984DR-18</v>
      </c>
    </row>
    <row r="688" spans="2:5" x14ac:dyDescent="0.2">
      <c r="B688" s="6" t="s">
        <v>1870</v>
      </c>
      <c r="C688" s="6" t="s">
        <v>1871</v>
      </c>
      <c r="D688" s="6" t="s">
        <v>1872</v>
      </c>
      <c r="E688" s="5" t="str">
        <f>HYPERLINK("https://www.esco-net.com/wcs/escort/ec/detail?hHinCd=EA981WM-51B","EA981WM-51B")</f>
        <v>EA981WM-51B</v>
      </c>
    </row>
    <row r="689" spans="2:5" x14ac:dyDescent="0.2">
      <c r="B689" s="6" t="s">
        <v>1873</v>
      </c>
      <c r="C689" s="6" t="s">
        <v>1874</v>
      </c>
      <c r="D689" s="6" t="s">
        <v>1875</v>
      </c>
      <c r="E689" s="5" t="str">
        <f>HYPERLINK("https://www.esco-net.com/wcs/escort/ec/detail?hHinCd=EA987FF-58","EA987FF-58")</f>
        <v>EA987FF-58</v>
      </c>
    </row>
    <row r="690" spans="2:5" x14ac:dyDescent="0.2">
      <c r="B690" s="6" t="s">
        <v>15</v>
      </c>
      <c r="C690" s="6" t="s">
        <v>1876</v>
      </c>
      <c r="D690" s="6" t="s">
        <v>1877</v>
      </c>
      <c r="E690" s="5" t="str">
        <f>HYPERLINK("https://www.esco-net.com/wcs/escort/ec/detail?hHinCd=EA638ND-7","EA638ND-7")</f>
        <v>EA638ND-7</v>
      </c>
    </row>
    <row r="691" spans="2:5" x14ac:dyDescent="0.2">
      <c r="B691" s="6" t="s">
        <v>1878</v>
      </c>
      <c r="C691" s="6" t="s">
        <v>1879</v>
      </c>
      <c r="D691" s="6" t="s">
        <v>1880</v>
      </c>
      <c r="E691" s="5"/>
    </row>
    <row r="692" spans="2:5" x14ac:dyDescent="0.2">
      <c r="B692" s="6" t="s">
        <v>1881</v>
      </c>
      <c r="C692" s="6" t="s">
        <v>1882</v>
      </c>
      <c r="D692" s="6" t="s">
        <v>1883</v>
      </c>
      <c r="E692" s="5" t="str">
        <f>HYPERLINK("https://www.esco-net.com/wcs/escort/ec/detail?hHinCd=EA765MG-282","EA765MG-282")</f>
        <v>EA765MG-282</v>
      </c>
    </row>
    <row r="693" spans="2:5" x14ac:dyDescent="0.2">
      <c r="B693" s="6" t="s">
        <v>1881</v>
      </c>
      <c r="C693" s="6" t="s">
        <v>1884</v>
      </c>
      <c r="D693" s="6" t="s">
        <v>1885</v>
      </c>
      <c r="E693" s="5" t="str">
        <f>HYPERLINK("https://www.esco-net.com/wcs/escort/ec/detail?hHinCd=EA765MG-81","EA765MG-81")</f>
        <v>EA765MG-81</v>
      </c>
    </row>
    <row r="694" spans="2:5" x14ac:dyDescent="0.2">
      <c r="B694" s="6" t="s">
        <v>1886</v>
      </c>
      <c r="C694" s="6" t="s">
        <v>1887</v>
      </c>
      <c r="D694" s="6" t="s">
        <v>1888</v>
      </c>
      <c r="E694" s="5"/>
    </row>
    <row r="695" spans="2:5" x14ac:dyDescent="0.2">
      <c r="B695" s="6" t="s">
        <v>125</v>
      </c>
      <c r="C695" s="6" t="s">
        <v>1889</v>
      </c>
      <c r="D695" s="6" t="s">
        <v>1890</v>
      </c>
      <c r="E695" s="5" t="str">
        <f>HYPERLINK("https://www.esco-net.com/wcs/escort/ec/detail?hHinCd=EA765ME-11","EA765ME-11")</f>
        <v>EA765ME-11</v>
      </c>
    </row>
    <row r="696" spans="2:5" x14ac:dyDescent="0.2">
      <c r="B696" s="6" t="s">
        <v>1891</v>
      </c>
      <c r="C696" s="6" t="s">
        <v>1892</v>
      </c>
      <c r="D696" s="6" t="s">
        <v>1893</v>
      </c>
      <c r="E696" s="5" t="str">
        <f>HYPERLINK("https://www.esco-net.com/wcs/escort/ec/detail?hHinCd=EA765BS-13B","EA765BS-13B")</f>
        <v>EA765BS-13B</v>
      </c>
    </row>
    <row r="697" spans="2:5" x14ac:dyDescent="0.2">
      <c r="B697" s="6" t="s">
        <v>1894</v>
      </c>
      <c r="C697" s="6" t="s">
        <v>1895</v>
      </c>
      <c r="D697" s="6" t="s">
        <v>1896</v>
      </c>
      <c r="E697" s="5" t="str">
        <f>HYPERLINK("https://www.esco-net.com/wcs/escort/ec/detail?hHinCd=EA765MJ-102","EA765MJ-102")</f>
        <v>EA765MJ-102</v>
      </c>
    </row>
    <row r="698" spans="2:5" x14ac:dyDescent="0.2">
      <c r="B698" s="6" t="s">
        <v>1897</v>
      </c>
      <c r="C698" s="6" t="s">
        <v>1898</v>
      </c>
      <c r="D698" s="6" t="s">
        <v>1899</v>
      </c>
      <c r="E698" s="5" t="str">
        <f>HYPERLINK("https://www.esco-net.com/wcs/escort/ec/detail?hHinCd=EA109MK-379","EA109MK-379")</f>
        <v>EA109MK-379</v>
      </c>
    </row>
    <row r="699" spans="2:5" x14ac:dyDescent="0.2">
      <c r="B699" s="6" t="s">
        <v>1900</v>
      </c>
      <c r="C699" s="6" t="s">
        <v>1901</v>
      </c>
      <c r="D699" s="6" t="s">
        <v>1902</v>
      </c>
      <c r="E699" s="5"/>
    </row>
    <row r="700" spans="2:5" x14ac:dyDescent="0.2">
      <c r="B700" s="6" t="s">
        <v>1903</v>
      </c>
      <c r="C700" s="6" t="s">
        <v>1904</v>
      </c>
      <c r="D700" s="6" t="s">
        <v>1905</v>
      </c>
      <c r="E700" s="5" t="str">
        <f>HYPERLINK("https://www.esco-net.com/wcs/escort/ec/detail?hHinCd=EA589CE-20","EA589CE-20")</f>
        <v>EA589CE-20</v>
      </c>
    </row>
    <row r="701" spans="2:5" x14ac:dyDescent="0.2">
      <c r="B701" s="6" t="s">
        <v>1906</v>
      </c>
      <c r="C701" s="6" t="s">
        <v>1907</v>
      </c>
      <c r="D701" s="6" t="s">
        <v>1908</v>
      </c>
      <c r="E701" s="5" t="str">
        <f>HYPERLINK("https://www.esco-net.com/wcs/escort/ec/detail?hHinCd=EA589AT-41","EA589AT-41")</f>
        <v>EA589AT-41</v>
      </c>
    </row>
    <row r="702" spans="2:5" x14ac:dyDescent="0.2">
      <c r="B702" s="6" t="s">
        <v>1909</v>
      </c>
      <c r="C702" s="6" t="s">
        <v>1910</v>
      </c>
      <c r="D702" s="6" t="s">
        <v>1911</v>
      </c>
      <c r="E702" s="5"/>
    </row>
    <row r="703" spans="2:5" x14ac:dyDescent="0.2">
      <c r="B703" s="6" t="s">
        <v>1909</v>
      </c>
      <c r="C703" s="6" t="s">
        <v>1912</v>
      </c>
      <c r="D703" s="6" t="s">
        <v>1913</v>
      </c>
      <c r="E703" s="5" t="str">
        <f>HYPERLINK("https://www.esco-net.com/wcs/escort/ec/detail?hHinCd=EA936DA-13","EA936DA-13")</f>
        <v>EA936DA-13</v>
      </c>
    </row>
    <row r="704" spans="2:5" x14ac:dyDescent="0.2">
      <c r="B704" s="6" t="s">
        <v>1914</v>
      </c>
      <c r="C704" s="6" t="s">
        <v>1915</v>
      </c>
      <c r="D704" s="6" t="s">
        <v>1916</v>
      </c>
      <c r="E704" s="5"/>
    </row>
    <row r="705" spans="2:5" x14ac:dyDescent="0.2">
      <c r="B705" s="6" t="s">
        <v>52</v>
      </c>
      <c r="C705" s="6" t="s">
        <v>1917</v>
      </c>
      <c r="D705" s="6" t="s">
        <v>1918</v>
      </c>
      <c r="E705" s="5" t="str">
        <f>HYPERLINK("https://www.esco-net.com/wcs/escort/ec/detail?hHinCd=EA762GK-84","EA762GK-84")</f>
        <v>EA762GK-84</v>
      </c>
    </row>
    <row r="706" spans="2:5" x14ac:dyDescent="0.2">
      <c r="B706" s="6" t="s">
        <v>1919</v>
      </c>
      <c r="C706" s="6" t="s">
        <v>1920</v>
      </c>
      <c r="D706" s="6" t="s">
        <v>1921</v>
      </c>
      <c r="E706" s="5" t="str">
        <f>HYPERLINK("https://www.esco-net.com/wcs/escort/ec/detail?hHinCd=EA956VA-614","EA956VA-614")</f>
        <v>EA956VA-614</v>
      </c>
    </row>
    <row r="707" spans="2:5" x14ac:dyDescent="0.2">
      <c r="B707" s="6" t="s">
        <v>1922</v>
      </c>
      <c r="C707" s="6" t="s">
        <v>1923</v>
      </c>
      <c r="D707" s="6" t="s">
        <v>1924</v>
      </c>
      <c r="E707" s="5" t="str">
        <f>HYPERLINK("https://www.esco-net.com/wcs/escort/ec/detail?hHinCd=EA762FB-32","EA762FB-32")</f>
        <v>EA762FB-32</v>
      </c>
    </row>
    <row r="708" spans="2:5" x14ac:dyDescent="0.2">
      <c r="B708" s="6" t="s">
        <v>1925</v>
      </c>
      <c r="C708" s="6" t="s">
        <v>1926</v>
      </c>
      <c r="D708" s="6" t="s">
        <v>1927</v>
      </c>
      <c r="E708" s="5" t="str">
        <f>HYPERLINK("https://www.esco-net.com/wcs/escort/ec/detail?hHinCd=EA638LL-10","EA638LL-10")</f>
        <v>EA638LL-10</v>
      </c>
    </row>
    <row r="709" spans="2:5" x14ac:dyDescent="0.2">
      <c r="B709" s="6" t="s">
        <v>1928</v>
      </c>
      <c r="C709" s="6" t="s">
        <v>1929</v>
      </c>
      <c r="D709" s="6" t="s">
        <v>1930</v>
      </c>
      <c r="E709" s="5" t="str">
        <f>HYPERLINK("https://www.esco-net.com/wcs/escort/ec/detail?hHinCd=EA638LA-22","EA638LA-22")</f>
        <v>EA638LA-22</v>
      </c>
    </row>
    <row r="710" spans="2:5" x14ac:dyDescent="0.2">
      <c r="B710" s="6" t="s">
        <v>1928</v>
      </c>
      <c r="C710" s="6" t="s">
        <v>1931</v>
      </c>
      <c r="D710" s="6" t="s">
        <v>1932</v>
      </c>
      <c r="E710" s="5" t="str">
        <f>HYPERLINK("https://www.esco-net.com/wcs/escort/ec/detail?hHinCd=EA638LA-23B","EA638LA-23B")</f>
        <v>EA638LA-23B</v>
      </c>
    </row>
    <row r="711" spans="2:5" x14ac:dyDescent="0.2">
      <c r="B711" s="6" t="s">
        <v>1933</v>
      </c>
      <c r="C711" s="6" t="s">
        <v>1934</v>
      </c>
      <c r="D711" s="6" t="s">
        <v>1935</v>
      </c>
      <c r="E711" s="5"/>
    </row>
    <row r="712" spans="2:5" x14ac:dyDescent="0.2">
      <c r="B712" s="6" t="s">
        <v>1936</v>
      </c>
      <c r="C712" s="6" t="s">
        <v>1937</v>
      </c>
      <c r="D712" s="6" t="s">
        <v>1938</v>
      </c>
      <c r="E712" s="5"/>
    </row>
    <row r="713" spans="2:5" x14ac:dyDescent="0.2">
      <c r="B713" s="6" t="s">
        <v>1936</v>
      </c>
      <c r="C713" s="6" t="s">
        <v>1939</v>
      </c>
      <c r="D713" s="6" t="s">
        <v>1940</v>
      </c>
      <c r="E713" s="5"/>
    </row>
    <row r="714" spans="2:5" x14ac:dyDescent="0.2">
      <c r="B714" s="6" t="s">
        <v>1941</v>
      </c>
      <c r="C714" s="6" t="s">
        <v>1942</v>
      </c>
      <c r="D714" s="6" t="s">
        <v>1943</v>
      </c>
      <c r="E714" s="5"/>
    </row>
    <row r="715" spans="2:5" x14ac:dyDescent="0.2">
      <c r="B715" s="6" t="s">
        <v>1944</v>
      </c>
      <c r="C715" s="6" t="s">
        <v>1945</v>
      </c>
      <c r="D715" s="6" t="s">
        <v>1946</v>
      </c>
      <c r="E715" s="5" t="str">
        <f>HYPERLINK("https://www.esco-net.com/wcs/escort/ec/detail?hHinCd=EA762GA-147","EA762GA-147")</f>
        <v>EA762GA-147</v>
      </c>
    </row>
    <row r="716" spans="2:5" x14ac:dyDescent="0.2">
      <c r="B716" s="6" t="s">
        <v>1947</v>
      </c>
      <c r="C716" s="6" t="s">
        <v>1948</v>
      </c>
      <c r="D716" s="6" t="s">
        <v>1949</v>
      </c>
      <c r="E716" s="5"/>
    </row>
    <row r="717" spans="2:5" x14ac:dyDescent="0.2">
      <c r="B717" s="6" t="s">
        <v>1950</v>
      </c>
      <c r="C717" s="6" t="s">
        <v>1951</v>
      </c>
      <c r="D717" s="6" t="s">
        <v>1952</v>
      </c>
      <c r="E717" s="5" t="str">
        <f>HYPERLINK("https://www.esco-net.com/wcs/escort/ec/detail?hHinCd=EA954TE-160","EA954TE-160")</f>
        <v>EA954TE-160</v>
      </c>
    </row>
    <row r="718" spans="2:5" x14ac:dyDescent="0.2">
      <c r="B718" s="6" t="s">
        <v>1950</v>
      </c>
      <c r="C718" s="6" t="s">
        <v>1953</v>
      </c>
      <c r="D718" s="6" t="s">
        <v>1954</v>
      </c>
      <c r="E718" s="5" t="str">
        <f>HYPERLINK("https://www.esco-net.com/wcs/escort/ec/detail?hHinCd=EA954TL-102","EA954TL-102")</f>
        <v>EA954TL-102</v>
      </c>
    </row>
    <row r="719" spans="2:5" x14ac:dyDescent="0.2">
      <c r="B719" s="6" t="s">
        <v>1955</v>
      </c>
      <c r="C719" s="6" t="s">
        <v>1956</v>
      </c>
      <c r="D719" s="6" t="s">
        <v>1957</v>
      </c>
      <c r="E719" s="5" t="str">
        <f>HYPERLINK("https://www.esco-net.com/wcs/escort/ec/detail?hHinCd=EA506AA-47","EA506AA-47")</f>
        <v>EA506AA-47</v>
      </c>
    </row>
    <row r="720" spans="2:5" x14ac:dyDescent="0.2">
      <c r="B720" s="6" t="s">
        <v>1955</v>
      </c>
      <c r="C720" s="6" t="s">
        <v>1958</v>
      </c>
      <c r="D720" s="6" t="s">
        <v>1959</v>
      </c>
      <c r="E720" s="5"/>
    </row>
    <row r="721" spans="2:5" x14ac:dyDescent="0.2">
      <c r="B721" s="6" t="s">
        <v>31</v>
      </c>
      <c r="C721" s="6" t="s">
        <v>1960</v>
      </c>
      <c r="D721" s="6" t="s">
        <v>1961</v>
      </c>
      <c r="E721" s="5" t="str">
        <f>HYPERLINK("https://www.esco-net.com/wcs/escort/ec/detail?hHinCd=EA761G-34D","EA761G-34D")</f>
        <v>EA761G-34D</v>
      </c>
    </row>
    <row r="722" spans="2:5" x14ac:dyDescent="0.2">
      <c r="B722" s="6" t="s">
        <v>31</v>
      </c>
      <c r="C722" s="6" t="s">
        <v>1962</v>
      </c>
      <c r="D722" s="6" t="s">
        <v>1963</v>
      </c>
      <c r="E722" s="5"/>
    </row>
    <row r="723" spans="2:5" x14ac:dyDescent="0.2">
      <c r="B723" s="6" t="s">
        <v>31</v>
      </c>
      <c r="C723" s="6" t="s">
        <v>1964</v>
      </c>
      <c r="D723" s="6" t="s">
        <v>1965</v>
      </c>
      <c r="E723" s="5" t="str">
        <f>HYPERLINK("https://www.esco-net.com/wcs/escort/ec/detail?hHinCd=EA761GA-24","EA761GA-24")</f>
        <v>EA761GA-24</v>
      </c>
    </row>
    <row r="724" spans="2:5" x14ac:dyDescent="0.2">
      <c r="B724" s="6" t="s">
        <v>53</v>
      </c>
      <c r="C724" s="6" t="s">
        <v>1966</v>
      </c>
      <c r="D724" s="6" t="s">
        <v>1967</v>
      </c>
      <c r="E724" s="5" t="str">
        <f>HYPERLINK("https://www.esco-net.com/wcs/escort/ec/detail?hHinCd=EA761LC-24","EA761LC-24")</f>
        <v>EA761LC-24</v>
      </c>
    </row>
    <row r="725" spans="2:5" x14ac:dyDescent="0.2">
      <c r="B725" s="6" t="s">
        <v>54</v>
      </c>
      <c r="C725" s="6" t="s">
        <v>1968</v>
      </c>
      <c r="D725" s="6" t="s">
        <v>1969</v>
      </c>
      <c r="E725" s="5" t="str">
        <f>HYPERLINK("https://www.esco-net.com/wcs/escort/ec/detail?hHinCd=EA761LB-11A","EA761LB-11A")</f>
        <v>EA761LB-11A</v>
      </c>
    </row>
    <row r="726" spans="2:5" x14ac:dyDescent="0.2">
      <c r="B726" s="6" t="s">
        <v>54</v>
      </c>
      <c r="C726" s="6" t="s">
        <v>1970</v>
      </c>
      <c r="D726" s="6" t="s">
        <v>1971</v>
      </c>
      <c r="E726" s="5" t="str">
        <f>HYPERLINK("https://www.esco-net.com/wcs/escort/ec/detail?hHinCd=EA761LD-6","EA761LD-6")</f>
        <v>EA761LD-6</v>
      </c>
    </row>
    <row r="727" spans="2:5" x14ac:dyDescent="0.2">
      <c r="B727" s="6" t="s">
        <v>54</v>
      </c>
      <c r="C727" s="6" t="s">
        <v>1972</v>
      </c>
      <c r="D727" s="6" t="s">
        <v>1973</v>
      </c>
      <c r="E727" s="5" t="str">
        <f>HYPERLINK("https://www.esco-net.com/wcs/escort/ec/detail?hHinCd=EA761LD-7","EA761LD-7")</f>
        <v>EA761LD-7</v>
      </c>
    </row>
    <row r="728" spans="2:5" x14ac:dyDescent="0.2">
      <c r="B728" s="6" t="s">
        <v>54</v>
      </c>
      <c r="C728" s="6" t="s">
        <v>1974</v>
      </c>
      <c r="D728" s="6" t="s">
        <v>1975</v>
      </c>
      <c r="E728" s="5" t="str">
        <f>HYPERLINK("https://www.esco-net.com/wcs/escort/ec/detail?hHinCd=EA761LD-7","EA761LD-7")</f>
        <v>EA761LD-7</v>
      </c>
    </row>
    <row r="729" spans="2:5" x14ac:dyDescent="0.2">
      <c r="B729" s="6" t="s">
        <v>54</v>
      </c>
      <c r="C729" s="6" t="s">
        <v>1976</v>
      </c>
      <c r="D729" s="6" t="s">
        <v>1977</v>
      </c>
      <c r="E729" s="5" t="str">
        <f>HYPERLINK("https://www.esco-net.com/wcs/escort/ec/detail?hHinCd=EA761LC-33","EA761LC-33")</f>
        <v>EA761LC-33</v>
      </c>
    </row>
    <row r="730" spans="2:5" x14ac:dyDescent="0.2">
      <c r="B730" s="6" t="s">
        <v>54</v>
      </c>
      <c r="C730" s="6" t="s">
        <v>1978</v>
      </c>
      <c r="D730" s="6" t="s">
        <v>1979</v>
      </c>
      <c r="E730" s="5" t="str">
        <f>HYPERLINK("https://www.esco-net.com/wcs/escort/ec/detail?hHinCd=EA761LD-210","EA761LD-210")</f>
        <v>EA761LD-210</v>
      </c>
    </row>
    <row r="731" spans="2:5" x14ac:dyDescent="0.2">
      <c r="B731" s="6" t="s">
        <v>1980</v>
      </c>
      <c r="C731" s="6" t="s">
        <v>1981</v>
      </c>
      <c r="D731" s="6" t="s">
        <v>1982</v>
      </c>
      <c r="E731" s="5" t="str">
        <f>HYPERLINK("https://www.esco-net.com/wcs/escort/ec/detail?hHinCd=EA761LB-11A","EA761LB-11A")</f>
        <v>EA761LB-11A</v>
      </c>
    </row>
    <row r="732" spans="2:5" x14ac:dyDescent="0.2">
      <c r="B732" s="6" t="s">
        <v>1983</v>
      </c>
      <c r="C732" s="6" t="s">
        <v>1984</v>
      </c>
      <c r="D732" s="6" t="s">
        <v>1985</v>
      </c>
      <c r="E732" s="5" t="str">
        <f>HYPERLINK("https://www.esco-net.com/wcs/escort/ec/detail?hHinCd=EA761LM-42","EA761LM-42")</f>
        <v>EA761LM-42</v>
      </c>
    </row>
    <row r="733" spans="2:5" x14ac:dyDescent="0.2">
      <c r="B733" s="6" t="s">
        <v>1983</v>
      </c>
      <c r="C733" s="6" t="s">
        <v>1986</v>
      </c>
      <c r="D733" s="6" t="s">
        <v>1987</v>
      </c>
      <c r="E733" s="5"/>
    </row>
    <row r="734" spans="2:5" x14ac:dyDescent="0.2">
      <c r="B734" s="6" t="s">
        <v>1988</v>
      </c>
      <c r="C734" s="6" t="s">
        <v>1989</v>
      </c>
      <c r="D734" s="6" t="s">
        <v>1990</v>
      </c>
      <c r="E734" s="5" t="str">
        <f>HYPERLINK("https://www.esco-net.com/wcs/escort/ec/detail?hHinCd=EA764AG-604A","EA764AG-604A")</f>
        <v>EA764AG-604A</v>
      </c>
    </row>
    <row r="735" spans="2:5" x14ac:dyDescent="0.2">
      <c r="B735" s="6" t="s">
        <v>1991</v>
      </c>
      <c r="C735" s="6" t="s">
        <v>1992</v>
      </c>
      <c r="D735" s="6" t="s">
        <v>1993</v>
      </c>
      <c r="E735" s="5" t="str">
        <f>HYPERLINK("https://www.esco-net.com/wcs/escort/ec/detail?hHinCd=EA763BC-71A","EA763BC-71A")</f>
        <v>EA763BC-71A</v>
      </c>
    </row>
    <row r="736" spans="2:5" x14ac:dyDescent="0.2">
      <c r="B736" s="6" t="s">
        <v>1994</v>
      </c>
      <c r="C736" s="6" t="s">
        <v>1995</v>
      </c>
      <c r="D736" s="6" t="s">
        <v>1996</v>
      </c>
      <c r="E736" s="5" t="str">
        <f>HYPERLINK("https://www.esco-net.com/wcs/escort/ec/detail?hHinCd=EA764AA-214A","EA764AA-214A")</f>
        <v>EA764AA-214A</v>
      </c>
    </row>
    <row r="737" spans="2:5" x14ac:dyDescent="0.2">
      <c r="B737" s="6" t="s">
        <v>1997</v>
      </c>
      <c r="C737" s="6" t="s">
        <v>1998</v>
      </c>
      <c r="D737" s="6" t="s">
        <v>1999</v>
      </c>
      <c r="E737" s="5" t="str">
        <f>HYPERLINK("https://www.esco-net.com/wcs/escort/ec/detail?hHinCd=EA764AA-184A","EA764AA-184A")</f>
        <v>EA764AA-184A</v>
      </c>
    </row>
    <row r="738" spans="2:5" x14ac:dyDescent="0.2">
      <c r="B738" s="6" t="s">
        <v>2000</v>
      </c>
      <c r="C738" s="6" t="s">
        <v>2001</v>
      </c>
      <c r="D738" s="6" t="s">
        <v>2002</v>
      </c>
      <c r="E738" s="5" t="str">
        <f>HYPERLINK("https://www.esco-net.com/wcs/escort/ec/detail?hHinCd=EA764AT-151","EA764AT-151")</f>
        <v>EA764AT-151</v>
      </c>
    </row>
    <row r="739" spans="2:5" x14ac:dyDescent="0.2">
      <c r="B739" s="6" t="s">
        <v>2003</v>
      </c>
      <c r="C739" s="6" t="s">
        <v>2004</v>
      </c>
      <c r="D739" s="6" t="s">
        <v>2005</v>
      </c>
      <c r="E739" s="5" t="str">
        <f>HYPERLINK("https://www.esco-net.com/wcs/escort/ec/detail?hHinCd=EA764AB-213A","EA764AB-213A")</f>
        <v>EA764AB-213A</v>
      </c>
    </row>
    <row r="740" spans="2:5" x14ac:dyDescent="0.2">
      <c r="B740" s="6" t="s">
        <v>2006</v>
      </c>
      <c r="C740" s="6" t="s">
        <v>2007</v>
      </c>
      <c r="D740" s="6" t="s">
        <v>2008</v>
      </c>
      <c r="E740" s="5"/>
    </row>
    <row r="741" spans="2:5" x14ac:dyDescent="0.2">
      <c r="B741" s="6" t="s">
        <v>2009</v>
      </c>
      <c r="C741" s="6" t="s">
        <v>2010</v>
      </c>
      <c r="D741" s="6" t="s">
        <v>2011</v>
      </c>
      <c r="E741" s="5" t="str">
        <f>HYPERLINK("https://www.esco-net.com/wcs/escort/ec/detail?hHinCd=EA764AJ-52","EA764AJ-52")</f>
        <v>EA764AJ-52</v>
      </c>
    </row>
    <row r="742" spans="2:5" x14ac:dyDescent="0.2">
      <c r="B742" s="6" t="s">
        <v>2012</v>
      </c>
      <c r="C742" s="6" t="s">
        <v>2013</v>
      </c>
      <c r="D742" s="6" t="s">
        <v>2014</v>
      </c>
      <c r="E742" s="5" t="str">
        <f>HYPERLINK("https://www.esco-net.com/wcs/escort/ec/detail?hHinCd=EA940CD-245B","EA940CD-245B")</f>
        <v>EA940CD-245B</v>
      </c>
    </row>
    <row r="743" spans="2:5" x14ac:dyDescent="0.2">
      <c r="B743" s="6" t="s">
        <v>2015</v>
      </c>
      <c r="C743" s="6" t="s">
        <v>2016</v>
      </c>
      <c r="D743" s="6" t="s">
        <v>2017</v>
      </c>
      <c r="E743" s="5"/>
    </row>
    <row r="744" spans="2:5" x14ac:dyDescent="0.2">
      <c r="B744" s="6" t="s">
        <v>2018</v>
      </c>
      <c r="C744" s="6" t="s">
        <v>2019</v>
      </c>
      <c r="D744" s="6" t="s">
        <v>2020</v>
      </c>
      <c r="E744" s="5" t="str">
        <f>HYPERLINK("https://www.esco-net.com/wcs/escort/ec/detail?hHinCd=EA815GA-105","EA815GA-105")</f>
        <v>EA815GA-105</v>
      </c>
    </row>
    <row r="745" spans="2:5" x14ac:dyDescent="0.2">
      <c r="B745" s="6" t="s">
        <v>2021</v>
      </c>
      <c r="C745" s="6" t="s">
        <v>2022</v>
      </c>
      <c r="D745" s="6" t="s">
        <v>2023</v>
      </c>
      <c r="E745" s="5" t="str">
        <f>HYPERLINK("https://www.esco-net.com/wcs/escort/ec/detail?hHinCd=EA815GL-40G","EA815GL-40G")</f>
        <v>EA815GL-40G</v>
      </c>
    </row>
    <row r="746" spans="2:5" x14ac:dyDescent="0.2">
      <c r="B746" s="6" t="s">
        <v>2024</v>
      </c>
      <c r="C746" s="6" t="s">
        <v>2025</v>
      </c>
      <c r="D746" s="6" t="s">
        <v>2026</v>
      </c>
      <c r="E746" s="5" t="str">
        <f>HYPERLINK("https://www.esco-net.com/wcs/escort/ec/detail?hHinCd=EA940CD-282","EA940CD-282")</f>
        <v>EA940CD-282</v>
      </c>
    </row>
    <row r="747" spans="2:5" x14ac:dyDescent="0.2">
      <c r="B747" s="6" t="s">
        <v>2027</v>
      </c>
      <c r="C747" s="6" t="s">
        <v>2028</v>
      </c>
      <c r="D747" s="6" t="s">
        <v>2029</v>
      </c>
      <c r="E747" s="5" t="str">
        <f>HYPERLINK("https://www.esco-net.com/wcs/escort/ec/detail?hHinCd=EA940BA-14","EA940BA-14")</f>
        <v>EA940BA-14</v>
      </c>
    </row>
    <row r="748" spans="2:5" x14ac:dyDescent="0.2">
      <c r="B748" s="6" t="s">
        <v>2027</v>
      </c>
      <c r="C748" s="6" t="s">
        <v>2030</v>
      </c>
      <c r="D748" s="6" t="s">
        <v>2031</v>
      </c>
      <c r="E748" s="5" t="str">
        <f>HYPERLINK("https://www.esco-net.com/wcs/escort/ec/detail?hHinCd=EA940BA-10","EA940BA-10")</f>
        <v>EA940BA-10</v>
      </c>
    </row>
    <row r="749" spans="2:5" x14ac:dyDescent="0.2">
      <c r="B749" s="6" t="s">
        <v>2027</v>
      </c>
      <c r="C749" s="6" t="s">
        <v>2032</v>
      </c>
      <c r="D749" s="6" t="s">
        <v>2033</v>
      </c>
      <c r="E749" s="5"/>
    </row>
    <row r="750" spans="2:5" x14ac:dyDescent="0.2">
      <c r="B750" s="6" t="s">
        <v>2034</v>
      </c>
      <c r="C750" s="6" t="s">
        <v>2035</v>
      </c>
      <c r="D750" s="6" t="s">
        <v>2036</v>
      </c>
      <c r="E750" s="5" t="str">
        <f>HYPERLINK("https://www.esco-net.com/wcs/escort/ec/detail?hHinCd=EA764AJ-52","EA764AJ-52")</f>
        <v>EA764AJ-52</v>
      </c>
    </row>
    <row r="751" spans="2:5" x14ac:dyDescent="0.2">
      <c r="B751" s="6" t="s">
        <v>2037</v>
      </c>
      <c r="C751" s="6" t="s">
        <v>2038</v>
      </c>
      <c r="D751" s="6" t="s">
        <v>2039</v>
      </c>
      <c r="E751" s="5" t="str">
        <f>HYPERLINK("https://www.esco-net.com/wcs/escort/ec/detail?hHinCd=EA764AJ-142","EA764AJ-142")</f>
        <v>EA764AJ-142</v>
      </c>
    </row>
    <row r="752" spans="2:5" x14ac:dyDescent="0.2">
      <c r="B752" s="6" t="s">
        <v>126</v>
      </c>
      <c r="C752" s="6" t="s">
        <v>2040</v>
      </c>
      <c r="D752" s="6" t="s">
        <v>2041</v>
      </c>
      <c r="E752" s="5" t="str">
        <f>HYPERLINK("https://www.esco-net.com/wcs/escort/ec/detail?hHinCd=EA764AC-102A","EA764AC-102A")</f>
        <v>EA764AC-102A</v>
      </c>
    </row>
    <row r="753" spans="2:5" x14ac:dyDescent="0.2">
      <c r="B753" s="6" t="s">
        <v>126</v>
      </c>
      <c r="C753" s="6" t="s">
        <v>2042</v>
      </c>
      <c r="D753" s="6" t="s">
        <v>2043</v>
      </c>
      <c r="E753" s="5" t="str">
        <f>HYPERLINK("https://www.esco-net.com/wcs/escort/ec/detail?hHinCd=EA764AC-103A","EA764AC-103A")</f>
        <v>EA764AC-103A</v>
      </c>
    </row>
    <row r="754" spans="2:5" x14ac:dyDescent="0.2">
      <c r="B754" s="6" t="s">
        <v>126</v>
      </c>
      <c r="C754" s="6" t="s">
        <v>2044</v>
      </c>
      <c r="D754" s="6" t="s">
        <v>2045</v>
      </c>
      <c r="E754" s="5" t="str">
        <f>HYPERLINK("https://www.esco-net.com/wcs/escort/ec/detail?hHinCd=EA764AC-102A","EA764AC-102A")</f>
        <v>EA764AC-102A</v>
      </c>
    </row>
    <row r="755" spans="2:5" x14ac:dyDescent="0.2">
      <c r="B755" s="6" t="s">
        <v>32</v>
      </c>
      <c r="C755" s="6" t="s">
        <v>2046</v>
      </c>
      <c r="D755" s="6" t="s">
        <v>2047</v>
      </c>
      <c r="E755" s="5"/>
    </row>
    <row r="756" spans="2:5" x14ac:dyDescent="0.2">
      <c r="B756" s="6" t="s">
        <v>32</v>
      </c>
      <c r="C756" s="6" t="s">
        <v>2048</v>
      </c>
      <c r="D756" s="6" t="s">
        <v>2049</v>
      </c>
      <c r="E756" s="5"/>
    </row>
    <row r="757" spans="2:5" x14ac:dyDescent="0.2">
      <c r="B757" s="6" t="s">
        <v>33</v>
      </c>
      <c r="C757" s="6" t="s">
        <v>2050</v>
      </c>
      <c r="D757" s="6" t="s">
        <v>168</v>
      </c>
      <c r="E757" s="5" t="str">
        <f>HYPERLINK("https://www.esco-net.com/wcs/escort/ec/detail?hHinCd=EA759GW-15","EA759GW-15")</f>
        <v>EA759GW-15</v>
      </c>
    </row>
    <row r="758" spans="2:5" x14ac:dyDescent="0.2">
      <c r="B758" s="6" t="s">
        <v>33</v>
      </c>
      <c r="C758" s="6" t="s">
        <v>2051</v>
      </c>
      <c r="D758" s="6" t="s">
        <v>2052</v>
      </c>
      <c r="E758" s="5"/>
    </row>
    <row r="759" spans="2:5" x14ac:dyDescent="0.2">
      <c r="B759" s="6" t="s">
        <v>33</v>
      </c>
      <c r="C759" s="6" t="s">
        <v>2053</v>
      </c>
      <c r="D759" s="6" t="s">
        <v>2054</v>
      </c>
      <c r="E759" s="5"/>
    </row>
    <row r="760" spans="2:5" x14ac:dyDescent="0.2">
      <c r="B760" s="6" t="s">
        <v>2055</v>
      </c>
      <c r="C760" s="6" t="s">
        <v>2056</v>
      </c>
      <c r="D760" s="6" t="s">
        <v>2057</v>
      </c>
      <c r="E760" s="5"/>
    </row>
    <row r="761" spans="2:5" x14ac:dyDescent="0.2">
      <c r="B761" s="6" t="s">
        <v>2058</v>
      </c>
      <c r="C761" s="6" t="s">
        <v>2059</v>
      </c>
      <c r="D761" s="6" t="s">
        <v>2060</v>
      </c>
      <c r="E761" s="5" t="str">
        <f>HYPERLINK("https://www.esco-net.com/wcs/escort/ec/detail?hHinCd=EA764GY-180","EA764GY-180")</f>
        <v>EA764GY-180</v>
      </c>
    </row>
    <row r="762" spans="2:5" x14ac:dyDescent="0.2">
      <c r="B762" s="6" t="s">
        <v>2061</v>
      </c>
      <c r="C762" s="6" t="s">
        <v>2062</v>
      </c>
      <c r="D762" s="6" t="s">
        <v>2063</v>
      </c>
      <c r="E762" s="5" t="str">
        <f>HYPERLINK("https://www.esco-net.com/wcs/escort/ec/detail?hHinCd=EA940PM-67","EA940PM-67")</f>
        <v>EA940PM-67</v>
      </c>
    </row>
    <row r="763" spans="2:5" x14ac:dyDescent="0.2">
      <c r="B763" s="6" t="s">
        <v>2064</v>
      </c>
      <c r="C763" s="6" t="s">
        <v>2065</v>
      </c>
      <c r="D763" s="6" t="s">
        <v>2066</v>
      </c>
      <c r="E763" s="5" t="str">
        <f>HYPERLINK("https://www.esco-net.com/wcs/escort/ec/detail?hHinCd=EA940PN-1.5","EA940PN-1.5")</f>
        <v>EA940PN-1.5</v>
      </c>
    </row>
    <row r="764" spans="2:5" x14ac:dyDescent="0.2">
      <c r="B764" s="6" t="s">
        <v>2067</v>
      </c>
      <c r="C764" s="6" t="s">
        <v>2068</v>
      </c>
      <c r="D764" s="6" t="s">
        <v>2069</v>
      </c>
      <c r="E764" s="5" t="str">
        <f>HYPERLINK("https://www.esco-net.com/wcs/escort/ec/detail?hHinCd=EA538CN","EA538CN")</f>
        <v>EA538CN</v>
      </c>
    </row>
    <row r="765" spans="2:5" x14ac:dyDescent="0.2">
      <c r="B765" s="6" t="s">
        <v>2067</v>
      </c>
      <c r="C765" s="6" t="s">
        <v>2070</v>
      </c>
      <c r="D765" s="6" t="s">
        <v>2071</v>
      </c>
      <c r="E765" s="5"/>
    </row>
    <row r="766" spans="2:5" x14ac:dyDescent="0.2">
      <c r="B766" s="6" t="s">
        <v>2067</v>
      </c>
      <c r="C766" s="6" t="s">
        <v>2072</v>
      </c>
      <c r="D766" s="6" t="s">
        <v>2073</v>
      </c>
      <c r="E766" s="5"/>
    </row>
    <row r="767" spans="2:5" x14ac:dyDescent="0.2">
      <c r="B767" s="6" t="s">
        <v>2067</v>
      </c>
      <c r="C767" s="6" t="s">
        <v>2074</v>
      </c>
      <c r="D767" s="6" t="s">
        <v>2075</v>
      </c>
      <c r="E767" s="5"/>
    </row>
    <row r="768" spans="2:5" x14ac:dyDescent="0.2">
      <c r="B768" s="6" t="s">
        <v>2067</v>
      </c>
      <c r="C768" s="6" t="s">
        <v>2076</v>
      </c>
      <c r="D768" s="6" t="s">
        <v>2077</v>
      </c>
      <c r="E768" s="5"/>
    </row>
    <row r="769" spans="2:5" x14ac:dyDescent="0.2">
      <c r="B769" s="6" t="s">
        <v>2078</v>
      </c>
      <c r="C769" s="6" t="s">
        <v>2079</v>
      </c>
      <c r="D769" s="6" t="s">
        <v>2080</v>
      </c>
      <c r="E769" s="5" t="str">
        <f>HYPERLINK("https://www.esco-net.com/wcs/escort/ec/detail?hHinCd=EA764BJ-10","EA764BJ-10")</f>
        <v>EA764BJ-10</v>
      </c>
    </row>
    <row r="770" spans="2:5" x14ac:dyDescent="0.2">
      <c r="B770" s="6" t="s">
        <v>2078</v>
      </c>
      <c r="C770" s="6" t="s">
        <v>2081</v>
      </c>
      <c r="D770" s="6" t="s">
        <v>2082</v>
      </c>
      <c r="E770" s="5"/>
    </row>
    <row r="771" spans="2:5" x14ac:dyDescent="0.2">
      <c r="B771" s="6" t="s">
        <v>2083</v>
      </c>
      <c r="C771" s="6" t="s">
        <v>2084</v>
      </c>
      <c r="D771" s="6" t="s">
        <v>2085</v>
      </c>
      <c r="E771" s="5" t="str">
        <f>HYPERLINK("https://www.esco-net.com/wcs/escort/ec/detail?hHinCd=EA764BB-414","EA764BB-414")</f>
        <v>EA764BB-414</v>
      </c>
    </row>
    <row r="772" spans="2:5" x14ac:dyDescent="0.2">
      <c r="B772" s="6" t="s">
        <v>2086</v>
      </c>
      <c r="C772" s="6" t="s">
        <v>2087</v>
      </c>
      <c r="D772" s="6" t="s">
        <v>2088</v>
      </c>
      <c r="E772" s="5" t="str">
        <f>HYPERLINK("https://www.esco-net.com/wcs/escort/ec/detail?hHinCd=EA764BB-126","EA764BB-126")</f>
        <v>EA764BB-126</v>
      </c>
    </row>
    <row r="773" spans="2:5" x14ac:dyDescent="0.2">
      <c r="B773" s="6" t="s">
        <v>2086</v>
      </c>
      <c r="C773" s="6" t="s">
        <v>2089</v>
      </c>
      <c r="D773" s="6" t="s">
        <v>2090</v>
      </c>
      <c r="E773" s="5" t="str">
        <f>HYPERLINK("https://www.esco-net.com/wcs/escort/ec/detail?hHinCd=EA764BM-8","EA764BM-8")</f>
        <v>EA764BM-8</v>
      </c>
    </row>
    <row r="774" spans="2:5" x14ac:dyDescent="0.2">
      <c r="B774" s="6" t="s">
        <v>2091</v>
      </c>
      <c r="C774" s="6" t="s">
        <v>2092</v>
      </c>
      <c r="D774" s="6" t="s">
        <v>2093</v>
      </c>
      <c r="E774" s="5" t="str">
        <f>HYPERLINK("https://www.esco-net.com/wcs/escort/ec/detail?hHinCd=EA764AG-16A","EA764AG-16A")</f>
        <v>EA764AG-16A</v>
      </c>
    </row>
    <row r="775" spans="2:5" x14ac:dyDescent="0.2">
      <c r="B775" s="6" t="s">
        <v>2091</v>
      </c>
      <c r="C775" s="6" t="s">
        <v>2094</v>
      </c>
      <c r="D775" s="6" t="s">
        <v>2095</v>
      </c>
      <c r="E775" s="5" t="str">
        <f>HYPERLINK("https://www.esco-net.com/wcs/escort/ec/detail?hHinCd=EA764AG-14","EA764AG-14")</f>
        <v>EA764AG-14</v>
      </c>
    </row>
    <row r="776" spans="2:5" x14ac:dyDescent="0.2">
      <c r="B776" s="6" t="s">
        <v>2091</v>
      </c>
      <c r="C776" s="6" t="s">
        <v>2096</v>
      </c>
      <c r="D776" s="6" t="s">
        <v>2097</v>
      </c>
      <c r="E776" s="5" t="str">
        <f>HYPERLINK("https://www.esco-net.com/wcs/escort/ec/detail?hHinCd=EA764AG-26BA","EA764AG-26BA")</f>
        <v>EA764AG-26BA</v>
      </c>
    </row>
    <row r="777" spans="2:5" x14ac:dyDescent="0.2">
      <c r="B777" s="6" t="s">
        <v>2098</v>
      </c>
      <c r="C777" s="6" t="s">
        <v>2099</v>
      </c>
      <c r="D777" s="6" t="s">
        <v>2100</v>
      </c>
      <c r="E777" s="5" t="str">
        <f>HYPERLINK("https://www.esco-net.com/wcs/escort/ec/detail?hHinCd=EA764AG-90","EA764AG-90")</f>
        <v>EA764AG-90</v>
      </c>
    </row>
    <row r="778" spans="2:5" x14ac:dyDescent="0.2">
      <c r="B778" s="6" t="s">
        <v>2098</v>
      </c>
      <c r="C778" s="6" t="s">
        <v>2101</v>
      </c>
      <c r="D778" s="6" t="s">
        <v>2102</v>
      </c>
      <c r="E778" s="5" t="str">
        <f>HYPERLINK("https://www.esco-net.com/wcs/escort/ec/detail?hHinCd=EA764AG-221","EA764AG-221")</f>
        <v>EA764AG-221</v>
      </c>
    </row>
    <row r="779" spans="2:5" x14ac:dyDescent="0.2">
      <c r="B779" s="6" t="s">
        <v>2103</v>
      </c>
      <c r="C779" s="6" t="s">
        <v>2104</v>
      </c>
      <c r="D779" s="6" t="s">
        <v>2105</v>
      </c>
      <c r="E779" s="5" t="str">
        <f>HYPERLINK("https://www.esco-net.com/wcs/escort/ec/detail?hHinCd=EA764AG-221","EA764AG-221")</f>
        <v>EA764AG-221</v>
      </c>
    </row>
    <row r="780" spans="2:5" x14ac:dyDescent="0.2">
      <c r="B780" s="6" t="s">
        <v>2103</v>
      </c>
      <c r="C780" s="6" t="s">
        <v>2106</v>
      </c>
      <c r="D780" s="6" t="s">
        <v>2107</v>
      </c>
      <c r="E780" s="5" t="str">
        <f>HYPERLINK("https://www.esco-net.com/wcs/escort/ec/detail?hHinCd=EA764AG-119","EA764AG-119")</f>
        <v>EA764AG-119</v>
      </c>
    </row>
    <row r="781" spans="2:5" x14ac:dyDescent="0.2">
      <c r="B781" s="6" t="s">
        <v>2103</v>
      </c>
      <c r="C781" s="6" t="s">
        <v>2108</v>
      </c>
      <c r="D781" s="6" t="s">
        <v>2109</v>
      </c>
      <c r="E781" s="5" t="str">
        <f>HYPERLINK("https://www.esco-net.com/wcs/escort/ec/detail?hHinCd=EA764AG-170","EA764AG-170")</f>
        <v>EA764AG-170</v>
      </c>
    </row>
    <row r="782" spans="2:5" x14ac:dyDescent="0.2">
      <c r="B782" s="6" t="s">
        <v>2110</v>
      </c>
      <c r="C782" s="6" t="s">
        <v>2111</v>
      </c>
      <c r="D782" s="6" t="s">
        <v>2112</v>
      </c>
      <c r="E782" s="5" t="str">
        <f>HYPERLINK("https://www.esco-net.com/wcs/escort/ec/detail?hHinCd=EA764AG-333","EA764AG-333")</f>
        <v>EA764AG-333</v>
      </c>
    </row>
    <row r="783" spans="2:5" x14ac:dyDescent="0.2">
      <c r="B783" s="6" t="s">
        <v>2113</v>
      </c>
      <c r="C783" s="6" t="s">
        <v>2114</v>
      </c>
      <c r="D783" s="6" t="s">
        <v>2115</v>
      </c>
      <c r="E783" s="5"/>
    </row>
    <row r="784" spans="2:5" x14ac:dyDescent="0.2">
      <c r="B784" s="6" t="s">
        <v>2116</v>
      </c>
      <c r="C784" s="6" t="s">
        <v>2117</v>
      </c>
      <c r="D784" s="6" t="s">
        <v>2118</v>
      </c>
      <c r="E784" s="5" t="str">
        <f>HYPERLINK("https://www.esco-net.com/wcs/escort/ec/detail?hHinCd=EA928AA-111","EA928AA-111")</f>
        <v>EA928AA-111</v>
      </c>
    </row>
    <row r="785" spans="2:5" x14ac:dyDescent="0.2">
      <c r="B785" s="6" t="s">
        <v>127</v>
      </c>
      <c r="C785" s="6" t="s">
        <v>2119</v>
      </c>
      <c r="D785" s="6" t="s">
        <v>2120</v>
      </c>
      <c r="E785" s="5" t="str">
        <f>HYPERLINK("https://www.esco-net.com/wcs/escort/ec/detail?hHinCd=EA759Y-12B","EA759Y-12B")</f>
        <v>EA759Y-12B</v>
      </c>
    </row>
    <row r="786" spans="2:5" x14ac:dyDescent="0.2">
      <c r="B786" s="6" t="s">
        <v>2121</v>
      </c>
      <c r="C786" s="6" t="s">
        <v>2122</v>
      </c>
      <c r="D786" s="6" t="s">
        <v>2123</v>
      </c>
      <c r="E786" s="5" t="str">
        <f>HYPERLINK("https://www.esco-net.com/wcs/escort/ec/detail?hHinCd=EA759X-23K","EA759X-23K")</f>
        <v>EA759X-23K</v>
      </c>
    </row>
    <row r="787" spans="2:5" x14ac:dyDescent="0.2">
      <c r="B787" s="6" t="s">
        <v>34</v>
      </c>
      <c r="C787" s="6" t="s">
        <v>2124</v>
      </c>
      <c r="D787" s="6" t="s">
        <v>2125</v>
      </c>
      <c r="E787" s="5"/>
    </row>
    <row r="788" spans="2:5" x14ac:dyDescent="0.2">
      <c r="B788" s="6" t="s">
        <v>35</v>
      </c>
      <c r="C788" s="6" t="s">
        <v>2126</v>
      </c>
      <c r="D788" s="6" t="s">
        <v>2127</v>
      </c>
      <c r="E788" s="5"/>
    </row>
    <row r="789" spans="2:5" x14ac:dyDescent="0.2">
      <c r="B789" s="6" t="s">
        <v>35</v>
      </c>
      <c r="C789" s="6" t="s">
        <v>2128</v>
      </c>
      <c r="D789" s="6" t="s">
        <v>2129</v>
      </c>
      <c r="E789" s="5"/>
    </row>
    <row r="790" spans="2:5" x14ac:dyDescent="0.2">
      <c r="B790" s="6" t="s">
        <v>35</v>
      </c>
      <c r="C790" s="6" t="s">
        <v>2130</v>
      </c>
      <c r="D790" s="6" t="s">
        <v>2131</v>
      </c>
      <c r="E790" s="5"/>
    </row>
    <row r="791" spans="2:5" x14ac:dyDescent="0.2">
      <c r="B791" s="6" t="s">
        <v>2132</v>
      </c>
      <c r="C791" s="6" t="s">
        <v>2133</v>
      </c>
      <c r="D791" s="6" t="s">
        <v>2134</v>
      </c>
      <c r="E791" s="5"/>
    </row>
    <row r="792" spans="2:5" x14ac:dyDescent="0.2">
      <c r="B792" s="6" t="s">
        <v>10</v>
      </c>
      <c r="C792" s="6" t="s">
        <v>2135</v>
      </c>
      <c r="D792" s="6" t="s">
        <v>2136</v>
      </c>
      <c r="E792" s="5"/>
    </row>
    <row r="793" spans="2:5" x14ac:dyDescent="0.2">
      <c r="B793" s="6" t="s">
        <v>10</v>
      </c>
      <c r="C793" s="6" t="s">
        <v>2137</v>
      </c>
      <c r="D793" s="6" t="s">
        <v>2138</v>
      </c>
      <c r="E793" s="5" t="str">
        <f>HYPERLINK("https://www.esco-net.com/wcs/escort/ec/detail?hHinCd=EA759GV-17C","EA759GV-17C")</f>
        <v>EA759GV-17C</v>
      </c>
    </row>
    <row r="794" spans="2:5" x14ac:dyDescent="0.2">
      <c r="B794" s="6" t="s">
        <v>10</v>
      </c>
      <c r="C794" s="6" t="s">
        <v>2139</v>
      </c>
      <c r="D794" s="6" t="s">
        <v>2140</v>
      </c>
      <c r="E794" s="5" t="str">
        <f>HYPERLINK("https://www.esco-net.com/wcs/escort/ec/detail?hHinCd=EA759GV-18C","EA759GV-18C")</f>
        <v>EA759GV-18C</v>
      </c>
    </row>
    <row r="795" spans="2:5" x14ac:dyDescent="0.2">
      <c r="B795" s="6" t="s">
        <v>10</v>
      </c>
      <c r="C795" s="6" t="s">
        <v>2141</v>
      </c>
      <c r="D795" s="6" t="s">
        <v>2142</v>
      </c>
      <c r="E795" s="5"/>
    </row>
    <row r="796" spans="2:5" x14ac:dyDescent="0.2">
      <c r="B796" s="6" t="s">
        <v>10</v>
      </c>
      <c r="C796" s="6" t="s">
        <v>2143</v>
      </c>
      <c r="D796" s="6" t="s">
        <v>2144</v>
      </c>
      <c r="E796" s="5"/>
    </row>
    <row r="797" spans="2:5" x14ac:dyDescent="0.2">
      <c r="B797" s="6" t="s">
        <v>10</v>
      </c>
      <c r="C797" s="6" t="s">
        <v>2145</v>
      </c>
      <c r="D797" s="6" t="s">
        <v>2146</v>
      </c>
      <c r="E797" s="5"/>
    </row>
    <row r="798" spans="2:5" x14ac:dyDescent="0.2">
      <c r="B798" s="6" t="s">
        <v>10</v>
      </c>
      <c r="C798" s="6" t="s">
        <v>2147</v>
      </c>
      <c r="D798" s="6" t="s">
        <v>2144</v>
      </c>
      <c r="E798" s="5"/>
    </row>
    <row r="799" spans="2:5" x14ac:dyDescent="0.2">
      <c r="B799" s="6" t="s">
        <v>2148</v>
      </c>
      <c r="C799" s="6" t="s">
        <v>2149</v>
      </c>
      <c r="D799" s="6" t="s">
        <v>2150</v>
      </c>
      <c r="E799" s="5" t="str">
        <f>HYPERLINK("https://www.esco-net.com/wcs/escort/ec/detail?hHinCd=EA759GJ-32A","EA759GJ-32A")</f>
        <v>EA759GJ-32A</v>
      </c>
    </row>
    <row r="800" spans="2:5" x14ac:dyDescent="0.2">
      <c r="B800" s="6" t="s">
        <v>2148</v>
      </c>
      <c r="C800" s="6" t="s">
        <v>2151</v>
      </c>
      <c r="D800" s="6" t="s">
        <v>2152</v>
      </c>
      <c r="E800" s="5"/>
    </row>
    <row r="801" spans="2:5" x14ac:dyDescent="0.2">
      <c r="B801" s="6" t="s">
        <v>2148</v>
      </c>
      <c r="C801" s="6" t="s">
        <v>2153</v>
      </c>
      <c r="D801" s="6" t="s">
        <v>2154</v>
      </c>
      <c r="E801" s="5" t="str">
        <f>HYPERLINK("https://www.esco-net.com/wcs/escort/ec/detail?hHinCd=EA759GL-43","EA759GL-43")</f>
        <v>EA759GL-43</v>
      </c>
    </row>
    <row r="802" spans="2:5" x14ac:dyDescent="0.2">
      <c r="B802" s="6" t="s">
        <v>2148</v>
      </c>
      <c r="C802" s="6" t="s">
        <v>2155</v>
      </c>
      <c r="D802" s="6" t="s">
        <v>2156</v>
      </c>
      <c r="E802" s="5" t="str">
        <f>HYPERLINK("https://www.esco-net.com/wcs/escort/ec/detail?hHinCd=EA759GL-22C","EA759GL-22C")</f>
        <v>EA759GL-22C</v>
      </c>
    </row>
    <row r="803" spans="2:5" x14ac:dyDescent="0.2">
      <c r="B803" s="6" t="s">
        <v>2148</v>
      </c>
      <c r="C803" s="6" t="s">
        <v>2157</v>
      </c>
      <c r="D803" s="6" t="s">
        <v>2158</v>
      </c>
      <c r="E803" s="5" t="str">
        <f>HYPERLINK("https://www.esco-net.com/wcs/escort/ec/detail?hHinCd=EA759GL-45","EA759GL-45")</f>
        <v>EA759GL-45</v>
      </c>
    </row>
    <row r="804" spans="2:5" x14ac:dyDescent="0.2">
      <c r="B804" s="6" t="s">
        <v>128</v>
      </c>
      <c r="C804" s="6" t="s">
        <v>2159</v>
      </c>
      <c r="D804" s="6" t="s">
        <v>2160</v>
      </c>
      <c r="E804" s="5" t="str">
        <f>HYPERLINK("https://www.esco-net.com/wcs/escort/ec/detail?hHinCd=EA762EE-111","EA762EE-111")</f>
        <v>EA762EE-111</v>
      </c>
    </row>
    <row r="805" spans="2:5" x14ac:dyDescent="0.2">
      <c r="B805" s="6" t="s">
        <v>11</v>
      </c>
      <c r="C805" s="6" t="s">
        <v>2161</v>
      </c>
      <c r="D805" s="6" t="s">
        <v>2162</v>
      </c>
      <c r="E805" s="5"/>
    </row>
    <row r="806" spans="2:5" x14ac:dyDescent="0.2">
      <c r="B806" s="6" t="s">
        <v>2163</v>
      </c>
      <c r="C806" s="6" t="s">
        <v>2164</v>
      </c>
      <c r="D806" s="6" t="s">
        <v>2165</v>
      </c>
      <c r="E806" s="5" t="str">
        <f>HYPERLINK("https://www.esco-net.com/wcs/escort/ec/detail?hHinCd=EA763ZD-75A","EA763ZD-75A")</f>
        <v>EA763ZD-75A</v>
      </c>
    </row>
    <row r="807" spans="2:5" x14ac:dyDescent="0.2">
      <c r="B807" s="6" t="s">
        <v>2166</v>
      </c>
      <c r="C807" s="6" t="s">
        <v>2167</v>
      </c>
      <c r="D807" s="6" t="s">
        <v>2168</v>
      </c>
      <c r="E807" s="5" t="str">
        <f>HYPERLINK("https://www.esco-net.com/wcs/escort/ec/detail?hHinCd=EA798CT-62B","EA798CT-62B")</f>
        <v>EA798CT-62B</v>
      </c>
    </row>
    <row r="808" spans="2:5" x14ac:dyDescent="0.2">
      <c r="B808" s="6" t="s">
        <v>129</v>
      </c>
      <c r="C808" s="6" t="s">
        <v>2169</v>
      </c>
      <c r="D808" s="6" t="s">
        <v>2170</v>
      </c>
      <c r="E808" s="5"/>
    </row>
    <row r="809" spans="2:5" x14ac:dyDescent="0.2">
      <c r="B809" s="6" t="s">
        <v>2171</v>
      </c>
      <c r="C809" s="6" t="s">
        <v>2172</v>
      </c>
      <c r="D809" s="6" t="s">
        <v>2173</v>
      </c>
      <c r="E809" s="5" t="str">
        <f>HYPERLINK("https://www.esco-net.com/wcs/escort/ec/detail?hHinCd=EA763CE-46B","EA763CE-46B")</f>
        <v>EA763CE-46B</v>
      </c>
    </row>
    <row r="810" spans="2:5" x14ac:dyDescent="0.2">
      <c r="B810" s="6" t="s">
        <v>2171</v>
      </c>
      <c r="C810" s="6" t="s">
        <v>2174</v>
      </c>
      <c r="D810" s="6" t="s">
        <v>2175</v>
      </c>
      <c r="E810" s="5" t="str">
        <f>HYPERLINK("https://www.esco-net.com/wcs/escort/ec/detail?hHinCd=EA763CK-22","EA763CK-22")</f>
        <v>EA763CK-22</v>
      </c>
    </row>
    <row r="811" spans="2:5" x14ac:dyDescent="0.2">
      <c r="B811" s="6" t="s">
        <v>2176</v>
      </c>
      <c r="C811" s="6" t="s">
        <v>2177</v>
      </c>
      <c r="D811" s="6" t="s">
        <v>2178</v>
      </c>
      <c r="E811" s="5"/>
    </row>
    <row r="812" spans="2:5" x14ac:dyDescent="0.2">
      <c r="B812" s="6" t="s">
        <v>2179</v>
      </c>
      <c r="C812" s="6" t="s">
        <v>2180</v>
      </c>
      <c r="D812" s="6" t="s">
        <v>2181</v>
      </c>
      <c r="E812" s="5" t="str">
        <f>HYPERLINK("https://www.esco-net.com/wcs/escort/ec/detail?hHinCd=EA757AD-5D","EA757AD-5D")</f>
        <v>EA757AD-5D</v>
      </c>
    </row>
    <row r="813" spans="2:5" x14ac:dyDescent="0.2">
      <c r="B813" s="6" t="s">
        <v>2179</v>
      </c>
      <c r="C813" s="6" t="s">
        <v>2182</v>
      </c>
      <c r="D813" s="6" t="s">
        <v>2183</v>
      </c>
      <c r="E813" s="5" t="str">
        <f>HYPERLINK("https://www.esco-net.com/wcs/escort/ec/detail?hHinCd=EA757AD-72C","EA757AD-72C")</f>
        <v>EA757AD-72C</v>
      </c>
    </row>
    <row r="814" spans="2:5" x14ac:dyDescent="0.2">
      <c r="B814" s="6" t="s">
        <v>2179</v>
      </c>
      <c r="C814" s="6" t="s">
        <v>2184</v>
      </c>
      <c r="D814" s="6" t="s">
        <v>2185</v>
      </c>
      <c r="E814" s="5" t="str">
        <f>HYPERLINK("https://www.esco-net.com/wcs/escort/ec/detail?hHinCd=EA757AK-1","EA757AK-1")</f>
        <v>EA757AK-1</v>
      </c>
    </row>
    <row r="815" spans="2:5" x14ac:dyDescent="0.2">
      <c r="B815" s="6" t="s">
        <v>2179</v>
      </c>
      <c r="C815" s="6" t="s">
        <v>2186</v>
      </c>
      <c r="D815" s="6" t="s">
        <v>2187</v>
      </c>
      <c r="E815" s="5" t="str">
        <f>HYPERLINK("https://www.esco-net.com/wcs/escort/ec/detail?hHinCd=EA757AD-94","EA757AD-94")</f>
        <v>EA757AD-94</v>
      </c>
    </row>
    <row r="816" spans="2:5" x14ac:dyDescent="0.2">
      <c r="B816" s="6" t="s">
        <v>2188</v>
      </c>
      <c r="C816" s="6" t="s">
        <v>2189</v>
      </c>
      <c r="D816" s="6" t="s">
        <v>2190</v>
      </c>
      <c r="E816" s="5"/>
    </row>
    <row r="817" spans="2:5" x14ac:dyDescent="0.2">
      <c r="B817" s="6" t="s">
        <v>2188</v>
      </c>
      <c r="C817" s="6" t="s">
        <v>2191</v>
      </c>
      <c r="D817" s="6" t="s">
        <v>2192</v>
      </c>
      <c r="E817" s="5"/>
    </row>
    <row r="818" spans="2:5" x14ac:dyDescent="0.2">
      <c r="B818" s="6" t="s">
        <v>2193</v>
      </c>
      <c r="C818" s="6" t="s">
        <v>2194</v>
      </c>
      <c r="D818" s="6" t="s">
        <v>2195</v>
      </c>
      <c r="E818" s="5" t="str">
        <f>HYPERLINK("https://www.esco-net.com/wcs/escort/ec/detail?hHinCd=EA954HC-2A","EA954HC-2A")</f>
        <v>EA954HC-2A</v>
      </c>
    </row>
    <row r="819" spans="2:5" x14ac:dyDescent="0.2">
      <c r="B819" s="6" t="s">
        <v>2193</v>
      </c>
      <c r="C819" s="6" t="s">
        <v>2196</v>
      </c>
      <c r="D819" s="6" t="s">
        <v>2197</v>
      </c>
      <c r="E819" s="5"/>
    </row>
    <row r="820" spans="2:5" x14ac:dyDescent="0.2">
      <c r="B820" s="6" t="s">
        <v>2193</v>
      </c>
      <c r="C820" s="6" t="s">
        <v>2198</v>
      </c>
      <c r="D820" s="6" t="s">
        <v>2199</v>
      </c>
      <c r="E820" s="5" t="str">
        <f>HYPERLINK("https://www.esco-net.com/wcs/escort/ec/detail?hHinCd=EA954HC-547","EA954HC-547")</f>
        <v>EA954HC-547</v>
      </c>
    </row>
    <row r="821" spans="2:5" x14ac:dyDescent="0.2">
      <c r="B821" s="6" t="s">
        <v>73</v>
      </c>
      <c r="C821" s="6" t="s">
        <v>2200</v>
      </c>
      <c r="D821" s="6" t="s">
        <v>2201</v>
      </c>
      <c r="E821" s="5"/>
    </row>
    <row r="822" spans="2:5" x14ac:dyDescent="0.2">
      <c r="B822" s="6" t="s">
        <v>2202</v>
      </c>
      <c r="C822" s="6" t="s">
        <v>2203</v>
      </c>
      <c r="D822" s="6" t="s">
        <v>2204</v>
      </c>
      <c r="E822" s="5" t="str">
        <f>HYPERLINK("https://www.esco-net.com/wcs/escort/ec/detail?hHinCd=EA954HC-152","EA954HC-152")</f>
        <v>EA954HC-152</v>
      </c>
    </row>
    <row r="823" spans="2:5" x14ac:dyDescent="0.2">
      <c r="B823" s="6" t="s">
        <v>2202</v>
      </c>
      <c r="C823" s="6" t="s">
        <v>2205</v>
      </c>
      <c r="D823" s="6" t="s">
        <v>2206</v>
      </c>
      <c r="E823" s="5" t="str">
        <f>HYPERLINK("https://www.esco-net.com/wcs/escort/ec/detail?hHinCd=EA954HC-161","EA954HC-161")</f>
        <v>EA954HC-161</v>
      </c>
    </row>
    <row r="824" spans="2:5" x14ac:dyDescent="0.2">
      <c r="B824" s="6" t="s">
        <v>2202</v>
      </c>
      <c r="C824" s="6" t="s">
        <v>2207</v>
      </c>
      <c r="D824" s="6" t="s">
        <v>2208</v>
      </c>
      <c r="E824" s="5"/>
    </row>
    <row r="825" spans="2:5" x14ac:dyDescent="0.2">
      <c r="B825" s="6" t="s">
        <v>2209</v>
      </c>
      <c r="C825" s="6" t="s">
        <v>2210</v>
      </c>
      <c r="D825" s="6" t="s">
        <v>2211</v>
      </c>
      <c r="E825" s="5" t="str">
        <f>HYPERLINK("https://www.esco-net.com/wcs/escort/ec/detail?hHinCd=EA954HC-306","EA954HC-306")</f>
        <v>EA954HC-306</v>
      </c>
    </row>
    <row r="826" spans="2:5" x14ac:dyDescent="0.2">
      <c r="B826" s="6" t="s">
        <v>2212</v>
      </c>
      <c r="C826" s="6" t="s">
        <v>2213</v>
      </c>
      <c r="D826" s="6" t="s">
        <v>2214</v>
      </c>
      <c r="E826" s="5"/>
    </row>
    <row r="827" spans="2:5" x14ac:dyDescent="0.2">
      <c r="B827" s="6" t="s">
        <v>2215</v>
      </c>
      <c r="C827" s="6" t="s">
        <v>2216</v>
      </c>
      <c r="D827" s="6" t="s">
        <v>2217</v>
      </c>
      <c r="E827" s="5" t="str">
        <f>HYPERLINK("https://www.esco-net.com/wcs/escort/ec/detail?hHinCd=EA954DF-312","EA954DF-312")</f>
        <v>EA954DF-312</v>
      </c>
    </row>
    <row r="828" spans="2:5" x14ac:dyDescent="0.2">
      <c r="B828" s="6" t="s">
        <v>2218</v>
      </c>
      <c r="C828" s="6" t="s">
        <v>2219</v>
      </c>
      <c r="D828" s="6" t="s">
        <v>2220</v>
      </c>
      <c r="E828" s="5" t="str">
        <f>HYPERLINK("https://www.esco-net.com/wcs/escort/ec/detail?hHinCd=EA954EE-11","EA954EE-11")</f>
        <v>EA954EE-11</v>
      </c>
    </row>
    <row r="829" spans="2:5" x14ac:dyDescent="0.2">
      <c r="B829" s="6" t="s">
        <v>130</v>
      </c>
      <c r="C829" s="6" t="s">
        <v>2221</v>
      </c>
      <c r="D829" s="6" t="s">
        <v>2222</v>
      </c>
      <c r="E829" s="5" t="str">
        <f>HYPERLINK("https://www.esco-net.com/wcs/escort/ec/detail?hHinCd=EA954EE-181","EA954EE-181")</f>
        <v>EA954EE-181</v>
      </c>
    </row>
    <row r="830" spans="2:5" x14ac:dyDescent="0.2">
      <c r="B830" s="6" t="s">
        <v>130</v>
      </c>
      <c r="C830" s="6" t="s">
        <v>2223</v>
      </c>
      <c r="D830" s="6" t="s">
        <v>2224</v>
      </c>
      <c r="E830" s="5"/>
    </row>
    <row r="831" spans="2:5" x14ac:dyDescent="0.2">
      <c r="B831" s="6" t="s">
        <v>2225</v>
      </c>
      <c r="C831" s="6" t="s">
        <v>2226</v>
      </c>
      <c r="D831" s="6" t="s">
        <v>2227</v>
      </c>
      <c r="E831" s="5"/>
    </row>
    <row r="832" spans="2:5" x14ac:dyDescent="0.2">
      <c r="B832" s="6" t="s">
        <v>2225</v>
      </c>
      <c r="C832" s="6" t="s">
        <v>2228</v>
      </c>
      <c r="D832" s="6" t="s">
        <v>2229</v>
      </c>
      <c r="E832" s="5" t="str">
        <f>HYPERLINK("https://www.esco-net.com/wcs/escort/ec/detail?hHinCd=EA954HC-741","EA954HC-741")</f>
        <v>EA954HC-741</v>
      </c>
    </row>
    <row r="833" spans="2:5" x14ac:dyDescent="0.2">
      <c r="B833" s="6" t="s">
        <v>2225</v>
      </c>
      <c r="C833" s="6" t="s">
        <v>2230</v>
      </c>
      <c r="D833" s="6" t="s">
        <v>2231</v>
      </c>
      <c r="E833" s="5" t="str">
        <f>HYPERLINK("https://www.esco-net.com/wcs/escort/ec/detail?hHinCd=EA954HC-742","EA954HC-742")</f>
        <v>EA954HC-742</v>
      </c>
    </row>
    <row r="834" spans="2:5" x14ac:dyDescent="0.2">
      <c r="B834" s="6" t="s">
        <v>2225</v>
      </c>
      <c r="C834" s="6" t="s">
        <v>2232</v>
      </c>
      <c r="D834" s="6" t="s">
        <v>2233</v>
      </c>
      <c r="E834" s="5" t="str">
        <f>HYPERLINK("https://www.esco-net.com/wcs/escort/ec/detail?hHinCd=EA954HC-822","EA954HC-822")</f>
        <v>EA954HC-822</v>
      </c>
    </row>
    <row r="835" spans="2:5" x14ac:dyDescent="0.2">
      <c r="B835" s="6" t="s">
        <v>2234</v>
      </c>
      <c r="C835" s="6" t="s">
        <v>2235</v>
      </c>
      <c r="D835" s="6" t="s">
        <v>2236</v>
      </c>
      <c r="E835" s="5" t="str">
        <f>HYPERLINK("https://www.esco-net.com/wcs/escort/ec/detail?hHinCd=EA956XA-226","EA956XA-226")</f>
        <v>EA956XA-226</v>
      </c>
    </row>
    <row r="836" spans="2:5" x14ac:dyDescent="0.2">
      <c r="B836" s="6" t="s">
        <v>2234</v>
      </c>
      <c r="C836" s="6" t="s">
        <v>2237</v>
      </c>
      <c r="D836" s="6" t="s">
        <v>2238</v>
      </c>
      <c r="E836" s="5" t="str">
        <f>HYPERLINK("https://www.esco-net.com/wcs/escort/ec/detail?hHinCd=EA956XA-114","EA956XA-114")</f>
        <v>EA956XA-114</v>
      </c>
    </row>
    <row r="837" spans="2:5" x14ac:dyDescent="0.2">
      <c r="B837" s="6" t="s">
        <v>2239</v>
      </c>
      <c r="C837" s="6" t="s">
        <v>2240</v>
      </c>
      <c r="D837" s="6" t="s">
        <v>2241</v>
      </c>
      <c r="E837" s="5"/>
    </row>
    <row r="838" spans="2:5" x14ac:dyDescent="0.2">
      <c r="B838" s="6" t="s">
        <v>2239</v>
      </c>
      <c r="C838" s="6" t="s">
        <v>2242</v>
      </c>
      <c r="D838" s="6" t="s">
        <v>2243</v>
      </c>
      <c r="E838" s="5" t="str">
        <f>HYPERLINK("https://www.esco-net.com/wcs/escort/ec/detail?hHinCd=EA956XA-189","EA956XA-189")</f>
        <v>EA956XA-189</v>
      </c>
    </row>
    <row r="839" spans="2:5" x14ac:dyDescent="0.2">
      <c r="B839" s="6" t="s">
        <v>2239</v>
      </c>
      <c r="C839" s="6" t="s">
        <v>2244</v>
      </c>
      <c r="D839" s="6" t="s">
        <v>2236</v>
      </c>
      <c r="E839" s="5" t="str">
        <f>HYPERLINK("https://www.esco-net.com/wcs/escort/ec/detail?hHinCd=EA956XA-282","EA956XA-282")</f>
        <v>EA956XA-282</v>
      </c>
    </row>
    <row r="840" spans="2:5" x14ac:dyDescent="0.2">
      <c r="B840" s="6" t="s">
        <v>2245</v>
      </c>
      <c r="C840" s="6" t="s">
        <v>2246</v>
      </c>
      <c r="D840" s="6" t="s">
        <v>2247</v>
      </c>
      <c r="E840" s="5" t="str">
        <f>HYPERLINK("https://www.esco-net.com/wcs/escort/ec/detail?hHinCd=EA956XA-151","EA956XA-151")</f>
        <v>EA956XA-151</v>
      </c>
    </row>
    <row r="841" spans="2:5" x14ac:dyDescent="0.2">
      <c r="B841" s="6" t="s">
        <v>2248</v>
      </c>
      <c r="C841" s="6" t="s">
        <v>2249</v>
      </c>
      <c r="D841" s="6" t="s">
        <v>2250</v>
      </c>
      <c r="E841" s="5" t="str">
        <f>HYPERLINK("https://www.esco-net.com/wcs/escort/ec/detail?hHinCd=EA764-302A","EA764-302A")</f>
        <v>EA764-302A</v>
      </c>
    </row>
    <row r="842" spans="2:5" x14ac:dyDescent="0.2">
      <c r="B842" s="6" t="s">
        <v>2248</v>
      </c>
      <c r="C842" s="6" t="s">
        <v>2251</v>
      </c>
      <c r="D842" s="6" t="s">
        <v>2252</v>
      </c>
      <c r="E842" s="5"/>
    </row>
    <row r="843" spans="2:5" x14ac:dyDescent="0.2">
      <c r="B843" s="6" t="s">
        <v>2253</v>
      </c>
      <c r="C843" s="6" t="s">
        <v>2254</v>
      </c>
      <c r="D843" s="6" t="s">
        <v>2255</v>
      </c>
      <c r="E843" s="5" t="str">
        <f>HYPERLINK("https://www.esco-net.com/wcs/escort/ec/detail?hHinCd=EA954DL-2","EA954DL-2")</f>
        <v>EA954DL-2</v>
      </c>
    </row>
    <row r="844" spans="2:5" x14ac:dyDescent="0.2">
      <c r="B844" s="6" t="s">
        <v>131</v>
      </c>
      <c r="C844" s="6" t="s">
        <v>2256</v>
      </c>
      <c r="D844" s="6" t="s">
        <v>2257</v>
      </c>
      <c r="E844" s="5"/>
    </row>
    <row r="845" spans="2:5" x14ac:dyDescent="0.2">
      <c r="B845" s="6" t="s">
        <v>2258</v>
      </c>
      <c r="C845" s="6" t="s">
        <v>2259</v>
      </c>
      <c r="D845" s="6" t="s">
        <v>2260</v>
      </c>
      <c r="E845" s="5" t="str">
        <f>HYPERLINK("https://www.esco-net.com/wcs/escort/ec/detail?hHinCd=EA954EA-61","EA954EA-61")</f>
        <v>EA954EA-61</v>
      </c>
    </row>
    <row r="846" spans="2:5" x14ac:dyDescent="0.2">
      <c r="B846" s="6" t="s">
        <v>2258</v>
      </c>
      <c r="C846" s="6" t="s">
        <v>2261</v>
      </c>
      <c r="D846" s="6" t="s">
        <v>2262</v>
      </c>
      <c r="E846" s="5" t="str">
        <f>HYPERLINK("https://www.esco-net.com/wcs/escort/ec/detail?hHinCd=EA954EA-62","EA954EA-62")</f>
        <v>EA954EA-62</v>
      </c>
    </row>
    <row r="847" spans="2:5" x14ac:dyDescent="0.2">
      <c r="B847" s="6" t="s">
        <v>2263</v>
      </c>
      <c r="C847" s="6" t="s">
        <v>2264</v>
      </c>
      <c r="D847" s="6" t="s">
        <v>2265</v>
      </c>
      <c r="E847" s="5" t="str">
        <f>HYPERLINK("https://www.esco-net.com/wcs/escort/ec/detail?hHinCd=EA954EA-5","EA954EA-5")</f>
        <v>EA954EA-5</v>
      </c>
    </row>
    <row r="848" spans="2:5" x14ac:dyDescent="0.2">
      <c r="B848" s="6" t="s">
        <v>2266</v>
      </c>
      <c r="C848" s="6" t="s">
        <v>2267</v>
      </c>
      <c r="D848" s="6" t="s">
        <v>2268</v>
      </c>
      <c r="E848" s="5" t="str">
        <f>HYPERLINK("https://www.esco-net.com/wcs/escort/ec/detail?hHinCd=EA913YH-6E","EA913YH-6E")</f>
        <v>EA913YH-6E</v>
      </c>
    </row>
    <row r="849" spans="2:5" x14ac:dyDescent="0.2">
      <c r="B849" s="6" t="s">
        <v>2269</v>
      </c>
      <c r="C849" s="6" t="s">
        <v>2270</v>
      </c>
      <c r="D849" s="6" t="s">
        <v>2271</v>
      </c>
      <c r="E849" s="5" t="str">
        <f>HYPERLINK("https://www.esco-net.com/wcs/escort/ec/detail?hHinCd=EA954FB-93A","EA954FB-93A")</f>
        <v>EA954FB-93A</v>
      </c>
    </row>
    <row r="850" spans="2:5" x14ac:dyDescent="0.2">
      <c r="B850" s="6" t="s">
        <v>2272</v>
      </c>
      <c r="C850" s="6" t="s">
        <v>2273</v>
      </c>
      <c r="D850" s="6" t="s">
        <v>2274</v>
      </c>
      <c r="E850" s="5" t="str">
        <f>HYPERLINK("https://www.esco-net.com/wcs/escort/ec/detail?hHinCd=EA927AN-32","EA927AN-32")</f>
        <v>EA927AN-32</v>
      </c>
    </row>
    <row r="851" spans="2:5" x14ac:dyDescent="0.2">
      <c r="B851" s="6" t="s">
        <v>2275</v>
      </c>
      <c r="C851" s="6" t="s">
        <v>2276</v>
      </c>
      <c r="D851" s="6" t="s">
        <v>2277</v>
      </c>
      <c r="E851" s="5" t="str">
        <f>HYPERLINK("https://www.esco-net.com/wcs/escort/ec/detail?hHinCd=EA927AE-27","EA927AE-27")</f>
        <v>EA927AE-27</v>
      </c>
    </row>
    <row r="852" spans="2:5" x14ac:dyDescent="0.2">
      <c r="B852" s="6" t="s">
        <v>16</v>
      </c>
      <c r="C852" s="6" t="s">
        <v>2278</v>
      </c>
      <c r="D852" s="6" t="s">
        <v>2279</v>
      </c>
      <c r="E852" s="5" t="str">
        <f>HYPERLINK("https://www.esco-net.com/wcs/escort/ec/detail?hHinCd=EA927TC-13","EA927TC-13")</f>
        <v>EA927TC-13</v>
      </c>
    </row>
    <row r="853" spans="2:5" x14ac:dyDescent="0.2">
      <c r="B853" s="6" t="s">
        <v>16</v>
      </c>
      <c r="C853" s="6" t="s">
        <v>2280</v>
      </c>
      <c r="D853" s="6" t="s">
        <v>2281</v>
      </c>
      <c r="E853" s="5" t="str">
        <f>HYPERLINK("https://www.esco-net.com/wcs/escort/ec/detail?hHinCd=EA927AX-1D","EA927AX-1D")</f>
        <v>EA927AX-1D</v>
      </c>
    </row>
    <row r="854" spans="2:5" x14ac:dyDescent="0.2">
      <c r="B854" s="6" t="s">
        <v>16</v>
      </c>
      <c r="C854" s="6" t="s">
        <v>2282</v>
      </c>
      <c r="D854" s="6" t="s">
        <v>2283</v>
      </c>
      <c r="E854" s="5" t="str">
        <f>HYPERLINK("https://www.esco-net.com/wcs/escort/ec/detail?hHinCd=EA927AX-12E","EA927AX-12E")</f>
        <v>EA927AX-12E</v>
      </c>
    </row>
    <row r="855" spans="2:5" x14ac:dyDescent="0.2">
      <c r="B855" s="6" t="s">
        <v>16</v>
      </c>
      <c r="C855" s="6" t="s">
        <v>2284</v>
      </c>
      <c r="D855" s="6" t="s">
        <v>2285</v>
      </c>
      <c r="E855" s="5" t="str">
        <f>HYPERLINK("https://www.esco-net.com/wcs/escort/ec/detail?hHinCd=EA927AX-16C","EA927AX-16C")</f>
        <v>EA927AX-16C</v>
      </c>
    </row>
    <row r="856" spans="2:5" x14ac:dyDescent="0.2">
      <c r="B856" s="6" t="s">
        <v>2286</v>
      </c>
      <c r="C856" s="6" t="s">
        <v>2287</v>
      </c>
      <c r="D856" s="6" t="s">
        <v>2288</v>
      </c>
      <c r="E856" s="5" t="str">
        <f>HYPERLINK("https://www.esco-net.com/wcs/escort/ec/detail?hHinCd=EA927-93","EA927-93")</f>
        <v>EA927-93</v>
      </c>
    </row>
    <row r="857" spans="2:5" x14ac:dyDescent="0.2">
      <c r="B857" s="6" t="s">
        <v>2289</v>
      </c>
      <c r="C857" s="6" t="s">
        <v>2290</v>
      </c>
      <c r="D857" s="6" t="s">
        <v>2291</v>
      </c>
      <c r="E857" s="5" t="str">
        <f>HYPERLINK("https://www.esco-net.com/wcs/escort/ec/detail?hHinCd=EA927BH-55","EA927BH-55")</f>
        <v>EA927BH-55</v>
      </c>
    </row>
    <row r="858" spans="2:5" x14ac:dyDescent="0.2">
      <c r="B858" s="6" t="s">
        <v>2292</v>
      </c>
      <c r="C858" s="6" t="s">
        <v>2293</v>
      </c>
      <c r="D858" s="6" t="s">
        <v>2294</v>
      </c>
      <c r="E858" s="5"/>
    </row>
    <row r="859" spans="2:5" x14ac:dyDescent="0.2">
      <c r="B859" s="6" t="s">
        <v>2295</v>
      </c>
      <c r="C859" s="6" t="s">
        <v>2296</v>
      </c>
      <c r="D859" s="6" t="s">
        <v>2297</v>
      </c>
      <c r="E859" s="5"/>
    </row>
    <row r="860" spans="2:5" x14ac:dyDescent="0.2">
      <c r="B860" s="6" t="s">
        <v>17</v>
      </c>
      <c r="C860" s="6" t="s">
        <v>2298</v>
      </c>
      <c r="D860" s="6" t="s">
        <v>2299</v>
      </c>
      <c r="E860" s="5" t="str">
        <f>HYPERLINK("https://www.esco-net.com/wcs/escort/ec/detail?hHinCd=EA910SA-13","EA910SA-13")</f>
        <v>EA910SA-13</v>
      </c>
    </row>
    <row r="861" spans="2:5" x14ac:dyDescent="0.2">
      <c r="B861" s="6" t="s">
        <v>17</v>
      </c>
      <c r="C861" s="6" t="s">
        <v>2300</v>
      </c>
      <c r="D861" s="6" t="s">
        <v>2301</v>
      </c>
      <c r="E861" s="5" t="str">
        <f>HYPERLINK("https://www.esco-net.com/wcs/escort/ec/detail?hHinCd=EA910SV-12","EA910SV-12")</f>
        <v>EA910SV-12</v>
      </c>
    </row>
    <row r="862" spans="2:5" x14ac:dyDescent="0.2">
      <c r="B862" s="6" t="s">
        <v>2302</v>
      </c>
      <c r="C862" s="6" t="s">
        <v>2303</v>
      </c>
      <c r="D862" s="6" t="s">
        <v>2304</v>
      </c>
      <c r="E862" s="5" t="str">
        <f>HYPERLINK("https://www.esco-net.com/wcs/escort/ec/detail?hHinCd=EA997RH-18","EA997RH-18")</f>
        <v>EA997RH-18</v>
      </c>
    </row>
    <row r="863" spans="2:5" x14ac:dyDescent="0.2">
      <c r="B863" s="6" t="s">
        <v>2305</v>
      </c>
      <c r="C863" s="6" t="s">
        <v>2306</v>
      </c>
      <c r="D863" s="6" t="s">
        <v>2307</v>
      </c>
      <c r="E863" s="5" t="str">
        <f>HYPERLINK("https://www.esco-net.com/wcs/escort/ec/detail?hHinCd=EA997RE-35","EA997RE-35")</f>
        <v>EA997RE-35</v>
      </c>
    </row>
    <row r="864" spans="2:5" x14ac:dyDescent="0.2">
      <c r="B864" s="6" t="s">
        <v>2308</v>
      </c>
      <c r="C864" s="6" t="s">
        <v>2309</v>
      </c>
      <c r="D864" s="6" t="s">
        <v>2310</v>
      </c>
      <c r="E864" s="5" t="str">
        <f>HYPERLINK("https://www.esco-net.com/wcs/escort/ec/detail?hHinCd=EA758RY-44","EA758RY-44")</f>
        <v>EA758RY-44</v>
      </c>
    </row>
    <row r="865" spans="2:5" x14ac:dyDescent="0.2">
      <c r="B865" s="6" t="s">
        <v>2311</v>
      </c>
      <c r="C865" s="6" t="s">
        <v>2312</v>
      </c>
      <c r="D865" s="6" t="s">
        <v>2313</v>
      </c>
      <c r="E865" s="5" t="str">
        <f>HYPERLINK("https://www.esco-net.com/wcs/escort/ec/detail?hHinCd=EA758RX-51","EA758RX-51")</f>
        <v>EA758RX-51</v>
      </c>
    </row>
    <row r="866" spans="2:5" x14ac:dyDescent="0.2">
      <c r="B866" s="6" t="s">
        <v>2314</v>
      </c>
      <c r="C866" s="6" t="s">
        <v>2315</v>
      </c>
      <c r="D866" s="6" t="s">
        <v>2316</v>
      </c>
      <c r="E866" s="5"/>
    </row>
    <row r="867" spans="2:5" x14ac:dyDescent="0.2">
      <c r="B867" s="6" t="s">
        <v>2317</v>
      </c>
      <c r="C867" s="6" t="s">
        <v>2318</v>
      </c>
      <c r="D867" s="6" t="s">
        <v>2319</v>
      </c>
      <c r="E867" s="5" t="str">
        <f>HYPERLINK("https://www.esco-net.com/wcs/escort/ec/detail?hHinCd=EA814EC-56A","EA814EC-56A")</f>
        <v>EA814EC-56A</v>
      </c>
    </row>
    <row r="868" spans="2:5" x14ac:dyDescent="0.2">
      <c r="B868" s="6" t="s">
        <v>132</v>
      </c>
      <c r="C868" s="6" t="s">
        <v>2320</v>
      </c>
      <c r="D868" s="6" t="s">
        <v>2321</v>
      </c>
      <c r="E868" s="5" t="str">
        <f>HYPERLINK("https://www.esco-net.com/wcs/escort/ec/detail?hHinCd=EA814AT-50","EA814AT-50")</f>
        <v>EA814AT-50</v>
      </c>
    </row>
    <row r="869" spans="2:5" x14ac:dyDescent="0.2">
      <c r="B869" s="6" t="s">
        <v>2322</v>
      </c>
      <c r="C869" s="6" t="s">
        <v>2323</v>
      </c>
      <c r="D869" s="6" t="s">
        <v>2324</v>
      </c>
      <c r="E869" s="5" t="str">
        <f>HYPERLINK("https://www.esco-net.com/wcs/escort/ec/detail?hHinCd=EA761XD-23","EA761XD-23")</f>
        <v>EA761XD-23</v>
      </c>
    </row>
    <row r="870" spans="2:5" x14ac:dyDescent="0.2">
      <c r="B870" s="6" t="s">
        <v>2322</v>
      </c>
      <c r="C870" s="6" t="s">
        <v>2325</v>
      </c>
      <c r="D870" s="6" t="s">
        <v>2326</v>
      </c>
      <c r="E870" s="5" t="str">
        <f>HYPERLINK("https://www.esco-net.com/wcs/escort/ec/detail?hHinCd=EA761XL-21A","EA761XL-21A")</f>
        <v>EA761XL-21A</v>
      </c>
    </row>
    <row r="871" spans="2:5" x14ac:dyDescent="0.2">
      <c r="B871" s="6" t="s">
        <v>2327</v>
      </c>
      <c r="C871" s="6" t="s">
        <v>2328</v>
      </c>
      <c r="D871" s="6" t="s">
        <v>2329</v>
      </c>
      <c r="E871" s="5" t="str">
        <f>HYPERLINK("https://www.esco-net.com/wcs/escort/ec/detail?hHinCd=EA761XH-21A","EA761XH-21A")</f>
        <v>EA761XH-21A</v>
      </c>
    </row>
    <row r="872" spans="2:5" x14ac:dyDescent="0.2">
      <c r="B872" s="6" t="s">
        <v>2327</v>
      </c>
      <c r="C872" s="6" t="s">
        <v>2330</v>
      </c>
      <c r="D872" s="6" t="s">
        <v>2331</v>
      </c>
      <c r="E872" s="5" t="str">
        <f>HYPERLINK("https://www.esco-net.com/wcs/escort/ec/detail?hHinCd=EA758XL-46","EA758XL-46")</f>
        <v>EA758XL-46</v>
      </c>
    </row>
    <row r="873" spans="2:5" x14ac:dyDescent="0.2">
      <c r="B873" s="6" t="s">
        <v>2332</v>
      </c>
      <c r="C873" s="6" t="s">
        <v>2333</v>
      </c>
      <c r="D873" s="6" t="s">
        <v>2334</v>
      </c>
      <c r="E873" s="5" t="str">
        <f>HYPERLINK("https://www.esco-net.com/wcs/escort/ec/detail?hHinCd=EA864CB-172A","EA864CB-172A")</f>
        <v>EA864CB-172A</v>
      </c>
    </row>
    <row r="874" spans="2:5" x14ac:dyDescent="0.2">
      <c r="B874" s="6" t="s">
        <v>2332</v>
      </c>
      <c r="C874" s="6" t="s">
        <v>2335</v>
      </c>
      <c r="D874" s="6" t="s">
        <v>2336</v>
      </c>
      <c r="E874" s="5"/>
    </row>
    <row r="875" spans="2:5" x14ac:dyDescent="0.2">
      <c r="B875" s="6" t="s">
        <v>2332</v>
      </c>
      <c r="C875" s="6" t="s">
        <v>2337</v>
      </c>
      <c r="D875" s="6" t="s">
        <v>2336</v>
      </c>
      <c r="E875" s="5"/>
    </row>
    <row r="876" spans="2:5" x14ac:dyDescent="0.2">
      <c r="B876" s="6" t="s">
        <v>2332</v>
      </c>
      <c r="C876" s="6" t="s">
        <v>2338</v>
      </c>
      <c r="D876" s="6" t="s">
        <v>2336</v>
      </c>
      <c r="E876" s="5" t="str">
        <f>HYPERLINK("https://www.esco-net.com/wcs/escort/ec/detail?hHinCd=EA815LP-122A","EA815LP-122A")</f>
        <v>EA815LP-122A</v>
      </c>
    </row>
    <row r="877" spans="2:5" x14ac:dyDescent="0.2">
      <c r="B877" s="6" t="s">
        <v>2339</v>
      </c>
      <c r="C877" s="6" t="s">
        <v>2340</v>
      </c>
      <c r="D877" s="6" t="s">
        <v>2341</v>
      </c>
      <c r="E877" s="5" t="str">
        <f>HYPERLINK("https://www.esco-net.com/wcs/escort/ec/detail?hHinCd=EA761XS-6A","EA761XS-6A")</f>
        <v>EA761XS-6A</v>
      </c>
    </row>
    <row r="878" spans="2:5" x14ac:dyDescent="0.2">
      <c r="B878" s="6" t="s">
        <v>133</v>
      </c>
      <c r="C878" s="6" t="s">
        <v>2342</v>
      </c>
      <c r="D878" s="6" t="s">
        <v>2343</v>
      </c>
      <c r="E878" s="5"/>
    </row>
    <row r="879" spans="2:5" x14ac:dyDescent="0.2">
      <c r="B879" s="6" t="s">
        <v>2344</v>
      </c>
      <c r="C879" s="6" t="s">
        <v>2345</v>
      </c>
      <c r="D879" s="6" t="s">
        <v>2346</v>
      </c>
      <c r="E879" s="5" t="str">
        <f>HYPERLINK("https://www.esco-net.com/wcs/escort/ec/detail?hHinCd=EA758XP-120","EA758XP-120")</f>
        <v>EA758XP-120</v>
      </c>
    </row>
    <row r="880" spans="2:5" x14ac:dyDescent="0.2">
      <c r="B880" s="6" t="s">
        <v>2344</v>
      </c>
      <c r="C880" s="6" t="s">
        <v>2347</v>
      </c>
      <c r="D880" s="6" t="s">
        <v>2348</v>
      </c>
      <c r="E880" s="5" t="str">
        <f>HYPERLINK("https://www.esco-net.com/wcs/escort/ec/detail?hHinCd=EA758XV-40A","EA758XV-40A")</f>
        <v>EA758XV-40A</v>
      </c>
    </row>
    <row r="881" spans="2:5" x14ac:dyDescent="0.2">
      <c r="B881" s="6" t="s">
        <v>2344</v>
      </c>
      <c r="C881" s="6" t="s">
        <v>2349</v>
      </c>
      <c r="D881" s="6" t="s">
        <v>2350</v>
      </c>
      <c r="E881" s="5"/>
    </row>
    <row r="882" spans="2:5" x14ac:dyDescent="0.2">
      <c r="B882" s="6" t="s">
        <v>134</v>
      </c>
      <c r="C882" s="6" t="s">
        <v>2351</v>
      </c>
      <c r="D882" s="6" t="s">
        <v>2352</v>
      </c>
      <c r="E882" s="5"/>
    </row>
    <row r="883" spans="2:5" x14ac:dyDescent="0.2">
      <c r="B883" s="6" t="s">
        <v>134</v>
      </c>
      <c r="C883" s="6" t="s">
        <v>2353</v>
      </c>
      <c r="D883" s="6" t="s">
        <v>2354</v>
      </c>
      <c r="E883" s="5" t="str">
        <f>HYPERLINK("https://www.esco-net.com/wcs/escort/ec/detail?hHinCd=EA758XA-80","EA758XA-80")</f>
        <v>EA758XA-80</v>
      </c>
    </row>
    <row r="884" spans="2:5" x14ac:dyDescent="0.2">
      <c r="B884" s="6" t="s">
        <v>2355</v>
      </c>
      <c r="C884" s="6" t="s">
        <v>2356</v>
      </c>
      <c r="D884" s="6" t="s">
        <v>2357</v>
      </c>
      <c r="E884" s="5"/>
    </row>
    <row r="885" spans="2:5" x14ac:dyDescent="0.2">
      <c r="B885" s="6" t="s">
        <v>2358</v>
      </c>
      <c r="C885" s="6" t="s">
        <v>2359</v>
      </c>
      <c r="D885" s="6" t="s">
        <v>2360</v>
      </c>
      <c r="E885" s="5" t="str">
        <f>HYPERLINK("https://www.esco-net.com/wcs/escort/ec/detail?hHinCd=EA758YK-38","EA758YK-38")</f>
        <v>EA758YK-38</v>
      </c>
    </row>
    <row r="886" spans="2:5" x14ac:dyDescent="0.2">
      <c r="B886" s="6" t="s">
        <v>2361</v>
      </c>
      <c r="C886" s="6" t="s">
        <v>2362</v>
      </c>
      <c r="D886" s="6" t="s">
        <v>2363</v>
      </c>
      <c r="E886" s="5"/>
    </row>
    <row r="887" spans="2:5" x14ac:dyDescent="0.2">
      <c r="B887" s="6" t="s">
        <v>2361</v>
      </c>
      <c r="C887" s="6" t="s">
        <v>2364</v>
      </c>
      <c r="D887" s="6" t="s">
        <v>2365</v>
      </c>
      <c r="E887" s="5" t="str">
        <f>HYPERLINK("https://www.esco-net.com/wcs/escort/ec/detail?hHinCd=EA763BB-14B","EA763BB-14B")</f>
        <v>EA763BB-14B</v>
      </c>
    </row>
    <row r="888" spans="2:5" x14ac:dyDescent="0.2">
      <c r="B888" s="6" t="s">
        <v>2366</v>
      </c>
      <c r="C888" s="6" t="s">
        <v>2367</v>
      </c>
      <c r="D888" s="6" t="s">
        <v>2368</v>
      </c>
      <c r="E888" s="5" t="str">
        <f>HYPERLINK("https://www.esco-net.com/wcs/escort/ec/detail?hHinCd=EA758-18","EA758-18")</f>
        <v>EA758-18</v>
      </c>
    </row>
    <row r="889" spans="2:5" x14ac:dyDescent="0.2">
      <c r="B889" s="6" t="s">
        <v>2369</v>
      </c>
      <c r="C889" s="6" t="s">
        <v>2370</v>
      </c>
      <c r="D889" s="6" t="s">
        <v>2371</v>
      </c>
      <c r="E889" s="5"/>
    </row>
    <row r="890" spans="2:5" x14ac:dyDescent="0.2">
      <c r="B890" s="6" t="s">
        <v>2372</v>
      </c>
      <c r="C890" s="6" t="s">
        <v>2373</v>
      </c>
      <c r="D890" s="6" t="s">
        <v>2374</v>
      </c>
      <c r="E890" s="5" t="str">
        <f>HYPERLINK("https://www.esco-net.com/wcs/escort/ec/detail?hHinCd=EA763AJ-43R","EA763AJ-43R")</f>
        <v>EA763AJ-43R</v>
      </c>
    </row>
    <row r="891" spans="2:5" x14ac:dyDescent="0.2">
      <c r="B891" s="6" t="s">
        <v>2375</v>
      </c>
      <c r="C891" s="6" t="s">
        <v>2376</v>
      </c>
      <c r="D891" s="6" t="s">
        <v>2377</v>
      </c>
      <c r="E891" s="5"/>
    </row>
    <row r="892" spans="2:5" x14ac:dyDescent="0.2">
      <c r="B892" s="6" t="s">
        <v>2375</v>
      </c>
      <c r="C892" s="6" t="s">
        <v>2378</v>
      </c>
      <c r="D892" s="6" t="s">
        <v>2379</v>
      </c>
      <c r="E892" s="5" t="str">
        <f>HYPERLINK("https://www.esco-net.com/wcs/escort/ec/detail?hHinCd=EA763AV-3","EA763AV-3")</f>
        <v>EA763AV-3</v>
      </c>
    </row>
    <row r="893" spans="2:5" x14ac:dyDescent="0.2">
      <c r="B893" s="6" t="s">
        <v>135</v>
      </c>
      <c r="C893" s="6" t="s">
        <v>2380</v>
      </c>
      <c r="D893" s="6" t="s">
        <v>2381</v>
      </c>
      <c r="E893" s="5" t="str">
        <f>HYPERLINK("https://www.esco-net.com/wcs/escort/ec/detail?hHinCd=EA763AZ-30B","EA763AZ-30B")</f>
        <v>EA763AZ-30B</v>
      </c>
    </row>
    <row r="894" spans="2:5" x14ac:dyDescent="0.2">
      <c r="B894" s="6" t="s">
        <v>135</v>
      </c>
      <c r="C894" s="6" t="s">
        <v>2382</v>
      </c>
      <c r="D894" s="6" t="s">
        <v>2383</v>
      </c>
      <c r="E894" s="5" t="str">
        <f>HYPERLINK("https://www.esco-net.com/wcs/escort/ec/detail?hHinCd=EA763AZ-30B","EA763AZ-30B")</f>
        <v>EA763AZ-30B</v>
      </c>
    </row>
    <row r="895" spans="2:5" x14ac:dyDescent="0.2">
      <c r="B895" s="6" t="s">
        <v>135</v>
      </c>
      <c r="C895" s="6" t="s">
        <v>2384</v>
      </c>
      <c r="D895" s="6" t="s">
        <v>2385</v>
      </c>
      <c r="E895" s="5" t="str">
        <f>HYPERLINK("https://www.esco-net.com/wcs/escort/ec/detail?hHinCd=EA913XC-91","EA913XC-91")</f>
        <v>EA913XC-91</v>
      </c>
    </row>
    <row r="896" spans="2:5" x14ac:dyDescent="0.2">
      <c r="B896" s="6" t="s">
        <v>135</v>
      </c>
      <c r="C896" s="6" t="s">
        <v>2386</v>
      </c>
      <c r="D896" s="6" t="s">
        <v>2387</v>
      </c>
      <c r="E896" s="5" t="str">
        <f>HYPERLINK("https://www.esco-net.com/wcs/escort/ec/detail?hHinCd=EA913XC-93","EA913XC-93")</f>
        <v>EA913XC-93</v>
      </c>
    </row>
    <row r="897" spans="2:5" x14ac:dyDescent="0.2">
      <c r="B897" s="6" t="s">
        <v>2388</v>
      </c>
      <c r="C897" s="6" t="s">
        <v>2389</v>
      </c>
      <c r="D897" s="6" t="s">
        <v>2390</v>
      </c>
      <c r="E897" s="5" t="str">
        <f>HYPERLINK("https://www.esco-net.com/wcs/escort/ec/detail?hHinCd=EA763Y-70C","EA763Y-70C")</f>
        <v>EA763Y-70C</v>
      </c>
    </row>
    <row r="898" spans="2:5" x14ac:dyDescent="0.2">
      <c r="B898" s="6" t="s">
        <v>136</v>
      </c>
      <c r="C898" s="6" t="s">
        <v>2391</v>
      </c>
      <c r="D898" s="6" t="s">
        <v>2392</v>
      </c>
      <c r="E898" s="5" t="str">
        <f>HYPERLINK("https://www.esco-net.com/wcs/escort/ec/detail?hHinCd=EA763AG-25M","EA763AG-25M")</f>
        <v>EA763AG-25M</v>
      </c>
    </row>
    <row r="899" spans="2:5" x14ac:dyDescent="0.2">
      <c r="B899" s="6" t="s">
        <v>2393</v>
      </c>
      <c r="C899" s="6" t="s">
        <v>2394</v>
      </c>
      <c r="D899" s="6" t="s">
        <v>2395</v>
      </c>
      <c r="E899" s="5"/>
    </row>
    <row r="900" spans="2:5" x14ac:dyDescent="0.2">
      <c r="B900" s="6" t="s">
        <v>2396</v>
      </c>
      <c r="C900" s="6" t="s">
        <v>2397</v>
      </c>
      <c r="D900" s="6" t="s">
        <v>2398</v>
      </c>
      <c r="E900" s="5" t="str">
        <f>HYPERLINK("https://www.esco-net.com/wcs/escort/ec/detail?hHinCd=EA916HD-13A","EA916HD-13A")</f>
        <v>EA916HD-13A</v>
      </c>
    </row>
    <row r="901" spans="2:5" x14ac:dyDescent="0.2">
      <c r="B901" s="6" t="s">
        <v>2399</v>
      </c>
      <c r="C901" s="6" t="s">
        <v>2400</v>
      </c>
      <c r="D901" s="6" t="s">
        <v>2401</v>
      </c>
      <c r="E901" s="5" t="str">
        <f>HYPERLINK("https://www.esco-net.com/wcs/escort/ec/detail?hHinCd=EA540AP-33","EA540AP-33")</f>
        <v>EA540AP-33</v>
      </c>
    </row>
    <row r="902" spans="2:5" x14ac:dyDescent="0.2">
      <c r="B902" s="6" t="s">
        <v>2402</v>
      </c>
      <c r="C902" s="6" t="s">
        <v>2403</v>
      </c>
      <c r="D902" s="6" t="s">
        <v>2404</v>
      </c>
      <c r="E902" s="5" t="str">
        <f>HYPERLINK("https://www.esco-net.com/wcs/escort/ec/detail?hHinCd=EA540AP-23","EA540AP-23")</f>
        <v>EA540AP-23</v>
      </c>
    </row>
    <row r="903" spans="2:5" x14ac:dyDescent="0.2">
      <c r="B903" s="6" t="s">
        <v>2402</v>
      </c>
      <c r="C903" s="6" t="s">
        <v>2405</v>
      </c>
      <c r="D903" s="6" t="s">
        <v>2406</v>
      </c>
      <c r="E903" s="5"/>
    </row>
    <row r="904" spans="2:5" x14ac:dyDescent="0.2">
      <c r="B904" s="6" t="s">
        <v>2402</v>
      </c>
      <c r="C904" s="6" t="s">
        <v>2407</v>
      </c>
      <c r="D904" s="6" t="s">
        <v>2408</v>
      </c>
      <c r="E904" s="5"/>
    </row>
    <row r="905" spans="2:5" x14ac:dyDescent="0.2">
      <c r="B905" s="6" t="s">
        <v>2402</v>
      </c>
      <c r="C905" s="6" t="s">
        <v>2409</v>
      </c>
      <c r="D905" s="6" t="s">
        <v>2410</v>
      </c>
      <c r="E905" s="5"/>
    </row>
    <row r="906" spans="2:5" x14ac:dyDescent="0.2">
      <c r="B906" s="6" t="s">
        <v>2411</v>
      </c>
      <c r="C906" s="6" t="s">
        <v>2412</v>
      </c>
      <c r="D906" s="6" t="s">
        <v>2413</v>
      </c>
      <c r="E906" s="5"/>
    </row>
    <row r="907" spans="2:5" x14ac:dyDescent="0.2">
      <c r="B907" s="6" t="s">
        <v>2411</v>
      </c>
      <c r="C907" s="6" t="s">
        <v>2414</v>
      </c>
      <c r="D907" s="6" t="s">
        <v>2415</v>
      </c>
      <c r="E907" s="5"/>
    </row>
    <row r="908" spans="2:5" x14ac:dyDescent="0.2">
      <c r="B908" s="6" t="s">
        <v>2416</v>
      </c>
      <c r="C908" s="6" t="s">
        <v>2417</v>
      </c>
      <c r="D908" s="6" t="s">
        <v>2418</v>
      </c>
      <c r="E908" s="5"/>
    </row>
    <row r="909" spans="2:5" x14ac:dyDescent="0.2">
      <c r="B909" s="6" t="s">
        <v>2419</v>
      </c>
      <c r="C909" s="6" t="s">
        <v>2420</v>
      </c>
      <c r="D909" s="6" t="s">
        <v>2421</v>
      </c>
      <c r="E909" s="5" t="str">
        <f>HYPERLINK("https://www.esco-net.com/wcs/escort/ec/detail?hHinCd=EA979AD-21","EA979AD-21")</f>
        <v>EA979AD-21</v>
      </c>
    </row>
    <row r="910" spans="2:5" x14ac:dyDescent="0.2">
      <c r="B910" s="6" t="s">
        <v>2422</v>
      </c>
      <c r="C910" s="6" t="s">
        <v>2423</v>
      </c>
      <c r="D910" s="6" t="s">
        <v>2424</v>
      </c>
      <c r="E910" s="5"/>
    </row>
    <row r="911" spans="2:5" x14ac:dyDescent="0.2">
      <c r="B911" s="6" t="s">
        <v>2425</v>
      </c>
      <c r="C911" s="6" t="s">
        <v>2426</v>
      </c>
      <c r="D911" s="6" t="s">
        <v>2427</v>
      </c>
      <c r="E911" s="5"/>
    </row>
    <row r="912" spans="2:5" x14ac:dyDescent="0.2">
      <c r="B912" s="6" t="s">
        <v>2425</v>
      </c>
      <c r="C912" s="6" t="s">
        <v>2428</v>
      </c>
      <c r="D912" s="6" t="s">
        <v>2429</v>
      </c>
      <c r="E912" s="5" t="str">
        <f>HYPERLINK("https://www.esco-net.com/wcs/escort/ec/detail?hHinCd=EA951FE-108A","EA951FE-108A")</f>
        <v>EA951FE-108A</v>
      </c>
    </row>
    <row r="913" spans="2:5" x14ac:dyDescent="0.2">
      <c r="B913" s="6" t="s">
        <v>137</v>
      </c>
      <c r="C913" s="6" t="s">
        <v>2430</v>
      </c>
      <c r="D913" s="6" t="s">
        <v>2431</v>
      </c>
      <c r="E913" s="5" t="str">
        <f>HYPERLINK("https://www.esco-net.com/wcs/escort/ec/detail?hHinCd=EA951FE-53B","EA951FE-53B")</f>
        <v>EA951FE-53B</v>
      </c>
    </row>
    <row r="914" spans="2:5" x14ac:dyDescent="0.2">
      <c r="B914" s="6" t="s">
        <v>137</v>
      </c>
      <c r="C914" s="6" t="s">
        <v>2432</v>
      </c>
      <c r="D914" s="6" t="s">
        <v>2433</v>
      </c>
      <c r="E914" s="5" t="str">
        <f>HYPERLINK("https://www.esco-net.com/wcs/escort/ec/detail?hHinCd=EA951FE-126","EA951FE-126")</f>
        <v>EA951FE-126</v>
      </c>
    </row>
    <row r="915" spans="2:5" x14ac:dyDescent="0.2">
      <c r="B915" s="6" t="s">
        <v>137</v>
      </c>
      <c r="C915" s="6" t="s">
        <v>2434</v>
      </c>
      <c r="D915" s="6" t="s">
        <v>2435</v>
      </c>
      <c r="E915" s="5" t="str">
        <f>HYPERLINK("https://www.esco-net.com/wcs/escort/ec/detail?hHinCd=EA951FG-61A","EA951FG-61A")</f>
        <v>EA951FG-61A</v>
      </c>
    </row>
    <row r="916" spans="2:5" x14ac:dyDescent="0.2">
      <c r="B916" s="6" t="s">
        <v>2436</v>
      </c>
      <c r="C916" s="6" t="s">
        <v>2437</v>
      </c>
      <c r="D916" s="6" t="s">
        <v>2438</v>
      </c>
      <c r="E916" s="5" t="str">
        <f>HYPERLINK("https://www.esco-net.com/wcs/escort/ec/detail?hHinCd=EA506AC-107","EA506AC-107")</f>
        <v>EA506AC-107</v>
      </c>
    </row>
    <row r="917" spans="2:5" x14ac:dyDescent="0.2">
      <c r="B917" s="6" t="s">
        <v>2436</v>
      </c>
      <c r="C917" s="6" t="s">
        <v>2439</v>
      </c>
      <c r="D917" s="6" t="s">
        <v>2440</v>
      </c>
      <c r="E917" s="5" t="str">
        <f>HYPERLINK("https://www.esco-net.com/wcs/escort/ec/detail?hHinCd=EA912J-213","EA912J-213")</f>
        <v>EA912J-213</v>
      </c>
    </row>
    <row r="918" spans="2:5" x14ac:dyDescent="0.2">
      <c r="B918" s="6" t="s">
        <v>138</v>
      </c>
      <c r="C918" s="6" t="s">
        <v>2441</v>
      </c>
      <c r="D918" s="6" t="s">
        <v>2442</v>
      </c>
      <c r="E918" s="5" t="str">
        <f>HYPERLINK("https://www.esco-net.com/wcs/escort/ec/detail?hHinCd=EA912MF-2","EA912MF-2")</f>
        <v>EA912MF-2</v>
      </c>
    </row>
    <row r="919" spans="2:5" x14ac:dyDescent="0.2">
      <c r="B919" s="6" t="s">
        <v>2443</v>
      </c>
      <c r="C919" s="6" t="s">
        <v>2444</v>
      </c>
      <c r="D919" s="6" t="s">
        <v>2445</v>
      </c>
      <c r="E919" s="5"/>
    </row>
    <row r="920" spans="2:5" x14ac:dyDescent="0.2">
      <c r="B920" s="6" t="s">
        <v>2446</v>
      </c>
      <c r="C920" s="6" t="s">
        <v>2447</v>
      </c>
      <c r="D920" s="6" t="s">
        <v>2448</v>
      </c>
      <c r="E920" s="5" t="str">
        <f>HYPERLINK("https://www.esco-net.com/wcs/escort/ec/detail?hHinCd=EA912HF-3A","EA912HF-3A")</f>
        <v>EA912HF-3A</v>
      </c>
    </row>
    <row r="921" spans="2:5" x14ac:dyDescent="0.2">
      <c r="B921" s="6" t="s">
        <v>2449</v>
      </c>
      <c r="C921" s="6" t="s">
        <v>2450</v>
      </c>
      <c r="D921" s="6" t="s">
        <v>2451</v>
      </c>
      <c r="E921" s="5" t="str">
        <f>HYPERLINK("https://www.esco-net.com/wcs/escort/ec/detail?hHinCd=EA912EA-2","EA912EA-2")</f>
        <v>EA912EA-2</v>
      </c>
    </row>
    <row r="922" spans="2:5" x14ac:dyDescent="0.2">
      <c r="B922" s="6" t="s">
        <v>2449</v>
      </c>
      <c r="C922" s="6" t="s">
        <v>2452</v>
      </c>
      <c r="D922" s="6" t="s">
        <v>2453</v>
      </c>
      <c r="E922" s="5" t="str">
        <f>HYPERLINK("https://www.esco-net.com/wcs/escort/ec/detail?hHinCd=EA912HC-40B","EA912HC-40B")</f>
        <v>EA912HC-40B</v>
      </c>
    </row>
    <row r="923" spans="2:5" x14ac:dyDescent="0.2">
      <c r="B923" s="6" t="s">
        <v>2454</v>
      </c>
      <c r="C923" s="6" t="s">
        <v>2455</v>
      </c>
      <c r="D923" s="6" t="s">
        <v>2456</v>
      </c>
      <c r="E923" s="5"/>
    </row>
    <row r="924" spans="2:5" x14ac:dyDescent="0.2">
      <c r="B924" s="6" t="s">
        <v>2457</v>
      </c>
      <c r="C924" s="6" t="s">
        <v>2458</v>
      </c>
      <c r="D924" s="6" t="s">
        <v>2459</v>
      </c>
      <c r="E924" s="5" t="str">
        <f>HYPERLINK("https://www.esco-net.com/wcs/escort/ec/detail?hHinCd=EA506AB-187","EA506AB-187")</f>
        <v>EA506AB-187</v>
      </c>
    </row>
    <row r="925" spans="2:5" x14ac:dyDescent="0.2">
      <c r="B925" s="6" t="s">
        <v>2457</v>
      </c>
      <c r="C925" s="6" t="s">
        <v>2460</v>
      </c>
      <c r="D925" s="6" t="s">
        <v>2461</v>
      </c>
      <c r="E925" s="5" t="str">
        <f>HYPERLINK("https://www.esco-net.com/wcs/escort/ec/detail?hHinCd=EA929HG-73","EA929HG-73")</f>
        <v>EA929HG-73</v>
      </c>
    </row>
    <row r="926" spans="2:5" x14ac:dyDescent="0.2">
      <c r="B926" s="6" t="s">
        <v>2462</v>
      </c>
      <c r="C926" s="6" t="s">
        <v>2463</v>
      </c>
      <c r="D926" s="6" t="s">
        <v>2464</v>
      </c>
      <c r="E926" s="5" t="str">
        <f>HYPERLINK("https://www.esco-net.com/wcs/escort/ec/detail?hHinCd=EA929HC-57","EA929HC-57")</f>
        <v>EA929HC-57</v>
      </c>
    </row>
    <row r="927" spans="2:5" x14ac:dyDescent="0.2">
      <c r="B927" s="6" t="s">
        <v>2465</v>
      </c>
      <c r="C927" s="6" t="s">
        <v>2466</v>
      </c>
      <c r="D927" s="6" t="s">
        <v>2467</v>
      </c>
      <c r="E927" s="5" t="str">
        <f>HYPERLINK("https://www.esco-net.com/wcs/escort/ec/detail?hHinCd=EA929AP-1C","EA929AP-1C")</f>
        <v>EA929AP-1C</v>
      </c>
    </row>
    <row r="928" spans="2:5" x14ac:dyDescent="0.2">
      <c r="B928" s="6" t="s">
        <v>2468</v>
      </c>
      <c r="C928" s="6" t="s">
        <v>2469</v>
      </c>
      <c r="D928" s="6" t="s">
        <v>2470</v>
      </c>
      <c r="E928" s="5"/>
    </row>
    <row r="929" spans="2:5" x14ac:dyDescent="0.2">
      <c r="B929" s="6" t="s">
        <v>2471</v>
      </c>
      <c r="C929" s="6" t="s">
        <v>2472</v>
      </c>
      <c r="D929" s="6" t="s">
        <v>2473</v>
      </c>
      <c r="E929" s="5" t="str">
        <f>HYPERLINK("https://www.esco-net.com/wcs/escort/ec/detail?hHinCd=EA115MA-41A","EA115MA-41A")</f>
        <v>EA115MA-41A</v>
      </c>
    </row>
    <row r="930" spans="2:5" x14ac:dyDescent="0.2">
      <c r="B930" s="6" t="s">
        <v>2474</v>
      </c>
      <c r="C930" s="6" t="s">
        <v>2475</v>
      </c>
      <c r="D930" s="6" t="s">
        <v>2476</v>
      </c>
      <c r="E930" s="5" t="str">
        <f>HYPERLINK("https://www.esco-net.com/wcs/escort/ec/detail?hHinCd=EA115MC-22","EA115MC-22")</f>
        <v>EA115MC-22</v>
      </c>
    </row>
    <row r="931" spans="2:5" x14ac:dyDescent="0.2">
      <c r="B931" s="6" t="s">
        <v>2477</v>
      </c>
      <c r="C931" s="6" t="s">
        <v>2478</v>
      </c>
      <c r="D931" s="6" t="s">
        <v>2479</v>
      </c>
      <c r="E931" s="5" t="str">
        <f>HYPERLINK("https://www.esco-net.com/wcs/escort/ec/detail?hHinCd=EA922KR-38","EA922KR-38")</f>
        <v>EA922KR-38</v>
      </c>
    </row>
    <row r="932" spans="2:5" x14ac:dyDescent="0.2">
      <c r="B932" s="6" t="s">
        <v>2477</v>
      </c>
      <c r="C932" s="6" t="s">
        <v>2480</v>
      </c>
      <c r="D932" s="6" t="s">
        <v>2481</v>
      </c>
      <c r="E932" s="5" t="str">
        <f>HYPERLINK("https://www.esco-net.com/wcs/escort/ec/detail?hHinCd=EA922KR-82A","EA922KR-82A")</f>
        <v>EA922KR-82A</v>
      </c>
    </row>
    <row r="933" spans="2:5" x14ac:dyDescent="0.2">
      <c r="B933" s="6" t="s">
        <v>2482</v>
      </c>
      <c r="C933" s="6" t="s">
        <v>2483</v>
      </c>
      <c r="D933" s="6" t="s">
        <v>2484</v>
      </c>
      <c r="E933" s="5"/>
    </row>
    <row r="934" spans="2:5" x14ac:dyDescent="0.2">
      <c r="B934" s="6" t="s">
        <v>2482</v>
      </c>
      <c r="C934" s="6" t="s">
        <v>2485</v>
      </c>
      <c r="D934" s="6" t="s">
        <v>2486</v>
      </c>
      <c r="E934" s="5"/>
    </row>
    <row r="935" spans="2:5" x14ac:dyDescent="0.2">
      <c r="B935" s="6" t="s">
        <v>2487</v>
      </c>
      <c r="C935" s="6" t="s">
        <v>2488</v>
      </c>
      <c r="D935" s="6" t="s">
        <v>2489</v>
      </c>
      <c r="E935" s="5" t="str">
        <f>HYPERLINK("https://www.esco-net.com/wcs/escort/ec/detail?hHinCd=EA922DA-3","EA922DA-3")</f>
        <v>EA922DA-3</v>
      </c>
    </row>
    <row r="936" spans="2:5" x14ac:dyDescent="0.2">
      <c r="B936" s="6" t="s">
        <v>2487</v>
      </c>
      <c r="C936" s="6" t="s">
        <v>2490</v>
      </c>
      <c r="D936" s="6" t="s">
        <v>2491</v>
      </c>
      <c r="E936" s="5" t="str">
        <f>HYPERLINK("https://www.esco-net.com/wcs/escort/ec/detail?hHinCd=EA922KE-26","EA922KE-26")</f>
        <v>EA922KE-26</v>
      </c>
    </row>
    <row r="937" spans="2:5" x14ac:dyDescent="0.2">
      <c r="B937" s="6" t="s">
        <v>2492</v>
      </c>
      <c r="C937" s="6" t="s">
        <v>2493</v>
      </c>
      <c r="D937" s="6" t="s">
        <v>2494</v>
      </c>
      <c r="E937" s="5" t="str">
        <f>HYPERLINK("https://www.esco-net.com/wcs/escort/ec/detail?hHinCd=EA935L-13","EA935L-13")</f>
        <v>EA935L-13</v>
      </c>
    </row>
    <row r="938" spans="2:5" x14ac:dyDescent="0.2">
      <c r="B938" s="6" t="s">
        <v>2495</v>
      </c>
      <c r="C938" s="6" t="s">
        <v>2496</v>
      </c>
      <c r="D938" s="6" t="s">
        <v>2497</v>
      </c>
      <c r="E938" s="5" t="str">
        <f>HYPERLINK("https://www.esco-net.com/wcs/escort/ec/detail?hHinCd=EA941B-151","EA941B-151")</f>
        <v>EA941B-151</v>
      </c>
    </row>
    <row r="939" spans="2:5" x14ac:dyDescent="0.2">
      <c r="B939" s="6" t="s">
        <v>2498</v>
      </c>
      <c r="C939" s="6" t="s">
        <v>2499</v>
      </c>
      <c r="D939" s="6" t="s">
        <v>2500</v>
      </c>
      <c r="E939" s="5" t="str">
        <f>HYPERLINK("https://www.esco-net.com/wcs/escort/ec/detail?hHinCd=EA941B-53A","EA941B-53A")</f>
        <v>EA941B-53A</v>
      </c>
    </row>
    <row r="940" spans="2:5" x14ac:dyDescent="0.2">
      <c r="B940" s="6" t="s">
        <v>2501</v>
      </c>
      <c r="C940" s="6" t="s">
        <v>2502</v>
      </c>
      <c r="D940" s="6" t="s">
        <v>2503</v>
      </c>
      <c r="E940" s="5" t="str">
        <f>HYPERLINK("https://www.esco-net.com/wcs/escort/ec/detail?hHinCd=EA983AN-4B","EA983AN-4B")</f>
        <v>EA983AN-4B</v>
      </c>
    </row>
    <row r="941" spans="2:5" x14ac:dyDescent="0.2">
      <c r="B941" s="6" t="s">
        <v>2501</v>
      </c>
      <c r="C941" s="6" t="s">
        <v>2504</v>
      </c>
      <c r="D941" s="6" t="s">
        <v>2505</v>
      </c>
      <c r="E941" s="5" t="str">
        <f>HYPERLINK("https://www.esco-net.com/wcs/escort/ec/detail?hHinCd=EA983AN-9B","EA983AN-9B")</f>
        <v>EA983AN-9B</v>
      </c>
    </row>
    <row r="942" spans="2:5" x14ac:dyDescent="0.2">
      <c r="B942" s="6" t="s">
        <v>2506</v>
      </c>
      <c r="C942" s="6" t="s">
        <v>2507</v>
      </c>
      <c r="D942" s="6" t="s">
        <v>2508</v>
      </c>
      <c r="E942" s="5"/>
    </row>
    <row r="943" spans="2:5" x14ac:dyDescent="0.2">
      <c r="B943" s="6" t="s">
        <v>2509</v>
      </c>
      <c r="C943" s="6" t="s">
        <v>2510</v>
      </c>
      <c r="D943" s="6" t="s">
        <v>2511</v>
      </c>
      <c r="E943" s="5" t="str">
        <f>HYPERLINK("https://www.esco-net.com/wcs/escort/ec/detail?hHinCd=EA800AR-156","EA800AR-156")</f>
        <v>EA800AR-156</v>
      </c>
    </row>
    <row r="944" spans="2:5" x14ac:dyDescent="0.2">
      <c r="B944" s="6" t="s">
        <v>36</v>
      </c>
      <c r="C944" s="6" t="s">
        <v>2512</v>
      </c>
      <c r="D944" s="6" t="s">
        <v>2513</v>
      </c>
      <c r="E944" s="5"/>
    </row>
    <row r="945" spans="2:5" x14ac:dyDescent="0.2">
      <c r="B945" s="6" t="s">
        <v>36</v>
      </c>
      <c r="C945" s="6" t="s">
        <v>2514</v>
      </c>
      <c r="D945" s="6" t="s">
        <v>2515</v>
      </c>
      <c r="E945" s="5" t="str">
        <f>HYPERLINK("https://www.esco-net.com/wcs/escort/ec/detail?hHinCd=EA800AR-122","EA800AR-122")</f>
        <v>EA800AR-122</v>
      </c>
    </row>
    <row r="946" spans="2:5" x14ac:dyDescent="0.2">
      <c r="B946" s="6" t="s">
        <v>36</v>
      </c>
      <c r="C946" s="6" t="s">
        <v>2516</v>
      </c>
      <c r="D946" s="6" t="s">
        <v>2517</v>
      </c>
      <c r="E946" s="5" t="str">
        <f>HYPERLINK("https://www.esco-net.com/wcs/escort/ec/detail?hHinCd=EA800AR-124","EA800AR-124")</f>
        <v>EA800AR-124</v>
      </c>
    </row>
    <row r="947" spans="2:5" x14ac:dyDescent="0.2">
      <c r="B947" s="6" t="s">
        <v>139</v>
      </c>
      <c r="C947" s="6" t="s">
        <v>2518</v>
      </c>
      <c r="D947" s="6" t="s">
        <v>2519</v>
      </c>
      <c r="E947" s="5" t="str">
        <f>HYPERLINK("https://www.esco-net.com/wcs/escort/ec/detail?hHinCd=EA800C-210","EA800C-210")</f>
        <v>EA800C-210</v>
      </c>
    </row>
    <row r="948" spans="2:5" x14ac:dyDescent="0.2">
      <c r="B948" s="6" t="s">
        <v>2520</v>
      </c>
      <c r="C948" s="6" t="s">
        <v>2521</v>
      </c>
      <c r="D948" s="6" t="s">
        <v>2522</v>
      </c>
      <c r="E948" s="5" t="str">
        <f>HYPERLINK("https://www.esco-net.com/wcs/escort/ec/detail?hHinCd=EA800ND-1A","EA800ND-1A")</f>
        <v>EA800ND-1A</v>
      </c>
    </row>
    <row r="949" spans="2:5" x14ac:dyDescent="0.2">
      <c r="B949" s="6" t="s">
        <v>2523</v>
      </c>
      <c r="C949" s="6" t="s">
        <v>2524</v>
      </c>
      <c r="D949" s="6" t="s">
        <v>2525</v>
      </c>
      <c r="E949" s="5" t="str">
        <f>HYPERLINK("https://www.esco-net.com/wcs/escort/ec/detail?hHinCd=EA354GD-3","EA354GD-3")</f>
        <v>EA354GD-3</v>
      </c>
    </row>
    <row r="950" spans="2:5" x14ac:dyDescent="0.2">
      <c r="B950" s="6" t="s">
        <v>2523</v>
      </c>
      <c r="C950" s="6" t="s">
        <v>2526</v>
      </c>
      <c r="D950" s="6" t="s">
        <v>2527</v>
      </c>
      <c r="E950" s="5" t="str">
        <f>HYPERLINK("https://www.esco-net.com/wcs/escort/ec/detail?hHinCd=EA354HD-56","EA354HD-56")</f>
        <v>EA354HD-56</v>
      </c>
    </row>
    <row r="951" spans="2:5" x14ac:dyDescent="0.2">
      <c r="B951" s="6" t="s">
        <v>140</v>
      </c>
      <c r="C951" s="6" t="s">
        <v>2528</v>
      </c>
      <c r="D951" s="6" t="s">
        <v>2529</v>
      </c>
      <c r="E951" s="5" t="str">
        <f>HYPERLINK("https://www.esco-net.com/wcs/escort/ec/detail?hHinCd=EA354GD-52A","EA354GD-52A")</f>
        <v>EA354GD-52A</v>
      </c>
    </row>
    <row r="952" spans="2:5" x14ac:dyDescent="0.2">
      <c r="B952" s="6" t="s">
        <v>2530</v>
      </c>
      <c r="C952" s="6" t="s">
        <v>2531</v>
      </c>
      <c r="D952" s="6" t="s">
        <v>2532</v>
      </c>
      <c r="E952" s="5" t="str">
        <f>HYPERLINK("https://www.esco-net.com/wcs/escort/ec/detail?hHinCd=EA354E-91A","EA354E-91A")</f>
        <v>EA354E-91A</v>
      </c>
    </row>
    <row r="953" spans="2:5" x14ac:dyDescent="0.2">
      <c r="B953" s="6" t="s">
        <v>2530</v>
      </c>
      <c r="C953" s="6" t="s">
        <v>2533</v>
      </c>
      <c r="D953" s="6" t="s">
        <v>2534</v>
      </c>
      <c r="E953" s="5" t="str">
        <f>HYPERLINK("https://www.esco-net.com/wcs/escort/ec/detail?hHinCd=EA354E-92A","EA354E-92A")</f>
        <v>EA354E-92A</v>
      </c>
    </row>
    <row r="954" spans="2:5" x14ac:dyDescent="0.2">
      <c r="B954" s="6" t="s">
        <v>2530</v>
      </c>
      <c r="C954" s="6" t="s">
        <v>2535</v>
      </c>
      <c r="D954" s="6" t="s">
        <v>2536</v>
      </c>
      <c r="E954" s="5" t="str">
        <f>HYPERLINK("https://www.esco-net.com/wcs/escort/ec/detail?hHinCd=EA354E-93A","EA354E-93A")</f>
        <v>EA354E-93A</v>
      </c>
    </row>
    <row r="955" spans="2:5" x14ac:dyDescent="0.2">
      <c r="B955" s="6" t="s">
        <v>2530</v>
      </c>
      <c r="C955" s="6" t="s">
        <v>2537</v>
      </c>
      <c r="D955" s="6" t="s">
        <v>2538</v>
      </c>
      <c r="E955" s="5" t="str">
        <f>HYPERLINK("https://www.esco-net.com/wcs/escort/ec/detail?hHinCd=EA354E-96A","EA354E-96A")</f>
        <v>EA354E-96A</v>
      </c>
    </row>
    <row r="956" spans="2:5" x14ac:dyDescent="0.2">
      <c r="B956" s="6" t="s">
        <v>2530</v>
      </c>
      <c r="C956" s="6" t="s">
        <v>2539</v>
      </c>
      <c r="D956" s="6" t="s">
        <v>2540</v>
      </c>
      <c r="E956" s="5" t="str">
        <f>HYPERLINK("https://www.esco-net.com/wcs/escort/ec/detail?hHinCd=EA354E-97A","EA354E-97A")</f>
        <v>EA354E-97A</v>
      </c>
    </row>
    <row r="957" spans="2:5" x14ac:dyDescent="0.2">
      <c r="B957" s="6" t="s">
        <v>2530</v>
      </c>
      <c r="C957" s="6" t="s">
        <v>2541</v>
      </c>
      <c r="D957" s="6" t="s">
        <v>2542</v>
      </c>
      <c r="E957" s="5" t="str">
        <f>HYPERLINK("https://www.esco-net.com/wcs/escort/ec/detail?hHinCd=EA354E-98A","EA354E-98A")</f>
        <v>EA354E-98A</v>
      </c>
    </row>
    <row r="958" spans="2:5" x14ac:dyDescent="0.2">
      <c r="B958" s="6" t="s">
        <v>2530</v>
      </c>
      <c r="C958" s="6" t="s">
        <v>2543</v>
      </c>
      <c r="D958" s="6" t="s">
        <v>2544</v>
      </c>
      <c r="E958" s="5" t="str">
        <f>HYPERLINK("https://www.esco-net.com/wcs/escort/ec/detail?hHinCd=EA354E-107A","EA354E-107A")</f>
        <v>EA354E-107A</v>
      </c>
    </row>
    <row r="959" spans="2:5" x14ac:dyDescent="0.2">
      <c r="B959" s="6" t="s">
        <v>141</v>
      </c>
      <c r="C959" s="6" t="s">
        <v>2545</v>
      </c>
      <c r="D959" s="6" t="s">
        <v>2546</v>
      </c>
      <c r="E959" s="5"/>
    </row>
    <row r="960" spans="2:5" x14ac:dyDescent="0.2">
      <c r="B960" s="6" t="s">
        <v>2547</v>
      </c>
      <c r="C960" s="6" t="s">
        <v>2548</v>
      </c>
      <c r="D960" s="6" t="s">
        <v>2549</v>
      </c>
      <c r="E960" s="5" t="str">
        <f>HYPERLINK("https://www.esco-net.com/wcs/escort/ec/detail?hHinCd=EA353AB-52","EA353AB-52")</f>
        <v>EA353AB-52</v>
      </c>
    </row>
    <row r="961" spans="2:5" x14ac:dyDescent="0.2">
      <c r="B961" s="6" t="s">
        <v>2547</v>
      </c>
      <c r="C961" s="6" t="s">
        <v>2550</v>
      </c>
      <c r="D961" s="6" t="s">
        <v>2551</v>
      </c>
      <c r="E961" s="5" t="str">
        <f>HYPERLINK("https://www.esco-net.com/wcs/escort/ec/detail?hHinCd=EA354BF-87","EA354BF-87")</f>
        <v>EA354BF-87</v>
      </c>
    </row>
    <row r="962" spans="2:5" x14ac:dyDescent="0.2">
      <c r="B962" s="6" t="s">
        <v>2552</v>
      </c>
      <c r="C962" s="6" t="s">
        <v>2553</v>
      </c>
      <c r="D962" s="6" t="s">
        <v>2554</v>
      </c>
      <c r="E962" s="5" t="str">
        <f>HYPERLINK("https://www.esco-net.com/wcs/escort/ec/detail?hHinCd=EA353BT-231A","EA353BT-231A")</f>
        <v>EA353BT-231A</v>
      </c>
    </row>
    <row r="963" spans="2:5" x14ac:dyDescent="0.2">
      <c r="B963" s="6" t="s">
        <v>2552</v>
      </c>
      <c r="C963" s="6" t="s">
        <v>2555</v>
      </c>
      <c r="D963" s="6" t="s">
        <v>2556</v>
      </c>
      <c r="E963" s="5" t="str">
        <f>HYPERLINK("https://www.esco-net.com/wcs/escort/ec/detail?hHinCd=EA353BT-241A","EA353BT-241A")</f>
        <v>EA353BT-241A</v>
      </c>
    </row>
    <row r="964" spans="2:5" x14ac:dyDescent="0.2">
      <c r="B964" s="6" t="s">
        <v>2552</v>
      </c>
      <c r="C964" s="6" t="s">
        <v>2557</v>
      </c>
      <c r="D964" s="6" t="s">
        <v>2558</v>
      </c>
      <c r="E964" s="5" t="str">
        <f>HYPERLINK("https://www.esco-net.com/wcs/escort/ec/detail?hHinCd=EA353CB-22A","EA353CB-22A")</f>
        <v>EA353CB-22A</v>
      </c>
    </row>
    <row r="965" spans="2:5" x14ac:dyDescent="0.2">
      <c r="B965" s="6" t="s">
        <v>18</v>
      </c>
      <c r="C965" s="6" t="s">
        <v>2559</v>
      </c>
      <c r="D965" s="6" t="s">
        <v>2560</v>
      </c>
      <c r="E965" s="5" t="str">
        <f>HYPERLINK("https://www.esco-net.com/wcs/escort/ec/detail?hHinCd=EA353BT-274B","EA353BT-274B")</f>
        <v>EA353BT-274B</v>
      </c>
    </row>
    <row r="966" spans="2:5" x14ac:dyDescent="0.2">
      <c r="B966" s="6" t="s">
        <v>37</v>
      </c>
      <c r="C966" s="6" t="s">
        <v>2561</v>
      </c>
      <c r="D966" s="6" t="s">
        <v>2562</v>
      </c>
      <c r="E966" s="5" t="str">
        <f>HYPERLINK("https://www.esco-net.com/wcs/escort/ec/detail?hHinCd=EA353BT-143B","EA353BT-143B")</f>
        <v>EA353BT-143B</v>
      </c>
    </row>
    <row r="967" spans="2:5" x14ac:dyDescent="0.2">
      <c r="B967" s="6" t="s">
        <v>37</v>
      </c>
      <c r="C967" s="6" t="s">
        <v>2563</v>
      </c>
      <c r="D967" s="6" t="s">
        <v>2564</v>
      </c>
      <c r="E967" s="5" t="str">
        <f>HYPERLINK("https://www.esco-net.com/wcs/escort/ec/detail?hHinCd=EA353BT-283A","EA353BT-283A")</f>
        <v>EA353BT-283A</v>
      </c>
    </row>
    <row r="968" spans="2:5" x14ac:dyDescent="0.2">
      <c r="B968" s="6" t="s">
        <v>37</v>
      </c>
      <c r="C968" s="6" t="s">
        <v>2565</v>
      </c>
      <c r="D968" s="6" t="s">
        <v>2566</v>
      </c>
      <c r="E968" s="5" t="str">
        <f>HYPERLINK("https://www.esco-net.com/wcs/escort/ec/detail?hHinCd=EA353BT-291A","EA353BT-291A")</f>
        <v>EA353BT-291A</v>
      </c>
    </row>
    <row r="969" spans="2:5" x14ac:dyDescent="0.2">
      <c r="B969" s="6" t="s">
        <v>37</v>
      </c>
      <c r="C969" s="6" t="s">
        <v>2567</v>
      </c>
      <c r="D969" s="6" t="s">
        <v>2568</v>
      </c>
      <c r="E969" s="5" t="str">
        <f>HYPERLINK("https://www.esco-net.com/wcs/escort/ec/detail?hHinCd=EA353BT-292A","EA353BT-292A")</f>
        <v>EA353BT-292A</v>
      </c>
    </row>
    <row r="970" spans="2:5" x14ac:dyDescent="0.2">
      <c r="B970" s="6" t="s">
        <v>37</v>
      </c>
      <c r="C970" s="6" t="s">
        <v>2569</v>
      </c>
      <c r="D970" s="6" t="s">
        <v>2564</v>
      </c>
      <c r="E970" s="5" t="str">
        <f>HYPERLINK("https://www.esco-net.com/wcs/escort/ec/detail?hHinCd=EA353BT-293A","EA353BT-293A")</f>
        <v>EA353BT-293A</v>
      </c>
    </row>
    <row r="971" spans="2:5" x14ac:dyDescent="0.2">
      <c r="B971" s="6" t="s">
        <v>37</v>
      </c>
      <c r="C971" s="6" t="s">
        <v>2570</v>
      </c>
      <c r="D971" s="6" t="s">
        <v>2571</v>
      </c>
      <c r="E971" s="5" t="str">
        <f>HYPERLINK("https://www.esco-net.com/wcs/escort/ec/detail?hHinCd=EA353BW-102A","EA353BW-102A")</f>
        <v>EA353BW-102A</v>
      </c>
    </row>
    <row r="972" spans="2:5" x14ac:dyDescent="0.2">
      <c r="B972" s="6" t="s">
        <v>37</v>
      </c>
      <c r="C972" s="6" t="s">
        <v>2572</v>
      </c>
      <c r="D972" s="6" t="s">
        <v>2560</v>
      </c>
      <c r="E972" s="5" t="str">
        <f>HYPERLINK("https://www.esco-net.com/wcs/escort/ec/detail?hHinCd=EA353BW-74","EA353BW-74")</f>
        <v>EA353BW-74</v>
      </c>
    </row>
    <row r="973" spans="2:5" x14ac:dyDescent="0.2">
      <c r="B973" s="6" t="s">
        <v>2573</v>
      </c>
      <c r="C973" s="6" t="s">
        <v>2574</v>
      </c>
      <c r="D973" s="6" t="s">
        <v>2575</v>
      </c>
      <c r="E973" s="5" t="str">
        <f>HYPERLINK("https://www.esco-net.com/wcs/escort/ec/detail?hHinCd=EA353BT-344","EA353BT-344")</f>
        <v>EA353BT-344</v>
      </c>
    </row>
    <row r="974" spans="2:5" x14ac:dyDescent="0.2">
      <c r="B974" s="6" t="s">
        <v>2573</v>
      </c>
      <c r="C974" s="6" t="s">
        <v>2576</v>
      </c>
      <c r="D974" s="6" t="s">
        <v>2566</v>
      </c>
      <c r="E974" s="5" t="str">
        <f>HYPERLINK("https://www.esco-net.com/wcs/escort/ec/detail?hHinCd=EA353BT-301A","EA353BT-301A")</f>
        <v>EA353BT-301A</v>
      </c>
    </row>
    <row r="975" spans="2:5" x14ac:dyDescent="0.2">
      <c r="B975" s="6" t="s">
        <v>2573</v>
      </c>
      <c r="C975" s="6" t="s">
        <v>2577</v>
      </c>
      <c r="D975" s="6" t="s">
        <v>2568</v>
      </c>
      <c r="E975" s="5" t="str">
        <f>HYPERLINK("https://www.esco-net.com/wcs/escort/ec/detail?hHinCd=EA353BT-302A","EA353BT-302A")</f>
        <v>EA353BT-302A</v>
      </c>
    </row>
    <row r="976" spans="2:5" x14ac:dyDescent="0.2">
      <c r="B976" s="6" t="s">
        <v>2573</v>
      </c>
      <c r="C976" s="6" t="s">
        <v>2578</v>
      </c>
      <c r="D976" s="6" t="s">
        <v>2579</v>
      </c>
      <c r="E976" s="5" t="str">
        <f>HYPERLINK("https://www.esco-net.com/wcs/escort/ec/detail?hHinCd=EA353BW-153A","EA353BW-153A")</f>
        <v>EA353BW-153A</v>
      </c>
    </row>
    <row r="977" spans="2:5" x14ac:dyDescent="0.2">
      <c r="B977" s="6" t="s">
        <v>2573</v>
      </c>
      <c r="C977" s="6" t="s">
        <v>2580</v>
      </c>
      <c r="D977" s="6" t="s">
        <v>2581</v>
      </c>
      <c r="E977" s="5" t="str">
        <f>HYPERLINK("https://www.esco-net.com/wcs/escort/ec/detail?hHinCd=EA353BX-92A","EA353BX-92A")</f>
        <v>EA353BX-92A</v>
      </c>
    </row>
    <row r="978" spans="2:5" x14ac:dyDescent="0.2">
      <c r="B978" s="6" t="s">
        <v>2582</v>
      </c>
      <c r="C978" s="6" t="s">
        <v>2583</v>
      </c>
      <c r="D978" s="6" t="s">
        <v>2584</v>
      </c>
      <c r="E978" s="5" t="str">
        <f>HYPERLINK("https://www.esco-net.com/wcs/escort/ec/detail?hHinCd=EA353BE-32","EA353BE-32")</f>
        <v>EA353BE-32</v>
      </c>
    </row>
    <row r="979" spans="2:5" x14ac:dyDescent="0.2">
      <c r="B979" s="6" t="s">
        <v>2582</v>
      </c>
      <c r="C979" s="6" t="s">
        <v>2585</v>
      </c>
      <c r="D979" s="6" t="s">
        <v>2586</v>
      </c>
      <c r="E979" s="5" t="str">
        <f>HYPERLINK("https://www.esco-net.com/wcs/escort/ec/detail?hHinCd=EA353BE-31","EA353BE-31")</f>
        <v>EA353BE-31</v>
      </c>
    </row>
    <row r="980" spans="2:5" x14ac:dyDescent="0.2">
      <c r="B980" s="6" t="s">
        <v>142</v>
      </c>
      <c r="C980" s="6" t="s">
        <v>2587</v>
      </c>
      <c r="D980" s="6" t="s">
        <v>2588</v>
      </c>
      <c r="E980" s="5" t="str">
        <f>HYPERLINK("https://www.esco-net.com/wcs/escort/ec/detail?hHinCd=EA353BT-284","EA353BT-284")</f>
        <v>EA353BT-284</v>
      </c>
    </row>
    <row r="981" spans="2:5" x14ac:dyDescent="0.2">
      <c r="B981" s="6" t="s">
        <v>2589</v>
      </c>
      <c r="C981" s="6" t="s">
        <v>2590</v>
      </c>
      <c r="D981" s="6" t="s">
        <v>2591</v>
      </c>
      <c r="E981" s="5" t="str">
        <f>HYPERLINK("https://www.esco-net.com/wcs/escort/ec/detail?hHinCd=EA354BJ-10","EA354BJ-10")</f>
        <v>EA354BJ-10</v>
      </c>
    </row>
    <row r="982" spans="2:5" x14ac:dyDescent="0.2">
      <c r="B982" s="6" t="s">
        <v>2592</v>
      </c>
      <c r="C982" s="6" t="s">
        <v>2593</v>
      </c>
      <c r="D982" s="6" t="s">
        <v>2594</v>
      </c>
      <c r="E982" s="5" t="str">
        <f>HYPERLINK("https://www.esco-net.com/wcs/escort/ec/detail?hHinCd=EA354GA-27B","EA354GA-27B")</f>
        <v>EA354GA-27B</v>
      </c>
    </row>
    <row r="983" spans="2:5" x14ac:dyDescent="0.2">
      <c r="B983" s="6" t="s">
        <v>55</v>
      </c>
      <c r="C983" s="6" t="s">
        <v>2595</v>
      </c>
      <c r="D983" s="6" t="s">
        <v>2596</v>
      </c>
      <c r="E983" s="5" t="str">
        <f>HYPERLINK("https://www.esco-net.com/wcs/escort/ec/detail?hHinCd=EA998TB-24.5","EA998TB-24.5")</f>
        <v>EA998TB-24.5</v>
      </c>
    </row>
    <row r="984" spans="2:5" x14ac:dyDescent="0.2">
      <c r="B984" s="6" t="s">
        <v>55</v>
      </c>
      <c r="C984" s="6" t="s">
        <v>2597</v>
      </c>
      <c r="D984" s="6" t="s">
        <v>2598</v>
      </c>
      <c r="E984" s="5" t="str">
        <f>HYPERLINK("https://www.esco-net.com/wcs/escort/ec/detail?hHinCd=EA998TB-25.5","EA998TB-25.5")</f>
        <v>EA998TB-25.5</v>
      </c>
    </row>
    <row r="985" spans="2:5" x14ac:dyDescent="0.2">
      <c r="B985" s="6" t="s">
        <v>19</v>
      </c>
      <c r="C985" s="6" t="s">
        <v>2599</v>
      </c>
      <c r="D985" s="6" t="s">
        <v>2600</v>
      </c>
      <c r="E985" s="5"/>
    </row>
    <row r="986" spans="2:5" x14ac:dyDescent="0.2">
      <c r="B986" s="6" t="s">
        <v>19</v>
      </c>
      <c r="C986" s="6" t="s">
        <v>2601</v>
      </c>
      <c r="D986" s="6" t="s">
        <v>2602</v>
      </c>
      <c r="E986" s="5"/>
    </row>
    <row r="987" spans="2:5" x14ac:dyDescent="0.2">
      <c r="B987" s="6" t="s">
        <v>19</v>
      </c>
      <c r="C987" s="6" t="s">
        <v>2603</v>
      </c>
      <c r="D987" s="6" t="s">
        <v>2604</v>
      </c>
      <c r="E987" s="5"/>
    </row>
    <row r="988" spans="2:5" x14ac:dyDescent="0.2">
      <c r="B988" s="6" t="s">
        <v>2605</v>
      </c>
      <c r="C988" s="6" t="s">
        <v>2606</v>
      </c>
      <c r="D988" s="6" t="s">
        <v>2607</v>
      </c>
      <c r="E988" s="5" t="str">
        <f>HYPERLINK("https://www.esco-net.com/wcs/escort/ec/detail?hHinCd=EA910LV-28A","EA910LV-28A")</f>
        <v>EA910LV-28A</v>
      </c>
    </row>
    <row r="989" spans="2:5" x14ac:dyDescent="0.2">
      <c r="B989" s="6" t="s">
        <v>2608</v>
      </c>
      <c r="C989" s="6" t="s">
        <v>2609</v>
      </c>
      <c r="D989" s="6" t="s">
        <v>2610</v>
      </c>
      <c r="E989" s="5" t="str">
        <f>HYPERLINK("https://www.esco-net.com/wcs/escort/ec/detail?hHinCd=EA355AC-41A","EA355AC-41A")</f>
        <v>EA355AC-41A</v>
      </c>
    </row>
    <row r="990" spans="2:5" x14ac:dyDescent="0.2">
      <c r="B990" s="6" t="s">
        <v>2611</v>
      </c>
      <c r="C990" s="6" t="s">
        <v>2612</v>
      </c>
      <c r="D990" s="6" t="s">
        <v>2613</v>
      </c>
      <c r="E990" s="5" t="str">
        <f>HYPERLINK("https://www.esco-net.com/wcs/escort/ec/detail?hHinCd=EA355AA-15A","EA355AA-15A")</f>
        <v>EA355AA-15A</v>
      </c>
    </row>
    <row r="991" spans="2:5" x14ac:dyDescent="0.2">
      <c r="B991" s="6" t="s">
        <v>143</v>
      </c>
      <c r="C991" s="6" t="s">
        <v>2614</v>
      </c>
      <c r="D991" s="6" t="s">
        <v>2615</v>
      </c>
      <c r="E991" s="5" t="str">
        <f>HYPERLINK("https://www.esco-net.com/wcs/escort/ec/detail?hHinCd=EA915EM-236A","EA915EM-236A")</f>
        <v>EA915EM-236A</v>
      </c>
    </row>
    <row r="992" spans="2:5" x14ac:dyDescent="0.2">
      <c r="B992" s="6" t="s">
        <v>143</v>
      </c>
      <c r="C992" s="6" t="s">
        <v>2616</v>
      </c>
      <c r="D992" s="6" t="s">
        <v>2617</v>
      </c>
      <c r="E992" s="5" t="str">
        <f>HYPERLINK("https://www.esco-net.com/wcs/escort/ec/detail?hHinCd=EA915EM-237A","EA915EM-237A")</f>
        <v>EA915EM-237A</v>
      </c>
    </row>
    <row r="993" spans="2:5" x14ac:dyDescent="0.2">
      <c r="B993" s="6" t="s">
        <v>2618</v>
      </c>
      <c r="C993" s="6" t="s">
        <v>2619</v>
      </c>
      <c r="D993" s="6" t="s">
        <v>2620</v>
      </c>
      <c r="E993" s="5"/>
    </row>
    <row r="994" spans="2:5" x14ac:dyDescent="0.2">
      <c r="B994" s="6" t="s">
        <v>2618</v>
      </c>
      <c r="C994" s="6" t="s">
        <v>2621</v>
      </c>
      <c r="D994" s="6" t="s">
        <v>2622</v>
      </c>
      <c r="E994" s="5"/>
    </row>
    <row r="995" spans="2:5" x14ac:dyDescent="0.2">
      <c r="B995" s="6" t="s">
        <v>2623</v>
      </c>
      <c r="C995" s="6" t="s">
        <v>2624</v>
      </c>
      <c r="D995" s="6" t="s">
        <v>2625</v>
      </c>
      <c r="E995" s="5"/>
    </row>
    <row r="996" spans="2:5" x14ac:dyDescent="0.2">
      <c r="B996" s="6" t="s">
        <v>2626</v>
      </c>
      <c r="C996" s="6" t="s">
        <v>2627</v>
      </c>
      <c r="D996" s="6" t="s">
        <v>2628</v>
      </c>
      <c r="E996" s="5"/>
    </row>
    <row r="997" spans="2:5" x14ac:dyDescent="0.2">
      <c r="B997" s="6" t="s">
        <v>2626</v>
      </c>
      <c r="C997" s="6" t="s">
        <v>2629</v>
      </c>
      <c r="D997" s="6" t="s">
        <v>2630</v>
      </c>
      <c r="E997" s="5"/>
    </row>
    <row r="998" spans="2:5" x14ac:dyDescent="0.2">
      <c r="B998" s="6" t="s">
        <v>2626</v>
      </c>
      <c r="C998" s="6" t="s">
        <v>2631</v>
      </c>
      <c r="D998" s="6" t="s">
        <v>2630</v>
      </c>
      <c r="E998" s="5"/>
    </row>
    <row r="999" spans="2:5" x14ac:dyDescent="0.2">
      <c r="B999" s="6" t="s">
        <v>2626</v>
      </c>
      <c r="C999" s="6" t="s">
        <v>2632</v>
      </c>
      <c r="D999" s="6" t="s">
        <v>2633</v>
      </c>
      <c r="E999" s="5"/>
    </row>
    <row r="1000" spans="2:5" x14ac:dyDescent="0.2">
      <c r="B1000" s="6" t="s">
        <v>2626</v>
      </c>
      <c r="C1000" s="6" t="s">
        <v>2634</v>
      </c>
      <c r="D1000" s="6" t="s">
        <v>2635</v>
      </c>
      <c r="E1000" s="5"/>
    </row>
    <row r="1001" spans="2:5" x14ac:dyDescent="0.2">
      <c r="B1001" s="6" t="s">
        <v>2626</v>
      </c>
      <c r="C1001" s="6" t="s">
        <v>2636</v>
      </c>
      <c r="D1001" s="6" t="s">
        <v>2628</v>
      </c>
      <c r="E1001" s="5"/>
    </row>
    <row r="1002" spans="2:5" x14ac:dyDescent="0.2">
      <c r="B1002" s="6" t="s">
        <v>56</v>
      </c>
      <c r="C1002" s="6" t="s">
        <v>2637</v>
      </c>
      <c r="D1002" s="6" t="s">
        <v>2638</v>
      </c>
      <c r="E1002" s="5" t="str">
        <f>HYPERLINK("https://www.esco-net.com/wcs/escort/ec/detail?hHinCd=EA915GT-52","EA915GT-52")</f>
        <v>EA915GT-52</v>
      </c>
    </row>
    <row r="1003" spans="2:5" x14ac:dyDescent="0.2">
      <c r="B1003" s="6" t="s">
        <v>2639</v>
      </c>
      <c r="C1003" s="6" t="s">
        <v>2640</v>
      </c>
      <c r="D1003" s="6" t="s">
        <v>2641</v>
      </c>
      <c r="E1003" s="5" t="str">
        <f>HYPERLINK("https://www.esco-net.com/wcs/escort/ec/detail?hHinCd=EA910LY-27","EA910LY-27")</f>
        <v>EA910LY-27</v>
      </c>
    </row>
    <row r="1004" spans="2:5" x14ac:dyDescent="0.2">
      <c r="B1004" s="6" t="s">
        <v>2639</v>
      </c>
      <c r="C1004" s="6" t="s">
        <v>2642</v>
      </c>
      <c r="D1004" s="6" t="s">
        <v>2643</v>
      </c>
      <c r="E1004" s="5" t="str">
        <f>HYPERLINK("https://www.esco-net.com/wcs/escort/ec/detail?hHinCd=EA910LY-27","EA910LY-27")</f>
        <v>EA910LY-27</v>
      </c>
    </row>
    <row r="1005" spans="2:5" x14ac:dyDescent="0.2">
      <c r="B1005" s="6" t="s">
        <v>2644</v>
      </c>
      <c r="C1005" s="6" t="s">
        <v>2645</v>
      </c>
      <c r="D1005" s="6" t="s">
        <v>2646</v>
      </c>
      <c r="E1005" s="5" t="str">
        <f>HYPERLINK("https://www.esco-net.com/wcs/escort/ec/detail?hHinCd=EA983R-23","EA983R-23")</f>
        <v>EA983R-23</v>
      </c>
    </row>
    <row r="1006" spans="2:5" x14ac:dyDescent="0.2">
      <c r="B1006" s="6" t="s">
        <v>144</v>
      </c>
      <c r="C1006" s="6" t="s">
        <v>2647</v>
      </c>
      <c r="D1006" s="6" t="s">
        <v>2648</v>
      </c>
      <c r="E1006" s="5" t="str">
        <f>HYPERLINK("https://www.esco-net.com/wcs/escort/ec/detail?hHinCd=EA983R-111","EA983R-111")</f>
        <v>EA983R-111</v>
      </c>
    </row>
    <row r="1007" spans="2:5" x14ac:dyDescent="0.2">
      <c r="B1007" s="6" t="s">
        <v>144</v>
      </c>
      <c r="C1007" s="6" t="s">
        <v>2649</v>
      </c>
      <c r="D1007" s="6" t="s">
        <v>2650</v>
      </c>
      <c r="E1007" s="5" t="str">
        <f>HYPERLINK("https://www.esco-net.com/wcs/escort/ec/detail?hHinCd=EA983R-38","EA983R-38")</f>
        <v>EA983R-38</v>
      </c>
    </row>
    <row r="1008" spans="2:5" x14ac:dyDescent="0.2">
      <c r="B1008" s="6" t="s">
        <v>2651</v>
      </c>
      <c r="C1008" s="6" t="s">
        <v>2652</v>
      </c>
      <c r="D1008" s="6" t="s">
        <v>2653</v>
      </c>
      <c r="E1008" s="5" t="str">
        <f>HYPERLINK("https://www.esco-net.com/wcs/escort/ec/detail?hHinCd=EA983SL-112","EA983SL-112")</f>
        <v>EA983SL-112</v>
      </c>
    </row>
    <row r="1009" spans="2:5" x14ac:dyDescent="0.2">
      <c r="B1009" s="6" t="s">
        <v>2654</v>
      </c>
      <c r="C1009" s="6" t="s">
        <v>2655</v>
      </c>
      <c r="D1009" s="6" t="s">
        <v>2656</v>
      </c>
      <c r="E1009" s="5" t="str">
        <f>HYPERLINK("https://www.esco-net.com/wcs/escort/ec/detail?hHinCd=EA983SP-133","EA983SP-133")</f>
        <v>EA983SP-133</v>
      </c>
    </row>
    <row r="1010" spans="2:5" x14ac:dyDescent="0.2">
      <c r="B1010" s="6" t="s">
        <v>2657</v>
      </c>
      <c r="C1010" s="6" t="s">
        <v>2658</v>
      </c>
      <c r="D1010" s="6" t="s">
        <v>2659</v>
      </c>
      <c r="E1010" s="5" t="str">
        <f>HYPERLINK("https://www.esco-net.com/wcs/escort/ec/detail?hHinCd=EA983FT-12","EA983FT-12")</f>
        <v>EA983FT-12</v>
      </c>
    </row>
    <row r="1011" spans="2:5" x14ac:dyDescent="0.2">
      <c r="B1011" s="6" t="s">
        <v>2660</v>
      </c>
      <c r="C1011" s="6" t="s">
        <v>2661</v>
      </c>
      <c r="D1011" s="6" t="s">
        <v>2662</v>
      </c>
      <c r="E1011" s="5"/>
    </row>
    <row r="1012" spans="2:5" x14ac:dyDescent="0.2">
      <c r="B1012" s="6" t="s">
        <v>2663</v>
      </c>
      <c r="C1012" s="6" t="s">
        <v>2664</v>
      </c>
      <c r="D1012" s="6" t="s">
        <v>2665</v>
      </c>
      <c r="E1012" s="5"/>
    </row>
    <row r="1013" spans="2:5" x14ac:dyDescent="0.2">
      <c r="B1013" s="6" t="s">
        <v>2666</v>
      </c>
      <c r="C1013" s="6" t="s">
        <v>2667</v>
      </c>
      <c r="D1013" s="6" t="s">
        <v>2668</v>
      </c>
      <c r="E1013" s="5" t="str">
        <f>HYPERLINK("https://www.esco-net.com/wcs/escort/ec/detail?hHinCd=EA766ZF-61","EA766ZF-61")</f>
        <v>EA766ZF-61</v>
      </c>
    </row>
    <row r="1014" spans="2:5" x14ac:dyDescent="0.2">
      <c r="B1014" s="6" t="s">
        <v>2669</v>
      </c>
      <c r="C1014" s="6" t="s">
        <v>2670</v>
      </c>
      <c r="D1014" s="6" t="s">
        <v>2671</v>
      </c>
      <c r="E1014" s="5"/>
    </row>
    <row r="1015" spans="2:5" x14ac:dyDescent="0.2">
      <c r="B1015" s="6" t="s">
        <v>2672</v>
      </c>
      <c r="C1015" s="6" t="s">
        <v>2673</v>
      </c>
      <c r="D1015" s="6" t="s">
        <v>2674</v>
      </c>
      <c r="E1015" s="5"/>
    </row>
    <row r="1016" spans="2:5" x14ac:dyDescent="0.2">
      <c r="B1016" s="6" t="s">
        <v>2675</v>
      </c>
      <c r="C1016" s="6" t="s">
        <v>2676</v>
      </c>
      <c r="D1016" s="6" t="s">
        <v>2677</v>
      </c>
      <c r="E1016" s="5" t="str">
        <f>HYPERLINK("https://www.esco-net.com/wcs/escort/ec/detail?hHinCd=EA983AT-26","EA983AT-26")</f>
        <v>EA983AT-26</v>
      </c>
    </row>
    <row r="1017" spans="2:5" x14ac:dyDescent="0.2">
      <c r="B1017" s="6" t="s">
        <v>38</v>
      </c>
      <c r="C1017" s="6" t="s">
        <v>2678</v>
      </c>
      <c r="D1017" s="6" t="s">
        <v>2679</v>
      </c>
      <c r="E1017" s="5"/>
    </row>
    <row r="1018" spans="2:5" x14ac:dyDescent="0.2">
      <c r="B1018" s="6" t="s">
        <v>2680</v>
      </c>
      <c r="C1018" s="6" t="s">
        <v>2681</v>
      </c>
      <c r="D1018" s="6" t="s">
        <v>2682</v>
      </c>
      <c r="E1018" s="5"/>
    </row>
    <row r="1019" spans="2:5" x14ac:dyDescent="0.2">
      <c r="B1019" s="6" t="s">
        <v>2680</v>
      </c>
      <c r="C1019" s="6" t="s">
        <v>2683</v>
      </c>
      <c r="D1019" s="6" t="s">
        <v>2684</v>
      </c>
      <c r="E1019" s="5"/>
    </row>
    <row r="1020" spans="2:5" x14ac:dyDescent="0.2">
      <c r="B1020" s="6" t="s">
        <v>20</v>
      </c>
      <c r="C1020" s="6" t="s">
        <v>2685</v>
      </c>
      <c r="D1020" s="6" t="s">
        <v>2686</v>
      </c>
      <c r="E1020" s="5"/>
    </row>
    <row r="1021" spans="2:5" x14ac:dyDescent="0.2">
      <c r="B1021" s="6" t="s">
        <v>2687</v>
      </c>
      <c r="C1021" s="6" t="s">
        <v>2688</v>
      </c>
      <c r="D1021" s="6" t="s">
        <v>2689</v>
      </c>
      <c r="E1021" s="5"/>
    </row>
    <row r="1022" spans="2:5" x14ac:dyDescent="0.2">
      <c r="B1022" s="6" t="s">
        <v>2687</v>
      </c>
      <c r="C1022" s="6" t="s">
        <v>2690</v>
      </c>
      <c r="D1022" s="6" t="s">
        <v>2691</v>
      </c>
      <c r="E1022" s="5"/>
    </row>
    <row r="1023" spans="2:5" x14ac:dyDescent="0.2">
      <c r="B1023" s="6" t="s">
        <v>2692</v>
      </c>
      <c r="C1023" s="6" t="s">
        <v>2693</v>
      </c>
      <c r="D1023" s="6" t="s">
        <v>2694</v>
      </c>
      <c r="E1023" s="5"/>
    </row>
    <row r="1024" spans="2:5" x14ac:dyDescent="0.2">
      <c r="B1024" s="6" t="s">
        <v>74</v>
      </c>
      <c r="C1024" s="6" t="s">
        <v>2695</v>
      </c>
      <c r="D1024" s="6" t="s">
        <v>2696</v>
      </c>
      <c r="E1024" s="5"/>
    </row>
    <row r="1025" spans="2:5" x14ac:dyDescent="0.2">
      <c r="B1025" s="6" t="s">
        <v>2697</v>
      </c>
      <c r="C1025" s="6" t="s">
        <v>2698</v>
      </c>
      <c r="D1025" s="6" t="s">
        <v>2699</v>
      </c>
      <c r="E1025" s="5"/>
    </row>
    <row r="1026" spans="2:5" x14ac:dyDescent="0.2">
      <c r="B1026" s="6" t="s">
        <v>2700</v>
      </c>
      <c r="C1026" s="6" t="s">
        <v>2701</v>
      </c>
      <c r="D1026" s="6" t="s">
        <v>2702</v>
      </c>
      <c r="E1026" s="5" t="str">
        <f>HYPERLINK("https://www.esco-net.com/wcs/escort/ec/detail?hHinCd=EA983DE-220","EA983DE-220")</f>
        <v>EA983DE-220</v>
      </c>
    </row>
    <row r="1027" spans="2:5" x14ac:dyDescent="0.2">
      <c r="B1027" s="6" t="s">
        <v>2700</v>
      </c>
      <c r="C1027" s="6" t="s">
        <v>2703</v>
      </c>
      <c r="D1027" s="6" t="s">
        <v>2704</v>
      </c>
      <c r="E1027" s="5" t="str">
        <f>HYPERLINK("https://www.esco-net.com/wcs/escort/ec/detail?hHinCd=EA983DE-220B","EA983DE-220B")</f>
        <v>EA983DE-220B</v>
      </c>
    </row>
    <row r="1028" spans="2:5" x14ac:dyDescent="0.2">
      <c r="B1028" s="6" t="s">
        <v>2705</v>
      </c>
      <c r="C1028" s="6" t="s">
        <v>2706</v>
      </c>
      <c r="D1028" s="6" t="s">
        <v>2707</v>
      </c>
      <c r="E1028" s="5"/>
    </row>
    <row r="1029" spans="2:5" x14ac:dyDescent="0.2">
      <c r="B1029" s="6" t="s">
        <v>2708</v>
      </c>
      <c r="C1029" s="6" t="s">
        <v>2709</v>
      </c>
      <c r="D1029" s="6" t="s">
        <v>2710</v>
      </c>
      <c r="E1029" s="5" t="str">
        <f>HYPERLINK("https://www.esco-net.com/wcs/escort/ec/detail?hHinCd=EA983FE-267","EA983FE-267")</f>
        <v>EA983FE-267</v>
      </c>
    </row>
    <row r="1030" spans="2:5" x14ac:dyDescent="0.2">
      <c r="B1030" s="6" t="s">
        <v>39</v>
      </c>
      <c r="C1030" s="6" t="s">
        <v>2711</v>
      </c>
      <c r="D1030" s="6" t="s">
        <v>2712</v>
      </c>
      <c r="E1030" s="5"/>
    </row>
    <row r="1031" spans="2:5" x14ac:dyDescent="0.2">
      <c r="B1031" s="6" t="s">
        <v>39</v>
      </c>
      <c r="C1031" s="6" t="s">
        <v>2713</v>
      </c>
      <c r="D1031" s="6" t="s">
        <v>2714</v>
      </c>
      <c r="E1031" s="5" t="str">
        <f>HYPERLINK("https://www.esco-net.com/wcs/escort/ec/detail?hHinCd=EA983FM-810","EA983FM-810")</f>
        <v>EA983FM-810</v>
      </c>
    </row>
    <row r="1032" spans="2:5" x14ac:dyDescent="0.2">
      <c r="B1032" s="6" t="s">
        <v>39</v>
      </c>
      <c r="C1032" s="6" t="s">
        <v>2715</v>
      </c>
      <c r="D1032" s="6" t="s">
        <v>2716</v>
      </c>
      <c r="E1032" s="5" t="str">
        <f>HYPERLINK("https://www.esco-net.com/wcs/escort/ec/detail?hHinCd=EA983FM-816","EA983FM-816")</f>
        <v>EA983FM-816</v>
      </c>
    </row>
    <row r="1033" spans="2:5" x14ac:dyDescent="0.2">
      <c r="B1033" s="6" t="s">
        <v>39</v>
      </c>
      <c r="C1033" s="6" t="s">
        <v>2717</v>
      </c>
      <c r="D1033" s="6" t="s">
        <v>2718</v>
      </c>
      <c r="E1033" s="5"/>
    </row>
    <row r="1034" spans="2:5" x14ac:dyDescent="0.2">
      <c r="B1034" s="6" t="s">
        <v>2719</v>
      </c>
      <c r="C1034" s="6" t="s">
        <v>2720</v>
      </c>
      <c r="D1034" s="6" t="s">
        <v>2721</v>
      </c>
      <c r="E1034" s="5"/>
    </row>
    <row r="1035" spans="2:5" x14ac:dyDescent="0.2">
      <c r="B1035" s="6" t="s">
        <v>2719</v>
      </c>
      <c r="C1035" s="6" t="s">
        <v>2722</v>
      </c>
      <c r="D1035" s="6" t="s">
        <v>2723</v>
      </c>
      <c r="E1035" s="5"/>
    </row>
    <row r="1036" spans="2:5" x14ac:dyDescent="0.2">
      <c r="B1036" s="6" t="s">
        <v>2724</v>
      </c>
      <c r="C1036" s="6" t="s">
        <v>2725</v>
      </c>
      <c r="D1036" s="6" t="s">
        <v>2726</v>
      </c>
      <c r="E1036" s="5" t="str">
        <f>HYPERLINK("https://www.esco-net.com/wcs/escort/ec/detail?hHinCd=EA983F-32","EA983F-32")</f>
        <v>EA983F-32</v>
      </c>
    </row>
    <row r="1037" spans="2:5" x14ac:dyDescent="0.2">
      <c r="B1037" s="6" t="s">
        <v>2724</v>
      </c>
      <c r="C1037" s="6" t="s">
        <v>2727</v>
      </c>
      <c r="D1037" s="6" t="s">
        <v>2728</v>
      </c>
      <c r="E1037" s="5" t="str">
        <f>HYPERLINK("https://www.esco-net.com/wcs/escort/ec/detail?hHinCd=EA983G-17A","EA983G-17A")</f>
        <v>EA983G-17A</v>
      </c>
    </row>
    <row r="1038" spans="2:5" x14ac:dyDescent="0.2">
      <c r="B1038" s="6" t="s">
        <v>2724</v>
      </c>
      <c r="C1038" s="6" t="s">
        <v>2729</v>
      </c>
      <c r="D1038" s="6" t="s">
        <v>2730</v>
      </c>
      <c r="E1038" s="5"/>
    </row>
    <row r="1039" spans="2:5" x14ac:dyDescent="0.2">
      <c r="B1039" s="6" t="s">
        <v>2724</v>
      </c>
      <c r="C1039" s="6" t="s">
        <v>2731</v>
      </c>
      <c r="D1039" s="6" t="s">
        <v>2732</v>
      </c>
      <c r="E1039" s="5" t="str">
        <f>HYPERLINK("https://www.esco-net.com/wcs/escort/ec/detail?hHinCd=EA983GA-42A","EA983GA-42A")</f>
        <v>EA983GA-42A</v>
      </c>
    </row>
    <row r="1040" spans="2:5" x14ac:dyDescent="0.2">
      <c r="B1040" s="6" t="s">
        <v>2724</v>
      </c>
      <c r="C1040" s="6" t="s">
        <v>2733</v>
      </c>
      <c r="D1040" s="6" t="s">
        <v>2734</v>
      </c>
      <c r="E1040" s="5"/>
    </row>
    <row r="1041" spans="2:5" x14ac:dyDescent="0.2">
      <c r="B1041" s="6" t="s">
        <v>57</v>
      </c>
      <c r="C1041" s="6" t="s">
        <v>2735</v>
      </c>
      <c r="D1041" s="6" t="s">
        <v>2736</v>
      </c>
      <c r="E1041" s="5" t="str">
        <f>HYPERLINK("https://www.esco-net.com/wcs/escort/ec/detail?hHinCd=EA944DL-1A","EA944DL-1A")</f>
        <v>EA944DL-1A</v>
      </c>
    </row>
    <row r="1042" spans="2:5" x14ac:dyDescent="0.2">
      <c r="B1042" s="6" t="s">
        <v>57</v>
      </c>
      <c r="C1042" s="6" t="s">
        <v>2737</v>
      </c>
      <c r="D1042" s="6" t="s">
        <v>2738</v>
      </c>
      <c r="E1042" s="5" t="str">
        <f>HYPERLINK("https://www.esco-net.com/wcs/escort/ec/detail?hHinCd=EA944DL-11A","EA944DL-11A")</f>
        <v>EA944DL-11A</v>
      </c>
    </row>
    <row r="1043" spans="2:5" x14ac:dyDescent="0.2">
      <c r="B1043" s="6" t="s">
        <v>57</v>
      </c>
      <c r="C1043" s="6" t="s">
        <v>2739</v>
      </c>
      <c r="D1043" s="6" t="s">
        <v>2740</v>
      </c>
      <c r="E1043" s="5"/>
    </row>
    <row r="1044" spans="2:5" x14ac:dyDescent="0.2">
      <c r="B1044" s="6" t="s">
        <v>2741</v>
      </c>
      <c r="C1044" s="6" t="s">
        <v>2742</v>
      </c>
      <c r="D1044" s="6" t="s">
        <v>2743</v>
      </c>
      <c r="E1044" s="5" t="str">
        <f>HYPERLINK("https://www.esco-net.com/wcs/escort/ec/detail?hHinCd=EA944SG-23","EA944SG-23")</f>
        <v>EA944SG-23</v>
      </c>
    </row>
    <row r="1045" spans="2:5" x14ac:dyDescent="0.2">
      <c r="B1045" s="6" t="s">
        <v>2744</v>
      </c>
      <c r="C1045" s="6" t="s">
        <v>2745</v>
      </c>
      <c r="D1045" s="6" t="s">
        <v>2746</v>
      </c>
      <c r="E1045" s="5"/>
    </row>
    <row r="1046" spans="2:5" x14ac:dyDescent="0.2">
      <c r="B1046" s="6" t="s">
        <v>2747</v>
      </c>
      <c r="C1046" s="6" t="s">
        <v>2748</v>
      </c>
      <c r="D1046" s="6" t="s">
        <v>2749</v>
      </c>
      <c r="E1046" s="5"/>
    </row>
    <row r="1047" spans="2:5" x14ac:dyDescent="0.2">
      <c r="B1047" s="6" t="s">
        <v>2750</v>
      </c>
      <c r="C1047" s="6" t="s">
        <v>2751</v>
      </c>
      <c r="D1047" s="6" t="s">
        <v>2752</v>
      </c>
      <c r="E1047" s="5" t="str">
        <f>HYPERLINK("https://www.esco-net.com/wcs/escort/ec/detail?hHinCd=EA983SG-64","EA983SG-64")</f>
        <v>EA983SG-64</v>
      </c>
    </row>
    <row r="1048" spans="2:5" x14ac:dyDescent="0.2">
      <c r="B1048" s="6" t="s">
        <v>2750</v>
      </c>
      <c r="C1048" s="6" t="s">
        <v>2753</v>
      </c>
      <c r="D1048" s="6" t="s">
        <v>2754</v>
      </c>
      <c r="E1048" s="5"/>
    </row>
    <row r="1049" spans="2:5" x14ac:dyDescent="0.2">
      <c r="B1049" s="6" t="s">
        <v>2755</v>
      </c>
      <c r="C1049" s="6" t="s">
        <v>2756</v>
      </c>
      <c r="D1049" s="6" t="s">
        <v>2757</v>
      </c>
      <c r="E1049" s="5" t="str">
        <f>HYPERLINK("https://www.esco-net.com/wcs/escort/ec/detail?hHinCd=EA983S-93","EA983S-93")</f>
        <v>EA983S-93</v>
      </c>
    </row>
    <row r="1050" spans="2:5" x14ac:dyDescent="0.2">
      <c r="B1050" s="6" t="s">
        <v>2758</v>
      </c>
      <c r="C1050" s="6" t="s">
        <v>2759</v>
      </c>
      <c r="D1050" s="6" t="s">
        <v>2760</v>
      </c>
      <c r="E1050" s="5" t="str">
        <f>HYPERLINK("https://www.esco-net.com/wcs/escort/ec/detail?hHinCd=EA983S-16","EA983S-16")</f>
        <v>EA983S-16</v>
      </c>
    </row>
    <row r="1051" spans="2:5" x14ac:dyDescent="0.2">
      <c r="B1051" s="6" t="s">
        <v>2758</v>
      </c>
      <c r="C1051" s="6" t="s">
        <v>2761</v>
      </c>
      <c r="D1051" s="6" t="s">
        <v>2762</v>
      </c>
      <c r="E1051" s="5" t="str">
        <f>HYPERLINK("https://www.esco-net.com/wcs/escort/ec/detail?hHinCd=EA983SD-35","EA983SD-35")</f>
        <v>EA983SD-35</v>
      </c>
    </row>
    <row r="1052" spans="2:5" x14ac:dyDescent="0.2">
      <c r="B1052" s="6" t="s">
        <v>2763</v>
      </c>
      <c r="C1052" s="6" t="s">
        <v>2764</v>
      </c>
      <c r="D1052" s="6" t="s">
        <v>2765</v>
      </c>
      <c r="E1052" s="5" t="str">
        <f>HYPERLINK("https://www.esco-net.com/wcs/escort/ec/detail?hHinCd=EA916ZL-44","EA916ZL-44")</f>
        <v>EA916ZL-44</v>
      </c>
    </row>
    <row r="1053" spans="2:5" x14ac:dyDescent="0.2">
      <c r="B1053" s="6" t="s">
        <v>2763</v>
      </c>
      <c r="C1053" s="6" t="s">
        <v>2766</v>
      </c>
      <c r="D1053" s="6" t="s">
        <v>2767</v>
      </c>
      <c r="E1053" s="5" t="str">
        <f>HYPERLINK("https://www.esco-net.com/wcs/escort/ec/detail?hHinCd=EA916ZL-44","EA916ZL-44")</f>
        <v>EA916ZL-44</v>
      </c>
    </row>
    <row r="1054" spans="2:5" x14ac:dyDescent="0.2">
      <c r="B1054" s="6" t="s">
        <v>2768</v>
      </c>
      <c r="C1054" s="6" t="s">
        <v>2769</v>
      </c>
      <c r="D1054" s="6" t="s">
        <v>2770</v>
      </c>
      <c r="E1054" s="5"/>
    </row>
    <row r="1055" spans="2:5" x14ac:dyDescent="0.2">
      <c r="B1055" s="6" t="s">
        <v>2771</v>
      </c>
      <c r="C1055" s="6" t="s">
        <v>2772</v>
      </c>
      <c r="D1055" s="6" t="s">
        <v>2773</v>
      </c>
      <c r="E1055" s="5" t="str">
        <f>HYPERLINK("https://www.esco-net.com/wcs/escort/ec/detail?hHinCd=EA916ZL-11","EA916ZL-11")</f>
        <v>EA916ZL-11</v>
      </c>
    </row>
    <row r="1056" spans="2:5" x14ac:dyDescent="0.2">
      <c r="B1056" s="6" t="s">
        <v>145</v>
      </c>
      <c r="C1056" s="6" t="s">
        <v>2774</v>
      </c>
      <c r="D1056" s="6" t="s">
        <v>2775</v>
      </c>
      <c r="E1056" s="5" t="str">
        <f>HYPERLINK("https://www.esco-net.com/wcs/escort/ec/detail?hHinCd=EA956VL-208","EA956VL-208")</f>
        <v>EA956VL-208</v>
      </c>
    </row>
    <row r="1057" spans="2:5" x14ac:dyDescent="0.2">
      <c r="B1057" s="6" t="s">
        <v>75</v>
      </c>
      <c r="C1057" s="6" t="s">
        <v>2776</v>
      </c>
      <c r="D1057" s="6" t="s">
        <v>2777</v>
      </c>
      <c r="E1057" s="5" t="str">
        <f>HYPERLINK("https://www.esco-net.com/wcs/escort/ec/detail?hHinCd=EA591HD-2","EA591HD-2")</f>
        <v>EA591HD-2</v>
      </c>
    </row>
    <row r="1058" spans="2:5" x14ac:dyDescent="0.2">
      <c r="B1058" s="6" t="s">
        <v>75</v>
      </c>
      <c r="C1058" s="6" t="s">
        <v>2778</v>
      </c>
      <c r="D1058" s="6" t="s">
        <v>2779</v>
      </c>
      <c r="E1058" s="5" t="str">
        <f>HYPERLINK("https://www.esco-net.com/wcs/escort/ec/detail?hHinCd=EA591HD-22","EA591HD-22")</f>
        <v>EA591HD-22</v>
      </c>
    </row>
    <row r="1059" spans="2:5" x14ac:dyDescent="0.2">
      <c r="B1059" s="6" t="s">
        <v>2780</v>
      </c>
      <c r="C1059" s="6" t="s">
        <v>2781</v>
      </c>
      <c r="D1059" s="6" t="s">
        <v>2782</v>
      </c>
      <c r="E1059" s="5" t="str">
        <f>HYPERLINK("https://www.esco-net.com/wcs/escort/ec/detail?hHinCd=EA591HM-5","EA591HM-5")</f>
        <v>EA591HM-5</v>
      </c>
    </row>
    <row r="1060" spans="2:5" x14ac:dyDescent="0.2">
      <c r="B1060" s="6" t="s">
        <v>2783</v>
      </c>
      <c r="C1060" s="6" t="s">
        <v>2784</v>
      </c>
      <c r="D1060" s="6" t="s">
        <v>2785</v>
      </c>
      <c r="E1060" s="5"/>
    </row>
    <row r="1061" spans="2:5" x14ac:dyDescent="0.2">
      <c r="B1061" s="6" t="s">
        <v>2786</v>
      </c>
      <c r="C1061" s="6" t="s">
        <v>2787</v>
      </c>
      <c r="D1061" s="6" t="s">
        <v>2788</v>
      </c>
      <c r="E1061" s="5"/>
    </row>
    <row r="1062" spans="2:5" x14ac:dyDescent="0.2">
      <c r="B1062" s="6" t="s">
        <v>2789</v>
      </c>
      <c r="C1062" s="6" t="s">
        <v>2790</v>
      </c>
      <c r="D1062" s="6" t="s">
        <v>2791</v>
      </c>
      <c r="E1062" s="5" t="str">
        <f>HYPERLINK("https://www.esco-net.com/wcs/escort/ec/detail?hHinCd=EA928AG-221","EA928AG-221")</f>
        <v>EA928AG-221</v>
      </c>
    </row>
    <row r="1063" spans="2:5" x14ac:dyDescent="0.2">
      <c r="B1063" s="6" t="s">
        <v>2789</v>
      </c>
      <c r="C1063" s="6" t="s">
        <v>2792</v>
      </c>
      <c r="D1063" s="6" t="s">
        <v>2793</v>
      </c>
      <c r="E1063" s="5" t="str">
        <f>HYPERLINK("https://www.esco-net.com/wcs/escort/ec/detail?hHinCd=EA928AG-221","EA928AG-221")</f>
        <v>EA928AG-221</v>
      </c>
    </row>
    <row r="1064" spans="2:5" x14ac:dyDescent="0.2">
      <c r="B1064" s="6" t="s">
        <v>2794</v>
      </c>
      <c r="C1064" s="6" t="s">
        <v>2795</v>
      </c>
      <c r="D1064" s="6" t="s">
        <v>2796</v>
      </c>
      <c r="E1064" s="5" t="str">
        <f>HYPERLINK("https://www.esco-net.com/wcs/escort/ec/detail?hHinCd=EA928AJ-71","EA928AJ-71")</f>
        <v>EA928AJ-71</v>
      </c>
    </row>
    <row r="1065" spans="2:5" x14ac:dyDescent="0.2">
      <c r="B1065" s="6" t="s">
        <v>2797</v>
      </c>
      <c r="C1065" s="6" t="s">
        <v>2798</v>
      </c>
      <c r="D1065" s="6" t="s">
        <v>2799</v>
      </c>
      <c r="E1065" s="5" t="str">
        <f>HYPERLINK("https://www.esco-net.com/wcs/escort/ec/detail?hHinCd=EA928AB-18","EA928AB-18")</f>
        <v>EA928AB-18</v>
      </c>
    </row>
    <row r="1066" spans="2:5" x14ac:dyDescent="0.2">
      <c r="B1066" s="6" t="s">
        <v>2800</v>
      </c>
      <c r="C1066" s="6" t="s">
        <v>2801</v>
      </c>
      <c r="D1066" s="6" t="s">
        <v>2802</v>
      </c>
      <c r="E1066" s="5" t="str">
        <f>HYPERLINK("https://www.esco-net.com/wcs/escort/ec/detail?hHinCd=EA928AD-64A","EA928AD-64A")</f>
        <v>EA928AD-64A</v>
      </c>
    </row>
    <row r="1067" spans="2:5" x14ac:dyDescent="0.2">
      <c r="B1067" s="6" t="s">
        <v>2800</v>
      </c>
      <c r="C1067" s="6" t="s">
        <v>2803</v>
      </c>
      <c r="D1067" s="6" t="s">
        <v>2804</v>
      </c>
      <c r="E1067" s="5" t="str">
        <f>HYPERLINK("https://www.esco-net.com/wcs/escort/ec/detail?hHinCd=EA928AD-177A","EA928AD-177A")</f>
        <v>EA928AD-177A</v>
      </c>
    </row>
    <row r="1068" spans="2:5" x14ac:dyDescent="0.2">
      <c r="B1068" s="6" t="s">
        <v>2805</v>
      </c>
      <c r="C1068" s="6" t="s">
        <v>2806</v>
      </c>
      <c r="D1068" s="6" t="s">
        <v>2807</v>
      </c>
      <c r="E1068" s="5"/>
    </row>
    <row r="1069" spans="2:5" x14ac:dyDescent="0.2">
      <c r="B1069" s="6" t="s">
        <v>2805</v>
      </c>
      <c r="C1069" s="6" t="s">
        <v>2808</v>
      </c>
      <c r="D1069" s="6" t="s">
        <v>2809</v>
      </c>
      <c r="E1069" s="5"/>
    </row>
    <row r="1070" spans="2:5" x14ac:dyDescent="0.2">
      <c r="B1070" s="6" t="s">
        <v>2810</v>
      </c>
      <c r="C1070" s="6" t="s">
        <v>2811</v>
      </c>
      <c r="D1070" s="6" t="s">
        <v>2812</v>
      </c>
      <c r="E1070" s="5"/>
    </row>
    <row r="1071" spans="2:5" x14ac:dyDescent="0.2">
      <c r="B1071" s="6" t="s">
        <v>2813</v>
      </c>
      <c r="C1071" s="6" t="s">
        <v>2814</v>
      </c>
      <c r="D1071" s="6" t="s">
        <v>2815</v>
      </c>
      <c r="E1071" s="5" t="str">
        <f>HYPERLINK("https://www.esco-net.com/wcs/escort/ec/detail?hHinCd=EA928CE-2","EA928CE-2")</f>
        <v>EA928CE-2</v>
      </c>
    </row>
    <row r="1072" spans="2:5" x14ac:dyDescent="0.2">
      <c r="B1072" s="6" t="s">
        <v>2816</v>
      </c>
      <c r="C1072" s="6" t="s">
        <v>2817</v>
      </c>
      <c r="D1072" s="6" t="s">
        <v>2818</v>
      </c>
      <c r="E1072" s="5" t="str">
        <f>HYPERLINK("https://www.esco-net.com/wcs/escort/ec/detail?hHinCd=EA995AA-323","EA995AA-323")</f>
        <v>EA995AA-323</v>
      </c>
    </row>
    <row r="1073" spans="2:5" x14ac:dyDescent="0.2">
      <c r="B1073" s="6" t="s">
        <v>2816</v>
      </c>
      <c r="C1073" s="6" t="s">
        <v>2819</v>
      </c>
      <c r="D1073" s="6" t="s">
        <v>2820</v>
      </c>
      <c r="E1073" s="5" t="str">
        <f>HYPERLINK("https://www.esco-net.com/wcs/escort/ec/detail?hHinCd=EA995AA-324","EA995AA-324")</f>
        <v>EA995AA-324</v>
      </c>
    </row>
    <row r="1074" spans="2:5" x14ac:dyDescent="0.2">
      <c r="B1074" s="6" t="s">
        <v>2821</v>
      </c>
      <c r="C1074" s="6" t="s">
        <v>2822</v>
      </c>
      <c r="D1074" s="6" t="s">
        <v>2823</v>
      </c>
      <c r="E1074" s="5" t="str">
        <f>HYPERLINK("https://www.esco-net.com/wcs/escort/ec/detail?hHinCd=EA995AA-154","EA995AA-154")</f>
        <v>EA995AA-154</v>
      </c>
    </row>
    <row r="1075" spans="2:5" x14ac:dyDescent="0.2">
      <c r="B1075" s="6" t="s">
        <v>146</v>
      </c>
      <c r="C1075" s="6" t="s">
        <v>2824</v>
      </c>
      <c r="D1075" s="6" t="s">
        <v>2825</v>
      </c>
      <c r="E1075" s="5" t="str">
        <f>HYPERLINK("https://www.esco-net.com/wcs/escort/ec/detail?hHinCd=EA995AA-27BA","EA995AA-27BA")</f>
        <v>EA995AA-27BA</v>
      </c>
    </row>
    <row r="1076" spans="2:5" x14ac:dyDescent="0.2">
      <c r="B1076" s="6" t="s">
        <v>146</v>
      </c>
      <c r="C1076" s="6" t="s">
        <v>2826</v>
      </c>
      <c r="D1076" s="6" t="s">
        <v>2827</v>
      </c>
      <c r="E1076" s="5" t="str">
        <f>HYPERLINK("https://www.esco-net.com/wcs/escort/ec/detail?hHinCd=EA995AA-27CA","EA995AA-27CA")</f>
        <v>EA995AA-27CA</v>
      </c>
    </row>
    <row r="1077" spans="2:5" x14ac:dyDescent="0.2">
      <c r="B1077" s="6" t="s">
        <v>146</v>
      </c>
      <c r="C1077" s="6" t="s">
        <v>2828</v>
      </c>
      <c r="D1077" s="6" t="s">
        <v>2829</v>
      </c>
      <c r="E1077" s="5" t="str">
        <f>HYPERLINK("https://www.esco-net.com/wcs/escort/ec/detail?hHinCd=EA995AA-50CA","EA995AA-50CA")</f>
        <v>EA995AA-50CA</v>
      </c>
    </row>
    <row r="1078" spans="2:5" x14ac:dyDescent="0.2">
      <c r="B1078" s="6" t="s">
        <v>2830</v>
      </c>
      <c r="C1078" s="6" t="s">
        <v>2831</v>
      </c>
      <c r="D1078" s="6" t="s">
        <v>2832</v>
      </c>
      <c r="E1078" s="5" t="str">
        <f>HYPERLINK("https://www.esco-net.com/wcs/escort/ec/detail?hHinCd=EA995AA-27SA","EA995AA-27SA")</f>
        <v>EA995AA-27SA</v>
      </c>
    </row>
    <row r="1079" spans="2:5" x14ac:dyDescent="0.2">
      <c r="B1079" s="6" t="s">
        <v>2830</v>
      </c>
      <c r="C1079" s="6" t="s">
        <v>2833</v>
      </c>
      <c r="D1079" s="6" t="s">
        <v>2834</v>
      </c>
      <c r="E1079" s="5" t="str">
        <f>HYPERLINK("https://www.esco-net.com/wcs/escort/ec/detail?hHinCd=EA995AA-351","EA995AA-351")</f>
        <v>EA995AA-351</v>
      </c>
    </row>
    <row r="1080" spans="2:5" x14ac:dyDescent="0.2">
      <c r="B1080" s="6" t="s">
        <v>2835</v>
      </c>
      <c r="C1080" s="6" t="s">
        <v>2836</v>
      </c>
      <c r="D1080" s="6" t="s">
        <v>2837</v>
      </c>
      <c r="E1080" s="5"/>
    </row>
    <row r="1081" spans="2:5" x14ac:dyDescent="0.2">
      <c r="B1081" s="6" t="s">
        <v>147</v>
      </c>
      <c r="C1081" s="6" t="s">
        <v>2838</v>
      </c>
      <c r="D1081" s="6" t="s">
        <v>2839</v>
      </c>
      <c r="E1081" s="5" t="str">
        <f>HYPERLINK("https://www.esco-net.com/wcs/escort/ec/detail?hHinCd=EA899AJ-41A","EA899AJ-41A")</f>
        <v>EA899AJ-41A</v>
      </c>
    </row>
    <row r="1082" spans="2:5" x14ac:dyDescent="0.2">
      <c r="B1082" s="6" t="s">
        <v>2840</v>
      </c>
      <c r="C1082" s="6" t="s">
        <v>2841</v>
      </c>
      <c r="D1082" s="6" t="s">
        <v>2842</v>
      </c>
      <c r="E1082" s="5" t="str">
        <f>HYPERLINK("https://www.esco-net.com/wcs/escort/ec/detail?hHinCd=EA899AH-22B","EA899AH-22B")</f>
        <v>EA899AH-22B</v>
      </c>
    </row>
    <row r="1083" spans="2:5" x14ac:dyDescent="0.2">
      <c r="B1083" s="6" t="s">
        <v>2840</v>
      </c>
      <c r="C1083" s="6" t="s">
        <v>2843</v>
      </c>
      <c r="D1083" s="6" t="s">
        <v>2844</v>
      </c>
      <c r="E1083" s="5" t="str">
        <f>HYPERLINK("https://www.esco-net.com/wcs/escort/ec/detail?hHinCd=EA899AM-39","EA899AM-39")</f>
        <v>EA899AM-39</v>
      </c>
    </row>
    <row r="1084" spans="2:5" x14ac:dyDescent="0.2">
      <c r="B1084" s="6" t="s">
        <v>2840</v>
      </c>
      <c r="C1084" s="6" t="s">
        <v>2845</v>
      </c>
      <c r="D1084" s="6" t="s">
        <v>2844</v>
      </c>
      <c r="E1084" s="5" t="str">
        <f>HYPERLINK("https://www.esco-net.com/wcs/escort/ec/detail?hHinCd=EA899AM-39","EA899AM-39")</f>
        <v>EA899AM-39</v>
      </c>
    </row>
    <row r="1085" spans="2:5" x14ac:dyDescent="0.2">
      <c r="B1085" s="6" t="s">
        <v>2840</v>
      </c>
      <c r="C1085" s="6" t="s">
        <v>2846</v>
      </c>
      <c r="D1085" s="6" t="s">
        <v>2847</v>
      </c>
      <c r="E1085" s="5" t="str">
        <f>HYPERLINK("https://www.esco-net.com/wcs/escort/ec/detail?hHinCd=EA899AJ-78A","EA899AJ-78A")</f>
        <v>EA899AJ-78A</v>
      </c>
    </row>
    <row r="1086" spans="2:5" x14ac:dyDescent="0.2">
      <c r="B1086" s="6" t="s">
        <v>2848</v>
      </c>
      <c r="C1086" s="6" t="s">
        <v>2849</v>
      </c>
      <c r="D1086" s="6" t="s">
        <v>2850</v>
      </c>
      <c r="E1086" s="5" t="str">
        <f>HYPERLINK("https://www.esco-net.com/wcs/escort/ec/detail?hHinCd=EA899AY-18","EA899AY-18")</f>
        <v>EA899AY-18</v>
      </c>
    </row>
    <row r="1087" spans="2:5" x14ac:dyDescent="0.2">
      <c r="B1087" s="6" t="s">
        <v>2851</v>
      </c>
      <c r="C1087" s="6" t="s">
        <v>2852</v>
      </c>
      <c r="D1087" s="6" t="s">
        <v>2853</v>
      </c>
      <c r="E1087" s="5" t="str">
        <f>HYPERLINK("https://www.esco-net.com/wcs/escort/ec/detail?hHinCd=EA899SA-1","EA899SA-1")</f>
        <v>EA899SA-1</v>
      </c>
    </row>
    <row r="1088" spans="2:5" x14ac:dyDescent="0.2">
      <c r="B1088" s="6" t="s">
        <v>2854</v>
      </c>
      <c r="C1088" s="6" t="s">
        <v>2855</v>
      </c>
      <c r="D1088" s="6" t="s">
        <v>2856</v>
      </c>
      <c r="E1088" s="5" t="str">
        <f>HYPERLINK("https://www.esco-net.com/wcs/escort/ec/detail?hHinCd=EA115MM-16","EA115MM-16")</f>
        <v>EA115MM-16</v>
      </c>
    </row>
    <row r="1089" spans="2:5" x14ac:dyDescent="0.2">
      <c r="B1089" s="6" t="s">
        <v>2854</v>
      </c>
      <c r="C1089" s="6" t="s">
        <v>2857</v>
      </c>
      <c r="D1089" s="6" t="s">
        <v>2858</v>
      </c>
      <c r="E1089" s="5" t="str">
        <f>HYPERLINK("https://www.esco-net.com/wcs/escort/ec/detail?hHinCd=EA115MN-22","EA115MN-22")</f>
        <v>EA115MN-22</v>
      </c>
    </row>
    <row r="1090" spans="2:5" x14ac:dyDescent="0.2">
      <c r="B1090" s="6" t="s">
        <v>2859</v>
      </c>
      <c r="C1090" s="6" t="s">
        <v>2860</v>
      </c>
      <c r="D1090" s="6" t="s">
        <v>2861</v>
      </c>
      <c r="E1090" s="5" t="str">
        <f>HYPERLINK("https://www.esco-net.com/wcs/escort/ec/detail?hHinCd=EA115TB-7","EA115TB-7")</f>
        <v>EA115TB-7</v>
      </c>
    </row>
    <row r="1091" spans="2:5" x14ac:dyDescent="0.2">
      <c r="B1091" s="6" t="s">
        <v>2862</v>
      </c>
      <c r="C1091" s="6" t="s">
        <v>2863</v>
      </c>
      <c r="D1091" s="6" t="s">
        <v>2864</v>
      </c>
      <c r="E1091" s="5" t="str">
        <f>HYPERLINK("https://www.esco-net.com/wcs/escort/ec/detail?hHinCd=EA115TR-12","EA115TR-12")</f>
        <v>EA115TR-12</v>
      </c>
    </row>
    <row r="1092" spans="2:5" x14ac:dyDescent="0.2">
      <c r="B1092" s="6" t="s">
        <v>2865</v>
      </c>
      <c r="C1092" s="6" t="s">
        <v>2866</v>
      </c>
      <c r="D1092" s="6" t="s">
        <v>2867</v>
      </c>
      <c r="E1092" s="5"/>
    </row>
    <row r="1093" spans="2:5" x14ac:dyDescent="0.2">
      <c r="B1093" s="6" t="s">
        <v>2868</v>
      </c>
      <c r="C1093" s="6" t="s">
        <v>2869</v>
      </c>
      <c r="D1093" s="6" t="s">
        <v>2870</v>
      </c>
      <c r="E1093" s="5" t="str">
        <f>HYPERLINK("https://www.esco-net.com/wcs/escort/ec/detail?hHinCd=EA628LC-1","EA628LC-1")</f>
        <v>EA628LC-1</v>
      </c>
    </row>
    <row r="1094" spans="2:5" x14ac:dyDescent="0.2">
      <c r="B1094" s="6" t="s">
        <v>2868</v>
      </c>
      <c r="C1094" s="6" t="s">
        <v>2871</v>
      </c>
      <c r="D1094" s="6" t="s">
        <v>2872</v>
      </c>
      <c r="E1094" s="5"/>
    </row>
    <row r="1095" spans="2:5" x14ac:dyDescent="0.2">
      <c r="B1095" s="6" t="s">
        <v>2873</v>
      </c>
      <c r="C1095" s="6" t="s">
        <v>2874</v>
      </c>
      <c r="D1095" s="6" t="s">
        <v>2875</v>
      </c>
      <c r="E1095" s="5" t="str">
        <f>HYPERLINK("https://www.esco-net.com/wcs/escort/ec/detail?hHinCd=EA915DB-127A","EA915DB-127A")</f>
        <v>EA915DB-127A</v>
      </c>
    </row>
    <row r="1096" spans="2:5" x14ac:dyDescent="0.2">
      <c r="B1096" s="6" t="s">
        <v>2873</v>
      </c>
      <c r="C1096" s="6" t="s">
        <v>2876</v>
      </c>
      <c r="D1096" s="6" t="s">
        <v>2877</v>
      </c>
      <c r="E1096" s="5"/>
    </row>
    <row r="1097" spans="2:5" x14ac:dyDescent="0.2">
      <c r="B1097" s="6" t="s">
        <v>2878</v>
      </c>
      <c r="C1097" s="6" t="s">
        <v>2879</v>
      </c>
      <c r="D1097" s="6" t="s">
        <v>2880</v>
      </c>
      <c r="E1097" s="5" t="str">
        <f>HYPERLINK("https://www.esco-net.com/wcs/escort/ec/detail?hHinCd=EA915CF-2A","EA915CF-2A")</f>
        <v>EA915CF-2A</v>
      </c>
    </row>
    <row r="1098" spans="2:5" x14ac:dyDescent="0.2">
      <c r="B1098" s="6" t="s">
        <v>2881</v>
      </c>
      <c r="C1098" s="6" t="s">
        <v>2882</v>
      </c>
      <c r="D1098" s="6" t="s">
        <v>2883</v>
      </c>
      <c r="E1098" s="5" t="str">
        <f>HYPERLINK("https://www.esco-net.com/wcs/escort/ec/detail?hHinCd=EA913YA-76","EA913YA-76")</f>
        <v>EA913YA-76</v>
      </c>
    </row>
    <row r="1099" spans="2:5" x14ac:dyDescent="0.2">
      <c r="B1099" s="6" t="s">
        <v>2884</v>
      </c>
      <c r="C1099" s="6" t="s">
        <v>2885</v>
      </c>
      <c r="D1099" s="6" t="s">
        <v>2886</v>
      </c>
      <c r="E1099" s="5" t="str">
        <f>HYPERLINK("https://www.esco-net.com/wcs/escort/ec/detail?hHinCd=EA913YD-64","EA913YD-64")</f>
        <v>EA913YD-64</v>
      </c>
    </row>
    <row r="1100" spans="2:5" x14ac:dyDescent="0.2">
      <c r="B1100" s="6" t="s">
        <v>2887</v>
      </c>
      <c r="C1100" s="6" t="s">
        <v>2888</v>
      </c>
      <c r="D1100" s="6" t="s">
        <v>2889</v>
      </c>
      <c r="E1100" s="5"/>
    </row>
    <row r="1101" spans="2:5" x14ac:dyDescent="0.2">
      <c r="B1101" s="6" t="s">
        <v>2890</v>
      </c>
      <c r="C1101" s="6" t="s">
        <v>2891</v>
      </c>
      <c r="D1101" s="6" t="s">
        <v>2892</v>
      </c>
      <c r="E1101" s="5" t="str">
        <f>HYPERLINK("https://www.esco-net.com/wcs/escort/ec/detail?hHinCd=EA913LF-15","EA913LF-15")</f>
        <v>EA913LF-15</v>
      </c>
    </row>
    <row r="1102" spans="2:5" x14ac:dyDescent="0.2">
      <c r="B1102" s="6" t="s">
        <v>2893</v>
      </c>
      <c r="C1102" s="6" t="s">
        <v>2894</v>
      </c>
      <c r="D1102" s="6" t="s">
        <v>2895</v>
      </c>
      <c r="E1102" s="5"/>
    </row>
    <row r="1103" spans="2:5" x14ac:dyDescent="0.2">
      <c r="B1103" s="6" t="s">
        <v>2893</v>
      </c>
      <c r="C1103" s="6" t="s">
        <v>2896</v>
      </c>
      <c r="D1103" s="6" t="s">
        <v>2897</v>
      </c>
      <c r="E1103" s="5" t="str">
        <f>HYPERLINK("https://www.esco-net.com/wcs/escort/ec/detail?hHinCd=EA986Y-36B","EA986Y-36B")</f>
        <v>EA986Y-36B</v>
      </c>
    </row>
    <row r="1104" spans="2:5" x14ac:dyDescent="0.2">
      <c r="B1104" s="6" t="s">
        <v>2898</v>
      </c>
      <c r="C1104" s="6" t="s">
        <v>2899</v>
      </c>
      <c r="D1104" s="6" t="s">
        <v>2900</v>
      </c>
      <c r="E1104" s="5"/>
    </row>
    <row r="1105" spans="2:5" x14ac:dyDescent="0.2">
      <c r="B1105" s="6" t="s">
        <v>2901</v>
      </c>
      <c r="C1105" s="6" t="s">
        <v>2902</v>
      </c>
      <c r="D1105" s="6" t="s">
        <v>2903</v>
      </c>
      <c r="E1105" s="5" t="str">
        <f>HYPERLINK("https://www.esco-net.com/wcs/escort/ec/detail?hHinCd=EA928AG-605","EA928AG-605")</f>
        <v>EA928AG-605</v>
      </c>
    </row>
    <row r="1106" spans="2:5" x14ac:dyDescent="0.2">
      <c r="B1106" s="6" t="s">
        <v>2904</v>
      </c>
      <c r="C1106" s="6" t="s">
        <v>2905</v>
      </c>
      <c r="D1106" s="6" t="s">
        <v>2906</v>
      </c>
      <c r="E1106" s="5" t="str">
        <f>HYPERLINK("https://www.esco-net.com/wcs/escort/ec/detail?hHinCd=EA650BG-77","EA650BG-77")</f>
        <v>EA650BG-77</v>
      </c>
    </row>
    <row r="1107" spans="2:5" x14ac:dyDescent="0.2">
      <c r="B1107" s="6" t="s">
        <v>2904</v>
      </c>
      <c r="C1107" s="6" t="s">
        <v>2907</v>
      </c>
      <c r="D1107" s="6" t="s">
        <v>2908</v>
      </c>
      <c r="E1107" s="5" t="str">
        <f>HYPERLINK("https://www.esco-net.com/wcs/escort/ec/detail?hHinCd=EA650BG-77","EA650BG-77")</f>
        <v>EA650BG-77</v>
      </c>
    </row>
    <row r="1108" spans="2:5" x14ac:dyDescent="0.2">
      <c r="B1108" s="6" t="s">
        <v>2909</v>
      </c>
      <c r="C1108" s="6" t="s">
        <v>2910</v>
      </c>
      <c r="D1108" s="6" t="s">
        <v>2911</v>
      </c>
      <c r="E1108" s="5" t="str">
        <f>HYPERLINK("https://www.esco-net.com/wcs/escort/ec/detail?hHinCd=EA650BG-171","EA650BG-171")</f>
        <v>EA650BG-171</v>
      </c>
    </row>
    <row r="1109" spans="2:5" x14ac:dyDescent="0.2">
      <c r="B1109" s="6" t="s">
        <v>2912</v>
      </c>
      <c r="C1109" s="6" t="s">
        <v>2913</v>
      </c>
      <c r="D1109" s="6" t="s">
        <v>2914</v>
      </c>
      <c r="E1109" s="5" t="str">
        <f>HYPERLINK("https://www.esco-net.com/wcs/escort/ec/detail?hHinCd=EA650BE-16","EA650BE-16")</f>
        <v>EA650BE-16</v>
      </c>
    </row>
    <row r="1110" spans="2:5" x14ac:dyDescent="0.2">
      <c r="B1110" s="6" t="s">
        <v>2915</v>
      </c>
      <c r="C1110" s="6" t="s">
        <v>2916</v>
      </c>
      <c r="D1110" s="6" t="s">
        <v>2917</v>
      </c>
      <c r="E1110" s="5" t="str">
        <f>HYPERLINK("https://www.esco-net.com/wcs/escort/ec/detail?hHinCd=EA650BJ-36","EA650BJ-36")</f>
        <v>EA650BJ-36</v>
      </c>
    </row>
    <row r="1111" spans="2:5" x14ac:dyDescent="0.2">
      <c r="B1111" s="6" t="s">
        <v>2918</v>
      </c>
      <c r="C1111" s="6" t="s">
        <v>2919</v>
      </c>
      <c r="D1111" s="6" t="s">
        <v>2920</v>
      </c>
      <c r="E1111" s="5"/>
    </row>
    <row r="1112" spans="2:5" x14ac:dyDescent="0.2">
      <c r="B1112" s="6" t="s">
        <v>2921</v>
      </c>
      <c r="C1112" s="6" t="s">
        <v>2922</v>
      </c>
      <c r="D1112" s="6" t="s">
        <v>2923</v>
      </c>
      <c r="E1112" s="5" t="str">
        <f>HYPERLINK("https://www.esco-net.com/wcs/escort/ec/detail?hHinCd=EA521XD-51","EA521XD-51")</f>
        <v>EA521XD-51</v>
      </c>
    </row>
    <row r="1113" spans="2:5" x14ac:dyDescent="0.2">
      <c r="B1113" s="6" t="s">
        <v>2921</v>
      </c>
      <c r="C1113" s="6" t="s">
        <v>2924</v>
      </c>
      <c r="D1113" s="6" t="s">
        <v>2925</v>
      </c>
      <c r="E1113" s="5"/>
    </row>
    <row r="1114" spans="2:5" x14ac:dyDescent="0.2">
      <c r="B1114" s="6" t="s">
        <v>2921</v>
      </c>
      <c r="C1114" s="6" t="s">
        <v>2926</v>
      </c>
      <c r="D1114" s="6" t="s">
        <v>2927</v>
      </c>
      <c r="E1114" s="5"/>
    </row>
    <row r="1115" spans="2:5" x14ac:dyDescent="0.2">
      <c r="B1115" s="6" t="s">
        <v>2928</v>
      </c>
      <c r="C1115" s="6" t="s">
        <v>2929</v>
      </c>
      <c r="D1115" s="6" t="s">
        <v>2930</v>
      </c>
      <c r="E1115" s="5" t="str">
        <f>HYPERLINK("https://www.esco-net.com/wcs/escort/ec/detail?hHinCd=EA650AC-82A","EA650AC-82A")</f>
        <v>EA650AC-82A</v>
      </c>
    </row>
    <row r="1116" spans="2:5" x14ac:dyDescent="0.2">
      <c r="B1116" s="6" t="s">
        <v>148</v>
      </c>
      <c r="C1116" s="6" t="s">
        <v>2931</v>
      </c>
      <c r="D1116" s="6" t="s">
        <v>2932</v>
      </c>
      <c r="E1116" s="5" t="str">
        <f>HYPERLINK("https://www.esco-net.com/wcs/escort/ec/detail?hHinCd=EA540BC-8","EA540BC-8")</f>
        <v>EA540BC-8</v>
      </c>
    </row>
    <row r="1117" spans="2:5" x14ac:dyDescent="0.2">
      <c r="B1117" s="6" t="s">
        <v>148</v>
      </c>
      <c r="C1117" s="6" t="s">
        <v>2933</v>
      </c>
      <c r="D1117" s="6" t="s">
        <v>2934</v>
      </c>
      <c r="E1117" s="5" t="str">
        <f>HYPERLINK("https://www.esco-net.com/wcs/escort/ec/detail?hHinCd=EA540BC-4","EA540BC-4")</f>
        <v>EA540BC-4</v>
      </c>
    </row>
    <row r="1118" spans="2:5" x14ac:dyDescent="0.2">
      <c r="B1118" s="6" t="s">
        <v>2935</v>
      </c>
      <c r="C1118" s="6" t="s">
        <v>2936</v>
      </c>
      <c r="D1118" s="6" t="s">
        <v>2937</v>
      </c>
      <c r="E1118" s="5" t="str">
        <f>HYPERLINK("https://www.esco-net.com/wcs/escort/ec/detail?hHinCd=EA540BJ-22","EA540BJ-22")</f>
        <v>EA540BJ-22</v>
      </c>
    </row>
    <row r="1119" spans="2:5" x14ac:dyDescent="0.2">
      <c r="B1119" s="6" t="s">
        <v>2935</v>
      </c>
      <c r="C1119" s="6" t="s">
        <v>2938</v>
      </c>
      <c r="D1119" s="6" t="s">
        <v>2939</v>
      </c>
      <c r="E1119" s="5" t="str">
        <f>HYPERLINK("https://www.esco-net.com/wcs/escort/ec/detail?hHinCd=EA650BA-8","EA650BA-8")</f>
        <v>EA650BA-8</v>
      </c>
    </row>
    <row r="1120" spans="2:5" x14ac:dyDescent="0.2">
      <c r="B1120" s="6" t="s">
        <v>2935</v>
      </c>
      <c r="C1120" s="6" t="s">
        <v>2940</v>
      </c>
      <c r="D1120" s="6" t="s">
        <v>2941</v>
      </c>
      <c r="E1120" s="5"/>
    </row>
    <row r="1121" spans="2:5" x14ac:dyDescent="0.2">
      <c r="B1121" s="6" t="s">
        <v>2942</v>
      </c>
      <c r="C1121" s="6" t="s">
        <v>2943</v>
      </c>
      <c r="D1121" s="6" t="s">
        <v>2944</v>
      </c>
      <c r="E1121" s="5" t="str">
        <f>HYPERLINK("https://www.esco-net.com/wcs/escort/ec/detail?hHinCd=EA650BA-87","EA650BA-87")</f>
        <v>EA650BA-87</v>
      </c>
    </row>
    <row r="1122" spans="2:5" x14ac:dyDescent="0.2">
      <c r="B1122" s="6" t="s">
        <v>2942</v>
      </c>
      <c r="C1122" s="6" t="s">
        <v>2945</v>
      </c>
      <c r="D1122" s="6" t="s">
        <v>2946</v>
      </c>
      <c r="E1122" s="5"/>
    </row>
    <row r="1123" spans="2:5" x14ac:dyDescent="0.2">
      <c r="B1123" s="6" t="s">
        <v>2947</v>
      </c>
      <c r="C1123" s="6" t="s">
        <v>2948</v>
      </c>
      <c r="D1123" s="6" t="s">
        <v>2949</v>
      </c>
      <c r="E1123" s="5" t="str">
        <f>HYPERLINK("https://www.esco-net.com/wcs/escort/ec/detail?hHinCd=EA650BA-103","EA650BA-103")</f>
        <v>EA650BA-103</v>
      </c>
    </row>
    <row r="1124" spans="2:5" x14ac:dyDescent="0.2">
      <c r="B1124" s="6" t="s">
        <v>2950</v>
      </c>
      <c r="C1124" s="6" t="s">
        <v>2951</v>
      </c>
      <c r="D1124" s="6" t="s">
        <v>2952</v>
      </c>
      <c r="E1124" s="5" t="str">
        <f>HYPERLINK("https://www.esco-net.com/wcs/escort/ec/detail?hHinCd=EA916CA-17","EA916CA-17")</f>
        <v>EA916CA-17</v>
      </c>
    </row>
    <row r="1125" spans="2:5" x14ac:dyDescent="0.2">
      <c r="B1125" s="6" t="s">
        <v>2953</v>
      </c>
      <c r="C1125" s="6" t="s">
        <v>2954</v>
      </c>
      <c r="D1125" s="6" t="s">
        <v>2955</v>
      </c>
      <c r="E1125" s="5" t="str">
        <f>HYPERLINK("https://www.esco-net.com/wcs/escort/ec/detail?hHinCd=EA898RC-76","EA898RC-76")</f>
        <v>EA898RC-76</v>
      </c>
    </row>
    <row r="1126" spans="2:5" x14ac:dyDescent="0.2">
      <c r="B1126" s="6" t="s">
        <v>2956</v>
      </c>
      <c r="C1126" s="6" t="s">
        <v>2957</v>
      </c>
      <c r="D1126" s="6" t="s">
        <v>2958</v>
      </c>
      <c r="E1126" s="5"/>
    </row>
    <row r="1127" spans="2:5" x14ac:dyDescent="0.2">
      <c r="B1127" s="6" t="s">
        <v>2959</v>
      </c>
      <c r="C1127" s="6" t="s">
        <v>2960</v>
      </c>
      <c r="D1127" s="6" t="s">
        <v>2961</v>
      </c>
      <c r="E1127" s="5" t="str">
        <f>HYPERLINK("https://www.esco-net.com/wcs/escort/ec/detail?hHinCd=EA952AD-520A","EA952AD-520A")</f>
        <v>EA952AD-520A</v>
      </c>
    </row>
    <row r="1128" spans="2:5" x14ac:dyDescent="0.2">
      <c r="B1128" s="6" t="s">
        <v>2962</v>
      </c>
      <c r="C1128" s="6" t="s">
        <v>2963</v>
      </c>
      <c r="D1128" s="6" t="s">
        <v>2964</v>
      </c>
      <c r="E1128" s="5" t="str">
        <f>HYPERLINK("https://www.esco-net.com/wcs/escort/ec/detail?hHinCd=EA898RF-14A","EA898RF-14A")</f>
        <v>EA898RF-14A</v>
      </c>
    </row>
    <row r="1129" spans="2:5" x14ac:dyDescent="0.2">
      <c r="B1129" s="6" t="s">
        <v>2965</v>
      </c>
      <c r="C1129" s="6" t="s">
        <v>2966</v>
      </c>
      <c r="D1129" s="6" t="s">
        <v>2967</v>
      </c>
      <c r="E1129" s="5" t="str">
        <f>HYPERLINK("https://www.esco-net.com/wcs/escort/ec/detail?hHinCd=EA898RE-2B","EA898RE-2B")</f>
        <v>EA898RE-2B</v>
      </c>
    </row>
    <row r="1130" spans="2:5" x14ac:dyDescent="0.2">
      <c r="B1130" s="6" t="s">
        <v>2968</v>
      </c>
      <c r="C1130" s="6" t="s">
        <v>2969</v>
      </c>
      <c r="D1130" s="6" t="s">
        <v>2970</v>
      </c>
      <c r="E1130" s="5" t="str">
        <f>HYPERLINK("https://www.esco-net.com/wcs/escort/ec/detail?hHinCd=EA115MH-40","EA115MH-40")</f>
        <v>EA115MH-40</v>
      </c>
    </row>
    <row r="1131" spans="2:5" x14ac:dyDescent="0.2">
      <c r="B1131" s="6" t="s">
        <v>149</v>
      </c>
      <c r="C1131" s="6" t="s">
        <v>2971</v>
      </c>
      <c r="D1131" s="6" t="s">
        <v>2972</v>
      </c>
      <c r="E1131" s="5"/>
    </row>
    <row r="1132" spans="2:5" x14ac:dyDescent="0.2">
      <c r="B1132" s="6" t="s">
        <v>149</v>
      </c>
      <c r="C1132" s="6" t="s">
        <v>2973</v>
      </c>
      <c r="D1132" s="6" t="s">
        <v>2974</v>
      </c>
      <c r="E1132" s="5"/>
    </row>
    <row r="1133" spans="2:5" x14ac:dyDescent="0.2">
      <c r="B1133" s="6" t="s">
        <v>2975</v>
      </c>
      <c r="C1133" s="6" t="s">
        <v>2976</v>
      </c>
      <c r="D1133" s="6" t="s">
        <v>2977</v>
      </c>
      <c r="E1133" s="5" t="str">
        <f>HYPERLINK("https://www.esco-net.com/wcs/escort/ec/detail?hHinCd=EA864AN-31A","EA864AN-31A")</f>
        <v>EA864AN-31A</v>
      </c>
    </row>
  </sheetData>
  <autoFilter ref="B10:E340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076</cp:lastModifiedBy>
  <cp:lastPrinted>2026-04-03T02:50:44Z</cp:lastPrinted>
  <dcterms:created xsi:type="dcterms:W3CDTF">2015-03-02T01:12:59Z</dcterms:created>
  <dcterms:modified xsi:type="dcterms:W3CDTF">2026-04-03T02:51:30Z</dcterms:modified>
</cp:coreProperties>
</file>