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もろとみ\月初作業\廃番リスト更新\過去分\"/>
    </mc:Choice>
  </mc:AlternateContent>
  <xr:revisionPtr revIDLastSave="0" documentId="8_{F833959B-58E4-414F-8A96-0CF11BD33B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Sheet1!$A$1:$E$420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27" i="1"/>
  <c r="E30" i="1"/>
  <c r="E31" i="1"/>
  <c r="E32" i="1"/>
  <c r="E33" i="1"/>
  <c r="E34" i="1"/>
  <c r="E35" i="1"/>
  <c r="E36" i="1"/>
  <c r="E37" i="1"/>
  <c r="E38" i="1"/>
  <c r="E39" i="1"/>
  <c r="E41" i="1"/>
  <c r="E42" i="1"/>
  <c r="E43" i="1"/>
  <c r="E44" i="1"/>
  <c r="E45" i="1"/>
  <c r="E46" i="1"/>
  <c r="E47" i="1"/>
  <c r="E48" i="1"/>
  <c r="E49" i="1"/>
  <c r="E51" i="1"/>
  <c r="E52" i="1"/>
  <c r="E61" i="1"/>
  <c r="E62" i="1"/>
  <c r="E63" i="1"/>
  <c r="E66" i="1"/>
  <c r="E67" i="1"/>
  <c r="E68" i="1"/>
  <c r="E70" i="1"/>
  <c r="E71" i="1"/>
  <c r="E72" i="1"/>
  <c r="E73" i="1"/>
  <c r="E74" i="1"/>
  <c r="E75" i="1"/>
  <c r="E77" i="1"/>
  <c r="E78" i="1"/>
  <c r="E79" i="1"/>
  <c r="E81" i="1"/>
  <c r="E82" i="1"/>
  <c r="E83" i="1"/>
  <c r="E84" i="1"/>
  <c r="E85" i="1"/>
  <c r="E86" i="1"/>
  <c r="E88" i="1"/>
  <c r="E89" i="1"/>
  <c r="E90" i="1"/>
  <c r="E92" i="1"/>
  <c r="E93" i="1"/>
  <c r="E94" i="1"/>
  <c r="E95" i="1"/>
  <c r="E96" i="1"/>
  <c r="E97" i="1"/>
  <c r="E98" i="1"/>
  <c r="E101" i="1"/>
  <c r="E104" i="1"/>
  <c r="E105" i="1"/>
  <c r="E106" i="1"/>
  <c r="E108" i="1"/>
  <c r="E109" i="1"/>
  <c r="E110" i="1"/>
  <c r="E111" i="1"/>
  <c r="E112" i="1"/>
  <c r="E113" i="1"/>
  <c r="E116" i="1"/>
  <c r="E117" i="1"/>
  <c r="E118" i="1"/>
  <c r="E119" i="1"/>
  <c r="E120" i="1"/>
  <c r="E121" i="1"/>
  <c r="E122" i="1"/>
  <c r="E124" i="1"/>
  <c r="E125" i="1"/>
  <c r="E128" i="1"/>
  <c r="E130" i="1"/>
  <c r="E131" i="1"/>
  <c r="E132" i="1"/>
  <c r="E135" i="1"/>
  <c r="E137" i="1"/>
  <c r="E138" i="1"/>
  <c r="E139" i="1"/>
  <c r="E141" i="1"/>
  <c r="E142" i="1"/>
  <c r="E144" i="1"/>
  <c r="E146" i="1"/>
  <c r="E152" i="1"/>
  <c r="E153" i="1"/>
  <c r="E154" i="1"/>
  <c r="E155" i="1"/>
  <c r="E156" i="1"/>
  <c r="E157" i="1"/>
  <c r="E158" i="1"/>
  <c r="E159" i="1"/>
  <c r="E161" i="1"/>
  <c r="E162" i="1"/>
  <c r="E165" i="1"/>
  <c r="E166" i="1"/>
  <c r="E168" i="1"/>
  <c r="E171" i="1"/>
  <c r="E173" i="1"/>
  <c r="E175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7" i="1"/>
  <c r="E201" i="1"/>
  <c r="E203" i="1"/>
  <c r="E204" i="1"/>
  <c r="E205" i="1"/>
  <c r="E207" i="1"/>
  <c r="E208" i="1"/>
  <c r="E209" i="1"/>
  <c r="E210" i="1"/>
  <c r="E213" i="1"/>
  <c r="E214" i="1"/>
  <c r="E215" i="1"/>
  <c r="E218" i="1"/>
  <c r="E222" i="1"/>
  <c r="E224" i="1"/>
  <c r="E225" i="1"/>
  <c r="E226" i="1"/>
  <c r="E231" i="1"/>
  <c r="E232" i="1"/>
  <c r="E234" i="1"/>
  <c r="E235" i="1"/>
  <c r="E237" i="1"/>
  <c r="E245" i="1"/>
  <c r="E246" i="1"/>
  <c r="E247" i="1"/>
  <c r="E248" i="1"/>
  <c r="E249" i="1"/>
  <c r="E250" i="1"/>
  <c r="E251" i="1"/>
  <c r="E252" i="1"/>
  <c r="E257" i="1"/>
  <c r="E258" i="1"/>
  <c r="E259" i="1"/>
  <c r="E260" i="1"/>
  <c r="E261" i="1"/>
  <c r="E272" i="1"/>
  <c r="E273" i="1"/>
  <c r="E275" i="1"/>
  <c r="E276" i="1"/>
  <c r="E278" i="1"/>
  <c r="E279" i="1"/>
  <c r="E280" i="1"/>
  <c r="E281" i="1"/>
  <c r="E282" i="1"/>
  <c r="E283" i="1"/>
  <c r="E284" i="1"/>
  <c r="E285" i="1"/>
  <c r="E286" i="1"/>
  <c r="E287" i="1"/>
  <c r="E288" i="1"/>
  <c r="E291" i="1"/>
  <c r="E292" i="1"/>
  <c r="E297" i="1"/>
  <c r="E299" i="1"/>
  <c r="E300" i="1"/>
  <c r="E307" i="1"/>
  <c r="E308" i="1"/>
  <c r="E309" i="1"/>
  <c r="E310" i="1"/>
  <c r="E311" i="1"/>
  <c r="E312" i="1"/>
  <c r="E313" i="1"/>
  <c r="E316" i="1"/>
  <c r="E318" i="1"/>
  <c r="E319" i="1"/>
  <c r="E320" i="1"/>
  <c r="E321" i="1"/>
  <c r="E322" i="1"/>
  <c r="E323" i="1"/>
  <c r="E324" i="1"/>
  <c r="E327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4" i="1"/>
  <c r="E345" i="1"/>
  <c r="E346" i="1"/>
  <c r="E349" i="1"/>
  <c r="E352" i="1"/>
  <c r="E353" i="1"/>
  <c r="E354" i="1"/>
  <c r="E360" i="1"/>
  <c r="E361" i="1"/>
  <c r="E363" i="1"/>
  <c r="E365" i="1"/>
  <c r="E368" i="1"/>
  <c r="E369" i="1"/>
  <c r="E370" i="1"/>
  <c r="E371" i="1"/>
  <c r="E373" i="1"/>
  <c r="E374" i="1"/>
  <c r="E376" i="1"/>
  <c r="E377" i="1"/>
  <c r="E378" i="1"/>
  <c r="E379" i="1"/>
  <c r="E380" i="1"/>
  <c r="E381" i="1"/>
  <c r="E382" i="1"/>
  <c r="E383" i="1"/>
  <c r="E386" i="1"/>
  <c r="E387" i="1"/>
  <c r="E388" i="1"/>
  <c r="E389" i="1"/>
  <c r="E390" i="1"/>
  <c r="E391" i="1"/>
  <c r="E393" i="1"/>
  <c r="E394" i="1"/>
  <c r="E395" i="1"/>
  <c r="E396" i="1"/>
  <c r="E398" i="1"/>
  <c r="E399" i="1"/>
  <c r="E401" i="1"/>
  <c r="E402" i="1"/>
  <c r="E404" i="1"/>
  <c r="E405" i="1"/>
  <c r="E408" i="1"/>
  <c r="E410" i="1"/>
  <c r="E411" i="1"/>
  <c r="E412" i="1"/>
  <c r="E413" i="1"/>
  <c r="E414" i="1"/>
  <c r="E415" i="1"/>
  <c r="E416" i="1"/>
  <c r="E418" i="1"/>
</calcChain>
</file>

<file path=xl/sharedStrings.xml><?xml version="1.0" encoding="utf-8"?>
<sst xmlns="http://schemas.openxmlformats.org/spreadsheetml/2006/main" count="1192" uniqueCount="1101">
  <si>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</si>
  <si>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</si>
  <si>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</si>
  <si>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</si>
  <si>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</si>
  <si>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</si>
  <si>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</si>
  <si>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</si>
  <si>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</si>
  <si>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1931</t>
  </si>
  <si>
    <t>1937</t>
  </si>
  <si>
    <t>0606</t>
  </si>
  <si>
    <t>2013</t>
  </si>
  <si>
    <t>2279</t>
  </si>
  <si>
    <t>0446</t>
  </si>
  <si>
    <t>1492</t>
  </si>
  <si>
    <t>1842</t>
  </si>
  <si>
    <t>0116</t>
  </si>
  <si>
    <t>0463</t>
  </si>
  <si>
    <t>0566</t>
  </si>
  <si>
    <t>1302</t>
  </si>
  <si>
    <t>1719</t>
  </si>
  <si>
    <t>1748</t>
  </si>
  <si>
    <t>1850</t>
  </si>
  <si>
    <t>2209</t>
  </si>
  <si>
    <t>NO57
ｶﾀﾛｸﾞﾍﾟｰｼﾞ</t>
    <phoneticPr fontId="3"/>
  </si>
  <si>
    <t>0118</t>
  </si>
  <si>
    <t>0236</t>
  </si>
  <si>
    <t>0859</t>
  </si>
  <si>
    <t>2290</t>
  </si>
  <si>
    <t>0072</t>
  </si>
  <si>
    <t>0311</t>
  </si>
  <si>
    <t>0368</t>
  </si>
  <si>
    <t>0444</t>
  </si>
  <si>
    <t>0486</t>
  </si>
  <si>
    <t>0493</t>
  </si>
  <si>
    <t>0512</t>
  </si>
  <si>
    <t>0624</t>
  </si>
  <si>
    <t>1288</t>
  </si>
  <si>
    <t>1338</t>
  </si>
  <si>
    <t>1421</t>
  </si>
  <si>
    <t>1645</t>
  </si>
  <si>
    <t>1779</t>
  </si>
  <si>
    <t>2065</t>
  </si>
  <si>
    <t>2081</t>
  </si>
  <si>
    <t>2185</t>
  </si>
  <si>
    <t>2221</t>
  </si>
  <si>
    <t>2230</t>
  </si>
  <si>
    <t>0060</t>
  </si>
  <si>
    <t>0071</t>
  </si>
  <si>
    <t>1800℃ プロパンバーナー</t>
  </si>
  <si>
    <t>0098</t>
  </si>
  <si>
    <t>0106</t>
  </si>
  <si>
    <t>0126</t>
  </si>
  <si>
    <t>0159</t>
  </si>
  <si>
    <t>0163</t>
  </si>
  <si>
    <t>0230</t>
  </si>
  <si>
    <t>0235</t>
  </si>
  <si>
    <t>0253</t>
  </si>
  <si>
    <t>0266</t>
  </si>
  <si>
    <t>125mm 精密プライヤー(磨き)</t>
  </si>
  <si>
    <t>0297</t>
  </si>
  <si>
    <t>0366</t>
  </si>
  <si>
    <t>0420</t>
  </si>
  <si>
    <t>0443</t>
  </si>
  <si>
    <t>0466</t>
  </si>
  <si>
    <t>0473</t>
  </si>
  <si>
    <t>0556</t>
  </si>
  <si>
    <t>0560</t>
  </si>
  <si>
    <t>0567</t>
  </si>
  <si>
    <t>0685</t>
  </si>
  <si>
    <t>0691</t>
  </si>
  <si>
    <t>0720</t>
  </si>
  <si>
    <t>0729</t>
  </si>
  <si>
    <t>0770</t>
  </si>
  <si>
    <t>DC18.0V インパクトドライバー(充電式)</t>
  </si>
  <si>
    <t>0876</t>
  </si>
  <si>
    <t>0881</t>
  </si>
  <si>
    <t>0911</t>
  </si>
  <si>
    <t>0947</t>
  </si>
  <si>
    <t>0952</t>
  </si>
  <si>
    <t>0967</t>
  </si>
  <si>
    <t>0971</t>
  </si>
  <si>
    <t>0975</t>
  </si>
  <si>
    <t>0989</t>
  </si>
  <si>
    <t>1014</t>
  </si>
  <si>
    <t>1115</t>
  </si>
  <si>
    <t>1153</t>
  </si>
  <si>
    <t>1155</t>
  </si>
  <si>
    <t>1197</t>
  </si>
  <si>
    <t>1205</t>
  </si>
  <si>
    <t>1207</t>
  </si>
  <si>
    <t>1208</t>
  </si>
  <si>
    <t>1216</t>
  </si>
  <si>
    <t>1247</t>
  </si>
  <si>
    <t>1328</t>
  </si>
  <si>
    <t>1361</t>
  </si>
  <si>
    <t>1377</t>
  </si>
  <si>
    <t>1387</t>
  </si>
  <si>
    <t>1390</t>
  </si>
  <si>
    <t>1409</t>
  </si>
  <si>
    <t>1467</t>
  </si>
  <si>
    <t>1516</t>
  </si>
  <si>
    <t>1541</t>
  </si>
  <si>
    <t>1566</t>
  </si>
  <si>
    <t>1697</t>
  </si>
  <si>
    <t>1726</t>
  </si>
  <si>
    <t>1756</t>
  </si>
  <si>
    <t>1784</t>
  </si>
  <si>
    <t>1813</t>
  </si>
  <si>
    <t>1836</t>
  </si>
  <si>
    <t>1867</t>
  </si>
  <si>
    <t>1870</t>
  </si>
  <si>
    <t>1877</t>
  </si>
  <si>
    <t>1905</t>
  </si>
  <si>
    <t>1908</t>
  </si>
  <si>
    <t>ＬＡＮケーブル用圧着ペンチ</t>
  </si>
  <si>
    <t>1932</t>
  </si>
  <si>
    <t>1946</t>
  </si>
  <si>
    <t>1985</t>
  </si>
  <si>
    <t>ビジネスチェアー(ﾌﾞﾙｰ)</t>
  </si>
  <si>
    <t>2058</t>
  </si>
  <si>
    <t>2061</t>
  </si>
  <si>
    <t>2115</t>
  </si>
  <si>
    <t>2116</t>
  </si>
  <si>
    <t>2137</t>
  </si>
  <si>
    <t>2139</t>
  </si>
  <si>
    <t>2193</t>
  </si>
  <si>
    <t>2194</t>
  </si>
  <si>
    <t>2202</t>
  </si>
  <si>
    <t>2251</t>
  </si>
  <si>
    <t>2267</t>
  </si>
  <si>
    <t>2283</t>
  </si>
  <si>
    <t>2303</t>
  </si>
  <si>
    <t>2337</t>
  </si>
  <si>
    <t>2435</t>
  </si>
  <si>
    <t>AC100V/1.20kW 高圧洗浄機</t>
  </si>
  <si>
    <t>2471</t>
  </si>
  <si>
    <t>2508</t>
  </si>
  <si>
    <t>*但し、下記商品は2026年4月現在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</si>
  <si>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EA109W-91</t>
  </si>
  <si>
    <t>38mm 万能刷毛（ナイロン毛）</t>
  </si>
  <si>
    <t>EA109W-92</t>
  </si>
  <si>
    <t>51mm 万能刷毛（ナイロン毛）</t>
  </si>
  <si>
    <t>EA109W-93</t>
  </si>
  <si>
    <t>63mm 万能刷毛（ナイロン毛）</t>
  </si>
  <si>
    <t>EA109W-94</t>
  </si>
  <si>
    <t>76mm 万能刷毛（ナイロン毛）</t>
  </si>
  <si>
    <t>EA109W-95</t>
  </si>
  <si>
    <t>EA124LG-319A</t>
  </si>
  <si>
    <t>19mm ホースステムプラグ(真鍮製)</t>
  </si>
  <si>
    <t>EA354BN-1D</t>
  </si>
  <si>
    <t>[Ｓ/230mm] 手袋(ﾆﾄﾘﾙｺﾞﾑ･ﾊﾟｳﾀﾞｰ無/150枚)</t>
  </si>
  <si>
    <t>EA354BN-2D</t>
  </si>
  <si>
    <t>[Ｍ/230mm] 手袋(ﾆﾄﾘﾙｺﾞﾑ･ﾊﾟｳﾀﾞｰ無/150枚)</t>
  </si>
  <si>
    <t>EA354BN-32</t>
  </si>
  <si>
    <t>[Ｓ] 手袋(化学防護･ﾆﾄﾘﾙｺﾞﾑ/100枚)</t>
  </si>
  <si>
    <t>EA354BN-33</t>
  </si>
  <si>
    <t>[Ｍ] 手袋(化学防護･ﾆﾄﾘﾙｺﾞﾑ/100枚)</t>
  </si>
  <si>
    <t>EA354BN-34</t>
  </si>
  <si>
    <t>[Ｌ] 手袋(化学防護･ﾆﾄﾘﾙｺﾞﾑ/100枚)</t>
  </si>
  <si>
    <t>EA354GA-142</t>
  </si>
  <si>
    <t>EA521TR-250A</t>
  </si>
  <si>
    <t>250mm 鉄工やすり(ｽﾃﾝﾚｽ用･平/荒中目)</t>
  </si>
  <si>
    <t>EA550MF-120A</t>
  </si>
  <si>
    <t>６本組 [Hexagon]ﾄﾞﾗｲﾊﾞｰ(精密用/ｲﾝﾁ)</t>
  </si>
  <si>
    <t>EA560PY-11A</t>
  </si>
  <si>
    <t>1/4"x141mm ドライバーハンドル</t>
  </si>
  <si>
    <t>EA617ZE</t>
  </si>
  <si>
    <t>1/2"DR ディープソケットセット</t>
  </si>
  <si>
    <t>EA759GV-73B</t>
  </si>
  <si>
    <t>64GB ＵＳＢメモリー(Type-C対応)</t>
  </si>
  <si>
    <t>EA759GV-74B</t>
  </si>
  <si>
    <t>128GB ＵＳＢメモリー(Type-C対応)</t>
  </si>
  <si>
    <t>EA765MG-85B</t>
  </si>
  <si>
    <t>1.0mm ボールペン・加圧式(極太・黒/10本)</t>
  </si>
  <si>
    <t>EA813RV-5A</t>
  </si>
  <si>
    <t>EA864CT-1B</t>
  </si>
  <si>
    <t>AC100V/DC10-30V 受信機(ﾌﾗｯｼｭ･ｻｲﾚﾝﾄ付)</t>
  </si>
  <si>
    <t>EA910EF-25.5A</t>
  </si>
  <si>
    <t>25.5cm 静電気帯電防止作業靴</t>
  </si>
  <si>
    <t>EA911BA-131A</t>
  </si>
  <si>
    <t>1.0x100m/0.02mm 床面養生ｼｰﾄ(厚手･ｼﾝｸﾞﾙ)</t>
  </si>
  <si>
    <t>EA911BA-132A</t>
  </si>
  <si>
    <t>1.0x100m/0.02mm 床面養生ｼｰﾄ(厚手･ﾀﾞﾌﾞﾙ)</t>
  </si>
  <si>
    <t>EA911BA-133A</t>
  </si>
  <si>
    <t>0.9x100m/0.05mm 床面養生ｼｰﾄ(厚手･ｼﾝｸﾞﾙ)</t>
  </si>
  <si>
    <t>EA911BA-134A</t>
  </si>
  <si>
    <t>0.9x100m/0.05mm 床面養生ｼｰﾄ(厚手･ﾀﾞﾌﾞﾙ)</t>
  </si>
  <si>
    <t>EA911BA-135A</t>
  </si>
  <si>
    <t>1.8x100m/0.05mm 床面養生ｼｰﾄ(厚手･ｼﾝｸﾞﾙ)</t>
  </si>
  <si>
    <t>EA911BG-12</t>
  </si>
  <si>
    <t>70x70mm ﾌﾟﾗﾀﾞﾝ用ｺｰﾅｰ(SxW･R用/白/2個)</t>
  </si>
  <si>
    <t>EA922JM-140</t>
  </si>
  <si>
    <t>洗車セット</t>
  </si>
  <si>
    <t>EA922KD-17</t>
  </si>
  <si>
    <t>500ml トイレ用洗浄剤(ﾄｲﾚﾊｲﾀｰ)</t>
  </si>
  <si>
    <t>EA922KD-81</t>
  </si>
  <si>
    <t>1000ml 強力ｶﾋﾞﾊｲﾀｰ ﾊﾝﾃﾞｨｽﾌﾟﾚｰ</t>
  </si>
  <si>
    <t>EA922KD-82</t>
  </si>
  <si>
    <t>1000ml 強力ｶﾋﾞﾊｲﾀｰ ﾊﾝﾃﾞｨｽﾌﾟﾚｰ(付替用)</t>
  </si>
  <si>
    <t>EA928DE-12</t>
  </si>
  <si>
    <t>415x90mm/1340mm フロアーモップ(緑)</t>
  </si>
  <si>
    <t>EA928DE-13</t>
  </si>
  <si>
    <t>415x90mm/1340mm フロアーモップ(白)</t>
  </si>
  <si>
    <t>EA928DE-14</t>
  </si>
  <si>
    <t>415x90mm/1340mm フロアーモップ(黄)</t>
  </si>
  <si>
    <t>EA928DE-15</t>
  </si>
  <si>
    <t>415x90mm/1340mm フロアーモップ(赤)</t>
  </si>
  <si>
    <t>EA940CD-60</t>
  </si>
  <si>
    <t>AC125V/15A ツマミ付プラグ</t>
  </si>
  <si>
    <t>EA947JM-1</t>
  </si>
  <si>
    <t>ダクト内整線具（10本入）</t>
  </si>
  <si>
    <t>EA949CX-203A</t>
  </si>
  <si>
    <t>G3/4"   オイルウインドウ(防爆仕様)</t>
  </si>
  <si>
    <t>EA956AH-16</t>
  </si>
  <si>
    <t>840x640x965mm ツールワゴン(樹脂製)</t>
  </si>
  <si>
    <t>EA984FA-66B</t>
  </si>
  <si>
    <t>3.0ton スクリュークランプ(万能型/RFID)</t>
  </si>
  <si>
    <t>EA995AA-261</t>
  </si>
  <si>
    <t>460x480x600mm 帯電防止収納袋</t>
  </si>
  <si>
    <t>EA995AA-262</t>
  </si>
  <si>
    <t>540x655x670mm 帯電防止収納袋</t>
  </si>
  <si>
    <t>EA995AA-263</t>
  </si>
  <si>
    <t>470x400x600mm 収納袋(日常防水)</t>
  </si>
  <si>
    <t>EB928AG-565</t>
  </si>
  <si>
    <t>730-1130mm 洗車ブラシ(伸縮柄/通水型)</t>
  </si>
  <si>
    <t>EB928AG-566</t>
  </si>
  <si>
    <t>1000x1727mm 洗車ブラシ(伸縮柄/通水型)</t>
  </si>
  <si>
    <t>0014</t>
  </si>
  <si>
    <t>EA208-11H</t>
  </si>
  <si>
    <t>1･1/8"  エキスパンダーヘッド</t>
  </si>
  <si>
    <t>0027</t>
  </si>
  <si>
    <t>EA443DB-3</t>
  </si>
  <si>
    <t>F 1/4"x F5/16" フレアーアダプター(雌/雄)</t>
  </si>
  <si>
    <t>0028</t>
  </si>
  <si>
    <t>EA436CA-23A</t>
  </si>
  <si>
    <t>6.35x 9.52mmx20m 被覆銅管</t>
  </si>
  <si>
    <t>0033</t>
  </si>
  <si>
    <t>EA463CB-51</t>
  </si>
  <si>
    <t>27- 51mm [ｴｱｰｸﾗﾌﾄ]クランプ(410SS/10個)</t>
  </si>
  <si>
    <t>EA463CB-95</t>
  </si>
  <si>
    <t>71- 95mm [ｴｱｰｸﾗﾌﾄ]クランプ(410SS/10個)</t>
  </si>
  <si>
    <t>EA463CB-140</t>
  </si>
  <si>
    <t>64-140mm [ｴｱｰｸﾗﾌﾄ]クランプ(410SS/10個)</t>
  </si>
  <si>
    <t>0037</t>
  </si>
  <si>
    <t>EA440BZ-91</t>
  </si>
  <si>
    <t>φ 26mm 配管全ﾈｼﾞ固定金具(ｼﾝｸﾞﾙ/ﾊﾞﾈ方式)</t>
  </si>
  <si>
    <t>0046</t>
  </si>
  <si>
    <t>EA119-8A</t>
  </si>
  <si>
    <t>100g 冷却水･殺藻剤(ﾆﾁﾄｯﾌﾟﾓｶﾚｽ)</t>
  </si>
  <si>
    <t>0056</t>
  </si>
  <si>
    <t>EA109SE-16</t>
  </si>
  <si>
    <t>16x450mm チューブブラシ(馬毛)</t>
  </si>
  <si>
    <t>EA897AN-17A</t>
  </si>
  <si>
    <t>AC100V･ 58W 送風機(強･弱2段)</t>
  </si>
  <si>
    <t>0061</t>
  </si>
  <si>
    <t>EA763F-55A</t>
  </si>
  <si>
    <t>AC100V/32W ｻｰｷｭﾚｰﾀｰ扇風機(30畳用/3D送風)</t>
  </si>
  <si>
    <t>0063</t>
  </si>
  <si>
    <t>EA897EN-230</t>
  </si>
  <si>
    <t>AC100V/φ25cm(羽根径) 金属製換気扇</t>
  </si>
  <si>
    <t>EA125-30</t>
  </si>
  <si>
    <t>6.3/13.2mmx30m 酸素ホース(青/ｺﾞﾑ製)</t>
  </si>
  <si>
    <t>EA520FD-58</t>
  </si>
  <si>
    <t>φ300mm ボンベ用ハンドトラック</t>
  </si>
  <si>
    <t>EA330FA-12</t>
  </si>
  <si>
    <t>EA544AF-1</t>
  </si>
  <si>
    <t>200mm はさみ・鉄板用(ｽﾌﾟﾘﾝｸﾞﾊﾝﾄﾞﾙ)</t>
  </si>
  <si>
    <t>0099</t>
  </si>
  <si>
    <t>EA544RA-64</t>
  </si>
  <si>
    <t>280mm はさみ・金切(ﾌﾟﾛ用/ｽﾃﾝﾚｽ用直刃)</t>
  </si>
  <si>
    <t>EA544RA-87</t>
  </si>
  <si>
    <t>410mm はさみ・金切(ﾌﾟﾛ用/厚物ｽﾃﾝﾚｽ用直刃</t>
  </si>
  <si>
    <t>EA572DM</t>
  </si>
  <si>
    <t>差し替式パンチ＆チゼルセット</t>
  </si>
  <si>
    <t>0113</t>
  </si>
  <si>
    <t>EA575WV-22</t>
  </si>
  <si>
    <t>600g/φ22x270mm 鉛ハンマー</t>
  </si>
  <si>
    <t>EA575WX-2</t>
  </si>
  <si>
    <t>32mmx448g ソフトハンマー(ｳﾚﾀﾝ)</t>
  </si>
  <si>
    <t>EA575WZ-3</t>
  </si>
  <si>
    <t>330mm ハイインパクトハンマー</t>
  </si>
  <si>
    <t>0114</t>
  </si>
  <si>
    <t>EA575HH-44</t>
  </si>
  <si>
    <t>60mm ハンマーヘッド(軟鉄･ﾊｰﾄﾞ)</t>
  </si>
  <si>
    <t>EA570BC-22</t>
  </si>
  <si>
    <t>23mm/ 200g ソフトフェイスハンマー(ﾅｲﾛﾝ)</t>
  </si>
  <si>
    <t>EA519MD-21</t>
  </si>
  <si>
    <t>150mm 平バール</t>
  </si>
  <si>
    <t>0122</t>
  </si>
  <si>
    <t>EA588-81</t>
  </si>
  <si>
    <t>120mm モルタル用ゴテ</t>
  </si>
  <si>
    <t>EA588-83A</t>
  </si>
  <si>
    <t>279mm モルタル用ゴテ</t>
  </si>
  <si>
    <t>EA579BC-276</t>
  </si>
  <si>
    <t>76x197mm パテナイフ(超軟)</t>
  </si>
  <si>
    <t>0129</t>
  </si>
  <si>
    <t>EA524A-15S</t>
  </si>
  <si>
    <t>15x110mm スクレーパー(ｽﾃﾝﾚｽ製)</t>
  </si>
  <si>
    <t>0132</t>
  </si>
  <si>
    <t>EA526AJ-3</t>
  </si>
  <si>
    <t>0-250mm / 80mm Ｌ型クランプ</t>
  </si>
  <si>
    <t>0135</t>
  </si>
  <si>
    <t>EA599RA-2A</t>
  </si>
  <si>
    <t>420mm/180mm 木工鋸(0.5mm厚･替刃式)</t>
  </si>
  <si>
    <t>0136</t>
  </si>
  <si>
    <t>EA599DE-62</t>
  </si>
  <si>
    <t>[EA599DE-61用]替刃(ALC用/2枚)</t>
  </si>
  <si>
    <t>EA827BS</t>
  </si>
  <si>
    <t>φ30-120mm 自由錐(六角軸)</t>
  </si>
  <si>
    <t>0151</t>
  </si>
  <si>
    <t>EA109NE-25</t>
  </si>
  <si>
    <t>175mm(38mm) 交換用ローラ(粗目/ｲｴﾛｰ)</t>
  </si>
  <si>
    <t>EA944MC-54</t>
  </si>
  <si>
    <t>2100mmx25m マスキングシート(内装用/30巻)</t>
  </si>
  <si>
    <t>0160</t>
  </si>
  <si>
    <t>EA944NT-7</t>
  </si>
  <si>
    <t>50mmx18m マスキングテープ(ｼｰﾘﾝｸﾞ用 2巻)</t>
  </si>
  <si>
    <t>0162</t>
  </si>
  <si>
    <t>EA911BA-37</t>
  </si>
  <si>
    <t>1.8 x 50m/0.1mm 床面養生ｼｰﾄ(厚手･ｼﾝｸﾞﾙ)</t>
  </si>
  <si>
    <t>EA911BA-38</t>
  </si>
  <si>
    <t>1.8 x 50m/0.1mm 床面養生ｼｰﾄ(厚手･ﾀﾞﾌﾞﾙ)</t>
  </si>
  <si>
    <t>EA911BA-133</t>
  </si>
  <si>
    <t>EA911BA-134</t>
  </si>
  <si>
    <t>EA911BA-135</t>
  </si>
  <si>
    <t>EA911BC-53</t>
  </si>
  <si>
    <t>2.28x3.04m 養生クロス</t>
  </si>
  <si>
    <t>EA911BC-54</t>
  </si>
  <si>
    <t>3.04x3.81m 養生クロス</t>
  </si>
  <si>
    <t>0199</t>
  </si>
  <si>
    <t>EA680G-400</t>
  </si>
  <si>
    <t>400mm ウォーターポンププライヤー</t>
  </si>
  <si>
    <t>0228</t>
  </si>
  <si>
    <t>EA527AA-32</t>
  </si>
  <si>
    <t>1060mm アングルカッター(Lｱﾝｸﾞﾙ用)</t>
  </si>
  <si>
    <t>0229</t>
  </si>
  <si>
    <t>EA602LB-17</t>
  </si>
  <si>
    <t>10x17･13x19mm ラックレンチ(ｽﾗｲﾄﾞ式)</t>
  </si>
  <si>
    <t>EA625AD-34</t>
  </si>
  <si>
    <t>W3/8"･W1/2"/ 73mm 全ねじソケット</t>
  </si>
  <si>
    <t>EA626J-4</t>
  </si>
  <si>
    <t>25-35mm ケーブルグリップ</t>
  </si>
  <si>
    <t>EA597GF-30</t>
  </si>
  <si>
    <t>4.8mmx30m フィッシュテープ(ﾌﾚｷｼﾌﾞﾙｽﾁ-ﾙ)</t>
  </si>
  <si>
    <t>0238</t>
  </si>
  <si>
    <t>EA597X-1A</t>
  </si>
  <si>
    <t>ケーブルリードガン･LEDライト(EA597X用)</t>
  </si>
  <si>
    <t>0242</t>
  </si>
  <si>
    <t>EA338KM-1</t>
  </si>
  <si>
    <t>替刃(EA338KM用/1枚)</t>
  </si>
  <si>
    <t>0249</t>
  </si>
  <si>
    <t>EA538BC-1</t>
  </si>
  <si>
    <t>1.25-8.0ｍ㎡ 圧着ペンチ(裸端子用)</t>
  </si>
  <si>
    <t>0250</t>
  </si>
  <si>
    <t>EA538JF-2</t>
  </si>
  <si>
    <t>5.5-22.0m㎡ 圧着ペンチ(裸端子用)</t>
  </si>
  <si>
    <t>EA534KC-13</t>
  </si>
  <si>
    <t>200mm 電工ペンチ(ｸﾞﾘｯﾌﾟ付)</t>
  </si>
  <si>
    <t>0255</t>
  </si>
  <si>
    <t>EA537MA-1</t>
  </si>
  <si>
    <t>140mm ﾛﾝｸﾞﾗｳﾝﾄﾞﾉｰｽﾞﾌﾟﾗｲﾔｰ(ｸﾞﾘｯﾌﾟ付/ﾒｯｷ)</t>
  </si>
  <si>
    <t>EA537KR-15</t>
  </si>
  <si>
    <t>EA934TB-1</t>
  </si>
  <si>
    <t>385ml 瞬間パンク修理剤</t>
  </si>
  <si>
    <t>0301</t>
  </si>
  <si>
    <t>EA986EC-46</t>
  </si>
  <si>
    <t>610mm サービスクリーパー用ハンガー</t>
  </si>
  <si>
    <t>EA604A-26</t>
  </si>
  <si>
    <t>61-121mm/ 3/8"DR オイルフィルターレンチ</t>
  </si>
  <si>
    <t>0325</t>
  </si>
  <si>
    <t>EA510</t>
  </si>
  <si>
    <t>60mm ベアリングプーラーセット</t>
  </si>
  <si>
    <t>0330</t>
  </si>
  <si>
    <t>EA590SG-12</t>
  </si>
  <si>
    <t>10- 25mm 軸用ｽﾅｯﾌﾟﾘﾝｸﾞﾌﾟﾗｲﾔｰ(90ﾟ)</t>
  </si>
  <si>
    <t>EA590SH-2</t>
  </si>
  <si>
    <t>10- 25mm 軸用スナップリングプライヤー</t>
  </si>
  <si>
    <t>0336</t>
  </si>
  <si>
    <t>EA519AH-14</t>
  </si>
  <si>
    <t>22x 762mm プライバー</t>
  </si>
  <si>
    <t>EA525XL-1</t>
  </si>
  <si>
    <t>100mm バイス口金(ｱﾙﾐ/2個)</t>
  </si>
  <si>
    <t>0339</t>
  </si>
  <si>
    <t>EA604DH-16</t>
  </si>
  <si>
    <t>4本組 クリップリムーバーセット</t>
  </si>
  <si>
    <t>0346</t>
  </si>
  <si>
    <t>EA750FV-75</t>
  </si>
  <si>
    <t>φ9.2mmx 5m ﾊﾝﾃﾞｨｰｽｺｰﾌﾟ(360度回転式)</t>
  </si>
  <si>
    <t>0351</t>
  </si>
  <si>
    <t>EA829AB-38</t>
  </si>
  <si>
    <t>M19-M38/900mm タップレンチ</t>
  </si>
  <si>
    <t>0353</t>
  </si>
  <si>
    <t>EA949VJ-21</t>
  </si>
  <si>
    <t>#10-32    リコイルインサートネジ挿入工具</t>
  </si>
  <si>
    <t>0357</t>
  </si>
  <si>
    <t>EA928AG-573</t>
  </si>
  <si>
    <t>1220-2134mm ｳｨﾝﾄﾞｳｸﾘｰﾅｰ(ﾜｲﾊﾟｰ付)</t>
  </si>
  <si>
    <t>EA618T-31</t>
  </si>
  <si>
    <t>3/8"DRx100mm ｴｸｽﾃﾝｼｮﾝﾊﾞｰ(ﾁﾀﾝ合金製)</t>
  </si>
  <si>
    <t>EA618SC-22</t>
  </si>
  <si>
    <t>1/2"DR x22mm ソケット(ｽﾃﾝﾚｽ製)</t>
  </si>
  <si>
    <t>0389</t>
  </si>
  <si>
    <t>EA617DE-8</t>
  </si>
  <si>
    <t>1/2"DRx 8mm/238mm [Ball Hex]ﾋﾞｯﾄソケット</t>
  </si>
  <si>
    <t>0396</t>
  </si>
  <si>
    <t>EA618XC</t>
  </si>
  <si>
    <t>1/2"DR/165mm [INHEX]ビットソケットセット</t>
  </si>
  <si>
    <t>EA617CK-11</t>
  </si>
  <si>
    <t>1/4"DR/145mm ラチェットハンドル(ﾛｯｷﾝｸﾞ)</t>
  </si>
  <si>
    <t>0437</t>
  </si>
  <si>
    <t>EA618PW-104</t>
  </si>
  <si>
    <t>3/8"DR/3/16"x61mm [HEX]ビットソケット</t>
  </si>
  <si>
    <t>0441</t>
  </si>
  <si>
    <t>EA618SL-1</t>
  </si>
  <si>
    <t>1"DR ソケットセット</t>
  </si>
  <si>
    <t>EA616CA-2</t>
  </si>
  <si>
    <t>8x 9mm 両口めがねレンチ</t>
  </si>
  <si>
    <t>EA614H-153</t>
  </si>
  <si>
    <t>5/16" 片目片口スパナ</t>
  </si>
  <si>
    <t>EA616CG-2</t>
  </si>
  <si>
    <t>11x13mm/15ﾟ 両口めがねレンチ</t>
  </si>
  <si>
    <t>0445</t>
  </si>
  <si>
    <t>EA618H-8</t>
  </si>
  <si>
    <t>1/4"DR ソケットレンチセット</t>
  </si>
  <si>
    <t>EA618HL</t>
  </si>
  <si>
    <t>1/4"DR/3-14mm ディープソケットセット</t>
  </si>
  <si>
    <t>EA618HR-108</t>
  </si>
  <si>
    <t>1/4"DR/#3x50mm [+]ﾄﾞﾗｲﾊﾞｰﾋﾞｯﾄソケット</t>
  </si>
  <si>
    <t>0451</t>
  </si>
  <si>
    <t>EA618KK-60</t>
  </si>
  <si>
    <t>1/2"DRx 5/8"   ソケット(十二角)</t>
  </si>
  <si>
    <t>EA618CS-100</t>
  </si>
  <si>
    <t>1/2"DR/3/16"-3/4" [INHEX]ソケットセット</t>
  </si>
  <si>
    <t>0465</t>
  </si>
  <si>
    <t>EA614AD-19</t>
  </si>
  <si>
    <t>19mm ﾗﾁｪｯﾄｺﾝﾋﾞﾈｰｼｮﾝﾚﾝﾁ(首振ﾛｯｸ型)</t>
  </si>
  <si>
    <t>EA618TM-13</t>
  </si>
  <si>
    <t>3/8"DR/140-190mm ﾗﾁｪｯﾄﾊﾝﾄﾞﾙ(伸縮･首振型)</t>
  </si>
  <si>
    <t>EA615AM-1</t>
  </si>
  <si>
    <t>5.5x7mm 両口スパナ</t>
  </si>
  <si>
    <t>0467</t>
  </si>
  <si>
    <t>EA618GJ-12</t>
  </si>
  <si>
    <t>12x160mm Ｔ型Ｂｏｘレンチ</t>
  </si>
  <si>
    <t>EA687HF-24</t>
  </si>
  <si>
    <t>1/2"DRx24mm インパクトソケット(薄肉)</t>
  </si>
  <si>
    <t>0482</t>
  </si>
  <si>
    <t>EA164EB-134</t>
  </si>
  <si>
    <t>3/4"DRx34mm インパクトソケット(十二角)</t>
  </si>
  <si>
    <t>EA164EC-41</t>
  </si>
  <si>
    <t>3/4"DRx1･ 3/8"  ｲﾝﾊﾟｸﾄｿｹｯﾄ(ｲﾝﾁ/十二角)</t>
  </si>
  <si>
    <t>EA602AC-19</t>
  </si>
  <si>
    <t>19mm/312mm ラチェットレンチ(ｼﾉ付)</t>
  </si>
  <si>
    <t>EA534XA-13</t>
  </si>
  <si>
    <t>1.3mmx 44m セーフティーワイヤー(ｽﾃﾝﾚｽ製)</t>
  </si>
  <si>
    <t>0506</t>
  </si>
  <si>
    <t>EA552EG-12</t>
  </si>
  <si>
    <t>Ｙ型/2.1x114mm ドライバー(精密用)</t>
  </si>
  <si>
    <t>EA552EB-16</t>
  </si>
  <si>
    <t>2.0x 64mm [-]ドライバー(精密用)</t>
  </si>
  <si>
    <t>0519</t>
  </si>
  <si>
    <t>EA560PG-80A</t>
  </si>
  <si>
    <t>5.5x 80mm [-]ドライバー(貫通柄･手元六角)</t>
  </si>
  <si>
    <t>0525</t>
  </si>
  <si>
    <t>EA560SK-12</t>
  </si>
  <si>
    <t>6.5x1.2x125mm [-]ﾄﾞﾗｲﾊﾞｰ(手元六角付)</t>
  </si>
  <si>
    <t>0536</t>
  </si>
  <si>
    <t>EA611KA-0</t>
  </si>
  <si>
    <t>９本組 [ Hex･+ ]ドライバービット</t>
  </si>
  <si>
    <t>0547</t>
  </si>
  <si>
    <t>EA611GA-170</t>
  </si>
  <si>
    <t>#0x 89mm [+]ドライバービット(ﾀﾞｲﾔﾓﾝﾄﾞ付)</t>
  </si>
  <si>
    <t>EA573VC-4</t>
  </si>
  <si>
    <t>4.0x140mm [Ball Hex-Plus]キーレンチ</t>
  </si>
  <si>
    <t>EA573BL-19</t>
  </si>
  <si>
    <t>19.0x276mm [Hexagon]キーレンチ(ﾛﾝｸﾞ)</t>
  </si>
  <si>
    <t>0563</t>
  </si>
  <si>
    <t>EA573BR-6</t>
  </si>
  <si>
    <t>6.0x230mm [Ball-Hexagon]Ｔ型レンチ</t>
  </si>
  <si>
    <t>EA573KN-100</t>
  </si>
  <si>
    <t>T10- T30/６本組 [Hexlobe]Ｔ型ドライバー</t>
  </si>
  <si>
    <t>EA566AC-16</t>
  </si>
  <si>
    <t>143mm プローブ・フック(精密用)</t>
  </si>
  <si>
    <t>0596</t>
  </si>
  <si>
    <t>EA109AH-56</t>
  </si>
  <si>
    <t>4.8 x 92mm 精密用導電ﾌﾞﾗｼ(ESD･ｽﾃﾝﾚｽ柄)</t>
  </si>
  <si>
    <t>0601</t>
  </si>
  <si>
    <t>EA109GE-25</t>
  </si>
  <si>
    <t>[EA109GE-20用] 替えブラシ</t>
  </si>
  <si>
    <t>EA992CW-11</t>
  </si>
  <si>
    <t>98x90x65mm    部品洗浄かご(ｽﾃﾝﾚｽ製)</t>
  </si>
  <si>
    <t>0613</t>
  </si>
  <si>
    <t>EA992C-84</t>
  </si>
  <si>
    <t>206x172mm パーツトレー用ネット</t>
  </si>
  <si>
    <t>EA929DH-84B</t>
  </si>
  <si>
    <t>緊急油吸着・洗浄キット(車載用)</t>
  </si>
  <si>
    <t>0633</t>
  </si>
  <si>
    <t>EA992DB-27</t>
  </si>
  <si>
    <t>12.5L オイルドレンパン(じょうご付)</t>
  </si>
  <si>
    <t>EA992DB-55</t>
  </si>
  <si>
    <t>990x610x215mm/55L ドレンパン(ﾄﾗｯｸ用)</t>
  </si>
  <si>
    <t>0638</t>
  </si>
  <si>
    <t>EA992BM-2</t>
  </si>
  <si>
    <t>φ203mm ﾌｨﾙﾀｰ付じょうご(ｽﾁｰﾙ製･ﾌﾚｷｼﾌﾞﾙ)</t>
  </si>
  <si>
    <t>EA992BM-11</t>
  </si>
  <si>
    <t>φ165mm じょうご(ｽﾁｰﾙ製)</t>
  </si>
  <si>
    <t>EA992CD-13</t>
  </si>
  <si>
    <t>φ195mm じょうご(ｱﾙﾐ製)</t>
  </si>
  <si>
    <t>0640</t>
  </si>
  <si>
    <t>EA990PP-150</t>
  </si>
  <si>
    <t>286x216x 29mm ピペットトレイ</t>
  </si>
  <si>
    <t>0641</t>
  </si>
  <si>
    <t>EA990B-7</t>
  </si>
  <si>
    <t>180ml オイラー(ﾌﾚｷｼﾌﾞﾙﾉｽﾞﾙ･ﾌﾟﾗｽﾃｨｯｸ製)</t>
  </si>
  <si>
    <t>0642</t>
  </si>
  <si>
    <t>EA991GL-12</t>
  </si>
  <si>
    <t>400ml オイルサクションガン</t>
  </si>
  <si>
    <t>EA756MH-91</t>
  </si>
  <si>
    <t>x3.5/50mm ルーペ(LEDﾗｲﾄ付)</t>
  </si>
  <si>
    <t>EA304AP-12</t>
  </si>
  <si>
    <t>φ1.6mm 交換用こて先 (EA304AP用)</t>
  </si>
  <si>
    <t>0709</t>
  </si>
  <si>
    <t>EA720ME-49</t>
  </si>
  <si>
    <t>60･64mm幅用 標尺スタンド(2個)</t>
  </si>
  <si>
    <t>0719</t>
  </si>
  <si>
    <t>EA720CS-355</t>
  </si>
  <si>
    <t>25mmx5.5m メジャー(ﾅｲﾛﾝｺｰﾄ/ﾎﾙﾀﾞｰ付)</t>
  </si>
  <si>
    <t>EA720HP-2R</t>
  </si>
  <si>
    <t>8mmx2.0m メジャー(ｽﾁｰﾙﾃｰﾌﾟ/ｵｰﾄﾛｯｸ付)</t>
  </si>
  <si>
    <t>EA735ME-60</t>
  </si>
  <si>
    <t>600mm アルミレベル(ﾏｸﾞﾈｯﾄ･角度目盛付)</t>
  </si>
  <si>
    <t>0736</t>
  </si>
  <si>
    <t>EA720YD-60S</t>
  </si>
  <si>
    <t>600mm シルバー直尺(併用目盛)</t>
  </si>
  <si>
    <t>EA720YD-100S</t>
  </si>
  <si>
    <t>1000mm シルバー直尺(併用目盛)</t>
  </si>
  <si>
    <t>0746</t>
  </si>
  <si>
    <t>EA725FC-1</t>
  </si>
  <si>
    <t>0- 75mm ﾃﾞｼﾞﾀﾙ デプスマイクロメーター</t>
  </si>
  <si>
    <t>0759</t>
  </si>
  <si>
    <t>EA715CA-74</t>
  </si>
  <si>
    <t>1220g(0.01g) 電子天秤(校正用分銅内蔵型)</t>
  </si>
  <si>
    <t>EA715CA-76</t>
  </si>
  <si>
    <t>3200g(0.01g) 電子天秤(校正用分銅内蔵型)</t>
  </si>
  <si>
    <t>EA715CA-81</t>
  </si>
  <si>
    <t>220g(0.001g) 防水･防塵 電子天秤</t>
  </si>
  <si>
    <t>EA715CA-82</t>
  </si>
  <si>
    <t>1220g(0.01g) 防水･防塵 電子天秤</t>
  </si>
  <si>
    <t>EA715CA-83</t>
  </si>
  <si>
    <t>2200g(0.01g) 防水･防塵 電子天秤</t>
  </si>
  <si>
    <t>EA715CA-84</t>
  </si>
  <si>
    <t>3200g(0.01g) 防水･防塵 電子天秤</t>
  </si>
  <si>
    <t>0769</t>
  </si>
  <si>
    <t>EA733AH-3A</t>
  </si>
  <si>
    <t>[防水型] 一酸化炭素濃度計(Bluetooth)</t>
  </si>
  <si>
    <t>EA733AH-5</t>
  </si>
  <si>
    <t>[防水型] 酸素・一酸化炭素濃度計</t>
  </si>
  <si>
    <t>EA733AH-6</t>
  </si>
  <si>
    <t>[防水型] 酸素･一酸化炭素濃度計(Bluetooth</t>
  </si>
  <si>
    <t>EA733B-20</t>
  </si>
  <si>
    <t>[防水型] 酸素・硫化水素濃度計</t>
  </si>
  <si>
    <t>EA733CA-11</t>
  </si>
  <si>
    <t>[防水型] 酸素濃度計(Bluetooth)</t>
  </si>
  <si>
    <t>0772</t>
  </si>
  <si>
    <t>EA712GE-2A</t>
  </si>
  <si>
    <t>6000m ケーブル測長･診断機(充電式)</t>
  </si>
  <si>
    <t>0789</t>
  </si>
  <si>
    <t>EA709BH</t>
  </si>
  <si>
    <t>アナログ絶縁･接地抵抗計</t>
  </si>
  <si>
    <t>0826</t>
  </si>
  <si>
    <t>EA851YC</t>
  </si>
  <si>
    <t>260mm 卓上型スライド式丸鋸</t>
  </si>
  <si>
    <t>0832</t>
  </si>
  <si>
    <t>EA810CF-11</t>
  </si>
  <si>
    <t>DC10.8V/18mm ハンマードリル(充電式)</t>
  </si>
  <si>
    <t>0842</t>
  </si>
  <si>
    <t>EA802K-21</t>
  </si>
  <si>
    <t>AC100V/860W パワーミキサー(高速･低速兼用</t>
  </si>
  <si>
    <t>0843</t>
  </si>
  <si>
    <t>EA813R-6</t>
  </si>
  <si>
    <t>12 V 充電器</t>
  </si>
  <si>
    <t>EA818EE-50A</t>
  </si>
  <si>
    <t>AC100V/10000-28000rpm/50Hz ｸﾞﾗｲﾝﾀﾞｰｾｯﾄ</t>
  </si>
  <si>
    <t>0865</t>
  </si>
  <si>
    <t>EA896AH-2</t>
  </si>
  <si>
    <t>AC100V/1.0kW 油用投込みヒーター(温調付)</t>
  </si>
  <si>
    <t>EA815GA-50</t>
  </si>
  <si>
    <t>AC125V/12Ax4.0 m 延長コード</t>
  </si>
  <si>
    <t>EA824-2</t>
  </si>
  <si>
    <t>2.0x 55mm ｽﾄﾚｰﾄｼｬﾝｸﾄﾞﾘﾙ(HSS.2本)</t>
  </si>
  <si>
    <t>EA824-6.8</t>
  </si>
  <si>
    <t>6.8x105mm ｽﾄﾚｰﾄｼｬﾝｸﾄﾞﾘﾙ(HSS)</t>
  </si>
  <si>
    <t>0891</t>
  </si>
  <si>
    <t>EA824ME-6</t>
  </si>
  <si>
    <t>6.2x 60mm 沈めフライス(六角穴付ﾎﾞｰﾙﾄ用)</t>
  </si>
  <si>
    <t>EA829VX-3</t>
  </si>
  <si>
    <t>M 2-M18 タップダイスセット(並目/細目)</t>
  </si>
  <si>
    <t>0927</t>
  </si>
  <si>
    <t>EA819EF-6</t>
  </si>
  <si>
    <t>#60/φ21mm ダイヤモンドディスク</t>
  </si>
  <si>
    <t>EA823L-3L</t>
  </si>
  <si>
    <t>13x485mm エクステンションバー(ｱｰﾊﾞｰ用)</t>
  </si>
  <si>
    <t>EA823LX-1A</t>
  </si>
  <si>
    <t>83mm パイロットドリル(ﾎｰﾙｿｰ用/LENOX)</t>
  </si>
  <si>
    <t>EA824XA-20</t>
  </si>
  <si>
    <t>20.0x205mm 木工用ドリルビット(SDSﾌﾟﾗｽ)</t>
  </si>
  <si>
    <t>EA162RA-9</t>
  </si>
  <si>
    <t>#320/125mm ﾃﾞｨｽｸﾍﾟｰﾊﾟｰ(のり付/10枚)</t>
  </si>
  <si>
    <t>EA809MF-80</t>
  </si>
  <si>
    <t>102mm/#80 ディスクペーパー(25枚)</t>
  </si>
  <si>
    <t>EA809-26</t>
  </si>
  <si>
    <t>φ105x2.0x(15)20mm ﾀﾞｲﾔﾓﾝﾄﾞカッター(3枚)</t>
  </si>
  <si>
    <t>0987</t>
  </si>
  <si>
    <t>EA618AX-422</t>
  </si>
  <si>
    <t>3/8"DRx1/4"HEX ソケットアダプター(ﾛﾝｸﾞ)</t>
  </si>
  <si>
    <t>EA617-131</t>
  </si>
  <si>
    <t>3/8" ソケットホルダー(青)</t>
  </si>
  <si>
    <t>EA617-140</t>
  </si>
  <si>
    <t>1/2" ソケットホルダーセット(ｶﾗﾋﾞﾅ付)</t>
  </si>
  <si>
    <t>0995</t>
  </si>
  <si>
    <t>EA157DA-2</t>
  </si>
  <si>
    <t>3/8"DR/41.0N･m エアーラチェットレンチ</t>
  </si>
  <si>
    <t>0998</t>
  </si>
  <si>
    <t>EA809EJ-60A</t>
  </si>
  <si>
    <t>75mm/#60  ディスクホイール</t>
  </si>
  <si>
    <t>EA125CZ-56</t>
  </si>
  <si>
    <t>11/ 16mm x 6m ｳﾚﾀﾝｴｱｰﾎｰｽ(ｽｲﾍﾞﾙ雄ねじ付</t>
  </si>
  <si>
    <t>1053</t>
  </si>
  <si>
    <t>EA469BF-4</t>
  </si>
  <si>
    <t>Rc1･1/4"x Rc 3/4"x Rc1･1/4" 異径チーズ</t>
  </si>
  <si>
    <t>1065</t>
  </si>
  <si>
    <t>EA465BC-20</t>
  </si>
  <si>
    <t>Rc  2"   ｽｲﾝｸﾞﾁｬｯｷﾊﾞﾙﾌﾞ(給水用/青銅製)</t>
  </si>
  <si>
    <t>1077</t>
  </si>
  <si>
    <t>EA432MG-25</t>
  </si>
  <si>
    <t>R 1 "x R 1 "  給水管用ニップル(ｸﾛﾑﾒｯｷ)</t>
  </si>
  <si>
    <t>1109</t>
  </si>
  <si>
    <t>EA463AP-145</t>
  </si>
  <si>
    <t>38- 45mm 手締めﾎｰｽｸﾗﾝﾌﾟ(ﾀﾞﾌﾞﾙﾜｲﾔｰ/10個)</t>
  </si>
  <si>
    <t>EA475C-370</t>
  </si>
  <si>
    <t>368x 4.8mm 結束バンド(赤/100本)</t>
  </si>
  <si>
    <t>1141</t>
  </si>
  <si>
    <t>EA948HT-10</t>
  </si>
  <si>
    <t>13.0-20.0mm/G 1"    ｹｰﾌﾞﾙｸﾞﾗﾝﾄﾞ(防水型)</t>
  </si>
  <si>
    <t>EA940CF-107</t>
  </si>
  <si>
    <t>換気扇スイッチ</t>
  </si>
  <si>
    <t>EA940CF-136</t>
  </si>
  <si>
    <t>100V/ 4A 埋込ﾊﾟｲﾛｯﾄ･ほたるｽｲｯﾁ(片切)</t>
  </si>
  <si>
    <t>EA940CF-139</t>
  </si>
  <si>
    <t>100V/ 4A 埋込ﾊﾟｲﾛｯﾄ･ほたるｽｲｯﾁ(3路)</t>
  </si>
  <si>
    <t>EA940CE-116A</t>
  </si>
  <si>
    <t>125V/15A 埋込コンセント(2口/扉付)</t>
  </si>
  <si>
    <t>1157</t>
  </si>
  <si>
    <t>EA940CE-171</t>
  </si>
  <si>
    <t>ＬＡＮ用モジュラージャック(ｶﾃｺﾞﾘｰ5E/緑)</t>
  </si>
  <si>
    <t>1158</t>
  </si>
  <si>
    <t>EA940CE-553A</t>
  </si>
  <si>
    <t>プレート(3個/1列/ﾒﾀﾙ製)</t>
  </si>
  <si>
    <t>EA940CE-661</t>
  </si>
  <si>
    <t>φ105mm 電話線プレート(丸型･ﾒﾀﾙ製)</t>
  </si>
  <si>
    <t>1160</t>
  </si>
  <si>
    <t>EA940CE-501</t>
  </si>
  <si>
    <t>125V/15A ﾌﾛｱｰｺﾝｾﾝﾄ/丸型(2口)</t>
  </si>
  <si>
    <t>EA940CE-511</t>
  </si>
  <si>
    <t>125V/15A ﾌﾛｱｰｺﾝｾﾝﾄ/角型(2口)</t>
  </si>
  <si>
    <t>1166</t>
  </si>
  <si>
    <t>EA940CB-93</t>
  </si>
  <si>
    <t>300V/ 7A 中間スイッチ(袋打ｺｰﾄﾞ用)</t>
  </si>
  <si>
    <t>EA940DB-7A</t>
  </si>
  <si>
    <t>AC200/220V ＬＥＤ表示灯(赤)</t>
  </si>
  <si>
    <t>EA948BZ-3</t>
  </si>
  <si>
    <t>M4/108mm 雌ねじ取手(樹脂製・黒)</t>
  </si>
  <si>
    <t>EA948BX-101</t>
  </si>
  <si>
    <t>M8x12mm/40mm 雌ねじプラスチックノブ</t>
  </si>
  <si>
    <t>EA948AD-118</t>
  </si>
  <si>
    <t>M8x35mm 雄ねじノブ</t>
  </si>
  <si>
    <t>EA948BX-131A</t>
  </si>
  <si>
    <t>M5x10mm/φ31mm 雄ねじノブ</t>
  </si>
  <si>
    <t>1211</t>
  </si>
  <si>
    <t>EA948CA-97</t>
  </si>
  <si>
    <t>M12x60mm [ｽﾁｰﾙ製 ]雄ねじﾃﾝｼｮﾝﾚﾊﾞｰ</t>
  </si>
  <si>
    <t>EA948JD-11</t>
  </si>
  <si>
    <t>50mm [左方向/上目盛] スケール(ｽﾃﾝﾚｽ)</t>
  </si>
  <si>
    <t>EA949DT-1605</t>
  </si>
  <si>
    <t>M16x 70mm強力六角ﾎﾞﾙﾄ(SUS/ﾅｯﾄﾜｯｼｬ付半ﾈｼﾞ</t>
  </si>
  <si>
    <t>EA945TC-14A</t>
  </si>
  <si>
    <t>1.90x32mm 丸釘(約335本)</t>
  </si>
  <si>
    <t>EA949FB-4A</t>
  </si>
  <si>
    <t>3.05x 65mm スクリュー釘(約60本)</t>
  </si>
  <si>
    <t>1300</t>
  </si>
  <si>
    <t>EA423R-6A</t>
  </si>
  <si>
    <t>P- 6 オーリング (ﾌｯ素ｺﾞﾑ/2個)</t>
  </si>
  <si>
    <t>EA423RW-9A</t>
  </si>
  <si>
    <t>S-9    オーリング(ﾆﾄﾘﾙ2種/固定用/5個)</t>
  </si>
  <si>
    <t>1315</t>
  </si>
  <si>
    <t>EA781BT-12</t>
  </si>
  <si>
    <t>100mmx1m  ﾏｸﾞﾈｯﾄﾛｰﾙ(ﾎﾜｲﾄﾎﾞｰﾄﾞﾀｲﾌﾟ/黄)</t>
  </si>
  <si>
    <t>1323</t>
  </si>
  <si>
    <t>EA951LD-23A</t>
  </si>
  <si>
    <t>65kg以下 ﾄﾞｱｸﾛｰｻﾞｰ(ﾊﾟﾗﾚﾙ段付型/ｼﾙﾊﾞｰ)</t>
  </si>
  <si>
    <t>EA951FA-6</t>
  </si>
  <si>
    <t>130x25x30mm ﾄﾞｱｽﾄｯﾊﾟｰ(ﾏｼﾞｯｸﾃｰﾌﾟ付/灰)</t>
  </si>
  <si>
    <t>EA951HC-8</t>
  </si>
  <si>
    <t>102x102mm 公団型義星丁番(SUS304/ﾍｱﾗｲﾝ)</t>
  </si>
  <si>
    <t>EA638M-74</t>
  </si>
  <si>
    <t>40x24x22mm/M10 ナットプレート(ｽﾃﾝﾚｽ製)</t>
  </si>
  <si>
    <t>EA638H-6</t>
  </si>
  <si>
    <t>45x14.5x6.0mm クイックリング(ｽﾁｰﾙ/Zinc)</t>
  </si>
  <si>
    <t>EA970KE-1A</t>
  </si>
  <si>
    <t>300- 450mm テンションポール</t>
  </si>
  <si>
    <t>EA997LE-86</t>
  </si>
  <si>
    <t>450角用ﾌﾛｱﾊｯﾁ(張物用/把手式)</t>
  </si>
  <si>
    <t>1400</t>
  </si>
  <si>
    <t>EA330G-1</t>
  </si>
  <si>
    <t>1300℃ プロパンバーナー</t>
  </si>
  <si>
    <t>EA983FN-50G</t>
  </si>
  <si>
    <t>50x50x30mm 角型保護キャップ(ｸﾞﾚ-/2個)</t>
  </si>
  <si>
    <t>EA997RY-181</t>
  </si>
  <si>
    <t>1000mmx 2m ゴムクッションマット</t>
  </si>
  <si>
    <t>1444</t>
  </si>
  <si>
    <t>EA944MT-21</t>
  </si>
  <si>
    <t>140mmx25m 幌補修テープ(ｸﾞﾘｰﾝ)</t>
  </si>
  <si>
    <t>1454</t>
  </si>
  <si>
    <t>EA944NL-1B</t>
  </si>
  <si>
    <t>50mmx50m 粘着テープ(ｱﾙﾐｸﾗﾌﾄ)</t>
  </si>
  <si>
    <t>EA935KB-22</t>
  </si>
  <si>
    <t>3.0kg 工業用接着剤(耐熱)</t>
  </si>
  <si>
    <t>1486</t>
  </si>
  <si>
    <t>EA942ES-21</t>
  </si>
  <si>
    <t>0.4L ポリエステル洗浄剤(FRP用)</t>
  </si>
  <si>
    <t>EA942ES-22</t>
  </si>
  <si>
    <t>1.0L ポリエステル洗浄剤(FRP用)</t>
  </si>
  <si>
    <t>EA942ES-23</t>
  </si>
  <si>
    <t>4.0L ポリエステル洗浄剤(FRP用)</t>
  </si>
  <si>
    <t>EA942EN-35</t>
  </si>
  <si>
    <t>1.0L 船舶用塗料専用シンナー(うすめ液)</t>
  </si>
  <si>
    <t>EA942EN-36</t>
  </si>
  <si>
    <t>4.0L 船舶用塗料専用シンナー(うすめ液)</t>
  </si>
  <si>
    <t>EA942EP-2</t>
  </si>
  <si>
    <t>400ml ペイントうすめ液</t>
  </si>
  <si>
    <t>EA942EP-3</t>
  </si>
  <si>
    <t>1.6L ペイントうすめ液</t>
  </si>
  <si>
    <t>EA942EP-7</t>
  </si>
  <si>
    <t>400ml ラッカー系塗料･うすめ液</t>
  </si>
  <si>
    <t>EA942EP-8</t>
  </si>
  <si>
    <t>1.6L ラッカー系塗料･うすめ液</t>
  </si>
  <si>
    <t>EA942FG-2</t>
  </si>
  <si>
    <t>[EA942FB,FC用] 1.0kg ｼﾝﾅｰ(春･夏･秋用)</t>
  </si>
  <si>
    <t>EA942FG-12</t>
  </si>
  <si>
    <t>[EA942FA用] 1.0kg シンナー(春･夏･秋用)</t>
  </si>
  <si>
    <t>1493</t>
  </si>
  <si>
    <t>EA942C-5D</t>
  </si>
  <si>
    <t>300ml シンナースプレー</t>
  </si>
  <si>
    <t>1509</t>
  </si>
  <si>
    <t>EA920BE-31B</t>
  </si>
  <si>
    <t>650ml パーツクリーナー(強力･速乾型/30本)</t>
  </si>
  <si>
    <t>EA925MG-4A</t>
  </si>
  <si>
    <t>305x178x229mm ツールバッグ(600ﾃﾞﾆｰﾙ)</t>
  </si>
  <si>
    <t>1533</t>
  </si>
  <si>
    <t>EA927AG-131</t>
  </si>
  <si>
    <t>110x145x 20mm マルチポーチ(ﾚｯﾄﾞ)</t>
  </si>
  <si>
    <t>EA508TL-7</t>
  </si>
  <si>
    <t>163x227x177mm/4.60L 密閉保存容器</t>
  </si>
  <si>
    <t>1564</t>
  </si>
  <si>
    <t>EA506MC-3</t>
  </si>
  <si>
    <t>810x370x540mm/107L 収納ｹｰｽ(ｷｬｽﾀｰ付)</t>
  </si>
  <si>
    <t>EA506MA-46</t>
  </si>
  <si>
    <t>350x400x400mm  引出し式収納ケース</t>
  </si>
  <si>
    <t>1567</t>
  </si>
  <si>
    <t>EA506MA-8</t>
  </si>
  <si>
    <t>450x550x250mm 引出し式収納ケース(2個)</t>
  </si>
  <si>
    <t>EA506MA-16</t>
  </si>
  <si>
    <t>440x740x300mm 引出し式収納ケース(2個)</t>
  </si>
  <si>
    <t>1583</t>
  </si>
  <si>
    <t>EA661CM-11</t>
  </si>
  <si>
    <t>103x 95x 53mm ﾊﾟｰﾂﾄﾚｰ(重ね置型･緑/100個)</t>
  </si>
  <si>
    <t>EA944TA-1</t>
  </si>
  <si>
    <t>300mmx500m/18ﾐｸﾛﾝ ストレッチフィルム/6巻</t>
  </si>
  <si>
    <t>EA944TA-2</t>
  </si>
  <si>
    <t>500mmx300m/18ﾐｸﾛﾝ ストレッチフィルム/6巻</t>
  </si>
  <si>
    <t>EA944TA-41</t>
  </si>
  <si>
    <t>500mmx400m/12ﾐｸﾛﾝ ストレッチフィルム/6巻</t>
  </si>
  <si>
    <t>EA944TA-61</t>
  </si>
  <si>
    <t>500mmx300m/16ﾐｸﾛﾝ ストレッチフィルム/6巻</t>
  </si>
  <si>
    <t>EA944TA-62</t>
  </si>
  <si>
    <t>300mmx500m/16ﾐｸﾛﾝ ストレッチフィルム/6巻</t>
  </si>
  <si>
    <t>EA995BP-17</t>
  </si>
  <si>
    <t>150x200mmx400m エアー緩衝材</t>
  </si>
  <si>
    <t>EA995BR-34</t>
  </si>
  <si>
    <t>φ 65-100mmx5m 伸縮ネット(表面保護用)</t>
  </si>
  <si>
    <t>1668</t>
  </si>
  <si>
    <t>EA985PK-1</t>
  </si>
  <si>
    <t>1200x1200x1300mm ﾊﾟﾚｯﾄｶﾊﾞｰ(裾ひも式/青)</t>
  </si>
  <si>
    <t>1683</t>
  </si>
  <si>
    <t>EA986PR-300</t>
  </si>
  <si>
    <t>257mm キャスター(固定金具付)</t>
  </si>
  <si>
    <t>1692</t>
  </si>
  <si>
    <t>EA986KG-2</t>
  </si>
  <si>
    <t>125mm キャスター(自在金具・前輪ﾌﾞﾚｰｷ付)</t>
  </si>
  <si>
    <t>EA986ME-24</t>
  </si>
  <si>
    <t>200x50mm 車輪(ﾎﾟﾘｳﾚﾀﾝ+ﾅｲﾛﾝ+静音型)</t>
  </si>
  <si>
    <t>1701</t>
  </si>
  <si>
    <t>EA986CW-4</t>
  </si>
  <si>
    <t>400x 80mm ソリッドラバータイヤ(ｽﾁｰﾙﾎｲｰﾙ)</t>
  </si>
  <si>
    <t>1702</t>
  </si>
  <si>
    <t>EA986VG-105</t>
  </si>
  <si>
    <t>105mm/ 600kg 戸車(平型・重量用)</t>
  </si>
  <si>
    <t>1706</t>
  </si>
  <si>
    <t>EA986RH-106</t>
  </si>
  <si>
    <t>9x2000mm 戸車用レール(A型/ｱﾙﾐ製/ｼﾙﾊﾞｰ)</t>
  </si>
  <si>
    <t>1713</t>
  </si>
  <si>
    <t>EA840DK-8</t>
  </si>
  <si>
    <t>DC12V/3856kg 電動ウィンチ(直流)</t>
  </si>
  <si>
    <t>EA982ST-28</t>
  </si>
  <si>
    <t>50mmx 8.0m/1010kg ﾍﾞﾙﾄ荷締機(両端ﾌｯｸ型)</t>
  </si>
  <si>
    <t>1721</t>
  </si>
  <si>
    <t>EA982SG-15</t>
  </si>
  <si>
    <t>25mmx 5.0m/ 152kg 荷締ストラップ(ｶﾑ式)</t>
  </si>
  <si>
    <t>EA944MA-3</t>
  </si>
  <si>
    <t>20mmx3.0m 両面マジック結束バンド(赤)</t>
  </si>
  <si>
    <t>1740</t>
  </si>
  <si>
    <t>EA840B-31B</t>
  </si>
  <si>
    <t>60kg/31m 電動ウインチ</t>
  </si>
  <si>
    <t>EA840B-130BA</t>
  </si>
  <si>
    <t>130kg/30m 電動ウインチ</t>
  </si>
  <si>
    <t>EA840B-200C</t>
  </si>
  <si>
    <t>200kg/29m 電動ウインチ</t>
  </si>
  <si>
    <t>EA981VZ-22</t>
  </si>
  <si>
    <t>1.6 tx1.5m ｽﾘﾝｸﾞﾁｪｰﾝ(2本吊/偏荷重吊荷用)</t>
  </si>
  <si>
    <t>1750</t>
  </si>
  <si>
    <t>EA984DN-1</t>
  </si>
  <si>
    <t>1.0ton 無傷竪吊クランプ</t>
  </si>
  <si>
    <t>1751</t>
  </si>
  <si>
    <t>EA984FA-32A</t>
  </si>
  <si>
    <t>1.0ton ｽｸﾘｭｰｸﾗﾝﾌﾟ(ﾀﾞﾌﾞﾙｱｲ/ﾂｲｽﾄｶﾑ式)</t>
  </si>
  <si>
    <t>EA984FA-62</t>
  </si>
  <si>
    <t>0.5ton スクリュークランプ(万能型)</t>
  </si>
  <si>
    <t>EA984FA-63</t>
  </si>
  <si>
    <t>1.0ton スクリュークランプ(万能型)</t>
  </si>
  <si>
    <t>EA984FA-64</t>
  </si>
  <si>
    <t>EA984FA-65</t>
  </si>
  <si>
    <t>1.5ton スクリュークランプ(万能型)</t>
  </si>
  <si>
    <t>EA984FA-66A</t>
  </si>
  <si>
    <t>EA984FA-67</t>
  </si>
  <si>
    <t>3.0ton スクリュークランプ(万能型)</t>
  </si>
  <si>
    <t>EA987FB-120</t>
  </si>
  <si>
    <t>2.0ton アイフック</t>
  </si>
  <si>
    <t>1770</t>
  </si>
  <si>
    <t>EA903BW-94</t>
  </si>
  <si>
    <t>手すりﾌﾙｾｯﾄ(5段用/EA903BW-51用)</t>
  </si>
  <si>
    <t>EA903PA-22</t>
  </si>
  <si>
    <t>600x400mm/0.6m/2段 作業台(ｽﾃﾝﾚｽ製)</t>
  </si>
  <si>
    <t>1773</t>
  </si>
  <si>
    <t>EA903PA-30</t>
  </si>
  <si>
    <t>650x640mm 作業台(ﾄｲﾚ用)</t>
  </si>
  <si>
    <t>EA765ME-70A</t>
  </si>
  <si>
    <t>0.5mm シャープペンシル(ﾌﾞﾗｯｸ/ｹﾞﾙｸﾞﾘｯﾌﾟ)</t>
  </si>
  <si>
    <t>1782</t>
  </si>
  <si>
    <t>EA765MJ-32</t>
  </si>
  <si>
    <t>[青/細字] 油性マーカー(10本)</t>
  </si>
  <si>
    <t>EA765MJ-56B</t>
  </si>
  <si>
    <t>[赤] ホワイトボードマーカー</t>
  </si>
  <si>
    <t>EA765MJ-62B</t>
  </si>
  <si>
    <t>[青] ホワイトボードマーカー</t>
  </si>
  <si>
    <t>EA765MJ-113</t>
  </si>
  <si>
    <t>[青] ホワイトボードマーカー(1本)</t>
  </si>
  <si>
    <t>1785</t>
  </si>
  <si>
    <t>EA765BR-66</t>
  </si>
  <si>
    <t>8.5㎜x10m はがせる修正テープ(詰替用)</t>
  </si>
  <si>
    <t>1790</t>
  </si>
  <si>
    <t>EA736B-7</t>
  </si>
  <si>
    <t>21cm 三定定規セット(2枚組)</t>
  </si>
  <si>
    <t>1804</t>
  </si>
  <si>
    <t>EA925DA-4</t>
  </si>
  <si>
    <t>60x28x215mm カッターナイフホルダー</t>
  </si>
  <si>
    <t>EA628WX-33</t>
  </si>
  <si>
    <t>100x 6mm/100g ﾓﾋﾞﾛﾝﾊﾞﾝﾄﾞ(洗浄ﾀｲﾌﾟ/白)</t>
  </si>
  <si>
    <t>EA956VA-603A</t>
  </si>
  <si>
    <t>ＩＤカードホルダー(ｽﾄﾗｯﾌﾟ付/黄緑)</t>
  </si>
  <si>
    <t>1816</t>
  </si>
  <si>
    <t>EA951D-5WA</t>
  </si>
  <si>
    <t>25x35x75mm フック(ｽﾃﾝﾚｽ製 ｱｲﾎﾞﾘ/2個)</t>
  </si>
  <si>
    <t>1833</t>
  </si>
  <si>
    <t>EA762GA-174</t>
  </si>
  <si>
    <t>75x 14mm 強粘着メモ(90枚x4個/ﾊﾟｽﾃﾙ4色)</t>
  </si>
  <si>
    <t>EA954TL-111</t>
  </si>
  <si>
    <t>162x329x237mm ﾌｧｲﾙ収納ボックス(ﾌﾞﾙｰ)</t>
  </si>
  <si>
    <t>EA761G-129</t>
  </si>
  <si>
    <t>10桁 計算機(ﾌﾞﾗｯｸ)</t>
  </si>
  <si>
    <t>EA761GA-14B</t>
  </si>
  <si>
    <t>10桁 手帳型計算機(ﾌﾞﾙｰ)</t>
  </si>
  <si>
    <t>EA761GA-22</t>
  </si>
  <si>
    <t>12桁 パーソナル計算機(ﾍﾟｰﾙﾌﾞﾙｰ)</t>
  </si>
  <si>
    <t>1845</t>
  </si>
  <si>
    <t>EA761DS-618</t>
  </si>
  <si>
    <t>18mmx2.5m 熱収縮チューブテープ</t>
  </si>
  <si>
    <t>1846</t>
  </si>
  <si>
    <t>EA761DE-126</t>
  </si>
  <si>
    <t>12mm テープカセット(強粘着/ﾋﾟﾝｸ)</t>
  </si>
  <si>
    <t>EA761LC-180</t>
  </si>
  <si>
    <t>1800x910mm ホワイトボード(暗線入)</t>
  </si>
  <si>
    <t>1862</t>
  </si>
  <si>
    <t>EA763BC-66</t>
  </si>
  <si>
    <t>1.2m ステレオイヤホン(ﾏｲｸ付)</t>
  </si>
  <si>
    <t>EA764AT-13</t>
  </si>
  <si>
    <t>φ 9x166mm タッチペン(充電式/iPad用)</t>
  </si>
  <si>
    <t>1868</t>
  </si>
  <si>
    <t>EA764-103B</t>
  </si>
  <si>
    <t>285x 68x 26mm リストパッド(ﾌﾞﾗｯｸ)</t>
  </si>
  <si>
    <t>EA764AB-216</t>
  </si>
  <si>
    <t>345x115x19mm キーボード(薄型/ﾃﾝｷｰ付/白)</t>
  </si>
  <si>
    <t>1873</t>
  </si>
  <si>
    <t>EA954JB-40</t>
  </si>
  <si>
    <t>322x126x286mm データホルダー</t>
  </si>
  <si>
    <t>1876</t>
  </si>
  <si>
    <t>EA764AD-88</t>
  </si>
  <si>
    <t>[10ﾎﾟｰﾄ] USB5Gbpsﾊﾌﾞ(ﾀﾌﾞﾚｯﾄ充電用)</t>
  </si>
  <si>
    <t>EA764AD-89</t>
  </si>
  <si>
    <t>[20ﾎﾟｰﾄ] USB5Gbpsﾊﾌﾞ(ﾀﾌﾞﾚｯﾄ充電用)</t>
  </si>
  <si>
    <t>EA759GY-26C</t>
  </si>
  <si>
    <t>Wi-Fiルーター(Wi-Fi6対応)</t>
  </si>
  <si>
    <t>1891</t>
  </si>
  <si>
    <t>EA764AJ-165</t>
  </si>
  <si>
    <t>1.0m ﾏｸﾞﾈｯﾄ脱着式ｹｰﾌﾞﾙ(C-A/ﾀﾌﾞﾚｯﾄ用)</t>
  </si>
  <si>
    <t>1894</t>
  </si>
  <si>
    <t>EA764AD-203A</t>
  </si>
  <si>
    <t>USB2.0 USB切替器(2回路/ﾏｸﾞﾈｯﾄ付)</t>
  </si>
  <si>
    <t>EA940PR-38</t>
  </si>
  <si>
    <t>[DVI-DisplayPort] 変換ｱﾀﾞﾌﾟﾀｰ</t>
  </si>
  <si>
    <t>1906</t>
  </si>
  <si>
    <t>EA764AE-7</t>
  </si>
  <si>
    <t>ＨＤＭＩパソコン切替器</t>
  </si>
  <si>
    <t>EA538G-31</t>
  </si>
  <si>
    <t>EA759GV-146</t>
  </si>
  <si>
    <t>2GB ＵＳＢメモリー(ﾊﾟｽﾜｰﾄﾞﾛｯｸ)</t>
  </si>
  <si>
    <t>EA759GV-147</t>
  </si>
  <si>
    <t>4GB ＵＳＢメモリー(ﾊﾟｽﾜｰﾄﾞﾛｯｸ)</t>
  </si>
  <si>
    <t>EA759GK-27E</t>
  </si>
  <si>
    <t>32GB ＳＤＨＣメモリーカード</t>
  </si>
  <si>
    <t>EA759GL-34</t>
  </si>
  <si>
    <t>64GB micro SDXC メモリーカード</t>
  </si>
  <si>
    <t>EA759GL-36</t>
  </si>
  <si>
    <t>256GB micro SDXC メモリーカード</t>
  </si>
  <si>
    <t>1934</t>
  </si>
  <si>
    <t>EA762EE-98</t>
  </si>
  <si>
    <t>CD/DVD用 ﾍﾟｰﾊﾟｰｽﾘｰﾌﾞｹｰｽ(窓あり/ 50枚)</t>
  </si>
  <si>
    <t>EA762EE-99</t>
  </si>
  <si>
    <t>CD/DVD用 ﾍﾟｰﾊﾟｰｽﾘｰﾌﾞｹｰｽ(窓あり/100枚)</t>
  </si>
  <si>
    <t>EA761HE-141</t>
  </si>
  <si>
    <t>216x303mm/A4 ラミネートフィルム(25枚)</t>
  </si>
  <si>
    <t>1938</t>
  </si>
  <si>
    <t>EA763ZD-61</t>
  </si>
  <si>
    <t>435x355x520mm/23.5L ｵｰﾄﾌｨｰﾄﾞｼｭﾚｯﾀﾞｰ</t>
  </si>
  <si>
    <t>EA798CA-98</t>
  </si>
  <si>
    <t>300x267x119mm [電波]置時計</t>
  </si>
  <si>
    <t>1950</t>
  </si>
  <si>
    <t>EA790MP-1D</t>
  </si>
  <si>
    <t>トランシーバー[Bluetooth対応/防水･防塵型</t>
  </si>
  <si>
    <t>1957</t>
  </si>
  <si>
    <t>EA759GA-79K</t>
  </si>
  <si>
    <t>ﾃﾞｼﾞﾀﾙ一眼ﾚﾌｶﾒﾗ(保護ﾌｨﾙﾑ･SDｶｰﾄﾞ付)</t>
  </si>
  <si>
    <t>1967</t>
  </si>
  <si>
    <t>EA995AA-465</t>
  </si>
  <si>
    <t>465x420x1045mm 傘袋スタンド(ｺﾞﾐ箱付)</t>
  </si>
  <si>
    <t>1983</t>
  </si>
  <si>
    <t>EA956XA-185</t>
  </si>
  <si>
    <t>1984</t>
  </si>
  <si>
    <t>EA956XB-10</t>
  </si>
  <si>
    <t>ビジネスチェアー(高耐荷重/肘付/ﾌﾞﾗｯｸ)</t>
  </si>
  <si>
    <t>EA956XA-161</t>
  </si>
  <si>
    <t>ビジネスチェアー(ﾎﾞﾙﾄﾞｰ)</t>
  </si>
  <si>
    <t>1995</t>
  </si>
  <si>
    <t>EA954DJ-105</t>
  </si>
  <si>
    <t>900x450x 890mm 収納庫(3枚引き戸)</t>
  </si>
  <si>
    <t>2011</t>
  </si>
  <si>
    <t>EA927-112</t>
  </si>
  <si>
    <t>10.1型 タブレットケース(防水)</t>
  </si>
  <si>
    <t>EA927AE-21</t>
  </si>
  <si>
    <t>300x100x370mm ﾊﾞｯｸﾊﾟｯｸ(ﾚｻﾞｰ/ﾀﾞｰｸﾌﾞﾗｳﾝ)</t>
  </si>
  <si>
    <t>2021</t>
  </si>
  <si>
    <t>EA927AG-121</t>
  </si>
  <si>
    <t>160x180x 20mm マルチポーチ(ﾚｯﾄﾞ)</t>
  </si>
  <si>
    <t>EA927AG-122</t>
  </si>
  <si>
    <t>160x180x 20mm マルチポーチ(ﾌﾞﾙｰ)</t>
  </si>
  <si>
    <t>EA927AG-123</t>
  </si>
  <si>
    <t>160x180x 20mm マルチポーチ(ｱｲﾎﾞﾘｰ)</t>
  </si>
  <si>
    <t>EA761XD-33A</t>
  </si>
  <si>
    <t>AC100V/4W 照明灯/LED(ｸﾗﾝﾌﾟ･卓上式/白)</t>
  </si>
  <si>
    <t>EA761XP-21</t>
  </si>
  <si>
    <t>φ600x 90mm LEDｼｰﾘﾝｸﾞﾗｲﾄ(薄型/ 8畳用)</t>
  </si>
  <si>
    <t>EA761XP-23</t>
  </si>
  <si>
    <t>φ600x 90mm LEDｼｰﾘﾝｸﾞﾗｲﾄ(薄型/12畳用)</t>
  </si>
  <si>
    <t>EA758XA-136</t>
  </si>
  <si>
    <t>AC100V/1.4W/E26 LEDｼｬﾝﾃﾞﾘｱ電球(ｸﾘｱ電球色</t>
  </si>
  <si>
    <t>EA763AZ-182</t>
  </si>
  <si>
    <t>0.36L[ｽﾃﾝﾚｽ製]ﾏｸﾞﾎﾞﾄﾙ(ｽｸﾘｭｰ式/ﾌﾛｰﾗﾙﾋﾟﾝｸ)</t>
  </si>
  <si>
    <t>EA913VA-23</t>
  </si>
  <si>
    <t>3.7L ケトル(笛吹き/ｽﾃﾝﾚｽ製)</t>
  </si>
  <si>
    <t>EA913VS-11</t>
  </si>
  <si>
    <t>190x140x105mm エッグパン(IH対応)</t>
  </si>
  <si>
    <t>2127</t>
  </si>
  <si>
    <t>EA927SB-91</t>
  </si>
  <si>
    <t>900x650mm パネル用袋(B2サイズ/20枚)</t>
  </si>
  <si>
    <t>EA922KE-100</t>
  </si>
  <si>
    <t>340x366x1430mm 足踏式消毒液スタンド</t>
  </si>
  <si>
    <t>EA922KB-13G</t>
  </si>
  <si>
    <t>400g 衣類用洗剤(ｱﾀｯｸZERO)</t>
  </si>
  <si>
    <t>2153</t>
  </si>
  <si>
    <t>EA941D-26</t>
  </si>
  <si>
    <t>350ml ダニよけスプレー(ﾎﾞﾀﾆｶﾙｿｰﾌﾟの香り)</t>
  </si>
  <si>
    <t>2157</t>
  </si>
  <si>
    <t>EA998BB-82</t>
  </si>
  <si>
    <t>ヘルメット(ｴｱﾗｲﾄ･白/ｸﾞﾚｰ)</t>
  </si>
  <si>
    <t>2162</t>
  </si>
  <si>
    <t>EA983G-5</t>
  </si>
  <si>
    <t>10x700mm ﾍﾙﾒｯﾄ用反射テープ(緑10枚x1巻)</t>
  </si>
  <si>
    <t>2173</t>
  </si>
  <si>
    <t>EA800MS-52A</t>
  </si>
  <si>
    <t>[EA800MS-51A用] 交換フィルター</t>
  </si>
  <si>
    <t>EA354AB-92</t>
  </si>
  <si>
    <t>[Ｌ/240mm] 手袋(薄手･ﾅｲﾛﾝ･天然ｺﾞﾑ張り)</t>
  </si>
  <si>
    <t>EA353BW-157</t>
  </si>
  <si>
    <t>[Ｌ] ﾒｶﾆｸｽｸﾞﾛｰﾌﾞ(合成革/指出し/ｺﾖｰﾃ)</t>
  </si>
  <si>
    <t>EA353BE-65</t>
  </si>
  <si>
    <t>[Ｍ] 手袋(豚革)</t>
  </si>
  <si>
    <t>EA353CC-58</t>
  </si>
  <si>
    <t>[LL] 手袋(牛革)</t>
  </si>
  <si>
    <t>EA354BN-12B</t>
  </si>
  <si>
    <t>[Ｍ/250mm] 手袋(ﾆﾄﾘﾙｺﾞﾑ･ﾊﾟｳﾀﾞｰ無/100枚)</t>
  </si>
  <si>
    <t>EA354GA-22C</t>
  </si>
  <si>
    <t>[Ｓ] 手袋(ﾆﾄﾘﾙｺﾞﾑ･ﾊﾟｳﾀﾞｰ無/100枚)</t>
  </si>
  <si>
    <t>2208</t>
  </si>
  <si>
    <t>EA998TK-26.5</t>
  </si>
  <si>
    <t>26.5cm 防水セーフティシューズ(ﾌﾞﾗｯｸ)</t>
  </si>
  <si>
    <t>EA998VT-24.5A</t>
  </si>
  <si>
    <t>24.5cm プロスニーカー(ﾊｲｶｯﾄ)</t>
  </si>
  <si>
    <t>EA998VT-27A</t>
  </si>
  <si>
    <t>27.0cm プロスニーカー(ﾊｲｶｯﾄ)</t>
  </si>
  <si>
    <t>EA998VT-27.5A</t>
  </si>
  <si>
    <t>27.5cm プロスニーカー(ﾊｲｶｯﾄ)</t>
  </si>
  <si>
    <t>EA998VT-28A</t>
  </si>
  <si>
    <t>28.0cm プロスニーカー(ﾊｲｶｯﾄ)</t>
  </si>
  <si>
    <t>2210</t>
  </si>
  <si>
    <t>EA998SK-25.5</t>
  </si>
  <si>
    <t>25.5cm 安全靴(高所作業用)</t>
  </si>
  <si>
    <t>2218</t>
  </si>
  <si>
    <t>EA996AZ-94A</t>
  </si>
  <si>
    <t>[3L] 使い捨て防護服</t>
  </si>
  <si>
    <t>EA915EM-114</t>
  </si>
  <si>
    <t>ネッククーラー(PRO/ﾌﾞﾗｯｸ)</t>
  </si>
  <si>
    <t>EA983R-252</t>
  </si>
  <si>
    <t>安全ベスト(ﾌﾙﾊｰﾈｽ用/紺･黄)</t>
  </si>
  <si>
    <t>2231</t>
  </si>
  <si>
    <t>EA983R-526</t>
  </si>
  <si>
    <t>ＬＥＤ安全ベスト(ﾋﾞｯｸﾞｻｲｽﾞ･黄/黄)</t>
  </si>
  <si>
    <t>2247</t>
  </si>
  <si>
    <t>EA983FR-114</t>
  </si>
  <si>
    <t>[単2x3本] ＬＥＤ誘導燈(青色/φ34x820mm)</t>
  </si>
  <si>
    <t>EA983FT-91</t>
  </si>
  <si>
    <t>300x94x426mm コーン看板(駐車禁止ﾏｰｸ)</t>
  </si>
  <si>
    <t>2263</t>
  </si>
  <si>
    <t>EA983BD-62</t>
  </si>
  <si>
    <t>300x500mm 吹流し標識</t>
  </si>
  <si>
    <t>EA766ZF-16</t>
  </si>
  <si>
    <t>120x 95mm 伸縮式両面ボード</t>
  </si>
  <si>
    <t>EA983B-72</t>
  </si>
  <si>
    <t>ＪＩＳ安全標識板[作業中立入禁止]</t>
  </si>
  <si>
    <t>EA983AC-1</t>
  </si>
  <si>
    <t>360x120mm 短冊形一般標識[点検確認]</t>
  </si>
  <si>
    <t>EA983AD-28B</t>
  </si>
  <si>
    <t>360x90mm 短冊型安全ｽﾃｯｶｰ(足元注意/3枚)</t>
  </si>
  <si>
    <t>EA983CA-31</t>
  </si>
  <si>
    <t>150x 90mm 修理点検標識[さわるな]</t>
  </si>
  <si>
    <t>2293</t>
  </si>
  <si>
    <t>EA983FY-61</t>
  </si>
  <si>
    <t>300x 300mm 点字パネル(仮設専用/ﾎﾟｲﾝﾄ)</t>
  </si>
  <si>
    <t>EA983GR-2</t>
  </si>
  <si>
    <t>50mmx 3 m ハイレベル反射テープ(赤/白)</t>
  </si>
  <si>
    <t>2329</t>
  </si>
  <si>
    <t>EA916ZL-58</t>
  </si>
  <si>
    <t>90mm キーキャリー(ﾄﾘｶﾞｰｽﾅｯﾌﾟ)</t>
  </si>
  <si>
    <t>EA591-2</t>
  </si>
  <si>
    <t>2mm 英字刻印セット</t>
  </si>
  <si>
    <t>2366</t>
  </si>
  <si>
    <t>EA928AG-244</t>
  </si>
  <si>
    <t>120x35mm 洗浄ブラシ(ｻｯｼ･ﾚｰﾙ用)</t>
  </si>
  <si>
    <t>2375</t>
  </si>
  <si>
    <t>EA928CC-210</t>
  </si>
  <si>
    <t>デッキ･ほうき･モップセット</t>
  </si>
  <si>
    <t>EA115TR-72A</t>
  </si>
  <si>
    <t>2459</t>
  </si>
  <si>
    <t>EA764A-166</t>
  </si>
  <si>
    <t>スマートフォン用車載ホルダー(吸盤式)</t>
  </si>
  <si>
    <t>EA928AG-591</t>
  </si>
  <si>
    <t>835-1100mm スノーブラシ(伸縮型)</t>
  </si>
  <si>
    <t>2489</t>
  </si>
  <si>
    <t>EA650DD-27</t>
  </si>
  <si>
    <t>1067mm ロングリフティングフック</t>
  </si>
  <si>
    <t>EA813R-10A</t>
  </si>
  <si>
    <t>25.2V 充電器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</si>
</sst>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0"/>
  <sheetViews>
    <sheetView tabSelected="1" defaultGridColor="0" colorId="8" zoomScaleNormal="100" zoomScaleSheetLayoutView="100" workbookViewId="0">
      <selection sqref="A1:B1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46113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139</v>
      </c>
    </row>
    <row r="9" spans="1:6" s="1" customFormat="1" ht="12" x14ac:dyDescent="0.15"/>
    <row r="10" spans="1:6" s="1" customFormat="1" ht="12" x14ac:dyDescent="0.15">
      <c r="B10" s="10" t="s">
        <v>25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140</v>
      </c>
      <c r="D12" s="6" t="s">
        <v>141</v>
      </c>
      <c r="E12" s="5" t="str">
        <f>HYPERLINK("https://www.esco-net.com/wcs/escort/ec/detail?hHinCd=EA109LW-91","EA109LW-91")</f>
        <v>EA109LW-91</v>
      </c>
    </row>
    <row r="13" spans="1:6" x14ac:dyDescent="0.2">
      <c r="B13" s="6"/>
      <c r="C13" s="6" t="s">
        <v>142</v>
      </c>
      <c r="D13" s="6" t="s">
        <v>143</v>
      </c>
      <c r="E13" s="5" t="str">
        <f>HYPERLINK("https://www.esco-net.com/wcs/escort/ec/detail?hHinCd=EA109LW-92","EA109LW-92")</f>
        <v>EA109LW-92</v>
      </c>
    </row>
    <row r="14" spans="1:6" x14ac:dyDescent="0.2">
      <c r="B14" s="6"/>
      <c r="C14" s="6" t="s">
        <v>144</v>
      </c>
      <c r="D14" s="6" t="s">
        <v>145</v>
      </c>
      <c r="E14" s="5" t="str">
        <f>HYPERLINK("https://www.esco-net.com/wcs/escort/ec/detail?hHinCd=EA109LW-93","EA109LW-93")</f>
        <v>EA109LW-93</v>
      </c>
    </row>
    <row r="15" spans="1:6" x14ac:dyDescent="0.2">
      <c r="B15" s="6"/>
      <c r="C15" s="6" t="s">
        <v>146</v>
      </c>
      <c r="D15" s="6" t="s">
        <v>147</v>
      </c>
      <c r="E15" s="5" t="str">
        <f>HYPERLINK("https://www.esco-net.com/wcs/escort/ec/detail?hHinCd=EA109LW-94","EA109LW-94")</f>
        <v>EA109LW-94</v>
      </c>
    </row>
    <row r="16" spans="1:6" x14ac:dyDescent="0.2">
      <c r="B16" s="6"/>
      <c r="C16" s="6" t="s">
        <v>148</v>
      </c>
      <c r="D16" s="6" t="s">
        <v>147</v>
      </c>
      <c r="E16" s="5" t="str">
        <f>HYPERLINK("https://www.esco-net.com/wcs/escort/ec/detail?hHinCd=EA109LW-95","EA109LW-95")</f>
        <v>EA109LW-95</v>
      </c>
    </row>
    <row r="17" spans="2:5" x14ac:dyDescent="0.2">
      <c r="B17" s="6"/>
      <c r="C17" s="6" t="s">
        <v>149</v>
      </c>
      <c r="D17" s="6" t="s">
        <v>150</v>
      </c>
      <c r="E17" s="5" t="str">
        <f>HYPERLINK("https://www.esco-net.com/wcs/escort/ec/detail?hHinCd=EA124LG-319B","EA124LG-319B")</f>
        <v>EA124LG-319B</v>
      </c>
    </row>
    <row r="18" spans="2:5" x14ac:dyDescent="0.2">
      <c r="B18" s="6"/>
      <c r="C18" s="6" t="s">
        <v>151</v>
      </c>
      <c r="D18" s="6" t="s">
        <v>152</v>
      </c>
      <c r="E18" s="5"/>
    </row>
    <row r="19" spans="2:5" x14ac:dyDescent="0.2">
      <c r="B19" s="6"/>
      <c r="C19" s="6" t="s">
        <v>153</v>
      </c>
      <c r="D19" s="6" t="s">
        <v>154</v>
      </c>
      <c r="E19" s="5"/>
    </row>
    <row r="20" spans="2:5" x14ac:dyDescent="0.2">
      <c r="B20" s="6"/>
      <c r="C20" s="6" t="s">
        <v>155</v>
      </c>
      <c r="D20" s="6" t="s">
        <v>156</v>
      </c>
      <c r="E20" s="5"/>
    </row>
    <row r="21" spans="2:5" x14ac:dyDescent="0.2">
      <c r="B21" s="6"/>
      <c r="C21" s="6" t="s">
        <v>157</v>
      </c>
      <c r="D21" s="6" t="s">
        <v>158</v>
      </c>
      <c r="E21" s="5"/>
    </row>
    <row r="22" spans="2:5" x14ac:dyDescent="0.2">
      <c r="B22" s="6"/>
      <c r="C22" s="6" t="s">
        <v>159</v>
      </c>
      <c r="D22" s="6" t="s">
        <v>160</v>
      </c>
      <c r="E22" s="5"/>
    </row>
    <row r="23" spans="2:5" x14ac:dyDescent="0.2">
      <c r="B23" s="6"/>
      <c r="C23" s="6" t="s">
        <v>161</v>
      </c>
      <c r="D23" s="6" t="s">
        <v>156</v>
      </c>
      <c r="E23" s="5"/>
    </row>
    <row r="24" spans="2:5" x14ac:dyDescent="0.2">
      <c r="B24" s="6"/>
      <c r="C24" s="6" t="s">
        <v>162</v>
      </c>
      <c r="D24" s="6" t="s">
        <v>163</v>
      </c>
      <c r="E24" s="5"/>
    </row>
    <row r="25" spans="2:5" x14ac:dyDescent="0.2">
      <c r="B25" s="6"/>
      <c r="C25" s="6" t="s">
        <v>164</v>
      </c>
      <c r="D25" s="6" t="s">
        <v>165</v>
      </c>
      <c r="E25" s="5"/>
    </row>
    <row r="26" spans="2:5" x14ac:dyDescent="0.2">
      <c r="B26" s="6"/>
      <c r="C26" s="6" t="s">
        <v>166</v>
      </c>
      <c r="D26" s="6" t="s">
        <v>167</v>
      </c>
      <c r="E26" s="5"/>
    </row>
    <row r="27" spans="2:5" x14ac:dyDescent="0.2">
      <c r="B27" s="6"/>
      <c r="C27" s="6" t="s">
        <v>168</v>
      </c>
      <c r="D27" s="6" t="s">
        <v>169</v>
      </c>
      <c r="E27" s="5" t="str">
        <f>HYPERLINK("https://www.esco-net.com/wcs/escort/ec/detail?hHinCd=EA617ZE-1A","EA617ZE-1A")</f>
        <v>EA617ZE-1A</v>
      </c>
    </row>
    <row r="28" spans="2:5" x14ac:dyDescent="0.2">
      <c r="B28" s="6"/>
      <c r="C28" s="6" t="s">
        <v>170</v>
      </c>
      <c r="D28" s="6" t="s">
        <v>171</v>
      </c>
      <c r="E28" s="5"/>
    </row>
    <row r="29" spans="2:5" x14ac:dyDescent="0.2">
      <c r="B29" s="6"/>
      <c r="C29" s="6" t="s">
        <v>172</v>
      </c>
      <c r="D29" s="6" t="s">
        <v>173</v>
      </c>
      <c r="E29" s="5"/>
    </row>
    <row r="30" spans="2:5" x14ac:dyDescent="0.2">
      <c r="B30" s="6"/>
      <c r="C30" s="6" t="s">
        <v>174</v>
      </c>
      <c r="D30" s="6" t="s">
        <v>175</v>
      </c>
      <c r="E30" s="5" t="str">
        <f>HYPERLINK("https://www.esco-net.com/wcs/escort/ec/detail?hHinCd=EA765MG-47","EA765MG-47")</f>
        <v>EA765MG-47</v>
      </c>
    </row>
    <row r="31" spans="2:5" x14ac:dyDescent="0.2">
      <c r="B31" s="6"/>
      <c r="C31" s="6" t="s">
        <v>176</v>
      </c>
      <c r="D31" s="6" t="s">
        <v>75</v>
      </c>
      <c r="E31" s="5" t="str">
        <f>HYPERLINK("https://www.esco-net.com/wcs/escort/ec/detail?hHinCd=EA813RV-7","EA813RV-7")</f>
        <v>EA813RV-7</v>
      </c>
    </row>
    <row r="32" spans="2:5" x14ac:dyDescent="0.2">
      <c r="B32" s="6"/>
      <c r="C32" s="6" t="s">
        <v>177</v>
      </c>
      <c r="D32" s="6" t="s">
        <v>178</v>
      </c>
      <c r="E32" s="5" t="str">
        <f>HYPERLINK("https://www.esco-net.com/wcs/escort/ec/detail?hHinCd=EA864CT-2","EA864CT-2")</f>
        <v>EA864CT-2</v>
      </c>
    </row>
    <row r="33" spans="2:5" x14ac:dyDescent="0.2">
      <c r="B33" s="6"/>
      <c r="C33" s="6" t="s">
        <v>179</v>
      </c>
      <c r="D33" s="6" t="s">
        <v>180</v>
      </c>
      <c r="E33" s="5" t="str">
        <f>HYPERLINK("https://www.esco-net.com/wcs/escort/ec/detail?hHinCd=EA910EA-25.5A","EA910EA-25.5A")</f>
        <v>EA910EA-25.5A</v>
      </c>
    </row>
    <row r="34" spans="2:5" x14ac:dyDescent="0.2">
      <c r="B34" s="6"/>
      <c r="C34" s="6" t="s">
        <v>181</v>
      </c>
      <c r="D34" s="6" t="s">
        <v>182</v>
      </c>
      <c r="E34" s="5" t="str">
        <f>HYPERLINK("https://www.esco-net.com/wcs/escort/ec/detail?hHinCd=EA911BA-131B","EA911BA-131B")</f>
        <v>EA911BA-131B</v>
      </c>
    </row>
    <row r="35" spans="2:5" x14ac:dyDescent="0.2">
      <c r="B35" s="6"/>
      <c r="C35" s="6" t="s">
        <v>183</v>
      </c>
      <c r="D35" s="6" t="s">
        <v>184</v>
      </c>
      <c r="E35" s="5" t="str">
        <f>HYPERLINK("https://www.esco-net.com/wcs/escort/ec/detail?hHinCd=EA911BA-132B","EA911BA-132B")</f>
        <v>EA911BA-132B</v>
      </c>
    </row>
    <row r="36" spans="2:5" x14ac:dyDescent="0.2">
      <c r="B36" s="6"/>
      <c r="C36" s="6" t="s">
        <v>185</v>
      </c>
      <c r="D36" s="6" t="s">
        <v>186</v>
      </c>
      <c r="E36" s="5" t="str">
        <f>HYPERLINK("https://www.esco-net.com/wcs/escort/ec/detail?hHinCd=EA911BA-133B","EA911BA-133B")</f>
        <v>EA911BA-133B</v>
      </c>
    </row>
    <row r="37" spans="2:5" x14ac:dyDescent="0.2">
      <c r="B37" s="6"/>
      <c r="C37" s="6" t="s">
        <v>187</v>
      </c>
      <c r="D37" s="6" t="s">
        <v>188</v>
      </c>
      <c r="E37" s="5" t="str">
        <f>HYPERLINK("https://www.esco-net.com/wcs/escort/ec/detail?hHinCd=EA911BA-134B","EA911BA-134B")</f>
        <v>EA911BA-134B</v>
      </c>
    </row>
    <row r="38" spans="2:5" x14ac:dyDescent="0.2">
      <c r="B38" s="6"/>
      <c r="C38" s="6" t="s">
        <v>189</v>
      </c>
      <c r="D38" s="6" t="s">
        <v>190</v>
      </c>
      <c r="E38" s="5" t="str">
        <f>HYPERLINK("https://www.esco-net.com/wcs/escort/ec/detail?hHinCd=EA911BA-135B","EA911BA-135B")</f>
        <v>EA911BA-135B</v>
      </c>
    </row>
    <row r="39" spans="2:5" x14ac:dyDescent="0.2">
      <c r="B39" s="6"/>
      <c r="C39" s="6" t="s">
        <v>191</v>
      </c>
      <c r="D39" s="6" t="s">
        <v>192</v>
      </c>
      <c r="E39" s="5" t="str">
        <f>HYPERLINK("https://www.esco-net.com/wcs/escort/ec/detail?hHinCd=EA911BG-15A","EA911BG-15A")</f>
        <v>EA911BG-15A</v>
      </c>
    </row>
    <row r="40" spans="2:5" x14ac:dyDescent="0.2">
      <c r="B40" s="6"/>
      <c r="C40" s="6" t="s">
        <v>193</v>
      </c>
      <c r="D40" s="6" t="s">
        <v>194</v>
      </c>
      <c r="E40" s="5"/>
    </row>
    <row r="41" spans="2:5" x14ac:dyDescent="0.2">
      <c r="B41" s="6"/>
      <c r="C41" s="6" t="s">
        <v>195</v>
      </c>
      <c r="D41" s="6" t="s">
        <v>196</v>
      </c>
      <c r="E41" s="5" t="str">
        <f>HYPERLINK("https://www.esco-net.com/wcs/escort/ec/detail?hHinCd=EA922KD-4A","EA922KD-4A")</f>
        <v>EA922KD-4A</v>
      </c>
    </row>
    <row r="42" spans="2:5" x14ac:dyDescent="0.2">
      <c r="B42" s="6"/>
      <c r="C42" s="6" t="s">
        <v>197</v>
      </c>
      <c r="D42" s="6" t="s">
        <v>198</v>
      </c>
      <c r="E42" s="5" t="str">
        <f>HYPERLINK("https://www.esco-net.com/wcs/escort/ec/detail?hHinCd=EA922KD-7C","EA922KD-7C")</f>
        <v>EA922KD-7C</v>
      </c>
    </row>
    <row r="43" spans="2:5" x14ac:dyDescent="0.2">
      <c r="B43" s="6"/>
      <c r="C43" s="6" t="s">
        <v>199</v>
      </c>
      <c r="D43" s="6" t="s">
        <v>200</v>
      </c>
      <c r="E43" s="5" t="str">
        <f>HYPERLINK("https://www.esco-net.com/wcs/escort/ec/detail?hHinCd=EA922KD-70","EA922KD-70")</f>
        <v>EA922KD-70</v>
      </c>
    </row>
    <row r="44" spans="2:5" x14ac:dyDescent="0.2">
      <c r="B44" s="6"/>
      <c r="C44" s="6" t="s">
        <v>201</v>
      </c>
      <c r="D44" s="6" t="s">
        <v>202</v>
      </c>
      <c r="E44" s="5" t="str">
        <f>HYPERLINK("https://www.esco-net.com/wcs/escort/ec/detail?hHinCd=EA928DE-11","EA928DE-11")</f>
        <v>EA928DE-11</v>
      </c>
    </row>
    <row r="45" spans="2:5" x14ac:dyDescent="0.2">
      <c r="B45" s="6"/>
      <c r="C45" s="6" t="s">
        <v>203</v>
      </c>
      <c r="D45" s="6" t="s">
        <v>204</v>
      </c>
      <c r="E45" s="5" t="str">
        <f>HYPERLINK("https://www.esco-net.com/wcs/escort/ec/detail?hHinCd=EA928DE-11","EA928DE-11")</f>
        <v>EA928DE-11</v>
      </c>
    </row>
    <row r="46" spans="2:5" x14ac:dyDescent="0.2">
      <c r="B46" s="6"/>
      <c r="C46" s="6" t="s">
        <v>205</v>
      </c>
      <c r="D46" s="6" t="s">
        <v>206</v>
      </c>
      <c r="E46" s="5" t="str">
        <f>HYPERLINK("https://www.esco-net.com/wcs/escort/ec/detail?hHinCd=EA928DE-11","EA928DE-11")</f>
        <v>EA928DE-11</v>
      </c>
    </row>
    <row r="47" spans="2:5" x14ac:dyDescent="0.2">
      <c r="B47" s="6"/>
      <c r="C47" s="6" t="s">
        <v>207</v>
      </c>
      <c r="D47" s="6" t="s">
        <v>208</v>
      </c>
      <c r="E47" s="5" t="str">
        <f>HYPERLINK("https://www.esco-net.com/wcs/escort/ec/detail?hHinCd=EA928DE-11","EA928DE-11")</f>
        <v>EA928DE-11</v>
      </c>
    </row>
    <row r="48" spans="2:5" x14ac:dyDescent="0.2">
      <c r="B48" s="6"/>
      <c r="C48" s="6" t="s">
        <v>209</v>
      </c>
      <c r="D48" s="6" t="s">
        <v>210</v>
      </c>
      <c r="E48" s="5" t="str">
        <f>HYPERLINK("https://www.esco-net.com/wcs/escort/ec/detail?hHinCd=EA940CD-59","EA940CD-59")</f>
        <v>EA940CD-59</v>
      </c>
    </row>
    <row r="49" spans="2:5" x14ac:dyDescent="0.2">
      <c r="B49" s="6"/>
      <c r="C49" s="6" t="s">
        <v>211</v>
      </c>
      <c r="D49" s="6" t="s">
        <v>212</v>
      </c>
      <c r="E49" s="5" t="str">
        <f>HYPERLINK("https://www.esco-net.com/wcs/escort/ec/detail?hHinCd=EA947JM-1A","EA947JM-1A")</f>
        <v>EA947JM-1A</v>
      </c>
    </row>
    <row r="50" spans="2:5" x14ac:dyDescent="0.2">
      <c r="B50" s="6"/>
      <c r="C50" s="6" t="s">
        <v>213</v>
      </c>
      <c r="D50" s="6" t="s">
        <v>214</v>
      </c>
      <c r="E50" s="5"/>
    </row>
    <row r="51" spans="2:5" x14ac:dyDescent="0.2">
      <c r="B51" s="6"/>
      <c r="C51" s="6" t="s">
        <v>215</v>
      </c>
      <c r="D51" s="6" t="s">
        <v>216</v>
      </c>
      <c r="E51" s="5" t="str">
        <f>HYPERLINK("https://www.esco-net.com/wcs/escort/ec/detail?hHinCd=EA956AH-16A","EA956AH-16A")</f>
        <v>EA956AH-16A</v>
      </c>
    </row>
    <row r="52" spans="2:5" x14ac:dyDescent="0.2">
      <c r="B52" s="6"/>
      <c r="C52" s="6" t="s">
        <v>217</v>
      </c>
      <c r="D52" s="6" t="s">
        <v>218</v>
      </c>
      <c r="E52" s="5" t="str">
        <f>HYPERLINK("https://www.esco-net.com/wcs/escort/ec/detail?hHinCd=EA984FA-66C","EA984FA-66C")</f>
        <v>EA984FA-66C</v>
      </c>
    </row>
    <row r="53" spans="2:5" x14ac:dyDescent="0.2">
      <c r="B53" s="6"/>
      <c r="C53" s="6" t="s">
        <v>219</v>
      </c>
      <c r="D53" s="6" t="s">
        <v>220</v>
      </c>
      <c r="E53" s="5"/>
    </row>
    <row r="54" spans="2:5" x14ac:dyDescent="0.2">
      <c r="B54" s="6"/>
      <c r="C54" s="6" t="s">
        <v>221</v>
      </c>
      <c r="D54" s="6" t="s">
        <v>222</v>
      </c>
      <c r="E54" s="5"/>
    </row>
    <row r="55" spans="2:5" x14ac:dyDescent="0.2">
      <c r="B55" s="6"/>
      <c r="C55" s="6" t="s">
        <v>223</v>
      </c>
      <c r="D55" s="6" t="s">
        <v>224</v>
      </c>
      <c r="E55" s="5"/>
    </row>
    <row r="56" spans="2:5" x14ac:dyDescent="0.2">
      <c r="B56" s="6"/>
      <c r="C56" s="6" t="s">
        <v>225</v>
      </c>
      <c r="D56" s="6" t="s">
        <v>226</v>
      </c>
      <c r="E56" s="5"/>
    </row>
    <row r="57" spans="2:5" x14ac:dyDescent="0.2">
      <c r="B57" s="6"/>
      <c r="C57" s="6" t="s">
        <v>227</v>
      </c>
      <c r="D57" s="6" t="s">
        <v>228</v>
      </c>
      <c r="E57" s="5"/>
    </row>
    <row r="58" spans="2:5" x14ac:dyDescent="0.2">
      <c r="B58" s="6" t="s">
        <v>229</v>
      </c>
      <c r="C58" s="6" t="s">
        <v>230</v>
      </c>
      <c r="D58" s="6" t="s">
        <v>231</v>
      </c>
      <c r="E58" s="5"/>
    </row>
    <row r="59" spans="2:5" x14ac:dyDescent="0.2">
      <c r="B59" s="6" t="s">
        <v>232</v>
      </c>
      <c r="C59" s="6" t="s">
        <v>233</v>
      </c>
      <c r="D59" s="6" t="s">
        <v>234</v>
      </c>
      <c r="E59" s="5"/>
    </row>
    <row r="60" spans="2:5" x14ac:dyDescent="0.2">
      <c r="B60" s="6" t="s">
        <v>235</v>
      </c>
      <c r="C60" s="6" t="s">
        <v>236</v>
      </c>
      <c r="D60" s="6" t="s">
        <v>237</v>
      </c>
      <c r="E60" s="5"/>
    </row>
    <row r="61" spans="2:5" x14ac:dyDescent="0.2">
      <c r="B61" s="6" t="s">
        <v>238</v>
      </c>
      <c r="C61" s="6" t="s">
        <v>239</v>
      </c>
      <c r="D61" s="6" t="s">
        <v>240</v>
      </c>
      <c r="E61" s="5" t="str">
        <f>HYPERLINK("https://www.esco-net.com/wcs/escort/ec/detail?hHinCd=EA463CC-51","EA463CC-51")</f>
        <v>EA463CC-51</v>
      </c>
    </row>
    <row r="62" spans="2:5" x14ac:dyDescent="0.2">
      <c r="B62" s="6" t="s">
        <v>238</v>
      </c>
      <c r="C62" s="6" t="s">
        <v>241</v>
      </c>
      <c r="D62" s="6" t="s">
        <v>242</v>
      </c>
      <c r="E62" s="5" t="str">
        <f>HYPERLINK("https://www.esco-net.com/wcs/escort/ec/detail?hHinCd=EA463CC-95","EA463CC-95")</f>
        <v>EA463CC-95</v>
      </c>
    </row>
    <row r="63" spans="2:5" x14ac:dyDescent="0.2">
      <c r="B63" s="6" t="s">
        <v>238</v>
      </c>
      <c r="C63" s="6" t="s">
        <v>243</v>
      </c>
      <c r="D63" s="6" t="s">
        <v>244</v>
      </c>
      <c r="E63" s="5" t="str">
        <f>HYPERLINK("https://www.esco-net.com/wcs/escort/ec/detail?hHinCd=EA463CC-140","EA463CC-140")</f>
        <v>EA463CC-140</v>
      </c>
    </row>
    <row r="64" spans="2:5" x14ac:dyDescent="0.2">
      <c r="B64" s="6" t="s">
        <v>245</v>
      </c>
      <c r="C64" s="6" t="s">
        <v>246</v>
      </c>
      <c r="D64" s="6" t="s">
        <v>247</v>
      </c>
      <c r="E64" s="5"/>
    </row>
    <row r="65" spans="2:5" x14ac:dyDescent="0.2">
      <c r="B65" s="6" t="s">
        <v>248</v>
      </c>
      <c r="C65" s="6" t="s">
        <v>249</v>
      </c>
      <c r="D65" s="6" t="s">
        <v>250</v>
      </c>
      <c r="E65" s="5"/>
    </row>
    <row r="66" spans="2:5" x14ac:dyDescent="0.2">
      <c r="B66" s="6" t="s">
        <v>251</v>
      </c>
      <c r="C66" s="6" t="s">
        <v>252</v>
      </c>
      <c r="D66" s="6" t="s">
        <v>253</v>
      </c>
      <c r="E66" s="5" t="str">
        <f>HYPERLINK("https://www.esco-net.com/wcs/escort/ec/detail?hHinCd=EA109SE-14","EA109SE-14")</f>
        <v>EA109SE-14</v>
      </c>
    </row>
    <row r="67" spans="2:5" x14ac:dyDescent="0.2">
      <c r="B67" s="6" t="s">
        <v>48</v>
      </c>
      <c r="C67" s="6" t="s">
        <v>254</v>
      </c>
      <c r="D67" s="6" t="s">
        <v>255</v>
      </c>
      <c r="E67" s="5" t="str">
        <f>HYPERLINK("https://www.esco-net.com/wcs/escort/ec/detail?hHinCd=EA897AG-1","EA897AG-1")</f>
        <v>EA897AG-1</v>
      </c>
    </row>
    <row r="68" spans="2:5" x14ac:dyDescent="0.2">
      <c r="B68" s="6" t="s">
        <v>256</v>
      </c>
      <c r="C68" s="6" t="s">
        <v>257</v>
      </c>
      <c r="D68" s="6" t="s">
        <v>258</v>
      </c>
      <c r="E68" s="5" t="str">
        <f>HYPERLINK("https://www.esco-net.com/wcs/escort/ec/detail?hHinCd=EA763F-55B","EA763F-55B")</f>
        <v>EA763F-55B</v>
      </c>
    </row>
    <row r="69" spans="2:5" x14ac:dyDescent="0.2">
      <c r="B69" s="6" t="s">
        <v>259</v>
      </c>
      <c r="C69" s="6" t="s">
        <v>260</v>
      </c>
      <c r="D69" s="6" t="s">
        <v>261</v>
      </c>
      <c r="E69" s="5"/>
    </row>
    <row r="70" spans="2:5" x14ac:dyDescent="0.2">
      <c r="B70" s="6" t="s">
        <v>49</v>
      </c>
      <c r="C70" s="6" t="s">
        <v>262</v>
      </c>
      <c r="D70" s="6" t="s">
        <v>263</v>
      </c>
      <c r="E70" s="5" t="str">
        <f>HYPERLINK("https://www.esco-net.com/wcs/escort/ec/detail?hHinCd=EA125-10","EA125-10")</f>
        <v>EA125-10</v>
      </c>
    </row>
    <row r="71" spans="2:5" x14ac:dyDescent="0.2">
      <c r="B71" s="6" t="s">
        <v>49</v>
      </c>
      <c r="C71" s="6" t="s">
        <v>264</v>
      </c>
      <c r="D71" s="6" t="s">
        <v>265</v>
      </c>
      <c r="E71" s="5" t="str">
        <f>HYPERLINK("https://www.esco-net.com/wcs/escort/ec/detail?hHinCd=EA520FD-59","EA520FD-59")</f>
        <v>EA520FD-59</v>
      </c>
    </row>
    <row r="72" spans="2:5" x14ac:dyDescent="0.2">
      <c r="B72" s="6" t="s">
        <v>30</v>
      </c>
      <c r="C72" s="6" t="s">
        <v>266</v>
      </c>
      <c r="D72" s="6" t="s">
        <v>50</v>
      </c>
      <c r="E72" s="5" t="str">
        <f>HYPERLINK("https://www.esco-net.com/wcs/escort/ec/detail?hHinCd=EA330FA-1","EA330FA-1")</f>
        <v>EA330FA-1</v>
      </c>
    </row>
    <row r="73" spans="2:5" x14ac:dyDescent="0.2">
      <c r="B73" s="6" t="s">
        <v>51</v>
      </c>
      <c r="C73" s="6" t="s">
        <v>267</v>
      </c>
      <c r="D73" s="6" t="s">
        <v>268</v>
      </c>
      <c r="E73" s="5" t="str">
        <f>HYPERLINK("https://www.esco-net.com/wcs/escort/ec/detail?hHinCd=EA544AE-1","EA544AE-1")</f>
        <v>EA544AE-1</v>
      </c>
    </row>
    <row r="74" spans="2:5" x14ac:dyDescent="0.2">
      <c r="B74" s="6" t="s">
        <v>269</v>
      </c>
      <c r="C74" s="6" t="s">
        <v>270</v>
      </c>
      <c r="D74" s="6" t="s">
        <v>271</v>
      </c>
      <c r="E74" s="5" t="str">
        <f>HYPERLINK("https://www.esco-net.com/wcs/escort/ec/detail?hHinCd=EA544ED-20","EA544ED-20")</f>
        <v>EA544ED-20</v>
      </c>
    </row>
    <row r="75" spans="2:5" x14ac:dyDescent="0.2">
      <c r="B75" s="6" t="s">
        <v>269</v>
      </c>
      <c r="C75" s="6" t="s">
        <v>272</v>
      </c>
      <c r="D75" s="6" t="s">
        <v>273</v>
      </c>
      <c r="E75" s="5" t="str">
        <f>HYPERLINK("https://www.esco-net.com/wcs/escort/ec/detail?hHinCd=EA544RA-87A","EA544RA-87A")</f>
        <v>EA544RA-87A</v>
      </c>
    </row>
    <row r="76" spans="2:5" x14ac:dyDescent="0.2">
      <c r="B76" s="6" t="s">
        <v>52</v>
      </c>
      <c r="C76" s="6" t="s">
        <v>274</v>
      </c>
      <c r="D76" s="6" t="s">
        <v>275</v>
      </c>
      <c r="E76" s="5"/>
    </row>
    <row r="77" spans="2:5" x14ac:dyDescent="0.2">
      <c r="B77" s="6" t="s">
        <v>276</v>
      </c>
      <c r="C77" s="6" t="s">
        <v>277</v>
      </c>
      <c r="D77" s="6" t="s">
        <v>278</v>
      </c>
      <c r="E77" s="5" t="str">
        <f>HYPERLINK("https://www.esco-net.com/wcs/escort/ec/detail?hHinCd=EA575WV-23","EA575WV-23")</f>
        <v>EA575WV-23</v>
      </c>
    </row>
    <row r="78" spans="2:5" x14ac:dyDescent="0.2">
      <c r="B78" s="6" t="s">
        <v>276</v>
      </c>
      <c r="C78" s="6" t="s">
        <v>279</v>
      </c>
      <c r="D78" s="6" t="s">
        <v>280</v>
      </c>
      <c r="E78" s="5" t="str">
        <f>HYPERLINK("https://www.esco-net.com/wcs/escort/ec/detail?hHinCd=EA575WX-48","EA575WX-48")</f>
        <v>EA575WX-48</v>
      </c>
    </row>
    <row r="79" spans="2:5" x14ac:dyDescent="0.2">
      <c r="B79" s="6" t="s">
        <v>276</v>
      </c>
      <c r="C79" s="6" t="s">
        <v>281</v>
      </c>
      <c r="D79" s="6" t="s">
        <v>282</v>
      </c>
      <c r="E79" s="5" t="str">
        <f>HYPERLINK("https://www.esco-net.com/wcs/escort/ec/detail?hHinCd=EA575WR-51A","EA575WR-51A")</f>
        <v>EA575WR-51A</v>
      </c>
    </row>
    <row r="80" spans="2:5" x14ac:dyDescent="0.2">
      <c r="B80" s="6" t="s">
        <v>283</v>
      </c>
      <c r="C80" s="6" t="s">
        <v>284</v>
      </c>
      <c r="D80" s="6" t="s">
        <v>285</v>
      </c>
      <c r="E80" s="5"/>
    </row>
    <row r="81" spans="2:5" x14ac:dyDescent="0.2">
      <c r="B81" s="6" t="s">
        <v>17</v>
      </c>
      <c r="C81" s="6" t="s">
        <v>286</v>
      </c>
      <c r="D81" s="6" t="s">
        <v>287</v>
      </c>
      <c r="E81" s="5" t="str">
        <f>HYPERLINK("https://www.esco-net.com/wcs/escort/ec/detail?hHinCd=EA570A-1","EA570A-1")</f>
        <v>EA570A-1</v>
      </c>
    </row>
    <row r="82" spans="2:5" x14ac:dyDescent="0.2">
      <c r="B82" s="6" t="s">
        <v>26</v>
      </c>
      <c r="C82" s="6" t="s">
        <v>288</v>
      </c>
      <c r="D82" s="6" t="s">
        <v>289</v>
      </c>
      <c r="E82" s="5" t="str">
        <f>HYPERLINK("https://www.esco-net.com/wcs/escort/ec/detail?hHinCd=EA519MD-22","EA519MD-22")</f>
        <v>EA519MD-22</v>
      </c>
    </row>
    <row r="83" spans="2:5" x14ac:dyDescent="0.2">
      <c r="B83" s="6" t="s">
        <v>290</v>
      </c>
      <c r="C83" s="6" t="s">
        <v>291</v>
      </c>
      <c r="D83" s="6" t="s">
        <v>292</v>
      </c>
      <c r="E83" s="5" t="str">
        <f>HYPERLINK("https://www.esco-net.com/wcs/escort/ec/detail?hHinCd=EA588-86","EA588-86")</f>
        <v>EA588-86</v>
      </c>
    </row>
    <row r="84" spans="2:5" x14ac:dyDescent="0.2">
      <c r="B84" s="6" t="s">
        <v>290</v>
      </c>
      <c r="C84" s="6" t="s">
        <v>293</v>
      </c>
      <c r="D84" s="6" t="s">
        <v>294</v>
      </c>
      <c r="E84" s="5" t="str">
        <f>HYPERLINK("https://www.esco-net.com/wcs/escort/ec/detail?hHinCd=EA588-86","EA588-86")</f>
        <v>EA588-86</v>
      </c>
    </row>
    <row r="85" spans="2:5" x14ac:dyDescent="0.2">
      <c r="B85" s="6" t="s">
        <v>53</v>
      </c>
      <c r="C85" s="6" t="s">
        <v>295</v>
      </c>
      <c r="D85" s="6" t="s">
        <v>296</v>
      </c>
      <c r="E85" s="5" t="str">
        <f>HYPERLINK("https://www.esco-net.com/wcs/escort/ec/detail?hHinCd=EA579BH-76","EA579BH-76")</f>
        <v>EA579BH-76</v>
      </c>
    </row>
    <row r="86" spans="2:5" x14ac:dyDescent="0.2">
      <c r="B86" s="6" t="s">
        <v>297</v>
      </c>
      <c r="C86" s="6" t="s">
        <v>298</v>
      </c>
      <c r="D86" s="6" t="s">
        <v>299</v>
      </c>
      <c r="E86" s="5" t="str">
        <f>HYPERLINK("https://www.esco-net.com/wcs/escort/ec/detail?hHinCd=EA524AV-13","EA524AV-13")</f>
        <v>EA524AV-13</v>
      </c>
    </row>
    <row r="87" spans="2:5" x14ac:dyDescent="0.2">
      <c r="B87" s="6" t="s">
        <v>300</v>
      </c>
      <c r="C87" s="6" t="s">
        <v>301</v>
      </c>
      <c r="D87" s="6" t="s">
        <v>302</v>
      </c>
      <c r="E87" s="5"/>
    </row>
    <row r="88" spans="2:5" x14ac:dyDescent="0.2">
      <c r="B88" s="6" t="s">
        <v>303</v>
      </c>
      <c r="C88" s="6" t="s">
        <v>304</v>
      </c>
      <c r="D88" s="6" t="s">
        <v>305</v>
      </c>
      <c r="E88" s="5" t="str">
        <f>HYPERLINK("https://www.esco-net.com/wcs/escort/ec/detail?hHinCd=EA599RD-31","EA599RD-31")</f>
        <v>EA599RD-31</v>
      </c>
    </row>
    <row r="89" spans="2:5" x14ac:dyDescent="0.2">
      <c r="B89" s="6" t="s">
        <v>306</v>
      </c>
      <c r="C89" s="6" t="s">
        <v>307</v>
      </c>
      <c r="D89" s="6" t="s">
        <v>308</v>
      </c>
      <c r="E89" s="5" t="str">
        <f>HYPERLINK("https://www.esco-net.com/wcs/escort/ec/detail?hHinCd=EA599EB-1","EA599EB-1")</f>
        <v>EA599EB-1</v>
      </c>
    </row>
    <row r="90" spans="2:5" x14ac:dyDescent="0.2">
      <c r="B90" s="6" t="s">
        <v>306</v>
      </c>
      <c r="C90" s="6" t="s">
        <v>309</v>
      </c>
      <c r="D90" s="6" t="s">
        <v>310</v>
      </c>
      <c r="E90" s="5" t="str">
        <f>HYPERLINK("https://www.esco-net.com/wcs/escort/ec/detail?hHinCd=EA827A-1","EA827A-1")</f>
        <v>EA827A-1</v>
      </c>
    </row>
    <row r="91" spans="2:5" x14ac:dyDescent="0.2">
      <c r="B91" s="6" t="s">
        <v>311</v>
      </c>
      <c r="C91" s="6" t="s">
        <v>312</v>
      </c>
      <c r="D91" s="6" t="s">
        <v>313</v>
      </c>
      <c r="E91" s="5"/>
    </row>
    <row r="92" spans="2:5" x14ac:dyDescent="0.2">
      <c r="B92" s="6" t="s">
        <v>54</v>
      </c>
      <c r="C92" s="6" t="s">
        <v>314</v>
      </c>
      <c r="D92" s="6" t="s">
        <v>315</v>
      </c>
      <c r="E92" s="5" t="str">
        <f>HYPERLINK("https://www.esco-net.com/wcs/escort/ec/detail?hHinCd=EA944MC-31B","EA944MC-31B")</f>
        <v>EA944MC-31B</v>
      </c>
    </row>
    <row r="93" spans="2:5" x14ac:dyDescent="0.2">
      <c r="B93" s="6" t="s">
        <v>316</v>
      </c>
      <c r="C93" s="6" t="s">
        <v>317</v>
      </c>
      <c r="D93" s="6" t="s">
        <v>318</v>
      </c>
      <c r="E93" s="5" t="str">
        <f>HYPERLINK("https://www.esco-net.com/wcs/escort/ec/detail?hHinCd=EA943ML-50","EA943ML-50")</f>
        <v>EA943ML-50</v>
      </c>
    </row>
    <row r="94" spans="2:5" x14ac:dyDescent="0.2">
      <c r="B94" s="6" t="s">
        <v>319</v>
      </c>
      <c r="C94" s="6" t="s">
        <v>320</v>
      </c>
      <c r="D94" s="6" t="s">
        <v>321</v>
      </c>
      <c r="E94" s="5" t="str">
        <f>HYPERLINK("https://www.esco-net.com/wcs/escort/ec/detail?hHinCd=EA911BA-37A","EA911BA-37A")</f>
        <v>EA911BA-37A</v>
      </c>
    </row>
    <row r="95" spans="2:5" x14ac:dyDescent="0.2">
      <c r="B95" s="6" t="s">
        <v>319</v>
      </c>
      <c r="C95" s="6" t="s">
        <v>322</v>
      </c>
      <c r="D95" s="6" t="s">
        <v>323</v>
      </c>
      <c r="E95" s="5" t="str">
        <f>HYPERLINK("https://www.esco-net.com/wcs/escort/ec/detail?hHinCd=EA911BA-38A","EA911BA-38A")</f>
        <v>EA911BA-38A</v>
      </c>
    </row>
    <row r="96" spans="2:5" x14ac:dyDescent="0.2">
      <c r="B96" s="6" t="s">
        <v>319</v>
      </c>
      <c r="C96" s="6" t="s">
        <v>324</v>
      </c>
      <c r="D96" s="6" t="s">
        <v>186</v>
      </c>
      <c r="E96" s="5" t="str">
        <f>HYPERLINK("https://www.esco-net.com/wcs/escort/ec/detail?hHinCd=EA911BA-133B","EA911BA-133B")</f>
        <v>EA911BA-133B</v>
      </c>
    </row>
    <row r="97" spans="2:5" x14ac:dyDescent="0.2">
      <c r="B97" s="6" t="s">
        <v>319</v>
      </c>
      <c r="C97" s="6" t="s">
        <v>325</v>
      </c>
      <c r="D97" s="6" t="s">
        <v>188</v>
      </c>
      <c r="E97" s="5" t="str">
        <f>HYPERLINK("https://www.esco-net.com/wcs/escort/ec/detail?hHinCd=EA911BA-134B","EA911BA-134B")</f>
        <v>EA911BA-134B</v>
      </c>
    </row>
    <row r="98" spans="2:5" x14ac:dyDescent="0.2">
      <c r="B98" s="6" t="s">
        <v>319</v>
      </c>
      <c r="C98" s="6" t="s">
        <v>326</v>
      </c>
      <c r="D98" s="6" t="s">
        <v>190</v>
      </c>
      <c r="E98" s="5" t="str">
        <f>HYPERLINK("https://www.esco-net.com/wcs/escort/ec/detail?hHinCd=EA911BA-135B","EA911BA-135B")</f>
        <v>EA911BA-135B</v>
      </c>
    </row>
    <row r="99" spans="2:5" x14ac:dyDescent="0.2">
      <c r="B99" s="6" t="s">
        <v>55</v>
      </c>
      <c r="C99" s="6" t="s">
        <v>327</v>
      </c>
      <c r="D99" s="6" t="s">
        <v>328</v>
      </c>
      <c r="E99" s="5"/>
    </row>
    <row r="100" spans="2:5" x14ac:dyDescent="0.2">
      <c r="B100" s="6" t="s">
        <v>55</v>
      </c>
      <c r="C100" s="6" t="s">
        <v>329</v>
      </c>
      <c r="D100" s="6" t="s">
        <v>330</v>
      </c>
      <c r="E100" s="5"/>
    </row>
    <row r="101" spans="2:5" x14ac:dyDescent="0.2">
      <c r="B101" s="6" t="s">
        <v>331</v>
      </c>
      <c r="C101" s="6" t="s">
        <v>332</v>
      </c>
      <c r="D101" s="6" t="s">
        <v>333</v>
      </c>
      <c r="E101" s="5" t="str">
        <f>HYPERLINK("https://www.esco-net.com/wcs/escort/ec/detail?hHinCd=EA531DE-400A","EA531DE-400A")</f>
        <v>EA531DE-400A</v>
      </c>
    </row>
    <row r="102" spans="2:5" x14ac:dyDescent="0.2">
      <c r="B102" s="6" t="s">
        <v>334</v>
      </c>
      <c r="C102" s="6" t="s">
        <v>335</v>
      </c>
      <c r="D102" s="6" t="s">
        <v>336</v>
      </c>
      <c r="E102" s="5"/>
    </row>
    <row r="103" spans="2:5" x14ac:dyDescent="0.2">
      <c r="B103" s="6" t="s">
        <v>337</v>
      </c>
      <c r="C103" s="6" t="s">
        <v>338</v>
      </c>
      <c r="D103" s="6" t="s">
        <v>339</v>
      </c>
      <c r="E103" s="5"/>
    </row>
    <row r="104" spans="2:5" x14ac:dyDescent="0.2">
      <c r="B104" s="6" t="s">
        <v>56</v>
      </c>
      <c r="C104" s="6" t="s">
        <v>340</v>
      </c>
      <c r="D104" s="6" t="s">
        <v>341</v>
      </c>
      <c r="E104" s="5" t="str">
        <f>HYPERLINK("https://www.esco-net.com/wcs/escort/ec/detail?hHinCd=EA625AD-34A","EA625AD-34A")</f>
        <v>EA625AD-34A</v>
      </c>
    </row>
    <row r="105" spans="2:5" x14ac:dyDescent="0.2">
      <c r="B105" s="6" t="s">
        <v>57</v>
      </c>
      <c r="C105" s="6" t="s">
        <v>342</v>
      </c>
      <c r="D105" s="6" t="s">
        <v>343</v>
      </c>
      <c r="E105" s="5" t="str">
        <f>HYPERLINK("https://www.esco-net.com/wcs/escort/ec/detail?hHinCd=EA626J-4A","EA626J-4A")</f>
        <v>EA626J-4A</v>
      </c>
    </row>
    <row r="106" spans="2:5" x14ac:dyDescent="0.2">
      <c r="B106" s="6" t="s">
        <v>27</v>
      </c>
      <c r="C106" s="6" t="s">
        <v>344</v>
      </c>
      <c r="D106" s="6" t="s">
        <v>345</v>
      </c>
      <c r="E106" s="5" t="str">
        <f>HYPERLINK("https://www.esco-net.com/wcs/escort/ec/detail?hHinCd=EA597AC-30A","EA597AC-30A")</f>
        <v>EA597AC-30A</v>
      </c>
    </row>
    <row r="107" spans="2:5" x14ac:dyDescent="0.2">
      <c r="B107" s="6" t="s">
        <v>346</v>
      </c>
      <c r="C107" s="6" t="s">
        <v>347</v>
      </c>
      <c r="D107" s="6" t="s">
        <v>348</v>
      </c>
      <c r="E107" s="5"/>
    </row>
    <row r="108" spans="2:5" x14ac:dyDescent="0.2">
      <c r="B108" s="6" t="s">
        <v>349</v>
      </c>
      <c r="C108" s="6" t="s">
        <v>350</v>
      </c>
      <c r="D108" s="6" t="s">
        <v>351</v>
      </c>
      <c r="E108" s="5" t="str">
        <f>HYPERLINK("https://www.esco-net.com/wcs/escort/ec/detail?hHinCd=EA338KM-1A","EA338KM-1A")</f>
        <v>EA338KM-1A</v>
      </c>
    </row>
    <row r="109" spans="2:5" x14ac:dyDescent="0.2">
      <c r="B109" s="6" t="s">
        <v>352</v>
      </c>
      <c r="C109" s="6" t="s">
        <v>353</v>
      </c>
      <c r="D109" s="6" t="s">
        <v>354</v>
      </c>
      <c r="E109" s="5" t="str">
        <f>HYPERLINK("https://www.esco-net.com/wcs/escort/ec/detail?hHinCd=EA538JE","EA538JE")</f>
        <v>EA538JE</v>
      </c>
    </row>
    <row r="110" spans="2:5" x14ac:dyDescent="0.2">
      <c r="B110" s="6" t="s">
        <v>355</v>
      </c>
      <c r="C110" s="6" t="s">
        <v>356</v>
      </c>
      <c r="D110" s="6" t="s">
        <v>357</v>
      </c>
      <c r="E110" s="5" t="str">
        <f>HYPERLINK("https://www.esco-net.com/wcs/escort/ec/detail?hHinCd=EA538JF-2A","EA538JF-2A")</f>
        <v>EA538JF-2A</v>
      </c>
    </row>
    <row r="111" spans="2:5" x14ac:dyDescent="0.2">
      <c r="B111" s="6" t="s">
        <v>58</v>
      </c>
      <c r="C111" s="6" t="s">
        <v>358</v>
      </c>
      <c r="D111" s="6" t="s">
        <v>359</v>
      </c>
      <c r="E111" s="5" t="str">
        <f>HYPERLINK("https://www.esco-net.com/wcs/escort/ec/detail?hHinCd=EA534KC-13A","EA534KC-13A")</f>
        <v>EA534KC-13A</v>
      </c>
    </row>
    <row r="112" spans="2:5" x14ac:dyDescent="0.2">
      <c r="B112" s="6" t="s">
        <v>360</v>
      </c>
      <c r="C112" s="6" t="s">
        <v>361</v>
      </c>
      <c r="D112" s="6" t="s">
        <v>362</v>
      </c>
      <c r="E112" s="5" t="str">
        <f>HYPERLINK("https://www.esco-net.com/wcs/escort/ec/detail?hHinCd=EA537MA-2A","EA537MA-2A")</f>
        <v>EA537MA-2A</v>
      </c>
    </row>
    <row r="113" spans="2:5" x14ac:dyDescent="0.2">
      <c r="B113" s="6" t="s">
        <v>59</v>
      </c>
      <c r="C113" s="6" t="s">
        <v>363</v>
      </c>
      <c r="D113" s="6" t="s">
        <v>60</v>
      </c>
      <c r="E113" s="5" t="str">
        <f>HYPERLINK("https://www.esco-net.com/wcs/escort/ec/detail?hHinCd=EA537KR-25","EA537KR-25")</f>
        <v>EA537KR-25</v>
      </c>
    </row>
    <row r="114" spans="2:5" x14ac:dyDescent="0.2">
      <c r="B114" s="6" t="s">
        <v>61</v>
      </c>
      <c r="C114" s="6" t="s">
        <v>364</v>
      </c>
      <c r="D114" s="6" t="s">
        <v>365</v>
      </c>
      <c r="E114" s="5"/>
    </row>
    <row r="115" spans="2:5" x14ac:dyDescent="0.2">
      <c r="B115" s="6" t="s">
        <v>366</v>
      </c>
      <c r="C115" s="6" t="s">
        <v>367</v>
      </c>
      <c r="D115" s="6" t="s">
        <v>368</v>
      </c>
      <c r="E115" s="5"/>
    </row>
    <row r="116" spans="2:5" x14ac:dyDescent="0.2">
      <c r="B116" s="6" t="s">
        <v>31</v>
      </c>
      <c r="C116" s="6" t="s">
        <v>369</v>
      </c>
      <c r="D116" s="6" t="s">
        <v>370</v>
      </c>
      <c r="E116" s="5" t="str">
        <f>HYPERLINK("https://www.esco-net.com/wcs/escort/ec/detail?hHinCd=EA604A-21","EA604A-21")</f>
        <v>EA604A-21</v>
      </c>
    </row>
    <row r="117" spans="2:5" x14ac:dyDescent="0.2">
      <c r="B117" s="6" t="s">
        <v>371</v>
      </c>
      <c r="C117" s="6" t="s">
        <v>372</v>
      </c>
      <c r="D117" s="6" t="s">
        <v>373</v>
      </c>
      <c r="E117" s="5" t="str">
        <f>HYPERLINK("https://www.esco-net.com/wcs/escort/ec/detail?hHinCd=EA510-75","EA510-75")</f>
        <v>EA510-75</v>
      </c>
    </row>
    <row r="118" spans="2:5" x14ac:dyDescent="0.2">
      <c r="B118" s="6" t="s">
        <v>374</v>
      </c>
      <c r="C118" s="6" t="s">
        <v>375</v>
      </c>
      <c r="D118" s="6" t="s">
        <v>376</v>
      </c>
      <c r="E118" s="5" t="str">
        <f>HYPERLINK("https://www.esco-net.com/wcs/escort/ec/detail?hHinCd=EA590BF-1","EA590BF-1")</f>
        <v>EA590BF-1</v>
      </c>
    </row>
    <row r="119" spans="2:5" x14ac:dyDescent="0.2">
      <c r="B119" s="6" t="s">
        <v>374</v>
      </c>
      <c r="C119" s="6" t="s">
        <v>377</v>
      </c>
      <c r="D119" s="6" t="s">
        <v>378</v>
      </c>
      <c r="E119" s="5" t="str">
        <f>HYPERLINK("https://www.esco-net.com/wcs/escort/ec/detail?hHinCd=EA590BA-1","EA590BA-1")</f>
        <v>EA590BA-1</v>
      </c>
    </row>
    <row r="120" spans="2:5" x14ac:dyDescent="0.2">
      <c r="B120" s="6" t="s">
        <v>379</v>
      </c>
      <c r="C120" s="6" t="s">
        <v>380</v>
      </c>
      <c r="D120" s="6" t="s">
        <v>381</v>
      </c>
      <c r="E120" s="5" t="str">
        <f>HYPERLINK("https://www.esco-net.com/wcs/escort/ec/detail?hHinCd=EA519AJ-4","EA519AJ-4")</f>
        <v>EA519AJ-4</v>
      </c>
    </row>
    <row r="121" spans="2:5" x14ac:dyDescent="0.2">
      <c r="B121" s="6" t="s">
        <v>379</v>
      </c>
      <c r="C121" s="6" t="s">
        <v>382</v>
      </c>
      <c r="D121" s="6" t="s">
        <v>383</v>
      </c>
      <c r="E121" s="5" t="str">
        <f>HYPERLINK("https://www.esco-net.com/wcs/escort/ec/detail?hHinCd=EA525XL-2","EA525XL-2")</f>
        <v>EA525XL-2</v>
      </c>
    </row>
    <row r="122" spans="2:5" x14ac:dyDescent="0.2">
      <c r="B122" s="6" t="s">
        <v>384</v>
      </c>
      <c r="C122" s="6" t="s">
        <v>385</v>
      </c>
      <c r="D122" s="6" t="s">
        <v>386</v>
      </c>
      <c r="E122" s="5" t="str">
        <f>HYPERLINK("https://www.esco-net.com/wcs/escort/ec/detail?hHinCd=EA604DH-10","EA604DH-10")</f>
        <v>EA604DH-10</v>
      </c>
    </row>
    <row r="123" spans="2:5" x14ac:dyDescent="0.2">
      <c r="B123" s="6" t="s">
        <v>387</v>
      </c>
      <c r="C123" s="6" t="s">
        <v>388</v>
      </c>
      <c r="D123" s="6" t="s">
        <v>389</v>
      </c>
      <c r="E123" s="5"/>
    </row>
    <row r="124" spans="2:5" x14ac:dyDescent="0.2">
      <c r="B124" s="6" t="s">
        <v>390</v>
      </c>
      <c r="C124" s="6" t="s">
        <v>391</v>
      </c>
      <c r="D124" s="6" t="s">
        <v>392</v>
      </c>
      <c r="E124" s="5" t="str">
        <f>HYPERLINK("https://www.esco-net.com/wcs/escort/ec/detail?hHinCd=EA829AX-52","EA829AX-52")</f>
        <v>EA829AX-52</v>
      </c>
    </row>
    <row r="125" spans="2:5" x14ac:dyDescent="0.2">
      <c r="B125" s="6" t="s">
        <v>393</v>
      </c>
      <c r="C125" s="6" t="s">
        <v>394</v>
      </c>
      <c r="D125" s="6" t="s">
        <v>395</v>
      </c>
      <c r="E125" s="5" t="str">
        <f>HYPERLINK("https://www.esco-net.com/wcs/escort/ec/detail?hHinCd=EA949VC-5A","EA949VC-5A")</f>
        <v>EA949VC-5A</v>
      </c>
    </row>
    <row r="126" spans="2:5" x14ac:dyDescent="0.2">
      <c r="B126" s="6" t="s">
        <v>396</v>
      </c>
      <c r="C126" s="6" t="s">
        <v>397</v>
      </c>
      <c r="D126" s="6" t="s">
        <v>398</v>
      </c>
      <c r="E126" s="5"/>
    </row>
    <row r="127" spans="2:5" x14ac:dyDescent="0.2">
      <c r="B127" s="6" t="s">
        <v>62</v>
      </c>
      <c r="C127" s="6" t="s">
        <v>399</v>
      </c>
      <c r="D127" s="6" t="s">
        <v>400</v>
      </c>
      <c r="E127" s="5"/>
    </row>
    <row r="128" spans="2:5" x14ac:dyDescent="0.2">
      <c r="B128" s="6" t="s">
        <v>32</v>
      </c>
      <c r="C128" s="6" t="s">
        <v>401</v>
      </c>
      <c r="D128" s="6" t="s">
        <v>402</v>
      </c>
      <c r="E128" s="5" t="str">
        <f>HYPERLINK("https://www.esco-net.com/wcs/escort/ec/detail?hHinCd=EA618SA-122","EA618SA-122")</f>
        <v>EA618SA-122</v>
      </c>
    </row>
    <row r="129" spans="2:5" x14ac:dyDescent="0.2">
      <c r="B129" s="6" t="s">
        <v>403</v>
      </c>
      <c r="C129" s="6" t="s">
        <v>404</v>
      </c>
      <c r="D129" s="6" t="s">
        <v>405</v>
      </c>
      <c r="E129" s="5"/>
    </row>
    <row r="130" spans="2:5" x14ac:dyDescent="0.2">
      <c r="B130" s="6" t="s">
        <v>406</v>
      </c>
      <c r="C130" s="6" t="s">
        <v>407</v>
      </c>
      <c r="D130" s="6" t="s">
        <v>408</v>
      </c>
      <c r="E130" s="5" t="str">
        <f>HYPERLINK("https://www.esco-net.com/wcs/escort/ec/detail?hHinCd=EA618XC-1","EA618XC-1")</f>
        <v>EA618XC-1</v>
      </c>
    </row>
    <row r="131" spans="2:5" x14ac:dyDescent="0.2">
      <c r="B131" s="6" t="s">
        <v>63</v>
      </c>
      <c r="C131" s="6" t="s">
        <v>409</v>
      </c>
      <c r="D131" s="6" t="s">
        <v>410</v>
      </c>
      <c r="E131" s="5" t="str">
        <f>HYPERLINK("https://www.esco-net.com/wcs/escort/ec/detail?hHinCd=EA617CK-1","EA617CK-1")</f>
        <v>EA617CK-1</v>
      </c>
    </row>
    <row r="132" spans="2:5" x14ac:dyDescent="0.2">
      <c r="B132" s="6" t="s">
        <v>411</v>
      </c>
      <c r="C132" s="6" t="s">
        <v>412</v>
      </c>
      <c r="D132" s="6" t="s">
        <v>413</v>
      </c>
      <c r="E132" s="5" t="str">
        <f>HYPERLINK("https://www.esco-net.com/wcs/escort/ec/detail?hHinCd=EA618PX-104","EA618PX-104")</f>
        <v>EA618PX-104</v>
      </c>
    </row>
    <row r="133" spans="2:5" x14ac:dyDescent="0.2">
      <c r="B133" s="6" t="s">
        <v>414</v>
      </c>
      <c r="C133" s="6" t="s">
        <v>415</v>
      </c>
      <c r="D133" s="6" t="s">
        <v>416</v>
      </c>
      <c r="E133" s="5"/>
    </row>
    <row r="134" spans="2:5" x14ac:dyDescent="0.2">
      <c r="B134" s="6" t="s">
        <v>64</v>
      </c>
      <c r="C134" s="6" t="s">
        <v>417</v>
      </c>
      <c r="D134" s="6" t="s">
        <v>418</v>
      </c>
      <c r="E134" s="5"/>
    </row>
    <row r="135" spans="2:5" x14ac:dyDescent="0.2">
      <c r="B135" s="6" t="s">
        <v>33</v>
      </c>
      <c r="C135" s="6" t="s">
        <v>419</v>
      </c>
      <c r="D135" s="6" t="s">
        <v>420</v>
      </c>
      <c r="E135" s="5" t="str">
        <f>HYPERLINK("https://www.esco-net.com/wcs/escort/ec/detail?hHinCd=EA614B-109","EA614B-109")</f>
        <v>EA614B-109</v>
      </c>
    </row>
    <row r="136" spans="2:5" x14ac:dyDescent="0.2">
      <c r="B136" s="6" t="s">
        <v>33</v>
      </c>
      <c r="C136" s="6" t="s">
        <v>421</v>
      </c>
      <c r="D136" s="6" t="s">
        <v>422</v>
      </c>
      <c r="E136" s="5"/>
    </row>
    <row r="137" spans="2:5" x14ac:dyDescent="0.2">
      <c r="B137" s="6" t="s">
        <v>423</v>
      </c>
      <c r="C137" s="6" t="s">
        <v>424</v>
      </c>
      <c r="D137" s="6" t="s">
        <v>425</v>
      </c>
      <c r="E137" s="5" t="str">
        <f>HYPERLINK("https://www.esco-net.com/wcs/escort/ec/detail?hHinCd=EA618H-3","EA618H-3")</f>
        <v>EA618H-3</v>
      </c>
    </row>
    <row r="138" spans="2:5" x14ac:dyDescent="0.2">
      <c r="B138" s="6" t="s">
        <v>14</v>
      </c>
      <c r="C138" s="6" t="s">
        <v>426</v>
      </c>
      <c r="D138" s="6" t="s">
        <v>427</v>
      </c>
      <c r="E138" s="5" t="str">
        <f>HYPERLINK("https://www.esco-net.com/wcs/escort/ec/detail?hHinCd=EA618AH","EA618AH")</f>
        <v>EA618AH</v>
      </c>
    </row>
    <row r="139" spans="2:5" x14ac:dyDescent="0.2">
      <c r="B139" s="6" t="s">
        <v>14</v>
      </c>
      <c r="C139" s="6" t="s">
        <v>428</v>
      </c>
      <c r="D139" s="6" t="s">
        <v>429</v>
      </c>
      <c r="E139" s="5" t="str">
        <f>HYPERLINK("https://www.esco-net.com/wcs/escort/ec/detail?hHinCd=EA618AS-3","EA618AS-3")</f>
        <v>EA618AS-3</v>
      </c>
    </row>
    <row r="140" spans="2:5" x14ac:dyDescent="0.2">
      <c r="B140" s="6" t="s">
        <v>430</v>
      </c>
      <c r="C140" s="6" t="s">
        <v>431</v>
      </c>
      <c r="D140" s="6" t="s">
        <v>432</v>
      </c>
      <c r="E140" s="5"/>
    </row>
    <row r="141" spans="2:5" x14ac:dyDescent="0.2">
      <c r="B141" s="6" t="s">
        <v>18</v>
      </c>
      <c r="C141" s="6" t="s">
        <v>433</v>
      </c>
      <c r="D141" s="6" t="s">
        <v>434</v>
      </c>
      <c r="E141" s="5" t="str">
        <f>HYPERLINK("https://www.esco-net.com/wcs/escort/ec/detail?hHinCd=EA618CS-100A","EA618CS-100A")</f>
        <v>EA618CS-100A</v>
      </c>
    </row>
    <row r="142" spans="2:5" x14ac:dyDescent="0.2">
      <c r="B142" s="6" t="s">
        <v>435</v>
      </c>
      <c r="C142" s="6" t="s">
        <v>436</v>
      </c>
      <c r="D142" s="6" t="s">
        <v>437</v>
      </c>
      <c r="E142" s="5" t="str">
        <f>HYPERLINK("https://www.esco-net.com/wcs/escort/ec/detail?hHinCd=EA684RC-19","EA684RC-19")</f>
        <v>EA684RC-19</v>
      </c>
    </row>
    <row r="143" spans="2:5" x14ac:dyDescent="0.2">
      <c r="B143" s="6" t="s">
        <v>435</v>
      </c>
      <c r="C143" s="6" t="s">
        <v>438</v>
      </c>
      <c r="D143" s="6" t="s">
        <v>439</v>
      </c>
      <c r="E143" s="5"/>
    </row>
    <row r="144" spans="2:5" x14ac:dyDescent="0.2">
      <c r="B144" s="6" t="s">
        <v>65</v>
      </c>
      <c r="C144" s="6" t="s">
        <v>440</v>
      </c>
      <c r="D144" s="6" t="s">
        <v>441</v>
      </c>
      <c r="E144" s="5" t="str">
        <f>HYPERLINK("https://www.esco-net.com/wcs/escort/ec/detail?hHinCd=EA615BS-1","EA615BS-1")</f>
        <v>EA615BS-1</v>
      </c>
    </row>
    <row r="145" spans="2:5" x14ac:dyDescent="0.2">
      <c r="B145" s="6" t="s">
        <v>442</v>
      </c>
      <c r="C145" s="6" t="s">
        <v>443</v>
      </c>
      <c r="D145" s="6" t="s">
        <v>444</v>
      </c>
      <c r="E145" s="5"/>
    </row>
    <row r="146" spans="2:5" x14ac:dyDescent="0.2">
      <c r="B146" s="6" t="s">
        <v>66</v>
      </c>
      <c r="C146" s="6" t="s">
        <v>445</v>
      </c>
      <c r="D146" s="6" t="s">
        <v>446</v>
      </c>
      <c r="E146" s="5" t="str">
        <f>HYPERLINK("https://www.esco-net.com/wcs/escort/ec/detail?hHinCd=EA687HA-24","EA687HA-24")</f>
        <v>EA687HA-24</v>
      </c>
    </row>
    <row r="147" spans="2:5" x14ac:dyDescent="0.2">
      <c r="B147" s="6" t="s">
        <v>447</v>
      </c>
      <c r="C147" s="6" t="s">
        <v>448</v>
      </c>
      <c r="D147" s="6" t="s">
        <v>449</v>
      </c>
      <c r="E147" s="5"/>
    </row>
    <row r="148" spans="2:5" x14ac:dyDescent="0.2">
      <c r="B148" s="6" t="s">
        <v>447</v>
      </c>
      <c r="C148" s="6" t="s">
        <v>450</v>
      </c>
      <c r="D148" s="6" t="s">
        <v>451</v>
      </c>
      <c r="E148" s="5"/>
    </row>
    <row r="149" spans="2:5" x14ac:dyDescent="0.2">
      <c r="B149" s="6" t="s">
        <v>34</v>
      </c>
      <c r="C149" s="6" t="s">
        <v>452</v>
      </c>
      <c r="D149" s="6" t="s">
        <v>453</v>
      </c>
      <c r="E149" s="5"/>
    </row>
    <row r="150" spans="2:5" x14ac:dyDescent="0.2">
      <c r="B150" s="6" t="s">
        <v>35</v>
      </c>
      <c r="C150" s="6" t="s">
        <v>454</v>
      </c>
      <c r="D150" s="6" t="s">
        <v>455</v>
      </c>
      <c r="E150" s="5"/>
    </row>
    <row r="151" spans="2:5" x14ac:dyDescent="0.2">
      <c r="B151" s="6" t="s">
        <v>456</v>
      </c>
      <c r="C151" s="6" t="s">
        <v>457</v>
      </c>
      <c r="D151" s="6" t="s">
        <v>458</v>
      </c>
      <c r="E151" s="5"/>
    </row>
    <row r="152" spans="2:5" x14ac:dyDescent="0.2">
      <c r="B152" s="6" t="s">
        <v>36</v>
      </c>
      <c r="C152" s="6" t="s">
        <v>459</v>
      </c>
      <c r="D152" s="6" t="s">
        <v>460</v>
      </c>
      <c r="E152" s="5" t="str">
        <f>HYPERLINK("https://www.esco-net.com/wcs/escort/ec/detail?hHinCd=EA550MC-2","EA550MC-2")</f>
        <v>EA550MC-2</v>
      </c>
    </row>
    <row r="153" spans="2:5" x14ac:dyDescent="0.2">
      <c r="B153" s="6" t="s">
        <v>461</v>
      </c>
      <c r="C153" s="6" t="s">
        <v>462</v>
      </c>
      <c r="D153" s="6" t="s">
        <v>463</v>
      </c>
      <c r="E153" s="5" t="str">
        <f>HYPERLINK("https://www.esco-net.com/wcs/escort/ec/detail?hHinCd=EA560PG-80B","EA560PG-80B")</f>
        <v>EA560PG-80B</v>
      </c>
    </row>
    <row r="154" spans="2:5" x14ac:dyDescent="0.2">
      <c r="B154" s="6" t="s">
        <v>464</v>
      </c>
      <c r="C154" s="6" t="s">
        <v>465</v>
      </c>
      <c r="D154" s="6" t="s">
        <v>466</v>
      </c>
      <c r="E154" s="5" t="str">
        <f>HYPERLINK("https://www.esco-net.com/wcs/escort/ec/detail?hHinCd=EA560WD-55","EA560WD-55")</f>
        <v>EA560WD-55</v>
      </c>
    </row>
    <row r="155" spans="2:5" x14ac:dyDescent="0.2">
      <c r="B155" s="6" t="s">
        <v>467</v>
      </c>
      <c r="C155" s="6" t="s">
        <v>468</v>
      </c>
      <c r="D155" s="6" t="s">
        <v>469</v>
      </c>
      <c r="E155" s="5" t="str">
        <f>HYPERLINK("https://www.esco-net.com/wcs/escort/ec/detail?hHinCd=EA611KA","EA611KA")</f>
        <v>EA611KA</v>
      </c>
    </row>
    <row r="156" spans="2:5" x14ac:dyDescent="0.2">
      <c r="B156" s="6" t="s">
        <v>470</v>
      </c>
      <c r="C156" s="6" t="s">
        <v>471</v>
      </c>
      <c r="D156" s="6" t="s">
        <v>472</v>
      </c>
      <c r="E156" s="5" t="str">
        <f>HYPERLINK("https://www.esco-net.com/wcs/escort/ec/detail?hHinCd=EA611GA-90A","EA611GA-90A")</f>
        <v>EA611GA-90A</v>
      </c>
    </row>
    <row r="157" spans="2:5" x14ac:dyDescent="0.2">
      <c r="B157" s="6" t="s">
        <v>67</v>
      </c>
      <c r="C157" s="6" t="s">
        <v>473</v>
      </c>
      <c r="D157" s="6" t="s">
        <v>474</v>
      </c>
      <c r="E157" s="5" t="str">
        <f>HYPERLINK("https://www.esco-net.com/wcs/escort/ec/detail?hHinCd=EA573W-4","EA573W-4")</f>
        <v>EA573W-4</v>
      </c>
    </row>
    <row r="158" spans="2:5" x14ac:dyDescent="0.2">
      <c r="B158" s="6" t="s">
        <v>68</v>
      </c>
      <c r="C158" s="6" t="s">
        <v>475</v>
      </c>
      <c r="D158" s="6" t="s">
        <v>476</v>
      </c>
      <c r="E158" s="5" t="str">
        <f>HYPERLINK("https://www.esco-net.com/wcs/escort/ec/detail?hHinCd=EA683AG-19","EA683AG-19")</f>
        <v>EA683AG-19</v>
      </c>
    </row>
    <row r="159" spans="2:5" x14ac:dyDescent="0.2">
      <c r="B159" s="6" t="s">
        <v>477</v>
      </c>
      <c r="C159" s="6" t="s">
        <v>478</v>
      </c>
      <c r="D159" s="6" t="s">
        <v>479</v>
      </c>
      <c r="E159" s="5" t="str">
        <f>HYPERLINK("https://www.esco-net.com/wcs/escort/ec/detail?hHinCd=EA573TD-6","EA573TD-6")</f>
        <v>EA573TD-6</v>
      </c>
    </row>
    <row r="160" spans="2:5" x14ac:dyDescent="0.2">
      <c r="B160" s="6" t="s">
        <v>19</v>
      </c>
      <c r="C160" s="6" t="s">
        <v>480</v>
      </c>
      <c r="D160" s="6" t="s">
        <v>481</v>
      </c>
      <c r="E160" s="5"/>
    </row>
    <row r="161" spans="2:5" x14ac:dyDescent="0.2">
      <c r="B161" s="6" t="s">
        <v>69</v>
      </c>
      <c r="C161" s="6" t="s">
        <v>482</v>
      </c>
      <c r="D161" s="6" t="s">
        <v>483</v>
      </c>
      <c r="E161" s="5" t="str">
        <f>HYPERLINK("https://www.esco-net.com/wcs/escort/ec/detail?hHinCd=EA566AF-25","EA566AF-25")</f>
        <v>EA566AF-25</v>
      </c>
    </row>
    <row r="162" spans="2:5" x14ac:dyDescent="0.2">
      <c r="B162" s="6" t="s">
        <v>484</v>
      </c>
      <c r="C162" s="6" t="s">
        <v>485</v>
      </c>
      <c r="D162" s="6" t="s">
        <v>486</v>
      </c>
      <c r="E162" s="5" t="str">
        <f>HYPERLINK("https://www.esco-net.com/wcs/escort/ec/detail?hHinCd=EA109AY-31","EA109AY-31")</f>
        <v>EA109AY-31</v>
      </c>
    </row>
    <row r="163" spans="2:5" x14ac:dyDescent="0.2">
      <c r="B163" s="6" t="s">
        <v>487</v>
      </c>
      <c r="C163" s="6" t="s">
        <v>488</v>
      </c>
      <c r="D163" s="6" t="s">
        <v>489</v>
      </c>
      <c r="E163" s="5"/>
    </row>
    <row r="164" spans="2:5" x14ac:dyDescent="0.2">
      <c r="B164" s="6" t="s">
        <v>11</v>
      </c>
      <c r="C164" s="6" t="s">
        <v>490</v>
      </c>
      <c r="D164" s="6" t="s">
        <v>491</v>
      </c>
      <c r="E164" s="5"/>
    </row>
    <row r="165" spans="2:5" x14ac:dyDescent="0.2">
      <c r="B165" s="6" t="s">
        <v>492</v>
      </c>
      <c r="C165" s="6" t="s">
        <v>493</v>
      </c>
      <c r="D165" s="6" t="s">
        <v>494</v>
      </c>
      <c r="E165" s="5" t="str">
        <f>HYPERLINK("https://www.esco-net.com/wcs/escort/ec/detail?hHinCd=EA992C-84A","EA992C-84A")</f>
        <v>EA992C-84A</v>
      </c>
    </row>
    <row r="166" spans="2:5" x14ac:dyDescent="0.2">
      <c r="B166" s="6" t="s">
        <v>37</v>
      </c>
      <c r="C166" s="6" t="s">
        <v>495</v>
      </c>
      <c r="D166" s="6" t="s">
        <v>496</v>
      </c>
      <c r="E166" s="5" t="str">
        <f>HYPERLINK("https://www.esco-net.com/wcs/escort/ec/detail?hHinCd=EA929DH-84C","EA929DH-84C")</f>
        <v>EA929DH-84C</v>
      </c>
    </row>
    <row r="167" spans="2:5" x14ac:dyDescent="0.2">
      <c r="B167" s="6" t="s">
        <v>497</v>
      </c>
      <c r="C167" s="6" t="s">
        <v>498</v>
      </c>
      <c r="D167" s="6" t="s">
        <v>499</v>
      </c>
      <c r="E167" s="5"/>
    </row>
    <row r="168" spans="2:5" x14ac:dyDescent="0.2">
      <c r="B168" s="6" t="s">
        <v>497</v>
      </c>
      <c r="C168" s="6" t="s">
        <v>500</v>
      </c>
      <c r="D168" s="6" t="s">
        <v>501</v>
      </c>
      <c r="E168" s="5" t="str">
        <f>HYPERLINK("https://www.esco-net.com/wcs/escort/ec/detail?hHinCd=EA992DB-21","EA992DB-21")</f>
        <v>EA992DB-21</v>
      </c>
    </row>
    <row r="169" spans="2:5" x14ac:dyDescent="0.2">
      <c r="B169" s="6" t="s">
        <v>502</v>
      </c>
      <c r="C169" s="6" t="s">
        <v>503</v>
      </c>
      <c r="D169" s="6" t="s">
        <v>504</v>
      </c>
      <c r="E169" s="5"/>
    </row>
    <row r="170" spans="2:5" x14ac:dyDescent="0.2">
      <c r="B170" s="6" t="s">
        <v>502</v>
      </c>
      <c r="C170" s="6" t="s">
        <v>505</v>
      </c>
      <c r="D170" s="6" t="s">
        <v>506</v>
      </c>
      <c r="E170" s="5"/>
    </row>
    <row r="171" spans="2:5" x14ac:dyDescent="0.2">
      <c r="B171" s="6" t="s">
        <v>502</v>
      </c>
      <c r="C171" s="6" t="s">
        <v>507</v>
      </c>
      <c r="D171" s="6" t="s">
        <v>508</v>
      </c>
      <c r="E171" s="5" t="str">
        <f>HYPERLINK("https://www.esco-net.com/wcs/escort/ec/detail?hHinCd=EA992CD-13A","EA992CD-13A")</f>
        <v>EA992CD-13A</v>
      </c>
    </row>
    <row r="172" spans="2:5" x14ac:dyDescent="0.2">
      <c r="B172" s="6" t="s">
        <v>509</v>
      </c>
      <c r="C172" s="6" t="s">
        <v>510</v>
      </c>
      <c r="D172" s="6" t="s">
        <v>511</v>
      </c>
      <c r="E172" s="5"/>
    </row>
    <row r="173" spans="2:5" x14ac:dyDescent="0.2">
      <c r="B173" s="6" t="s">
        <v>512</v>
      </c>
      <c r="C173" s="6" t="s">
        <v>513</v>
      </c>
      <c r="D173" s="6" t="s">
        <v>514</v>
      </c>
      <c r="E173" s="5" t="str">
        <f>HYPERLINK("https://www.esco-net.com/wcs/escort/ec/detail?hHinCd=EA990AL-12","EA990AL-12")</f>
        <v>EA990AL-12</v>
      </c>
    </row>
    <row r="174" spans="2:5" x14ac:dyDescent="0.2">
      <c r="B174" s="6" t="s">
        <v>515</v>
      </c>
      <c r="C174" s="6" t="s">
        <v>516</v>
      </c>
      <c r="D174" s="6" t="s">
        <v>517</v>
      </c>
      <c r="E174" s="5"/>
    </row>
    <row r="175" spans="2:5" x14ac:dyDescent="0.2">
      <c r="B175" s="6" t="s">
        <v>70</v>
      </c>
      <c r="C175" s="6" t="s">
        <v>518</v>
      </c>
      <c r="D175" s="6" t="s">
        <v>519</v>
      </c>
      <c r="E175" s="5" t="str">
        <f>HYPERLINK("https://www.esco-net.com/wcs/escort/ec/detail?hHinCd=EA756AG-10A","EA756AG-10A")</f>
        <v>EA756AG-10A</v>
      </c>
    </row>
    <row r="176" spans="2:5" x14ac:dyDescent="0.2">
      <c r="B176" s="6" t="s">
        <v>71</v>
      </c>
      <c r="C176" s="6" t="s">
        <v>520</v>
      </c>
      <c r="D176" s="6" t="s">
        <v>521</v>
      </c>
      <c r="E176" s="5"/>
    </row>
    <row r="177" spans="2:5" x14ac:dyDescent="0.2">
      <c r="B177" s="6" t="s">
        <v>522</v>
      </c>
      <c r="C177" s="6" t="s">
        <v>523</v>
      </c>
      <c r="D177" s="6" t="s">
        <v>524</v>
      </c>
      <c r="E177" s="5"/>
    </row>
    <row r="178" spans="2:5" x14ac:dyDescent="0.2">
      <c r="B178" s="6" t="s">
        <v>525</v>
      </c>
      <c r="C178" s="6" t="s">
        <v>526</v>
      </c>
      <c r="D178" s="6" t="s">
        <v>527</v>
      </c>
      <c r="E178" s="5" t="str">
        <f>HYPERLINK("https://www.esco-net.com/wcs/escort/ec/detail?hHinCd=EA720CS-255","EA720CS-255")</f>
        <v>EA720CS-255</v>
      </c>
    </row>
    <row r="179" spans="2:5" x14ac:dyDescent="0.2">
      <c r="B179" s="6" t="s">
        <v>72</v>
      </c>
      <c r="C179" s="6" t="s">
        <v>528</v>
      </c>
      <c r="D179" s="6" t="s">
        <v>529</v>
      </c>
      <c r="E179" s="5" t="str">
        <f>HYPERLINK("https://www.esco-net.com/wcs/escort/ec/detail?hHinCd=EA720JH-2","EA720JH-2")</f>
        <v>EA720JH-2</v>
      </c>
    </row>
    <row r="180" spans="2:5" x14ac:dyDescent="0.2">
      <c r="B180" s="6" t="s">
        <v>73</v>
      </c>
      <c r="C180" s="6" t="s">
        <v>530</v>
      </c>
      <c r="D180" s="6" t="s">
        <v>531</v>
      </c>
      <c r="E180" s="5" t="str">
        <f>HYPERLINK("https://www.esco-net.com/wcs/escort/ec/detail?hHinCd=EA721K-33","EA721K-33")</f>
        <v>EA721K-33</v>
      </c>
    </row>
    <row r="181" spans="2:5" x14ac:dyDescent="0.2">
      <c r="B181" s="6" t="s">
        <v>532</v>
      </c>
      <c r="C181" s="6" t="s">
        <v>533</v>
      </c>
      <c r="D181" s="6" t="s">
        <v>534</v>
      </c>
      <c r="E181" s="5" t="str">
        <f>HYPERLINK("https://www.esco-net.com/wcs/escort/ec/detail?hHinCd=EA720YD-30S","EA720YD-30S")</f>
        <v>EA720YD-30S</v>
      </c>
    </row>
    <row r="182" spans="2:5" x14ac:dyDescent="0.2">
      <c r="B182" s="6" t="s">
        <v>532</v>
      </c>
      <c r="C182" s="6" t="s">
        <v>535</v>
      </c>
      <c r="D182" s="6" t="s">
        <v>536</v>
      </c>
      <c r="E182" s="5" t="str">
        <f>HYPERLINK("https://www.esco-net.com/wcs/escort/ec/detail?hHinCd=EA720YD-30S","EA720YD-30S")</f>
        <v>EA720YD-30S</v>
      </c>
    </row>
    <row r="183" spans="2:5" x14ac:dyDescent="0.2">
      <c r="B183" s="6" t="s">
        <v>537</v>
      </c>
      <c r="C183" s="6" t="s">
        <v>538</v>
      </c>
      <c r="D183" s="6" t="s">
        <v>539</v>
      </c>
      <c r="E183" s="5" t="str">
        <f>HYPERLINK("https://www.esco-net.com/wcs/escort/ec/detail?hHinCd=EA725F-75A","EA725F-75A")</f>
        <v>EA725F-75A</v>
      </c>
    </row>
    <row r="184" spans="2:5" x14ac:dyDescent="0.2">
      <c r="B184" s="6" t="s">
        <v>540</v>
      </c>
      <c r="C184" s="6" t="s">
        <v>541</v>
      </c>
      <c r="D184" s="6" t="s">
        <v>542</v>
      </c>
      <c r="E184" s="5" t="str">
        <f>HYPERLINK("https://www.esco-net.com/wcs/escort/ec/detail?hHinCd=EA715CC-300","EA715CC-300")</f>
        <v>EA715CC-300</v>
      </c>
    </row>
    <row r="185" spans="2:5" x14ac:dyDescent="0.2">
      <c r="B185" s="6" t="s">
        <v>540</v>
      </c>
      <c r="C185" s="6" t="s">
        <v>543</v>
      </c>
      <c r="D185" s="6" t="s">
        <v>544</v>
      </c>
      <c r="E185" s="5" t="str">
        <f>HYPERLINK("https://www.esco-net.com/wcs/escort/ec/detail?hHinCd=EA715CC-310","EA715CC-310")</f>
        <v>EA715CC-310</v>
      </c>
    </row>
    <row r="186" spans="2:5" x14ac:dyDescent="0.2">
      <c r="B186" s="6" t="s">
        <v>540</v>
      </c>
      <c r="C186" s="6" t="s">
        <v>545</v>
      </c>
      <c r="D186" s="6" t="s">
        <v>546</v>
      </c>
      <c r="E186" s="5" t="str">
        <f>HYPERLINK("https://www.esco-net.com/wcs/escort/ec/detail?hHinCd=EA715CC-300","EA715CC-300")</f>
        <v>EA715CC-300</v>
      </c>
    </row>
    <row r="187" spans="2:5" x14ac:dyDescent="0.2">
      <c r="B187" s="6" t="s">
        <v>540</v>
      </c>
      <c r="C187" s="6" t="s">
        <v>547</v>
      </c>
      <c r="D187" s="6" t="s">
        <v>548</v>
      </c>
      <c r="E187" s="5" t="str">
        <f>HYPERLINK("https://www.esco-net.com/wcs/escort/ec/detail?hHinCd=EA715CC-300","EA715CC-300")</f>
        <v>EA715CC-300</v>
      </c>
    </row>
    <row r="188" spans="2:5" x14ac:dyDescent="0.2">
      <c r="B188" s="6" t="s">
        <v>540</v>
      </c>
      <c r="C188" s="6" t="s">
        <v>549</v>
      </c>
      <c r="D188" s="6" t="s">
        <v>550</v>
      </c>
      <c r="E188" s="5" t="str">
        <f>HYPERLINK("https://www.esco-net.com/wcs/escort/ec/detail?hHinCd=EA715CC-310","EA715CC-310")</f>
        <v>EA715CC-310</v>
      </c>
    </row>
    <row r="189" spans="2:5" x14ac:dyDescent="0.2">
      <c r="B189" s="6" t="s">
        <v>540</v>
      </c>
      <c r="C189" s="6" t="s">
        <v>551</v>
      </c>
      <c r="D189" s="6" t="s">
        <v>552</v>
      </c>
      <c r="E189" s="5" t="str">
        <f>HYPERLINK("https://www.esco-net.com/wcs/escort/ec/detail?hHinCd=EA715CC-310","EA715CC-310")</f>
        <v>EA715CC-310</v>
      </c>
    </row>
    <row r="190" spans="2:5" x14ac:dyDescent="0.2">
      <c r="B190" s="6" t="s">
        <v>553</v>
      </c>
      <c r="C190" s="6" t="s">
        <v>554</v>
      </c>
      <c r="D190" s="6" t="s">
        <v>555</v>
      </c>
      <c r="E190" s="5" t="str">
        <f>HYPERLINK("https://www.esco-net.com/wcs/escort/ec/detail?hHinCd=EA733AH-1","EA733AH-1")</f>
        <v>EA733AH-1</v>
      </c>
    </row>
    <row r="191" spans="2:5" x14ac:dyDescent="0.2">
      <c r="B191" s="6" t="s">
        <v>553</v>
      </c>
      <c r="C191" s="6" t="s">
        <v>556</v>
      </c>
      <c r="D191" s="6" t="s">
        <v>557</v>
      </c>
      <c r="E191" s="5" t="str">
        <f>HYPERLINK("https://www.esco-net.com/wcs/escort/ec/detail?hHinCd=EA733B-10","EA733B-10")</f>
        <v>EA733B-10</v>
      </c>
    </row>
    <row r="192" spans="2:5" x14ac:dyDescent="0.2">
      <c r="B192" s="6" t="s">
        <v>553</v>
      </c>
      <c r="C192" s="6" t="s">
        <v>558</v>
      </c>
      <c r="D192" s="6" t="s">
        <v>559</v>
      </c>
      <c r="E192" s="5" t="str">
        <f>HYPERLINK("https://www.esco-net.com/wcs/escort/ec/detail?hHinCd=EA733AH-10","EA733AH-10")</f>
        <v>EA733AH-10</v>
      </c>
    </row>
    <row r="193" spans="2:5" x14ac:dyDescent="0.2">
      <c r="B193" s="6" t="s">
        <v>74</v>
      </c>
      <c r="C193" s="6" t="s">
        <v>560</v>
      </c>
      <c r="D193" s="6" t="s">
        <v>561</v>
      </c>
      <c r="E193" s="5" t="str">
        <f>HYPERLINK("https://www.esco-net.com/wcs/escort/ec/detail?hHinCd=EA733AH-10","EA733AH-10")</f>
        <v>EA733AH-10</v>
      </c>
    </row>
    <row r="194" spans="2:5" x14ac:dyDescent="0.2">
      <c r="B194" s="6" t="s">
        <v>74</v>
      </c>
      <c r="C194" s="6" t="s">
        <v>562</v>
      </c>
      <c r="D194" s="6" t="s">
        <v>563</v>
      </c>
      <c r="E194" s="5" t="str">
        <f>HYPERLINK("https://www.esco-net.com/wcs/escort/ec/detail?hHinCd=EA733CA-1","EA733CA-1")</f>
        <v>EA733CA-1</v>
      </c>
    </row>
    <row r="195" spans="2:5" x14ac:dyDescent="0.2">
      <c r="B195" s="6" t="s">
        <v>564</v>
      </c>
      <c r="C195" s="6" t="s">
        <v>565</v>
      </c>
      <c r="D195" s="6" t="s">
        <v>566</v>
      </c>
      <c r="E195" s="5" t="str">
        <f>HYPERLINK("https://www.esco-net.com/wcs/escort/ec/detail?hHinCd=EA712GE-2B","EA712GE-2B")</f>
        <v>EA712GE-2B</v>
      </c>
    </row>
    <row r="196" spans="2:5" x14ac:dyDescent="0.2">
      <c r="B196" s="6" t="s">
        <v>567</v>
      </c>
      <c r="C196" s="6" t="s">
        <v>568</v>
      </c>
      <c r="D196" s="6" t="s">
        <v>569</v>
      </c>
      <c r="E196" s="5"/>
    </row>
    <row r="197" spans="2:5" x14ac:dyDescent="0.2">
      <c r="B197" s="6" t="s">
        <v>570</v>
      </c>
      <c r="C197" s="6" t="s">
        <v>571</v>
      </c>
      <c r="D197" s="6" t="s">
        <v>572</v>
      </c>
      <c r="E197" s="5" t="str">
        <f>HYPERLINK("https://www.esco-net.com/wcs/escort/ec/detail?hHinCd=EA851YF","EA851YF")</f>
        <v>EA851YF</v>
      </c>
    </row>
    <row r="198" spans="2:5" x14ac:dyDescent="0.2">
      <c r="B198" s="6" t="s">
        <v>573</v>
      </c>
      <c r="C198" s="6" t="s">
        <v>574</v>
      </c>
      <c r="D198" s="6" t="s">
        <v>575</v>
      </c>
      <c r="E198" s="5"/>
    </row>
    <row r="199" spans="2:5" x14ac:dyDescent="0.2">
      <c r="B199" s="6" t="s">
        <v>576</v>
      </c>
      <c r="C199" s="6" t="s">
        <v>577</v>
      </c>
      <c r="D199" s="6" t="s">
        <v>578</v>
      </c>
      <c r="E199" s="5"/>
    </row>
    <row r="200" spans="2:5" x14ac:dyDescent="0.2">
      <c r="B200" s="6" t="s">
        <v>579</v>
      </c>
      <c r="C200" s="6" t="s">
        <v>580</v>
      </c>
      <c r="D200" s="6" t="s">
        <v>581</v>
      </c>
      <c r="E200" s="5"/>
    </row>
    <row r="201" spans="2:5" x14ac:dyDescent="0.2">
      <c r="B201" s="6" t="s">
        <v>28</v>
      </c>
      <c r="C201" s="6" t="s">
        <v>582</v>
      </c>
      <c r="D201" s="6" t="s">
        <v>583</v>
      </c>
      <c r="E201" s="5" t="str">
        <f>HYPERLINK("https://www.esco-net.com/wcs/escort/ec/detail?hHinCd=EA818PR-7","EA818PR-7")</f>
        <v>EA818PR-7</v>
      </c>
    </row>
    <row r="202" spans="2:5" x14ac:dyDescent="0.2">
      <c r="B202" s="6" t="s">
        <v>584</v>
      </c>
      <c r="C202" s="6" t="s">
        <v>585</v>
      </c>
      <c r="D202" s="6" t="s">
        <v>586</v>
      </c>
      <c r="E202" s="5"/>
    </row>
    <row r="203" spans="2:5" x14ac:dyDescent="0.2">
      <c r="B203" s="6" t="s">
        <v>76</v>
      </c>
      <c r="C203" s="6" t="s">
        <v>587</v>
      </c>
      <c r="D203" s="6" t="s">
        <v>588</v>
      </c>
      <c r="E203" s="5" t="str">
        <f>HYPERLINK("https://www.esco-net.com/wcs/escort/ec/detail?hHinCd=EA815GA-51","EA815GA-51")</f>
        <v>EA815GA-51</v>
      </c>
    </row>
    <row r="204" spans="2:5" x14ac:dyDescent="0.2">
      <c r="B204" s="6" t="s">
        <v>77</v>
      </c>
      <c r="C204" s="6" t="s">
        <v>589</v>
      </c>
      <c r="D204" s="6" t="s">
        <v>590</v>
      </c>
      <c r="E204" s="5" t="str">
        <f>HYPERLINK("https://www.esco-net.com/wcs/escort/ec/detail?hHinCd=EA824-2A","EA824-2A")</f>
        <v>EA824-2A</v>
      </c>
    </row>
    <row r="205" spans="2:5" x14ac:dyDescent="0.2">
      <c r="B205" s="6" t="s">
        <v>77</v>
      </c>
      <c r="C205" s="6" t="s">
        <v>591</v>
      </c>
      <c r="D205" s="6" t="s">
        <v>592</v>
      </c>
      <c r="E205" s="5" t="str">
        <f>HYPERLINK("https://www.esco-net.com/wcs/escort/ec/detail?hHinCd=EA824-6.8A","EA824-6.8A")</f>
        <v>EA824-6.8A</v>
      </c>
    </row>
    <row r="206" spans="2:5" x14ac:dyDescent="0.2">
      <c r="B206" s="6" t="s">
        <v>593</v>
      </c>
      <c r="C206" s="6" t="s">
        <v>594</v>
      </c>
      <c r="D206" s="6" t="s">
        <v>595</v>
      </c>
      <c r="E206" s="5"/>
    </row>
    <row r="207" spans="2:5" x14ac:dyDescent="0.2">
      <c r="B207" s="6" t="s">
        <v>78</v>
      </c>
      <c r="C207" s="6" t="s">
        <v>596</v>
      </c>
      <c r="D207" s="6" t="s">
        <v>597</v>
      </c>
      <c r="E207" s="5" t="str">
        <f>HYPERLINK("https://www.esco-net.com/wcs/escort/ec/detail?hHinCd=EA829VX-3A","EA829VX-3A")</f>
        <v>EA829VX-3A</v>
      </c>
    </row>
    <row r="208" spans="2:5" x14ac:dyDescent="0.2">
      <c r="B208" s="6" t="s">
        <v>598</v>
      </c>
      <c r="C208" s="6" t="s">
        <v>599</v>
      </c>
      <c r="D208" s="6" t="s">
        <v>600</v>
      </c>
      <c r="E208" s="5" t="str">
        <f>HYPERLINK("https://www.esco-net.com/wcs/escort/ec/detail?hHinCd=EA819AS-101","EA819AS-101")</f>
        <v>EA819AS-101</v>
      </c>
    </row>
    <row r="209" spans="2:5" x14ac:dyDescent="0.2">
      <c r="B209" s="6" t="s">
        <v>79</v>
      </c>
      <c r="C209" s="6" t="s">
        <v>601</v>
      </c>
      <c r="D209" s="6" t="s">
        <v>602</v>
      </c>
      <c r="E209" s="5" t="str">
        <f>HYPERLINK("https://www.esco-net.com/wcs/escort/ec/detail?hHinCd=EA823L-3","EA823L-3")</f>
        <v>EA823L-3</v>
      </c>
    </row>
    <row r="210" spans="2:5" x14ac:dyDescent="0.2">
      <c r="B210" s="6" t="s">
        <v>79</v>
      </c>
      <c r="C210" s="6" t="s">
        <v>603</v>
      </c>
      <c r="D210" s="6" t="s">
        <v>604</v>
      </c>
      <c r="E210" s="5" t="str">
        <f>HYPERLINK("https://www.esco-net.com/wcs/escort/ec/detail?hHinCd=EA823LX-1B","EA823LX-1B")</f>
        <v>EA823LX-1B</v>
      </c>
    </row>
    <row r="211" spans="2:5" x14ac:dyDescent="0.2">
      <c r="B211" s="6" t="s">
        <v>80</v>
      </c>
      <c r="C211" s="6" t="s">
        <v>605</v>
      </c>
      <c r="D211" s="6" t="s">
        <v>606</v>
      </c>
      <c r="E211" s="5"/>
    </row>
    <row r="212" spans="2:5" x14ac:dyDescent="0.2">
      <c r="B212" s="6" t="s">
        <v>81</v>
      </c>
      <c r="C212" s="6" t="s">
        <v>607</v>
      </c>
      <c r="D212" s="6" t="s">
        <v>608</v>
      </c>
      <c r="E212" s="5"/>
    </row>
    <row r="213" spans="2:5" x14ac:dyDescent="0.2">
      <c r="B213" s="6" t="s">
        <v>82</v>
      </c>
      <c r="C213" s="6" t="s">
        <v>609</v>
      </c>
      <c r="D213" s="6" t="s">
        <v>610</v>
      </c>
      <c r="E213" s="5" t="str">
        <f>HYPERLINK("https://www.esco-net.com/wcs/escort/ec/detail?hHinCd=EA809ME-80","EA809ME-80")</f>
        <v>EA809ME-80</v>
      </c>
    </row>
    <row r="214" spans="2:5" x14ac:dyDescent="0.2">
      <c r="B214" s="6" t="s">
        <v>83</v>
      </c>
      <c r="C214" s="6" t="s">
        <v>611</v>
      </c>
      <c r="D214" s="6" t="s">
        <v>612</v>
      </c>
      <c r="E214" s="5" t="str">
        <f>HYPERLINK("https://www.esco-net.com/wcs/escort/ec/detail?hHinCd=EA809-29","EA809-29")</f>
        <v>EA809-29</v>
      </c>
    </row>
    <row r="215" spans="2:5" x14ac:dyDescent="0.2">
      <c r="B215" s="6" t="s">
        <v>613</v>
      </c>
      <c r="C215" s="6" t="s">
        <v>614</v>
      </c>
      <c r="D215" s="6" t="s">
        <v>615</v>
      </c>
      <c r="E215" s="5" t="str">
        <f>HYPERLINK("https://www.esco-net.com/wcs/escort/ec/detail?hHinCd=EA618AX-133","EA618AX-133")</f>
        <v>EA618AX-133</v>
      </c>
    </row>
    <row r="216" spans="2:5" x14ac:dyDescent="0.2">
      <c r="B216" s="6" t="s">
        <v>84</v>
      </c>
      <c r="C216" s="6" t="s">
        <v>616</v>
      </c>
      <c r="D216" s="6" t="s">
        <v>617</v>
      </c>
      <c r="E216" s="5"/>
    </row>
    <row r="217" spans="2:5" x14ac:dyDescent="0.2">
      <c r="B217" s="6" t="s">
        <v>84</v>
      </c>
      <c r="C217" s="6" t="s">
        <v>618</v>
      </c>
      <c r="D217" s="6" t="s">
        <v>619</v>
      </c>
      <c r="E217" s="5"/>
    </row>
    <row r="218" spans="2:5" x14ac:dyDescent="0.2">
      <c r="B218" s="6" t="s">
        <v>620</v>
      </c>
      <c r="C218" s="6" t="s">
        <v>621</v>
      </c>
      <c r="D218" s="6" t="s">
        <v>622</v>
      </c>
      <c r="E218" s="5" t="str">
        <f>HYPERLINK("https://www.esco-net.com/wcs/escort/ec/detail?hHinCd=EA157DA-2A","EA157DA-2A")</f>
        <v>EA157DA-2A</v>
      </c>
    </row>
    <row r="219" spans="2:5" x14ac:dyDescent="0.2">
      <c r="B219" s="6" t="s">
        <v>623</v>
      </c>
      <c r="C219" s="6" t="s">
        <v>624</v>
      </c>
      <c r="D219" s="6" t="s">
        <v>625</v>
      </c>
      <c r="E219" s="5"/>
    </row>
    <row r="220" spans="2:5" x14ac:dyDescent="0.2">
      <c r="B220" s="6" t="s">
        <v>85</v>
      </c>
      <c r="C220" s="6" t="s">
        <v>626</v>
      </c>
      <c r="D220" s="6" t="s">
        <v>627</v>
      </c>
      <c r="E220" s="5"/>
    </row>
    <row r="221" spans="2:5" x14ac:dyDescent="0.2">
      <c r="B221" s="6" t="s">
        <v>628</v>
      </c>
      <c r="C221" s="6" t="s">
        <v>629</v>
      </c>
      <c r="D221" s="6" t="s">
        <v>630</v>
      </c>
      <c r="E221" s="5"/>
    </row>
    <row r="222" spans="2:5" x14ac:dyDescent="0.2">
      <c r="B222" s="6" t="s">
        <v>631</v>
      </c>
      <c r="C222" s="6" t="s">
        <v>632</v>
      </c>
      <c r="D222" s="6" t="s">
        <v>633</v>
      </c>
      <c r="E222" s="5" t="str">
        <f>HYPERLINK("https://www.esco-net.com/wcs/escort/ec/detail?hHinCd=EA465BB-20","EA465BB-20")</f>
        <v>EA465BB-20</v>
      </c>
    </row>
    <row r="223" spans="2:5" x14ac:dyDescent="0.2">
      <c r="B223" s="6" t="s">
        <v>634</v>
      </c>
      <c r="C223" s="6" t="s">
        <v>635</v>
      </c>
      <c r="D223" s="6" t="s">
        <v>636</v>
      </c>
      <c r="E223" s="5"/>
    </row>
    <row r="224" spans="2:5" x14ac:dyDescent="0.2">
      <c r="B224" s="6" t="s">
        <v>637</v>
      </c>
      <c r="C224" s="6" t="s">
        <v>638</v>
      </c>
      <c r="D224" s="6" t="s">
        <v>639</v>
      </c>
      <c r="E224" s="5" t="str">
        <f>HYPERLINK("https://www.esco-net.com/wcs/escort/ec/detail?hHinCd=EA463HB-50","EA463HB-50")</f>
        <v>EA463HB-50</v>
      </c>
    </row>
    <row r="225" spans="2:5" x14ac:dyDescent="0.2">
      <c r="B225" s="6" t="s">
        <v>86</v>
      </c>
      <c r="C225" s="6" t="s">
        <v>640</v>
      </c>
      <c r="D225" s="6" t="s">
        <v>641</v>
      </c>
      <c r="E225" s="5" t="str">
        <f>HYPERLINK("https://www.esco-net.com/wcs/escort/ec/detail?hHinCd=EA475B-370W","EA475B-370W")</f>
        <v>EA475B-370W</v>
      </c>
    </row>
    <row r="226" spans="2:5" x14ac:dyDescent="0.2">
      <c r="B226" s="6" t="s">
        <v>642</v>
      </c>
      <c r="C226" s="6" t="s">
        <v>643</v>
      </c>
      <c r="D226" s="6" t="s">
        <v>644</v>
      </c>
      <c r="E226" s="5" t="str">
        <f>HYPERLINK("https://www.esco-net.com/wcs/escort/ec/detail?hHinCd=EA948HT-30","EA948HT-30")</f>
        <v>EA948HT-30</v>
      </c>
    </row>
    <row r="227" spans="2:5" x14ac:dyDescent="0.2">
      <c r="B227" s="6" t="s">
        <v>87</v>
      </c>
      <c r="C227" s="6" t="s">
        <v>645</v>
      </c>
      <c r="D227" s="6" t="s">
        <v>646</v>
      </c>
      <c r="E227" s="5"/>
    </row>
    <row r="228" spans="2:5" x14ac:dyDescent="0.2">
      <c r="B228" s="6" t="s">
        <v>87</v>
      </c>
      <c r="C228" s="6" t="s">
        <v>647</v>
      </c>
      <c r="D228" s="6" t="s">
        <v>648</v>
      </c>
      <c r="E228" s="5"/>
    </row>
    <row r="229" spans="2:5" x14ac:dyDescent="0.2">
      <c r="B229" s="6" t="s">
        <v>87</v>
      </c>
      <c r="C229" s="6" t="s">
        <v>649</v>
      </c>
      <c r="D229" s="6" t="s">
        <v>650</v>
      </c>
      <c r="E229" s="5"/>
    </row>
    <row r="230" spans="2:5" x14ac:dyDescent="0.2">
      <c r="B230" s="6" t="s">
        <v>88</v>
      </c>
      <c r="C230" s="6" t="s">
        <v>651</v>
      </c>
      <c r="D230" s="6" t="s">
        <v>652</v>
      </c>
      <c r="E230" s="5"/>
    </row>
    <row r="231" spans="2:5" x14ac:dyDescent="0.2">
      <c r="B231" s="6" t="s">
        <v>653</v>
      </c>
      <c r="C231" s="6" t="s">
        <v>654</v>
      </c>
      <c r="D231" s="6" t="s">
        <v>655</v>
      </c>
      <c r="E231" s="5" t="str">
        <f>HYPERLINK("https://www.esco-net.com/wcs/escort/ec/detail?hHinCd=EA940CE-171A","EA940CE-171A")</f>
        <v>EA940CE-171A</v>
      </c>
    </row>
    <row r="232" spans="2:5" x14ac:dyDescent="0.2">
      <c r="B232" s="6" t="s">
        <v>656</v>
      </c>
      <c r="C232" s="6" t="s">
        <v>657</v>
      </c>
      <c r="D232" s="6" t="s">
        <v>658</v>
      </c>
      <c r="E232" s="5" t="str">
        <f>HYPERLINK("https://www.esco-net.com/wcs/escort/ec/detail?hHinCd=EA940CE-553B","EA940CE-553B")</f>
        <v>EA940CE-553B</v>
      </c>
    </row>
    <row r="233" spans="2:5" x14ac:dyDescent="0.2">
      <c r="B233" s="6" t="s">
        <v>656</v>
      </c>
      <c r="C233" s="6" t="s">
        <v>659</v>
      </c>
      <c r="D233" s="6" t="s">
        <v>660</v>
      </c>
      <c r="E233" s="5"/>
    </row>
    <row r="234" spans="2:5" x14ac:dyDescent="0.2">
      <c r="B234" s="6" t="s">
        <v>661</v>
      </c>
      <c r="C234" s="6" t="s">
        <v>662</v>
      </c>
      <c r="D234" s="6" t="s">
        <v>663</v>
      </c>
      <c r="E234" s="5" t="str">
        <f>HYPERLINK("https://www.esco-net.com/wcs/escort/ec/detail?hHinCd=EA940CE-501A","EA940CE-501A")</f>
        <v>EA940CE-501A</v>
      </c>
    </row>
    <row r="235" spans="2:5" x14ac:dyDescent="0.2">
      <c r="B235" s="6" t="s">
        <v>661</v>
      </c>
      <c r="C235" s="6" t="s">
        <v>664</v>
      </c>
      <c r="D235" s="6" t="s">
        <v>665</v>
      </c>
      <c r="E235" s="5" t="str">
        <f>HYPERLINK("https://www.esco-net.com/wcs/escort/ec/detail?hHinCd=EA940CE-511A","EA940CE-511A")</f>
        <v>EA940CE-511A</v>
      </c>
    </row>
    <row r="236" spans="2:5" x14ac:dyDescent="0.2">
      <c r="B236" s="6" t="s">
        <v>666</v>
      </c>
      <c r="C236" s="6" t="s">
        <v>667</v>
      </c>
      <c r="D236" s="6" t="s">
        <v>668</v>
      </c>
      <c r="E236" s="5"/>
    </row>
    <row r="237" spans="2:5" x14ac:dyDescent="0.2">
      <c r="B237" s="6" t="s">
        <v>89</v>
      </c>
      <c r="C237" s="6" t="s">
        <v>669</v>
      </c>
      <c r="D237" s="6" t="s">
        <v>670</v>
      </c>
      <c r="E237" s="5" t="str">
        <f>HYPERLINK("https://www.esco-net.com/wcs/escort/ec/detail?hHinCd=EA940DB-7B","EA940DB-7B")</f>
        <v>EA940DB-7B</v>
      </c>
    </row>
    <row r="238" spans="2:5" x14ac:dyDescent="0.2">
      <c r="B238" s="6" t="s">
        <v>90</v>
      </c>
      <c r="C238" s="6" t="s">
        <v>671</v>
      </c>
      <c r="D238" s="6" t="s">
        <v>672</v>
      </c>
      <c r="E238" s="5"/>
    </row>
    <row r="239" spans="2:5" x14ac:dyDescent="0.2">
      <c r="B239" s="6" t="s">
        <v>91</v>
      </c>
      <c r="C239" s="6" t="s">
        <v>673</v>
      </c>
      <c r="D239" s="6" t="s">
        <v>674</v>
      </c>
      <c r="E239" s="5"/>
    </row>
    <row r="240" spans="2:5" x14ac:dyDescent="0.2">
      <c r="B240" s="6" t="s">
        <v>92</v>
      </c>
      <c r="C240" s="6" t="s">
        <v>675</v>
      </c>
      <c r="D240" s="6" t="s">
        <v>676</v>
      </c>
      <c r="E240" s="5"/>
    </row>
    <row r="241" spans="2:5" x14ac:dyDescent="0.2">
      <c r="B241" s="6" t="s">
        <v>92</v>
      </c>
      <c r="C241" s="6" t="s">
        <v>677</v>
      </c>
      <c r="D241" s="6" t="s">
        <v>678</v>
      </c>
      <c r="E241" s="5"/>
    </row>
    <row r="242" spans="2:5" x14ac:dyDescent="0.2">
      <c r="B242" s="6" t="s">
        <v>679</v>
      </c>
      <c r="C242" s="6" t="s">
        <v>680</v>
      </c>
      <c r="D242" s="6" t="s">
        <v>681</v>
      </c>
      <c r="E242" s="5"/>
    </row>
    <row r="243" spans="2:5" x14ac:dyDescent="0.2">
      <c r="B243" s="6" t="s">
        <v>93</v>
      </c>
      <c r="C243" s="6" t="s">
        <v>682</v>
      </c>
      <c r="D243" s="6" t="s">
        <v>683</v>
      </c>
      <c r="E243" s="5"/>
    </row>
    <row r="244" spans="2:5" x14ac:dyDescent="0.2">
      <c r="B244" s="6" t="s">
        <v>94</v>
      </c>
      <c r="C244" s="6" t="s">
        <v>684</v>
      </c>
      <c r="D244" s="6" t="s">
        <v>685</v>
      </c>
      <c r="E244" s="5"/>
    </row>
    <row r="245" spans="2:5" x14ac:dyDescent="0.2">
      <c r="B245" s="6" t="s">
        <v>38</v>
      </c>
      <c r="C245" s="6" t="s">
        <v>686</v>
      </c>
      <c r="D245" s="6" t="s">
        <v>687</v>
      </c>
      <c r="E245" s="5" t="str">
        <f>HYPERLINK("https://www.esco-net.com/wcs/escort/ec/detail?hHinCd=EA945VA-32B","EA945VA-32B")</f>
        <v>EA945VA-32B</v>
      </c>
    </row>
    <row r="246" spans="2:5" x14ac:dyDescent="0.2">
      <c r="B246" s="6" t="s">
        <v>38</v>
      </c>
      <c r="C246" s="6" t="s">
        <v>688</v>
      </c>
      <c r="D246" s="6" t="s">
        <v>689</v>
      </c>
      <c r="E246" s="5" t="str">
        <f>HYPERLINK("https://www.esco-net.com/wcs/escort/ec/detail?hHinCd=EA949FB-4B","EA949FB-4B")</f>
        <v>EA949FB-4B</v>
      </c>
    </row>
    <row r="247" spans="2:5" x14ac:dyDescent="0.2">
      <c r="B247" s="6" t="s">
        <v>690</v>
      </c>
      <c r="C247" s="6" t="s">
        <v>691</v>
      </c>
      <c r="D247" s="6" t="s">
        <v>692</v>
      </c>
      <c r="E247" s="5" t="str">
        <f>HYPERLINK("https://www.esco-net.com/wcs/escort/ec/detail?hHinCd=EA423RF-6","EA423RF-6")</f>
        <v>EA423RF-6</v>
      </c>
    </row>
    <row r="248" spans="2:5" x14ac:dyDescent="0.2">
      <c r="B248" s="6" t="s">
        <v>20</v>
      </c>
      <c r="C248" s="6" t="s">
        <v>693</v>
      </c>
      <c r="D248" s="6" t="s">
        <v>694</v>
      </c>
      <c r="E248" s="5" t="str">
        <f>HYPERLINK("https://www.esco-net.com/wcs/escort/ec/detail?hHinCd=EA423RS-9A","EA423RS-9A")</f>
        <v>EA423RS-9A</v>
      </c>
    </row>
    <row r="249" spans="2:5" x14ac:dyDescent="0.2">
      <c r="B249" s="6" t="s">
        <v>695</v>
      </c>
      <c r="C249" s="6" t="s">
        <v>696</v>
      </c>
      <c r="D249" s="6" t="s">
        <v>697</v>
      </c>
      <c r="E249" s="5" t="str">
        <f>HYPERLINK("https://www.esco-net.com/wcs/escort/ec/detail?hHinCd=EA781BT-11","EA781BT-11")</f>
        <v>EA781BT-11</v>
      </c>
    </row>
    <row r="250" spans="2:5" x14ac:dyDescent="0.2">
      <c r="B250" s="6" t="s">
        <v>698</v>
      </c>
      <c r="C250" s="6" t="s">
        <v>699</v>
      </c>
      <c r="D250" s="6" t="s">
        <v>700</v>
      </c>
      <c r="E250" s="5" t="str">
        <f>HYPERLINK("https://www.esco-net.com/wcs/escort/ec/detail?hHinCd=EA951LD-13A","EA951LD-13A")</f>
        <v>EA951LD-13A</v>
      </c>
    </row>
    <row r="251" spans="2:5" x14ac:dyDescent="0.2">
      <c r="B251" s="6" t="s">
        <v>95</v>
      </c>
      <c r="C251" s="6" t="s">
        <v>701</v>
      </c>
      <c r="D251" s="6" t="s">
        <v>702</v>
      </c>
      <c r="E251" s="5" t="str">
        <f>HYPERLINK("https://www.esco-net.com/wcs/escort/ec/detail?hHinCd=EA951FA-7","EA951FA-7")</f>
        <v>EA951FA-7</v>
      </c>
    </row>
    <row r="252" spans="2:5" x14ac:dyDescent="0.2">
      <c r="B252" s="6" t="s">
        <v>39</v>
      </c>
      <c r="C252" s="6" t="s">
        <v>703</v>
      </c>
      <c r="D252" s="6" t="s">
        <v>704</v>
      </c>
      <c r="E252" s="5" t="str">
        <f>HYPERLINK("https://www.esco-net.com/wcs/escort/ec/detail?hHinCd=EA951HC-26","EA951HC-26")</f>
        <v>EA951HC-26</v>
      </c>
    </row>
    <row r="253" spans="2:5" x14ac:dyDescent="0.2">
      <c r="B253" s="6" t="s">
        <v>96</v>
      </c>
      <c r="C253" s="6" t="s">
        <v>705</v>
      </c>
      <c r="D253" s="6" t="s">
        <v>706</v>
      </c>
      <c r="E253" s="5"/>
    </row>
    <row r="254" spans="2:5" x14ac:dyDescent="0.2">
      <c r="B254" s="6" t="s">
        <v>97</v>
      </c>
      <c r="C254" s="6" t="s">
        <v>707</v>
      </c>
      <c r="D254" s="6" t="s">
        <v>708</v>
      </c>
      <c r="E254" s="5"/>
    </row>
    <row r="255" spans="2:5" x14ac:dyDescent="0.2">
      <c r="B255" s="6" t="s">
        <v>98</v>
      </c>
      <c r="C255" s="6" t="s">
        <v>709</v>
      </c>
      <c r="D255" s="6" t="s">
        <v>710</v>
      </c>
      <c r="E255" s="5"/>
    </row>
    <row r="256" spans="2:5" x14ac:dyDescent="0.2">
      <c r="B256" s="6" t="s">
        <v>99</v>
      </c>
      <c r="C256" s="6" t="s">
        <v>711</v>
      </c>
      <c r="D256" s="6" t="s">
        <v>712</v>
      </c>
      <c r="E256" s="5"/>
    </row>
    <row r="257" spans="2:5" x14ac:dyDescent="0.2">
      <c r="B257" s="6" t="s">
        <v>713</v>
      </c>
      <c r="C257" s="6" t="s">
        <v>714</v>
      </c>
      <c r="D257" s="6" t="s">
        <v>715</v>
      </c>
      <c r="E257" s="5" t="str">
        <f>HYPERLINK("https://www.esco-net.com/wcs/escort/ec/detail?hHinCd=EA330FA-2","EA330FA-2")</f>
        <v>EA330FA-2</v>
      </c>
    </row>
    <row r="258" spans="2:5" x14ac:dyDescent="0.2">
      <c r="B258" s="6" t="s">
        <v>100</v>
      </c>
      <c r="C258" s="6" t="s">
        <v>716</v>
      </c>
      <c r="D258" s="6" t="s">
        <v>717</v>
      </c>
      <c r="E258" s="5" t="str">
        <f>HYPERLINK("https://www.esco-net.com/wcs/escort/ec/detail?hHinCd=EA983FN-184","EA983FN-184")</f>
        <v>EA983FN-184</v>
      </c>
    </row>
    <row r="259" spans="2:5" x14ac:dyDescent="0.2">
      <c r="B259" s="6" t="s">
        <v>40</v>
      </c>
      <c r="C259" s="6" t="s">
        <v>718</v>
      </c>
      <c r="D259" s="6" t="s">
        <v>719</v>
      </c>
      <c r="E259" s="5" t="str">
        <f>HYPERLINK("https://www.esco-net.com/wcs/escort/ec/detail?hHinCd=EA997RY-181A","EA997RY-181A")</f>
        <v>EA997RY-181A</v>
      </c>
    </row>
    <row r="260" spans="2:5" x14ac:dyDescent="0.2">
      <c r="B260" s="6" t="s">
        <v>720</v>
      </c>
      <c r="C260" s="6" t="s">
        <v>721</v>
      </c>
      <c r="D260" s="6" t="s">
        <v>722</v>
      </c>
      <c r="E260" s="5" t="str">
        <f>HYPERLINK("https://www.esco-net.com/wcs/escort/ec/detail?hHinCd=EA944MT-21A","EA944MT-21A")</f>
        <v>EA944MT-21A</v>
      </c>
    </row>
    <row r="261" spans="2:5" x14ac:dyDescent="0.2">
      <c r="B261" s="6" t="s">
        <v>723</v>
      </c>
      <c r="C261" s="6" t="s">
        <v>724</v>
      </c>
      <c r="D261" s="6" t="s">
        <v>725</v>
      </c>
      <c r="E261" s="5" t="str">
        <f>HYPERLINK("https://www.esco-net.com/wcs/escort/ec/detail?hHinCd=EA944SY-51","EA944SY-51")</f>
        <v>EA944SY-51</v>
      </c>
    </row>
    <row r="262" spans="2:5" x14ac:dyDescent="0.2">
      <c r="B262" s="6" t="s">
        <v>101</v>
      </c>
      <c r="C262" s="6" t="s">
        <v>726</v>
      </c>
      <c r="D262" s="6" t="s">
        <v>727</v>
      </c>
      <c r="E262" s="5"/>
    </row>
    <row r="263" spans="2:5" x14ac:dyDescent="0.2">
      <c r="B263" s="6" t="s">
        <v>728</v>
      </c>
      <c r="C263" s="6" t="s">
        <v>729</v>
      </c>
      <c r="D263" s="6" t="s">
        <v>730</v>
      </c>
      <c r="E263" s="5"/>
    </row>
    <row r="264" spans="2:5" x14ac:dyDescent="0.2">
      <c r="B264" s="6" t="s">
        <v>728</v>
      </c>
      <c r="C264" s="6" t="s">
        <v>731</v>
      </c>
      <c r="D264" s="6" t="s">
        <v>732</v>
      </c>
      <c r="E264" s="5"/>
    </row>
    <row r="265" spans="2:5" x14ac:dyDescent="0.2">
      <c r="B265" s="6" t="s">
        <v>728</v>
      </c>
      <c r="C265" s="6" t="s">
        <v>733</v>
      </c>
      <c r="D265" s="6" t="s">
        <v>734</v>
      </c>
      <c r="E265" s="5"/>
    </row>
    <row r="266" spans="2:5" x14ac:dyDescent="0.2">
      <c r="B266" s="6" t="s">
        <v>15</v>
      </c>
      <c r="C266" s="6" t="s">
        <v>735</v>
      </c>
      <c r="D266" s="6" t="s">
        <v>736</v>
      </c>
      <c r="E266" s="5"/>
    </row>
    <row r="267" spans="2:5" x14ac:dyDescent="0.2">
      <c r="B267" s="6" t="s">
        <v>15</v>
      </c>
      <c r="C267" s="6" t="s">
        <v>737</v>
      </c>
      <c r="D267" s="6" t="s">
        <v>738</v>
      </c>
      <c r="E267" s="5"/>
    </row>
    <row r="268" spans="2:5" x14ac:dyDescent="0.2">
      <c r="B268" s="6" t="s">
        <v>15</v>
      </c>
      <c r="C268" s="6" t="s">
        <v>739</v>
      </c>
      <c r="D268" s="6" t="s">
        <v>740</v>
      </c>
      <c r="E268" s="5"/>
    </row>
    <row r="269" spans="2:5" x14ac:dyDescent="0.2">
      <c r="B269" s="6" t="s">
        <v>15</v>
      </c>
      <c r="C269" s="6" t="s">
        <v>741</v>
      </c>
      <c r="D269" s="6" t="s">
        <v>742</v>
      </c>
      <c r="E269" s="5"/>
    </row>
    <row r="270" spans="2:5" x14ac:dyDescent="0.2">
      <c r="B270" s="6" t="s">
        <v>15</v>
      </c>
      <c r="C270" s="6" t="s">
        <v>743</v>
      </c>
      <c r="D270" s="6" t="s">
        <v>744</v>
      </c>
      <c r="E270" s="5"/>
    </row>
    <row r="271" spans="2:5" x14ac:dyDescent="0.2">
      <c r="B271" s="6" t="s">
        <v>15</v>
      </c>
      <c r="C271" s="6" t="s">
        <v>745</v>
      </c>
      <c r="D271" s="6" t="s">
        <v>746</v>
      </c>
      <c r="E271" s="5"/>
    </row>
    <row r="272" spans="2:5" x14ac:dyDescent="0.2">
      <c r="B272" s="6" t="s">
        <v>15</v>
      </c>
      <c r="C272" s="6" t="s">
        <v>747</v>
      </c>
      <c r="D272" s="6" t="s">
        <v>748</v>
      </c>
      <c r="E272" s="5" t="str">
        <f>HYPERLINK("https://www.esco-net.com/wcs/escort/ec/detail?hHinCd=EA942FG-2A","EA942FG-2A")</f>
        <v>EA942FG-2A</v>
      </c>
    </row>
    <row r="273" spans="2:5" x14ac:dyDescent="0.2">
      <c r="B273" s="6" t="s">
        <v>15</v>
      </c>
      <c r="C273" s="6" t="s">
        <v>749</v>
      </c>
      <c r="D273" s="6" t="s">
        <v>750</v>
      </c>
      <c r="E273" s="5" t="str">
        <f>HYPERLINK("https://www.esco-net.com/wcs/escort/ec/detail?hHinCd=EA942FG-12A","EA942FG-12A")</f>
        <v>EA942FG-12A</v>
      </c>
    </row>
    <row r="274" spans="2:5" x14ac:dyDescent="0.2">
      <c r="B274" s="6" t="s">
        <v>751</v>
      </c>
      <c r="C274" s="6" t="s">
        <v>752</v>
      </c>
      <c r="D274" s="6" t="s">
        <v>753</v>
      </c>
      <c r="E274" s="5"/>
    </row>
    <row r="275" spans="2:5" x14ac:dyDescent="0.2">
      <c r="B275" s="6" t="s">
        <v>754</v>
      </c>
      <c r="C275" s="6" t="s">
        <v>755</v>
      </c>
      <c r="D275" s="6" t="s">
        <v>756</v>
      </c>
      <c r="E275" s="5" t="str">
        <f>HYPERLINK("https://www.esco-net.com/wcs/escort/ec/detail?hHinCd=EA920BE-8","EA920BE-8")</f>
        <v>EA920BE-8</v>
      </c>
    </row>
    <row r="276" spans="2:5" x14ac:dyDescent="0.2">
      <c r="B276" s="6" t="s">
        <v>102</v>
      </c>
      <c r="C276" s="6" t="s">
        <v>757</v>
      </c>
      <c r="D276" s="6" t="s">
        <v>758</v>
      </c>
      <c r="E276" s="5" t="str">
        <f>HYPERLINK("https://www.esco-net.com/wcs/escort/ec/detail?hHinCd=EA925C-14","EA925C-14")</f>
        <v>EA925C-14</v>
      </c>
    </row>
    <row r="277" spans="2:5" x14ac:dyDescent="0.2">
      <c r="B277" s="6" t="s">
        <v>759</v>
      </c>
      <c r="C277" s="6" t="s">
        <v>760</v>
      </c>
      <c r="D277" s="6" t="s">
        <v>761</v>
      </c>
      <c r="E277" s="5"/>
    </row>
    <row r="278" spans="2:5" x14ac:dyDescent="0.2">
      <c r="B278" s="6" t="s">
        <v>103</v>
      </c>
      <c r="C278" s="6" t="s">
        <v>762</v>
      </c>
      <c r="D278" s="6" t="s">
        <v>763</v>
      </c>
      <c r="E278" s="5" t="str">
        <f>HYPERLINK("https://www.esco-net.com/wcs/escort/ec/detail?hHinCd=EA508TL-7A","EA508TL-7A")</f>
        <v>EA508TL-7A</v>
      </c>
    </row>
    <row r="279" spans="2:5" x14ac:dyDescent="0.2">
      <c r="B279" s="6" t="s">
        <v>764</v>
      </c>
      <c r="C279" s="6" t="s">
        <v>765</v>
      </c>
      <c r="D279" s="6" t="s">
        <v>766</v>
      </c>
      <c r="E279" s="5" t="str">
        <f>HYPERLINK("https://www.esco-net.com/wcs/escort/ec/detail?hHinCd=EA505-15","EA505-15")</f>
        <v>EA505-15</v>
      </c>
    </row>
    <row r="280" spans="2:5" x14ac:dyDescent="0.2">
      <c r="B280" s="6" t="s">
        <v>104</v>
      </c>
      <c r="C280" s="6" t="s">
        <v>767</v>
      </c>
      <c r="D280" s="6" t="s">
        <v>768</v>
      </c>
      <c r="E280" s="5" t="str">
        <f>HYPERLINK("https://www.esco-net.com/wcs/escort/ec/detail?hHinCd=EA506MA-46A","EA506MA-46A")</f>
        <v>EA506MA-46A</v>
      </c>
    </row>
    <row r="281" spans="2:5" x14ac:dyDescent="0.2">
      <c r="B281" s="6" t="s">
        <v>769</v>
      </c>
      <c r="C281" s="6" t="s">
        <v>770</v>
      </c>
      <c r="D281" s="6" t="s">
        <v>771</v>
      </c>
      <c r="E281" s="5" t="str">
        <f>HYPERLINK("https://www.esco-net.com/wcs/escort/ec/detail?hHinCd=EA506MA-8A","EA506MA-8A")</f>
        <v>EA506MA-8A</v>
      </c>
    </row>
    <row r="282" spans="2:5" x14ac:dyDescent="0.2">
      <c r="B282" s="6" t="s">
        <v>769</v>
      </c>
      <c r="C282" s="6" t="s">
        <v>772</v>
      </c>
      <c r="D282" s="6" t="s">
        <v>773</v>
      </c>
      <c r="E282" s="5" t="str">
        <f>HYPERLINK("https://www.esco-net.com/wcs/escort/ec/detail?hHinCd=EA506MA-16A","EA506MA-16A")</f>
        <v>EA506MA-16A</v>
      </c>
    </row>
    <row r="283" spans="2:5" x14ac:dyDescent="0.2">
      <c r="B283" s="6" t="s">
        <v>774</v>
      </c>
      <c r="C283" s="6" t="s">
        <v>775</v>
      </c>
      <c r="D283" s="6" t="s">
        <v>776</v>
      </c>
      <c r="E283" s="5" t="str">
        <f>HYPERLINK("https://www.esco-net.com/wcs/escort/ec/detail?hHinCd=EA661CM-11A","EA661CM-11A")</f>
        <v>EA661CM-11A</v>
      </c>
    </row>
    <row r="284" spans="2:5" x14ac:dyDescent="0.2">
      <c r="B284" s="6" t="s">
        <v>41</v>
      </c>
      <c r="C284" s="6" t="s">
        <v>777</v>
      </c>
      <c r="D284" s="6" t="s">
        <v>778</v>
      </c>
      <c r="E284" s="5" t="str">
        <f>HYPERLINK("https://www.esco-net.com/wcs/escort/ec/detail?hHinCd=EA944TA-1A","EA944TA-1A")</f>
        <v>EA944TA-1A</v>
      </c>
    </row>
    <row r="285" spans="2:5" x14ac:dyDescent="0.2">
      <c r="B285" s="6" t="s">
        <v>41</v>
      </c>
      <c r="C285" s="6" t="s">
        <v>779</v>
      </c>
      <c r="D285" s="6" t="s">
        <v>780</v>
      </c>
      <c r="E285" s="5" t="str">
        <f>HYPERLINK("https://www.esco-net.com/wcs/escort/ec/detail?hHinCd=EA944TA-2A","EA944TA-2A")</f>
        <v>EA944TA-2A</v>
      </c>
    </row>
    <row r="286" spans="2:5" x14ac:dyDescent="0.2">
      <c r="B286" s="6" t="s">
        <v>41</v>
      </c>
      <c r="C286" s="6" t="s">
        <v>781</v>
      </c>
      <c r="D286" s="6" t="s">
        <v>782</v>
      </c>
      <c r="E286" s="5" t="str">
        <f>HYPERLINK("https://www.esco-net.com/wcs/escort/ec/detail?hHinCd=EA944TA-41A","EA944TA-41A")</f>
        <v>EA944TA-41A</v>
      </c>
    </row>
    <row r="287" spans="2:5" x14ac:dyDescent="0.2">
      <c r="B287" s="6" t="s">
        <v>41</v>
      </c>
      <c r="C287" s="6" t="s">
        <v>783</v>
      </c>
      <c r="D287" s="6" t="s">
        <v>784</v>
      </c>
      <c r="E287" s="5" t="str">
        <f>HYPERLINK("https://www.esco-net.com/wcs/escort/ec/detail?hHinCd=EA944TA-61A","EA944TA-61A")</f>
        <v>EA944TA-61A</v>
      </c>
    </row>
    <row r="288" spans="2:5" x14ac:dyDescent="0.2">
      <c r="B288" s="6" t="s">
        <v>41</v>
      </c>
      <c r="C288" s="6" t="s">
        <v>785</v>
      </c>
      <c r="D288" s="6" t="s">
        <v>786</v>
      </c>
      <c r="E288" s="5" t="str">
        <f>HYPERLINK("https://www.esco-net.com/wcs/escort/ec/detail?hHinCd=EA944TA-62A","EA944TA-62A")</f>
        <v>EA944TA-62A</v>
      </c>
    </row>
    <row r="289" spans="2:5" x14ac:dyDescent="0.2">
      <c r="B289" s="6" t="s">
        <v>41</v>
      </c>
      <c r="C289" s="6" t="s">
        <v>787</v>
      </c>
      <c r="D289" s="6" t="s">
        <v>788</v>
      </c>
      <c r="E289" s="5"/>
    </row>
    <row r="290" spans="2:5" x14ac:dyDescent="0.2">
      <c r="B290" s="6" t="s">
        <v>41</v>
      </c>
      <c r="C290" s="6" t="s">
        <v>789</v>
      </c>
      <c r="D290" s="6" t="s">
        <v>790</v>
      </c>
      <c r="E290" s="5"/>
    </row>
    <row r="291" spans="2:5" x14ac:dyDescent="0.2">
      <c r="B291" s="6" t="s">
        <v>791</v>
      </c>
      <c r="C291" s="6" t="s">
        <v>792</v>
      </c>
      <c r="D291" s="6" t="s">
        <v>793</v>
      </c>
      <c r="E291" s="5" t="str">
        <f>HYPERLINK("https://www.esco-net.com/wcs/escort/ec/detail?hHinCd=EA985PK-1A","EA985PK-1A")</f>
        <v>EA985PK-1A</v>
      </c>
    </row>
    <row r="292" spans="2:5" x14ac:dyDescent="0.2">
      <c r="B292" s="6" t="s">
        <v>794</v>
      </c>
      <c r="C292" s="6" t="s">
        <v>795</v>
      </c>
      <c r="D292" s="6" t="s">
        <v>796</v>
      </c>
      <c r="E292" s="5" t="str">
        <f>HYPERLINK("https://www.esco-net.com/wcs/escort/ec/detail?hHinCd=EA986HG-220","EA986HG-220")</f>
        <v>EA986HG-220</v>
      </c>
    </row>
    <row r="293" spans="2:5" x14ac:dyDescent="0.2">
      <c r="B293" s="6" t="s">
        <v>797</v>
      </c>
      <c r="C293" s="6" t="s">
        <v>798</v>
      </c>
      <c r="D293" s="6" t="s">
        <v>799</v>
      </c>
      <c r="E293" s="5"/>
    </row>
    <row r="294" spans="2:5" x14ac:dyDescent="0.2">
      <c r="B294" s="6" t="s">
        <v>105</v>
      </c>
      <c r="C294" s="6" t="s">
        <v>800</v>
      </c>
      <c r="D294" s="6" t="s">
        <v>801</v>
      </c>
      <c r="E294" s="5"/>
    </row>
    <row r="295" spans="2:5" x14ac:dyDescent="0.2">
      <c r="B295" s="6" t="s">
        <v>802</v>
      </c>
      <c r="C295" s="6" t="s">
        <v>803</v>
      </c>
      <c r="D295" s="6" t="s">
        <v>804</v>
      </c>
      <c r="E295" s="5"/>
    </row>
    <row r="296" spans="2:5" x14ac:dyDescent="0.2">
      <c r="B296" s="6" t="s">
        <v>805</v>
      </c>
      <c r="C296" s="6" t="s">
        <v>806</v>
      </c>
      <c r="D296" s="6" t="s">
        <v>807</v>
      </c>
      <c r="E296" s="5"/>
    </row>
    <row r="297" spans="2:5" x14ac:dyDescent="0.2">
      <c r="B297" s="6" t="s">
        <v>808</v>
      </c>
      <c r="C297" s="6" t="s">
        <v>809</v>
      </c>
      <c r="D297" s="6" t="s">
        <v>810</v>
      </c>
      <c r="E297" s="5" t="str">
        <f>HYPERLINK("https://www.esco-net.com/wcs/escort/ec/detail?hHinCd=EA986RH-107","EA986RH-107")</f>
        <v>EA986RH-107</v>
      </c>
    </row>
    <row r="298" spans="2:5" x14ac:dyDescent="0.2">
      <c r="B298" s="6" t="s">
        <v>811</v>
      </c>
      <c r="C298" s="6" t="s">
        <v>812</v>
      </c>
      <c r="D298" s="6" t="s">
        <v>813</v>
      </c>
      <c r="E298" s="5"/>
    </row>
    <row r="299" spans="2:5" x14ac:dyDescent="0.2">
      <c r="B299" s="6" t="s">
        <v>21</v>
      </c>
      <c r="C299" s="6" t="s">
        <v>814</v>
      </c>
      <c r="D299" s="6" t="s">
        <v>815</v>
      </c>
      <c r="E299" s="5" t="str">
        <f>HYPERLINK("https://www.esco-net.com/wcs/escort/ec/detail?hHinCd=EA982ST-28A","EA982ST-28A")</f>
        <v>EA982ST-28A</v>
      </c>
    </row>
    <row r="300" spans="2:5" x14ac:dyDescent="0.2">
      <c r="B300" s="6" t="s">
        <v>816</v>
      </c>
      <c r="C300" s="6" t="s">
        <v>817</v>
      </c>
      <c r="D300" s="6" t="s">
        <v>818</v>
      </c>
      <c r="E300" s="5" t="str">
        <f>HYPERLINK("https://www.esco-net.com/wcs/escort/ec/detail?hHinCd=EA982SG-15A","EA982SG-15A")</f>
        <v>EA982SG-15A</v>
      </c>
    </row>
    <row r="301" spans="2:5" x14ac:dyDescent="0.2">
      <c r="B301" s="6" t="s">
        <v>106</v>
      </c>
      <c r="C301" s="6" t="s">
        <v>819</v>
      </c>
      <c r="D301" s="6" t="s">
        <v>820</v>
      </c>
      <c r="E301" s="5"/>
    </row>
    <row r="302" spans="2:5" x14ac:dyDescent="0.2">
      <c r="B302" s="6" t="s">
        <v>821</v>
      </c>
      <c r="C302" s="6" t="s">
        <v>822</v>
      </c>
      <c r="D302" s="6" t="s">
        <v>823</v>
      </c>
      <c r="E302" s="5"/>
    </row>
    <row r="303" spans="2:5" x14ac:dyDescent="0.2">
      <c r="B303" s="6" t="s">
        <v>821</v>
      </c>
      <c r="C303" s="6" t="s">
        <v>824</v>
      </c>
      <c r="D303" s="6" t="s">
        <v>825</v>
      </c>
      <c r="E303" s="5"/>
    </row>
    <row r="304" spans="2:5" x14ac:dyDescent="0.2">
      <c r="B304" s="6" t="s">
        <v>821</v>
      </c>
      <c r="C304" s="6" t="s">
        <v>826</v>
      </c>
      <c r="D304" s="6" t="s">
        <v>827</v>
      </c>
      <c r="E304" s="5"/>
    </row>
    <row r="305" spans="2:5" x14ac:dyDescent="0.2">
      <c r="B305" s="6" t="s">
        <v>22</v>
      </c>
      <c r="C305" s="6" t="s">
        <v>828</v>
      </c>
      <c r="D305" s="6" t="s">
        <v>829</v>
      </c>
      <c r="E305" s="5"/>
    </row>
    <row r="306" spans="2:5" x14ac:dyDescent="0.2">
      <c r="B306" s="6" t="s">
        <v>830</v>
      </c>
      <c r="C306" s="6" t="s">
        <v>831</v>
      </c>
      <c r="D306" s="6" t="s">
        <v>832</v>
      </c>
      <c r="E306" s="5"/>
    </row>
    <row r="307" spans="2:5" x14ac:dyDescent="0.2">
      <c r="B307" s="6" t="s">
        <v>833</v>
      </c>
      <c r="C307" s="6" t="s">
        <v>834</v>
      </c>
      <c r="D307" s="6" t="s">
        <v>835</v>
      </c>
      <c r="E307" s="5" t="str">
        <f>HYPERLINK("https://www.esco-net.com/wcs/escort/ec/detail?hHinCd=EA984FA-32B","EA984FA-32B")</f>
        <v>EA984FA-32B</v>
      </c>
    </row>
    <row r="308" spans="2:5" x14ac:dyDescent="0.2">
      <c r="B308" s="6" t="s">
        <v>833</v>
      </c>
      <c r="C308" s="6" t="s">
        <v>836</v>
      </c>
      <c r="D308" s="6" t="s">
        <v>837</v>
      </c>
      <c r="E308" s="5" t="str">
        <f>HYPERLINK("https://www.esco-net.com/wcs/escort/ec/detail?hHinCd=EA984FA-62A","EA984FA-62A")</f>
        <v>EA984FA-62A</v>
      </c>
    </row>
    <row r="309" spans="2:5" x14ac:dyDescent="0.2">
      <c r="B309" s="6" t="s">
        <v>833</v>
      </c>
      <c r="C309" s="6" t="s">
        <v>838</v>
      </c>
      <c r="D309" s="6" t="s">
        <v>839</v>
      </c>
      <c r="E309" s="5" t="str">
        <f>HYPERLINK("https://www.esco-net.com/wcs/escort/ec/detail?hHinCd=EA984FA-63A","EA984FA-63A")</f>
        <v>EA984FA-63A</v>
      </c>
    </row>
    <row r="310" spans="2:5" x14ac:dyDescent="0.2">
      <c r="B310" s="6" t="s">
        <v>833</v>
      </c>
      <c r="C310" s="6" t="s">
        <v>840</v>
      </c>
      <c r="D310" s="6" t="s">
        <v>839</v>
      </c>
      <c r="E310" s="5" t="str">
        <f>HYPERLINK("https://www.esco-net.com/wcs/escort/ec/detail?hHinCd=EA984FA-64A","EA984FA-64A")</f>
        <v>EA984FA-64A</v>
      </c>
    </row>
    <row r="311" spans="2:5" x14ac:dyDescent="0.2">
      <c r="B311" s="6" t="s">
        <v>833</v>
      </c>
      <c r="C311" s="6" t="s">
        <v>841</v>
      </c>
      <c r="D311" s="6" t="s">
        <v>842</v>
      </c>
      <c r="E311" s="5" t="str">
        <f>HYPERLINK("https://www.esco-net.com/wcs/escort/ec/detail?hHinCd=EA984FA-65A","EA984FA-65A")</f>
        <v>EA984FA-65A</v>
      </c>
    </row>
    <row r="312" spans="2:5" x14ac:dyDescent="0.2">
      <c r="B312" s="6" t="s">
        <v>833</v>
      </c>
      <c r="C312" s="6" t="s">
        <v>843</v>
      </c>
      <c r="D312" s="6" t="s">
        <v>218</v>
      </c>
      <c r="E312" s="5" t="str">
        <f>HYPERLINK("https://www.esco-net.com/wcs/escort/ec/detail?hHinCd=EA984FA-66C","EA984FA-66C")</f>
        <v>EA984FA-66C</v>
      </c>
    </row>
    <row r="313" spans="2:5" x14ac:dyDescent="0.2">
      <c r="B313" s="6" t="s">
        <v>833</v>
      </c>
      <c r="C313" s="6" t="s">
        <v>844</v>
      </c>
      <c r="D313" s="6" t="s">
        <v>845</v>
      </c>
      <c r="E313" s="5" t="str">
        <f>HYPERLINK("https://www.esco-net.com/wcs/escort/ec/detail?hHinCd=EA984FA-67A","EA984FA-67A")</f>
        <v>EA984FA-67A</v>
      </c>
    </row>
    <row r="314" spans="2:5" x14ac:dyDescent="0.2">
      <c r="B314" s="6" t="s">
        <v>107</v>
      </c>
      <c r="C314" s="6" t="s">
        <v>846</v>
      </c>
      <c r="D314" s="6" t="s">
        <v>847</v>
      </c>
      <c r="E314" s="5"/>
    </row>
    <row r="315" spans="2:5" x14ac:dyDescent="0.2">
      <c r="B315" s="6" t="s">
        <v>848</v>
      </c>
      <c r="C315" s="6" t="s">
        <v>849</v>
      </c>
      <c r="D315" s="6" t="s">
        <v>850</v>
      </c>
      <c r="E315" s="5"/>
    </row>
    <row r="316" spans="2:5" x14ac:dyDescent="0.2">
      <c r="B316" s="6" t="s">
        <v>848</v>
      </c>
      <c r="C316" s="6" t="s">
        <v>851</v>
      </c>
      <c r="D316" s="6" t="s">
        <v>852</v>
      </c>
      <c r="E316" s="5" t="str">
        <f>HYPERLINK("https://www.esco-net.com/wcs/escort/ec/detail?hHinCd=EA903BR-106","EA903BR-106")</f>
        <v>EA903BR-106</v>
      </c>
    </row>
    <row r="317" spans="2:5" x14ac:dyDescent="0.2">
      <c r="B317" s="6" t="s">
        <v>853</v>
      </c>
      <c r="C317" s="6" t="s">
        <v>854</v>
      </c>
      <c r="D317" s="6" t="s">
        <v>855</v>
      </c>
      <c r="E317" s="5"/>
    </row>
    <row r="318" spans="2:5" x14ac:dyDescent="0.2">
      <c r="B318" s="6" t="s">
        <v>42</v>
      </c>
      <c r="C318" s="6" t="s">
        <v>856</v>
      </c>
      <c r="D318" s="6" t="s">
        <v>857</v>
      </c>
      <c r="E318" s="5" t="str">
        <f>HYPERLINK("https://www.esco-net.com/wcs/escort/ec/detail?hHinCd=EA765ME-13","EA765ME-13")</f>
        <v>EA765ME-13</v>
      </c>
    </row>
    <row r="319" spans="2:5" x14ac:dyDescent="0.2">
      <c r="B319" s="6" t="s">
        <v>858</v>
      </c>
      <c r="C319" s="6" t="s">
        <v>859</v>
      </c>
      <c r="D319" s="6" t="s">
        <v>860</v>
      </c>
      <c r="E319" s="5" t="str">
        <f>HYPERLINK("https://www.esco-net.com/wcs/escort/ec/detail?hHinCd=EA765MM-32","EA765MM-32")</f>
        <v>EA765MM-32</v>
      </c>
    </row>
    <row r="320" spans="2:5" x14ac:dyDescent="0.2">
      <c r="B320" s="6" t="s">
        <v>108</v>
      </c>
      <c r="C320" s="6" t="s">
        <v>861</v>
      </c>
      <c r="D320" s="6" t="s">
        <v>862</v>
      </c>
      <c r="E320" s="5" t="str">
        <f>HYPERLINK("https://www.esco-net.com/wcs/escort/ec/detail?hHinCd=EA765MJ-56","EA765MJ-56")</f>
        <v>EA765MJ-56</v>
      </c>
    </row>
    <row r="321" spans="2:5" x14ac:dyDescent="0.2">
      <c r="B321" s="6" t="s">
        <v>108</v>
      </c>
      <c r="C321" s="6" t="s">
        <v>863</v>
      </c>
      <c r="D321" s="6" t="s">
        <v>864</v>
      </c>
      <c r="E321" s="5" t="str">
        <f>HYPERLINK("https://www.esco-net.com/wcs/escort/ec/detail?hHinCd=EA765MJ-62","EA765MJ-62")</f>
        <v>EA765MJ-62</v>
      </c>
    </row>
    <row r="322" spans="2:5" x14ac:dyDescent="0.2">
      <c r="B322" s="6" t="s">
        <v>108</v>
      </c>
      <c r="C322" s="6" t="s">
        <v>865</v>
      </c>
      <c r="D322" s="6" t="s">
        <v>866</v>
      </c>
      <c r="E322" s="5" t="str">
        <f>HYPERLINK("https://www.esco-net.com/wcs/escort/ec/detail?hHinCd=EA765MJ-103","EA765MJ-103")</f>
        <v>EA765MJ-103</v>
      </c>
    </row>
    <row r="323" spans="2:5" x14ac:dyDescent="0.2">
      <c r="B323" s="6" t="s">
        <v>867</v>
      </c>
      <c r="C323" s="6" t="s">
        <v>868</v>
      </c>
      <c r="D323" s="6" t="s">
        <v>869</v>
      </c>
      <c r="E323" s="5" t="str">
        <f>HYPERLINK("https://www.esco-net.com/wcs/escort/ec/detail?hHinCd=EA765BR-66A","EA765BR-66A")</f>
        <v>EA765BR-66A</v>
      </c>
    </row>
    <row r="324" spans="2:5" x14ac:dyDescent="0.2">
      <c r="B324" s="6" t="s">
        <v>870</v>
      </c>
      <c r="C324" s="6" t="s">
        <v>871</v>
      </c>
      <c r="D324" s="6" t="s">
        <v>872</v>
      </c>
      <c r="E324" s="5" t="str">
        <f>HYPERLINK("https://www.esco-net.com/wcs/escort/ec/detail?hHinCd=EA736AB-2","EA736AB-2")</f>
        <v>EA736AB-2</v>
      </c>
    </row>
    <row r="325" spans="2:5" x14ac:dyDescent="0.2">
      <c r="B325" s="6" t="s">
        <v>873</v>
      </c>
      <c r="C325" s="6" t="s">
        <v>874</v>
      </c>
      <c r="D325" s="6" t="s">
        <v>875</v>
      </c>
      <c r="E325" s="5"/>
    </row>
    <row r="326" spans="2:5" x14ac:dyDescent="0.2">
      <c r="B326" s="6" t="s">
        <v>109</v>
      </c>
      <c r="C326" s="6" t="s">
        <v>876</v>
      </c>
      <c r="D326" s="6" t="s">
        <v>877</v>
      </c>
      <c r="E326" s="5"/>
    </row>
    <row r="327" spans="2:5" x14ac:dyDescent="0.2">
      <c r="B327" s="6" t="s">
        <v>109</v>
      </c>
      <c r="C327" s="6" t="s">
        <v>878</v>
      </c>
      <c r="D327" s="6" t="s">
        <v>879</v>
      </c>
      <c r="E327" s="5" t="str">
        <f>HYPERLINK("https://www.esco-net.com/wcs/escort/ec/detail?hHinCd=EA956VA-604A","EA956VA-604A")</f>
        <v>EA956VA-604A</v>
      </c>
    </row>
    <row r="328" spans="2:5" x14ac:dyDescent="0.2">
      <c r="B328" s="6" t="s">
        <v>880</v>
      </c>
      <c r="C328" s="6" t="s">
        <v>881</v>
      </c>
      <c r="D328" s="6" t="s">
        <v>882</v>
      </c>
      <c r="E328" s="5"/>
    </row>
    <row r="329" spans="2:5" x14ac:dyDescent="0.2">
      <c r="B329" s="6" t="s">
        <v>883</v>
      </c>
      <c r="C329" s="6" t="s">
        <v>884</v>
      </c>
      <c r="D329" s="6" t="s">
        <v>885</v>
      </c>
      <c r="E329" s="5" t="str">
        <f>HYPERLINK("https://www.esco-net.com/wcs/escort/ec/detail?hHinCd=EA762GA-172","EA762GA-172")</f>
        <v>EA762GA-172</v>
      </c>
    </row>
    <row r="330" spans="2:5" x14ac:dyDescent="0.2">
      <c r="B330" s="6" t="s">
        <v>110</v>
      </c>
      <c r="C330" s="6" t="s">
        <v>886</v>
      </c>
      <c r="D330" s="6" t="s">
        <v>887</v>
      </c>
      <c r="E330" s="5" t="str">
        <f>HYPERLINK("https://www.esco-net.com/wcs/escort/ec/detail?hHinCd=EA954TE-83","EA954TE-83")</f>
        <v>EA954TE-83</v>
      </c>
    </row>
    <row r="331" spans="2:5" x14ac:dyDescent="0.2">
      <c r="B331" s="6" t="s">
        <v>16</v>
      </c>
      <c r="C331" s="6" t="s">
        <v>888</v>
      </c>
      <c r="D331" s="6" t="s">
        <v>889</v>
      </c>
      <c r="E331" s="5" t="str">
        <f>HYPERLINK("https://www.esco-net.com/wcs/escort/ec/detail?hHinCd=EA761G-126","EA761G-126")</f>
        <v>EA761G-126</v>
      </c>
    </row>
    <row r="332" spans="2:5" x14ac:dyDescent="0.2">
      <c r="B332" s="6" t="s">
        <v>16</v>
      </c>
      <c r="C332" s="6" t="s">
        <v>890</v>
      </c>
      <c r="D332" s="6" t="s">
        <v>891</v>
      </c>
      <c r="E332" s="5" t="str">
        <f>HYPERLINK("https://www.esco-net.com/wcs/escort/ec/detail?hHinCd=EA761GA-14C","EA761GA-14C")</f>
        <v>EA761GA-14C</v>
      </c>
    </row>
    <row r="333" spans="2:5" x14ac:dyDescent="0.2">
      <c r="B333" s="6" t="s">
        <v>16</v>
      </c>
      <c r="C333" s="6" t="s">
        <v>892</v>
      </c>
      <c r="D333" s="6" t="s">
        <v>893</v>
      </c>
      <c r="E333" s="5" t="str">
        <f>HYPERLINK("https://www.esco-net.com/wcs/escort/ec/detail?hHinCd=EA761GA-25","EA761GA-25")</f>
        <v>EA761GA-25</v>
      </c>
    </row>
    <row r="334" spans="2:5" x14ac:dyDescent="0.2">
      <c r="B334" s="6" t="s">
        <v>894</v>
      </c>
      <c r="C334" s="6" t="s">
        <v>895</v>
      </c>
      <c r="D334" s="6" t="s">
        <v>896</v>
      </c>
      <c r="E334" s="5" t="str">
        <f>HYPERLINK("https://www.esco-net.com/wcs/escort/ec/detail?hHinCd=EA761DS-518","EA761DS-518")</f>
        <v>EA761DS-518</v>
      </c>
    </row>
    <row r="335" spans="2:5" x14ac:dyDescent="0.2">
      <c r="B335" s="6" t="s">
        <v>897</v>
      </c>
      <c r="C335" s="6" t="s">
        <v>898</v>
      </c>
      <c r="D335" s="6" t="s">
        <v>899</v>
      </c>
      <c r="E335" s="5" t="str">
        <f>HYPERLINK("https://www.esco-net.com/wcs/escort/ec/detail?hHinCd=EA761DK-121","EA761DK-121")</f>
        <v>EA761DK-121</v>
      </c>
    </row>
    <row r="336" spans="2:5" x14ac:dyDescent="0.2">
      <c r="B336" s="6" t="s">
        <v>23</v>
      </c>
      <c r="C336" s="6" t="s">
        <v>900</v>
      </c>
      <c r="D336" s="6" t="s">
        <v>901</v>
      </c>
      <c r="E336" s="5" t="str">
        <f>HYPERLINK("https://www.esco-net.com/wcs/escort/ec/detail?hHinCd=EA761LC-33","EA761LC-33")</f>
        <v>EA761LC-33</v>
      </c>
    </row>
    <row r="337" spans="2:5" x14ac:dyDescent="0.2">
      <c r="B337" s="6" t="s">
        <v>902</v>
      </c>
      <c r="C337" s="6" t="s">
        <v>903</v>
      </c>
      <c r="D337" s="6" t="s">
        <v>904</v>
      </c>
      <c r="E337" s="5" t="str">
        <f>HYPERLINK("https://www.esco-net.com/wcs/escort/ec/detail?hHinCd=EA763BC-67","EA763BC-67")</f>
        <v>EA763BC-67</v>
      </c>
    </row>
    <row r="338" spans="2:5" x14ac:dyDescent="0.2">
      <c r="B338" s="6" t="s">
        <v>111</v>
      </c>
      <c r="C338" s="6" t="s">
        <v>905</v>
      </c>
      <c r="D338" s="6" t="s">
        <v>906</v>
      </c>
      <c r="E338" s="5" t="str">
        <f>HYPERLINK("https://www.esco-net.com/wcs/escort/ec/detail?hHinCd=EA764AT-14","EA764AT-14")</f>
        <v>EA764AT-14</v>
      </c>
    </row>
    <row r="339" spans="2:5" x14ac:dyDescent="0.2">
      <c r="B339" s="6" t="s">
        <v>907</v>
      </c>
      <c r="C339" s="6" t="s">
        <v>908</v>
      </c>
      <c r="D339" s="6" t="s">
        <v>909</v>
      </c>
      <c r="E339" s="5" t="str">
        <f>HYPERLINK("https://www.esco-net.com/wcs/escort/ec/detail?hHinCd=EA764-211","EA764-211")</f>
        <v>EA764-211</v>
      </c>
    </row>
    <row r="340" spans="2:5" x14ac:dyDescent="0.2">
      <c r="B340" s="6" t="s">
        <v>112</v>
      </c>
      <c r="C340" s="6" t="s">
        <v>910</v>
      </c>
      <c r="D340" s="6" t="s">
        <v>911</v>
      </c>
      <c r="E340" s="5" t="str">
        <f>HYPERLINK("https://www.esco-net.com/wcs/escort/ec/detail?hHinCd=EA764AB-215","EA764AB-215")</f>
        <v>EA764AB-215</v>
      </c>
    </row>
    <row r="341" spans="2:5" x14ac:dyDescent="0.2">
      <c r="B341" s="6" t="s">
        <v>912</v>
      </c>
      <c r="C341" s="6" t="s">
        <v>913</v>
      </c>
      <c r="D341" s="6" t="s">
        <v>914</v>
      </c>
      <c r="E341" s="5"/>
    </row>
    <row r="342" spans="2:5" x14ac:dyDescent="0.2">
      <c r="B342" s="6" t="s">
        <v>915</v>
      </c>
      <c r="C342" s="6" t="s">
        <v>916</v>
      </c>
      <c r="D342" s="6" t="s">
        <v>917</v>
      </c>
      <c r="E342" s="5"/>
    </row>
    <row r="343" spans="2:5" x14ac:dyDescent="0.2">
      <c r="B343" s="6" t="s">
        <v>915</v>
      </c>
      <c r="C343" s="6" t="s">
        <v>918</v>
      </c>
      <c r="D343" s="6" t="s">
        <v>919</v>
      </c>
      <c r="E343" s="5"/>
    </row>
    <row r="344" spans="2:5" x14ac:dyDescent="0.2">
      <c r="B344" s="6" t="s">
        <v>113</v>
      </c>
      <c r="C344" s="6" t="s">
        <v>920</v>
      </c>
      <c r="D344" s="6" t="s">
        <v>921</v>
      </c>
      <c r="E344" s="5" t="str">
        <f>HYPERLINK("https://www.esco-net.com/wcs/escort/ec/detail?hHinCd=EA759GY-26D","EA759GY-26D")</f>
        <v>EA759GY-26D</v>
      </c>
    </row>
    <row r="345" spans="2:5" x14ac:dyDescent="0.2">
      <c r="B345" s="6" t="s">
        <v>922</v>
      </c>
      <c r="C345" s="6" t="s">
        <v>923</v>
      </c>
      <c r="D345" s="6" t="s">
        <v>924</v>
      </c>
      <c r="E345" s="5" t="str">
        <f>HYPERLINK("https://www.esco-net.com/wcs/escort/ec/detail?hHinCd=EA764AJ-165A","EA764AJ-165A")</f>
        <v>EA764AJ-165A</v>
      </c>
    </row>
    <row r="346" spans="2:5" x14ac:dyDescent="0.2">
      <c r="B346" s="6" t="s">
        <v>925</v>
      </c>
      <c r="C346" s="6" t="s">
        <v>926</v>
      </c>
      <c r="D346" s="6" t="s">
        <v>927</v>
      </c>
      <c r="E346" s="5" t="str">
        <f>HYPERLINK("https://www.esco-net.com/wcs/escort/ec/detail?hHinCd=EA764AD-204","EA764AD-204")</f>
        <v>EA764AD-204</v>
      </c>
    </row>
    <row r="347" spans="2:5" x14ac:dyDescent="0.2">
      <c r="B347" s="6" t="s">
        <v>114</v>
      </c>
      <c r="C347" s="6" t="s">
        <v>928</v>
      </c>
      <c r="D347" s="6" t="s">
        <v>929</v>
      </c>
      <c r="E347" s="5"/>
    </row>
    <row r="348" spans="2:5" x14ac:dyDescent="0.2">
      <c r="B348" s="6" t="s">
        <v>930</v>
      </c>
      <c r="C348" s="6" t="s">
        <v>931</v>
      </c>
      <c r="D348" s="6" t="s">
        <v>932</v>
      </c>
      <c r="E348" s="5"/>
    </row>
    <row r="349" spans="2:5" x14ac:dyDescent="0.2">
      <c r="B349" s="6" t="s">
        <v>115</v>
      </c>
      <c r="C349" s="6" t="s">
        <v>933</v>
      </c>
      <c r="D349" s="6" t="s">
        <v>116</v>
      </c>
      <c r="E349" s="5" t="str">
        <f>HYPERLINK("https://www.esco-net.com/wcs/escort/ec/detail?hHinCd=EA538KM-2","EA538KM-2")</f>
        <v>EA538KM-2</v>
      </c>
    </row>
    <row r="350" spans="2:5" x14ac:dyDescent="0.2">
      <c r="B350" s="6" t="s">
        <v>9</v>
      </c>
      <c r="C350" s="6" t="s">
        <v>934</v>
      </c>
      <c r="D350" s="6" t="s">
        <v>935</v>
      </c>
      <c r="E350" s="5"/>
    </row>
    <row r="351" spans="2:5" x14ac:dyDescent="0.2">
      <c r="B351" s="6" t="s">
        <v>9</v>
      </c>
      <c r="C351" s="6" t="s">
        <v>936</v>
      </c>
      <c r="D351" s="6" t="s">
        <v>937</v>
      </c>
      <c r="E351" s="5"/>
    </row>
    <row r="352" spans="2:5" x14ac:dyDescent="0.2">
      <c r="B352" s="6" t="s">
        <v>117</v>
      </c>
      <c r="C352" s="6" t="s">
        <v>938</v>
      </c>
      <c r="D352" s="6" t="s">
        <v>939</v>
      </c>
      <c r="E352" s="5" t="str">
        <f>HYPERLINK("https://www.esco-net.com/wcs/escort/ec/detail?hHinCd=EA759GK-62","EA759GK-62")</f>
        <v>EA759GK-62</v>
      </c>
    </row>
    <row r="353" spans="2:5" x14ac:dyDescent="0.2">
      <c r="B353" s="6" t="s">
        <v>117</v>
      </c>
      <c r="C353" s="6" t="s">
        <v>940</v>
      </c>
      <c r="D353" s="6" t="s">
        <v>941</v>
      </c>
      <c r="E353" s="5" t="str">
        <f>HYPERLINK("https://www.esco-net.com/wcs/escort/ec/detail?hHinCd=EA759GL-42","EA759GL-42")</f>
        <v>EA759GL-42</v>
      </c>
    </row>
    <row r="354" spans="2:5" x14ac:dyDescent="0.2">
      <c r="B354" s="6" t="s">
        <v>117</v>
      </c>
      <c r="C354" s="6" t="s">
        <v>942</v>
      </c>
      <c r="D354" s="6" t="s">
        <v>943</v>
      </c>
      <c r="E354" s="5" t="str">
        <f>HYPERLINK("https://www.esco-net.com/wcs/escort/ec/detail?hHinCd=EA759GL-44","EA759GL-44")</f>
        <v>EA759GL-44</v>
      </c>
    </row>
    <row r="355" spans="2:5" x14ac:dyDescent="0.2">
      <c r="B355" s="6" t="s">
        <v>944</v>
      </c>
      <c r="C355" s="6" t="s">
        <v>945</v>
      </c>
      <c r="D355" s="6" t="s">
        <v>946</v>
      </c>
      <c r="E355" s="5"/>
    </row>
    <row r="356" spans="2:5" x14ac:dyDescent="0.2">
      <c r="B356" s="6" t="s">
        <v>944</v>
      </c>
      <c r="C356" s="6" t="s">
        <v>947</v>
      </c>
      <c r="D356" s="6" t="s">
        <v>948</v>
      </c>
      <c r="E356" s="5"/>
    </row>
    <row r="357" spans="2:5" x14ac:dyDescent="0.2">
      <c r="B357" s="6" t="s">
        <v>10</v>
      </c>
      <c r="C357" s="6" t="s">
        <v>949</v>
      </c>
      <c r="D357" s="6" t="s">
        <v>950</v>
      </c>
      <c r="E357" s="5"/>
    </row>
    <row r="358" spans="2:5" x14ac:dyDescent="0.2">
      <c r="B358" s="6" t="s">
        <v>951</v>
      </c>
      <c r="C358" s="6" t="s">
        <v>952</v>
      </c>
      <c r="D358" s="6" t="s">
        <v>953</v>
      </c>
      <c r="E358" s="5"/>
    </row>
    <row r="359" spans="2:5" x14ac:dyDescent="0.2">
      <c r="B359" s="6" t="s">
        <v>118</v>
      </c>
      <c r="C359" s="6" t="s">
        <v>954</v>
      </c>
      <c r="D359" s="6" t="s">
        <v>955</v>
      </c>
      <c r="E359" s="5"/>
    </row>
    <row r="360" spans="2:5" x14ac:dyDescent="0.2">
      <c r="B360" s="6" t="s">
        <v>956</v>
      </c>
      <c r="C360" s="6" t="s">
        <v>957</v>
      </c>
      <c r="D360" s="6" t="s">
        <v>958</v>
      </c>
      <c r="E360" s="5" t="str">
        <f>HYPERLINK("https://www.esco-net.com/wcs/escort/ec/detail?hHinCd=EA790MP-1E","EA790MP-1E")</f>
        <v>EA790MP-1E</v>
      </c>
    </row>
    <row r="361" spans="2:5" x14ac:dyDescent="0.2">
      <c r="B361" s="6" t="s">
        <v>959</v>
      </c>
      <c r="C361" s="6" t="s">
        <v>960</v>
      </c>
      <c r="D361" s="6" t="s">
        <v>961</v>
      </c>
      <c r="E361" s="5" t="str">
        <f>HYPERLINK("https://www.esco-net.com/wcs/escort/ec/detail?hHinCd=EA759GA-79L","EA759GA-79L")</f>
        <v>EA759GA-79L</v>
      </c>
    </row>
    <row r="362" spans="2:5" x14ac:dyDescent="0.2">
      <c r="B362" s="6" t="s">
        <v>962</v>
      </c>
      <c r="C362" s="6" t="s">
        <v>963</v>
      </c>
      <c r="D362" s="6" t="s">
        <v>964</v>
      </c>
      <c r="E362" s="5"/>
    </row>
    <row r="363" spans="2:5" x14ac:dyDescent="0.2">
      <c r="B363" s="6" t="s">
        <v>965</v>
      </c>
      <c r="C363" s="6" t="s">
        <v>966</v>
      </c>
      <c r="D363" s="6" t="s">
        <v>120</v>
      </c>
      <c r="E363" s="5" t="str">
        <f>HYPERLINK("https://www.esco-net.com/wcs/escort/ec/detail?hHinCd=EA956XC-63A","EA956XC-63A")</f>
        <v>EA956XC-63A</v>
      </c>
    </row>
    <row r="364" spans="2:5" x14ac:dyDescent="0.2">
      <c r="B364" s="6" t="s">
        <v>967</v>
      </c>
      <c r="C364" s="6" t="s">
        <v>968</v>
      </c>
      <c r="D364" s="6" t="s">
        <v>969</v>
      </c>
      <c r="E364" s="5"/>
    </row>
    <row r="365" spans="2:5" x14ac:dyDescent="0.2">
      <c r="B365" s="6" t="s">
        <v>119</v>
      </c>
      <c r="C365" s="6" t="s">
        <v>970</v>
      </c>
      <c r="D365" s="6" t="s">
        <v>971</v>
      </c>
      <c r="E365" s="5" t="str">
        <f>HYPERLINK("https://www.esco-net.com/wcs/escort/ec/detail?hHinCd=EA956XA-162","EA956XA-162")</f>
        <v>EA956XA-162</v>
      </c>
    </row>
    <row r="366" spans="2:5" x14ac:dyDescent="0.2">
      <c r="B366" s="6" t="s">
        <v>972</v>
      </c>
      <c r="C366" s="6" t="s">
        <v>973</v>
      </c>
      <c r="D366" s="6" t="s">
        <v>974</v>
      </c>
      <c r="E366" s="5"/>
    </row>
    <row r="367" spans="2:5" x14ac:dyDescent="0.2">
      <c r="B367" s="6" t="s">
        <v>975</v>
      </c>
      <c r="C367" s="6" t="s">
        <v>976</v>
      </c>
      <c r="D367" s="6" t="s">
        <v>977</v>
      </c>
      <c r="E367" s="5"/>
    </row>
    <row r="368" spans="2:5" x14ac:dyDescent="0.2">
      <c r="B368" s="6" t="s">
        <v>12</v>
      </c>
      <c r="C368" s="6" t="s">
        <v>978</v>
      </c>
      <c r="D368" s="6" t="s">
        <v>979</v>
      </c>
      <c r="E368" s="5" t="str">
        <f>HYPERLINK("https://www.esco-net.com/wcs/escort/ec/detail?hHinCd=EA927-88","EA927-88")</f>
        <v>EA927-88</v>
      </c>
    </row>
    <row r="369" spans="2:5" x14ac:dyDescent="0.2">
      <c r="B369" s="6" t="s">
        <v>980</v>
      </c>
      <c r="C369" s="6" t="s">
        <v>981</v>
      </c>
      <c r="D369" s="6" t="s">
        <v>982</v>
      </c>
      <c r="E369" s="5" t="str">
        <f>HYPERLINK("https://www.esco-net.com/wcs/escort/ec/detail?hHinCd=EA927CH-33","EA927CH-33")</f>
        <v>EA927CH-33</v>
      </c>
    </row>
    <row r="370" spans="2:5" x14ac:dyDescent="0.2">
      <c r="B370" s="6" t="s">
        <v>980</v>
      </c>
      <c r="C370" s="6" t="s">
        <v>983</v>
      </c>
      <c r="D370" s="6" t="s">
        <v>984</v>
      </c>
      <c r="E370" s="5" t="str">
        <f>HYPERLINK("https://www.esco-net.com/wcs/escort/ec/detail?hHinCd=EA927CH-33","EA927CH-33")</f>
        <v>EA927CH-33</v>
      </c>
    </row>
    <row r="371" spans="2:5" x14ac:dyDescent="0.2">
      <c r="B371" s="6" t="s">
        <v>980</v>
      </c>
      <c r="C371" s="6" t="s">
        <v>985</v>
      </c>
      <c r="D371" s="6" t="s">
        <v>986</v>
      </c>
      <c r="E371" s="5" t="str">
        <f>HYPERLINK("https://www.esco-net.com/wcs/escort/ec/detail?hHinCd=EA927CH-33","EA927CH-33")</f>
        <v>EA927CH-33</v>
      </c>
    </row>
    <row r="372" spans="2:5" x14ac:dyDescent="0.2">
      <c r="B372" s="6" t="s">
        <v>121</v>
      </c>
      <c r="C372" s="6" t="s">
        <v>987</v>
      </c>
      <c r="D372" s="6" t="s">
        <v>988</v>
      </c>
      <c r="E372" s="5"/>
    </row>
    <row r="373" spans="2:5" x14ac:dyDescent="0.2">
      <c r="B373" s="6" t="s">
        <v>122</v>
      </c>
      <c r="C373" s="6" t="s">
        <v>989</v>
      </c>
      <c r="D373" s="6" t="s">
        <v>990</v>
      </c>
      <c r="E373" s="5" t="str">
        <f>HYPERLINK("https://www.esco-net.com/wcs/escort/ec/detail?hHinCd=EA761XS-3D","EA761XS-3D")</f>
        <v>EA761XS-3D</v>
      </c>
    </row>
    <row r="374" spans="2:5" x14ac:dyDescent="0.2">
      <c r="B374" s="6" t="s">
        <v>122</v>
      </c>
      <c r="C374" s="6" t="s">
        <v>991</v>
      </c>
      <c r="D374" s="6" t="s">
        <v>992</v>
      </c>
      <c r="E374" s="5" t="str">
        <f>HYPERLINK("https://www.esco-net.com/wcs/escort/ec/detail?hHinCd=EA761XS-4D","EA761XS-4D")</f>
        <v>EA761XS-4D</v>
      </c>
    </row>
    <row r="375" spans="2:5" x14ac:dyDescent="0.2">
      <c r="B375" s="6" t="s">
        <v>43</v>
      </c>
      <c r="C375" s="6" t="s">
        <v>993</v>
      </c>
      <c r="D375" s="6" t="s">
        <v>994</v>
      </c>
      <c r="E375" s="5"/>
    </row>
    <row r="376" spans="2:5" x14ac:dyDescent="0.2">
      <c r="B376" s="6" t="s">
        <v>44</v>
      </c>
      <c r="C376" s="6" t="s">
        <v>995</v>
      </c>
      <c r="D376" s="6" t="s">
        <v>996</v>
      </c>
      <c r="E376" s="5" t="str">
        <f>HYPERLINK("https://www.esco-net.com/wcs/escort/ec/detail?hHinCd=EA763AZ-183","EA763AZ-183")</f>
        <v>EA763AZ-183</v>
      </c>
    </row>
    <row r="377" spans="2:5" x14ac:dyDescent="0.2">
      <c r="B377" s="6" t="s">
        <v>123</v>
      </c>
      <c r="C377" s="6" t="s">
        <v>997</v>
      </c>
      <c r="D377" s="6" t="s">
        <v>998</v>
      </c>
      <c r="E377" s="5" t="str">
        <f>HYPERLINK("https://www.esco-net.com/wcs/escort/ec/detail?hHinCd=EA913VA-24","EA913VA-24")</f>
        <v>EA913VA-24</v>
      </c>
    </row>
    <row r="378" spans="2:5" x14ac:dyDescent="0.2">
      <c r="B378" s="6" t="s">
        <v>124</v>
      </c>
      <c r="C378" s="6" t="s">
        <v>999</v>
      </c>
      <c r="D378" s="6" t="s">
        <v>1000</v>
      </c>
      <c r="E378" s="5" t="str">
        <f>HYPERLINK("https://www.esco-net.com/wcs/escort/ec/detail?hHinCd=EA913VR-51","EA913VR-51")</f>
        <v>EA913VR-51</v>
      </c>
    </row>
    <row r="379" spans="2:5" x14ac:dyDescent="0.2">
      <c r="B379" s="6" t="s">
        <v>1001</v>
      </c>
      <c r="C379" s="6" t="s">
        <v>1002</v>
      </c>
      <c r="D379" s="6" t="s">
        <v>1003</v>
      </c>
      <c r="E379" s="5" t="str">
        <f>HYPERLINK("https://www.esco-net.com/wcs/escort/ec/detail?hHinCd=EA995AF-31","EA995AF-31")</f>
        <v>EA995AF-31</v>
      </c>
    </row>
    <row r="380" spans="2:5" x14ac:dyDescent="0.2">
      <c r="B380" s="6" t="s">
        <v>125</v>
      </c>
      <c r="C380" s="6" t="s">
        <v>1004</v>
      </c>
      <c r="D380" s="6" t="s">
        <v>1005</v>
      </c>
      <c r="E380" s="5" t="str">
        <f>HYPERLINK("https://www.esco-net.com/wcs/escort/ec/detail?hHinCd=EA922KE-110","EA922KE-110")</f>
        <v>EA922KE-110</v>
      </c>
    </row>
    <row r="381" spans="2:5" x14ac:dyDescent="0.2">
      <c r="B381" s="6" t="s">
        <v>126</v>
      </c>
      <c r="C381" s="6" t="s">
        <v>1006</v>
      </c>
      <c r="D381" s="6" t="s">
        <v>1007</v>
      </c>
      <c r="E381" s="5" t="str">
        <f>HYPERLINK("https://www.esco-net.com/wcs/escort/ec/detail?hHinCd=EA922KB-13H","EA922KB-13H")</f>
        <v>EA922KB-13H</v>
      </c>
    </row>
    <row r="382" spans="2:5" x14ac:dyDescent="0.2">
      <c r="B382" s="6" t="s">
        <v>1008</v>
      </c>
      <c r="C382" s="6" t="s">
        <v>1009</v>
      </c>
      <c r="D382" s="6" t="s">
        <v>1010</v>
      </c>
      <c r="E382" s="5" t="str">
        <f>HYPERLINK("https://www.esco-net.com/wcs/escort/ec/detail?hHinCd=EA941D-93","EA941D-93")</f>
        <v>EA941D-93</v>
      </c>
    </row>
    <row r="383" spans="2:5" x14ac:dyDescent="0.2">
      <c r="B383" s="6" t="s">
        <v>1011</v>
      </c>
      <c r="C383" s="6" t="s">
        <v>1012</v>
      </c>
      <c r="D383" s="6" t="s">
        <v>1013</v>
      </c>
      <c r="E383" s="5" t="str">
        <f>HYPERLINK("https://www.esco-net.com/wcs/escort/ec/detail?hHinCd=EA998BB-52","EA998BB-52")</f>
        <v>EA998BB-52</v>
      </c>
    </row>
    <row r="384" spans="2:5" x14ac:dyDescent="0.2">
      <c r="B384" s="6" t="s">
        <v>1014</v>
      </c>
      <c r="C384" s="6" t="s">
        <v>1015</v>
      </c>
      <c r="D384" s="6" t="s">
        <v>1016</v>
      </c>
      <c r="E384" s="5"/>
    </row>
    <row r="385" spans="2:5" x14ac:dyDescent="0.2">
      <c r="B385" s="6" t="s">
        <v>1017</v>
      </c>
      <c r="C385" s="6" t="s">
        <v>1018</v>
      </c>
      <c r="D385" s="6" t="s">
        <v>1019</v>
      </c>
      <c r="E385" s="5"/>
    </row>
    <row r="386" spans="2:5" x14ac:dyDescent="0.2">
      <c r="B386" s="6" t="s">
        <v>45</v>
      </c>
      <c r="C386" s="6" t="s">
        <v>1020</v>
      </c>
      <c r="D386" s="6" t="s">
        <v>1021</v>
      </c>
      <c r="E386" s="5" t="str">
        <f>HYPERLINK("https://www.esco-net.com/wcs/escort/ec/detail?hHinCd=EA354AB-10","EA354AB-10")</f>
        <v>EA354AB-10</v>
      </c>
    </row>
    <row r="387" spans="2:5" x14ac:dyDescent="0.2">
      <c r="B387" s="6" t="s">
        <v>127</v>
      </c>
      <c r="C387" s="6" t="s">
        <v>1022</v>
      </c>
      <c r="D387" s="6" t="s">
        <v>1023</v>
      </c>
      <c r="E387" s="5" t="str">
        <f>HYPERLINK("https://www.esco-net.com/wcs/escort/ec/detail?hHinCd=EA353BW-152A","EA353BW-152A")</f>
        <v>EA353BW-152A</v>
      </c>
    </row>
    <row r="388" spans="2:5" x14ac:dyDescent="0.2">
      <c r="B388" s="6" t="s">
        <v>128</v>
      </c>
      <c r="C388" s="6" t="s">
        <v>1024</v>
      </c>
      <c r="D388" s="6" t="s">
        <v>1025</v>
      </c>
      <c r="E388" s="5" t="str">
        <f>HYPERLINK("https://www.esco-net.com/wcs/escort/ec/detail?hHinCd=EA353BE-11","EA353BE-11")</f>
        <v>EA353BE-11</v>
      </c>
    </row>
    <row r="389" spans="2:5" x14ac:dyDescent="0.2">
      <c r="B389" s="6" t="s">
        <v>128</v>
      </c>
      <c r="C389" s="6" t="s">
        <v>1026</v>
      </c>
      <c r="D389" s="6" t="s">
        <v>1027</v>
      </c>
      <c r="E389" s="5" t="str">
        <f>HYPERLINK("https://www.esco-net.com/wcs/escort/ec/detail?hHinCd=EA353CC-73","EA353CC-73")</f>
        <v>EA353CC-73</v>
      </c>
    </row>
    <row r="390" spans="2:5" x14ac:dyDescent="0.2">
      <c r="B390" s="6" t="s">
        <v>129</v>
      </c>
      <c r="C390" s="6" t="s">
        <v>1028</v>
      </c>
      <c r="D390" s="6" t="s">
        <v>1029</v>
      </c>
      <c r="E390" s="5" t="str">
        <f>HYPERLINK("https://www.esco-net.com/wcs/escort/ec/detail?hHinCd=EA354DJ-12","EA354DJ-12")</f>
        <v>EA354DJ-12</v>
      </c>
    </row>
    <row r="391" spans="2:5" x14ac:dyDescent="0.2">
      <c r="B391" s="6" t="s">
        <v>129</v>
      </c>
      <c r="C391" s="6" t="s">
        <v>1030</v>
      </c>
      <c r="D391" s="6" t="s">
        <v>1031</v>
      </c>
      <c r="E391" s="5" t="str">
        <f>HYPERLINK("https://www.esco-net.com/wcs/escort/ec/detail?hHinCd=EA354DJ-11","EA354DJ-11")</f>
        <v>EA354DJ-11</v>
      </c>
    </row>
    <row r="392" spans="2:5" x14ac:dyDescent="0.2">
      <c r="B392" s="6" t="s">
        <v>1032</v>
      </c>
      <c r="C392" s="6" t="s">
        <v>1033</v>
      </c>
      <c r="D392" s="6" t="s">
        <v>1034</v>
      </c>
      <c r="E392" s="5"/>
    </row>
    <row r="393" spans="2:5" x14ac:dyDescent="0.2">
      <c r="B393" s="6" t="s">
        <v>24</v>
      </c>
      <c r="C393" s="6" t="s">
        <v>1035</v>
      </c>
      <c r="D393" s="6" t="s">
        <v>1036</v>
      </c>
      <c r="E393" s="5" t="str">
        <f>HYPERLINK("https://www.esco-net.com/wcs/escort/ec/detail?hHinCd=EA998TV-24.5","EA998TV-24.5")</f>
        <v>EA998TV-24.5</v>
      </c>
    </row>
    <row r="394" spans="2:5" x14ac:dyDescent="0.2">
      <c r="B394" s="6" t="s">
        <v>24</v>
      </c>
      <c r="C394" s="6" t="s">
        <v>1037</v>
      </c>
      <c r="D394" s="6" t="s">
        <v>1038</v>
      </c>
      <c r="E394" s="5" t="str">
        <f>HYPERLINK("https://www.esco-net.com/wcs/escort/ec/detail?hHinCd=EA998TV-27","EA998TV-27")</f>
        <v>EA998TV-27</v>
      </c>
    </row>
    <row r="395" spans="2:5" x14ac:dyDescent="0.2">
      <c r="B395" s="6" t="s">
        <v>24</v>
      </c>
      <c r="C395" s="6" t="s">
        <v>1039</v>
      </c>
      <c r="D395" s="6" t="s">
        <v>1040</v>
      </c>
      <c r="E395" s="5" t="str">
        <f>HYPERLINK("https://www.esco-net.com/wcs/escort/ec/detail?hHinCd=EA998TV-27","EA998TV-27")</f>
        <v>EA998TV-27</v>
      </c>
    </row>
    <row r="396" spans="2:5" x14ac:dyDescent="0.2">
      <c r="B396" s="6" t="s">
        <v>24</v>
      </c>
      <c r="C396" s="6" t="s">
        <v>1041</v>
      </c>
      <c r="D396" s="6" t="s">
        <v>1042</v>
      </c>
      <c r="E396" s="5" t="str">
        <f>HYPERLINK("https://www.esco-net.com/wcs/escort/ec/detail?hHinCd=EA998TV-28","EA998TV-28")</f>
        <v>EA998TV-28</v>
      </c>
    </row>
    <row r="397" spans="2:5" x14ac:dyDescent="0.2">
      <c r="B397" s="6" t="s">
        <v>1043</v>
      </c>
      <c r="C397" s="6" t="s">
        <v>1044</v>
      </c>
      <c r="D397" s="6" t="s">
        <v>1045</v>
      </c>
      <c r="E397" s="5"/>
    </row>
    <row r="398" spans="2:5" x14ac:dyDescent="0.2">
      <c r="B398" s="6" t="s">
        <v>1046</v>
      </c>
      <c r="C398" s="6" t="s">
        <v>1047</v>
      </c>
      <c r="D398" s="6" t="s">
        <v>1048</v>
      </c>
      <c r="E398" s="5" t="str">
        <f>HYPERLINK("https://www.esco-net.com/wcs/escort/ec/detail?hHinCd=EA996BA-24","EA996BA-24")</f>
        <v>EA996BA-24</v>
      </c>
    </row>
    <row r="399" spans="2:5" x14ac:dyDescent="0.2">
      <c r="B399" s="6" t="s">
        <v>46</v>
      </c>
      <c r="C399" s="6" t="s">
        <v>1049</v>
      </c>
      <c r="D399" s="6" t="s">
        <v>1050</v>
      </c>
      <c r="E399" s="5" t="str">
        <f>HYPERLINK("https://www.esco-net.com/wcs/escort/ec/detail?hHinCd=EA915EM-115","EA915EM-115")</f>
        <v>EA915EM-115</v>
      </c>
    </row>
    <row r="400" spans="2:5" x14ac:dyDescent="0.2">
      <c r="B400" s="6" t="s">
        <v>47</v>
      </c>
      <c r="C400" s="6" t="s">
        <v>1051</v>
      </c>
      <c r="D400" s="6" t="s">
        <v>1052</v>
      </c>
      <c r="E400" s="5"/>
    </row>
    <row r="401" spans="2:5" x14ac:dyDescent="0.2">
      <c r="B401" s="6" t="s">
        <v>1053</v>
      </c>
      <c r="C401" s="6" t="s">
        <v>1054</v>
      </c>
      <c r="D401" s="6" t="s">
        <v>1055</v>
      </c>
      <c r="E401" s="5" t="str">
        <f>HYPERLINK("https://www.esco-net.com/wcs/escort/ec/detail?hHinCd=EA983R-521","EA983R-521")</f>
        <v>EA983R-521</v>
      </c>
    </row>
    <row r="402" spans="2:5" x14ac:dyDescent="0.2">
      <c r="B402" s="6" t="s">
        <v>1056</v>
      </c>
      <c r="C402" s="6" t="s">
        <v>1057</v>
      </c>
      <c r="D402" s="6" t="s">
        <v>1058</v>
      </c>
      <c r="E402" s="5" t="str">
        <f>HYPERLINK("https://www.esco-net.com/wcs/escort/ec/detail?hHinCd=EA983FR-108","EA983FR-108")</f>
        <v>EA983FR-108</v>
      </c>
    </row>
    <row r="403" spans="2:5" x14ac:dyDescent="0.2">
      <c r="B403" s="6" t="s">
        <v>130</v>
      </c>
      <c r="C403" s="6" t="s">
        <v>1059</v>
      </c>
      <c r="D403" s="6" t="s">
        <v>1060</v>
      </c>
      <c r="E403" s="5"/>
    </row>
    <row r="404" spans="2:5" x14ac:dyDescent="0.2">
      <c r="B404" s="6" t="s">
        <v>1061</v>
      </c>
      <c r="C404" s="6" t="s">
        <v>1062</v>
      </c>
      <c r="D404" s="6" t="s">
        <v>1063</v>
      </c>
      <c r="E404" s="5" t="str">
        <f>HYPERLINK("https://www.esco-net.com/wcs/escort/ec/detail?hHinCd=EA983BD-66","EA983BD-66")</f>
        <v>EA983BD-66</v>
      </c>
    </row>
    <row r="405" spans="2:5" x14ac:dyDescent="0.2">
      <c r="B405" s="6" t="s">
        <v>131</v>
      </c>
      <c r="C405" s="6" t="s">
        <v>1064</v>
      </c>
      <c r="D405" s="6" t="s">
        <v>1065</v>
      </c>
      <c r="E405" s="5" t="str">
        <f>HYPERLINK("https://www.esco-net.com/wcs/escort/ec/detail?hHinCd=EA766ZF-32","EA766ZF-32")</f>
        <v>EA766ZF-32</v>
      </c>
    </row>
    <row r="406" spans="2:5" x14ac:dyDescent="0.2">
      <c r="B406" s="6" t="s">
        <v>13</v>
      </c>
      <c r="C406" s="6" t="s">
        <v>1066</v>
      </c>
      <c r="D406" s="6" t="s">
        <v>1067</v>
      </c>
      <c r="E406" s="5"/>
    </row>
    <row r="407" spans="2:5" x14ac:dyDescent="0.2">
      <c r="B407" s="6" t="s">
        <v>132</v>
      </c>
      <c r="C407" s="6" t="s">
        <v>1068</v>
      </c>
      <c r="D407" s="6" t="s">
        <v>1069</v>
      </c>
      <c r="E407" s="5"/>
    </row>
    <row r="408" spans="2:5" x14ac:dyDescent="0.2">
      <c r="B408" s="6" t="s">
        <v>132</v>
      </c>
      <c r="C408" s="6" t="s">
        <v>1070</v>
      </c>
      <c r="D408" s="6" t="s">
        <v>1071</v>
      </c>
      <c r="E408" s="5" t="str">
        <f>HYPERLINK("https://www.esco-net.com/wcs/escort/ec/detail?hHinCd=EA983AD-28C","EA983AD-28C")</f>
        <v>EA983AD-28C</v>
      </c>
    </row>
    <row r="409" spans="2:5" x14ac:dyDescent="0.2">
      <c r="B409" s="6" t="s">
        <v>29</v>
      </c>
      <c r="C409" s="6" t="s">
        <v>1072</v>
      </c>
      <c r="D409" s="6" t="s">
        <v>1073</v>
      </c>
      <c r="E409" s="5"/>
    </row>
    <row r="410" spans="2:5" x14ac:dyDescent="0.2">
      <c r="B410" s="6" t="s">
        <v>1074</v>
      </c>
      <c r="C410" s="6" t="s">
        <v>1075</v>
      </c>
      <c r="D410" s="6" t="s">
        <v>1076</v>
      </c>
      <c r="E410" s="5" t="str">
        <f>HYPERLINK("https://www.esco-net.com/wcs/escort/ec/detail?hHinCd=EA983FY-51","EA983FY-51")</f>
        <v>EA983FY-51</v>
      </c>
    </row>
    <row r="411" spans="2:5" x14ac:dyDescent="0.2">
      <c r="B411" s="6" t="s">
        <v>133</v>
      </c>
      <c r="C411" s="6" t="s">
        <v>1077</v>
      </c>
      <c r="D411" s="6" t="s">
        <v>1078</v>
      </c>
      <c r="E411" s="5" t="str">
        <f>HYPERLINK("https://www.esco-net.com/wcs/escort/ec/detail?hHinCd=EA983GR-7","EA983GR-7")</f>
        <v>EA983GR-7</v>
      </c>
    </row>
    <row r="412" spans="2:5" x14ac:dyDescent="0.2">
      <c r="B412" s="6" t="s">
        <v>1079</v>
      </c>
      <c r="C412" s="6" t="s">
        <v>1080</v>
      </c>
      <c r="D412" s="6" t="s">
        <v>1081</v>
      </c>
      <c r="E412" s="5" t="str">
        <f>HYPERLINK("https://www.esco-net.com/wcs/escort/ec/detail?hHinCd=EA916ZL-116","EA916ZL-116")</f>
        <v>EA916ZL-116</v>
      </c>
    </row>
    <row r="413" spans="2:5" x14ac:dyDescent="0.2">
      <c r="B413" s="6" t="s">
        <v>134</v>
      </c>
      <c r="C413" s="6" t="s">
        <v>1082</v>
      </c>
      <c r="D413" s="6" t="s">
        <v>1083</v>
      </c>
      <c r="E413" s="5" t="str">
        <f>HYPERLINK("https://www.esco-net.com/wcs/escort/ec/detail?hHinCd=EA591HM-1","EA591HM-1")</f>
        <v>EA591HM-1</v>
      </c>
    </row>
    <row r="414" spans="2:5" x14ac:dyDescent="0.2">
      <c r="B414" s="6" t="s">
        <v>1084</v>
      </c>
      <c r="C414" s="6" t="s">
        <v>1085</v>
      </c>
      <c r="D414" s="6" t="s">
        <v>1086</v>
      </c>
      <c r="E414" s="5" t="str">
        <f>HYPERLINK("https://www.esco-net.com/wcs/escort/ec/detail?hHinCd=EA928AG-244A","EA928AG-244A")</f>
        <v>EA928AG-244A</v>
      </c>
    </row>
    <row r="415" spans="2:5" x14ac:dyDescent="0.2">
      <c r="B415" s="6" t="s">
        <v>1087</v>
      </c>
      <c r="C415" s="6" t="s">
        <v>1088</v>
      </c>
      <c r="D415" s="6" t="s">
        <v>1089</v>
      </c>
      <c r="E415" s="5" t="str">
        <f>HYPERLINK("https://www.esco-net.com/wcs/escort/ec/detail?hHinCd=EA928AB-103","EA928AB-103")</f>
        <v>EA928AB-103</v>
      </c>
    </row>
    <row r="416" spans="2:5" x14ac:dyDescent="0.2">
      <c r="B416" s="6" t="s">
        <v>135</v>
      </c>
      <c r="C416" s="6" t="s">
        <v>1090</v>
      </c>
      <c r="D416" s="6" t="s">
        <v>136</v>
      </c>
      <c r="E416" s="5" t="str">
        <f>HYPERLINK("https://www.esco-net.com/wcs/escort/ec/detail?hHinCd=EA115TR-12","EA115TR-12")</f>
        <v>EA115TR-12</v>
      </c>
    </row>
    <row r="417" spans="2:5" x14ac:dyDescent="0.2">
      <c r="B417" s="6" t="s">
        <v>1091</v>
      </c>
      <c r="C417" s="6" t="s">
        <v>1092</v>
      </c>
      <c r="D417" s="6" t="s">
        <v>1093</v>
      </c>
      <c r="E417" s="5"/>
    </row>
    <row r="418" spans="2:5" x14ac:dyDescent="0.2">
      <c r="B418" s="6" t="s">
        <v>137</v>
      </c>
      <c r="C418" s="6" t="s">
        <v>1094</v>
      </c>
      <c r="D418" s="6" t="s">
        <v>1095</v>
      </c>
      <c r="E418" s="5" t="str">
        <f>HYPERLINK("https://www.esco-net.com/wcs/escort/ec/detail?hHinCd=EA928AG-611A","EA928AG-611A")</f>
        <v>EA928AG-611A</v>
      </c>
    </row>
    <row r="419" spans="2:5" x14ac:dyDescent="0.2">
      <c r="B419" s="6" t="s">
        <v>1096</v>
      </c>
      <c r="C419" s="6" t="s">
        <v>1097</v>
      </c>
      <c r="D419" s="6" t="s">
        <v>1098</v>
      </c>
      <c r="E419" s="5"/>
    </row>
    <row r="420" spans="2:5" x14ac:dyDescent="0.2">
      <c r="B420" s="6" t="s">
        <v>138</v>
      </c>
      <c r="C420" s="6" t="s">
        <v>1099</v>
      </c>
      <c r="D420" s="6" t="s">
        <v>1100</v>
      </c>
      <c r="E420" s="5"/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2026-04-03T02:50:44Z</cp:lastPrinted>
  <dcterms:created xsi:type="dcterms:W3CDTF">2015-03-02T01:12:59Z</dcterms:created>
  <dcterms:modified xsi:type="dcterms:W3CDTF">2026-05-11T01:12:50Z</dcterms:modified>
</cp:coreProperties>
</file>