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13_ncr:1_{F9F29C4F-6ACD-45B1-879C-C6ED7E5FD6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Sheet1!$B$10:$E$340</definedName>
    <definedName name="_xlnm.Print_Area" localSheetId="0">Sheet1!$A$1:$E$705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24" i="1"/>
  <c r="E25" i="1"/>
  <c r="E27" i="1"/>
  <c r="E28" i="1"/>
  <c r="E29" i="1"/>
  <c r="E30" i="1"/>
  <c r="E31" i="1"/>
  <c r="E32" i="1"/>
  <c r="E33" i="1"/>
  <c r="E35" i="1"/>
  <c r="E42" i="1"/>
  <c r="E43" i="1"/>
  <c r="E45" i="1"/>
  <c r="E51" i="1"/>
  <c r="E52" i="1"/>
  <c r="E54" i="1"/>
  <c r="E55" i="1"/>
  <c r="E57" i="1"/>
  <c r="E59" i="1"/>
  <c r="E60" i="1"/>
  <c r="E62" i="1"/>
  <c r="E63" i="1"/>
  <c r="E64" i="1"/>
  <c r="E66" i="1"/>
  <c r="E67" i="1"/>
  <c r="E71" i="1"/>
  <c r="E73" i="1"/>
  <c r="E74" i="1"/>
  <c r="E75" i="1"/>
  <c r="E76" i="1"/>
  <c r="E77" i="1"/>
  <c r="E78" i="1"/>
  <c r="E79" i="1"/>
  <c r="E81" i="1"/>
  <c r="E82" i="1"/>
  <c r="E83" i="1"/>
  <c r="E85" i="1"/>
  <c r="E88" i="1"/>
  <c r="E89" i="1"/>
  <c r="E90" i="1"/>
  <c r="E91" i="1"/>
  <c r="E93" i="1"/>
  <c r="E94" i="1"/>
  <c r="E95" i="1"/>
  <c r="E96" i="1"/>
  <c r="E97" i="1"/>
  <c r="E98" i="1"/>
  <c r="E100" i="1"/>
  <c r="E101" i="1"/>
  <c r="E102" i="1"/>
  <c r="E103" i="1"/>
  <c r="E104" i="1"/>
  <c r="E105" i="1"/>
  <c r="E106" i="1"/>
  <c r="E107" i="1"/>
  <c r="E108" i="1"/>
  <c r="E109" i="1"/>
  <c r="E111" i="1"/>
  <c r="E112" i="1"/>
  <c r="E113" i="1"/>
  <c r="E115" i="1"/>
  <c r="E116" i="1"/>
  <c r="E117" i="1"/>
  <c r="E118" i="1"/>
  <c r="E121" i="1"/>
  <c r="E122" i="1"/>
  <c r="E123" i="1"/>
  <c r="E125" i="1"/>
  <c r="E126" i="1"/>
  <c r="E127" i="1"/>
  <c r="E128" i="1"/>
  <c r="E130" i="1"/>
  <c r="E132" i="1"/>
  <c r="E133" i="1"/>
  <c r="E137" i="1"/>
  <c r="E141" i="1"/>
  <c r="E143" i="1"/>
  <c r="E144" i="1"/>
  <c r="E145" i="1"/>
  <c r="E146" i="1"/>
  <c r="E147" i="1"/>
  <c r="E148" i="1"/>
  <c r="E149" i="1"/>
  <c r="E151" i="1"/>
  <c r="E153" i="1"/>
  <c r="E154" i="1"/>
  <c r="E155" i="1"/>
  <c r="E156" i="1"/>
  <c r="E157" i="1"/>
  <c r="E158" i="1"/>
  <c r="E159" i="1"/>
  <c r="E162" i="1"/>
  <c r="E163" i="1"/>
  <c r="E164" i="1"/>
  <c r="E166" i="1"/>
  <c r="E167" i="1"/>
  <c r="E168" i="1"/>
  <c r="E169" i="1"/>
  <c r="E170" i="1"/>
  <c r="E171" i="1"/>
  <c r="E172" i="1"/>
  <c r="E174" i="1"/>
  <c r="E175" i="1"/>
  <c r="E176" i="1"/>
  <c r="E177" i="1"/>
  <c r="E178" i="1"/>
  <c r="E180" i="1"/>
  <c r="E181" i="1"/>
  <c r="E182" i="1"/>
  <c r="E183" i="1"/>
  <c r="E184" i="1"/>
  <c r="E185" i="1"/>
  <c r="E186" i="1"/>
  <c r="E188" i="1"/>
  <c r="E194" i="1"/>
  <c r="E197" i="1"/>
  <c r="E199" i="1"/>
  <c r="E203" i="1"/>
  <c r="E204" i="1"/>
  <c r="E205" i="1"/>
  <c r="E206" i="1"/>
  <c r="E207" i="1"/>
  <c r="E208" i="1"/>
  <c r="E210" i="1"/>
  <c r="E211" i="1"/>
  <c r="E212" i="1"/>
  <c r="E213" i="1"/>
  <c r="E214" i="1"/>
  <c r="E215" i="1"/>
  <c r="E216" i="1"/>
  <c r="E220" i="1"/>
  <c r="E221" i="1"/>
  <c r="E223" i="1"/>
  <c r="E225" i="1"/>
  <c r="E227" i="1"/>
  <c r="E228" i="1"/>
  <c r="E229" i="1"/>
  <c r="E230" i="1"/>
  <c r="E231" i="1"/>
  <c r="E232" i="1"/>
  <c r="E234" i="1"/>
  <c r="E237" i="1"/>
  <c r="E238" i="1"/>
  <c r="E239" i="1"/>
  <c r="E240" i="1"/>
  <c r="E241" i="1"/>
  <c r="E253" i="1"/>
  <c r="E254" i="1"/>
  <c r="E255" i="1"/>
  <c r="E256" i="1"/>
  <c r="E260" i="1"/>
  <c r="E261" i="1"/>
  <c r="E262" i="1"/>
  <c r="E265" i="1"/>
  <c r="E266" i="1"/>
  <c r="E268" i="1"/>
  <c r="E269" i="1"/>
  <c r="E270" i="1"/>
  <c r="E271" i="1"/>
  <c r="E274" i="1"/>
  <c r="E276" i="1"/>
  <c r="E278" i="1"/>
  <c r="E279" i="1"/>
  <c r="E280" i="1"/>
  <c r="E282" i="1"/>
  <c r="E283" i="1"/>
  <c r="E284" i="1"/>
  <c r="E285" i="1"/>
  <c r="E286" i="1"/>
  <c r="E287" i="1"/>
  <c r="E289" i="1"/>
  <c r="E290" i="1"/>
  <c r="E291" i="1"/>
  <c r="E297" i="1"/>
  <c r="E299" i="1"/>
  <c r="E300" i="1"/>
  <c r="E303" i="1"/>
  <c r="E308" i="1"/>
  <c r="E310" i="1"/>
  <c r="E315" i="1"/>
  <c r="E317" i="1"/>
  <c r="E318" i="1"/>
  <c r="E319" i="1"/>
  <c r="E320" i="1"/>
  <c r="E321" i="1"/>
  <c r="E322" i="1"/>
  <c r="E323" i="1"/>
  <c r="E325" i="1"/>
  <c r="E328" i="1"/>
  <c r="E329" i="1"/>
  <c r="E330" i="1"/>
  <c r="E333" i="1"/>
  <c r="E334" i="1"/>
  <c r="E335" i="1"/>
  <c r="E336" i="1"/>
  <c r="E337" i="1"/>
  <c r="E339" i="1"/>
  <c r="E340" i="1"/>
  <c r="E341" i="1"/>
  <c r="E342" i="1"/>
  <c r="E343" i="1"/>
  <c r="E344" i="1"/>
  <c r="E345" i="1"/>
  <c r="E346" i="1"/>
  <c r="E349" i="1"/>
  <c r="E350" i="1"/>
  <c r="E352" i="1"/>
  <c r="E353" i="1"/>
  <c r="E360" i="1"/>
  <c r="E371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8" i="1"/>
  <c r="E391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11" i="1"/>
  <c r="E412" i="1"/>
  <c r="E414" i="1"/>
  <c r="E415" i="1"/>
  <c r="E416" i="1"/>
  <c r="E417" i="1"/>
  <c r="E418" i="1"/>
  <c r="E419" i="1"/>
  <c r="E420" i="1"/>
  <c r="E421" i="1"/>
  <c r="E422" i="1"/>
  <c r="E423" i="1"/>
  <c r="E425" i="1"/>
  <c r="E429" i="1"/>
  <c r="E432" i="1"/>
  <c r="E433" i="1"/>
  <c r="E435" i="1"/>
  <c r="E436" i="1"/>
  <c r="E437" i="1"/>
  <c r="E438" i="1"/>
  <c r="E439" i="1"/>
  <c r="E440" i="1"/>
  <c r="E441" i="1"/>
  <c r="E442" i="1"/>
  <c r="E444" i="1"/>
  <c r="E445" i="1"/>
  <c r="E446" i="1"/>
  <c r="E447" i="1"/>
  <c r="E448" i="1"/>
  <c r="E451" i="1"/>
  <c r="E452" i="1"/>
  <c r="E453" i="1"/>
  <c r="E454" i="1"/>
  <c r="E455" i="1"/>
  <c r="E456" i="1"/>
  <c r="E458" i="1"/>
  <c r="E460" i="1"/>
  <c r="E461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6" i="1"/>
  <c r="E477" i="1"/>
  <c r="E483" i="1"/>
  <c r="E485" i="1"/>
  <c r="E486" i="1"/>
  <c r="E491" i="1"/>
  <c r="E492" i="1"/>
  <c r="E493" i="1"/>
  <c r="E494" i="1"/>
  <c r="E495" i="1"/>
  <c r="E502" i="1"/>
  <c r="E503" i="1"/>
  <c r="E505" i="1"/>
  <c r="E506" i="1"/>
  <c r="E507" i="1"/>
  <c r="E509" i="1"/>
  <c r="E511" i="1"/>
  <c r="E513" i="1"/>
  <c r="E514" i="1"/>
  <c r="E516" i="1"/>
  <c r="E517" i="1"/>
  <c r="E520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3" i="1"/>
  <c r="E544" i="1"/>
  <c r="E545" i="1"/>
  <c r="E546" i="1"/>
  <c r="E549" i="1"/>
  <c r="E550" i="1"/>
  <c r="E551" i="1"/>
  <c r="E552" i="1"/>
  <c r="E553" i="1"/>
  <c r="E554" i="1"/>
  <c r="E555" i="1"/>
  <c r="E557" i="1"/>
  <c r="E558" i="1"/>
  <c r="E562" i="1"/>
  <c r="E564" i="1"/>
  <c r="E565" i="1"/>
  <c r="E566" i="1"/>
  <c r="E569" i="1"/>
  <c r="E571" i="1"/>
  <c r="E574" i="1"/>
  <c r="E575" i="1"/>
  <c r="E578" i="1"/>
  <c r="E581" i="1"/>
  <c r="E583" i="1"/>
  <c r="E584" i="1"/>
  <c r="E585" i="1"/>
  <c r="E586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2" i="1"/>
  <c r="E603" i="1"/>
  <c r="E604" i="1"/>
  <c r="E606" i="1"/>
  <c r="E608" i="1"/>
  <c r="E609" i="1"/>
  <c r="E611" i="1"/>
  <c r="E612" i="1"/>
  <c r="E614" i="1"/>
  <c r="E615" i="1"/>
  <c r="E616" i="1"/>
  <c r="E618" i="1"/>
  <c r="E619" i="1"/>
  <c r="E620" i="1"/>
  <c r="E621" i="1"/>
  <c r="E622" i="1"/>
  <c r="E623" i="1"/>
  <c r="E624" i="1"/>
  <c r="E625" i="1"/>
  <c r="E627" i="1"/>
  <c r="E628" i="1"/>
  <c r="E629" i="1"/>
  <c r="E631" i="1"/>
  <c r="E633" i="1"/>
  <c r="E634" i="1"/>
  <c r="E635" i="1"/>
  <c r="E636" i="1"/>
  <c r="E637" i="1"/>
  <c r="E638" i="1"/>
  <c r="E642" i="1"/>
  <c r="E643" i="1"/>
  <c r="E644" i="1"/>
  <c r="E645" i="1"/>
  <c r="E646" i="1"/>
  <c r="E647" i="1"/>
  <c r="E648" i="1"/>
  <c r="E650" i="1"/>
  <c r="E652" i="1"/>
  <c r="E654" i="1"/>
  <c r="E655" i="1"/>
  <c r="E657" i="1"/>
  <c r="E658" i="1"/>
  <c r="E665" i="1"/>
  <c r="E666" i="1"/>
  <c r="E667" i="1"/>
  <c r="E668" i="1"/>
  <c r="E669" i="1"/>
  <c r="E670" i="1"/>
  <c r="E671" i="1"/>
  <c r="E672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2" i="1"/>
  <c r="E693" i="1"/>
  <c r="E694" i="1"/>
  <c r="E695" i="1"/>
  <c r="E697" i="1"/>
  <c r="E699" i="1"/>
  <c r="E700" i="1"/>
  <c r="E701" i="1"/>
  <c r="E703" i="1"/>
  <c r="E704" i="1"/>
</calcChain>
</file>

<file path=xl/sharedStrings.xml><?xml version="1.0" encoding="utf-8"?>
<sst xmlns="http://schemas.openxmlformats.org/spreadsheetml/2006/main" count="2070" uniqueCount="1870">
  <si>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</si>
  <si>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</si>
  <si>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</si>
  <si>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</si>
  <si>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</si>
  <si>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</si>
  <si>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</si>
  <si>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</si>
  <si>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</si>
  <si>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1931</t>
  </si>
  <si>
    <t>1492</t>
  </si>
  <si>
    <t>0463</t>
  </si>
  <si>
    <t>0566</t>
  </si>
  <si>
    <t>1302</t>
  </si>
  <si>
    <t>1748</t>
  </si>
  <si>
    <t>1850</t>
  </si>
  <si>
    <t>2209</t>
  </si>
  <si>
    <t>NO57
ｶﾀﾛｸﾞﾍﾟｰｼﾞ</t>
    <phoneticPr fontId="3"/>
  </si>
  <si>
    <t>0236</t>
  </si>
  <si>
    <t>0859</t>
  </si>
  <si>
    <t>0311</t>
  </si>
  <si>
    <t>0444</t>
  </si>
  <si>
    <t>0486</t>
  </si>
  <si>
    <t>0493</t>
  </si>
  <si>
    <t>1288</t>
  </si>
  <si>
    <t>1645</t>
  </si>
  <si>
    <t>2185</t>
  </si>
  <si>
    <t>0230</t>
  </si>
  <si>
    <t>0235</t>
  </si>
  <si>
    <t>0253</t>
  </si>
  <si>
    <t>0366</t>
  </si>
  <si>
    <t>0466</t>
  </si>
  <si>
    <t>0691</t>
  </si>
  <si>
    <t>0770</t>
  </si>
  <si>
    <t>0881</t>
  </si>
  <si>
    <t>0967</t>
  </si>
  <si>
    <t>0975</t>
  </si>
  <si>
    <t>1014</t>
  </si>
  <si>
    <t>1115</t>
  </si>
  <si>
    <t>1153</t>
  </si>
  <si>
    <t>1155</t>
  </si>
  <si>
    <t>1205</t>
  </si>
  <si>
    <t>1207</t>
  </si>
  <si>
    <t>1216</t>
  </si>
  <si>
    <t>1247</t>
  </si>
  <si>
    <t>1328</t>
  </si>
  <si>
    <t>1377</t>
  </si>
  <si>
    <t>1387</t>
  </si>
  <si>
    <t>1390</t>
  </si>
  <si>
    <t>1813</t>
  </si>
  <si>
    <t>1836</t>
  </si>
  <si>
    <t>1877</t>
  </si>
  <si>
    <t>1932</t>
  </si>
  <si>
    <t>1985</t>
  </si>
  <si>
    <t>2194</t>
  </si>
  <si>
    <t>2202</t>
  </si>
  <si>
    <t>2267</t>
  </si>
  <si>
    <t>2283</t>
  </si>
  <si>
    <t>2303</t>
  </si>
  <si>
    <t>[Ｍ] 手袋(化学防護･ﾆﾄﾘﾙｺﾞﾑ/100枚)</t>
  </si>
  <si>
    <t>1.0x100m/0.02mm 床面養生ｼｰﾄ(厚手･ｼﾝｸﾞﾙ)</t>
  </si>
  <si>
    <t>0063</t>
  </si>
  <si>
    <t>0136</t>
  </si>
  <si>
    <t>0162</t>
  </si>
  <si>
    <t>0199</t>
  </si>
  <si>
    <t>0238</t>
  </si>
  <si>
    <t>0250</t>
  </si>
  <si>
    <t>0339</t>
  </si>
  <si>
    <t>0451</t>
  </si>
  <si>
    <t>0465</t>
  </si>
  <si>
    <t>0482</t>
  </si>
  <si>
    <t>0547</t>
  </si>
  <si>
    <t>0613</t>
  </si>
  <si>
    <t>0633</t>
  </si>
  <si>
    <t>0638</t>
  </si>
  <si>
    <t>0641</t>
  </si>
  <si>
    <t>0642</t>
  </si>
  <si>
    <t>0826</t>
  </si>
  <si>
    <t>0842</t>
  </si>
  <si>
    <t>1109</t>
  </si>
  <si>
    <t>1141</t>
  </si>
  <si>
    <t>1160</t>
  </si>
  <si>
    <t>1211</t>
  </si>
  <si>
    <t>1300</t>
  </si>
  <si>
    <t>1400</t>
  </si>
  <si>
    <t>1486</t>
  </si>
  <si>
    <t>1533</t>
  </si>
  <si>
    <t>1702</t>
  </si>
  <si>
    <t>1706</t>
  </si>
  <si>
    <t>1790</t>
  </si>
  <si>
    <t>1816</t>
  </si>
  <si>
    <t>1868</t>
  </si>
  <si>
    <t>Wi-Fiルーター(Wi-Fi6対応)</t>
  </si>
  <si>
    <t>1906</t>
  </si>
  <si>
    <t>32GB ＳＤＨＣメモリーカード</t>
  </si>
  <si>
    <t>256GB micro SDXC メモリーカード</t>
  </si>
  <si>
    <t>1938</t>
  </si>
  <si>
    <t>2011</t>
  </si>
  <si>
    <t>2127</t>
  </si>
  <si>
    <t>2173</t>
  </si>
  <si>
    <t>2208</t>
  </si>
  <si>
    <t>2293</t>
  </si>
  <si>
    <t>*但し、下記商品は2026年5月現在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</si>
  <si>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EA168WL-100</t>
  </si>
  <si>
    <t>3/8"DR [Torx/Rive-CV]ﾋﾞｯﾄﾎﾙﾀﾞｰｾｯﾄ</t>
  </si>
  <si>
    <t>EA168WL-101</t>
  </si>
  <si>
    <t>3/8"DRx5/16"HEX/32mm ビットホルダー</t>
  </si>
  <si>
    <t>EA168WL-111</t>
  </si>
  <si>
    <t>M6x28.6mm [Rive-CV]ドライバービット</t>
  </si>
  <si>
    <t>EA168WL-112</t>
  </si>
  <si>
    <t>T30x28.6mm [Torx]ドライバービット</t>
  </si>
  <si>
    <t>EA168WL-113</t>
  </si>
  <si>
    <t>T40x28.6mm [Torx]ドライバービット</t>
  </si>
  <si>
    <t>EA168WL-114</t>
  </si>
  <si>
    <t>T45x28.6mm [Torx]ドライバービット</t>
  </si>
  <si>
    <t>EA168WL-115</t>
  </si>
  <si>
    <t>T47x28.6mm [Torx]ドライバービット</t>
  </si>
  <si>
    <t>EA168WL-116</t>
  </si>
  <si>
    <t>T50x28.6mm [Torx]ドライバービット</t>
  </si>
  <si>
    <t>EA354GA-143</t>
  </si>
  <si>
    <t>EA759GV-75</t>
  </si>
  <si>
    <t>256GB ＵＳＢメモリー(Type-C対応)</t>
  </si>
  <si>
    <t>EA761XS-89A</t>
  </si>
  <si>
    <t>φ580x120mm ｼｰﾘﾝｸﾞﾗｲﾄ(音声操作/14畳用)</t>
  </si>
  <si>
    <t>EA763AG-46D</t>
  </si>
  <si>
    <t>AC100V/700W くるくるドライヤー</t>
  </si>
  <si>
    <t>EA911AB-150A</t>
  </si>
  <si>
    <t>1350x2450mm 壁保護用シート</t>
  </si>
  <si>
    <t>EA940PG-23A</t>
  </si>
  <si>
    <t>3.6m ビデオケーブル(S端子)</t>
  </si>
  <si>
    <t>EA948BB-6A</t>
  </si>
  <si>
    <t>M5x20mm/φ20mm ﾛｰﾚｯﾄﾉﾌﾞ(雄ねじ/ｽﾁｰﾙ製)</t>
  </si>
  <si>
    <t>EA949FB-2B</t>
  </si>
  <si>
    <t>2.45x 45mm スクリュー釘(約4kg)</t>
  </si>
  <si>
    <t>EA949FB-3B</t>
  </si>
  <si>
    <t>2.75x 50mm スクリュー釘(約4kg)</t>
  </si>
  <si>
    <t>EA949FB-4B</t>
  </si>
  <si>
    <t>3.05x 65mm スクリュー釘(約4kg)</t>
  </si>
  <si>
    <t>EA949FB-5B</t>
  </si>
  <si>
    <t>3.40x 75mm スクリュー釘(約4kg)</t>
  </si>
  <si>
    <t>EA949FB-6B</t>
  </si>
  <si>
    <t>3.75x 90mm スクリュー釘(約4kg)</t>
  </si>
  <si>
    <t>EA949FB-7B</t>
  </si>
  <si>
    <t>4.20x100mm スクリュー釘(約4kg)</t>
  </si>
  <si>
    <t>EA983F-193A</t>
  </si>
  <si>
    <t>35x55mmx1.7m△型ｸｯｼｮﾝｶﾞｰﾄﾞ(茶/25本)</t>
  </si>
  <si>
    <t>EA991CZ-601</t>
  </si>
  <si>
    <t>樹脂キャップ(ｸﾞﾘｰｽﾆｯﾌﾟﾙ用/20個)</t>
  </si>
  <si>
    <t>0013</t>
  </si>
  <si>
    <t>EA200BK-12</t>
  </si>
  <si>
    <t>1/4"-1/2" ﾌﾚｱ-ﾘﾝｸﾞﾂｰﾙ(ｸｲｯｸﾊﾝﾄﾞﾙ)</t>
  </si>
  <si>
    <t>0016</t>
  </si>
  <si>
    <t>EA723A-2A</t>
  </si>
  <si>
    <t>[1/4"･3/8"] ﾌﾚｱ-ﾅｯﾄ用トルクレンチセット</t>
  </si>
  <si>
    <t>0019</t>
  </si>
  <si>
    <t>EA113XF-2</t>
  </si>
  <si>
    <t>冷媒充填はかり</t>
  </si>
  <si>
    <t>0020</t>
  </si>
  <si>
    <t>EA101TS-111</t>
  </si>
  <si>
    <t>[R32･R410A用]ﾃﾞｼﾞﾀﾙﾏﾝﾎｰﾙﾄﾞｷｯﾄ(ﾜｲﾔﾚｽ測定)</t>
  </si>
  <si>
    <t>0029</t>
  </si>
  <si>
    <t>EA421B-13</t>
  </si>
  <si>
    <t>F1/4"xF1/4"  ゲージアダプター</t>
  </si>
  <si>
    <t>0036</t>
  </si>
  <si>
    <t>EA471GA-50</t>
  </si>
  <si>
    <t>#50/2.0m ＡＣドレンパイプ</t>
  </si>
  <si>
    <t>EA471GE-6</t>
  </si>
  <si>
    <t>#40x#30 異径チーズ(ACﾄﾞﾚﾝﾊﾟｲﾌﾟ用/ｱｲﾎﾞﾘｰ)</t>
  </si>
  <si>
    <t>0043</t>
  </si>
  <si>
    <t>EA997PS-102</t>
  </si>
  <si>
    <t>800x400mm エアフィルター(ﾏｸﾞﾈｯﾄ式/45枚)</t>
  </si>
  <si>
    <t>0049</t>
  </si>
  <si>
    <t>EA115TB-1A</t>
  </si>
  <si>
    <t>DC36V タンク付高圧洗浄機(充電式)</t>
  </si>
  <si>
    <t>0053</t>
  </si>
  <si>
    <t>EA115GF-22</t>
  </si>
  <si>
    <t>19.0-25.4mm スクレーパーヘッド</t>
  </si>
  <si>
    <t>EA897ES-35</t>
  </si>
  <si>
    <t>AC100V/100W/φ35cm 換気扇(低騒音型)</t>
  </si>
  <si>
    <t>0067</t>
  </si>
  <si>
    <t>EA763AY-13D</t>
  </si>
  <si>
    <t>AC100V/325W/19畳 ハイブリッド式加湿器</t>
  </si>
  <si>
    <t>0080</t>
  </si>
  <si>
    <t>EA318DA-1.6</t>
  </si>
  <si>
    <t>φ1.6mm ﾀﾝｸﾞｽﾃﾝ電極棒(2%ｾﾘｳﾑ入/10本)</t>
  </si>
  <si>
    <t>EA318DA-2.0</t>
  </si>
  <si>
    <t>φ2.0mm ﾀﾝｸﾞｽﾃﾝ電極棒(2%ｾﾘｳﾑ入/10本)</t>
  </si>
  <si>
    <t>EA318DA-2.4</t>
  </si>
  <si>
    <t>φ2.4mm ﾀﾝｸﾞｽﾃﾝ電極棒(2%ｾﾘｳﾑ入/10本)</t>
  </si>
  <si>
    <t>EA318DA-3.2</t>
  </si>
  <si>
    <t>φ3.2mm ﾀﾝｸﾞｽﾃﾝ電極棒(2%ｾﾘｳﾑ入/10本)</t>
  </si>
  <si>
    <t>0093</t>
  </si>
  <si>
    <t>EA526SJ-1</t>
  </si>
  <si>
    <t>0- 25mm/ 25mm シャコ万力</t>
  </si>
  <si>
    <t>EA526XB-6</t>
  </si>
  <si>
    <t>0-168mm/ 98mm シャコ万力(ｸｲｯｸｽﾗｲﾄﾞ)</t>
  </si>
  <si>
    <t>0104</t>
  </si>
  <si>
    <t>EA572DE-2A</t>
  </si>
  <si>
    <t>18x300mm ポイントチゼル(ｸﾞﾘｯﾌﾟ付)</t>
  </si>
  <si>
    <t>0115</t>
  </si>
  <si>
    <t>EA575HE-5</t>
  </si>
  <si>
    <t>750g/40mm 無反動ハンマー</t>
  </si>
  <si>
    <t>0128</t>
  </si>
  <si>
    <t>EA589LF-3</t>
  </si>
  <si>
    <t>36mm スクレーパー</t>
  </si>
  <si>
    <t>EA827BS-2</t>
  </si>
  <si>
    <t>替刃(EA827BS用/2枚)</t>
  </si>
  <si>
    <t>0138</t>
  </si>
  <si>
    <t>EA588JA-61</t>
  </si>
  <si>
    <t>３本組 木工用のみ(ｿﾌﾄｸﾞﾘｯﾌﾟ付)</t>
  </si>
  <si>
    <t>0154</t>
  </si>
  <si>
    <t>EA109NW-43</t>
  </si>
  <si>
    <t>100mm/ 13mm(38mm) 交換用ローラー(ｾﾐﾗﾌ)</t>
  </si>
  <si>
    <t>EA911BA-36</t>
  </si>
  <si>
    <t>1.0 x100m/0.1mm 床面養生ｼｰﾄ(厚手･ｼﾝｸﾞﾙ)</t>
  </si>
  <si>
    <t>EA911BA-131</t>
  </si>
  <si>
    <t>0169</t>
  </si>
  <si>
    <t>EA758HA-38A</t>
  </si>
  <si>
    <t>11W 作業灯/ＬＥＤ(耐圧防爆型)</t>
  </si>
  <si>
    <t>0175</t>
  </si>
  <si>
    <t>EA642LS</t>
  </si>
  <si>
    <t>６本組六角棒レンチ(ﾒﾄﾘｯｸ･ﾉﾝｽﾊﾟｰｷﾝｸﾞ)</t>
  </si>
  <si>
    <t>0193</t>
  </si>
  <si>
    <t>EA546DT-60</t>
  </si>
  <si>
    <t>76mm/600mm ﾊﾟｲﾌﾟﾚﾝﾁ(ｱﾙﾐ合金/被覆鋼管用)</t>
  </si>
  <si>
    <t>EA531DC-250</t>
  </si>
  <si>
    <t>53mm/259mm ｳｫｰﾀｰﾎﾟﾝﾌﾟﾌﾟﾗｲﾔｰ(ばね付)</t>
  </si>
  <si>
    <t>0207</t>
  </si>
  <si>
    <t>EA566AJ</t>
  </si>
  <si>
    <t>８本組 パッキングフック(ﾌﾚｷｼﾌﾞﾙ)</t>
  </si>
  <si>
    <t>0214</t>
  </si>
  <si>
    <t>EA640SB-13</t>
  </si>
  <si>
    <t>13mm 絶縁片口めがねレンチ</t>
  </si>
  <si>
    <t>0224</t>
  </si>
  <si>
    <t>EA628CA-3</t>
  </si>
  <si>
    <t>φ4mmx50m グラスファイバーロープ</t>
  </si>
  <si>
    <t>EA625AE-3</t>
  </si>
  <si>
    <t>W3/8"x150mm 全ねじソケット(ﾛﾝｸﾞ)</t>
  </si>
  <si>
    <t>0231</t>
  </si>
  <si>
    <t>EA620G-28.3</t>
  </si>
  <si>
    <t>3/4"/28.3mm ラウンドパンチユニット</t>
  </si>
  <si>
    <t>EA632HD-2</t>
  </si>
  <si>
    <t>φ400-1200mm ドラム移動台</t>
  </si>
  <si>
    <t>EA714CS-1</t>
  </si>
  <si>
    <t>1cm-100m ケーブルメジャー</t>
  </si>
  <si>
    <t>0233</t>
  </si>
  <si>
    <t>EA631EB-15</t>
  </si>
  <si>
    <t>220x115x298mm ３連吊車</t>
  </si>
  <si>
    <t>EA626J-2</t>
  </si>
  <si>
    <t>13-18mm ケーブルグリップ</t>
  </si>
  <si>
    <t>EA626J-31</t>
  </si>
  <si>
    <t>7- 12mm ケーブルグリップ(ｽﾃﾝﾚｽ製)</t>
  </si>
  <si>
    <t>EA597BH-32</t>
  </si>
  <si>
    <t>4.5mmx30m フィッシュテープ(ﾎﾟﾘｴｽﾃﾙ製)</t>
  </si>
  <si>
    <t>EA597BH-33</t>
  </si>
  <si>
    <t>4.5mmx50m フィッシュテープ(ﾎﾟﾘｴｽﾃﾙ製)</t>
  </si>
  <si>
    <t>EA585JA-2</t>
  </si>
  <si>
    <t>φ 21mm/455mm ケーブルカッター</t>
  </si>
  <si>
    <t>EA585JA-14</t>
  </si>
  <si>
    <t>ケーブルカッター替刃(EA585JA-4用)</t>
  </si>
  <si>
    <t>0243</t>
  </si>
  <si>
    <t>EA585J-5</t>
  </si>
  <si>
    <t>φ15.5mm/240mmケーブルカッター</t>
  </si>
  <si>
    <t>0248</t>
  </si>
  <si>
    <t>EA580EB-1</t>
  </si>
  <si>
    <t>ケーブルストリッパー替刃(EA580EB用)</t>
  </si>
  <si>
    <t>EA538JG-2</t>
  </si>
  <si>
    <t>22.0-60.0m㎡ 圧着ペンチ(裸端子用)</t>
  </si>
  <si>
    <t>EA534KB-200</t>
  </si>
  <si>
    <t>200mm 電工ペンチ(ｸﾞﾘｯﾌﾟ付･偏芯型)</t>
  </si>
  <si>
    <t>0271</t>
  </si>
  <si>
    <t>EA759GN-29</t>
  </si>
  <si>
    <t>64GB micro SDXC メモリーカード(車載用)</t>
  </si>
  <si>
    <t>EA759GN-30</t>
  </si>
  <si>
    <t>128GB micro SDXC メモリーカード(車載用)</t>
  </si>
  <si>
    <t>0273</t>
  </si>
  <si>
    <t>EA812JA-34A</t>
  </si>
  <si>
    <t>DC12V→AC100V･120W インバーター</t>
  </si>
  <si>
    <t>0274</t>
  </si>
  <si>
    <t>EA812JC-7</t>
  </si>
  <si>
    <t>DC12V→AC100V･1500W インバーター</t>
  </si>
  <si>
    <t>0281</t>
  </si>
  <si>
    <t>EA514CA-1</t>
  </si>
  <si>
    <t>ターミナルリリースツール</t>
  </si>
  <si>
    <t>0289</t>
  </si>
  <si>
    <t>EA903XA-3</t>
  </si>
  <si>
    <t>22.5-24.0"用 ホイールステップ(大型用)</t>
  </si>
  <si>
    <t>0291</t>
  </si>
  <si>
    <t>EA993DH-20</t>
  </si>
  <si>
    <t>ホイールジャッキラック</t>
  </si>
  <si>
    <t>0296</t>
  </si>
  <si>
    <t>EA519EE-12</t>
  </si>
  <si>
    <t>365mm タイヤバルブツール</t>
  </si>
  <si>
    <t>0302</t>
  </si>
  <si>
    <t>EA519CB-21</t>
  </si>
  <si>
    <t>3.6L アクスルドレンパン</t>
  </si>
  <si>
    <t>0305</t>
  </si>
  <si>
    <t>EA514AE-2</t>
  </si>
  <si>
    <t>フューエルラインクランプセット</t>
  </si>
  <si>
    <t>EA604AH-35</t>
  </si>
  <si>
    <t>70-108mm オイルフィルターレンチ</t>
  </si>
  <si>
    <t>EA604AV-111</t>
  </si>
  <si>
    <t>63-79mm オイルフィルターレンチ</t>
  </si>
  <si>
    <t>0315</t>
  </si>
  <si>
    <t>EA604FS-5</t>
  </si>
  <si>
    <t>ブレーキスプリングツール</t>
  </si>
  <si>
    <t>EA604FU</t>
  </si>
  <si>
    <t>667mm  ブレーキスプリングプライヤー</t>
  </si>
  <si>
    <t>0317</t>
  </si>
  <si>
    <t>EA604FC-20</t>
  </si>
  <si>
    <t>135mm ブレーキパッドゲージ</t>
  </si>
  <si>
    <t>0320</t>
  </si>
  <si>
    <t>EA501AD-6</t>
  </si>
  <si>
    <t>ピットマンアームプーラー</t>
  </si>
  <si>
    <t>0324</t>
  </si>
  <si>
    <t>EA510AD</t>
  </si>
  <si>
    <t>ベアリング &amp; プーリープーラーセット</t>
  </si>
  <si>
    <t>0331</t>
  </si>
  <si>
    <t>EA590AR-1</t>
  </si>
  <si>
    <t>78-150mm 穴用スナップリングプライヤー</t>
  </si>
  <si>
    <t>EA590BR-1</t>
  </si>
  <si>
    <t>90-165mm 軸用スナｯプリングプライヤー</t>
  </si>
  <si>
    <t>0338</t>
  </si>
  <si>
    <t>EA519AE-150W</t>
  </si>
  <si>
    <t>32x1500mm ワーキングバー</t>
  </si>
  <si>
    <t>EA604DC-37</t>
  </si>
  <si>
    <t>196mm クリッププライヤー(80ﾟ)</t>
  </si>
  <si>
    <t>0345</t>
  </si>
  <si>
    <t>EA758RS-201</t>
  </si>
  <si>
    <t>[単4x2本] フレキシブル隙間ライト/ＬＥＤ</t>
  </si>
  <si>
    <t>0350</t>
  </si>
  <si>
    <t>EA829A-51</t>
  </si>
  <si>
    <t>M3- M6 タップホルダー</t>
  </si>
  <si>
    <t>0358</t>
  </si>
  <si>
    <t>EA928AG-504</t>
  </si>
  <si>
    <t>230x107mm 洗車スポンジ(ﾏｲｸﾛﾌｧｲﾊﾞｰ)</t>
  </si>
  <si>
    <t>0359</t>
  </si>
  <si>
    <t>EA928AG-507</t>
  </si>
  <si>
    <t>185x70x240mm 洗車グローブ(洗車･掃除用)</t>
  </si>
  <si>
    <t>EA929DB-502</t>
  </si>
  <si>
    <t>559x915mm 吸水洗車タオル(ﾏｲｸﾛﾌｧｲﾊﾞｰ)</t>
  </si>
  <si>
    <t>EA613XE-60</t>
  </si>
  <si>
    <t>110-115mm フックレンチ(ｽﾃﾝﾚｽ製)</t>
  </si>
  <si>
    <t>0371</t>
  </si>
  <si>
    <t>EA611BS-43</t>
  </si>
  <si>
    <t>T20x89mm [Torx]ﾄﾞﾗｲﾊﾞｰﾋﾞｯﾄ(ｽﾃﾝﾚｽ製)</t>
  </si>
  <si>
    <t>0405</t>
  </si>
  <si>
    <t>EA614WE</t>
  </si>
  <si>
    <t>９本組 片目片口スパナ(ﾗﾁｪｯﾄ式)</t>
  </si>
  <si>
    <t>0413</t>
  </si>
  <si>
    <t>EA687AM-100</t>
  </si>
  <si>
    <t>1/4"DR/3.0-6.0mm [INHEX]ビットソケット</t>
  </si>
  <si>
    <t>0427</t>
  </si>
  <si>
    <t>EA602KA-3</t>
  </si>
  <si>
    <t>1/2" x 9/16" ラチェットメガネレンチ</t>
  </si>
  <si>
    <t>0432</t>
  </si>
  <si>
    <t>EA602CF-5</t>
  </si>
  <si>
    <t>13x15mm/155mm ラチェットめがね(首振り型)</t>
  </si>
  <si>
    <t>EA602CF-6</t>
  </si>
  <si>
    <t>14x17mm/165mm ラチェットめがね(首振り型)</t>
  </si>
  <si>
    <t>EA614H-178</t>
  </si>
  <si>
    <t>1- 5/ 8" 片目片口スパナ</t>
  </si>
  <si>
    <t>EA616CG-4</t>
  </si>
  <si>
    <t>14x17mm/15ﾟ 両口めがねレンチ</t>
  </si>
  <si>
    <t>0449</t>
  </si>
  <si>
    <t>EA618JN-100</t>
  </si>
  <si>
    <t>3/8”DR ラチェットめがねソケットセット</t>
  </si>
  <si>
    <t>EA618JN-114</t>
  </si>
  <si>
    <t>3/8”DR/14mm ラチェットめがねソケット</t>
  </si>
  <si>
    <t>EA618KK-56</t>
  </si>
  <si>
    <t>1/2"DRx 1/2"   ソケット(十二角)</t>
  </si>
  <si>
    <t>0452</t>
  </si>
  <si>
    <t>EA618KG-32</t>
  </si>
  <si>
    <t>1/2"DRx32mm ディープソケット</t>
  </si>
  <si>
    <t>0456</t>
  </si>
  <si>
    <t>EA618AK-113</t>
  </si>
  <si>
    <t>1/4"DRx 3/8" ユニバーサルソケット</t>
  </si>
  <si>
    <t>0460</t>
  </si>
  <si>
    <t>EA618BH-120</t>
  </si>
  <si>
    <t>3/8"DR/T20x50mm [TORX]ビットソケット</t>
  </si>
  <si>
    <t>0462</t>
  </si>
  <si>
    <t>EA618CP-121</t>
  </si>
  <si>
    <t>1/2"DR/21mm ユニバーサルソケット</t>
  </si>
  <si>
    <t>EA618CF-17</t>
  </si>
  <si>
    <t>1/2"DRx17mm ディープソケット</t>
  </si>
  <si>
    <t>EA618CF-19</t>
  </si>
  <si>
    <t>1/2"DRx19mm ディープソケット</t>
  </si>
  <si>
    <t>EA618CF-22</t>
  </si>
  <si>
    <t>1/2"DRx22mm ディープソケット</t>
  </si>
  <si>
    <t>EA618CF-32</t>
  </si>
  <si>
    <t>EA618CR-210</t>
  </si>
  <si>
    <t>1/2"DRx10㎜/100㎜ [INHEX]ビットソケット</t>
  </si>
  <si>
    <t>EA614AD-8</t>
  </si>
  <si>
    <t>8mm ﾗﾁｪｯﾄｺﾝﾋﾞﾈｰｼｮﾝﾚﾝﾁ(首振ﾛｯｸ型)</t>
  </si>
  <si>
    <t>EA618EC-1</t>
  </si>
  <si>
    <t>1"DRx550mm Ｔ型スライドハンドル</t>
  </si>
  <si>
    <t>EA614AB</t>
  </si>
  <si>
    <t>10本組/ 8 -24mm 片目片口スパナ</t>
  </si>
  <si>
    <t>EA615AM-7A</t>
  </si>
  <si>
    <t>13x17mm 両口スパナ</t>
  </si>
  <si>
    <t>0479</t>
  </si>
  <si>
    <t>EA164NR-55</t>
  </si>
  <si>
    <t>1･1/2"DR/ 55mm インパクトソケット</t>
  </si>
  <si>
    <t>EA164EB-127</t>
  </si>
  <si>
    <t>3/4"DRx27mm インパクトソケット(十二角)</t>
  </si>
  <si>
    <t>0485</t>
  </si>
  <si>
    <t>EA613GG-2</t>
  </si>
  <si>
    <t>1" DR 打撃レンチ(ｲﾝﾊﾟｸﾄｿｹｯﾄ用)</t>
  </si>
  <si>
    <t>EA602AC-30</t>
  </si>
  <si>
    <t>30mm/415mm ラチェットレンチ(ｼﾉ付)</t>
  </si>
  <si>
    <t>EA613GM-140</t>
  </si>
  <si>
    <t>140mm 打撃めがねレンチ(ﾍﾞﾝﾄ)</t>
  </si>
  <si>
    <t>0491</t>
  </si>
  <si>
    <t>EA613XK-3</t>
  </si>
  <si>
    <t>120-320mm アジャスタブルフックレンチ</t>
  </si>
  <si>
    <t>0492</t>
  </si>
  <si>
    <t>EA613XL</t>
  </si>
  <si>
    <t>32-127mm ヒンジピンレンチセット</t>
  </si>
  <si>
    <t>EA613XS-12</t>
  </si>
  <si>
    <t>40- 80mm/5mmヒンジピンレンチ(3/4"sq差込)</t>
  </si>
  <si>
    <t>EA534XA-10</t>
  </si>
  <si>
    <t>1.0mmx 68m セーフティーワイヤー(ｽﾃﾝﾚｽ製)</t>
  </si>
  <si>
    <t>0507</t>
  </si>
  <si>
    <t>EA552EX-4</t>
  </si>
  <si>
    <t>1.3x0.4x108mm [-]ﾄﾞﾗｲﾊﾞｰ(調整用･ｾﾗﾐｯｸ)</t>
  </si>
  <si>
    <t>0513</t>
  </si>
  <si>
    <t>EA557AV-2L</t>
  </si>
  <si>
    <t>#2x150mm [+]ドライバー(貫通柄)</t>
  </si>
  <si>
    <t>0518</t>
  </si>
  <si>
    <t>EA560PE-91</t>
  </si>
  <si>
    <t>13 x200mm [-]ドライバー</t>
  </si>
  <si>
    <t>0520</t>
  </si>
  <si>
    <t>EA573LW-1.5</t>
  </si>
  <si>
    <t>1.5 x 70mm [Hexagon]ドライバー</t>
  </si>
  <si>
    <t>EA573LW-2</t>
  </si>
  <si>
    <t>2.0 x 80mm [Hexagon]ドライバー</t>
  </si>
  <si>
    <t>0522</t>
  </si>
  <si>
    <t>EA560WA-67</t>
  </si>
  <si>
    <t>10.0x200mm [-]ドライバー</t>
  </si>
  <si>
    <t>0528</t>
  </si>
  <si>
    <t>EA611KR-224</t>
  </si>
  <si>
    <t># 2x6.0mmx300mm [+ -]ドライバービット</t>
  </si>
  <si>
    <t>EA611GA-151</t>
  </si>
  <si>
    <t>#1x152mm  [+]ドライバービット</t>
  </si>
  <si>
    <t>0549</t>
  </si>
  <si>
    <t>EA611GM-280</t>
  </si>
  <si>
    <t>８本組/50mm [Torx]ﾄﾞﾗｲﾊﾞｰﾋﾞｯﾄ(ﾎｰﾙﾄﾞ仕様)</t>
  </si>
  <si>
    <t>0551</t>
  </si>
  <si>
    <t>EA611BW-2</t>
  </si>
  <si>
    <t>2 x65mm [Hexagon] ハイパービット</t>
  </si>
  <si>
    <t>EA813AF-14</t>
  </si>
  <si>
    <t>#2x120mm 衝撃吸収ビット(高硬度/5本組)</t>
  </si>
  <si>
    <t>EA813AX-201</t>
  </si>
  <si>
    <t>#2x100mm 細軸ﾄﾞﾗｲﾊﾞｰﾋﾞｯﾄ(ｼｮｰﾄ防止ｶﾊﾞｰ付)</t>
  </si>
  <si>
    <t>0562</t>
  </si>
  <si>
    <t>EA573KK-125</t>
  </si>
  <si>
    <t>2.5x 50mm [Hexagon]Ｔ型ドライバー</t>
  </si>
  <si>
    <t>EA573KN-27</t>
  </si>
  <si>
    <t>T27 x100mm [Hexlobe]Ｔ型ドライバー</t>
  </si>
  <si>
    <t>EA573KN-115</t>
  </si>
  <si>
    <t>T15 x150mm [Hexlobe]Ｔ型ドライバー</t>
  </si>
  <si>
    <t>0571</t>
  </si>
  <si>
    <t>EA572DL-50</t>
  </si>
  <si>
    <t>2.0-5.0mm ６本組 平行ピンポンチ</t>
  </si>
  <si>
    <t>EA572MH-25</t>
  </si>
  <si>
    <t>3.5x102mm ピンポンチ(ﾛｰﾙﾋﾟﾝ用)</t>
  </si>
  <si>
    <t>EA572MH-27</t>
  </si>
  <si>
    <t>5.0x114mm ピンポンチ(ﾛｰﾙﾋﾟﾝ用)</t>
  </si>
  <si>
    <t>EA572MJ-27</t>
  </si>
  <si>
    <t>5.0x100mm ピンポンチ(ﾛｰﾙﾋﾟﾝ用/真鍮製)</t>
  </si>
  <si>
    <t>0575</t>
  </si>
  <si>
    <t>EA826VH-6</t>
  </si>
  <si>
    <t>140mm ﾀﾞｲﾔﾓﾝﾄﾞﾔｶﾘ(平･半丸･丸･6本組/粗･細</t>
  </si>
  <si>
    <t>EA826VK-103</t>
  </si>
  <si>
    <t>140mm/#200-#100 ﾀﾞｲﾔﾓﾝﾄﾞやすり(平･両面)</t>
  </si>
  <si>
    <t>0577</t>
  </si>
  <si>
    <t>EA521VL-7</t>
  </si>
  <si>
    <t>140mm 精密やすり(平･半丸･丸-6本/荒･中目)</t>
  </si>
  <si>
    <t>0579</t>
  </si>
  <si>
    <t>EA826VH-11</t>
  </si>
  <si>
    <t>150mm ダイヤモンド鏝やすり(楕円)</t>
  </si>
  <si>
    <t>0580</t>
  </si>
  <si>
    <t>EA826VM-21</t>
  </si>
  <si>
    <t>φ3.0 x 85mm ﾀﾞｲﾔﾓﾝﾄﾞ鑢(丸･ｼｮｰﾄ/#140)</t>
  </si>
  <si>
    <t>EA826VR-44</t>
  </si>
  <si>
    <t>55mm/3.0mm軸 ﾀﾞｲﾔﾓﾝﾄﾞ鏝やすり(丸/#200)</t>
  </si>
  <si>
    <t>0582</t>
  </si>
  <si>
    <t>EA521TF-1</t>
  </si>
  <si>
    <t>6x160mm やすり(幅広/平/粗目)</t>
  </si>
  <si>
    <t>0597</t>
  </si>
  <si>
    <t>EA109AR-81</t>
  </si>
  <si>
    <t>28x350mm 耐静電ブラシ(豚毛/長柄)</t>
  </si>
  <si>
    <t>0598</t>
  </si>
  <si>
    <t>EA109AZ-13</t>
  </si>
  <si>
    <t>266mm パーツクリーニングブラシ(豚毛)</t>
  </si>
  <si>
    <t>EA109DZ-103</t>
  </si>
  <si>
    <t>180mm パーツブラシ(ﾅｲﾛﾝ/1本)</t>
  </si>
  <si>
    <t>0605</t>
  </si>
  <si>
    <t>EA928AJ-97</t>
  </si>
  <si>
    <t>φ40x70mm スチールウール(ｿｰﾌﾟ付/8個)</t>
  </si>
  <si>
    <t>EA508SH-109F</t>
  </si>
  <si>
    <t>[EA508SH-109用] ふた(ｽﾃﾝﾚｽ製)</t>
  </si>
  <si>
    <t>0614</t>
  </si>
  <si>
    <t>EA508SC-151</t>
  </si>
  <si>
    <t>105x105x105mm ふた付深型ﾎﾞｯｸｽ(ｽﾃﾝﾚｽ製)</t>
  </si>
  <si>
    <t>0618</t>
  </si>
  <si>
    <t>EA929AW-14B</t>
  </si>
  <si>
    <t>340x490mm 工業用ワイパー(18ﾊﾟｯｸ/ﾌﾞﾙｰ)</t>
  </si>
  <si>
    <t>0623</t>
  </si>
  <si>
    <t>EA929DH-24</t>
  </si>
  <si>
    <t>油吸収材キット(水分離型)</t>
  </si>
  <si>
    <t>0627</t>
  </si>
  <si>
    <t>EA991JL-51</t>
  </si>
  <si>
    <t>3/4"NPT ドラム缶バルブ</t>
  </si>
  <si>
    <t>EA992DB-20A</t>
  </si>
  <si>
    <t>15L オイルドレンパン</t>
  </si>
  <si>
    <t>0636</t>
  </si>
  <si>
    <t>EA991JR-12</t>
  </si>
  <si>
    <t>φ349x32mm ペール缶トレー</t>
  </si>
  <si>
    <t>EA992BM-16</t>
  </si>
  <si>
    <t>φ216mm じょうご(ﾌｨﾙﾀｰ付/ｽﾁｰﾙ製)</t>
  </si>
  <si>
    <t>EA990PA-22</t>
  </si>
  <si>
    <t>50ml オイラー(ﾎﾟﾘｴﾁﾚﾝ製)</t>
  </si>
  <si>
    <t>EA991GL-14</t>
  </si>
  <si>
    <t>1500ml オイルサクションガン</t>
  </si>
  <si>
    <t>0646</t>
  </si>
  <si>
    <t>EA991CN-4</t>
  </si>
  <si>
    <t>500ml グリースポンプ(ﾌﾚｷｼﾌﾞﾙﾎｰｽ付)</t>
  </si>
  <si>
    <t>EA991CN-6</t>
  </si>
  <si>
    <t>450ml グリースガン</t>
  </si>
  <si>
    <t>EA991CN-10</t>
  </si>
  <si>
    <t>500ml グリースガン</t>
  </si>
  <si>
    <t>EA991CN-109</t>
  </si>
  <si>
    <t>1/8"NPT/103.4MPa ｸﾞﾘｰｽﾎﾟﾝﾌﾟ用カプラー</t>
  </si>
  <si>
    <t>EA991CN-212</t>
  </si>
  <si>
    <t>1/8"NPTx450mmｸﾞﾘｰｽｶﾞﾝ用ﾌﾚｷﾎｰｽ(ﾛｯｸｶﾌﾟﾗｰ付</t>
  </si>
  <si>
    <t>EA991CN-450</t>
  </si>
  <si>
    <t>1/8"NPTx450mm ｸﾞﾘｰｽﾎﾟﾝﾌﾟ用フレキホース</t>
  </si>
  <si>
    <t>EA991CX-200</t>
  </si>
  <si>
    <t>グリースガン用マグネットホルダー</t>
  </si>
  <si>
    <t>EA991CX-201</t>
  </si>
  <si>
    <t>グリースガン用ホルダー(ﾈｼﾞ固定式)</t>
  </si>
  <si>
    <t>0649</t>
  </si>
  <si>
    <t>EA991CZ-0</t>
  </si>
  <si>
    <t>EA991CZ-500</t>
  </si>
  <si>
    <t>M6-M8-G1/8"-R1/8"グリースニップルセット</t>
  </si>
  <si>
    <t>0656</t>
  </si>
  <si>
    <t>EA637BD-10</t>
  </si>
  <si>
    <t>M10/ 80mm ｻﾎﾟｰﾄｽｸﾘｭｰ付テーパークランプ</t>
  </si>
  <si>
    <t>0661</t>
  </si>
  <si>
    <t>EA948GD-44</t>
  </si>
  <si>
    <t>M14x21mm スクリューキャップ[20個]</t>
  </si>
  <si>
    <t>0666</t>
  </si>
  <si>
    <t>EA525MM-110</t>
  </si>
  <si>
    <t>φ12.7mm/0-12.7mm ﾐﾆﾊﾞｲｽ(低床型/Mﾍﾞｰｽ)</t>
  </si>
  <si>
    <t>0670</t>
  </si>
  <si>
    <t>EA595ZA-2</t>
  </si>
  <si>
    <t>120mm 宝石グリップ</t>
  </si>
  <si>
    <t>0684</t>
  </si>
  <si>
    <t>EA756FE-11</t>
  </si>
  <si>
    <t>x3.0/ 65mm スタンドルーペ</t>
  </si>
  <si>
    <t>EA756TC-1B</t>
  </si>
  <si>
    <t>x3.0/130mm 照明付拡大鏡</t>
  </si>
  <si>
    <t>EA756TS-67</t>
  </si>
  <si>
    <t>x2.5/ 90mm スタンドルーペ(ｸﾗﾝﾌﾟ式)</t>
  </si>
  <si>
    <t>EA304AP-7</t>
  </si>
  <si>
    <t>φ4.0mm 交換用こて先 (EA304AP用)</t>
  </si>
  <si>
    <t>EA304AP-10</t>
  </si>
  <si>
    <t>φ5.0mm 交換用こて先 (EA304AP用)</t>
  </si>
  <si>
    <t>EA304AP-19</t>
  </si>
  <si>
    <t>φ3.0mm 交換用こて先 (EA304AP用)</t>
  </si>
  <si>
    <t>0697</t>
  </si>
  <si>
    <t>EA944CL-100</t>
  </si>
  <si>
    <t>100x200mm 非鉄金属/静電･酸化防止袋/100枚</t>
  </si>
  <si>
    <t>0708</t>
  </si>
  <si>
    <t>EA720ME-52</t>
  </si>
  <si>
    <t>60-100cm 測量ロッド(ｱﾙﾐ製/横型)</t>
  </si>
  <si>
    <t>EA720ME-56</t>
  </si>
  <si>
    <t>1m( 50cm折) 測量ロッド(ｱﾙﾐ製)</t>
  </si>
  <si>
    <t>0710</t>
  </si>
  <si>
    <t>EA720MC-103</t>
  </si>
  <si>
    <t>60mmx30m 測量テープ</t>
  </si>
  <si>
    <t>0715</t>
  </si>
  <si>
    <t>EA925HN-1</t>
  </si>
  <si>
    <t>120x 50x 95mm メジャーケース</t>
  </si>
  <si>
    <t>0717</t>
  </si>
  <si>
    <t>EA720JH-115</t>
  </si>
  <si>
    <t>25mmx 15m メジャー(手廻しﾘｰﾙ式)</t>
  </si>
  <si>
    <t>0725</t>
  </si>
  <si>
    <t>EA628AS-101</t>
  </si>
  <si>
    <t>φ0.8mmx170m ブロック水糸(ｲｴﾛｰ/ｶﾞｲﾄﾞ付)</t>
  </si>
  <si>
    <t>EA628AS-116</t>
  </si>
  <si>
    <t>φ1.4mmx100m 純綿水糸</t>
  </si>
  <si>
    <t>0732</t>
  </si>
  <si>
    <t>EA735M-40B</t>
  </si>
  <si>
    <t>200mm(0.04mm/m) 精密レベル</t>
  </si>
  <si>
    <t>0742</t>
  </si>
  <si>
    <t>EA725BC-4</t>
  </si>
  <si>
    <t>150mm ノギス</t>
  </si>
  <si>
    <t>0744</t>
  </si>
  <si>
    <t>EA725EU-1</t>
  </si>
  <si>
    <t>50-200mm インサイドマイクロメーター</t>
  </si>
  <si>
    <t>0760</t>
  </si>
  <si>
    <t>EA715CB-42</t>
  </si>
  <si>
    <t>2000g(  1g) デジタルはかり(ｽﾃﾝﾚｽ皿)</t>
  </si>
  <si>
    <t>0764</t>
  </si>
  <si>
    <t>EA776AE-3A</t>
  </si>
  <si>
    <t>ペーハー計/導電率計</t>
  </si>
  <si>
    <t>EA776AZ-1</t>
  </si>
  <si>
    <t>500ml 電極洗浄液(ﾍﾟｰﾊｰ計)</t>
  </si>
  <si>
    <t>EA776AZ-9</t>
  </si>
  <si>
    <t>pH 7.01/20mlx25袋 ペーハー標準液</t>
  </si>
  <si>
    <t>0765</t>
  </si>
  <si>
    <t>EA776BC-12</t>
  </si>
  <si>
    <t>導電率計(EC/超純水用)</t>
  </si>
  <si>
    <t>0766</t>
  </si>
  <si>
    <t>EA776C-10</t>
  </si>
  <si>
    <t>遊離塩素用粉末試薬剤[100回分]</t>
  </si>
  <si>
    <t>EA733CA-10</t>
  </si>
  <si>
    <t>[防水型] 酸素濃度計</t>
  </si>
  <si>
    <t>0773</t>
  </si>
  <si>
    <t>EA712AF-32</t>
  </si>
  <si>
    <t>LANケーブルテスター(PORT Finder 機能搭載</t>
  </si>
  <si>
    <t>0775</t>
  </si>
  <si>
    <t>EA707D-112A</t>
  </si>
  <si>
    <t>[EA707D-39A用] 替テストリード(ｾｯﾄ)</t>
  </si>
  <si>
    <t>0784</t>
  </si>
  <si>
    <t>EA940DT-31</t>
  </si>
  <si>
    <t>450mm/0.1mm2 ﾃｽﾄﾘｰﾄﾞ(両端ｸﾘｯﾌﾟ/6本)</t>
  </si>
  <si>
    <t>0788</t>
  </si>
  <si>
    <t>EA742HE</t>
  </si>
  <si>
    <t>計装 データロガー</t>
  </si>
  <si>
    <t>0800</t>
  </si>
  <si>
    <t>EA742GB-3A</t>
  </si>
  <si>
    <t>温度データロガー(一体型 + 分離型)</t>
  </si>
  <si>
    <t>0801</t>
  </si>
  <si>
    <t>EA743AK-1</t>
  </si>
  <si>
    <t>マルチ環境計測器</t>
  </si>
  <si>
    <t>0802</t>
  </si>
  <si>
    <t>EA742HC</t>
  </si>
  <si>
    <t>温湿度データロガー</t>
  </si>
  <si>
    <t>0808</t>
  </si>
  <si>
    <t>EA742MK-101A</t>
  </si>
  <si>
    <t>熱中アラートバンド</t>
  </si>
  <si>
    <t>0811</t>
  </si>
  <si>
    <t>EA728GA-7</t>
  </si>
  <si>
    <t>200x44mm 温度計(白/緑)</t>
  </si>
  <si>
    <t>0813</t>
  </si>
  <si>
    <t>EA728EB-5</t>
  </si>
  <si>
    <t>φ150mm 温度･湿度計</t>
  </si>
  <si>
    <t>EA728EB-67</t>
  </si>
  <si>
    <t>φ230mm 温度･湿度計</t>
  </si>
  <si>
    <t>EA728EB-69</t>
  </si>
  <si>
    <t>φ 64mm 温度･湿度計</t>
  </si>
  <si>
    <t>0820</t>
  </si>
  <si>
    <t>EA813BZ-18</t>
  </si>
  <si>
    <t>カーボンブラシ (2609199169/ﾎﾞｯｼｭ/ 2個)</t>
  </si>
  <si>
    <t>EA809BZ-11</t>
  </si>
  <si>
    <t>100mm グラインダー用集じんアダプター</t>
  </si>
  <si>
    <t>0829</t>
  </si>
  <si>
    <t>EA818AH-101</t>
  </si>
  <si>
    <t>150x16mm(12.7mm穴)# 36 平砥石</t>
  </si>
  <si>
    <t>EA818AH-102</t>
  </si>
  <si>
    <t>150x16mm(12.7mm穴)# 60 平砥石</t>
  </si>
  <si>
    <t>0830</t>
  </si>
  <si>
    <t>EA813DB-9B</t>
  </si>
  <si>
    <t>DC10.8V インパクトドライバー(充電式)</t>
  </si>
  <si>
    <t>0838</t>
  </si>
  <si>
    <t>EA801A-6SA</t>
  </si>
  <si>
    <t>10mm/240W 無段変速･電気ﾄﾞﾘﾙｾｯﾄ(正逆転付)</t>
  </si>
  <si>
    <t>0840</t>
  </si>
  <si>
    <t>EA809XA-1A</t>
  </si>
  <si>
    <t>サンダー</t>
  </si>
  <si>
    <t>EA802AB-2A</t>
  </si>
  <si>
    <t>AC100V/860W パワーミキサー(低粘度用)</t>
  </si>
  <si>
    <t>EA802K-30</t>
  </si>
  <si>
    <t>[EA802K-1･6･21用]600mm替シャフト(ｽﾃﾝﾚｽ製</t>
  </si>
  <si>
    <t>0844</t>
  </si>
  <si>
    <t>EA809BX-32B</t>
  </si>
  <si>
    <t>100mm/18.0V ディスクグラインダー(充電式)</t>
  </si>
  <si>
    <t>0853</t>
  </si>
  <si>
    <t>EA809XV-2</t>
  </si>
  <si>
    <t>DC18V ランダムサンダー(充電式)</t>
  </si>
  <si>
    <t>0857</t>
  </si>
  <si>
    <t>EA826EG</t>
  </si>
  <si>
    <t>2.5-19.0mm ドリル研磨機</t>
  </si>
  <si>
    <t>EA818E-158</t>
  </si>
  <si>
    <t>(3.2mm軸) グラインダーアクセサリーキット</t>
  </si>
  <si>
    <t>0860</t>
  </si>
  <si>
    <t>EA818E-63B</t>
  </si>
  <si>
    <t>3.2x14.3mm/3.2mm軸 [TiNｺｰﾄ]超硬ｶｯﾀｰ</t>
  </si>
  <si>
    <t>EA818E-306</t>
  </si>
  <si>
    <t>#60/12.7mm/3.2mm軸 アーバー(研磨ﾘﾝｸﾞ付)</t>
  </si>
  <si>
    <t>EA818E-318</t>
  </si>
  <si>
    <t>#120 研磨リング(EA818-301用/6個入)</t>
  </si>
  <si>
    <t>EA818E-333</t>
  </si>
  <si>
    <t>#120 研磨リング(EA818-306用/6個入)</t>
  </si>
  <si>
    <t>EA818E-338</t>
  </si>
  <si>
    <t>#240 研磨リング(EA818-306用/6個入)</t>
  </si>
  <si>
    <t>0861</t>
  </si>
  <si>
    <t>EA818E-99</t>
  </si>
  <si>
    <t>38.1mm ダイヤモンドカッター</t>
  </si>
  <si>
    <t>EA818E-100</t>
  </si>
  <si>
    <t>EA819AL-15</t>
  </si>
  <si>
    <t>16mm/3.2mm軸 カップ型軸付ブラシ(ｽﾃﾝﾚｽ製)</t>
  </si>
  <si>
    <t>EA824-3.5</t>
  </si>
  <si>
    <t>3.5x 73mm ｽﾄﾚｰﾄｼｬﾝｸﾄﾞﾘﾙ(HSS.2本)</t>
  </si>
  <si>
    <t>EA824-6</t>
  </si>
  <si>
    <t>6.0x102mm ｽﾄﾚｰﾄｼｬﾝｸﾄﾞﾘﾙ(HSS)</t>
  </si>
  <si>
    <t>EA824-6.5</t>
  </si>
  <si>
    <t>6.5x105mm ｽﾄﾚｰﾄｼｬﾝｸﾄﾞﾘﾙ(HSS)</t>
  </si>
  <si>
    <t>0886</t>
  </si>
  <si>
    <t>EA824PA-4.8</t>
  </si>
  <si>
    <t>4.8x 61mm 超硬ドリル(TiAlN coat)</t>
  </si>
  <si>
    <t>EA824PB-1.0</t>
  </si>
  <si>
    <t>1.00x38mm ﾄﾞﾘﾙﾋﾞｯﾄ(TiAlN coat･超硬/ﾏｲｸﾛ)</t>
  </si>
  <si>
    <t>EA824PC-3A</t>
  </si>
  <si>
    <t>3.0x 48mm/ 90ﾟ ﾄﾞﾘﾙ(TiAlN coat･Co-HSS)</t>
  </si>
  <si>
    <t>0892</t>
  </si>
  <si>
    <t>EA827G-42</t>
  </si>
  <si>
    <t>4- 9mm カウンターシンク( 6mm軸・HSS)</t>
  </si>
  <si>
    <t>EA827HD-12</t>
  </si>
  <si>
    <t>12.4mm ｶｳﾝﾀｰｼﾝｸ(3枚刃･HSS/TiNｺｰﾄ)</t>
  </si>
  <si>
    <t>EA827HD-100</t>
  </si>
  <si>
    <t>6.3-20.5mm カウンターシンク(6本組･HSS)</t>
  </si>
  <si>
    <t>0893</t>
  </si>
  <si>
    <t>EA827FC-101</t>
  </si>
  <si>
    <t>1/4"Hex カウンターシンクハンドル</t>
  </si>
  <si>
    <t>EA827FC-160</t>
  </si>
  <si>
    <t>16.5mm/1/4"Hex ｶｳﾝﾀｰｼﾝｸﾊﾝﾄﾞﾙ(ﾋﾞｯﾄ付)</t>
  </si>
  <si>
    <t>EA827JA-12</t>
  </si>
  <si>
    <t>12.4mm ｶｳﾝﾀｰｼﾝｸ(1/4"六角軸･HSS)</t>
  </si>
  <si>
    <t>EA827JA-16</t>
  </si>
  <si>
    <t>16.5mm ｶｳﾝﾀｰｼﾝｸ(1/4"六角軸･HSS)</t>
  </si>
  <si>
    <t>0894</t>
  </si>
  <si>
    <t>EA824SA-12.0</t>
  </si>
  <si>
    <t>12.0x75mm ｴﾝﾄﾞﾐﾙ(AITicrN coat/超硬･2枚刃</t>
  </si>
  <si>
    <t>0920</t>
  </si>
  <si>
    <t>EA819DG-38</t>
  </si>
  <si>
    <t>10.0mm/90ﾟ/55mm ﾀﾞｲﾔﾓﾝﾄﾞﾊﾞｰ(傘型/3mm軸)</t>
  </si>
  <si>
    <t>EA819DG-63</t>
  </si>
  <si>
    <t>φ2.0mm/50mm ダイヤモンドバー(丸/3mm軸)</t>
  </si>
  <si>
    <t>0935</t>
  </si>
  <si>
    <t>EA819VS-10</t>
  </si>
  <si>
    <t>10x 8mm/6mm軸 [Coated]超硬バー</t>
  </si>
  <si>
    <t>0939</t>
  </si>
  <si>
    <t>EA819GA-905</t>
  </si>
  <si>
    <t>４本組 軸付砥石セット(6mm軸)</t>
  </si>
  <si>
    <t>0948</t>
  </si>
  <si>
    <t>EA823MC-48</t>
  </si>
  <si>
    <t>48mm 超硬付パイプ用ホールソー</t>
  </si>
  <si>
    <t>0949</t>
  </si>
  <si>
    <t>EA822H-105</t>
  </si>
  <si>
    <t>[EA822H-19-76用] ガイド</t>
  </si>
  <si>
    <t>0950</t>
  </si>
  <si>
    <t>EA811AA-9.5</t>
  </si>
  <si>
    <t>9.5mm コンクリート用振動ドリル</t>
  </si>
  <si>
    <t>0955</t>
  </si>
  <si>
    <t>EA811AC</t>
  </si>
  <si>
    <t>位置決めガイド</t>
  </si>
  <si>
    <t>0962</t>
  </si>
  <si>
    <t>EA854LG-45</t>
  </si>
  <si>
    <t>92mmx11-13T ｼﾞｸﾞｿｰﾌﾞﾚｰﾄﾞ(鉄･ｽﾃﾝﾚｽ用/3枚</t>
  </si>
  <si>
    <t>EA162RA-1</t>
  </si>
  <si>
    <t># 40/125mm ﾃﾞｨｽｸﾍﾟｰﾊﾟｰ(のり付/5枚)</t>
  </si>
  <si>
    <t>0974</t>
  </si>
  <si>
    <t>EA809YL-23</t>
  </si>
  <si>
    <t>70mm/M10 ﾜｲﾔｰﾌﾞﾗｼ(ｶｯﾌﾟ型/ｽﾁｰﾙ製)</t>
  </si>
  <si>
    <t>EA809-29</t>
  </si>
  <si>
    <t>φ105x2.0x(15)20mm ﾀﾞｲﾔﾓﾝﾄﾞカッター(5枚)</t>
  </si>
  <si>
    <t>0978</t>
  </si>
  <si>
    <t>EA818-80</t>
  </si>
  <si>
    <t>75mm/12.7mm [硬]布バフ</t>
  </si>
  <si>
    <t>EA827NC-6</t>
  </si>
  <si>
    <t>φ11 x1.5ct ダイヤモンド単石ドレッサー</t>
  </si>
  <si>
    <t>0979</t>
  </si>
  <si>
    <t>EA818MH-120A</t>
  </si>
  <si>
    <t>100x915mm レジンベルト(#120)</t>
  </si>
  <si>
    <t>0981</t>
  </si>
  <si>
    <t>EA819BP-14</t>
  </si>
  <si>
    <t>75mm/6.4mm軸 軸付ブラシ(ｶｯﾌﾟ型･ｽﾃﾝﾚｽ製)</t>
  </si>
  <si>
    <t>0982</t>
  </si>
  <si>
    <t>EA819AX-8</t>
  </si>
  <si>
    <t>100mm 軸付布バフ(6角軸)</t>
  </si>
  <si>
    <t>0985</t>
  </si>
  <si>
    <t>EA813AE-11</t>
  </si>
  <si>
    <t>#2x 65mm 衝撃吸収ビット(2本組)</t>
  </si>
  <si>
    <t>0988</t>
  </si>
  <si>
    <t>EA612AB-21A</t>
  </si>
  <si>
    <t>21mm 電ドルソケット</t>
  </si>
  <si>
    <t>1009</t>
  </si>
  <si>
    <t>EA123SA-1</t>
  </si>
  <si>
    <t>2.0穴x 60mm ｴｱｰﾌﾞﾛｰｶﾞﾝ(ﾌﾟﾗｸﾞ付･ｴｱｰｶｰﾃﾝ)</t>
  </si>
  <si>
    <t>EA123SC</t>
  </si>
  <si>
    <t>56mm/G 1/4" エアーブローガン(静音型)</t>
  </si>
  <si>
    <t>1010</t>
  </si>
  <si>
    <t>EA122CD</t>
  </si>
  <si>
    <t>クリーニングガン(ｴｱｰ式･ｶｯﾌﾟ付)</t>
  </si>
  <si>
    <t>EA125CZ-53</t>
  </si>
  <si>
    <t>11/ 16mm x 3m ｳﾚﾀﾝｴｱｰﾎｰｽ(ｽｲﾍﾞﾙ雄ねじ付</t>
  </si>
  <si>
    <t>1015</t>
  </si>
  <si>
    <t>EA153C-24</t>
  </si>
  <si>
    <t>Rc 1/2" エアーレギュレーター</t>
  </si>
  <si>
    <t>1016</t>
  </si>
  <si>
    <t>EA153SF-14</t>
  </si>
  <si>
    <t>Rc 1/2" エアーフィルター(ﾌﾞﾗｹｯﾄ付)</t>
  </si>
  <si>
    <t>1017</t>
  </si>
  <si>
    <t>EA153SH-101</t>
  </si>
  <si>
    <t>Rc 1/8"/0.2- 10L/min ﾌﾛｰｽｲｯﾁ(ﾃﾞｼﾞﾀﾙ)</t>
  </si>
  <si>
    <t>1020</t>
  </si>
  <si>
    <t>EA153SK-75</t>
  </si>
  <si>
    <t>R   1/2" 排気絞り弁(ｻｲﾚﾝｻ付)</t>
  </si>
  <si>
    <t>1030</t>
  </si>
  <si>
    <t>EA425HE-83</t>
  </si>
  <si>
    <t>8mmxRc3/8" コネクタ(雌ねじ/ﾌｯ素樹脂)</t>
  </si>
  <si>
    <t>1033</t>
  </si>
  <si>
    <t>EA426AS-2</t>
  </si>
  <si>
    <t>6.35x6.35mm ﾘﾝｸﾞｼﾞｮｲﾝﾄ(両口ﾛｯｸﾅｯﾄ付)</t>
  </si>
  <si>
    <t>1034</t>
  </si>
  <si>
    <t>EA153P-7</t>
  </si>
  <si>
    <t>R 1/4"x Rc1/4" エアーツール用 オイラー</t>
  </si>
  <si>
    <t>1037</t>
  </si>
  <si>
    <t>EA140GB-3</t>
  </si>
  <si>
    <t>G3/8" 雌ねじカップリング(真鍮製/ﾜﾝﾌﾟｯｼｭ)</t>
  </si>
  <si>
    <t>1039</t>
  </si>
  <si>
    <t>EA140GK-114</t>
  </si>
  <si>
    <t>M14x1.5 雌ねじカップリング(ｽﾃﾝﾚｽ製)</t>
  </si>
  <si>
    <t>1041</t>
  </si>
  <si>
    <t>EA140GS-213</t>
  </si>
  <si>
    <t>13mm タケノコ型プラグ(ｽﾃﾝﾚｽ製)</t>
  </si>
  <si>
    <t>EA141AS-94</t>
  </si>
  <si>
    <t>R 3/8"x10.0mm 雄ねじステム(ｴｲﾄﾆｯﾌﾟﾙB)</t>
  </si>
  <si>
    <t>1045</t>
  </si>
  <si>
    <t>EA141A-25</t>
  </si>
  <si>
    <t>R   1"x25.0mm 雄ねじｽﾃﾑ(ｴｲﾄﾆｯﾌﾟﾙ/ｽﾃﾝﾚｽ製</t>
  </si>
  <si>
    <t>1047</t>
  </si>
  <si>
    <t>EA426CW-422</t>
  </si>
  <si>
    <t>Rc1/4"xRc1/4" ニードルバルブ</t>
  </si>
  <si>
    <t>1052</t>
  </si>
  <si>
    <t>EA471B-22</t>
  </si>
  <si>
    <t>G1/2"×Rp1/2" 水栓取付金具(固定枠付)</t>
  </si>
  <si>
    <t>1057</t>
  </si>
  <si>
    <t>EA469FB-12A</t>
  </si>
  <si>
    <t>1･1/4" 溶接 90ﾟショートエルボ(ｽﾃﾝﾚｽ製)</t>
  </si>
  <si>
    <t>1058</t>
  </si>
  <si>
    <t>EA469FD-20A</t>
  </si>
  <si>
    <t>2"   溶接チーズ(ｽﾃﾝﾚｽ製)</t>
  </si>
  <si>
    <t>1061</t>
  </si>
  <si>
    <t>EA470AV-6</t>
  </si>
  <si>
    <t>Rc 3/4"  ﾎﾞｰﾙﾊﾞﾙﾌﾞ(給水用/ﾛﾝｸﾞﾈｯｸ/青銅製</t>
  </si>
  <si>
    <t>EA470BF-3</t>
  </si>
  <si>
    <t>Rc3/8" ﾎﾞｰﾙﾊﾞﾙﾌﾞ(ROHS指令対応/真鍮製)</t>
  </si>
  <si>
    <t>1064</t>
  </si>
  <si>
    <t>EA470DV-6</t>
  </si>
  <si>
    <t>Rc 3/4"  電磁弁</t>
  </si>
  <si>
    <t>1066</t>
  </si>
  <si>
    <t>EA469SD-3</t>
  </si>
  <si>
    <t>Rc3/8"[ﾌﾗｯﾊﾟｰ式]サイトグラス(ｽﾃﾝﾚｽ製)</t>
  </si>
  <si>
    <t>1069</t>
  </si>
  <si>
    <t>EA462CA-104</t>
  </si>
  <si>
    <t>G 1/2" 雌ねじカップリング(ｽﾃﾝﾚｽ製)</t>
  </si>
  <si>
    <t>1089</t>
  </si>
  <si>
    <t>EA468HE-3A</t>
  </si>
  <si>
    <t>G 1/2" シャワーホースセット(ｽｲｯﾁ付)</t>
  </si>
  <si>
    <t>1090</t>
  </si>
  <si>
    <t>EA472CC-1</t>
  </si>
  <si>
    <t>便座用取付ボルト(2個)</t>
  </si>
  <si>
    <t>1091</t>
  </si>
  <si>
    <t>EA472CC-31</t>
  </si>
  <si>
    <t>フラッシュバルブ用ピストンバルブ</t>
  </si>
  <si>
    <t>1099</t>
  </si>
  <si>
    <t>EA468CF-10A</t>
  </si>
  <si>
    <t>洗濯機用ニップル(POM)</t>
  </si>
  <si>
    <t>1101</t>
  </si>
  <si>
    <t>EA956NA-119</t>
  </si>
  <si>
    <t>座金(ﾅｲﾛﾝ樹脂製)</t>
  </si>
  <si>
    <t>1106</t>
  </si>
  <si>
    <t>EA472A-3</t>
  </si>
  <si>
    <t>PJ 1/2" ロータンクボールタップ(消音式)</t>
  </si>
  <si>
    <t>EA472A-12</t>
  </si>
  <si>
    <t>EA463AP-45</t>
  </si>
  <si>
    <t>38- 45mm 手締めﾎｰｽｸﾗﾝﾌﾟ(ﾀﾞﾌﾞﾙﾜｲﾔｰ/2個)</t>
  </si>
  <si>
    <t>1111</t>
  </si>
  <si>
    <t>EA463CB-311</t>
  </si>
  <si>
    <t>238-311mm [ｴｱｰｸﾗﾌﾄ]クランプ(410SS/10個)</t>
  </si>
  <si>
    <t>1114</t>
  </si>
  <si>
    <t>EA475AY-81</t>
  </si>
  <si>
    <t>812x 9.0mm 結束バンド (10本)</t>
  </si>
  <si>
    <t>EA475BC-150</t>
  </si>
  <si>
    <t>150x 3.6mm 結束バンド(耐熱性/100本)</t>
  </si>
  <si>
    <t>EA475BC-200</t>
  </si>
  <si>
    <t>203x 4.6mm 結束バンド(耐熱性/100本)</t>
  </si>
  <si>
    <t>1118</t>
  </si>
  <si>
    <t>EA475WB-14</t>
  </si>
  <si>
    <t>51x5mm 結束用ゴムバンド(黒) (約255本)</t>
  </si>
  <si>
    <t>1125</t>
  </si>
  <si>
    <t>EA440AN-15</t>
  </si>
  <si>
    <t>15A 吊バンド(鋼管用/防振/ｽﾃﾝﾚｽ製)</t>
  </si>
  <si>
    <t>1130</t>
  </si>
  <si>
    <t>EA947BX-25</t>
  </si>
  <si>
    <t>22.0mm サドル(塩ﾋﾞ管用/5個)</t>
  </si>
  <si>
    <t>1133</t>
  </si>
  <si>
    <t>EA945AC-3</t>
  </si>
  <si>
    <t>20.6mm ツイストワイヤークリップ(100個)</t>
  </si>
  <si>
    <t>EA945AD-3</t>
  </si>
  <si>
    <t>5.1x3.8mm ワイヤークリップ(100個)</t>
  </si>
  <si>
    <t>EA945AD-3A</t>
  </si>
  <si>
    <t>5.1x3.8mm ワイヤークリップ(10個)</t>
  </si>
  <si>
    <t>EA948HB-4</t>
  </si>
  <si>
    <t>10-14mm/G1/2" ケーブルグランド(10個)</t>
  </si>
  <si>
    <t>1150</t>
  </si>
  <si>
    <t>EA947BP-63</t>
  </si>
  <si>
    <t>E31･C31 [ｽﾃﾝﾚｽ製]電線管片サドル(10個入)</t>
  </si>
  <si>
    <t>EA940CD-332</t>
  </si>
  <si>
    <t>300V/ 4 A パイロットスイッチ(3路)</t>
  </si>
  <si>
    <t>EA940CF-126</t>
  </si>
  <si>
    <t>300V/15A 埋込ネームスイッチ(片切)</t>
  </si>
  <si>
    <t>EA940CF-134</t>
  </si>
  <si>
    <t>125V/15A 埋込ダブルコンセント(ｱｰｽﾀｰﾐﾅﾙ付</t>
  </si>
  <si>
    <t>1154</t>
  </si>
  <si>
    <t>EA940CD-528</t>
  </si>
  <si>
    <t>[2連用](6ｺ用) ｺﾝｾﾝﾄﾌﾟﾚｰﾄ[ﾒﾀﾙ製]</t>
  </si>
  <si>
    <t>EA940CE-5</t>
  </si>
  <si>
    <t>300V/ 4A パイロットスイッチ(片切)</t>
  </si>
  <si>
    <t>1156</t>
  </si>
  <si>
    <t>EA940CF-13</t>
  </si>
  <si>
    <t>AC300V/15.0A 埋込み型スイッチ(三路)</t>
  </si>
  <si>
    <t>EA940CF-14</t>
  </si>
  <si>
    <t>AC300V/15.0A 埋込み型スイッチ(四路)</t>
  </si>
  <si>
    <t>EA940CE-503</t>
  </si>
  <si>
    <t>125V/15A ﾌﾛｱｰｺﾝｾﾝﾄ/丸型(1口/抜止･ｱｰｽ付)</t>
  </si>
  <si>
    <t>1161</t>
  </si>
  <si>
    <t>EA940CB-31</t>
  </si>
  <si>
    <t>AC300V/10A ２連タンブラスイッチ</t>
  </si>
  <si>
    <t>EA940CJ-45</t>
  </si>
  <si>
    <t>125V/15A コンセント(角型・1口)</t>
  </si>
  <si>
    <t>1164</t>
  </si>
  <si>
    <t>EA940BZ-132</t>
  </si>
  <si>
    <t>125V/15A 防水型引掛けコネクター(接地2P)</t>
  </si>
  <si>
    <t>EA940BZ-134</t>
  </si>
  <si>
    <t>250V/20A 防水型引掛けコネクター(接地3P)</t>
  </si>
  <si>
    <t>EA940BZ-145</t>
  </si>
  <si>
    <t>250V/30A 防水型引掛けプラグ(接地3P)</t>
  </si>
  <si>
    <t>1181</t>
  </si>
  <si>
    <t>EA944BH-123</t>
  </si>
  <si>
    <t>4.7mm x 8m 熱収縮チューブ(青)</t>
  </si>
  <si>
    <t>EA944BR-5</t>
  </si>
  <si>
    <t>50.8x304mm 熱収縮チューブ(肉厚/黒)</t>
  </si>
  <si>
    <t>1188</t>
  </si>
  <si>
    <t>EA940NA-6</t>
  </si>
  <si>
    <t>100V/200V･2.2 kw 電磁開閉器(標準形)</t>
  </si>
  <si>
    <t>EA940NB-12</t>
  </si>
  <si>
    <t>200V/200V･  4 kw 電磁接触器(標準形)</t>
  </si>
  <si>
    <t>1199</t>
  </si>
  <si>
    <t>EA940DE-21</t>
  </si>
  <si>
    <t>AC/DC24V (20.5mm) ＬＥＤランプ(ﾚｯﾄﾞ)</t>
  </si>
  <si>
    <t>1201</t>
  </si>
  <si>
    <t>EA940MX-422</t>
  </si>
  <si>
    <t>400V/2.2kw  インバーター(3相ﾓｰﾀｰ制御用)</t>
  </si>
  <si>
    <t>EA948BT-6</t>
  </si>
  <si>
    <t>M4x0.7mm/ 70mm プルハンドル(ｱﾙﾐ製/白)</t>
  </si>
  <si>
    <t>1206</t>
  </si>
  <si>
    <t>EA948BJ-21A</t>
  </si>
  <si>
    <t>M4/ 40mm 雌ねじ取手(ｽﾃﾝﾚｽ製)</t>
  </si>
  <si>
    <t>EA948BR-201</t>
  </si>
  <si>
    <t>M6x20mm 雄ねじウイングノブ(黄銅ﾁｯﾌﾟ付)</t>
  </si>
  <si>
    <t>1209</t>
  </si>
  <si>
    <t>EA948BB-41A</t>
  </si>
  <si>
    <t>M6x16mm/φ24mm ﾛｰﾚｯﾄﾉﾌﾞ(雄ねじ/ｽﾃﾝﾚｽ製)</t>
  </si>
  <si>
    <t>EA948BD-43</t>
  </si>
  <si>
    <t>M5/φ16mm 雌ねじノブ(ｽﾃﾝﾚｽ製)</t>
  </si>
  <si>
    <t>EA948BD-44</t>
  </si>
  <si>
    <t>M6/φ20mm 雌ねじノブ(ｽﾃﾝﾚｽ製)</t>
  </si>
  <si>
    <t>EA948BD-45</t>
  </si>
  <si>
    <t>M8/φ24mm 雌ねじノブ(ｽﾃﾝﾚｽ製)</t>
  </si>
  <si>
    <t>EA948BX-22</t>
  </si>
  <si>
    <t>M8x40mm [ｽﾃﾝﾚｽ製]雌ねじノブ</t>
  </si>
  <si>
    <t>1210</t>
  </si>
  <si>
    <t>EA948BD-31</t>
  </si>
  <si>
    <t>M8x20/φ24mm 雄ねじノブ(ｽﾃﾝﾚｽ製)</t>
  </si>
  <si>
    <t>EA948BY-122</t>
  </si>
  <si>
    <t>M8 雌ねじグリップ(ｽﾃﾝﾚｽ製)</t>
  </si>
  <si>
    <t>EA948CE-77</t>
  </si>
  <si>
    <t>M10x125mm [ｽﾁｰﾙ製]ストレートクランク</t>
  </si>
  <si>
    <t>EA948CE-143</t>
  </si>
  <si>
    <t>10mm/φ23x65mm ピラーグリップ(ｾﾙﾌﾛｯｸ型)</t>
  </si>
  <si>
    <t>EA948CA-122</t>
  </si>
  <si>
    <t>75mm/M12 [ｽﾁｰﾙ製]雌ねじﾛｯｷﾝｸﾞﾚﾊﾞｰ</t>
  </si>
  <si>
    <t>1212</t>
  </si>
  <si>
    <t>EA948CB-604</t>
  </si>
  <si>
    <t>M4x25mm 雄ねじミニクランプレバー(ﾚｯﾄﾞ)</t>
  </si>
  <si>
    <t>1213</t>
  </si>
  <si>
    <t>EA948CH-113</t>
  </si>
  <si>
    <t>M10x25mm 雄ねじカムレバー(回転式)</t>
  </si>
  <si>
    <t>EA949RH-134</t>
  </si>
  <si>
    <t>10x 50mm ボールロックピン</t>
  </si>
  <si>
    <t>EA948JD-13</t>
  </si>
  <si>
    <t>150mm [左方向/上目盛] スケール(ｽﾃﾝﾚｽ)</t>
  </si>
  <si>
    <t>EA948JD-32</t>
  </si>
  <si>
    <t>100mm [右方向/下目盛] スケール(ｽﾃﾝﾚｽ)</t>
  </si>
  <si>
    <t>1226</t>
  </si>
  <si>
    <t>EA967MR-94</t>
  </si>
  <si>
    <t>M 94 高負荷伝動ベルト(ﾚｯﾄﾞVﾍﾞﾙﾄ)</t>
  </si>
  <si>
    <t>1227</t>
  </si>
  <si>
    <t>EA967EA-4</t>
  </si>
  <si>
    <t>#50-R  スナップアイドル</t>
  </si>
  <si>
    <t>1229</t>
  </si>
  <si>
    <t>EA966A-60</t>
  </si>
  <si>
    <t>[6310ZZE] 密封型ベアリング</t>
  </si>
  <si>
    <t>1233</t>
  </si>
  <si>
    <t>EA966KC-220</t>
  </si>
  <si>
    <t>[22220RZKW33]自動調心ころ軸受</t>
  </si>
  <si>
    <t>1235</t>
  </si>
  <si>
    <t>EA997XB-12</t>
  </si>
  <si>
    <t>114x1000x1.6mm 防振ｳﾚﾀﾝﾛｰﾙ(ﾊﾞﾝﾎﾟﾝ/透明)</t>
  </si>
  <si>
    <t>1237</t>
  </si>
  <si>
    <t>EA527B-8</t>
  </si>
  <si>
    <t>8.0- 9.5mm/3.2mm ﾌﾞﾗｲﾝﾄﾞﾘﾍﾞｯﾄ(25本)</t>
  </si>
  <si>
    <t>EA949DT-804</t>
  </si>
  <si>
    <t>M 8x 50mm強力六角ﾎﾞﾙﾄ(SUS/ﾅｯﾄﾜｯｼｬ付半ﾈｼﾞ</t>
  </si>
  <si>
    <t>EA949LL-820</t>
  </si>
  <si>
    <t>M8x20 ゆるみ止六角ﾎﾞﾙﾄ ﾅｯﾄ付(ｽﾃﾝﾚｽ/2本)</t>
  </si>
  <si>
    <t>1274</t>
  </si>
  <si>
    <t>EA949AE-151</t>
  </si>
  <si>
    <t>M5x 8mm ナベ頭小ねじ(ｽﾃﾝﾚｽ/有磁性/20本)</t>
  </si>
  <si>
    <t>EA945TC-19A</t>
  </si>
  <si>
    <t>3.40x75mm 丸釘(約45本)</t>
  </si>
  <si>
    <t>EA945VF-45A</t>
  </si>
  <si>
    <t>1.47x45mm カクシ釘(30本)</t>
  </si>
  <si>
    <t>EA949FB-6A</t>
  </si>
  <si>
    <t>3.75x 90mm スクリュー釘(約30本)</t>
  </si>
  <si>
    <t>EA949FB-7A</t>
  </si>
  <si>
    <t>4.20x100mm スクリュー釘(約20本)</t>
  </si>
  <si>
    <t>EA423R-35A</t>
  </si>
  <si>
    <t>P-35 オーリング (ﾌｯ素ｺﾞﾑ/2個)</t>
  </si>
  <si>
    <t>EA423RW-12A</t>
  </si>
  <si>
    <t>S-12   オーリング(ﾆﾄﾘﾙ2種/固定用/5個)</t>
  </si>
  <si>
    <t>1324</t>
  </si>
  <si>
    <t>EA951BL-33</t>
  </si>
  <si>
    <t>33.0x40.0mm 塗ラッチ</t>
  </si>
  <si>
    <t>EA951FA-43</t>
  </si>
  <si>
    <t>ドアストッパー(ﾏｸﾞﾈｯﾄ付/ﾍﾞｰｼﾞｭ)</t>
  </si>
  <si>
    <t>1329</t>
  </si>
  <si>
    <t>EA951B-20</t>
  </si>
  <si>
    <t>26x65mm 貫抜用ボルト止め受金具</t>
  </si>
  <si>
    <t>1332</t>
  </si>
  <si>
    <t>EA951EA-24A</t>
  </si>
  <si>
    <t>25x55x16mm 金折(ｽﾁｰﾙ製/2個)</t>
  </si>
  <si>
    <t>1333</t>
  </si>
  <si>
    <t>EA951E-42</t>
  </si>
  <si>
    <t>70x16mm 一文字継手(ｽﾃﾝﾚｽ製)</t>
  </si>
  <si>
    <t>EA951EA-65</t>
  </si>
  <si>
    <t>512x15x1.0mm 連結金具(ｽﾃﾝﾚｽ製)</t>
  </si>
  <si>
    <t>EA951EB-813A</t>
  </si>
  <si>
    <t>280mm 接合金具/羽子板ビス止式(5ｾｯﾄ)</t>
  </si>
  <si>
    <t>1341</t>
  </si>
  <si>
    <t>EA951CY-950</t>
  </si>
  <si>
    <t>50x 50mm フラットヒンジ(ｽﾃﾝﾚｽ製)</t>
  </si>
  <si>
    <t>1342</t>
  </si>
  <si>
    <t>EA951M-22</t>
  </si>
  <si>
    <t>66mm レバーラッチ[ｱｲﾎﾞﾘｰ]</t>
  </si>
  <si>
    <t>1351</t>
  </si>
  <si>
    <t>EA638BL-5</t>
  </si>
  <si>
    <t>6x55mm/30mm径 丸カンスクリュー(ｽﾃﾝﾚｽ製)</t>
  </si>
  <si>
    <t>1358</t>
  </si>
  <si>
    <t>EA951BR-74</t>
  </si>
  <si>
    <t>24x37mm パッチン用フック(2個)</t>
  </si>
  <si>
    <t>1362</t>
  </si>
  <si>
    <t>EA638BT-11</t>
  </si>
  <si>
    <t>38.1 mm ウォール金具(ｽﾃﾝﾚｽ製/4個)</t>
  </si>
  <si>
    <t>1367</t>
  </si>
  <si>
    <t>EA628SE-20A</t>
  </si>
  <si>
    <t>0.8-1.0mm ワイヤーロープクリップ(亜鉛製</t>
  </si>
  <si>
    <t>1369</t>
  </si>
  <si>
    <t>EA951AF-1.2A</t>
  </si>
  <si>
    <t>1.2mmx 90m /#18 軟銅線(1kg)</t>
  </si>
  <si>
    <t>1371</t>
  </si>
  <si>
    <t>EA980SK-4</t>
  </si>
  <si>
    <t>2.6mmx15m チェーン(ｶﾗｰｽﾁｰﾙ製/金)</t>
  </si>
  <si>
    <t>EA980SM-72</t>
  </si>
  <si>
    <t>2.0mmx 5m ビクターチェーン(ｽﾃﾝﾚｽ製)</t>
  </si>
  <si>
    <t>EA980TG-21</t>
  </si>
  <si>
    <t>2.5mmx1.0m ｼｮｰﾄﾏﾝﾃﾙﾁｪｰﾝ(ｽﾁｰﾙ/ﾕﾆｸﾛﾒｯｷ)</t>
  </si>
  <si>
    <t>1372</t>
  </si>
  <si>
    <t>EA980TW-1.5</t>
  </si>
  <si>
    <t>2.6mmx1.5m マンテルチェーン(両端ﾌｯｸ付)</t>
  </si>
  <si>
    <t>1374</t>
  </si>
  <si>
    <t>EA638-40</t>
  </si>
  <si>
    <t>37x 13mm/40kg ミニスイベル(ﾆｯｹﾙﾒｯｷ)</t>
  </si>
  <si>
    <t>1375</t>
  </si>
  <si>
    <t>EA638AX-74</t>
  </si>
  <si>
    <t>78mm スプリングスナップ(ｽｲﾍﾞﾙ金具付)</t>
  </si>
  <si>
    <t>1376</t>
  </si>
  <si>
    <t>EA638AG-14</t>
  </si>
  <si>
    <t>123mm スイベル Eye スナップ</t>
  </si>
  <si>
    <t>EA638JP-171</t>
  </si>
  <si>
    <t>63mm スイベルスナップ</t>
  </si>
  <si>
    <t>EA638HM-5</t>
  </si>
  <si>
    <t>60.7x27.0x 5.0mm クイックリング(ｽﾃﾝﾚｽ)</t>
  </si>
  <si>
    <t>1379</t>
  </si>
  <si>
    <t>EA638AK-6</t>
  </si>
  <si>
    <t>6mm オープンフック(ｽﾃﾝﾚｽ製)</t>
  </si>
  <si>
    <t>EA638AX-15</t>
  </si>
  <si>
    <t>102x10mm スナップフック(ｽﾚﾝﾚｽ製)</t>
  </si>
  <si>
    <t>1382</t>
  </si>
  <si>
    <t>EA970BF-33</t>
  </si>
  <si>
    <t>３号レール用ガイドローラー(ｽﾁｰﾙ)</t>
  </si>
  <si>
    <t>EA916ZC-52</t>
  </si>
  <si>
    <t>63.4x34.6mm ﾃﾞｨｽﾌﾟﾚｲﾌｯｸ(ﾕﾆｸﾛめっき/4個)</t>
  </si>
  <si>
    <t>1388</t>
  </si>
  <si>
    <t>EA970KG-2.5</t>
  </si>
  <si>
    <t>1640x1380mm ブラインド</t>
  </si>
  <si>
    <t>EA951SC-12</t>
  </si>
  <si>
    <t>350x 700mm/3段 タラップ(ｽﾃﾝﾚｽ製)</t>
  </si>
  <si>
    <t>EA997LE-32</t>
  </si>
  <si>
    <t>120L 床下収納庫(深型)</t>
  </si>
  <si>
    <t>1396</t>
  </si>
  <si>
    <t>EA948TF-11A</t>
  </si>
  <si>
    <t>48.6mm パイプジョイント(ｴﾝﾄﾞ取付金具)</t>
  </si>
  <si>
    <t>1397</t>
  </si>
  <si>
    <t>EA948TF-122</t>
  </si>
  <si>
    <t>ﾊﾟｲﾌﾟｼﾞｮｲﾝﾄ(φ150ｷｬｽﾀｰ/ｺﾞﾑ/L型)</t>
  </si>
  <si>
    <t>EA948TF-127</t>
  </si>
  <si>
    <t>ﾊﾟｲﾌﾟｼﾞｮｲﾝﾄ(φ150ﾌﾞﾚｰｷｷｬｽﾀｰ/ｺﾞﾑ/L型)</t>
  </si>
  <si>
    <t>1399</t>
  </si>
  <si>
    <t>EA983AE-12</t>
  </si>
  <si>
    <t>φ600mm 構内標識[車両進入禁止]</t>
  </si>
  <si>
    <t>EA330G-3</t>
  </si>
  <si>
    <t>1200℃ プロパンバーナー</t>
  </si>
  <si>
    <t>1402</t>
  </si>
  <si>
    <t>EA124DJ-8</t>
  </si>
  <si>
    <t>8/12mm x 5m 食品用ホース(軟性ﾀｲﾌﾟ)</t>
  </si>
  <si>
    <t>1415</t>
  </si>
  <si>
    <t>EA997XC-26B</t>
  </si>
  <si>
    <t>300x450x3.0mm ゴム板</t>
  </si>
  <si>
    <t>1417</t>
  </si>
  <si>
    <t>EA997XD-35</t>
  </si>
  <si>
    <t>450x450x 5mm スポンジゴム(5枚)</t>
  </si>
  <si>
    <t>1418</t>
  </si>
  <si>
    <t>EA440DY-322</t>
  </si>
  <si>
    <t>1500x900x4mm 発泡ﾎﾟﾘﾌﾟﾛﾋﾟﾚﾝｼｰﾄ(ﾗｲﾄﾌﾞﾙｰ)</t>
  </si>
  <si>
    <t>1425</t>
  </si>
  <si>
    <t>EA911AK-503</t>
  </si>
  <si>
    <t>1.1x 5m/ 1.0mm 綿帆布(8号/ｶｰｷ)</t>
  </si>
  <si>
    <t>1426</t>
  </si>
  <si>
    <t>EA957AE-12</t>
  </si>
  <si>
    <t>棚板(EA957AE-5用)</t>
  </si>
  <si>
    <t>1427</t>
  </si>
  <si>
    <t>EA952CA-154A</t>
  </si>
  <si>
    <t>1220x655mm ポリカ波板(ﾌﾞﾛﾝｽﾞ/2枚)</t>
  </si>
  <si>
    <t>1433</t>
  </si>
  <si>
    <t>EA952AD-605</t>
  </si>
  <si>
    <t>1.5x0.6x0.8m からすネット(ﾎﾞｯｸｽ型)</t>
  </si>
  <si>
    <t>1443</t>
  </si>
  <si>
    <t>EA944NX-30</t>
  </si>
  <si>
    <t>50mmx20m ビニールテープ(茶/4巻)</t>
  </si>
  <si>
    <t>EA944NX-130</t>
  </si>
  <si>
    <t>50mmx20m ビニールテープ(茶)</t>
  </si>
  <si>
    <t>1447</t>
  </si>
  <si>
    <t>EA944HA-21</t>
  </si>
  <si>
    <t>100x150mm 補修ﾃｰﾌﾟ(ﾌｧｲﾊﾞｰｸﾞﾗｽ/15分固着)</t>
  </si>
  <si>
    <t>1452</t>
  </si>
  <si>
    <t>EA944VC-105A</t>
  </si>
  <si>
    <t>50x0.25mm/40m 超高分子量ﾎﾟﾘｴﾁﾚﾝ粘着ﾃｰﾌﾟ</t>
  </si>
  <si>
    <t>EA944VC-110A</t>
  </si>
  <si>
    <t>100x0.25mm/40m 超高分子量ﾎﾟﾘｴﾁﾚﾝ粘着ﾃｰﾌﾟ</t>
  </si>
  <si>
    <t>1453</t>
  </si>
  <si>
    <t>EA944SE-82</t>
  </si>
  <si>
    <t>75mmx10m 軟質アルミ箔粘着テープ(光沢)</t>
  </si>
  <si>
    <t>1456</t>
  </si>
  <si>
    <t>EA930AC-2A</t>
  </si>
  <si>
    <t>85ml フレックスシーラント(ﾁｭｰﾌﾞ入/ｸﾘｱｰ)</t>
  </si>
  <si>
    <t>1458</t>
  </si>
  <si>
    <t>EA930AM-43</t>
  </si>
  <si>
    <t>333ml 塗装コークNB(ﾎﾜｲﾄ)</t>
  </si>
  <si>
    <t>1459</t>
  </si>
  <si>
    <t>EA930AM-31</t>
  </si>
  <si>
    <t>330ml 接着剤(瓦用強力/半透明)</t>
  </si>
  <si>
    <t>1460</t>
  </si>
  <si>
    <t>EA351DG-25</t>
  </si>
  <si>
    <t>[JIS 5K] 25A/1.6mm 全面フランジパッキン</t>
  </si>
  <si>
    <t>1465</t>
  </si>
  <si>
    <t>EA305HE-11</t>
  </si>
  <si>
    <t>AC100V/ 16W ﾎｯﾄﾒﾙﾄｶﾞﾝ(ﾛｰﾒﾙﾄ/φ11-12mm)</t>
  </si>
  <si>
    <t>1471</t>
  </si>
  <si>
    <t>EA935BM-6</t>
  </si>
  <si>
    <t>5g 強力瞬間接着剤(液状)</t>
  </si>
  <si>
    <t>1474</t>
  </si>
  <si>
    <t>EA934DM-100</t>
  </si>
  <si>
    <t>ミキシングノズル(EA934DM-9-14用/12本)</t>
  </si>
  <si>
    <t>1481</t>
  </si>
  <si>
    <t>EA934KC-30</t>
  </si>
  <si>
    <t>コンクリートひび割れ補修材キット</t>
  </si>
  <si>
    <t>1484</t>
  </si>
  <si>
    <t>EA934AE-8</t>
  </si>
  <si>
    <t>100g すき間用パテ(ﾗｲﾄﾌﾞﾗｳﾝ)</t>
  </si>
  <si>
    <t>EA942ES-16</t>
  </si>
  <si>
    <t>0.5kg ポリエステル樹脂(FRP主剤/ｸﾘﾔｰ)</t>
  </si>
  <si>
    <t>1487</t>
  </si>
  <si>
    <t>EA934BD-31</t>
  </si>
  <si>
    <t>[EA934BD-1～23用] 充填ガン</t>
  </si>
  <si>
    <t>1491</t>
  </si>
  <si>
    <t>EA942EC-11</t>
  </si>
  <si>
    <t>0.7L 油性･多目的塗料/鉄部･建物用(白)</t>
  </si>
  <si>
    <t>EA942EC-12</t>
  </si>
  <si>
    <t>0.7L 油性･多目的塗料/鉄部･建物用(ｱｲﾎﾞﾘ)</t>
  </si>
  <si>
    <t>EA942EC-14</t>
  </si>
  <si>
    <t>0.7L 油性･多目的塗料/鉄部･建物用(黒)</t>
  </si>
  <si>
    <t>EA942EN-2</t>
  </si>
  <si>
    <t>2.0㎏ [油性]船底用塗料(青)</t>
  </si>
  <si>
    <t>EA942EN-3</t>
  </si>
  <si>
    <t>2.0㎏ [油性]船底用塗料(白)</t>
  </si>
  <si>
    <t>EA942EN-13</t>
  </si>
  <si>
    <t>4.0㎏ [油性]船底用塗料(白)</t>
  </si>
  <si>
    <t>EA942EP-21</t>
  </si>
  <si>
    <t>100ml [EA942EC-91～-94用]うすめ液</t>
  </si>
  <si>
    <t>EA942FG-22</t>
  </si>
  <si>
    <t>[EA942FE-2,-3用] 1.0kg 希釈剤</t>
  </si>
  <si>
    <t>1494</t>
  </si>
  <si>
    <t>EA942CL-113</t>
  </si>
  <si>
    <t>0.7L [水性]サンディングシーラー</t>
  </si>
  <si>
    <t>1499</t>
  </si>
  <si>
    <t>EA942CD-44B</t>
  </si>
  <si>
    <t>４本組[細字] 油性･耐熱耐候マーカーセット</t>
  </si>
  <si>
    <t>1500</t>
  </si>
  <si>
    <t>EA765MV-88</t>
  </si>
  <si>
    <t>８本組[中字] 油性ﾍﾟｲﾝﾄﾏｰｶｰｾｯﾄ(工業用)</t>
  </si>
  <si>
    <t>1501</t>
  </si>
  <si>
    <t>EA765MV-50</t>
  </si>
  <si>
    <t>６本組[中字] 油性固形ﾍﾟﾝｷｾｯﾄ(工業用)</t>
  </si>
  <si>
    <t>1502</t>
  </si>
  <si>
    <t>EA765MP-472</t>
  </si>
  <si>
    <t>水性チョーク(赤/ホルダー付)</t>
  </si>
  <si>
    <t>EA765MP-483</t>
  </si>
  <si>
    <t>[EA765MP-472用] 替チョーク(赤/6本)</t>
  </si>
  <si>
    <t>1510</t>
  </si>
  <si>
    <t>EA922AB-191</t>
  </si>
  <si>
    <t>1L ゴム質系アンダーコート(有機則対応)</t>
  </si>
  <si>
    <t>EA922AB-192</t>
  </si>
  <si>
    <t>[EA922AB-191用]スプレーガン</t>
  </si>
  <si>
    <t>1519</t>
  </si>
  <si>
    <t>EA924BB-59</t>
  </si>
  <si>
    <t>38x1168mm 作業用ベルト(OD色/黒)</t>
  </si>
  <si>
    <t>1520</t>
  </si>
  <si>
    <t>EA925TC-17</t>
  </si>
  <si>
    <t>103x105x 80mm 着脱式ツールホルダー</t>
  </si>
  <si>
    <t>EA925TC-24</t>
  </si>
  <si>
    <t>51x104x 92mm 着脱式ﾂｰﾙﾎﾙﾀﾞｰ(Jﾌｯｸ)</t>
  </si>
  <si>
    <t>1528</t>
  </si>
  <si>
    <t>EA927CJ-18</t>
  </si>
  <si>
    <t>457x292x267mm/32L ボストンバッグ</t>
  </si>
  <si>
    <t>EA508A-6</t>
  </si>
  <si>
    <t>260x150mm 工具袋(長物用/6ﾎﾟｹｯﾄ)</t>
  </si>
  <si>
    <t>1535</t>
  </si>
  <si>
    <t>EA509C-41</t>
  </si>
  <si>
    <t>75x195x25mm 小物ケース(ﾌﾞﾗｯｸ)</t>
  </si>
  <si>
    <t>1536</t>
  </si>
  <si>
    <t>EA944CD-11A</t>
  </si>
  <si>
    <t>110x170mm ﾅｲﾛﾝ袋(ﾁｬｯｸ付/ｽﾀﾝﾄﾞ式/50枚)</t>
  </si>
  <si>
    <t>EA944CD-12A</t>
  </si>
  <si>
    <t>120x180mm ﾅｲﾛﾝ袋(ﾁｬｯｸ付/ｽﾀﾝﾄﾞ式/50枚)</t>
  </si>
  <si>
    <t>1538</t>
  </si>
  <si>
    <t>EA508SC-83</t>
  </si>
  <si>
    <t>φ115x 38mm 容器(ｽﾁｰﾙ製)</t>
  </si>
  <si>
    <t>EA508TE-3</t>
  </si>
  <si>
    <t>109x109x 70mm/350ml 保存容器(ﾄﾝｸﾞ付/2個)</t>
  </si>
  <si>
    <t>1540</t>
  </si>
  <si>
    <t>EA508AK-46</t>
  </si>
  <si>
    <t>φ145x300mm/ 3L 遮光型広口ポリ容器</t>
  </si>
  <si>
    <t>1542</t>
  </si>
  <si>
    <t>EA508TC-55</t>
  </si>
  <si>
    <t>355x472x253mm/30.0L 密閉保存容器(PP製)</t>
  </si>
  <si>
    <t>EA508TC-57</t>
  </si>
  <si>
    <t>241x331x190mm/ 9.8L 密閉保存容器(PP製)</t>
  </si>
  <si>
    <t>1548</t>
  </si>
  <si>
    <t>EA661AC-51</t>
  </si>
  <si>
    <t>465x401x78mm/外寸 パーツケース</t>
  </si>
  <si>
    <t>1557</t>
  </si>
  <si>
    <t>EA504ST-6</t>
  </si>
  <si>
    <t>420x200x150mm 工具箱(両開き/ｽﾁｰﾙ製)</t>
  </si>
  <si>
    <t>1579</t>
  </si>
  <si>
    <t>EA506A-55</t>
  </si>
  <si>
    <t>[EA506A-53・-54用]  蓋(2個)</t>
  </si>
  <si>
    <t>EA506AA-20E</t>
  </si>
  <si>
    <t>764x455x458mm/131L 大型折畳ｺﾝﾃﾅ(OD/5個)</t>
  </si>
  <si>
    <t>1589</t>
  </si>
  <si>
    <t>EA661CX-2A</t>
  </si>
  <si>
    <t>426x 866mm  ネットパネル</t>
  </si>
  <si>
    <t>1613</t>
  </si>
  <si>
    <t>EA955CA-9A</t>
  </si>
  <si>
    <t>900x520x1550mm 収納庫</t>
  </si>
  <si>
    <t>1626</t>
  </si>
  <si>
    <t>EA976CB-1A</t>
  </si>
  <si>
    <t>1200x600x 900mm キャスター付作業台</t>
  </si>
  <si>
    <t>1638</t>
  </si>
  <si>
    <t>EA628PL-41</t>
  </si>
  <si>
    <t>15.0mmx2500m ＰＰバンド(紙管付/ﾘｻｲｸﾙ緑)</t>
  </si>
  <si>
    <t>EA628PL-42</t>
  </si>
  <si>
    <t>15.0mmx2500m ＰＰバンド(紙管付/ﾘｻｲｸﾙ青)</t>
  </si>
  <si>
    <t>EA628PL-43</t>
  </si>
  <si>
    <t>15.0mmx2500m ＰＰバンド(紙管付/黒)</t>
  </si>
  <si>
    <t>1640</t>
  </si>
  <si>
    <t>EA628PE-2</t>
  </si>
  <si>
    <t>10～14mmx43m 紙ひも(白)</t>
  </si>
  <si>
    <t>EA995BR-3</t>
  </si>
  <si>
    <t>230x300+55mm エアーキャップ袋(50枚)</t>
  </si>
  <si>
    <t>1653</t>
  </si>
  <si>
    <t>EA520AB-122</t>
  </si>
  <si>
    <t>900x450mm ドーリー(連結型/すべり止め付)</t>
  </si>
  <si>
    <t>1675</t>
  </si>
  <si>
    <t>EA986TB-360</t>
  </si>
  <si>
    <t>60mm キャスター(ﾂｲﾝﾎｲｰﾙ･ﾌﾞﾚｰｷ付)</t>
  </si>
  <si>
    <t>1676</t>
  </si>
  <si>
    <t>EA986PB-50</t>
  </si>
  <si>
    <t>50mm キャスター(ﾂｲﾝﾎｲｰﾙ・ﾌﾞﾚｰｷ付)</t>
  </si>
  <si>
    <t>1678</t>
  </si>
  <si>
    <t>EA986PT-834</t>
  </si>
  <si>
    <t>50mm/16mm キャスター(自在金具・ﾊﾟｲﾌﾟ用)</t>
  </si>
  <si>
    <t>1679</t>
  </si>
  <si>
    <t>EA986PF-69</t>
  </si>
  <si>
    <t>38mm キャスター(自在金具･ﾌﾞﾚｰｷ付)</t>
  </si>
  <si>
    <t>EA986PF-70</t>
  </si>
  <si>
    <t>50mm キャスター(自在金具･ﾌﾞﾚｰｷ付)</t>
  </si>
  <si>
    <t>1685</t>
  </si>
  <si>
    <t>EA986TL-2</t>
  </si>
  <si>
    <t>75mm/1000kgﾚﾍﾞﾘﾝｸﾞｷｬｽﾀｰ(自在)</t>
  </si>
  <si>
    <t>1689</t>
  </si>
  <si>
    <t>EA986JA-160</t>
  </si>
  <si>
    <t>160mm キャスター(固定金具)</t>
  </si>
  <si>
    <t>EA986JB-160</t>
  </si>
  <si>
    <t>160mm キャスター(自在金具)</t>
  </si>
  <si>
    <t>1690</t>
  </si>
  <si>
    <t>EA986GA-200</t>
  </si>
  <si>
    <t>200mm キャスター(固定金具)</t>
  </si>
  <si>
    <t>1691</t>
  </si>
  <si>
    <t>EA986JE-160</t>
  </si>
  <si>
    <t>EA986RA-209</t>
  </si>
  <si>
    <t>90mm 戸車車輪(重量用・Ｖ型)</t>
  </si>
  <si>
    <t>1705</t>
  </si>
  <si>
    <t>EA986RJ-11</t>
  </si>
  <si>
    <t>14-22mm 戸車(ｻｯｼ用･ｽﾃﾝﾚｽ車･ｽﾃﾝﾚｽ枠/2個)</t>
  </si>
  <si>
    <t>EA986RJ-12</t>
  </si>
  <si>
    <t>14-22mm 戸車(ｻｯｼ用･POM車･ｽﾃﾝﾚｽ枠/2個)</t>
  </si>
  <si>
    <t>EA949HA-252</t>
  </si>
  <si>
    <t>φ40mm/M 8x 20mm アジャスターベース</t>
  </si>
  <si>
    <t>EA949HA-259</t>
  </si>
  <si>
    <t>φ40mm/M10x 50mm アジャスターベース</t>
  </si>
  <si>
    <t>1711</t>
  </si>
  <si>
    <t>EA425DR-3</t>
  </si>
  <si>
    <t>G 3/8" 雌ねじプラグ(油圧用/ﾊﾞﾙﾌﾞ付)</t>
  </si>
  <si>
    <t>1715</t>
  </si>
  <si>
    <t>EA988DB-2</t>
  </si>
  <si>
    <t>2000kg ケーブルホイストプーラー</t>
  </si>
  <si>
    <t>1717</t>
  </si>
  <si>
    <t>EA982CC-5C</t>
  </si>
  <si>
    <t>50mmx5.0m/2500kg ベルト荷締機(ﾗﾁｪｯﾄ式)</t>
  </si>
  <si>
    <t>1723</t>
  </si>
  <si>
    <t>EA628RR-420</t>
  </si>
  <si>
    <t>20mm アジャスター(ｽﾁｰﾙ製/5個)</t>
  </si>
  <si>
    <t>1736</t>
  </si>
  <si>
    <t>EA987HH-125A</t>
  </si>
  <si>
    <t>125mm 強力型滑車(1車・ｵｰﾌ)</t>
  </si>
  <si>
    <t>EA987HH-175B</t>
  </si>
  <si>
    <t>175mm 強力型滑車(2車・ｵｰﾌ)</t>
  </si>
  <si>
    <t>1739</t>
  </si>
  <si>
    <t>EA987AA-7A</t>
  </si>
  <si>
    <t>250kgx7.0m チェーンブロック</t>
  </si>
  <si>
    <t>EA981VS-2</t>
  </si>
  <si>
    <t>2.0tonx425mm 絶縁スリング</t>
  </si>
  <si>
    <t>EA981VZ-3</t>
  </si>
  <si>
    <t>2.0tx 2 m ｽﾘﾝｸﾞﾁｪｰﾝ(1本懸/特大ﾏｽﾀｰﾘﾝｸ付)</t>
  </si>
  <si>
    <t>EA981VZ-13</t>
  </si>
  <si>
    <t>3.0tx 2 m ｽﾘﾝｸﾞﾁｪｰﾝ(1本懸/特大ﾏｽﾀｰﾘﾝｸ付)</t>
  </si>
  <si>
    <t>1749</t>
  </si>
  <si>
    <t>EA981VH-4</t>
  </si>
  <si>
    <t>2.0ton チェーンフック(ｽｲﾍﾞﾙ付)</t>
  </si>
  <si>
    <t>1755</t>
  </si>
  <si>
    <t>EA981WM-74</t>
  </si>
  <si>
    <t>2.0x2.0m/2,000kg クロスモッコ</t>
  </si>
  <si>
    <t>1760</t>
  </si>
  <si>
    <t>EA638SD-23</t>
  </si>
  <si>
    <t>M10x17mm アイボルト(ｽﾃﾝﾚｽ製/SUS316)</t>
  </si>
  <si>
    <t>1771</t>
  </si>
  <si>
    <t>EA903PA-62</t>
  </si>
  <si>
    <t>600x406mm/0.9m/3段 作業台</t>
  </si>
  <si>
    <t>1777</t>
  </si>
  <si>
    <t>EA765MG-198</t>
  </si>
  <si>
    <t>1.0mm ボールペン替芯(EA765MG-89用)</t>
  </si>
  <si>
    <t>1781</t>
  </si>
  <si>
    <t>EA765MJ-143</t>
  </si>
  <si>
    <t>５本組/太･極細字 水性マーカー</t>
  </si>
  <si>
    <t>1783</t>
  </si>
  <si>
    <t>EA765BV-22BA</t>
  </si>
  <si>
    <t>[黒]  細・極細字 油性マーカー</t>
  </si>
  <si>
    <t>1787</t>
  </si>
  <si>
    <t>EA765MD-123</t>
  </si>
  <si>
    <t>[ﾌﾞﾙｰﾊﾞｲｵﾚｯﾄ] 水彩色鉛筆</t>
  </si>
  <si>
    <t>1788</t>
  </si>
  <si>
    <t>EA765MV-649</t>
  </si>
  <si>
    <t>420ml 絵具(耐水性/緑)</t>
  </si>
  <si>
    <t>EA765ME-43</t>
  </si>
  <si>
    <t>0.5mm 製図用シャープペンシル(ｼﾙﾊﾞｰ)</t>
  </si>
  <si>
    <t>1791</t>
  </si>
  <si>
    <t>EA720YG-101</t>
  </si>
  <si>
    <t>17cm 分割定規</t>
  </si>
  <si>
    <t>1797</t>
  </si>
  <si>
    <t>EA589DS-14</t>
  </si>
  <si>
    <t>アートナイフ(ｾﾗﾐｯｸ製)</t>
  </si>
  <si>
    <t>1798</t>
  </si>
  <si>
    <t>EA589AH-31</t>
  </si>
  <si>
    <t>140mm カッターナイフ</t>
  </si>
  <si>
    <t>1802</t>
  </si>
  <si>
    <t>EA589AT-24</t>
  </si>
  <si>
    <t>200mm カッターナイフ(ｱﾙﾐ製)</t>
  </si>
  <si>
    <t>EA589AT-71</t>
  </si>
  <si>
    <t>126x25x0.7mm カッターナイフ替刃(10枚)</t>
  </si>
  <si>
    <t>1806</t>
  </si>
  <si>
    <t>EA765MB-12A</t>
  </si>
  <si>
    <t>12mmx35m セロハンテープ(10巻)</t>
  </si>
  <si>
    <t>EA765MB-15A</t>
  </si>
  <si>
    <t>15mmx35m セロハンテープ(10巻)</t>
  </si>
  <si>
    <t>EA765MB-18A</t>
  </si>
  <si>
    <t>18mmx35m セロハンテープ(10巻)</t>
  </si>
  <si>
    <t>1810</t>
  </si>
  <si>
    <t>EA761LP-158</t>
  </si>
  <si>
    <t>ＫＧ/Ｌ判 フォトフレーム(ﾀﾞｰｸﾌﾞﾗｳﾝ)</t>
  </si>
  <si>
    <t>EA628WX-23</t>
  </si>
  <si>
    <t>100x 6mm/ 33g ﾓﾋﾞﾛﾝﾊﾞﾝﾄﾞ(洗浄ﾀｲﾌﾟ/白)</t>
  </si>
  <si>
    <t>1815</t>
  </si>
  <si>
    <t>EA762FB-223</t>
  </si>
  <si>
    <t>50mm [青]  プラスチッククリップ(5個入)</t>
  </si>
  <si>
    <t>EA762FG-191</t>
  </si>
  <si>
    <t>40x40mm マグネットクリップ(白)</t>
  </si>
  <si>
    <t>1817</t>
  </si>
  <si>
    <t>EA762FG-119</t>
  </si>
  <si>
    <t>200mm マグネットバー(両面)</t>
  </si>
  <si>
    <t>EA762FG-142B</t>
  </si>
  <si>
    <t>30x50mm フック(ﾏｸﾞﾈｯﾄ付/20個)</t>
  </si>
  <si>
    <t>1825</t>
  </si>
  <si>
    <t>EA762CB-72A</t>
  </si>
  <si>
    <t>316x227mm クリップ式ファイル(ﾚｯﾄﾞ/1冊)</t>
  </si>
  <si>
    <t>EA762CD-80</t>
  </si>
  <si>
    <t>Ａ３ フラットファイル(ｸﾞﾚｰ/10冊)</t>
  </si>
  <si>
    <t>1827</t>
  </si>
  <si>
    <t>EA762CA-14</t>
  </si>
  <si>
    <t>14mm用ルーズリングジッパー</t>
  </si>
  <si>
    <t>1831</t>
  </si>
  <si>
    <t>EA956VC-55</t>
  </si>
  <si>
    <t>φ 5mm/1800片 カラーラベルシール(橙/9枚)</t>
  </si>
  <si>
    <t>1834</t>
  </si>
  <si>
    <t>EA762GC-402</t>
  </si>
  <si>
    <t>175x5.7x269mm 電子メモパッド(ﾌﾞｷﾞｰﾎﾞｰﾄﾞ)</t>
  </si>
  <si>
    <t>EA954TL-115</t>
  </si>
  <si>
    <t>162x329x237mm ﾌｧｲﾙ収納ボックス(ｲｴﾛｰ)</t>
  </si>
  <si>
    <t>EA761LC-192</t>
  </si>
  <si>
    <t>600x16x450mm ブラックボード</t>
  </si>
  <si>
    <t>1865</t>
  </si>
  <si>
    <t>EA764AA-222</t>
  </si>
  <si>
    <t>[単4x2本]  ﾜｲﾔﾚｽﾏｳｽ(BlueLED/静音/左手)</t>
  </si>
  <si>
    <t>EA764-206A</t>
  </si>
  <si>
    <t>94x 80x21mm リストレスト(ﾏｳｽ用)</t>
  </si>
  <si>
    <t>1874</t>
  </si>
  <si>
    <t>EA758YK-602D</t>
  </si>
  <si>
    <t>10000mAh モバイルバッテリー</t>
  </si>
  <si>
    <t>EA759GY-27</t>
  </si>
  <si>
    <t>1890</t>
  </si>
  <si>
    <t>EA764AJ-72</t>
  </si>
  <si>
    <t>0.6m USBケーブル(A-B/2.0対応/金ﾒｯｷ/ｸﾞﾚｰ)</t>
  </si>
  <si>
    <t>1896</t>
  </si>
  <si>
    <t>EA759GW-57</t>
  </si>
  <si>
    <t>960GB セキュリティ対策用外付SSD</t>
  </si>
  <si>
    <t>EA759GW-95</t>
  </si>
  <si>
    <t>80x72.3x20mm ﾒﾃﾞｨｱﾌﾟﾚｰﾔｰ(SD・USB用)</t>
  </si>
  <si>
    <t>EA940PR-40</t>
  </si>
  <si>
    <t>[MiniDisplayPort-HDMI] 変換ｱﾀﾞﾌﾟﾀｰ(HDR)</t>
  </si>
  <si>
    <t>1909</t>
  </si>
  <si>
    <t>EA764B-225</t>
  </si>
  <si>
    <t>25m ＬＡＮケーブル(ｶﾃｺﾞﾘｰ5e準拠)(ｸﾞﾘｰﾝ)</t>
  </si>
  <si>
    <t>1910</t>
  </si>
  <si>
    <t>EA764BD-2A</t>
  </si>
  <si>
    <t>2 m ﾌﾗｯﾄLANケーブル(ｶﾃｺﾞﾘｰ6準拠)[ﾌﾞﾙｰ]</t>
  </si>
  <si>
    <t>1911</t>
  </si>
  <si>
    <t>EA764BB-242</t>
  </si>
  <si>
    <t>1 m LANｹｰﾌﾞﾙ(CAT6/つめ折れ防止/ﾗｲﾄｸﾞﾚｰ)</t>
  </si>
  <si>
    <t>1912</t>
  </si>
  <si>
    <t>EA764A-7</t>
  </si>
  <si>
    <t>7.0-11.8mm フェライトコア</t>
  </si>
  <si>
    <t>1918</t>
  </si>
  <si>
    <t>EA764AG-312</t>
  </si>
  <si>
    <t>152x63x64mm タブレットスタンド</t>
  </si>
  <si>
    <t>1925</t>
  </si>
  <si>
    <t>EA759XA-28</t>
  </si>
  <si>
    <t>インクジェットプリンター(4色)</t>
  </si>
  <si>
    <t>1927</t>
  </si>
  <si>
    <t>EA759XD-33</t>
  </si>
  <si>
    <t>A4判/ 6面 ﾌﾟﾘﾝﾀｰﾗﾍﾞﾙ(油面対応/10枚)</t>
  </si>
  <si>
    <t>EA759XD-96</t>
  </si>
  <si>
    <t>A4/24面   66x33.9mm ｸﾗﾌﾄ紙ﾗﾍﾞﾙ(20枚)</t>
  </si>
  <si>
    <t>EA759XD-101</t>
  </si>
  <si>
    <t>A4/ 1面   210x297mm 撥水紙ラベル(20枚)</t>
  </si>
  <si>
    <t>EA759XE-136</t>
  </si>
  <si>
    <t>A4判/ 6面  63 x 120 mm ﾌﾟﾘﾝﾀｰﾗﾍﾞﾙ(20枚)</t>
  </si>
  <si>
    <t>EA759XE-155</t>
  </si>
  <si>
    <t>A4判/27面  62 x  31 mm ﾌﾟﾘﾝﾀｰﾗﾍﾞﾙ(20枚)</t>
  </si>
  <si>
    <t>1928</t>
  </si>
  <si>
    <t>EA942CZ-1A</t>
  </si>
  <si>
    <t>300ml 写真保護スプレー(ｲﾝｸｼﾞｪｯﾄ印刷対応)</t>
  </si>
  <si>
    <t>1929</t>
  </si>
  <si>
    <t>EA762EF-16B</t>
  </si>
  <si>
    <t>Blu-ray･CD･DVD用=ﾏﾙﾁﾚﾝｽﾞｸﾘｰﾅｰ/再生ｴﾗｰ用</t>
  </si>
  <si>
    <t>EA759GV-148</t>
  </si>
  <si>
    <t>8GB ＵＳＢメモリー(ﾊﾟｽﾜｰﾄﾞﾛｯｸ)</t>
  </si>
  <si>
    <t>EA759GK-33E</t>
  </si>
  <si>
    <t>EA759GN-24C</t>
  </si>
  <si>
    <t>32GB micro SDHC メモリーカード</t>
  </si>
  <si>
    <t>EA759GN-27C</t>
  </si>
  <si>
    <t>EA763ZD-24A</t>
  </si>
  <si>
    <t>168x355x349mm/ 8.8L シュレッダー</t>
  </si>
  <si>
    <t>1949</t>
  </si>
  <si>
    <t>EA790AK-15M</t>
  </si>
  <si>
    <t>イヤホンマイク</t>
  </si>
  <si>
    <t>1966</t>
  </si>
  <si>
    <t>EA995AA-458</t>
  </si>
  <si>
    <t>810x358x475mm/36本用 [折り畳式]傘立て</t>
  </si>
  <si>
    <t>1969</t>
  </si>
  <si>
    <t>EA954HC-584</t>
  </si>
  <si>
    <t>1218x620x1500mm パソコンラック</t>
  </si>
  <si>
    <t>1970</t>
  </si>
  <si>
    <t>EA954HC-282</t>
  </si>
  <si>
    <t>600x510x889-1039mm  [立作業用]PCラック</t>
  </si>
  <si>
    <t>1972</t>
  </si>
  <si>
    <t>EA954HC-481A</t>
  </si>
  <si>
    <t>300x600x600mm ＣＰＵ収納キャビネット</t>
  </si>
  <si>
    <t>1974</t>
  </si>
  <si>
    <t>EA954HC-441</t>
  </si>
  <si>
    <t>500x535x 90mm プリンタースタンド</t>
  </si>
  <si>
    <t>EA956XA-209</t>
  </si>
  <si>
    <t>ビジネスチェアー(肘付/ｸﾞﾚｰ/ﾌﾞﾙｰ)</t>
  </si>
  <si>
    <t>1991</t>
  </si>
  <si>
    <t>EA956XE-96</t>
  </si>
  <si>
    <t>1500x400x420mm ベンチ(ﾎﾟﾘｴﾁﾚﾝ製)</t>
  </si>
  <si>
    <t>2005</t>
  </si>
  <si>
    <t>EA913YH-39A</t>
  </si>
  <si>
    <t>布団10点セット(ﾎﾟﾘｴｽﾃﾙ100%/ﾌﾞﾗｳﾝ)</t>
  </si>
  <si>
    <t>EA913YH-61A</t>
  </si>
  <si>
    <t>870x1950x510mm 電動ﾘｸﾗｲﾆﾝｸﾞﾍﾞｯﾄﾞ(折畳式</t>
  </si>
  <si>
    <t>EA927-113</t>
  </si>
  <si>
    <t>12.5型 タブレットケース(防水)</t>
  </si>
  <si>
    <t>2015</t>
  </si>
  <si>
    <t>EA927AG-222</t>
  </si>
  <si>
    <t>[EA927AG-221用]レインカバー(ﾌｧｽﾅｰ付)</t>
  </si>
  <si>
    <t>2024</t>
  </si>
  <si>
    <t>EA939A-5</t>
  </si>
  <si>
    <t>シューズキーパー(2足組)</t>
  </si>
  <si>
    <t>2025</t>
  </si>
  <si>
    <t>EA910SA-23</t>
  </si>
  <si>
    <t>[LL] サンダル(抗菌衛生/ﾌﾞﾗｯｸ)</t>
  </si>
  <si>
    <t>2049</t>
  </si>
  <si>
    <t>EA815G-51</t>
  </si>
  <si>
    <t>AC100V/12A/0.5m センサーコード(防雨型)</t>
  </si>
  <si>
    <t>2054</t>
  </si>
  <si>
    <t>EA758C-856C</t>
  </si>
  <si>
    <t>[単4x3本] ＬＥＤライト(充電池ｾｯﾄ)</t>
  </si>
  <si>
    <t>2062</t>
  </si>
  <si>
    <t>EA761XS-28A</t>
  </si>
  <si>
    <t>φ200x 59mm シーリングライト(小型/昼光色</t>
  </si>
  <si>
    <t>2064</t>
  </si>
  <si>
    <t>EA758XV-40A</t>
  </si>
  <si>
    <t>AC100V/ 36W/E26 電球(ﾚﾌ形･屋内用)</t>
  </si>
  <si>
    <t>2074</t>
  </si>
  <si>
    <t>EA763AN-33A</t>
  </si>
  <si>
    <t>750x360x200(H)mm アイロン台(ｱﾙﾐｺｰﾄ)</t>
  </si>
  <si>
    <t>2076</t>
  </si>
  <si>
    <t>EA763AT-33A</t>
  </si>
  <si>
    <t>AC100V/330W(520x415x410mm) 食器乾燥機</t>
  </si>
  <si>
    <t>EA763AT-34</t>
  </si>
  <si>
    <t>AC100V/265W(440x310x540mm) 食器乾燥機</t>
  </si>
  <si>
    <t>2078</t>
  </si>
  <si>
    <t>EA763AJ-81B</t>
  </si>
  <si>
    <t>1.0升 炊飯ジャー(お好み炊き)</t>
  </si>
  <si>
    <t>2086</t>
  </si>
  <si>
    <t>EA540MA-2B</t>
  </si>
  <si>
    <t>145mm 精密用はさみ(反り刃･ｽﾃﾝﾚｽ製)</t>
  </si>
  <si>
    <t>2087</t>
  </si>
  <si>
    <t>EA540K-78</t>
  </si>
  <si>
    <t>130mm 裁断用テイラーズはさみ</t>
  </si>
  <si>
    <t>EA540K-114</t>
  </si>
  <si>
    <t>110mm ポケットはさみ</t>
  </si>
  <si>
    <t>2112</t>
  </si>
  <si>
    <t>EA508AZ-93</t>
  </si>
  <si>
    <t>φ76x 94mm/255ml 紙コップ(50個)</t>
  </si>
  <si>
    <t>2113</t>
  </si>
  <si>
    <t>EA991X-81</t>
  </si>
  <si>
    <t>60x10x240mm 木製ヘラ</t>
  </si>
  <si>
    <t>2114</t>
  </si>
  <si>
    <t>EA912NW-1</t>
  </si>
  <si>
    <t>200ml  計量カップ(電子ﾚﾝｼﾞ対応)</t>
  </si>
  <si>
    <t>EA912NW-11</t>
  </si>
  <si>
    <t>15ml  計量スプーン(電子ﾚﾝｼﾞ対応)</t>
  </si>
  <si>
    <t>2123</t>
  </si>
  <si>
    <t>EA922AM-5</t>
  </si>
  <si>
    <t>排水口ネット(白半透明/三角ｺｰﾅｰ兼用/50枚)</t>
  </si>
  <si>
    <t>2124</t>
  </si>
  <si>
    <t>EA995AD-55C</t>
  </si>
  <si>
    <t>４５Ｌ ごみ袋(透明/200枚)</t>
  </si>
  <si>
    <t>EA995AD-56C</t>
  </si>
  <si>
    <t>７０Ｌ ごみ袋(透明/200枚)</t>
  </si>
  <si>
    <t>EA995AG-31</t>
  </si>
  <si>
    <t>70x100mm ポリ袋(50枚)</t>
  </si>
  <si>
    <t>EA995AD-28</t>
  </si>
  <si>
    <t>1000x1000mm 分別ネット袋(青)</t>
  </si>
  <si>
    <t>2129</t>
  </si>
  <si>
    <t>EA916HH-37</t>
  </si>
  <si>
    <t>150mm 爪やすり(ﾂｰｳｪｲ/折畳式)</t>
  </si>
  <si>
    <t>2131</t>
  </si>
  <si>
    <t>EA638LE-192</t>
  </si>
  <si>
    <t>185mm タオル掛け(粘着式)</t>
  </si>
  <si>
    <t>2145</t>
  </si>
  <si>
    <t>EA920LE-16</t>
  </si>
  <si>
    <t>380ml カーペット しみとり剤(水性)</t>
  </si>
  <si>
    <t>2148</t>
  </si>
  <si>
    <t>EA941E-73</t>
  </si>
  <si>
    <t>蜂･アブ用線香(10巻)</t>
  </si>
  <si>
    <t>2149</t>
  </si>
  <si>
    <t>EA941D-14</t>
  </si>
  <si>
    <t>[365日用] 虫よけ剤・設置型(虫よけﾈｯﾄEX)</t>
  </si>
  <si>
    <t>2150</t>
  </si>
  <si>
    <t>EA941B-216</t>
  </si>
  <si>
    <t>φ230x150mm ボウフラストッパー</t>
  </si>
  <si>
    <t>2152</t>
  </si>
  <si>
    <t>EA941-106</t>
  </si>
  <si>
    <t>ゴキブリ誘引殺虫剤(ﾌﾞﾗｯｸｷｬｯﾌﾟｽｷﾏ用)</t>
  </si>
  <si>
    <t>2154</t>
  </si>
  <si>
    <t>EA944CR-61</t>
  </si>
  <si>
    <t>900x1000mm [手押し]圧縮袋(布団用/1枚)</t>
  </si>
  <si>
    <t>2160</t>
  </si>
  <si>
    <t>EA998AZ-12A</t>
  </si>
  <si>
    <t>ヘルメット･ﾌﾙﾊｰﾈｽ用ラック(単管ﾊﾟｲﾌﾟ取付)</t>
  </si>
  <si>
    <t>2163</t>
  </si>
  <si>
    <t>EA800PA-25</t>
  </si>
  <si>
    <t>470x254mm フェイスガード(あごｶﾞｰﾄﾞ付)</t>
  </si>
  <si>
    <t>2170</t>
  </si>
  <si>
    <t>EA800MF-22D</t>
  </si>
  <si>
    <t>マスク(ﾌﾟﾘｰﾂ型/7枚)</t>
  </si>
  <si>
    <t>EA800MS-6A</t>
  </si>
  <si>
    <t>吸収缶交換マスク(1缶式)</t>
  </si>
  <si>
    <t>EA800NE-1</t>
  </si>
  <si>
    <t>[S/M] 防塵マスク(取替式)</t>
  </si>
  <si>
    <t>2180</t>
  </si>
  <si>
    <t>EA354AA-60</t>
  </si>
  <si>
    <t>[SS] 手袋(薄手･ﾅｲﾛﾝ/12双)</t>
  </si>
  <si>
    <t>EA354E-78</t>
  </si>
  <si>
    <t>[Ｌ] 手袋(耐切創/ｹﾌﾞﾗｰ)</t>
  </si>
  <si>
    <t>2184</t>
  </si>
  <si>
    <t>EA354GD-71</t>
  </si>
  <si>
    <t>[Ｍ] 手袋(ﾅｲﾛﾝ･ﾎﾟﾘｴｽﾃﾙ･天然ｺﾞﾑｺｰﾄ)</t>
  </si>
  <si>
    <t>EA354AB-168A</t>
  </si>
  <si>
    <t>[Ｌ/255mm] 手袋(天然ｺﾞﾑ張り/高ｸﾞﾘｯﾌﾟ/3双</t>
  </si>
  <si>
    <t>2191</t>
  </si>
  <si>
    <t>EA353BS-124</t>
  </si>
  <si>
    <t>[XL] メカニクスグローブ(合成革/灰)</t>
  </si>
  <si>
    <t>EA353BE-73</t>
  </si>
  <si>
    <t>[LL] 手袋(豚革/裏地綿付)</t>
  </si>
  <si>
    <t>2195</t>
  </si>
  <si>
    <t>EA354AV-40</t>
  </si>
  <si>
    <t>[Ｓ/230mm] 手袋(鹿革)</t>
  </si>
  <si>
    <t>2197</t>
  </si>
  <si>
    <t>EA354GE-79</t>
  </si>
  <si>
    <t>[LL] 手袋･耐油(ﾆﾄﾘﾙｺﾞﾑ/1双)</t>
  </si>
  <si>
    <t>2198</t>
  </si>
  <si>
    <t>EA354AK-3</t>
  </si>
  <si>
    <t>[Ｌ/250mm] 手袋(天然ｺﾞﾑ裏地付)</t>
  </si>
  <si>
    <t>2201</t>
  </si>
  <si>
    <t>EA354DS-11A</t>
  </si>
  <si>
    <t>[Ｓ] 手袋(ﾎﾟﾘｴﾁﾚﾝ･ｴﾝﾎﾞｽ･ﾎﾜｲﾄ/100枚)</t>
  </si>
  <si>
    <t>EA354BD-53F</t>
  </si>
  <si>
    <t>[XL/240mm] 手袋(ﾆﾄﾘﾙｺﾞﾑ･ﾊﾟｳﾀﾞｰ無/100枚)</t>
  </si>
  <si>
    <t>EA354BD-90</t>
  </si>
  <si>
    <t>[Ｓ] 手袋(ﾆﾄﾘﾙ･ﾊﾟｳﾀﾞｰ無･滑り止付/100枚)</t>
  </si>
  <si>
    <t>EA354BD-91</t>
  </si>
  <si>
    <t>[Ｍ] 手袋(ﾆﾄﾘﾙ･ﾊﾟｳﾀﾞｰ無･滑り止付/100枚)</t>
  </si>
  <si>
    <t>EA354BD-93</t>
  </si>
  <si>
    <t>[XL] 手袋(ﾆﾄﾘﾙ･ﾊﾟｳﾀﾞｰ無･滑り止付/100枚)</t>
  </si>
  <si>
    <t>EA354BD-141</t>
  </si>
  <si>
    <t>[Ｓ/240mm] 手袋(ﾆﾄﾘﾙ･生分解･粉無/100枚)</t>
  </si>
  <si>
    <t>EA354BN-2C</t>
  </si>
  <si>
    <t>[Ｍ/240mm] 手袋(ﾆﾄﾘﾙｺﾞﾑ･ﾊﾟｳﾀﾞｰ無/150枚)</t>
  </si>
  <si>
    <t>EA354BN-3D</t>
  </si>
  <si>
    <t>[Ｌ/230mm] 手袋(ﾆﾄﾘﾙｺﾞﾑ･ﾊﾟｳﾀﾞｰ無/150枚)</t>
  </si>
  <si>
    <t>EA354GA-8D</t>
  </si>
  <si>
    <t>[Ｌ] 手袋(塩化ﾋﾞﾆｰﾙ･ﾊﾟｳﾀﾞｰ無/100枚)</t>
  </si>
  <si>
    <t>EA354GA-21C</t>
  </si>
  <si>
    <t>[SS] 手袋(ﾆﾄﾘﾙｺﾞﾑ･ﾊﾟｳﾀﾞｰ無/100枚)</t>
  </si>
  <si>
    <t>EA354GA-23C</t>
  </si>
  <si>
    <t>[Ｍ] 手袋(ﾆﾄﾘﾙｺﾞﾑ･ﾊﾟｳﾀﾞｰ無/100枚)</t>
  </si>
  <si>
    <t>EA354GA-25C</t>
  </si>
  <si>
    <t>[LL] 手袋(ﾆﾄﾘﾙｺﾞﾑ･ﾊﾟｳﾀﾞｰ無/100枚)</t>
  </si>
  <si>
    <t>EA354GA-28B</t>
  </si>
  <si>
    <t>EA354GA-29B</t>
  </si>
  <si>
    <t>[Ｌ] 手袋(ﾆﾄﾘﾙｺﾞﾑ･ﾊﾟｳﾀﾞｰ無/100枚)</t>
  </si>
  <si>
    <t>EA354GA-30B</t>
  </si>
  <si>
    <t>EA354GA-36A</t>
  </si>
  <si>
    <t>[Ｓ] 手袋(ﾆﾄﾘﾙｺﾞﾑ/ﾛﾝｸﾞ/50枚)</t>
  </si>
  <si>
    <t>EA354GA-37A</t>
  </si>
  <si>
    <t>[Ｍ] 手袋(ﾆﾄﾘﾙｺﾞﾑ/ﾛﾝｸﾞ/50枚)</t>
  </si>
  <si>
    <t>EA354GA-38A</t>
  </si>
  <si>
    <t>[Ｌ] 手袋(ﾆﾄﾘﾙｺﾞﾑ/ﾛﾝｸﾞ/50枚)</t>
  </si>
  <si>
    <t>EA354GA-63B</t>
  </si>
  <si>
    <t>[Ｍ] 手袋(ﾆﾄﾘﾙｺﾞﾑ/100枚)</t>
  </si>
  <si>
    <t>EA354GA-64B</t>
  </si>
  <si>
    <t>[Ｌ] 手袋(ﾆﾄﾘﾙｺﾞﾑ/100枚)</t>
  </si>
  <si>
    <t>EA354GA-65B</t>
  </si>
  <si>
    <t>[LL] 手袋(ﾆﾄﾘﾙｺﾞﾑ/100枚)</t>
  </si>
  <si>
    <t>EA354GA-111</t>
  </si>
  <si>
    <t>EA354GA-113</t>
  </si>
  <si>
    <t>EA354GA-114</t>
  </si>
  <si>
    <t>EA354GA-115</t>
  </si>
  <si>
    <t>EA998TK-25.5</t>
  </si>
  <si>
    <t>25.5cm 防水セーフティシューズ(ﾌﾞﾗｯｸ)</t>
  </si>
  <si>
    <t>EA998SZ-24</t>
  </si>
  <si>
    <t>24.0cm 安全靴</t>
  </si>
  <si>
    <t>2211</t>
  </si>
  <si>
    <t>EA910MB-28</t>
  </si>
  <si>
    <t>28.0cm 長靴(ｽﾊﾟｲｸ底)</t>
  </si>
  <si>
    <t>2223</t>
  </si>
  <si>
    <t>EA915GB-64</t>
  </si>
  <si>
    <t>[ XL] 防寒ジャケット(Sage)</t>
  </si>
  <si>
    <t>EA915GC-23</t>
  </si>
  <si>
    <t>[ Ｌ] 防寒オーバーオール(Sage)</t>
  </si>
  <si>
    <t>2241</t>
  </si>
  <si>
    <t>EA998JB-0.5</t>
  </si>
  <si>
    <t>700x130x35mm ベルトサポーター</t>
  </si>
  <si>
    <t>EA998JB-17</t>
  </si>
  <si>
    <t>900x100x40mm ベルトサポーター</t>
  </si>
  <si>
    <t>2257</t>
  </si>
  <si>
    <t>EA983DB-251</t>
  </si>
  <si>
    <t>120mmx5m ﾘｰﾙ型標識ﾃｰﾌﾟ(ﾏｸﾞﾈｯﾄ付･自動巻)</t>
  </si>
  <si>
    <t>2260</t>
  </si>
  <si>
    <t>EA983DH-115</t>
  </si>
  <si>
    <t>10m 三角旗(9連/赤･無地)</t>
  </si>
  <si>
    <t>EA766ZF-71</t>
  </si>
  <si>
    <t>165x230mm 伸縮式工事用バインダー</t>
  </si>
  <si>
    <t>2275</t>
  </si>
  <si>
    <t>EA983CK-25</t>
  </si>
  <si>
    <t>300x100mm 氏名標識(防火責任者)</t>
  </si>
  <si>
    <t>2276</t>
  </si>
  <si>
    <t>EA983CW-55A</t>
  </si>
  <si>
    <t>150x150mm 番号表示ステッカー[５](5枚)</t>
  </si>
  <si>
    <t>EA983CW-162</t>
  </si>
  <si>
    <t>150x150mm ｱﾙﾌｧﾍﾞｯﾄ表示ｽﾃｯｶｰ[Ｂ](1枚)</t>
  </si>
  <si>
    <t>2280</t>
  </si>
  <si>
    <t>EA983BA-17A</t>
  </si>
  <si>
    <t>150x100mm ＪＩＳ安全ｽﾃｯｶｰ(ｷｬｯﾌﾟ着用)</t>
  </si>
  <si>
    <t>EA983AD-24A</t>
  </si>
  <si>
    <t>360x90mm 短冊型安全ｽﾃｯｶｰ(開放厳禁)</t>
  </si>
  <si>
    <t>EA915-130</t>
  </si>
  <si>
    <t>8.0kg用 看板ウェイト(水・砂用)</t>
  </si>
  <si>
    <t>2296</t>
  </si>
  <si>
    <t>EA983F-191A</t>
  </si>
  <si>
    <t>65x65mmx1.7m L型ｸｯｼｮﾝｶﾞｰﾄﾞ(青/25本)</t>
  </si>
  <si>
    <t>EA983FJ-25</t>
  </si>
  <si>
    <t>42x20x330mm コーナーガード(粘着付/5個)</t>
  </si>
  <si>
    <t>2298</t>
  </si>
  <si>
    <t>EA983F-183</t>
  </si>
  <si>
    <t>120mmx1.7m クッションガード(25本)</t>
  </si>
  <si>
    <t>EA983F-184</t>
  </si>
  <si>
    <t>160mmx1.7m クッションガード(25本)</t>
  </si>
  <si>
    <t>EA983F-185</t>
  </si>
  <si>
    <t>200mmx1.7m クッションガード(20本)</t>
  </si>
  <si>
    <t>EA983F-186</t>
  </si>
  <si>
    <t>230mmx2.1m クッションガード(20本)</t>
  </si>
  <si>
    <t>2299</t>
  </si>
  <si>
    <t>EA983FE-462</t>
  </si>
  <si>
    <t>50x50x22mm コーナーガード(油面用/赤/2個)</t>
  </si>
  <si>
    <t>EA983FE-477</t>
  </si>
  <si>
    <t>50x50x22mm コーナーガード(油面用/茶/2個)</t>
  </si>
  <si>
    <t>2300</t>
  </si>
  <si>
    <t>EA983FN-215Y</t>
  </si>
  <si>
    <t>φ15x20mm 丸型保護キャップ(ｲｴﾛｰ/2個)</t>
  </si>
  <si>
    <t>EA983G-67A</t>
  </si>
  <si>
    <t>76mmx16.2m 危険警告テープ(緑/白)</t>
  </si>
  <si>
    <t>2306</t>
  </si>
  <si>
    <t>EA944DE-1</t>
  </si>
  <si>
    <t>50mmx10m滑り止めテープ(素足用/ﾛﾏﾝｽｸﾞﾚｰ)</t>
  </si>
  <si>
    <t>2322</t>
  </si>
  <si>
    <t>EA983SA-50</t>
  </si>
  <si>
    <t>50mm シリンダー南京錠(120mm吊長)</t>
  </si>
  <si>
    <t>2326</t>
  </si>
  <si>
    <t>EA983T-7</t>
  </si>
  <si>
    <t>25x38mm ダブルリングロックアウト</t>
  </si>
  <si>
    <t>2328</t>
  </si>
  <si>
    <t>EA916ZL-215</t>
  </si>
  <si>
    <t>120-700mm キーキャリー(ｶｰﾙｺｰﾄﾞ付/ｵﾚﾝｼﾞ)</t>
  </si>
  <si>
    <t>2331</t>
  </si>
  <si>
    <t>EA916ZL-15</t>
  </si>
  <si>
    <t>2.5 x 130mm キーワイヤー(強力型/ﾚｯﾄﾞ)</t>
  </si>
  <si>
    <t>2349</t>
  </si>
  <si>
    <t>EA951FC-101</t>
  </si>
  <si>
    <t>720x250x215mm 消火器スタンド(4ｶ国語)</t>
  </si>
  <si>
    <t>2354</t>
  </si>
  <si>
    <t>EA812HG-14B</t>
  </si>
  <si>
    <t>AC100V･DC12V～28V/ 806wh ポータブル電源</t>
  </si>
  <si>
    <t>2362</t>
  </si>
  <si>
    <t>EA928AS-402A</t>
  </si>
  <si>
    <t>88x127mm たわし(ﾎﾙﾀﾞｰ付/赤)</t>
  </si>
  <si>
    <t>2369</t>
  </si>
  <si>
    <t>EA928AP-100</t>
  </si>
  <si>
    <t>1300-2850mm ほうき(3段伸縮ﾊﾝﾄﾞﾙ)</t>
  </si>
  <si>
    <t>2399</t>
  </si>
  <si>
    <t>EA927AM-42</t>
  </si>
  <si>
    <t>460x160x400mm トートバッグ</t>
  </si>
  <si>
    <t>2402</t>
  </si>
  <si>
    <t>EA995A-137</t>
  </si>
  <si>
    <t>φ270x280mm ダストボックス</t>
  </si>
  <si>
    <t>2413</t>
  </si>
  <si>
    <t>EA899HP-2</t>
  </si>
  <si>
    <t>紙パック(抗菌ﾀｲﾌﾟ･EA899HP用/10枚)</t>
  </si>
  <si>
    <t>2414</t>
  </si>
  <si>
    <t>EA899HC-52C</t>
  </si>
  <si>
    <t>DC36.0V ﾊﾝﾃﾞｨｰｸﾘｰﾅｰｾｯﾄ(充電式)</t>
  </si>
  <si>
    <t>2421</t>
  </si>
  <si>
    <t>EA899NS-61</t>
  </si>
  <si>
    <t>AC100V/2000W/50.0L 乾湿両用･掃除機</t>
  </si>
  <si>
    <t>2437</t>
  </si>
  <si>
    <t>EA115BB-36</t>
  </si>
  <si>
    <t>9.5/16.3mm  10m 高圧洗浄機大型リール</t>
  </si>
  <si>
    <t>2447</t>
  </si>
  <si>
    <t>EA913DA-19</t>
  </si>
  <si>
    <t>φ310mm  /1.4x12mm 焼網(鉄)</t>
  </si>
  <si>
    <t>2449</t>
  </si>
  <si>
    <t>EA913AB-7</t>
  </si>
  <si>
    <t>3.0kg 薪</t>
  </si>
  <si>
    <t>2454</t>
  </si>
  <si>
    <t>EA917AK-76B</t>
  </si>
  <si>
    <t>910x430x360mm/76L クーラーボックス</t>
  </si>
  <si>
    <t>EA917AL-23</t>
  </si>
  <si>
    <t>500x360x380mm/31.7L クーラーボックス</t>
  </si>
  <si>
    <t>2456</t>
  </si>
  <si>
    <t>EA739CB-61A</t>
  </si>
  <si>
    <t>φ30mm コンパス</t>
  </si>
  <si>
    <t>2466</t>
  </si>
  <si>
    <t>EA934YP-14</t>
  </si>
  <si>
    <t>85ml ゴムのり</t>
  </si>
  <si>
    <t>2486</t>
  </si>
  <si>
    <t>EA809BC-3A</t>
  </si>
  <si>
    <t>チェーンソー刃研ぎグラインダー</t>
  </si>
  <si>
    <t>EA920AK-42A</t>
  </si>
  <si>
    <t>4.0L エンジンオイル(2ｻｲｸﾙ用)</t>
  </si>
  <si>
    <t>2494</t>
  </si>
  <si>
    <t>EA650AC-135</t>
  </si>
  <si>
    <t>替刃(EA650AC-35用)</t>
  </si>
  <si>
    <t>2498</t>
  </si>
  <si>
    <t>EA650BA-6</t>
  </si>
  <si>
    <t>100mm/ 250mm 小鎌</t>
  </si>
  <si>
    <t>EA650BF-2</t>
  </si>
  <si>
    <t>240mm 小鎌(ｽﾃﾝﾚｽ製･焼き入れ)</t>
  </si>
  <si>
    <t>2499</t>
  </si>
  <si>
    <t>EA650BA-70</t>
  </si>
  <si>
    <t>140mm/ 440mm 草刈鎌</t>
  </si>
  <si>
    <t>EA650BA-91</t>
  </si>
  <si>
    <t>135mm/ 290mm 極薄鎌</t>
  </si>
  <si>
    <t>2502</t>
  </si>
  <si>
    <t>EA898RC-55</t>
  </si>
  <si>
    <t>φ360mm/DC36V 手押し草刈機(充電式)</t>
  </si>
  <si>
    <t>2504</t>
  </si>
  <si>
    <t>EA898B-94</t>
  </si>
  <si>
    <t>255mm x 40T 超硬チップソー(草刈機用/5枚)</t>
  </si>
  <si>
    <t>2515</t>
  </si>
  <si>
    <t>EA345RT-50</t>
  </si>
  <si>
    <t>三相200V/400W(50Hz)/50mm 海水ポンプ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</si>
</sst>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5"/>
  <sheetViews>
    <sheetView tabSelected="1" defaultGridColor="0" topLeftCell="A7" colorId="8" zoomScaleNormal="100" zoomScaleSheetLayoutView="100" workbookViewId="0">
      <selection activeCell="A7" sqref="A7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46143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102</v>
      </c>
    </row>
    <row r="9" spans="1:6" s="1" customFormat="1" ht="12" x14ac:dyDescent="0.15"/>
    <row r="10" spans="1:6" s="1" customFormat="1" ht="12" x14ac:dyDescent="0.15">
      <c r="B10" s="10" t="s">
        <v>17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103</v>
      </c>
      <c r="D12" s="6" t="s">
        <v>104</v>
      </c>
      <c r="E12" s="5"/>
    </row>
    <row r="13" spans="1:6" x14ac:dyDescent="0.2">
      <c r="B13" s="6"/>
      <c r="C13" s="6" t="s">
        <v>105</v>
      </c>
      <c r="D13" s="6" t="s">
        <v>106</v>
      </c>
      <c r="E13" s="5"/>
    </row>
    <row r="14" spans="1:6" x14ac:dyDescent="0.2">
      <c r="B14" s="6"/>
      <c r="C14" s="6" t="s">
        <v>107</v>
      </c>
      <c r="D14" s="6" t="s">
        <v>108</v>
      </c>
      <c r="E14" s="5"/>
    </row>
    <row r="15" spans="1:6" x14ac:dyDescent="0.2">
      <c r="B15" s="6"/>
      <c r="C15" s="6" t="s">
        <v>109</v>
      </c>
      <c r="D15" s="6" t="s">
        <v>110</v>
      </c>
      <c r="E15" s="5"/>
    </row>
    <row r="16" spans="1:6" x14ac:dyDescent="0.2">
      <c r="B16" s="6"/>
      <c r="C16" s="6" t="s">
        <v>111</v>
      </c>
      <c r="D16" s="6" t="s">
        <v>112</v>
      </c>
      <c r="E16" s="5"/>
    </row>
    <row r="17" spans="2:5" x14ac:dyDescent="0.2">
      <c r="B17" s="6"/>
      <c r="C17" s="6" t="s">
        <v>113</v>
      </c>
      <c r="D17" s="6" t="s">
        <v>114</v>
      </c>
      <c r="E17" s="5"/>
    </row>
    <row r="18" spans="2:5" x14ac:dyDescent="0.2">
      <c r="B18" s="6"/>
      <c r="C18" s="6" t="s">
        <v>115</v>
      </c>
      <c r="D18" s="6" t="s">
        <v>116</v>
      </c>
      <c r="E18" s="5"/>
    </row>
    <row r="19" spans="2:5" x14ac:dyDescent="0.2">
      <c r="B19" s="6"/>
      <c r="C19" s="6" t="s">
        <v>117</v>
      </c>
      <c r="D19" s="6" t="s">
        <v>118</v>
      </c>
      <c r="E19" s="5"/>
    </row>
    <row r="20" spans="2:5" x14ac:dyDescent="0.2">
      <c r="B20" s="6"/>
      <c r="C20" s="6" t="s">
        <v>119</v>
      </c>
      <c r="D20" s="6" t="s">
        <v>59</v>
      </c>
      <c r="E20" s="5"/>
    </row>
    <row r="21" spans="2:5" x14ac:dyDescent="0.2">
      <c r="B21" s="6"/>
      <c r="C21" s="6" t="s">
        <v>120</v>
      </c>
      <c r="D21" s="6" t="s">
        <v>121</v>
      </c>
      <c r="E21" s="5"/>
    </row>
    <row r="22" spans="2:5" x14ac:dyDescent="0.2">
      <c r="B22" s="6"/>
      <c r="C22" s="6" t="s">
        <v>122</v>
      </c>
      <c r="D22" s="6" t="s">
        <v>123</v>
      </c>
      <c r="E22" s="5"/>
    </row>
    <row r="23" spans="2:5" x14ac:dyDescent="0.2">
      <c r="B23" s="6"/>
      <c r="C23" s="6" t="s">
        <v>124</v>
      </c>
      <c r="D23" s="6" t="s">
        <v>125</v>
      </c>
      <c r="E23" s="5" t="str">
        <f>HYPERLINK("https://www.esco-net.com/wcs/escort/ec/detail?hHinCd=EA763AG-42P","EA763AG-42P")</f>
        <v>EA763AG-42P</v>
      </c>
    </row>
    <row r="24" spans="2:5" x14ac:dyDescent="0.2">
      <c r="B24" s="6"/>
      <c r="C24" s="6" t="s">
        <v>126</v>
      </c>
      <c r="D24" s="6" t="s">
        <v>127</v>
      </c>
      <c r="E24" s="5" t="str">
        <f>HYPERLINK("https://www.esco-net.com/wcs/escort/ec/detail?hHinCd=EA911AB-150B","EA911AB-150B")</f>
        <v>EA911AB-150B</v>
      </c>
    </row>
    <row r="25" spans="2:5" x14ac:dyDescent="0.2">
      <c r="B25" s="6"/>
      <c r="C25" s="6" t="s">
        <v>128</v>
      </c>
      <c r="D25" s="6" t="s">
        <v>129</v>
      </c>
      <c r="E25" s="5" t="str">
        <f>HYPERLINK("https://www.esco-net.com/wcs/escort/ec/detail?hHinCd=EA940PG-22A","EA940PG-22A")</f>
        <v>EA940PG-22A</v>
      </c>
    </row>
    <row r="26" spans="2:5" x14ac:dyDescent="0.2">
      <c r="B26" s="6"/>
      <c r="C26" s="6" t="s">
        <v>130</v>
      </c>
      <c r="D26" s="6" t="s">
        <v>131</v>
      </c>
      <c r="E26" s="5"/>
    </row>
    <row r="27" spans="2:5" x14ac:dyDescent="0.2">
      <c r="B27" s="6"/>
      <c r="C27" s="6" t="s">
        <v>132</v>
      </c>
      <c r="D27" s="6" t="s">
        <v>133</v>
      </c>
      <c r="E27" s="5" t="str">
        <f>HYPERLINK("https://www.esco-net.com/wcs/escort/ec/detail?hHinCd=EA949FB-2C","EA949FB-2C")</f>
        <v>EA949FB-2C</v>
      </c>
    </row>
    <row r="28" spans="2:5" x14ac:dyDescent="0.2">
      <c r="B28" s="6"/>
      <c r="C28" s="6" t="s">
        <v>134</v>
      </c>
      <c r="D28" s="6" t="s">
        <v>135</v>
      </c>
      <c r="E28" s="5" t="str">
        <f>HYPERLINK("https://www.esco-net.com/wcs/escort/ec/detail?hHinCd=EA949FB-3C","EA949FB-3C")</f>
        <v>EA949FB-3C</v>
      </c>
    </row>
    <row r="29" spans="2:5" x14ac:dyDescent="0.2">
      <c r="B29" s="6"/>
      <c r="C29" s="6" t="s">
        <v>136</v>
      </c>
      <c r="D29" s="6" t="s">
        <v>137</v>
      </c>
      <c r="E29" s="5" t="str">
        <f>HYPERLINK("https://www.esco-net.com/wcs/escort/ec/detail?hHinCd=EA949FB-4C","EA949FB-4C")</f>
        <v>EA949FB-4C</v>
      </c>
    </row>
    <row r="30" spans="2:5" x14ac:dyDescent="0.2">
      <c r="B30" s="6"/>
      <c r="C30" s="6" t="s">
        <v>138</v>
      </c>
      <c r="D30" s="6" t="s">
        <v>139</v>
      </c>
      <c r="E30" s="5" t="str">
        <f>HYPERLINK("https://www.esco-net.com/wcs/escort/ec/detail?hHinCd=EA949FB-5C","EA949FB-5C")</f>
        <v>EA949FB-5C</v>
      </c>
    </row>
    <row r="31" spans="2:5" x14ac:dyDescent="0.2">
      <c r="B31" s="6"/>
      <c r="C31" s="6" t="s">
        <v>140</v>
      </c>
      <c r="D31" s="6" t="s">
        <v>141</v>
      </c>
      <c r="E31" s="5" t="str">
        <f>HYPERLINK("https://www.esco-net.com/wcs/escort/ec/detail?hHinCd=EA949FB-6C","EA949FB-6C")</f>
        <v>EA949FB-6C</v>
      </c>
    </row>
    <row r="32" spans="2:5" x14ac:dyDescent="0.2">
      <c r="B32" s="6"/>
      <c r="C32" s="6" t="s">
        <v>142</v>
      </c>
      <c r="D32" s="6" t="s">
        <v>143</v>
      </c>
      <c r="E32" s="5" t="str">
        <f>HYPERLINK("https://www.esco-net.com/wcs/escort/ec/detail?hHinCd=EA949FB-7C","EA949FB-7C")</f>
        <v>EA949FB-7C</v>
      </c>
    </row>
    <row r="33" spans="2:5" x14ac:dyDescent="0.2">
      <c r="B33" s="6"/>
      <c r="C33" s="6" t="s">
        <v>144</v>
      </c>
      <c r="D33" s="6" t="s">
        <v>145</v>
      </c>
      <c r="E33" s="5" t="str">
        <f>HYPERLINK("https://www.esco-net.com/wcs/escort/ec/detail?hHinCd=EA983F-196A","EA983F-196A")</f>
        <v>EA983F-196A</v>
      </c>
    </row>
    <row r="34" spans="2:5" x14ac:dyDescent="0.2">
      <c r="B34" s="6"/>
      <c r="C34" s="6" t="s">
        <v>146</v>
      </c>
      <c r="D34" s="6" t="s">
        <v>147</v>
      </c>
      <c r="E34" s="5"/>
    </row>
    <row r="35" spans="2:5" x14ac:dyDescent="0.2">
      <c r="B35" s="6" t="s">
        <v>148</v>
      </c>
      <c r="C35" s="6" t="s">
        <v>149</v>
      </c>
      <c r="D35" s="6" t="s">
        <v>150</v>
      </c>
      <c r="E35" s="5" t="str">
        <f>HYPERLINK("https://www.esco-net.com/wcs/escort/ec/detail?hHinCd=EA200BK-3","EA200BK-3")</f>
        <v>EA200BK-3</v>
      </c>
    </row>
    <row r="36" spans="2:5" x14ac:dyDescent="0.2">
      <c r="B36" s="6" t="s">
        <v>151</v>
      </c>
      <c r="C36" s="6" t="s">
        <v>152</v>
      </c>
      <c r="D36" s="6" t="s">
        <v>153</v>
      </c>
      <c r="E36" s="5"/>
    </row>
    <row r="37" spans="2:5" x14ac:dyDescent="0.2">
      <c r="B37" s="6" t="s">
        <v>154</v>
      </c>
      <c r="C37" s="6" t="s">
        <v>155</v>
      </c>
      <c r="D37" s="6" t="s">
        <v>156</v>
      </c>
      <c r="E37" s="5"/>
    </row>
    <row r="38" spans="2:5" x14ac:dyDescent="0.2">
      <c r="B38" s="6" t="s">
        <v>157</v>
      </c>
      <c r="C38" s="6" t="s">
        <v>158</v>
      </c>
      <c r="D38" s="6" t="s">
        <v>159</v>
      </c>
      <c r="E38" s="5"/>
    </row>
    <row r="39" spans="2:5" x14ac:dyDescent="0.2">
      <c r="B39" s="6" t="s">
        <v>160</v>
      </c>
      <c r="C39" s="6" t="s">
        <v>161</v>
      </c>
      <c r="D39" s="6" t="s">
        <v>162</v>
      </c>
      <c r="E39" s="5"/>
    </row>
    <row r="40" spans="2:5" x14ac:dyDescent="0.2">
      <c r="B40" s="6" t="s">
        <v>163</v>
      </c>
      <c r="C40" s="6" t="s">
        <v>164</v>
      </c>
      <c r="D40" s="6" t="s">
        <v>165</v>
      </c>
      <c r="E40" s="5"/>
    </row>
    <row r="41" spans="2:5" x14ac:dyDescent="0.2">
      <c r="B41" s="6" t="s">
        <v>163</v>
      </c>
      <c r="C41" s="6" t="s">
        <v>166</v>
      </c>
      <c r="D41" s="6" t="s">
        <v>167</v>
      </c>
      <c r="E41" s="5"/>
    </row>
    <row r="42" spans="2:5" x14ac:dyDescent="0.2">
      <c r="B42" s="6" t="s">
        <v>168</v>
      </c>
      <c r="C42" s="6" t="s">
        <v>169</v>
      </c>
      <c r="D42" s="6" t="s">
        <v>170</v>
      </c>
      <c r="E42" s="5" t="str">
        <f>HYPERLINK("https://www.esco-net.com/wcs/escort/ec/detail?hHinCd=EA997PS-101","EA997PS-101")</f>
        <v>EA997PS-101</v>
      </c>
    </row>
    <row r="43" spans="2:5" x14ac:dyDescent="0.2">
      <c r="B43" s="6" t="s">
        <v>171</v>
      </c>
      <c r="C43" s="6" t="s">
        <v>172</v>
      </c>
      <c r="D43" s="6" t="s">
        <v>173</v>
      </c>
      <c r="E43" s="5" t="str">
        <f>HYPERLINK("https://www.esco-net.com/wcs/escort/ec/detail?hHinCd=EA115TB-2A","EA115TB-2A")</f>
        <v>EA115TB-2A</v>
      </c>
    </row>
    <row r="44" spans="2:5" x14ac:dyDescent="0.2">
      <c r="B44" s="6" t="s">
        <v>174</v>
      </c>
      <c r="C44" s="6" t="s">
        <v>175</v>
      </c>
      <c r="D44" s="6" t="s">
        <v>176</v>
      </c>
      <c r="E44" s="5"/>
    </row>
    <row r="45" spans="2:5" x14ac:dyDescent="0.2">
      <c r="B45" s="6" t="s">
        <v>61</v>
      </c>
      <c r="C45" s="6" t="s">
        <v>177</v>
      </c>
      <c r="D45" s="6" t="s">
        <v>178</v>
      </c>
      <c r="E45" s="5" t="str">
        <f>HYPERLINK("https://www.esco-net.com/wcs/escort/ec/detail?hHinCd=EA897ES-35A","EA897ES-35A")</f>
        <v>EA897ES-35A</v>
      </c>
    </row>
    <row r="46" spans="2:5" x14ac:dyDescent="0.2">
      <c r="B46" s="6" t="s">
        <v>179</v>
      </c>
      <c r="C46" s="6" t="s">
        <v>180</v>
      </c>
      <c r="D46" s="6" t="s">
        <v>181</v>
      </c>
      <c r="E46" s="5"/>
    </row>
    <row r="47" spans="2:5" x14ac:dyDescent="0.2">
      <c r="B47" s="6" t="s">
        <v>182</v>
      </c>
      <c r="C47" s="6" t="s">
        <v>183</v>
      </c>
      <c r="D47" s="6" t="s">
        <v>184</v>
      </c>
      <c r="E47" s="5"/>
    </row>
    <row r="48" spans="2:5" x14ac:dyDescent="0.2">
      <c r="B48" s="6" t="s">
        <v>182</v>
      </c>
      <c r="C48" s="6" t="s">
        <v>185</v>
      </c>
      <c r="D48" s="6" t="s">
        <v>186</v>
      </c>
      <c r="E48" s="5"/>
    </row>
    <row r="49" spans="2:5" x14ac:dyDescent="0.2">
      <c r="B49" s="6" t="s">
        <v>182</v>
      </c>
      <c r="C49" s="6" t="s">
        <v>187</v>
      </c>
      <c r="D49" s="6" t="s">
        <v>188</v>
      </c>
      <c r="E49" s="5"/>
    </row>
    <row r="50" spans="2:5" x14ac:dyDescent="0.2">
      <c r="B50" s="6" t="s">
        <v>182</v>
      </c>
      <c r="C50" s="6" t="s">
        <v>189</v>
      </c>
      <c r="D50" s="6" t="s">
        <v>190</v>
      </c>
      <c r="E50" s="5"/>
    </row>
    <row r="51" spans="2:5" x14ac:dyDescent="0.2">
      <c r="B51" s="6" t="s">
        <v>191</v>
      </c>
      <c r="C51" s="6" t="s">
        <v>192</v>
      </c>
      <c r="D51" s="6" t="s">
        <v>193</v>
      </c>
      <c r="E51" s="5" t="str">
        <f>HYPERLINK("https://www.esco-net.com/wcs/escort/ec/detail?hHinCd=EA526SG-1","EA526SG-1")</f>
        <v>EA526SG-1</v>
      </c>
    </row>
    <row r="52" spans="2:5" x14ac:dyDescent="0.2">
      <c r="B52" s="6" t="s">
        <v>191</v>
      </c>
      <c r="C52" s="6" t="s">
        <v>194</v>
      </c>
      <c r="D52" s="6" t="s">
        <v>195</v>
      </c>
      <c r="E52" s="5" t="str">
        <f>HYPERLINK("https://www.esco-net.com/wcs/escort/ec/detail?hHinCd=EA526SG-8","EA526SG-8")</f>
        <v>EA526SG-8</v>
      </c>
    </row>
    <row r="53" spans="2:5" x14ac:dyDescent="0.2">
      <c r="B53" s="6" t="s">
        <v>196</v>
      </c>
      <c r="C53" s="6" t="s">
        <v>197</v>
      </c>
      <c r="D53" s="6" t="s">
        <v>198</v>
      </c>
      <c r="E53" s="5"/>
    </row>
    <row r="54" spans="2:5" x14ac:dyDescent="0.2">
      <c r="B54" s="6" t="s">
        <v>199</v>
      </c>
      <c r="C54" s="6" t="s">
        <v>200</v>
      </c>
      <c r="D54" s="6" t="s">
        <v>201</v>
      </c>
      <c r="E54" s="5" t="str">
        <f>HYPERLINK("https://www.esco-net.com/wcs/escort/ec/detail?hHinCd=EA575WT-303","EA575WT-303")</f>
        <v>EA575WT-303</v>
      </c>
    </row>
    <row r="55" spans="2:5" x14ac:dyDescent="0.2">
      <c r="B55" s="6" t="s">
        <v>202</v>
      </c>
      <c r="C55" s="6" t="s">
        <v>203</v>
      </c>
      <c r="D55" s="6" t="s">
        <v>204</v>
      </c>
      <c r="E55" s="5" t="str">
        <f>HYPERLINK("https://www.esco-net.com/wcs/escort/ec/detail?hHinCd=EA524AT-1","EA524AT-1")</f>
        <v>EA524AT-1</v>
      </c>
    </row>
    <row r="56" spans="2:5" x14ac:dyDescent="0.2">
      <c r="B56" s="6" t="s">
        <v>62</v>
      </c>
      <c r="C56" s="6" t="s">
        <v>205</v>
      </c>
      <c r="D56" s="6" t="s">
        <v>206</v>
      </c>
      <c r="E56" s="5"/>
    </row>
    <row r="57" spans="2:5" x14ac:dyDescent="0.2">
      <c r="B57" s="6" t="s">
        <v>207</v>
      </c>
      <c r="C57" s="6" t="s">
        <v>208</v>
      </c>
      <c r="D57" s="6" t="s">
        <v>209</v>
      </c>
      <c r="E57" s="5" t="str">
        <f>HYPERLINK("https://www.esco-net.com/wcs/escort/ec/detail?hHinCd=EA589XL-1","EA589XL-1")</f>
        <v>EA589XL-1</v>
      </c>
    </row>
    <row r="58" spans="2:5" x14ac:dyDescent="0.2">
      <c r="B58" s="6" t="s">
        <v>210</v>
      </c>
      <c r="C58" s="6" t="s">
        <v>211</v>
      </c>
      <c r="D58" s="6" t="s">
        <v>212</v>
      </c>
      <c r="E58" s="5"/>
    </row>
    <row r="59" spans="2:5" x14ac:dyDescent="0.2">
      <c r="B59" s="6" t="s">
        <v>63</v>
      </c>
      <c r="C59" s="6" t="s">
        <v>213</v>
      </c>
      <c r="D59" s="6" t="s">
        <v>214</v>
      </c>
      <c r="E59" s="5" t="str">
        <f>HYPERLINK("https://www.esco-net.com/wcs/escort/ec/detail?hHinCd=EA911BA-36A","EA911BA-36A")</f>
        <v>EA911BA-36A</v>
      </c>
    </row>
    <row r="60" spans="2:5" x14ac:dyDescent="0.2">
      <c r="B60" s="6" t="s">
        <v>63</v>
      </c>
      <c r="C60" s="6" t="s">
        <v>215</v>
      </c>
      <c r="D60" s="6" t="s">
        <v>60</v>
      </c>
      <c r="E60" s="5" t="str">
        <f>HYPERLINK("https://www.esco-net.com/wcs/escort/ec/detail?hHinCd=EA911BA-131B","EA911BA-131B")</f>
        <v>EA911BA-131B</v>
      </c>
    </row>
    <row r="61" spans="2:5" x14ac:dyDescent="0.2">
      <c r="B61" s="6" t="s">
        <v>216</v>
      </c>
      <c r="C61" s="6" t="s">
        <v>217</v>
      </c>
      <c r="D61" s="6" t="s">
        <v>218</v>
      </c>
      <c r="E61" s="5"/>
    </row>
    <row r="62" spans="2:5" x14ac:dyDescent="0.2">
      <c r="B62" s="6" t="s">
        <v>219</v>
      </c>
      <c r="C62" s="6" t="s">
        <v>220</v>
      </c>
      <c r="D62" s="6" t="s">
        <v>221</v>
      </c>
      <c r="E62" s="5" t="str">
        <f>HYPERLINK("https://www.esco-net.com/wcs/escort/ec/detail?hHinCd=EA642LS-110","EA642LS-110")</f>
        <v>EA642LS-110</v>
      </c>
    </row>
    <row r="63" spans="2:5" x14ac:dyDescent="0.2">
      <c r="B63" s="6" t="s">
        <v>222</v>
      </c>
      <c r="C63" s="6" t="s">
        <v>223</v>
      </c>
      <c r="D63" s="6" t="s">
        <v>224</v>
      </c>
      <c r="E63" s="5" t="str">
        <f>HYPERLINK("https://www.esco-net.com/wcs/escort/ec/detail?hHinCd=EA546CB-5","EA546CB-5")</f>
        <v>EA546CB-5</v>
      </c>
    </row>
    <row r="64" spans="2:5" x14ac:dyDescent="0.2">
      <c r="B64" s="6" t="s">
        <v>64</v>
      </c>
      <c r="C64" s="6" t="s">
        <v>225</v>
      </c>
      <c r="D64" s="6" t="s">
        <v>226</v>
      </c>
      <c r="E64" s="5" t="str">
        <f>HYPERLINK("https://www.esco-net.com/wcs/escort/ec/detail?hHinCd=EA531DE-300A","EA531DE-300A")</f>
        <v>EA531DE-300A</v>
      </c>
    </row>
    <row r="65" spans="2:5" x14ac:dyDescent="0.2">
      <c r="B65" s="6" t="s">
        <v>227</v>
      </c>
      <c r="C65" s="6" t="s">
        <v>228</v>
      </c>
      <c r="D65" s="6" t="s">
        <v>229</v>
      </c>
      <c r="E65" s="5"/>
    </row>
    <row r="66" spans="2:5" x14ac:dyDescent="0.2">
      <c r="B66" s="6" t="s">
        <v>230</v>
      </c>
      <c r="C66" s="6" t="s">
        <v>231</v>
      </c>
      <c r="D66" s="6" t="s">
        <v>232</v>
      </c>
      <c r="E66" s="5" t="str">
        <f>HYPERLINK("https://www.esco-net.com/wcs/escort/ec/detail?hHinCd=EA640LB-13","EA640LB-13")</f>
        <v>EA640LB-13</v>
      </c>
    </row>
    <row r="67" spans="2:5" x14ac:dyDescent="0.2">
      <c r="B67" s="6" t="s">
        <v>233</v>
      </c>
      <c r="C67" s="6" t="s">
        <v>234</v>
      </c>
      <c r="D67" s="6" t="s">
        <v>235</v>
      </c>
      <c r="E67" s="5" t="str">
        <f>HYPERLINK("https://www.esco-net.com/wcs/escort/ec/detail?hHinCd=EA628CB-3","EA628CB-3")</f>
        <v>EA628CB-3</v>
      </c>
    </row>
    <row r="68" spans="2:5" x14ac:dyDescent="0.2">
      <c r="B68" s="6" t="s">
        <v>27</v>
      </c>
      <c r="C68" s="6" t="s">
        <v>236</v>
      </c>
      <c r="D68" s="6" t="s">
        <v>237</v>
      </c>
      <c r="E68" s="5"/>
    </row>
    <row r="69" spans="2:5" x14ac:dyDescent="0.2">
      <c r="B69" s="6" t="s">
        <v>238</v>
      </c>
      <c r="C69" s="6" t="s">
        <v>239</v>
      </c>
      <c r="D69" s="6" t="s">
        <v>240</v>
      </c>
      <c r="E69" s="5"/>
    </row>
    <row r="70" spans="2:5" x14ac:dyDescent="0.2">
      <c r="B70" s="6" t="s">
        <v>238</v>
      </c>
      <c r="C70" s="6" t="s">
        <v>241</v>
      </c>
      <c r="D70" s="6" t="s">
        <v>242</v>
      </c>
      <c r="E70" s="5"/>
    </row>
    <row r="71" spans="2:5" x14ac:dyDescent="0.2">
      <c r="B71" s="6" t="s">
        <v>238</v>
      </c>
      <c r="C71" s="6" t="s">
        <v>243</v>
      </c>
      <c r="D71" s="6" t="s">
        <v>244</v>
      </c>
      <c r="E71" s="5" t="str">
        <f>HYPERLINK("https://www.esco-net.com/wcs/escort/ec/detail?hHinCd=EA714CB-2","EA714CB-2")</f>
        <v>EA714CB-2</v>
      </c>
    </row>
    <row r="72" spans="2:5" x14ac:dyDescent="0.2">
      <c r="B72" s="6" t="s">
        <v>245</v>
      </c>
      <c r="C72" s="6" t="s">
        <v>246</v>
      </c>
      <c r="D72" s="6" t="s">
        <v>247</v>
      </c>
      <c r="E72" s="5"/>
    </row>
    <row r="73" spans="2:5" x14ac:dyDescent="0.2">
      <c r="B73" s="6" t="s">
        <v>28</v>
      </c>
      <c r="C73" s="6" t="s">
        <v>248</v>
      </c>
      <c r="D73" s="6" t="s">
        <v>249</v>
      </c>
      <c r="E73" s="5" t="str">
        <f>HYPERLINK("https://www.esco-net.com/wcs/escort/ec/detail?hHinCd=EA626J-2A","EA626J-2A")</f>
        <v>EA626J-2A</v>
      </c>
    </row>
    <row r="74" spans="2:5" x14ac:dyDescent="0.2">
      <c r="B74" s="6" t="s">
        <v>28</v>
      </c>
      <c r="C74" s="6" t="s">
        <v>250</v>
      </c>
      <c r="D74" s="6" t="s">
        <v>251</v>
      </c>
      <c r="E74" s="5" t="str">
        <f>HYPERLINK("https://www.esco-net.com/wcs/escort/ec/detail?hHinCd=EA626J-31A","EA626J-31A")</f>
        <v>EA626J-31A</v>
      </c>
    </row>
    <row r="75" spans="2:5" x14ac:dyDescent="0.2">
      <c r="B75" s="6" t="s">
        <v>18</v>
      </c>
      <c r="C75" s="6" t="s">
        <v>252</v>
      </c>
      <c r="D75" s="6" t="s">
        <v>253</v>
      </c>
      <c r="E75" s="5" t="str">
        <f>HYPERLINK("https://www.esco-net.com/wcs/escort/ec/detail?hHinCd=EA597BH-32A","EA597BH-32A")</f>
        <v>EA597BH-32A</v>
      </c>
    </row>
    <row r="76" spans="2:5" x14ac:dyDescent="0.2">
      <c r="B76" s="6" t="s">
        <v>18</v>
      </c>
      <c r="C76" s="6" t="s">
        <v>254</v>
      </c>
      <c r="D76" s="6" t="s">
        <v>255</v>
      </c>
      <c r="E76" s="5" t="str">
        <f>HYPERLINK("https://www.esco-net.com/wcs/escort/ec/detail?hHinCd=EA597BH-33A","EA597BH-33A")</f>
        <v>EA597BH-33A</v>
      </c>
    </row>
    <row r="77" spans="2:5" x14ac:dyDescent="0.2">
      <c r="B77" s="6" t="s">
        <v>65</v>
      </c>
      <c r="C77" s="6" t="s">
        <v>256</v>
      </c>
      <c r="D77" s="6" t="s">
        <v>257</v>
      </c>
      <c r="E77" s="5" t="str">
        <f>HYPERLINK("https://www.esco-net.com/wcs/escort/ec/detail?hHinCd=EA585JA-2A","EA585JA-2A")</f>
        <v>EA585JA-2A</v>
      </c>
    </row>
    <row r="78" spans="2:5" x14ac:dyDescent="0.2">
      <c r="B78" s="6" t="s">
        <v>65</v>
      </c>
      <c r="C78" s="6" t="s">
        <v>258</v>
      </c>
      <c r="D78" s="6" t="s">
        <v>259</v>
      </c>
      <c r="E78" s="5" t="str">
        <f>HYPERLINK("https://www.esco-net.com/wcs/escort/ec/detail?hHinCd=EA585JA-14A","EA585JA-14A")</f>
        <v>EA585JA-14A</v>
      </c>
    </row>
    <row r="79" spans="2:5" x14ac:dyDescent="0.2">
      <c r="B79" s="6" t="s">
        <v>260</v>
      </c>
      <c r="C79" s="6" t="s">
        <v>261</v>
      </c>
      <c r="D79" s="6" t="s">
        <v>262</v>
      </c>
      <c r="E79" s="5" t="str">
        <f>HYPERLINK("https://www.esco-net.com/wcs/escort/ec/detail?hHinCd=EA585J-5A","EA585J-5A")</f>
        <v>EA585J-5A</v>
      </c>
    </row>
    <row r="80" spans="2:5" x14ac:dyDescent="0.2">
      <c r="B80" s="6" t="s">
        <v>263</v>
      </c>
      <c r="C80" s="6" t="s">
        <v>264</v>
      </c>
      <c r="D80" s="6" t="s">
        <v>265</v>
      </c>
      <c r="E80" s="5"/>
    </row>
    <row r="81" spans="2:5" x14ac:dyDescent="0.2">
      <c r="B81" s="6" t="s">
        <v>66</v>
      </c>
      <c r="C81" s="6" t="s">
        <v>266</v>
      </c>
      <c r="D81" s="6" t="s">
        <v>267</v>
      </c>
      <c r="E81" s="5" t="str">
        <f>HYPERLINK("https://www.esco-net.com/wcs/escort/ec/detail?hHinCd=EA538JG-2A","EA538JG-2A")</f>
        <v>EA538JG-2A</v>
      </c>
    </row>
    <row r="82" spans="2:5" x14ac:dyDescent="0.2">
      <c r="B82" s="6" t="s">
        <v>29</v>
      </c>
      <c r="C82" s="6" t="s">
        <v>268</v>
      </c>
      <c r="D82" s="6" t="s">
        <v>269</v>
      </c>
      <c r="E82" s="5" t="str">
        <f>HYPERLINK("https://www.esco-net.com/wcs/escort/ec/detail?hHinCd=EA534KB-200A","EA534KB-200A")</f>
        <v>EA534KB-200A</v>
      </c>
    </row>
    <row r="83" spans="2:5" x14ac:dyDescent="0.2">
      <c r="B83" s="6" t="s">
        <v>270</v>
      </c>
      <c r="C83" s="6" t="s">
        <v>271</v>
      </c>
      <c r="D83" s="6" t="s">
        <v>272</v>
      </c>
      <c r="E83" s="5" t="str">
        <f>HYPERLINK("https://www.esco-net.com/wcs/escort/ec/detail?hHinCd=EA759GN-31","EA759GN-31")</f>
        <v>EA759GN-31</v>
      </c>
    </row>
    <row r="84" spans="2:5" x14ac:dyDescent="0.2">
      <c r="B84" s="6" t="s">
        <v>270</v>
      </c>
      <c r="C84" s="6" t="s">
        <v>273</v>
      </c>
      <c r="D84" s="6" t="s">
        <v>274</v>
      </c>
      <c r="E84" s="5"/>
    </row>
    <row r="85" spans="2:5" x14ac:dyDescent="0.2">
      <c r="B85" s="6" t="s">
        <v>275</v>
      </c>
      <c r="C85" s="6" t="s">
        <v>276</v>
      </c>
      <c r="D85" s="6" t="s">
        <v>277</v>
      </c>
      <c r="E85" s="5" t="str">
        <f>HYPERLINK("https://www.esco-net.com/wcs/escort/ec/detail?hHinCd=EA812JA-35","EA812JA-35")</f>
        <v>EA812JA-35</v>
      </c>
    </row>
    <row r="86" spans="2:5" x14ac:dyDescent="0.2">
      <c r="B86" s="6" t="s">
        <v>278</v>
      </c>
      <c r="C86" s="6" t="s">
        <v>279</v>
      </c>
      <c r="D86" s="6" t="s">
        <v>280</v>
      </c>
      <c r="E86" s="5"/>
    </row>
    <row r="87" spans="2:5" x14ac:dyDescent="0.2">
      <c r="B87" s="6" t="s">
        <v>281</v>
      </c>
      <c r="C87" s="6" t="s">
        <v>282</v>
      </c>
      <c r="D87" s="6" t="s">
        <v>283</v>
      </c>
      <c r="E87" s="5"/>
    </row>
    <row r="88" spans="2:5" x14ac:dyDescent="0.2">
      <c r="B88" s="6" t="s">
        <v>284</v>
      </c>
      <c r="C88" s="6" t="s">
        <v>285</v>
      </c>
      <c r="D88" s="6" t="s">
        <v>286</v>
      </c>
      <c r="E88" s="5" t="str">
        <f>HYPERLINK("https://www.esco-net.com/wcs/escort/ec/detail?hHinCd=EA903XA-1","EA903XA-1")</f>
        <v>EA903XA-1</v>
      </c>
    </row>
    <row r="89" spans="2:5" x14ac:dyDescent="0.2">
      <c r="B89" s="6" t="s">
        <v>287</v>
      </c>
      <c r="C89" s="6" t="s">
        <v>288</v>
      </c>
      <c r="D89" s="6" t="s">
        <v>289</v>
      </c>
      <c r="E89" s="5" t="str">
        <f>HYPERLINK("https://www.esco-net.com/wcs/escort/ec/detail?hHinCd=EA993DH-20A","EA993DH-20A")</f>
        <v>EA993DH-20A</v>
      </c>
    </row>
    <row r="90" spans="2:5" x14ac:dyDescent="0.2">
      <c r="B90" s="6" t="s">
        <v>290</v>
      </c>
      <c r="C90" s="6" t="s">
        <v>291</v>
      </c>
      <c r="D90" s="6" t="s">
        <v>292</v>
      </c>
      <c r="E90" s="5" t="str">
        <f>HYPERLINK("https://www.esco-net.com/wcs/escort/ec/detail?hHinCd=EA519EE-11","EA519EE-11")</f>
        <v>EA519EE-11</v>
      </c>
    </row>
    <row r="91" spans="2:5" x14ac:dyDescent="0.2">
      <c r="B91" s="6" t="s">
        <v>293</v>
      </c>
      <c r="C91" s="6" t="s">
        <v>294</v>
      </c>
      <c r="D91" s="6" t="s">
        <v>295</v>
      </c>
      <c r="E91" s="5" t="str">
        <f>HYPERLINK("https://www.esco-net.com/wcs/escort/ec/detail?hHinCd=EA992DB-1","EA992DB-1")</f>
        <v>EA992DB-1</v>
      </c>
    </row>
    <row r="92" spans="2:5" x14ac:dyDescent="0.2">
      <c r="B92" s="6" t="s">
        <v>296</v>
      </c>
      <c r="C92" s="6" t="s">
        <v>297</v>
      </c>
      <c r="D92" s="6" t="s">
        <v>298</v>
      </c>
      <c r="E92" s="5"/>
    </row>
    <row r="93" spans="2:5" x14ac:dyDescent="0.2">
      <c r="B93" s="6" t="s">
        <v>20</v>
      </c>
      <c r="C93" s="6" t="s">
        <v>299</v>
      </c>
      <c r="D93" s="6" t="s">
        <v>300</v>
      </c>
      <c r="E93" s="5" t="str">
        <f>HYPERLINK("https://www.esco-net.com/wcs/escort/ec/detail?hHinCd=EA604AH-23","EA604AH-23")</f>
        <v>EA604AH-23</v>
      </c>
    </row>
    <row r="94" spans="2:5" x14ac:dyDescent="0.2">
      <c r="B94" s="6" t="s">
        <v>20</v>
      </c>
      <c r="C94" s="6" t="s">
        <v>301</v>
      </c>
      <c r="D94" s="6" t="s">
        <v>302</v>
      </c>
      <c r="E94" s="5" t="str">
        <f>HYPERLINK("https://www.esco-net.com/wcs/escort/ec/detail?hHinCd=EA604A-27","EA604A-27")</f>
        <v>EA604A-27</v>
      </c>
    </row>
    <row r="95" spans="2:5" x14ac:dyDescent="0.2">
      <c r="B95" s="6" t="s">
        <v>303</v>
      </c>
      <c r="C95" s="6" t="s">
        <v>304</v>
      </c>
      <c r="D95" s="6" t="s">
        <v>305</v>
      </c>
      <c r="E95" s="5" t="str">
        <f>HYPERLINK("https://www.esco-net.com/wcs/escort/ec/detail?hHinCd=EA566DT-1","EA566DT-1")</f>
        <v>EA566DT-1</v>
      </c>
    </row>
    <row r="96" spans="2:5" x14ac:dyDescent="0.2">
      <c r="B96" s="6" t="s">
        <v>303</v>
      </c>
      <c r="C96" s="6" t="s">
        <v>306</v>
      </c>
      <c r="D96" s="6" t="s">
        <v>307</v>
      </c>
      <c r="E96" s="5" t="str">
        <f>HYPERLINK("https://www.esco-net.com/wcs/escort/ec/detail?hHinCd=EA604FS-11","EA604FS-11")</f>
        <v>EA604FS-11</v>
      </c>
    </row>
    <row r="97" spans="2:5" x14ac:dyDescent="0.2">
      <c r="B97" s="6" t="s">
        <v>308</v>
      </c>
      <c r="C97" s="6" t="s">
        <v>309</v>
      </c>
      <c r="D97" s="6" t="s">
        <v>310</v>
      </c>
      <c r="E97" s="5" t="str">
        <f>HYPERLINK("https://www.esco-net.com/wcs/escort/ec/detail?hHinCd=EA604FC-21","EA604FC-21")</f>
        <v>EA604FC-21</v>
      </c>
    </row>
    <row r="98" spans="2:5" x14ac:dyDescent="0.2">
      <c r="B98" s="6" t="s">
        <v>311</v>
      </c>
      <c r="C98" s="6" t="s">
        <v>312</v>
      </c>
      <c r="D98" s="6" t="s">
        <v>313</v>
      </c>
      <c r="E98" s="5" t="str">
        <f>HYPERLINK("https://www.esco-net.com/wcs/escort/ec/detail?hHinCd=EA501AD","EA501AD")</f>
        <v>EA501AD</v>
      </c>
    </row>
    <row r="99" spans="2:5" x14ac:dyDescent="0.2">
      <c r="B99" s="6" t="s">
        <v>314</v>
      </c>
      <c r="C99" s="6" t="s">
        <v>315</v>
      </c>
      <c r="D99" s="6" t="s">
        <v>316</v>
      </c>
      <c r="E99" s="5"/>
    </row>
    <row r="100" spans="2:5" x14ac:dyDescent="0.2">
      <c r="B100" s="6" t="s">
        <v>317</v>
      </c>
      <c r="C100" s="6" t="s">
        <v>318</v>
      </c>
      <c r="D100" s="6" t="s">
        <v>319</v>
      </c>
      <c r="E100" s="5" t="str">
        <f>HYPERLINK("https://www.esco-net.com/wcs/escort/ec/detail?hHinCd=EA590HA-61","EA590HA-61")</f>
        <v>EA590HA-61</v>
      </c>
    </row>
    <row r="101" spans="2:5" x14ac:dyDescent="0.2">
      <c r="B101" s="6" t="s">
        <v>317</v>
      </c>
      <c r="C101" s="6" t="s">
        <v>320</v>
      </c>
      <c r="D101" s="6" t="s">
        <v>321</v>
      </c>
      <c r="E101" s="5" t="str">
        <f>HYPERLINK("https://www.esco-net.com/wcs/escort/ec/detail?hHinCd=EA590HA-62","EA590HA-62")</f>
        <v>EA590HA-62</v>
      </c>
    </row>
    <row r="102" spans="2:5" x14ac:dyDescent="0.2">
      <c r="B102" s="6" t="s">
        <v>322</v>
      </c>
      <c r="C102" s="6" t="s">
        <v>323</v>
      </c>
      <c r="D102" s="6" t="s">
        <v>324</v>
      </c>
      <c r="E102" s="5" t="str">
        <f>HYPERLINK("https://www.esco-net.com/wcs/escort/ec/detail?hHinCd=EA519AE-150","EA519AE-150")</f>
        <v>EA519AE-150</v>
      </c>
    </row>
    <row r="103" spans="2:5" x14ac:dyDescent="0.2">
      <c r="B103" s="6" t="s">
        <v>67</v>
      </c>
      <c r="C103" s="6" t="s">
        <v>325</v>
      </c>
      <c r="D103" s="6" t="s">
        <v>326</v>
      </c>
      <c r="E103" s="5" t="str">
        <f>HYPERLINK("https://www.esco-net.com/wcs/escort/ec/detail?hHinCd=EA604DC-10","EA604DC-10")</f>
        <v>EA604DC-10</v>
      </c>
    </row>
    <row r="104" spans="2:5" x14ac:dyDescent="0.2">
      <c r="B104" s="6" t="s">
        <v>327</v>
      </c>
      <c r="C104" s="6" t="s">
        <v>328</v>
      </c>
      <c r="D104" s="6" t="s">
        <v>329</v>
      </c>
      <c r="E104" s="5" t="str">
        <f>HYPERLINK("https://www.esco-net.com/wcs/escort/ec/detail?hHinCd=EA758SF-7","EA758SF-7")</f>
        <v>EA758SF-7</v>
      </c>
    </row>
    <row r="105" spans="2:5" x14ac:dyDescent="0.2">
      <c r="B105" s="6" t="s">
        <v>330</v>
      </c>
      <c r="C105" s="6" t="s">
        <v>331</v>
      </c>
      <c r="D105" s="6" t="s">
        <v>332</v>
      </c>
      <c r="E105" s="5" t="str">
        <f>HYPERLINK("https://www.esco-net.com/wcs/escort/ec/detail?hHinCd=EA829AN-12","EA829AN-12")</f>
        <v>EA829AN-12</v>
      </c>
    </row>
    <row r="106" spans="2:5" x14ac:dyDescent="0.2">
      <c r="B106" s="6" t="s">
        <v>333</v>
      </c>
      <c r="C106" s="6" t="s">
        <v>334</v>
      </c>
      <c r="D106" s="6" t="s">
        <v>335</v>
      </c>
      <c r="E106" s="5" t="str">
        <f>HYPERLINK("https://www.esco-net.com/wcs/escort/ec/detail?hHinCd=EA929DY-20A","EA929DY-20A")</f>
        <v>EA929DY-20A</v>
      </c>
    </row>
    <row r="107" spans="2:5" x14ac:dyDescent="0.2">
      <c r="B107" s="6" t="s">
        <v>336</v>
      </c>
      <c r="C107" s="6" t="s">
        <v>337</v>
      </c>
      <c r="D107" s="6" t="s">
        <v>338</v>
      </c>
      <c r="E107" s="5" t="str">
        <f>HYPERLINK("https://www.esco-net.com/wcs/escort/ec/detail?hHinCd=EA929DY-20A","EA929DY-20A")</f>
        <v>EA929DY-20A</v>
      </c>
    </row>
    <row r="108" spans="2:5" x14ac:dyDescent="0.2">
      <c r="B108" s="6" t="s">
        <v>336</v>
      </c>
      <c r="C108" s="6" t="s">
        <v>339</v>
      </c>
      <c r="D108" s="6" t="s">
        <v>340</v>
      </c>
      <c r="E108" s="5" t="str">
        <f>HYPERLINK("https://www.esco-net.com/wcs/escort/ec/detail?hHinCd=EA929DC-1","EA929DC-1")</f>
        <v>EA929DC-1</v>
      </c>
    </row>
    <row r="109" spans="2:5" x14ac:dyDescent="0.2">
      <c r="B109" s="6" t="s">
        <v>30</v>
      </c>
      <c r="C109" s="6" t="s">
        <v>341</v>
      </c>
      <c r="D109" s="6" t="s">
        <v>342</v>
      </c>
      <c r="E109" s="5" t="str">
        <f>HYPERLINK("https://www.esco-net.com/wcs/escort/ec/detail?hHinCd=EA613XE-4","EA613XE-4")</f>
        <v>EA613XE-4</v>
      </c>
    </row>
    <row r="110" spans="2:5" x14ac:dyDescent="0.2">
      <c r="B110" s="6" t="s">
        <v>343</v>
      </c>
      <c r="C110" s="6" t="s">
        <v>344</v>
      </c>
      <c r="D110" s="6" t="s">
        <v>345</v>
      </c>
      <c r="E110" s="5"/>
    </row>
    <row r="111" spans="2:5" x14ac:dyDescent="0.2">
      <c r="B111" s="6" t="s">
        <v>346</v>
      </c>
      <c r="C111" s="6" t="s">
        <v>347</v>
      </c>
      <c r="D111" s="6" t="s">
        <v>348</v>
      </c>
      <c r="E111" s="5" t="str">
        <f>HYPERLINK("https://www.esco-net.com/wcs/escort/ec/detail?hHinCd=EA614LS","EA614LS")</f>
        <v>EA614LS</v>
      </c>
    </row>
    <row r="112" spans="2:5" x14ac:dyDescent="0.2">
      <c r="B112" s="6" t="s">
        <v>349</v>
      </c>
      <c r="C112" s="6" t="s">
        <v>350</v>
      </c>
      <c r="D112" s="6" t="s">
        <v>351</v>
      </c>
      <c r="E112" s="5" t="str">
        <f>HYPERLINK("https://www.esco-net.com/wcs/escort/ec/detail?hHinCd=EA687AM-100A","EA687AM-100A")</f>
        <v>EA687AM-100A</v>
      </c>
    </row>
    <row r="113" spans="2:5" x14ac:dyDescent="0.2">
      <c r="B113" s="6" t="s">
        <v>352</v>
      </c>
      <c r="C113" s="6" t="s">
        <v>353</v>
      </c>
      <c r="D113" s="6" t="s">
        <v>354</v>
      </c>
      <c r="E113" s="5" t="str">
        <f>HYPERLINK("https://www.esco-net.com/wcs/escort/ec/detail?hHinCd=EA602WB-3","EA602WB-3")</f>
        <v>EA602WB-3</v>
      </c>
    </row>
    <row r="114" spans="2:5" x14ac:dyDescent="0.2">
      <c r="B114" s="6" t="s">
        <v>355</v>
      </c>
      <c r="C114" s="6" t="s">
        <v>356</v>
      </c>
      <c r="D114" s="6" t="s">
        <v>357</v>
      </c>
      <c r="E114" s="5"/>
    </row>
    <row r="115" spans="2:5" x14ac:dyDescent="0.2">
      <c r="B115" s="6" t="s">
        <v>355</v>
      </c>
      <c r="C115" s="6" t="s">
        <v>358</v>
      </c>
      <c r="D115" s="6" t="s">
        <v>359</v>
      </c>
      <c r="E115" s="5" t="str">
        <f>HYPERLINK("https://www.esco-net.com/wcs/escort/ec/detail?hHinCd=EA614HS-7","EA614HS-7")</f>
        <v>EA614HS-7</v>
      </c>
    </row>
    <row r="116" spans="2:5" x14ac:dyDescent="0.2">
      <c r="B116" s="6" t="s">
        <v>21</v>
      </c>
      <c r="C116" s="6" t="s">
        <v>360</v>
      </c>
      <c r="D116" s="6" t="s">
        <v>361</v>
      </c>
      <c r="E116" s="5" t="str">
        <f>HYPERLINK("https://www.esco-net.com/wcs/escort/ec/detail?hHinCd=EA614BA-22","EA614BA-22")</f>
        <v>EA614BA-22</v>
      </c>
    </row>
    <row r="117" spans="2:5" x14ac:dyDescent="0.2">
      <c r="B117" s="6" t="s">
        <v>21</v>
      </c>
      <c r="C117" s="6" t="s">
        <v>362</v>
      </c>
      <c r="D117" s="6" t="s">
        <v>363</v>
      </c>
      <c r="E117" s="5" t="str">
        <f>HYPERLINK("https://www.esco-net.com/wcs/escort/ec/detail?hHinCd=EA616CD-5","EA616CD-5")</f>
        <v>EA616CD-5</v>
      </c>
    </row>
    <row r="118" spans="2:5" x14ac:dyDescent="0.2">
      <c r="B118" s="6" t="s">
        <v>364</v>
      </c>
      <c r="C118" s="6" t="s">
        <v>365</v>
      </c>
      <c r="D118" s="6" t="s">
        <v>366</v>
      </c>
      <c r="E118" s="5" t="str">
        <f>HYPERLINK("https://www.esco-net.com/wcs/escort/ec/detail?hHinCd=EA618JN-101","EA618JN-101")</f>
        <v>EA618JN-101</v>
      </c>
    </row>
    <row r="119" spans="2:5" x14ac:dyDescent="0.2">
      <c r="B119" s="6" t="s">
        <v>364</v>
      </c>
      <c r="C119" s="6" t="s">
        <v>367</v>
      </c>
      <c r="D119" s="6" t="s">
        <v>368</v>
      </c>
      <c r="E119" s="5"/>
    </row>
    <row r="120" spans="2:5" x14ac:dyDescent="0.2">
      <c r="B120" s="6" t="s">
        <v>68</v>
      </c>
      <c r="C120" s="6" t="s">
        <v>369</v>
      </c>
      <c r="D120" s="6" t="s">
        <v>370</v>
      </c>
      <c r="E120" s="5"/>
    </row>
    <row r="121" spans="2:5" x14ac:dyDescent="0.2">
      <c r="B121" s="6" t="s">
        <v>371</v>
      </c>
      <c r="C121" s="6" t="s">
        <v>372</v>
      </c>
      <c r="D121" s="6" t="s">
        <v>373</v>
      </c>
      <c r="E121" s="5" t="str">
        <f>HYPERLINK("https://www.esco-net.com/wcs/escort/ec/detail?hHinCd=EA618KN-32","EA618KN-32")</f>
        <v>EA618KN-32</v>
      </c>
    </row>
    <row r="122" spans="2:5" x14ac:dyDescent="0.2">
      <c r="B122" s="6" t="s">
        <v>374</v>
      </c>
      <c r="C122" s="6" t="s">
        <v>375</v>
      </c>
      <c r="D122" s="6" t="s">
        <v>376</v>
      </c>
      <c r="E122" s="5" t="str">
        <f>HYPERLINK("https://www.esco-net.com/wcs/escort/ec/detail?hHinCd=EA618VC-3A","EA618VC-3A")</f>
        <v>EA618VC-3A</v>
      </c>
    </row>
    <row r="123" spans="2:5" x14ac:dyDescent="0.2">
      <c r="B123" s="6" t="s">
        <v>377</v>
      </c>
      <c r="C123" s="6" t="s">
        <v>378</v>
      </c>
      <c r="D123" s="6" t="s">
        <v>379</v>
      </c>
      <c r="E123" s="5" t="str">
        <f>HYPERLINK("https://www.esco-net.com/wcs/escort/ec/detail?hHinCd=EA618BN-20","EA618BN-20")</f>
        <v>EA618BN-20</v>
      </c>
    </row>
    <row r="124" spans="2:5" x14ac:dyDescent="0.2">
      <c r="B124" s="6" t="s">
        <v>380</v>
      </c>
      <c r="C124" s="6" t="s">
        <v>381</v>
      </c>
      <c r="D124" s="6" t="s">
        <v>382</v>
      </c>
      <c r="E124" s="5"/>
    </row>
    <row r="125" spans="2:5" x14ac:dyDescent="0.2">
      <c r="B125" s="6" t="s">
        <v>11</v>
      </c>
      <c r="C125" s="6" t="s">
        <v>383</v>
      </c>
      <c r="D125" s="6" t="s">
        <v>384</v>
      </c>
      <c r="E125" s="5" t="str">
        <f>HYPERLINK("https://www.esco-net.com/wcs/escort/ec/detail?hHinCd=EA618RN-17","EA618RN-17")</f>
        <v>EA618RN-17</v>
      </c>
    </row>
    <row r="126" spans="2:5" x14ac:dyDescent="0.2">
      <c r="B126" s="6" t="s">
        <v>11</v>
      </c>
      <c r="C126" s="6" t="s">
        <v>385</v>
      </c>
      <c r="D126" s="6" t="s">
        <v>386</v>
      </c>
      <c r="E126" s="5" t="str">
        <f>HYPERLINK("https://www.esco-net.com/wcs/escort/ec/detail?hHinCd=EA618RN-19","EA618RN-19")</f>
        <v>EA618RN-19</v>
      </c>
    </row>
    <row r="127" spans="2:5" x14ac:dyDescent="0.2">
      <c r="B127" s="6" t="s">
        <v>11</v>
      </c>
      <c r="C127" s="6" t="s">
        <v>387</v>
      </c>
      <c r="D127" s="6" t="s">
        <v>388</v>
      </c>
      <c r="E127" s="5" t="str">
        <f>HYPERLINK("https://www.esco-net.com/wcs/escort/ec/detail?hHinCd=EA618RN-22","EA618RN-22")</f>
        <v>EA618RN-22</v>
      </c>
    </row>
    <row r="128" spans="2:5" x14ac:dyDescent="0.2">
      <c r="B128" s="6" t="s">
        <v>11</v>
      </c>
      <c r="C128" s="6" t="s">
        <v>389</v>
      </c>
      <c r="D128" s="6" t="s">
        <v>373</v>
      </c>
      <c r="E128" s="5" t="str">
        <f>HYPERLINK("https://www.esco-net.com/wcs/escort/ec/detail?hHinCd=EA618RN-32","EA618RN-32")</f>
        <v>EA618RN-32</v>
      </c>
    </row>
    <row r="129" spans="2:5" x14ac:dyDescent="0.2">
      <c r="B129" s="6" t="s">
        <v>11</v>
      </c>
      <c r="C129" s="6" t="s">
        <v>390</v>
      </c>
      <c r="D129" s="6" t="s">
        <v>391</v>
      </c>
      <c r="E129" s="5"/>
    </row>
    <row r="130" spans="2:5" x14ac:dyDescent="0.2">
      <c r="B130" s="6" t="s">
        <v>69</v>
      </c>
      <c r="C130" s="6" t="s">
        <v>392</v>
      </c>
      <c r="D130" s="6" t="s">
        <v>393</v>
      </c>
      <c r="E130" s="5" t="str">
        <f>HYPERLINK("https://www.esco-net.com/wcs/escort/ec/detail?hHinCd=EA684RC-8","EA684RC-8")</f>
        <v>EA684RC-8</v>
      </c>
    </row>
    <row r="131" spans="2:5" x14ac:dyDescent="0.2">
      <c r="B131" s="6" t="s">
        <v>69</v>
      </c>
      <c r="C131" s="6" t="s">
        <v>394</v>
      </c>
      <c r="D131" s="6" t="s">
        <v>395</v>
      </c>
      <c r="E131" s="5"/>
    </row>
    <row r="132" spans="2:5" x14ac:dyDescent="0.2">
      <c r="B132" s="6" t="s">
        <v>31</v>
      </c>
      <c r="C132" s="6" t="s">
        <v>396</v>
      </c>
      <c r="D132" s="6" t="s">
        <v>397</v>
      </c>
      <c r="E132" s="5" t="str">
        <f>HYPERLINK("https://www.esco-net.com/wcs/escort/ec/detail?hHinCd=EA614AA-100A","EA614AA-100A")</f>
        <v>EA614AA-100A</v>
      </c>
    </row>
    <row r="133" spans="2:5" x14ac:dyDescent="0.2">
      <c r="B133" s="6" t="s">
        <v>31</v>
      </c>
      <c r="C133" s="6" t="s">
        <v>398</v>
      </c>
      <c r="D133" s="6" t="s">
        <v>399</v>
      </c>
      <c r="E133" s="5" t="str">
        <f>HYPERLINK("https://www.esco-net.com/wcs/escort/ec/detail?hHinCd=EA615AN-7","EA615AN-7")</f>
        <v>EA615AN-7</v>
      </c>
    </row>
    <row r="134" spans="2:5" x14ac:dyDescent="0.2">
      <c r="B134" s="6" t="s">
        <v>400</v>
      </c>
      <c r="C134" s="6" t="s">
        <v>401</v>
      </c>
      <c r="D134" s="6" t="s">
        <v>402</v>
      </c>
      <c r="E134" s="5"/>
    </row>
    <row r="135" spans="2:5" x14ac:dyDescent="0.2">
      <c r="B135" s="6" t="s">
        <v>70</v>
      </c>
      <c r="C135" s="6" t="s">
        <v>403</v>
      </c>
      <c r="D135" s="6" t="s">
        <v>404</v>
      </c>
      <c r="E135" s="5"/>
    </row>
    <row r="136" spans="2:5" x14ac:dyDescent="0.2">
      <c r="B136" s="6" t="s">
        <v>405</v>
      </c>
      <c r="C136" s="6" t="s">
        <v>406</v>
      </c>
      <c r="D136" s="6" t="s">
        <v>407</v>
      </c>
      <c r="E136" s="5"/>
    </row>
    <row r="137" spans="2:5" x14ac:dyDescent="0.2">
      <c r="B137" s="6" t="s">
        <v>22</v>
      </c>
      <c r="C137" s="6" t="s">
        <v>408</v>
      </c>
      <c r="D137" s="6" t="s">
        <v>409</v>
      </c>
      <c r="E137" s="5" t="str">
        <f>HYPERLINK("https://www.esco-net.com/wcs/escort/ec/detail?hHinCd=EA602AS-30","EA602AS-30")</f>
        <v>EA602AS-30</v>
      </c>
    </row>
    <row r="138" spans="2:5" x14ac:dyDescent="0.2">
      <c r="B138" s="6" t="s">
        <v>22</v>
      </c>
      <c r="C138" s="6" t="s">
        <v>410</v>
      </c>
      <c r="D138" s="6" t="s">
        <v>411</v>
      </c>
      <c r="E138" s="5"/>
    </row>
    <row r="139" spans="2:5" x14ac:dyDescent="0.2">
      <c r="B139" s="6" t="s">
        <v>412</v>
      </c>
      <c r="C139" s="6" t="s">
        <v>413</v>
      </c>
      <c r="D139" s="6" t="s">
        <v>414</v>
      </c>
      <c r="E139" s="5"/>
    </row>
    <row r="140" spans="2:5" x14ac:dyDescent="0.2">
      <c r="B140" s="6" t="s">
        <v>415</v>
      </c>
      <c r="C140" s="6" t="s">
        <v>416</v>
      </c>
      <c r="D140" s="6" t="s">
        <v>417</v>
      </c>
      <c r="E140" s="5"/>
    </row>
    <row r="141" spans="2:5" x14ac:dyDescent="0.2">
      <c r="B141" s="6" t="s">
        <v>415</v>
      </c>
      <c r="C141" s="6" t="s">
        <v>418</v>
      </c>
      <c r="D141" s="6" t="s">
        <v>419</v>
      </c>
      <c r="E141" s="5" t="str">
        <f>HYPERLINK("https://www.esco-net.com/wcs/escort/ec/detail?hHinCd=EA613XS-33","EA613XS-33")</f>
        <v>EA613XS-33</v>
      </c>
    </row>
    <row r="142" spans="2:5" x14ac:dyDescent="0.2">
      <c r="B142" s="6" t="s">
        <v>23</v>
      </c>
      <c r="C142" s="6" t="s">
        <v>420</v>
      </c>
      <c r="D142" s="6" t="s">
        <v>421</v>
      </c>
      <c r="E142" s="5"/>
    </row>
    <row r="143" spans="2:5" x14ac:dyDescent="0.2">
      <c r="B143" s="6" t="s">
        <v>422</v>
      </c>
      <c r="C143" s="6" t="s">
        <v>423</v>
      </c>
      <c r="D143" s="6" t="s">
        <v>424</v>
      </c>
      <c r="E143" s="5" t="str">
        <f>HYPERLINK("https://www.esco-net.com/wcs/escort/ec/detail?hHinCd=EA557EB-12","EA557EB-12")</f>
        <v>EA557EB-12</v>
      </c>
    </row>
    <row r="144" spans="2:5" x14ac:dyDescent="0.2">
      <c r="B144" s="6" t="s">
        <v>425</v>
      </c>
      <c r="C144" s="6" t="s">
        <v>426</v>
      </c>
      <c r="D144" s="6" t="s">
        <v>427</v>
      </c>
      <c r="E144" s="5" t="str">
        <f>HYPERLINK("https://www.esco-net.com/wcs/escort/ec/detail?hHinCd=EA557AV-2","EA557AV-2")</f>
        <v>EA557AV-2</v>
      </c>
    </row>
    <row r="145" spans="2:5" x14ac:dyDescent="0.2">
      <c r="B145" s="6" t="s">
        <v>428</v>
      </c>
      <c r="C145" s="6" t="s">
        <v>429</v>
      </c>
      <c r="D145" s="6" t="s">
        <v>430</v>
      </c>
      <c r="E145" s="5" t="str">
        <f>HYPERLINK("https://www.esco-net.com/wcs/escort/ec/detail?hHinCd=EA560PE-91A","EA560PE-91A")</f>
        <v>EA560PE-91A</v>
      </c>
    </row>
    <row r="146" spans="2:5" x14ac:dyDescent="0.2">
      <c r="B146" s="6" t="s">
        <v>431</v>
      </c>
      <c r="C146" s="6" t="s">
        <v>432</v>
      </c>
      <c r="D146" s="6" t="s">
        <v>433</v>
      </c>
      <c r="E146" s="5" t="str">
        <f>HYPERLINK("https://www.esco-net.com/wcs/escort/ec/detail?hHinCd=EA573LW-1.5A","EA573LW-1.5A")</f>
        <v>EA573LW-1.5A</v>
      </c>
    </row>
    <row r="147" spans="2:5" x14ac:dyDescent="0.2">
      <c r="B147" s="6" t="s">
        <v>431</v>
      </c>
      <c r="C147" s="6" t="s">
        <v>434</v>
      </c>
      <c r="D147" s="6" t="s">
        <v>435</v>
      </c>
      <c r="E147" s="5" t="str">
        <f>HYPERLINK("https://www.esco-net.com/wcs/escort/ec/detail?hHinCd=EA573LW-2A","EA573LW-2A")</f>
        <v>EA573LW-2A</v>
      </c>
    </row>
    <row r="148" spans="2:5" x14ac:dyDescent="0.2">
      <c r="B148" s="6" t="s">
        <v>436</v>
      </c>
      <c r="C148" s="6" t="s">
        <v>437</v>
      </c>
      <c r="D148" s="6" t="s">
        <v>438</v>
      </c>
      <c r="E148" s="5" t="str">
        <f>HYPERLINK("https://www.esco-net.com/wcs/escort/ec/detail?hHinCd=EA560WA-59","EA560WA-59")</f>
        <v>EA560WA-59</v>
      </c>
    </row>
    <row r="149" spans="2:5" x14ac:dyDescent="0.2">
      <c r="B149" s="6" t="s">
        <v>439</v>
      </c>
      <c r="C149" s="6" t="s">
        <v>440</v>
      </c>
      <c r="D149" s="6" t="s">
        <v>441</v>
      </c>
      <c r="E149" s="5" t="str">
        <f>HYPERLINK("https://www.esco-net.com/wcs/escort/ec/detail?hHinCd=EA611KR-223","EA611KR-223")</f>
        <v>EA611KR-223</v>
      </c>
    </row>
    <row r="150" spans="2:5" x14ac:dyDescent="0.2">
      <c r="B150" s="6" t="s">
        <v>71</v>
      </c>
      <c r="C150" s="6" t="s">
        <v>442</v>
      </c>
      <c r="D150" s="6" t="s">
        <v>443</v>
      </c>
      <c r="E150" s="5"/>
    </row>
    <row r="151" spans="2:5" x14ac:dyDescent="0.2">
      <c r="B151" s="6" t="s">
        <v>444</v>
      </c>
      <c r="C151" s="6" t="s">
        <v>445</v>
      </c>
      <c r="D151" s="6" t="s">
        <v>446</v>
      </c>
      <c r="E151" s="5" t="str">
        <f>HYPERLINK("https://www.esco-net.com/wcs/escort/ec/detail?hHinCd=EA611GW-1","EA611GW-1")</f>
        <v>EA611GW-1</v>
      </c>
    </row>
    <row r="152" spans="2:5" x14ac:dyDescent="0.2">
      <c r="B152" s="6" t="s">
        <v>447</v>
      </c>
      <c r="C152" s="6" t="s">
        <v>448</v>
      </c>
      <c r="D152" s="6" t="s">
        <v>449</v>
      </c>
      <c r="E152" s="5"/>
    </row>
    <row r="153" spans="2:5" x14ac:dyDescent="0.2">
      <c r="B153" s="6" t="s">
        <v>447</v>
      </c>
      <c r="C153" s="6" t="s">
        <v>450</v>
      </c>
      <c r="D153" s="6" t="s">
        <v>451</v>
      </c>
      <c r="E153" s="5" t="str">
        <f>HYPERLINK("https://www.esco-net.com/wcs/escort/ec/detail?hHinCd=EA813AF-4","EA813AF-4")</f>
        <v>EA813AF-4</v>
      </c>
    </row>
    <row r="154" spans="2:5" x14ac:dyDescent="0.2">
      <c r="B154" s="6" t="s">
        <v>447</v>
      </c>
      <c r="C154" s="6" t="s">
        <v>452</v>
      </c>
      <c r="D154" s="6" t="s">
        <v>453</v>
      </c>
      <c r="E154" s="5" t="str">
        <f>HYPERLINK("https://www.esco-net.com/wcs/escort/ec/detail?hHinCd=EA813A-127","EA813A-127")</f>
        <v>EA813A-127</v>
      </c>
    </row>
    <row r="155" spans="2:5" x14ac:dyDescent="0.2">
      <c r="B155" s="6" t="s">
        <v>454</v>
      </c>
      <c r="C155" s="6" t="s">
        <v>455</v>
      </c>
      <c r="D155" s="6" t="s">
        <v>456</v>
      </c>
      <c r="E155" s="5" t="str">
        <f>HYPERLINK("https://www.esco-net.com/wcs/escort/ec/detail?hHinCd=EA573KL-2.5","EA573KL-2.5")</f>
        <v>EA573KL-2.5</v>
      </c>
    </row>
    <row r="156" spans="2:5" x14ac:dyDescent="0.2">
      <c r="B156" s="6" t="s">
        <v>12</v>
      </c>
      <c r="C156" s="6" t="s">
        <v>457</v>
      </c>
      <c r="D156" s="6" t="s">
        <v>458</v>
      </c>
      <c r="E156" s="5" t="str">
        <f>HYPERLINK("https://www.esco-net.com/wcs/escort/ec/detail?hHinCd=EA573BP-27","EA573BP-27")</f>
        <v>EA573BP-27</v>
      </c>
    </row>
    <row r="157" spans="2:5" x14ac:dyDescent="0.2">
      <c r="B157" s="6" t="s">
        <v>12</v>
      </c>
      <c r="C157" s="6" t="s">
        <v>459</v>
      </c>
      <c r="D157" s="6" t="s">
        <v>460</v>
      </c>
      <c r="E157" s="5" t="str">
        <f>HYPERLINK("https://www.esco-net.com/wcs/escort/ec/detail?hHinCd=EA573BP-15","EA573BP-15")</f>
        <v>EA573BP-15</v>
      </c>
    </row>
    <row r="158" spans="2:5" x14ac:dyDescent="0.2">
      <c r="B158" s="6" t="s">
        <v>461</v>
      </c>
      <c r="C158" s="6" t="s">
        <v>462</v>
      </c>
      <c r="D158" s="6" t="s">
        <v>463</v>
      </c>
      <c r="E158" s="5" t="str">
        <f>HYPERLINK("https://www.esco-net.com/wcs/escort/ec/detail?hHinCd=EA572DL","EA572DL")</f>
        <v>EA572DL</v>
      </c>
    </row>
    <row r="159" spans="2:5" x14ac:dyDescent="0.2">
      <c r="B159" s="6" t="s">
        <v>461</v>
      </c>
      <c r="C159" s="6" t="s">
        <v>464</v>
      </c>
      <c r="D159" s="6" t="s">
        <v>465</v>
      </c>
      <c r="E159" s="5" t="str">
        <f>HYPERLINK("https://www.esco-net.com/wcs/escort/ec/detail?hHinCd=EA572MJ-25","EA572MJ-25")</f>
        <v>EA572MJ-25</v>
      </c>
    </row>
    <row r="160" spans="2:5" x14ac:dyDescent="0.2">
      <c r="B160" s="6" t="s">
        <v>461</v>
      </c>
      <c r="C160" s="6" t="s">
        <v>466</v>
      </c>
      <c r="D160" s="6" t="s">
        <v>467</v>
      </c>
      <c r="E160" s="5"/>
    </row>
    <row r="161" spans="2:5" x14ac:dyDescent="0.2">
      <c r="B161" s="6" t="s">
        <v>461</v>
      </c>
      <c r="C161" s="6" t="s">
        <v>468</v>
      </c>
      <c r="D161" s="6" t="s">
        <v>469</v>
      </c>
      <c r="E161" s="5"/>
    </row>
    <row r="162" spans="2:5" x14ac:dyDescent="0.2">
      <c r="B162" s="6" t="s">
        <v>470</v>
      </c>
      <c r="C162" s="6" t="s">
        <v>471</v>
      </c>
      <c r="D162" s="6" t="s">
        <v>472</v>
      </c>
      <c r="E162" s="5" t="str">
        <f>HYPERLINK("https://www.esco-net.com/wcs/escort/ec/detail?hHinCd=EA826VJ-6","EA826VJ-6")</f>
        <v>EA826VJ-6</v>
      </c>
    </row>
    <row r="163" spans="2:5" x14ac:dyDescent="0.2">
      <c r="B163" s="6" t="s">
        <v>470</v>
      </c>
      <c r="C163" s="6" t="s">
        <v>473</v>
      </c>
      <c r="D163" s="6" t="s">
        <v>474</v>
      </c>
      <c r="E163" s="5" t="str">
        <f>HYPERLINK("https://www.esco-net.com/wcs/escort/ec/detail?hHinCd=EA826VK-102","EA826VK-102")</f>
        <v>EA826VK-102</v>
      </c>
    </row>
    <row r="164" spans="2:5" x14ac:dyDescent="0.2">
      <c r="B164" s="6" t="s">
        <v>475</v>
      </c>
      <c r="C164" s="6" t="s">
        <v>476</v>
      </c>
      <c r="D164" s="6" t="s">
        <v>477</v>
      </c>
      <c r="E164" s="5" t="str">
        <f>HYPERLINK("https://www.esco-net.com/wcs/escort/ec/detail?hHinCd=EA521VL-6","EA521VL-6")</f>
        <v>EA521VL-6</v>
      </c>
    </row>
    <row r="165" spans="2:5" x14ac:dyDescent="0.2">
      <c r="B165" s="6" t="s">
        <v>478</v>
      </c>
      <c r="C165" s="6" t="s">
        <v>479</v>
      </c>
      <c r="D165" s="6" t="s">
        <v>480</v>
      </c>
      <c r="E165" s="5"/>
    </row>
    <row r="166" spans="2:5" x14ac:dyDescent="0.2">
      <c r="B166" s="6" t="s">
        <v>481</v>
      </c>
      <c r="C166" s="6" t="s">
        <v>482</v>
      </c>
      <c r="D166" s="6" t="s">
        <v>483</v>
      </c>
      <c r="E166" s="5" t="str">
        <f>HYPERLINK("https://www.esco-net.com/wcs/escort/ec/detail?hHinCd=EA826VM-102","EA826VM-102")</f>
        <v>EA826VM-102</v>
      </c>
    </row>
    <row r="167" spans="2:5" x14ac:dyDescent="0.2">
      <c r="B167" s="6" t="s">
        <v>481</v>
      </c>
      <c r="C167" s="6" t="s">
        <v>484</v>
      </c>
      <c r="D167" s="6" t="s">
        <v>485</v>
      </c>
      <c r="E167" s="5" t="str">
        <f>HYPERLINK("https://www.esco-net.com/wcs/escort/ec/detail?hHinCd=EA826VR-54","EA826VR-54")</f>
        <v>EA826VR-54</v>
      </c>
    </row>
    <row r="168" spans="2:5" x14ac:dyDescent="0.2">
      <c r="B168" s="6" t="s">
        <v>486</v>
      </c>
      <c r="C168" s="6" t="s">
        <v>487</v>
      </c>
      <c r="D168" s="6" t="s">
        <v>488</v>
      </c>
      <c r="E168" s="5" t="str">
        <f>HYPERLINK("https://www.esco-net.com/wcs/escort/ec/detail?hHinCd=EA521TF-11","EA521TF-11")</f>
        <v>EA521TF-11</v>
      </c>
    </row>
    <row r="169" spans="2:5" x14ac:dyDescent="0.2">
      <c r="B169" s="6" t="s">
        <v>489</v>
      </c>
      <c r="C169" s="6" t="s">
        <v>490</v>
      </c>
      <c r="D169" s="6" t="s">
        <v>491</v>
      </c>
      <c r="E169" s="5" t="str">
        <f>HYPERLINK("https://www.esco-net.com/wcs/escort/ec/detail?hHinCd=EA109AR-71","EA109AR-71")</f>
        <v>EA109AR-71</v>
      </c>
    </row>
    <row r="170" spans="2:5" x14ac:dyDescent="0.2">
      <c r="B170" s="6" t="s">
        <v>492</v>
      </c>
      <c r="C170" s="6" t="s">
        <v>493</v>
      </c>
      <c r="D170" s="6" t="s">
        <v>494</v>
      </c>
      <c r="E170" s="5" t="str">
        <f>HYPERLINK("https://www.esco-net.com/wcs/escort/ec/detail?hHinCd=EA109AZ-11","EA109AZ-11")</f>
        <v>EA109AZ-11</v>
      </c>
    </row>
    <row r="171" spans="2:5" x14ac:dyDescent="0.2">
      <c r="B171" s="6" t="s">
        <v>492</v>
      </c>
      <c r="C171" s="6" t="s">
        <v>495</v>
      </c>
      <c r="D171" s="6" t="s">
        <v>496</v>
      </c>
      <c r="E171" s="5" t="str">
        <f>HYPERLINK("https://www.esco-net.com/wcs/escort/ec/detail?hHinCd=EA109DZ","EA109DZ")</f>
        <v>EA109DZ</v>
      </c>
    </row>
    <row r="172" spans="2:5" x14ac:dyDescent="0.2">
      <c r="B172" s="6" t="s">
        <v>497</v>
      </c>
      <c r="C172" s="6" t="s">
        <v>498</v>
      </c>
      <c r="D172" s="6" t="s">
        <v>499</v>
      </c>
      <c r="E172" s="5" t="str">
        <f>HYPERLINK("https://www.esco-net.com/wcs/escort/ec/detail?hHinCd=EA928AJ-96","EA928AJ-96")</f>
        <v>EA928AJ-96</v>
      </c>
    </row>
    <row r="173" spans="2:5" x14ac:dyDescent="0.2">
      <c r="B173" s="6" t="s">
        <v>72</v>
      </c>
      <c r="C173" s="6" t="s">
        <v>500</v>
      </c>
      <c r="D173" s="6" t="s">
        <v>501</v>
      </c>
      <c r="E173" s="5"/>
    </row>
    <row r="174" spans="2:5" x14ac:dyDescent="0.2">
      <c r="B174" s="6" t="s">
        <v>502</v>
      </c>
      <c r="C174" s="6" t="s">
        <v>503</v>
      </c>
      <c r="D174" s="6" t="s">
        <v>504</v>
      </c>
      <c r="E174" s="5" t="str">
        <f>HYPERLINK("https://www.esco-net.com/wcs/escort/ec/detail?hHinCd=EA508SC-151A","EA508SC-151A")</f>
        <v>EA508SC-151A</v>
      </c>
    </row>
    <row r="175" spans="2:5" x14ac:dyDescent="0.2">
      <c r="B175" s="6" t="s">
        <v>505</v>
      </c>
      <c r="C175" s="6" t="s">
        <v>506</v>
      </c>
      <c r="D175" s="6" t="s">
        <v>507</v>
      </c>
      <c r="E175" s="5" t="str">
        <f>HYPERLINK("https://www.esco-net.com/wcs/escort/ec/detail?hHinCd=EA929AW-14BA","EA929AW-14BA")</f>
        <v>EA929AW-14BA</v>
      </c>
    </row>
    <row r="176" spans="2:5" x14ac:dyDescent="0.2">
      <c r="B176" s="6" t="s">
        <v>508</v>
      </c>
      <c r="C176" s="6" t="s">
        <v>509</v>
      </c>
      <c r="D176" s="6" t="s">
        <v>510</v>
      </c>
      <c r="E176" s="5" t="str">
        <f>HYPERLINK("https://www.esco-net.com/wcs/escort/ec/detail?hHinCd=EA929DH-91","EA929DH-91")</f>
        <v>EA929DH-91</v>
      </c>
    </row>
    <row r="177" spans="2:5" x14ac:dyDescent="0.2">
      <c r="B177" s="6" t="s">
        <v>511</v>
      </c>
      <c r="C177" s="6" t="s">
        <v>512</v>
      </c>
      <c r="D177" s="6" t="s">
        <v>513</v>
      </c>
      <c r="E177" s="5" t="str">
        <f>HYPERLINK("https://www.esco-net.com/wcs/escort/ec/detail?hHinCd=EA991JL-11","EA991JL-11")</f>
        <v>EA991JL-11</v>
      </c>
    </row>
    <row r="178" spans="2:5" x14ac:dyDescent="0.2">
      <c r="B178" s="6" t="s">
        <v>73</v>
      </c>
      <c r="C178" s="6" t="s">
        <v>514</v>
      </c>
      <c r="D178" s="6" t="s">
        <v>515</v>
      </c>
      <c r="E178" s="5" t="str">
        <f>HYPERLINK("https://www.esco-net.com/wcs/escort/ec/detail?hHinCd=EA992D-1","EA992D-1")</f>
        <v>EA992D-1</v>
      </c>
    </row>
    <row r="179" spans="2:5" x14ac:dyDescent="0.2">
      <c r="B179" s="6" t="s">
        <v>516</v>
      </c>
      <c r="C179" s="6" t="s">
        <v>517</v>
      </c>
      <c r="D179" s="6" t="s">
        <v>518</v>
      </c>
      <c r="E179" s="5"/>
    </row>
    <row r="180" spans="2:5" x14ac:dyDescent="0.2">
      <c r="B180" s="6" t="s">
        <v>74</v>
      </c>
      <c r="C180" s="6" t="s">
        <v>519</v>
      </c>
      <c r="D180" s="6" t="s">
        <v>520</v>
      </c>
      <c r="E180" s="5" t="str">
        <f>HYPERLINK("https://www.esco-net.com/wcs/escort/ec/detail?hHinCd=EA992B-22","EA992B-22")</f>
        <v>EA992B-22</v>
      </c>
    </row>
    <row r="181" spans="2:5" x14ac:dyDescent="0.2">
      <c r="B181" s="6" t="s">
        <v>75</v>
      </c>
      <c r="C181" s="6" t="s">
        <v>521</v>
      </c>
      <c r="D181" s="6" t="s">
        <v>522</v>
      </c>
      <c r="E181" s="5" t="str">
        <f>HYPERLINK("https://www.esco-net.com/wcs/escort/ec/detail?hHinCd=EA990PA-22A","EA990PA-22A")</f>
        <v>EA990PA-22A</v>
      </c>
    </row>
    <row r="182" spans="2:5" x14ac:dyDescent="0.2">
      <c r="B182" s="6" t="s">
        <v>76</v>
      </c>
      <c r="C182" s="6" t="s">
        <v>523</v>
      </c>
      <c r="D182" s="6" t="s">
        <v>524</v>
      </c>
      <c r="E182" s="5" t="str">
        <f>HYPERLINK("https://www.esco-net.com/wcs/escort/ec/detail?hHinCd=EA991GL-13","EA991GL-13")</f>
        <v>EA991GL-13</v>
      </c>
    </row>
    <row r="183" spans="2:5" x14ac:dyDescent="0.2">
      <c r="B183" s="6" t="s">
        <v>525</v>
      </c>
      <c r="C183" s="6" t="s">
        <v>526</v>
      </c>
      <c r="D183" s="6" t="s">
        <v>527</v>
      </c>
      <c r="E183" s="5" t="str">
        <f>HYPERLINK("https://www.esco-net.com/wcs/escort/ec/detail?hHinCd=EA991CJ","EA991CJ")</f>
        <v>EA991CJ</v>
      </c>
    </row>
    <row r="184" spans="2:5" x14ac:dyDescent="0.2">
      <c r="B184" s="6" t="s">
        <v>525</v>
      </c>
      <c r="C184" s="6" t="s">
        <v>528</v>
      </c>
      <c r="D184" s="6" t="s">
        <v>529</v>
      </c>
      <c r="E184" s="5" t="str">
        <f>HYPERLINK("https://www.esco-net.com/wcs/escort/ec/detail?hHinCd=EA991CE-21","EA991CE-21")</f>
        <v>EA991CE-21</v>
      </c>
    </row>
    <row r="185" spans="2:5" x14ac:dyDescent="0.2">
      <c r="B185" s="6" t="s">
        <v>525</v>
      </c>
      <c r="C185" s="6" t="s">
        <v>530</v>
      </c>
      <c r="D185" s="6" t="s">
        <v>531</v>
      </c>
      <c r="E185" s="5" t="str">
        <f>HYPERLINK("https://www.esco-net.com/wcs/escort/ec/detail?hHinCd=EA991CA-11","EA991CA-11")</f>
        <v>EA991CA-11</v>
      </c>
    </row>
    <row r="186" spans="2:5" x14ac:dyDescent="0.2">
      <c r="B186" s="6" t="s">
        <v>525</v>
      </c>
      <c r="C186" s="6" t="s">
        <v>532</v>
      </c>
      <c r="D186" s="6" t="s">
        <v>533</v>
      </c>
      <c r="E186" s="5" t="str">
        <f>HYPERLINK("https://www.esco-net.com/wcs/escort/ec/detail?hHinCd=EA991CN-106","EA991CN-106")</f>
        <v>EA991CN-106</v>
      </c>
    </row>
    <row r="187" spans="2:5" x14ac:dyDescent="0.2">
      <c r="B187" s="6" t="s">
        <v>525</v>
      </c>
      <c r="C187" s="6" t="s">
        <v>534</v>
      </c>
      <c r="D187" s="6" t="s">
        <v>535</v>
      </c>
      <c r="E187" s="5"/>
    </row>
    <row r="188" spans="2:5" x14ac:dyDescent="0.2">
      <c r="B188" s="6" t="s">
        <v>525</v>
      </c>
      <c r="C188" s="6" t="s">
        <v>536</v>
      </c>
      <c r="D188" s="6" t="s">
        <v>537</v>
      </c>
      <c r="E188" s="5" t="str">
        <f>HYPERLINK("https://www.esco-net.com/wcs/escort/ec/detail?hHinCd=EA991CN-300","EA991CN-300")</f>
        <v>EA991CN-300</v>
      </c>
    </row>
    <row r="189" spans="2:5" x14ac:dyDescent="0.2">
      <c r="B189" s="6" t="s">
        <v>525</v>
      </c>
      <c r="C189" s="6" t="s">
        <v>538</v>
      </c>
      <c r="D189" s="6" t="s">
        <v>539</v>
      </c>
      <c r="E189" s="5"/>
    </row>
    <row r="190" spans="2:5" x14ac:dyDescent="0.2">
      <c r="B190" s="6" t="s">
        <v>525</v>
      </c>
      <c r="C190" s="6" t="s">
        <v>540</v>
      </c>
      <c r="D190" s="6" t="s">
        <v>541</v>
      </c>
      <c r="E190" s="5"/>
    </row>
    <row r="191" spans="2:5" x14ac:dyDescent="0.2">
      <c r="B191" s="6" t="s">
        <v>542</v>
      </c>
      <c r="C191" s="6" t="s">
        <v>543</v>
      </c>
      <c r="D191" s="6" t="s">
        <v>147</v>
      </c>
      <c r="E191" s="5"/>
    </row>
    <row r="192" spans="2:5" x14ac:dyDescent="0.2">
      <c r="B192" s="6" t="s">
        <v>542</v>
      </c>
      <c r="C192" s="6" t="s">
        <v>544</v>
      </c>
      <c r="D192" s="6" t="s">
        <v>545</v>
      </c>
      <c r="E192" s="5"/>
    </row>
    <row r="193" spans="2:5" x14ac:dyDescent="0.2">
      <c r="B193" s="6" t="s">
        <v>546</v>
      </c>
      <c r="C193" s="6" t="s">
        <v>547</v>
      </c>
      <c r="D193" s="6" t="s">
        <v>548</v>
      </c>
      <c r="E193" s="5"/>
    </row>
    <row r="194" spans="2:5" x14ac:dyDescent="0.2">
      <c r="B194" s="6" t="s">
        <v>549</v>
      </c>
      <c r="C194" s="6" t="s">
        <v>550</v>
      </c>
      <c r="D194" s="6" t="s">
        <v>551</v>
      </c>
      <c r="E194" s="5" t="str">
        <f>HYPERLINK("https://www.esco-net.com/wcs/escort/ec/detail?hHinCd=EA948GD-54","EA948GD-54")</f>
        <v>EA948GD-54</v>
      </c>
    </row>
    <row r="195" spans="2:5" x14ac:dyDescent="0.2">
      <c r="B195" s="6" t="s">
        <v>552</v>
      </c>
      <c r="C195" s="6" t="s">
        <v>553</v>
      </c>
      <c r="D195" s="6" t="s">
        <v>554</v>
      </c>
      <c r="E195" s="5"/>
    </row>
    <row r="196" spans="2:5" x14ac:dyDescent="0.2">
      <c r="B196" s="6" t="s">
        <v>555</v>
      </c>
      <c r="C196" s="6" t="s">
        <v>556</v>
      </c>
      <c r="D196" s="6" t="s">
        <v>557</v>
      </c>
      <c r="E196" s="5"/>
    </row>
    <row r="197" spans="2:5" x14ac:dyDescent="0.2">
      <c r="B197" s="6" t="s">
        <v>558</v>
      </c>
      <c r="C197" s="6" t="s">
        <v>559</v>
      </c>
      <c r="D197" s="6" t="s">
        <v>560</v>
      </c>
      <c r="E197" s="5" t="str">
        <f>HYPERLINK("https://www.esco-net.com/wcs/escort/ec/detail?hHinCd=EA756TS-47A","EA756TS-47A")</f>
        <v>EA756TS-47A</v>
      </c>
    </row>
    <row r="198" spans="2:5" x14ac:dyDescent="0.2">
      <c r="B198" s="6" t="s">
        <v>558</v>
      </c>
      <c r="C198" s="6" t="s">
        <v>561</v>
      </c>
      <c r="D198" s="6" t="s">
        <v>562</v>
      </c>
      <c r="E198" s="5"/>
    </row>
    <row r="199" spans="2:5" x14ac:dyDescent="0.2">
      <c r="B199" s="6" t="s">
        <v>558</v>
      </c>
      <c r="C199" s="6" t="s">
        <v>563</v>
      </c>
      <c r="D199" s="6" t="s">
        <v>564</v>
      </c>
      <c r="E199" s="5" t="str">
        <f>HYPERLINK("https://www.esco-net.com/wcs/escort/ec/detail?hHinCd=EA756TS-66","EA756TS-66")</f>
        <v>EA756TS-66</v>
      </c>
    </row>
    <row r="200" spans="2:5" x14ac:dyDescent="0.2">
      <c r="B200" s="6" t="s">
        <v>32</v>
      </c>
      <c r="C200" s="6" t="s">
        <v>565</v>
      </c>
      <c r="D200" s="6" t="s">
        <v>566</v>
      </c>
      <c r="E200" s="5"/>
    </row>
    <row r="201" spans="2:5" x14ac:dyDescent="0.2">
      <c r="B201" s="6" t="s">
        <v>32</v>
      </c>
      <c r="C201" s="6" t="s">
        <v>567</v>
      </c>
      <c r="D201" s="6" t="s">
        <v>568</v>
      </c>
      <c r="E201" s="5"/>
    </row>
    <row r="202" spans="2:5" x14ac:dyDescent="0.2">
      <c r="B202" s="6" t="s">
        <v>32</v>
      </c>
      <c r="C202" s="6" t="s">
        <v>569</v>
      </c>
      <c r="D202" s="6" t="s">
        <v>570</v>
      </c>
      <c r="E202" s="5"/>
    </row>
    <row r="203" spans="2:5" x14ac:dyDescent="0.2">
      <c r="B203" s="6" t="s">
        <v>571</v>
      </c>
      <c r="C203" s="6" t="s">
        <v>572</v>
      </c>
      <c r="D203" s="6" t="s">
        <v>573</v>
      </c>
      <c r="E203" s="5" t="str">
        <f>HYPERLINK("https://www.esco-net.com/wcs/escort/ec/detail?hHinCd=EA944CL-100A","EA944CL-100A")</f>
        <v>EA944CL-100A</v>
      </c>
    </row>
    <row r="204" spans="2:5" x14ac:dyDescent="0.2">
      <c r="B204" s="6" t="s">
        <v>574</v>
      </c>
      <c r="C204" s="6" t="s">
        <v>575</v>
      </c>
      <c r="D204" s="6" t="s">
        <v>576</v>
      </c>
      <c r="E204" s="5" t="str">
        <f>HYPERLINK("https://www.esco-net.com/wcs/escort/ec/detail?hHinCd=EA720ME-61","EA720ME-61")</f>
        <v>EA720ME-61</v>
      </c>
    </row>
    <row r="205" spans="2:5" x14ac:dyDescent="0.2">
      <c r="B205" s="6" t="s">
        <v>574</v>
      </c>
      <c r="C205" s="6" t="s">
        <v>577</v>
      </c>
      <c r="D205" s="6" t="s">
        <v>578</v>
      </c>
      <c r="E205" s="5" t="str">
        <f>HYPERLINK("https://www.esco-net.com/wcs/escort/ec/detail?hHinCd=EA720ME-58","EA720ME-58")</f>
        <v>EA720ME-58</v>
      </c>
    </row>
    <row r="206" spans="2:5" x14ac:dyDescent="0.2">
      <c r="B206" s="6" t="s">
        <v>579</v>
      </c>
      <c r="C206" s="6" t="s">
        <v>580</v>
      </c>
      <c r="D206" s="6" t="s">
        <v>581</v>
      </c>
      <c r="E206" s="5" t="str">
        <f>HYPERLINK("https://www.esco-net.com/wcs/escort/ec/detail?hHinCd=EA720MC-105","EA720MC-105")</f>
        <v>EA720MC-105</v>
      </c>
    </row>
    <row r="207" spans="2:5" x14ac:dyDescent="0.2">
      <c r="B207" s="6" t="s">
        <v>582</v>
      </c>
      <c r="C207" s="6" t="s">
        <v>583</v>
      </c>
      <c r="D207" s="6" t="s">
        <v>584</v>
      </c>
      <c r="E207" s="5" t="str">
        <f>HYPERLINK("https://www.esco-net.com/wcs/escort/ec/detail?hHinCd=EA925HN-1A","EA925HN-1A")</f>
        <v>EA925HN-1A</v>
      </c>
    </row>
    <row r="208" spans="2:5" x14ac:dyDescent="0.2">
      <c r="B208" s="6" t="s">
        <v>585</v>
      </c>
      <c r="C208" s="6" t="s">
        <v>586</v>
      </c>
      <c r="D208" s="6" t="s">
        <v>587</v>
      </c>
      <c r="E208" s="5" t="str">
        <f>HYPERLINK("https://www.esco-net.com/wcs/escort/ec/detail?hHinCd=EA720JA-10","EA720JA-10")</f>
        <v>EA720JA-10</v>
      </c>
    </row>
    <row r="209" spans="2:5" x14ac:dyDescent="0.2">
      <c r="B209" s="6" t="s">
        <v>588</v>
      </c>
      <c r="C209" s="6" t="s">
        <v>589</v>
      </c>
      <c r="D209" s="6" t="s">
        <v>590</v>
      </c>
      <c r="E209" s="5"/>
    </row>
    <row r="210" spans="2:5" x14ac:dyDescent="0.2">
      <c r="B210" s="6" t="s">
        <v>588</v>
      </c>
      <c r="C210" s="6" t="s">
        <v>591</v>
      </c>
      <c r="D210" s="6" t="s">
        <v>592</v>
      </c>
      <c r="E210" s="5" t="str">
        <f>HYPERLINK("https://www.esco-net.com/wcs/escort/ec/detail?hHinCd=EA628AS-117","EA628AS-117")</f>
        <v>EA628AS-117</v>
      </c>
    </row>
    <row r="211" spans="2:5" x14ac:dyDescent="0.2">
      <c r="B211" s="6" t="s">
        <v>593</v>
      </c>
      <c r="C211" s="6" t="s">
        <v>594</v>
      </c>
      <c r="D211" s="6" t="s">
        <v>595</v>
      </c>
      <c r="E211" s="5" t="str">
        <f>HYPERLINK("https://www.esco-net.com/wcs/escort/ec/detail?hHinCd=EA735M-32","EA735M-32")</f>
        <v>EA735M-32</v>
      </c>
    </row>
    <row r="212" spans="2:5" x14ac:dyDescent="0.2">
      <c r="B212" s="6" t="s">
        <v>596</v>
      </c>
      <c r="C212" s="6" t="s">
        <v>597</v>
      </c>
      <c r="D212" s="6" t="s">
        <v>598</v>
      </c>
      <c r="E212" s="5" t="str">
        <f>HYPERLINK("https://www.esco-net.com/wcs/escort/ec/detail?hHinCd=EA725BC-4A","EA725BC-4A")</f>
        <v>EA725BC-4A</v>
      </c>
    </row>
    <row r="213" spans="2:5" x14ac:dyDescent="0.2">
      <c r="B213" s="6" t="s">
        <v>599</v>
      </c>
      <c r="C213" s="6" t="s">
        <v>600</v>
      </c>
      <c r="D213" s="6" t="s">
        <v>601</v>
      </c>
      <c r="E213" s="5" t="str">
        <f>HYPERLINK("https://www.esco-net.com/wcs/escort/ec/detail?hHinCd=EA725EU-2","EA725EU-2")</f>
        <v>EA725EU-2</v>
      </c>
    </row>
    <row r="214" spans="2:5" x14ac:dyDescent="0.2">
      <c r="B214" s="6" t="s">
        <v>602</v>
      </c>
      <c r="C214" s="6" t="s">
        <v>603</v>
      </c>
      <c r="D214" s="6" t="s">
        <v>604</v>
      </c>
      <c r="E214" s="5" t="str">
        <f>HYPERLINK("https://www.esco-net.com/wcs/escort/ec/detail?hHinCd=EA715CB-41","EA715CB-41")</f>
        <v>EA715CB-41</v>
      </c>
    </row>
    <row r="215" spans="2:5" x14ac:dyDescent="0.2">
      <c r="B215" s="6" t="s">
        <v>605</v>
      </c>
      <c r="C215" s="6" t="s">
        <v>606</v>
      </c>
      <c r="D215" s="6" t="s">
        <v>607</v>
      </c>
      <c r="E215" s="5" t="str">
        <f>HYPERLINK("https://www.esco-net.com/wcs/escort/ec/detail?hHinCd=EA776AE-20","EA776AE-20")</f>
        <v>EA776AE-20</v>
      </c>
    </row>
    <row r="216" spans="2:5" x14ac:dyDescent="0.2">
      <c r="B216" s="6" t="s">
        <v>605</v>
      </c>
      <c r="C216" s="6" t="s">
        <v>608</v>
      </c>
      <c r="D216" s="6" t="s">
        <v>609</v>
      </c>
      <c r="E216" s="5" t="str">
        <f>HYPERLINK("https://www.esco-net.com/wcs/escort/ec/detail?hHinCd=EA776AZ-2","EA776AZ-2")</f>
        <v>EA776AZ-2</v>
      </c>
    </row>
    <row r="217" spans="2:5" x14ac:dyDescent="0.2">
      <c r="B217" s="6" t="s">
        <v>605</v>
      </c>
      <c r="C217" s="6" t="s">
        <v>610</v>
      </c>
      <c r="D217" s="6" t="s">
        <v>611</v>
      </c>
      <c r="E217" s="5"/>
    </row>
    <row r="218" spans="2:5" x14ac:dyDescent="0.2">
      <c r="B218" s="6" t="s">
        <v>612</v>
      </c>
      <c r="C218" s="6" t="s">
        <v>613</v>
      </c>
      <c r="D218" s="6" t="s">
        <v>614</v>
      </c>
      <c r="E218" s="5"/>
    </row>
    <row r="219" spans="2:5" x14ac:dyDescent="0.2">
      <c r="B219" s="6" t="s">
        <v>615</v>
      </c>
      <c r="C219" s="6" t="s">
        <v>616</v>
      </c>
      <c r="D219" s="6" t="s">
        <v>617</v>
      </c>
      <c r="E219" s="5"/>
    </row>
    <row r="220" spans="2:5" x14ac:dyDescent="0.2">
      <c r="B220" s="6" t="s">
        <v>33</v>
      </c>
      <c r="C220" s="6" t="s">
        <v>618</v>
      </c>
      <c r="D220" s="6" t="s">
        <v>619</v>
      </c>
      <c r="E220" s="5" t="str">
        <f>HYPERLINK("https://www.esco-net.com/wcs/escort/ec/detail?hHinCd=EA733CA-1","EA733CA-1")</f>
        <v>EA733CA-1</v>
      </c>
    </row>
    <row r="221" spans="2:5" x14ac:dyDescent="0.2">
      <c r="B221" s="6" t="s">
        <v>620</v>
      </c>
      <c r="C221" s="6" t="s">
        <v>621</v>
      </c>
      <c r="D221" s="6" t="s">
        <v>622</v>
      </c>
      <c r="E221" s="5" t="str">
        <f>HYPERLINK("https://www.esco-net.com/wcs/escort/ec/detail?hHinCd=EA712AF-32A","EA712AF-32A")</f>
        <v>EA712AF-32A</v>
      </c>
    </row>
    <row r="222" spans="2:5" x14ac:dyDescent="0.2">
      <c r="B222" s="6" t="s">
        <v>623</v>
      </c>
      <c r="C222" s="6" t="s">
        <v>624</v>
      </c>
      <c r="D222" s="6" t="s">
        <v>625</v>
      </c>
      <c r="E222" s="5"/>
    </row>
    <row r="223" spans="2:5" x14ac:dyDescent="0.2">
      <c r="B223" s="6" t="s">
        <v>626</v>
      </c>
      <c r="C223" s="6" t="s">
        <v>627</v>
      </c>
      <c r="D223" s="6" t="s">
        <v>628</v>
      </c>
      <c r="E223" s="5" t="str">
        <f>HYPERLINK("https://www.esco-net.com/wcs/escort/ec/detail?hHinCd=EA940DT-32","EA940DT-32")</f>
        <v>EA940DT-32</v>
      </c>
    </row>
    <row r="224" spans="2:5" x14ac:dyDescent="0.2">
      <c r="B224" s="6" t="s">
        <v>629</v>
      </c>
      <c r="C224" s="6" t="s">
        <v>630</v>
      </c>
      <c r="D224" s="6" t="s">
        <v>631</v>
      </c>
      <c r="E224" s="5"/>
    </row>
    <row r="225" spans="2:5" x14ac:dyDescent="0.2">
      <c r="B225" s="6" t="s">
        <v>632</v>
      </c>
      <c r="C225" s="6" t="s">
        <v>633</v>
      </c>
      <c r="D225" s="6" t="s">
        <v>634</v>
      </c>
      <c r="E225" s="5" t="str">
        <f>HYPERLINK("https://www.esco-net.com/wcs/escort/ec/detail?hHinCd=EA742GB-2A","EA742GB-2A")</f>
        <v>EA742GB-2A</v>
      </c>
    </row>
    <row r="226" spans="2:5" x14ac:dyDescent="0.2">
      <c r="B226" s="6" t="s">
        <v>635</v>
      </c>
      <c r="C226" s="6" t="s">
        <v>636</v>
      </c>
      <c r="D226" s="6" t="s">
        <v>637</v>
      </c>
      <c r="E226" s="5"/>
    </row>
    <row r="227" spans="2:5" x14ac:dyDescent="0.2">
      <c r="B227" s="6" t="s">
        <v>638</v>
      </c>
      <c r="C227" s="6" t="s">
        <v>639</v>
      </c>
      <c r="D227" s="6" t="s">
        <v>640</v>
      </c>
      <c r="E227" s="5" t="str">
        <f>HYPERLINK("https://www.esco-net.com/wcs/escort/ec/detail?hHinCd=EA742HC-1","EA742HC-1")</f>
        <v>EA742HC-1</v>
      </c>
    </row>
    <row r="228" spans="2:5" x14ac:dyDescent="0.2">
      <c r="B228" s="6" t="s">
        <v>641</v>
      </c>
      <c r="C228" s="6" t="s">
        <v>642</v>
      </c>
      <c r="D228" s="6" t="s">
        <v>643</v>
      </c>
      <c r="E228" s="5" t="str">
        <f>HYPERLINK("https://www.esco-net.com/wcs/escort/ec/detail?hHinCd=EA742MK-102","EA742MK-102")</f>
        <v>EA742MK-102</v>
      </c>
    </row>
    <row r="229" spans="2:5" x14ac:dyDescent="0.2">
      <c r="B229" s="6" t="s">
        <v>644</v>
      </c>
      <c r="C229" s="6" t="s">
        <v>645</v>
      </c>
      <c r="D229" s="6" t="s">
        <v>646</v>
      </c>
      <c r="E229" s="5" t="str">
        <f>HYPERLINK("https://www.esco-net.com/wcs/escort/ec/detail?hHinCd=EA728G-62","EA728G-62")</f>
        <v>EA728G-62</v>
      </c>
    </row>
    <row r="230" spans="2:5" x14ac:dyDescent="0.2">
      <c r="B230" s="6" t="s">
        <v>647</v>
      </c>
      <c r="C230" s="6" t="s">
        <v>648</v>
      </c>
      <c r="D230" s="6" t="s">
        <v>649</v>
      </c>
      <c r="E230" s="5" t="str">
        <f>HYPERLINK("https://www.esco-net.com/wcs/escort/ec/detail?hHinCd=EA728EB-33","EA728EB-33")</f>
        <v>EA728EB-33</v>
      </c>
    </row>
    <row r="231" spans="2:5" x14ac:dyDescent="0.2">
      <c r="B231" s="6" t="s">
        <v>647</v>
      </c>
      <c r="C231" s="6" t="s">
        <v>650</v>
      </c>
      <c r="D231" s="6" t="s">
        <v>651</v>
      </c>
      <c r="E231" s="5" t="str">
        <f>HYPERLINK("https://www.esco-net.com/wcs/escort/ec/detail?hHinCd=EA728EB-68","EA728EB-68")</f>
        <v>EA728EB-68</v>
      </c>
    </row>
    <row r="232" spans="2:5" x14ac:dyDescent="0.2">
      <c r="B232" s="6" t="s">
        <v>647</v>
      </c>
      <c r="C232" s="6" t="s">
        <v>652</v>
      </c>
      <c r="D232" s="6" t="s">
        <v>653</v>
      </c>
      <c r="E232" s="5" t="str">
        <f>HYPERLINK("https://www.esco-net.com/wcs/escort/ec/detail?hHinCd=EA728EB-69A","EA728EB-69A")</f>
        <v>EA728EB-69A</v>
      </c>
    </row>
    <row r="233" spans="2:5" x14ac:dyDescent="0.2">
      <c r="B233" s="6" t="s">
        <v>654</v>
      </c>
      <c r="C233" s="6" t="s">
        <v>655</v>
      </c>
      <c r="D233" s="6" t="s">
        <v>656</v>
      </c>
      <c r="E233" s="5"/>
    </row>
    <row r="234" spans="2:5" x14ac:dyDescent="0.2">
      <c r="B234" s="6" t="s">
        <v>77</v>
      </c>
      <c r="C234" s="6" t="s">
        <v>657</v>
      </c>
      <c r="D234" s="6" t="s">
        <v>658</v>
      </c>
      <c r="E234" s="5" t="str">
        <f>HYPERLINK("https://www.esco-net.com/wcs/escort/ec/detail?hHinCd=EA809BZ-11A","EA809BZ-11A")</f>
        <v>EA809BZ-11A</v>
      </c>
    </row>
    <row r="235" spans="2:5" x14ac:dyDescent="0.2">
      <c r="B235" s="6" t="s">
        <v>659</v>
      </c>
      <c r="C235" s="6" t="s">
        <v>660</v>
      </c>
      <c r="D235" s="6" t="s">
        <v>661</v>
      </c>
      <c r="E235" s="5"/>
    </row>
    <row r="236" spans="2:5" x14ac:dyDescent="0.2">
      <c r="B236" s="6" t="s">
        <v>659</v>
      </c>
      <c r="C236" s="6" t="s">
        <v>662</v>
      </c>
      <c r="D236" s="6" t="s">
        <v>663</v>
      </c>
      <c r="E236" s="5"/>
    </row>
    <row r="237" spans="2:5" x14ac:dyDescent="0.2">
      <c r="B237" s="6" t="s">
        <v>664</v>
      </c>
      <c r="C237" s="6" t="s">
        <v>665</v>
      </c>
      <c r="D237" s="6" t="s">
        <v>666</v>
      </c>
      <c r="E237" s="5" t="str">
        <f>HYPERLINK("https://www.esco-net.com/wcs/escort/ec/detail?hHinCd=EA813DB-9C","EA813DB-9C")</f>
        <v>EA813DB-9C</v>
      </c>
    </row>
    <row r="238" spans="2:5" x14ac:dyDescent="0.2">
      <c r="B238" s="6" t="s">
        <v>667</v>
      </c>
      <c r="C238" s="6" t="s">
        <v>668</v>
      </c>
      <c r="D238" s="6" t="s">
        <v>669</v>
      </c>
      <c r="E238" s="5" t="str">
        <f>HYPERLINK("https://www.esco-net.com/wcs/escort/ec/detail?hHinCd=EA813RG-5B","EA813RG-5B")</f>
        <v>EA813RG-5B</v>
      </c>
    </row>
    <row r="239" spans="2:5" x14ac:dyDescent="0.2">
      <c r="B239" s="6" t="s">
        <v>670</v>
      </c>
      <c r="C239" s="6" t="s">
        <v>671</v>
      </c>
      <c r="D239" s="6" t="s">
        <v>672</v>
      </c>
      <c r="E239" s="5" t="str">
        <f>HYPERLINK("https://www.esco-net.com/wcs/escort/ec/detail?hHinCd=EA809X-1","EA809X-1")</f>
        <v>EA809X-1</v>
      </c>
    </row>
    <row r="240" spans="2:5" x14ac:dyDescent="0.2">
      <c r="B240" s="6" t="s">
        <v>78</v>
      </c>
      <c r="C240" s="6" t="s">
        <v>673</v>
      </c>
      <c r="D240" s="6" t="s">
        <v>674</v>
      </c>
      <c r="E240" s="5" t="str">
        <f>HYPERLINK("https://www.esco-net.com/wcs/escort/ec/detail?hHinCd=EA802AD-2A","EA802AD-2A")</f>
        <v>EA802AD-2A</v>
      </c>
    </row>
    <row r="241" spans="2:5" x14ac:dyDescent="0.2">
      <c r="B241" s="6" t="s">
        <v>78</v>
      </c>
      <c r="C241" s="6" t="s">
        <v>675</v>
      </c>
      <c r="D241" s="6" t="s">
        <v>676</v>
      </c>
      <c r="E241" s="5" t="str">
        <f>HYPERLINK("https://www.esco-net.com/wcs/escort/ec/detail?hHinCd=EA802K-29","EA802K-29")</f>
        <v>EA802K-29</v>
      </c>
    </row>
    <row r="242" spans="2:5" x14ac:dyDescent="0.2">
      <c r="B242" s="6" t="s">
        <v>677</v>
      </c>
      <c r="C242" s="6" t="s">
        <v>678</v>
      </c>
      <c r="D242" s="6" t="s">
        <v>679</v>
      </c>
      <c r="E242" s="5"/>
    </row>
    <row r="243" spans="2:5" x14ac:dyDescent="0.2">
      <c r="B243" s="6" t="s">
        <v>680</v>
      </c>
      <c r="C243" s="6" t="s">
        <v>681</v>
      </c>
      <c r="D243" s="6" t="s">
        <v>682</v>
      </c>
      <c r="E243" s="5"/>
    </row>
    <row r="244" spans="2:5" x14ac:dyDescent="0.2">
      <c r="B244" s="6" t="s">
        <v>683</v>
      </c>
      <c r="C244" s="6" t="s">
        <v>684</v>
      </c>
      <c r="D244" s="6" t="s">
        <v>685</v>
      </c>
      <c r="E244" s="5"/>
    </row>
    <row r="245" spans="2:5" x14ac:dyDescent="0.2">
      <c r="B245" s="6" t="s">
        <v>19</v>
      </c>
      <c r="C245" s="6" t="s">
        <v>686</v>
      </c>
      <c r="D245" s="6" t="s">
        <v>687</v>
      </c>
      <c r="E245" s="5"/>
    </row>
    <row r="246" spans="2:5" x14ac:dyDescent="0.2">
      <c r="B246" s="6" t="s">
        <v>688</v>
      </c>
      <c r="C246" s="6" t="s">
        <v>689</v>
      </c>
      <c r="D246" s="6" t="s">
        <v>690</v>
      </c>
      <c r="E246" s="5"/>
    </row>
    <row r="247" spans="2:5" x14ac:dyDescent="0.2">
      <c r="B247" s="6" t="s">
        <v>688</v>
      </c>
      <c r="C247" s="6" t="s">
        <v>691</v>
      </c>
      <c r="D247" s="6" t="s">
        <v>692</v>
      </c>
      <c r="E247" s="5"/>
    </row>
    <row r="248" spans="2:5" x14ac:dyDescent="0.2">
      <c r="B248" s="6" t="s">
        <v>688</v>
      </c>
      <c r="C248" s="6" t="s">
        <v>693</v>
      </c>
      <c r="D248" s="6" t="s">
        <v>694</v>
      </c>
      <c r="E248" s="5"/>
    </row>
    <row r="249" spans="2:5" x14ac:dyDescent="0.2">
      <c r="B249" s="6" t="s">
        <v>688</v>
      </c>
      <c r="C249" s="6" t="s">
        <v>695</v>
      </c>
      <c r="D249" s="6" t="s">
        <v>696</v>
      </c>
      <c r="E249" s="5"/>
    </row>
    <row r="250" spans="2:5" x14ac:dyDescent="0.2">
      <c r="B250" s="6" t="s">
        <v>688</v>
      </c>
      <c r="C250" s="6" t="s">
        <v>697</v>
      </c>
      <c r="D250" s="6" t="s">
        <v>698</v>
      </c>
      <c r="E250" s="5"/>
    </row>
    <row r="251" spans="2:5" x14ac:dyDescent="0.2">
      <c r="B251" s="6" t="s">
        <v>699</v>
      </c>
      <c r="C251" s="6" t="s">
        <v>700</v>
      </c>
      <c r="D251" s="6" t="s">
        <v>701</v>
      </c>
      <c r="E251" s="5"/>
    </row>
    <row r="252" spans="2:5" x14ac:dyDescent="0.2">
      <c r="B252" s="6" t="s">
        <v>699</v>
      </c>
      <c r="C252" s="6" t="s">
        <v>702</v>
      </c>
      <c r="D252" s="6" t="s">
        <v>701</v>
      </c>
      <c r="E252" s="5"/>
    </row>
    <row r="253" spans="2:5" x14ac:dyDescent="0.2">
      <c r="B253" s="6" t="s">
        <v>699</v>
      </c>
      <c r="C253" s="6" t="s">
        <v>703</v>
      </c>
      <c r="D253" s="6" t="s">
        <v>704</v>
      </c>
      <c r="E253" s="5" t="str">
        <f>HYPERLINK("https://www.esco-net.com/wcs/escort/ec/detail?hHinCd=EA818E-122A","EA818E-122A")</f>
        <v>EA818E-122A</v>
      </c>
    </row>
    <row r="254" spans="2:5" x14ac:dyDescent="0.2">
      <c r="B254" s="6" t="s">
        <v>34</v>
      </c>
      <c r="C254" s="6" t="s">
        <v>705</v>
      </c>
      <c r="D254" s="6" t="s">
        <v>706</v>
      </c>
      <c r="E254" s="5" t="str">
        <f>HYPERLINK("https://www.esco-net.com/wcs/escort/ec/detail?hHinCd=EA824-3.5A","EA824-3.5A")</f>
        <v>EA824-3.5A</v>
      </c>
    </row>
    <row r="255" spans="2:5" x14ac:dyDescent="0.2">
      <c r="B255" s="6" t="s">
        <v>34</v>
      </c>
      <c r="C255" s="6" t="s">
        <v>707</v>
      </c>
      <c r="D255" s="6" t="s">
        <v>708</v>
      </c>
      <c r="E255" s="5" t="str">
        <f>HYPERLINK("https://www.esco-net.com/wcs/escort/ec/detail?hHinCd=EA824-6A","EA824-6A")</f>
        <v>EA824-6A</v>
      </c>
    </row>
    <row r="256" spans="2:5" x14ac:dyDescent="0.2">
      <c r="B256" s="6" t="s">
        <v>34</v>
      </c>
      <c r="C256" s="6" t="s">
        <v>709</v>
      </c>
      <c r="D256" s="6" t="s">
        <v>710</v>
      </c>
      <c r="E256" s="5" t="str">
        <f>HYPERLINK("https://www.esco-net.com/wcs/escort/ec/detail?hHinCd=EA824-6.5A","EA824-6.5A")</f>
        <v>EA824-6.5A</v>
      </c>
    </row>
    <row r="257" spans="2:5" x14ac:dyDescent="0.2">
      <c r="B257" s="6" t="s">
        <v>711</v>
      </c>
      <c r="C257" s="6" t="s">
        <v>712</v>
      </c>
      <c r="D257" s="6" t="s">
        <v>713</v>
      </c>
      <c r="E257" s="5"/>
    </row>
    <row r="258" spans="2:5" x14ac:dyDescent="0.2">
      <c r="B258" s="6" t="s">
        <v>711</v>
      </c>
      <c r="C258" s="6" t="s">
        <v>714</v>
      </c>
      <c r="D258" s="6" t="s">
        <v>715</v>
      </c>
      <c r="E258" s="5"/>
    </row>
    <row r="259" spans="2:5" x14ac:dyDescent="0.2">
      <c r="B259" s="6" t="s">
        <v>711</v>
      </c>
      <c r="C259" s="6" t="s">
        <v>716</v>
      </c>
      <c r="D259" s="6" t="s">
        <v>717</v>
      </c>
      <c r="E259" s="5"/>
    </row>
    <row r="260" spans="2:5" x14ac:dyDescent="0.2">
      <c r="B260" s="6" t="s">
        <v>718</v>
      </c>
      <c r="C260" s="6" t="s">
        <v>719</v>
      </c>
      <c r="D260" s="6" t="s">
        <v>720</v>
      </c>
      <c r="E260" s="5" t="str">
        <f>HYPERLINK("https://www.esco-net.com/wcs/escort/ec/detail?hHinCd=EA827FD-12","EA827FD-12")</f>
        <v>EA827FD-12</v>
      </c>
    </row>
    <row r="261" spans="2:5" x14ac:dyDescent="0.2">
      <c r="B261" s="6" t="s">
        <v>718</v>
      </c>
      <c r="C261" s="6" t="s">
        <v>721</v>
      </c>
      <c r="D261" s="6" t="s">
        <v>722</v>
      </c>
      <c r="E261" s="5" t="str">
        <f>HYPERLINK("https://www.esco-net.com/wcs/escort/ec/detail?hHinCd=EA827FE-112B","EA827FE-112B")</f>
        <v>EA827FE-112B</v>
      </c>
    </row>
    <row r="262" spans="2:5" x14ac:dyDescent="0.2">
      <c r="B262" s="6" t="s">
        <v>718</v>
      </c>
      <c r="C262" s="6" t="s">
        <v>723</v>
      </c>
      <c r="D262" s="6" t="s">
        <v>724</v>
      </c>
      <c r="E262" s="5" t="str">
        <f>HYPERLINK("https://www.esco-net.com/wcs/escort/ec/detail?hHinCd=EA827FE-306","EA827FE-306")</f>
        <v>EA827FE-306</v>
      </c>
    </row>
    <row r="263" spans="2:5" x14ac:dyDescent="0.2">
      <c r="B263" s="6" t="s">
        <v>725</v>
      </c>
      <c r="C263" s="6" t="s">
        <v>726</v>
      </c>
      <c r="D263" s="6" t="s">
        <v>727</v>
      </c>
      <c r="E263" s="5"/>
    </row>
    <row r="264" spans="2:5" x14ac:dyDescent="0.2">
      <c r="B264" s="6" t="s">
        <v>725</v>
      </c>
      <c r="C264" s="6" t="s">
        <v>728</v>
      </c>
      <c r="D264" s="6" t="s">
        <v>729</v>
      </c>
      <c r="E264" s="5"/>
    </row>
    <row r="265" spans="2:5" x14ac:dyDescent="0.2">
      <c r="B265" s="6" t="s">
        <v>725</v>
      </c>
      <c r="C265" s="6" t="s">
        <v>730</v>
      </c>
      <c r="D265" s="6" t="s">
        <v>731</v>
      </c>
      <c r="E265" s="5" t="str">
        <f>HYPERLINK("https://www.esco-net.com/wcs/escort/ec/detail?hHinCd=EA827FC-12B","EA827FC-12B")</f>
        <v>EA827FC-12B</v>
      </c>
    </row>
    <row r="266" spans="2:5" x14ac:dyDescent="0.2">
      <c r="B266" s="6" t="s">
        <v>725</v>
      </c>
      <c r="C266" s="6" t="s">
        <v>732</v>
      </c>
      <c r="D266" s="6" t="s">
        <v>733</v>
      </c>
      <c r="E266" s="5" t="str">
        <f>HYPERLINK("https://www.esco-net.com/wcs/escort/ec/detail?hHinCd=EA827FC-16","EA827FC-16")</f>
        <v>EA827FC-16</v>
      </c>
    </row>
    <row r="267" spans="2:5" x14ac:dyDescent="0.2">
      <c r="B267" s="6" t="s">
        <v>734</v>
      </c>
      <c r="C267" s="6" t="s">
        <v>735</v>
      </c>
      <c r="D267" s="6" t="s">
        <v>736</v>
      </c>
      <c r="E267" s="5"/>
    </row>
    <row r="268" spans="2:5" x14ac:dyDescent="0.2">
      <c r="B268" s="6" t="s">
        <v>737</v>
      </c>
      <c r="C268" s="6" t="s">
        <v>738</v>
      </c>
      <c r="D268" s="6" t="s">
        <v>739</v>
      </c>
      <c r="E268" s="5" t="str">
        <f>HYPERLINK("https://www.esco-net.com/wcs/escort/ec/detail?hHinCd=EA819DG-37","EA819DG-37")</f>
        <v>EA819DG-37</v>
      </c>
    </row>
    <row r="269" spans="2:5" x14ac:dyDescent="0.2">
      <c r="B269" s="6" t="s">
        <v>737</v>
      </c>
      <c r="C269" s="6" t="s">
        <v>740</v>
      </c>
      <c r="D269" s="6" t="s">
        <v>741</v>
      </c>
      <c r="E269" s="5" t="str">
        <f>HYPERLINK("https://www.esco-net.com/wcs/escort/ec/detail?hHinCd=EA819DG-64","EA819DG-64")</f>
        <v>EA819DG-64</v>
      </c>
    </row>
    <row r="270" spans="2:5" x14ac:dyDescent="0.2">
      <c r="B270" s="6" t="s">
        <v>742</v>
      </c>
      <c r="C270" s="6" t="s">
        <v>743</v>
      </c>
      <c r="D270" s="6" t="s">
        <v>744</v>
      </c>
      <c r="E270" s="5" t="str">
        <f>HYPERLINK("https://www.esco-net.com/wcs/escort/ec/detail?hHinCd=EA819VS-6","EA819VS-6")</f>
        <v>EA819VS-6</v>
      </c>
    </row>
    <row r="271" spans="2:5" x14ac:dyDescent="0.2">
      <c r="B271" s="6" t="s">
        <v>745</v>
      </c>
      <c r="C271" s="6" t="s">
        <v>746</v>
      </c>
      <c r="D271" s="6" t="s">
        <v>747</v>
      </c>
      <c r="E271" s="5" t="str">
        <f>HYPERLINK("https://www.esco-net.com/wcs/escort/ec/detail?hHinCd=EA819GA-904","EA819GA-904")</f>
        <v>EA819GA-904</v>
      </c>
    </row>
    <row r="272" spans="2:5" x14ac:dyDescent="0.2">
      <c r="B272" s="6" t="s">
        <v>748</v>
      </c>
      <c r="C272" s="6" t="s">
        <v>749</v>
      </c>
      <c r="D272" s="6" t="s">
        <v>750</v>
      </c>
      <c r="E272" s="5"/>
    </row>
    <row r="273" spans="2:5" x14ac:dyDescent="0.2">
      <c r="B273" s="6" t="s">
        <v>751</v>
      </c>
      <c r="C273" s="6" t="s">
        <v>752</v>
      </c>
      <c r="D273" s="6" t="s">
        <v>753</v>
      </c>
      <c r="E273" s="5"/>
    </row>
    <row r="274" spans="2:5" x14ac:dyDescent="0.2">
      <c r="B274" s="6" t="s">
        <v>754</v>
      </c>
      <c r="C274" s="6" t="s">
        <v>755</v>
      </c>
      <c r="D274" s="6" t="s">
        <v>756</v>
      </c>
      <c r="E274" s="5" t="str">
        <f>HYPERLINK("https://www.esco-net.com/wcs/escort/ec/detail?hHinCd=EA811AE-9.5","EA811AE-9.5")</f>
        <v>EA811AE-9.5</v>
      </c>
    </row>
    <row r="275" spans="2:5" x14ac:dyDescent="0.2">
      <c r="B275" s="6" t="s">
        <v>757</v>
      </c>
      <c r="C275" s="6" t="s">
        <v>758</v>
      </c>
      <c r="D275" s="6" t="s">
        <v>759</v>
      </c>
      <c r="E275" s="5"/>
    </row>
    <row r="276" spans="2:5" x14ac:dyDescent="0.2">
      <c r="B276" s="6" t="s">
        <v>760</v>
      </c>
      <c r="C276" s="6" t="s">
        <v>761</v>
      </c>
      <c r="D276" s="6" t="s">
        <v>762</v>
      </c>
      <c r="E276" s="5" t="str">
        <f>HYPERLINK("https://www.esco-net.com/wcs/escort/ec/detail?hHinCd=EA854LG-45A","EA854LG-45A")</f>
        <v>EA854LG-45A</v>
      </c>
    </row>
    <row r="277" spans="2:5" x14ac:dyDescent="0.2">
      <c r="B277" s="6" t="s">
        <v>35</v>
      </c>
      <c r="C277" s="6" t="s">
        <v>763</v>
      </c>
      <c r="D277" s="6" t="s">
        <v>764</v>
      </c>
      <c r="E277" s="5"/>
    </row>
    <row r="278" spans="2:5" x14ac:dyDescent="0.2">
      <c r="B278" s="6" t="s">
        <v>765</v>
      </c>
      <c r="C278" s="6" t="s">
        <v>766</v>
      </c>
      <c r="D278" s="6" t="s">
        <v>767</v>
      </c>
      <c r="E278" s="5" t="str">
        <f>HYPERLINK("https://www.esco-net.com/wcs/escort/ec/detail?hHinCd=EA809YL-1","EA809YL-1")</f>
        <v>EA809YL-1</v>
      </c>
    </row>
    <row r="279" spans="2:5" x14ac:dyDescent="0.2">
      <c r="B279" s="6" t="s">
        <v>36</v>
      </c>
      <c r="C279" s="6" t="s">
        <v>768</v>
      </c>
      <c r="D279" s="6" t="s">
        <v>769</v>
      </c>
      <c r="E279" s="5" t="str">
        <f>HYPERLINK("https://www.esco-net.com/wcs/escort/ec/detail?hHinCd=EA843RH-11","EA843RH-11")</f>
        <v>EA843RH-11</v>
      </c>
    </row>
    <row r="280" spans="2:5" x14ac:dyDescent="0.2">
      <c r="B280" s="6" t="s">
        <v>770</v>
      </c>
      <c r="C280" s="6" t="s">
        <v>771</v>
      </c>
      <c r="D280" s="6" t="s">
        <v>772</v>
      </c>
      <c r="E280" s="5" t="str">
        <f>HYPERLINK("https://www.esco-net.com/wcs/escort/ec/detail?hHinCd=EA818-82","EA818-82")</f>
        <v>EA818-82</v>
      </c>
    </row>
    <row r="281" spans="2:5" x14ac:dyDescent="0.2">
      <c r="B281" s="6" t="s">
        <v>770</v>
      </c>
      <c r="C281" s="6" t="s">
        <v>773</v>
      </c>
      <c r="D281" s="6" t="s">
        <v>774</v>
      </c>
      <c r="E281" s="5"/>
    </row>
    <row r="282" spans="2:5" x14ac:dyDescent="0.2">
      <c r="B282" s="6" t="s">
        <v>775</v>
      </c>
      <c r="C282" s="6" t="s">
        <v>776</v>
      </c>
      <c r="D282" s="6" t="s">
        <v>777</v>
      </c>
      <c r="E282" s="5" t="str">
        <f>HYPERLINK("https://www.esco-net.com/wcs/escort/ec/detail?hHinCd=EA818MG-120","EA818MG-120")</f>
        <v>EA818MG-120</v>
      </c>
    </row>
    <row r="283" spans="2:5" x14ac:dyDescent="0.2">
      <c r="B283" s="6" t="s">
        <v>778</v>
      </c>
      <c r="C283" s="6" t="s">
        <v>779</v>
      </c>
      <c r="D283" s="6" t="s">
        <v>780</v>
      </c>
      <c r="E283" s="5" t="str">
        <f>HYPERLINK("https://www.esco-net.com/wcs/escort/ec/detail?hHinCd=EA819BU-70","EA819BU-70")</f>
        <v>EA819BU-70</v>
      </c>
    </row>
    <row r="284" spans="2:5" x14ac:dyDescent="0.2">
      <c r="B284" s="6" t="s">
        <v>781</v>
      </c>
      <c r="C284" s="6" t="s">
        <v>782</v>
      </c>
      <c r="D284" s="6" t="s">
        <v>783</v>
      </c>
      <c r="E284" s="5" t="str">
        <f>HYPERLINK("https://www.esco-net.com/wcs/escort/ec/detail?hHinCd=EA819AX-7","EA819AX-7")</f>
        <v>EA819AX-7</v>
      </c>
    </row>
    <row r="285" spans="2:5" x14ac:dyDescent="0.2">
      <c r="B285" s="6" t="s">
        <v>784</v>
      </c>
      <c r="C285" s="6" t="s">
        <v>785</v>
      </c>
      <c r="D285" s="6" t="s">
        <v>786</v>
      </c>
      <c r="E285" s="5" t="str">
        <f>HYPERLINK("https://www.esco-net.com/wcs/escort/ec/detail?hHinCd=EA813AE-31","EA813AE-31")</f>
        <v>EA813AE-31</v>
      </c>
    </row>
    <row r="286" spans="2:5" x14ac:dyDescent="0.2">
      <c r="B286" s="6" t="s">
        <v>787</v>
      </c>
      <c r="C286" s="6" t="s">
        <v>788</v>
      </c>
      <c r="D286" s="6" t="s">
        <v>789</v>
      </c>
      <c r="E286" s="5" t="str">
        <f>HYPERLINK("https://www.esco-net.com/wcs/escort/ec/detail?hHinCd=EA612AA-121","EA612AA-121")</f>
        <v>EA612AA-121</v>
      </c>
    </row>
    <row r="287" spans="2:5" x14ac:dyDescent="0.2">
      <c r="B287" s="6" t="s">
        <v>790</v>
      </c>
      <c r="C287" s="6" t="s">
        <v>791</v>
      </c>
      <c r="D287" s="6" t="s">
        <v>792</v>
      </c>
      <c r="E287" s="5" t="str">
        <f>HYPERLINK("https://www.esco-net.com/wcs/escort/ec/detail?hHinCd=EA123KC-1A","EA123KC-1A")</f>
        <v>EA123KC-1A</v>
      </c>
    </row>
    <row r="288" spans="2:5" x14ac:dyDescent="0.2">
      <c r="B288" s="6" t="s">
        <v>790</v>
      </c>
      <c r="C288" s="6" t="s">
        <v>793</v>
      </c>
      <c r="D288" s="6" t="s">
        <v>794</v>
      </c>
      <c r="E288" s="5"/>
    </row>
    <row r="289" spans="2:5" x14ac:dyDescent="0.2">
      <c r="B289" s="6" t="s">
        <v>795</v>
      </c>
      <c r="C289" s="6" t="s">
        <v>796</v>
      </c>
      <c r="D289" s="6" t="s">
        <v>797</v>
      </c>
      <c r="E289" s="5" t="str">
        <f>HYPERLINK("https://www.esco-net.com/wcs/escort/ec/detail?hHinCd=EA124LA-33","EA124LA-33")</f>
        <v>EA124LA-33</v>
      </c>
    </row>
    <row r="290" spans="2:5" x14ac:dyDescent="0.2">
      <c r="B290" s="6" t="s">
        <v>37</v>
      </c>
      <c r="C290" s="6" t="s">
        <v>798</v>
      </c>
      <c r="D290" s="6" t="s">
        <v>799</v>
      </c>
      <c r="E290" s="5" t="str">
        <f>HYPERLINK("https://www.esco-net.com/wcs/escort/ec/detail?hHinCd=EA125CZ-33","EA125CZ-33")</f>
        <v>EA125CZ-33</v>
      </c>
    </row>
    <row r="291" spans="2:5" x14ac:dyDescent="0.2">
      <c r="B291" s="6" t="s">
        <v>800</v>
      </c>
      <c r="C291" s="6" t="s">
        <v>801</v>
      </c>
      <c r="D291" s="6" t="s">
        <v>802</v>
      </c>
      <c r="E291" s="5" t="str">
        <f>HYPERLINK("https://www.esco-net.com/wcs/escort/ec/detail?hHinCd=EA153C-24A","EA153C-24A")</f>
        <v>EA153C-24A</v>
      </c>
    </row>
    <row r="292" spans="2:5" x14ac:dyDescent="0.2">
      <c r="B292" s="6" t="s">
        <v>803</v>
      </c>
      <c r="C292" s="6" t="s">
        <v>804</v>
      </c>
      <c r="D292" s="6" t="s">
        <v>805</v>
      </c>
      <c r="E292" s="5"/>
    </row>
    <row r="293" spans="2:5" x14ac:dyDescent="0.2">
      <c r="B293" s="6" t="s">
        <v>806</v>
      </c>
      <c r="C293" s="6" t="s">
        <v>807</v>
      </c>
      <c r="D293" s="6" t="s">
        <v>808</v>
      </c>
      <c r="E293" s="5"/>
    </row>
    <row r="294" spans="2:5" x14ac:dyDescent="0.2">
      <c r="B294" s="6" t="s">
        <v>809</v>
      </c>
      <c r="C294" s="6" t="s">
        <v>810</v>
      </c>
      <c r="D294" s="6" t="s">
        <v>811</v>
      </c>
      <c r="E294" s="5"/>
    </row>
    <row r="295" spans="2:5" x14ac:dyDescent="0.2">
      <c r="B295" s="6" t="s">
        <v>812</v>
      </c>
      <c r="C295" s="6" t="s">
        <v>813</v>
      </c>
      <c r="D295" s="6" t="s">
        <v>814</v>
      </c>
      <c r="E295" s="5"/>
    </row>
    <row r="296" spans="2:5" x14ac:dyDescent="0.2">
      <c r="B296" s="6" t="s">
        <v>815</v>
      </c>
      <c r="C296" s="6" t="s">
        <v>816</v>
      </c>
      <c r="D296" s="6" t="s">
        <v>817</v>
      </c>
      <c r="E296" s="5"/>
    </row>
    <row r="297" spans="2:5" x14ac:dyDescent="0.2">
      <c r="B297" s="6" t="s">
        <v>818</v>
      </c>
      <c r="C297" s="6" t="s">
        <v>819</v>
      </c>
      <c r="D297" s="6" t="s">
        <v>820</v>
      </c>
      <c r="E297" s="5" t="str">
        <f>HYPERLINK("https://www.esco-net.com/wcs/escort/ec/detail?hHinCd=EA153AK-2","EA153AK-2")</f>
        <v>EA153AK-2</v>
      </c>
    </row>
    <row r="298" spans="2:5" x14ac:dyDescent="0.2">
      <c r="B298" s="6" t="s">
        <v>821</v>
      </c>
      <c r="C298" s="6" t="s">
        <v>822</v>
      </c>
      <c r="D298" s="6" t="s">
        <v>823</v>
      </c>
      <c r="E298" s="5"/>
    </row>
    <row r="299" spans="2:5" x14ac:dyDescent="0.2">
      <c r="B299" s="6" t="s">
        <v>824</v>
      </c>
      <c r="C299" s="6" t="s">
        <v>825</v>
      </c>
      <c r="D299" s="6" t="s">
        <v>826</v>
      </c>
      <c r="E299" s="5" t="str">
        <f>HYPERLINK("https://www.esco-net.com/wcs/escort/ec/detail?hHinCd=EA140GM-114","EA140GM-114")</f>
        <v>EA140GM-114</v>
      </c>
    </row>
    <row r="300" spans="2:5" x14ac:dyDescent="0.2">
      <c r="B300" s="6" t="s">
        <v>827</v>
      </c>
      <c r="C300" s="6" t="s">
        <v>828</v>
      </c>
      <c r="D300" s="6" t="s">
        <v>829</v>
      </c>
      <c r="E300" s="5" t="str">
        <f>HYPERLINK("https://www.esco-net.com/wcs/escort/ec/detail?hHinCd=EA140GS-210","EA140GS-210")</f>
        <v>EA140GS-210</v>
      </c>
    </row>
    <row r="301" spans="2:5" x14ac:dyDescent="0.2">
      <c r="B301" s="6" t="s">
        <v>827</v>
      </c>
      <c r="C301" s="6" t="s">
        <v>830</v>
      </c>
      <c r="D301" s="6" t="s">
        <v>831</v>
      </c>
      <c r="E301" s="5"/>
    </row>
    <row r="302" spans="2:5" x14ac:dyDescent="0.2">
      <c r="B302" s="6" t="s">
        <v>832</v>
      </c>
      <c r="C302" s="6" t="s">
        <v>833</v>
      </c>
      <c r="D302" s="6" t="s">
        <v>834</v>
      </c>
      <c r="E302" s="5"/>
    </row>
    <row r="303" spans="2:5" x14ac:dyDescent="0.2">
      <c r="B303" s="6" t="s">
        <v>835</v>
      </c>
      <c r="C303" s="6" t="s">
        <v>836</v>
      </c>
      <c r="D303" s="6" t="s">
        <v>837</v>
      </c>
      <c r="E303" s="5" t="str">
        <f>HYPERLINK("https://www.esco-net.com/wcs/escort/ec/detail?hHinCd=EA425AH-41","EA425AH-41")</f>
        <v>EA425AH-41</v>
      </c>
    </row>
    <row r="304" spans="2:5" x14ac:dyDescent="0.2">
      <c r="B304" s="6" t="s">
        <v>838</v>
      </c>
      <c r="C304" s="6" t="s">
        <v>839</v>
      </c>
      <c r="D304" s="6" t="s">
        <v>840</v>
      </c>
      <c r="E304" s="5"/>
    </row>
    <row r="305" spans="2:5" x14ac:dyDescent="0.2">
      <c r="B305" s="6" t="s">
        <v>841</v>
      </c>
      <c r="C305" s="6" t="s">
        <v>842</v>
      </c>
      <c r="D305" s="6" t="s">
        <v>843</v>
      </c>
      <c r="E305" s="5"/>
    </row>
    <row r="306" spans="2:5" x14ac:dyDescent="0.2">
      <c r="B306" s="6" t="s">
        <v>844</v>
      </c>
      <c r="C306" s="6" t="s">
        <v>845</v>
      </c>
      <c r="D306" s="6" t="s">
        <v>846</v>
      </c>
      <c r="E306" s="5"/>
    </row>
    <row r="307" spans="2:5" x14ac:dyDescent="0.2">
      <c r="B307" s="6" t="s">
        <v>847</v>
      </c>
      <c r="C307" s="6" t="s">
        <v>848</v>
      </c>
      <c r="D307" s="6" t="s">
        <v>849</v>
      </c>
      <c r="E307" s="5"/>
    </row>
    <row r="308" spans="2:5" x14ac:dyDescent="0.2">
      <c r="B308" s="6" t="s">
        <v>847</v>
      </c>
      <c r="C308" s="6" t="s">
        <v>850</v>
      </c>
      <c r="D308" s="6" t="s">
        <v>851</v>
      </c>
      <c r="E308" s="5" t="str">
        <f>HYPERLINK("https://www.esco-net.com/wcs/escort/ec/detail?hHinCd=EA470BC-3","EA470BC-3")</f>
        <v>EA470BC-3</v>
      </c>
    </row>
    <row r="309" spans="2:5" x14ac:dyDescent="0.2">
      <c r="B309" s="6" t="s">
        <v>852</v>
      </c>
      <c r="C309" s="6" t="s">
        <v>853</v>
      </c>
      <c r="D309" s="6" t="s">
        <v>854</v>
      </c>
      <c r="E309" s="5"/>
    </row>
    <row r="310" spans="2:5" x14ac:dyDescent="0.2">
      <c r="B310" s="6" t="s">
        <v>855</v>
      </c>
      <c r="C310" s="6" t="s">
        <v>856</v>
      </c>
      <c r="D310" s="6" t="s">
        <v>857</v>
      </c>
      <c r="E310" s="5" t="str">
        <f>HYPERLINK("https://www.esco-net.com/wcs/escort/ec/detail?hHinCd=EA469SD-3A","EA469SD-3A")</f>
        <v>EA469SD-3A</v>
      </c>
    </row>
    <row r="311" spans="2:5" x14ac:dyDescent="0.2">
      <c r="B311" s="6" t="s">
        <v>858</v>
      </c>
      <c r="C311" s="6" t="s">
        <v>859</v>
      </c>
      <c r="D311" s="6" t="s">
        <v>860</v>
      </c>
      <c r="E311" s="5"/>
    </row>
    <row r="312" spans="2:5" x14ac:dyDescent="0.2">
      <c r="B312" s="6" t="s">
        <v>861</v>
      </c>
      <c r="C312" s="6" t="s">
        <v>862</v>
      </c>
      <c r="D312" s="6" t="s">
        <v>863</v>
      </c>
      <c r="E312" s="5"/>
    </row>
    <row r="313" spans="2:5" x14ac:dyDescent="0.2">
      <c r="B313" s="6" t="s">
        <v>864</v>
      </c>
      <c r="C313" s="6" t="s">
        <v>865</v>
      </c>
      <c r="D313" s="6" t="s">
        <v>866</v>
      </c>
      <c r="E313" s="5"/>
    </row>
    <row r="314" spans="2:5" x14ac:dyDescent="0.2">
      <c r="B314" s="6" t="s">
        <v>867</v>
      </c>
      <c r="C314" s="6" t="s">
        <v>868</v>
      </c>
      <c r="D314" s="6" t="s">
        <v>869</v>
      </c>
      <c r="E314" s="5"/>
    </row>
    <row r="315" spans="2:5" x14ac:dyDescent="0.2">
      <c r="B315" s="6" t="s">
        <v>870</v>
      </c>
      <c r="C315" s="6" t="s">
        <v>871</v>
      </c>
      <c r="D315" s="6" t="s">
        <v>872</v>
      </c>
      <c r="E315" s="5" t="str">
        <f>HYPERLINK("https://www.esco-net.com/wcs/escort/ec/detail?hHinCd=EA468CF-10","EA468CF-10")</f>
        <v>EA468CF-10</v>
      </c>
    </row>
    <row r="316" spans="2:5" x14ac:dyDescent="0.2">
      <c r="B316" s="6" t="s">
        <v>873</v>
      </c>
      <c r="C316" s="6" t="s">
        <v>874</v>
      </c>
      <c r="D316" s="6" t="s">
        <v>875</v>
      </c>
      <c r="E316" s="5"/>
    </row>
    <row r="317" spans="2:5" x14ac:dyDescent="0.2">
      <c r="B317" s="6" t="s">
        <v>876</v>
      </c>
      <c r="C317" s="6" t="s">
        <v>877</v>
      </c>
      <c r="D317" s="6" t="s">
        <v>878</v>
      </c>
      <c r="E317" s="5" t="str">
        <f>HYPERLINK("https://www.esco-net.com/wcs/escort/ec/detail?hHinCd=EA472A-21","EA472A-21")</f>
        <v>EA472A-21</v>
      </c>
    </row>
    <row r="318" spans="2:5" x14ac:dyDescent="0.2">
      <c r="B318" s="6" t="s">
        <v>876</v>
      </c>
      <c r="C318" s="6" t="s">
        <v>879</v>
      </c>
      <c r="D318" s="6" t="s">
        <v>878</v>
      </c>
      <c r="E318" s="5" t="str">
        <f>HYPERLINK("https://www.esco-net.com/wcs/escort/ec/detail?hHinCd=EA472A-21","EA472A-21")</f>
        <v>EA472A-21</v>
      </c>
    </row>
    <row r="319" spans="2:5" x14ac:dyDescent="0.2">
      <c r="B319" s="6" t="s">
        <v>79</v>
      </c>
      <c r="C319" s="6" t="s">
        <v>880</v>
      </c>
      <c r="D319" s="6" t="s">
        <v>881</v>
      </c>
      <c r="E319" s="5" t="str">
        <f>HYPERLINK("https://www.esco-net.com/wcs/escort/ec/detail?hHinCd=EA463HB-50","EA463HB-50")</f>
        <v>EA463HB-50</v>
      </c>
    </row>
    <row r="320" spans="2:5" x14ac:dyDescent="0.2">
      <c r="B320" s="6" t="s">
        <v>882</v>
      </c>
      <c r="C320" s="6" t="s">
        <v>883</v>
      </c>
      <c r="D320" s="6" t="s">
        <v>884</v>
      </c>
      <c r="E320" s="5" t="str">
        <f>HYPERLINK("https://www.esco-net.com/wcs/escort/ec/detail?hHinCd=EA463CC-311","EA463CC-311")</f>
        <v>EA463CC-311</v>
      </c>
    </row>
    <row r="321" spans="2:5" x14ac:dyDescent="0.2">
      <c r="B321" s="6" t="s">
        <v>885</v>
      </c>
      <c r="C321" s="6" t="s">
        <v>886</v>
      </c>
      <c r="D321" s="6" t="s">
        <v>887</v>
      </c>
      <c r="E321" s="5" t="str">
        <f>HYPERLINK("https://www.esco-net.com/wcs/escort/ec/detail?hHinCd=EA475FG-910","EA475FG-910")</f>
        <v>EA475FG-910</v>
      </c>
    </row>
    <row r="322" spans="2:5" x14ac:dyDescent="0.2">
      <c r="B322" s="6" t="s">
        <v>38</v>
      </c>
      <c r="C322" s="6" t="s">
        <v>888</v>
      </c>
      <c r="D322" s="6" t="s">
        <v>889</v>
      </c>
      <c r="E322" s="5" t="str">
        <f>HYPERLINK("https://www.esco-net.com/wcs/escort/ec/detail?hHinCd=EA475BB-150","EA475BB-150")</f>
        <v>EA475BB-150</v>
      </c>
    </row>
    <row r="323" spans="2:5" x14ac:dyDescent="0.2">
      <c r="B323" s="6" t="s">
        <v>38</v>
      </c>
      <c r="C323" s="6" t="s">
        <v>890</v>
      </c>
      <c r="D323" s="6" t="s">
        <v>891</v>
      </c>
      <c r="E323" s="5" t="str">
        <f>HYPERLINK("https://www.esco-net.com/wcs/escort/ec/detail?hHinCd=EA475BB-200","EA475BB-200")</f>
        <v>EA475BB-200</v>
      </c>
    </row>
    <row r="324" spans="2:5" x14ac:dyDescent="0.2">
      <c r="B324" s="6" t="s">
        <v>892</v>
      </c>
      <c r="C324" s="6" t="s">
        <v>893</v>
      </c>
      <c r="D324" s="6" t="s">
        <v>894</v>
      </c>
      <c r="E324" s="5"/>
    </row>
    <row r="325" spans="2:5" x14ac:dyDescent="0.2">
      <c r="B325" s="6" t="s">
        <v>895</v>
      </c>
      <c r="C325" s="6" t="s">
        <v>896</v>
      </c>
      <c r="D325" s="6" t="s">
        <v>897</v>
      </c>
      <c r="E325" s="5" t="str">
        <f>HYPERLINK("https://www.esco-net.com/wcs/escort/ec/detail?hHinCd=EA440AM-15","EA440AM-15")</f>
        <v>EA440AM-15</v>
      </c>
    </row>
    <row r="326" spans="2:5" x14ac:dyDescent="0.2">
      <c r="B326" s="6" t="s">
        <v>898</v>
      </c>
      <c r="C326" s="6" t="s">
        <v>899</v>
      </c>
      <c r="D326" s="6" t="s">
        <v>900</v>
      </c>
      <c r="E326" s="5"/>
    </row>
    <row r="327" spans="2:5" x14ac:dyDescent="0.2">
      <c r="B327" s="6" t="s">
        <v>901</v>
      </c>
      <c r="C327" s="6" t="s">
        <v>902</v>
      </c>
      <c r="D327" s="6" t="s">
        <v>903</v>
      </c>
      <c r="E327" s="5"/>
    </row>
    <row r="328" spans="2:5" x14ac:dyDescent="0.2">
      <c r="B328" s="6" t="s">
        <v>901</v>
      </c>
      <c r="C328" s="6" t="s">
        <v>904</v>
      </c>
      <c r="D328" s="6" t="s">
        <v>905</v>
      </c>
      <c r="E328" s="5" t="str">
        <f>HYPERLINK("https://www.esco-net.com/wcs/escort/ec/detail?hHinCd=EA947FC-17","EA947FC-17")</f>
        <v>EA947FC-17</v>
      </c>
    </row>
    <row r="329" spans="2:5" x14ac:dyDescent="0.2">
      <c r="B329" s="6" t="s">
        <v>901</v>
      </c>
      <c r="C329" s="6" t="s">
        <v>906</v>
      </c>
      <c r="D329" s="6" t="s">
        <v>907</v>
      </c>
      <c r="E329" s="5" t="str">
        <f>HYPERLINK("https://www.esco-net.com/wcs/escort/ec/detail?hHinCd=EA947FC-17","EA947FC-17")</f>
        <v>EA947FC-17</v>
      </c>
    </row>
    <row r="330" spans="2:5" x14ac:dyDescent="0.2">
      <c r="B330" s="6" t="s">
        <v>80</v>
      </c>
      <c r="C330" s="6" t="s">
        <v>908</v>
      </c>
      <c r="D330" s="6" t="s">
        <v>909</v>
      </c>
      <c r="E330" s="5" t="str">
        <f>HYPERLINK("https://www.esco-net.com/wcs/escort/ec/detail?hHinCd=EA948HT-7","EA948HT-7")</f>
        <v>EA948HT-7</v>
      </c>
    </row>
    <row r="331" spans="2:5" x14ac:dyDescent="0.2">
      <c r="B331" s="6" t="s">
        <v>910</v>
      </c>
      <c r="C331" s="6" t="s">
        <v>911</v>
      </c>
      <c r="D331" s="6" t="s">
        <v>912</v>
      </c>
      <c r="E331" s="5"/>
    </row>
    <row r="332" spans="2:5" x14ac:dyDescent="0.2">
      <c r="B332" s="6" t="s">
        <v>39</v>
      </c>
      <c r="C332" s="6" t="s">
        <v>913</v>
      </c>
      <c r="D332" s="6" t="s">
        <v>914</v>
      </c>
      <c r="E332" s="5"/>
    </row>
    <row r="333" spans="2:5" x14ac:dyDescent="0.2">
      <c r="B333" s="6" t="s">
        <v>39</v>
      </c>
      <c r="C333" s="6" t="s">
        <v>915</v>
      </c>
      <c r="D333" s="6" t="s">
        <v>916</v>
      </c>
      <c r="E333" s="5" t="str">
        <f>HYPERLINK("https://www.esco-net.com/wcs/escort/ec/detail?hHinCd=EA940CF-127","EA940CF-127")</f>
        <v>EA940CF-127</v>
      </c>
    </row>
    <row r="334" spans="2:5" x14ac:dyDescent="0.2">
      <c r="B334" s="6" t="s">
        <v>39</v>
      </c>
      <c r="C334" s="6" t="s">
        <v>917</v>
      </c>
      <c r="D334" s="6" t="s">
        <v>918</v>
      </c>
      <c r="E334" s="5" t="str">
        <f>HYPERLINK("https://www.esco-net.com/wcs/escort/ec/detail?hHinCd=EA940CF-129","EA940CF-129")</f>
        <v>EA940CF-129</v>
      </c>
    </row>
    <row r="335" spans="2:5" x14ac:dyDescent="0.2">
      <c r="B335" s="6" t="s">
        <v>919</v>
      </c>
      <c r="C335" s="6" t="s">
        <v>920</v>
      </c>
      <c r="D335" s="6" t="s">
        <v>921</v>
      </c>
      <c r="E335" s="5" t="str">
        <f>HYPERLINK("https://www.esco-net.com/wcs/escort/ec/detail?hHinCd=EA940CD-528A","EA940CD-528A")</f>
        <v>EA940CD-528A</v>
      </c>
    </row>
    <row r="336" spans="2:5" x14ac:dyDescent="0.2">
      <c r="B336" s="6" t="s">
        <v>40</v>
      </c>
      <c r="C336" s="6" t="s">
        <v>922</v>
      </c>
      <c r="D336" s="6" t="s">
        <v>923</v>
      </c>
      <c r="E336" s="5" t="str">
        <f>HYPERLINK("https://www.esco-net.com/wcs/escort/ec/detail?hHinCd=EA940CE-5A","EA940CE-5A")</f>
        <v>EA940CE-5A</v>
      </c>
    </row>
    <row r="337" spans="2:5" x14ac:dyDescent="0.2">
      <c r="B337" s="6" t="s">
        <v>924</v>
      </c>
      <c r="C337" s="6" t="s">
        <v>925</v>
      </c>
      <c r="D337" s="6" t="s">
        <v>926</v>
      </c>
      <c r="E337" s="5" t="str">
        <f>HYPERLINK("https://www.esco-net.com/wcs/escort/ec/detail?hHinCd=EA940CE-12","EA940CE-12")</f>
        <v>EA940CE-12</v>
      </c>
    </row>
    <row r="338" spans="2:5" x14ac:dyDescent="0.2">
      <c r="B338" s="6" t="s">
        <v>924</v>
      </c>
      <c r="C338" s="6" t="s">
        <v>927</v>
      </c>
      <c r="D338" s="6" t="s">
        <v>928</v>
      </c>
      <c r="E338" s="5"/>
    </row>
    <row r="339" spans="2:5" x14ac:dyDescent="0.2">
      <c r="B339" s="6" t="s">
        <v>81</v>
      </c>
      <c r="C339" s="6" t="s">
        <v>929</v>
      </c>
      <c r="D339" s="6" t="s">
        <v>930</v>
      </c>
      <c r="E339" s="5" t="str">
        <f>HYPERLINK("https://www.esco-net.com/wcs/escort/ec/detail?hHinCd=EA940CE-503A","EA940CE-503A")</f>
        <v>EA940CE-503A</v>
      </c>
    </row>
    <row r="340" spans="2:5" x14ac:dyDescent="0.2">
      <c r="B340" s="6" t="s">
        <v>931</v>
      </c>
      <c r="C340" s="6" t="s">
        <v>932</v>
      </c>
      <c r="D340" s="6" t="s">
        <v>933</v>
      </c>
      <c r="E340" s="5" t="str">
        <f>HYPERLINK("https://www.esco-net.com/wcs/escort/ec/detail?hHinCd=EA940CB-39","EA940CB-39")</f>
        <v>EA940CB-39</v>
      </c>
    </row>
    <row r="341" spans="2:5" x14ac:dyDescent="0.2">
      <c r="B341" s="6" t="s">
        <v>931</v>
      </c>
      <c r="C341" s="6" t="s">
        <v>934</v>
      </c>
      <c r="D341" s="6" t="s">
        <v>935</v>
      </c>
      <c r="E341" s="5" t="str">
        <f>HYPERLINK("https://www.esco-net.com/wcs/escort/ec/detail?hHinCd=EA940CJ-45A","EA940CJ-45A")</f>
        <v>EA940CJ-45A</v>
      </c>
    </row>
    <row r="342" spans="2:5" x14ac:dyDescent="0.2">
      <c r="B342" s="6" t="s">
        <v>936</v>
      </c>
      <c r="C342" s="6" t="s">
        <v>937</v>
      </c>
      <c r="D342" s="6" t="s">
        <v>938</v>
      </c>
      <c r="E342" s="5" t="str">
        <f>HYPERLINK("https://www.esco-net.com/wcs/escort/ec/detail?hHinCd=EA940BZ-132A","EA940BZ-132A")</f>
        <v>EA940BZ-132A</v>
      </c>
    </row>
    <row r="343" spans="2:5" x14ac:dyDescent="0.2">
      <c r="B343" s="6" t="s">
        <v>936</v>
      </c>
      <c r="C343" s="6" t="s">
        <v>939</v>
      </c>
      <c r="D343" s="6" t="s">
        <v>940</v>
      </c>
      <c r="E343" s="5" t="str">
        <f>HYPERLINK("https://www.esco-net.com/wcs/escort/ec/detail?hHinCd=EA940BZ-134A","EA940BZ-134A")</f>
        <v>EA940BZ-134A</v>
      </c>
    </row>
    <row r="344" spans="2:5" x14ac:dyDescent="0.2">
      <c r="B344" s="6" t="s">
        <v>936</v>
      </c>
      <c r="C344" s="6" t="s">
        <v>941</v>
      </c>
      <c r="D344" s="6" t="s">
        <v>942</v>
      </c>
      <c r="E344" s="5" t="str">
        <f>HYPERLINK("https://www.esco-net.com/wcs/escort/ec/detail?hHinCd=EA940BZ-145A","EA940BZ-145A")</f>
        <v>EA940BZ-145A</v>
      </c>
    </row>
    <row r="345" spans="2:5" x14ac:dyDescent="0.2">
      <c r="B345" s="6" t="s">
        <v>943</v>
      </c>
      <c r="C345" s="6" t="s">
        <v>944</v>
      </c>
      <c r="D345" s="6" t="s">
        <v>945</v>
      </c>
      <c r="E345" s="5" t="str">
        <f>HYPERLINK("https://www.esco-net.com/wcs/escort/ec/detail?hHinCd=EA944BH-143","EA944BH-143")</f>
        <v>EA944BH-143</v>
      </c>
    </row>
    <row r="346" spans="2:5" x14ac:dyDescent="0.2">
      <c r="B346" s="6" t="s">
        <v>943</v>
      </c>
      <c r="C346" s="6" t="s">
        <v>946</v>
      </c>
      <c r="D346" s="6" t="s">
        <v>947</v>
      </c>
      <c r="E346" s="5" t="str">
        <f>HYPERLINK("https://www.esco-net.com/wcs/escort/ec/detail?hHinCd=EA944B-19","EA944B-19")</f>
        <v>EA944B-19</v>
      </c>
    </row>
    <row r="347" spans="2:5" x14ac:dyDescent="0.2">
      <c r="B347" s="6" t="s">
        <v>948</v>
      </c>
      <c r="C347" s="6" t="s">
        <v>949</v>
      </c>
      <c r="D347" s="6" t="s">
        <v>950</v>
      </c>
      <c r="E347" s="5"/>
    </row>
    <row r="348" spans="2:5" x14ac:dyDescent="0.2">
      <c r="B348" s="6" t="s">
        <v>948</v>
      </c>
      <c r="C348" s="6" t="s">
        <v>951</v>
      </c>
      <c r="D348" s="6" t="s">
        <v>952</v>
      </c>
      <c r="E348" s="5"/>
    </row>
    <row r="349" spans="2:5" x14ac:dyDescent="0.2">
      <c r="B349" s="6" t="s">
        <v>953</v>
      </c>
      <c r="C349" s="6" t="s">
        <v>954</v>
      </c>
      <c r="D349" s="6" t="s">
        <v>955</v>
      </c>
      <c r="E349" s="5" t="str">
        <f>HYPERLINK("https://www.esco-net.com/wcs/escort/ec/detail?hHinCd=EA940DE-21A","EA940DE-21A")</f>
        <v>EA940DE-21A</v>
      </c>
    </row>
    <row r="350" spans="2:5" x14ac:dyDescent="0.2">
      <c r="B350" s="6" t="s">
        <v>956</v>
      </c>
      <c r="C350" s="6" t="s">
        <v>957</v>
      </c>
      <c r="D350" s="6" t="s">
        <v>958</v>
      </c>
      <c r="E350" s="5" t="str">
        <f>HYPERLINK("https://www.esco-net.com/wcs/escort/ec/detail?hHinCd=EA940MX-422A","EA940MX-422A")</f>
        <v>EA940MX-422A</v>
      </c>
    </row>
    <row r="351" spans="2:5" x14ac:dyDescent="0.2">
      <c r="B351" s="6" t="s">
        <v>41</v>
      </c>
      <c r="C351" s="6" t="s">
        <v>959</v>
      </c>
      <c r="D351" s="6" t="s">
        <v>960</v>
      </c>
      <c r="E351" s="5"/>
    </row>
    <row r="352" spans="2:5" x14ac:dyDescent="0.2">
      <c r="B352" s="6" t="s">
        <v>961</v>
      </c>
      <c r="C352" s="6" t="s">
        <v>962</v>
      </c>
      <c r="D352" s="6" t="s">
        <v>963</v>
      </c>
      <c r="E352" s="5" t="str">
        <f>HYPERLINK("https://www.esco-net.com/wcs/escort/ec/detail?hHinCd=EA948BJ-22A","EA948BJ-22A")</f>
        <v>EA948BJ-22A</v>
      </c>
    </row>
    <row r="353" spans="2:5" x14ac:dyDescent="0.2">
      <c r="B353" s="6" t="s">
        <v>42</v>
      </c>
      <c r="C353" s="6" t="s">
        <v>964</v>
      </c>
      <c r="D353" s="6" t="s">
        <v>965</v>
      </c>
      <c r="E353" s="5" t="str">
        <f>HYPERLINK("https://www.esco-net.com/wcs/escort/ec/detail?hHinCd=EA948BR-202","EA948BR-202")</f>
        <v>EA948BR-202</v>
      </c>
    </row>
    <row r="354" spans="2:5" x14ac:dyDescent="0.2">
      <c r="B354" s="6" t="s">
        <v>966</v>
      </c>
      <c r="C354" s="6" t="s">
        <v>967</v>
      </c>
      <c r="D354" s="6" t="s">
        <v>968</v>
      </c>
      <c r="E354" s="5"/>
    </row>
    <row r="355" spans="2:5" x14ac:dyDescent="0.2">
      <c r="B355" s="6" t="s">
        <v>966</v>
      </c>
      <c r="C355" s="6" t="s">
        <v>969</v>
      </c>
      <c r="D355" s="6" t="s">
        <v>970</v>
      </c>
      <c r="E355" s="5"/>
    </row>
    <row r="356" spans="2:5" x14ac:dyDescent="0.2">
      <c r="B356" s="6" t="s">
        <v>966</v>
      </c>
      <c r="C356" s="6" t="s">
        <v>971</v>
      </c>
      <c r="D356" s="6" t="s">
        <v>972</v>
      </c>
      <c r="E356" s="5"/>
    </row>
    <row r="357" spans="2:5" x14ac:dyDescent="0.2">
      <c r="B357" s="6" t="s">
        <v>966</v>
      </c>
      <c r="C357" s="6" t="s">
        <v>973</v>
      </c>
      <c r="D357" s="6" t="s">
        <v>974</v>
      </c>
      <c r="E357" s="5"/>
    </row>
    <row r="358" spans="2:5" x14ac:dyDescent="0.2">
      <c r="B358" s="6" t="s">
        <v>966</v>
      </c>
      <c r="C358" s="6" t="s">
        <v>975</v>
      </c>
      <c r="D358" s="6" t="s">
        <v>976</v>
      </c>
      <c r="E358" s="5"/>
    </row>
    <row r="359" spans="2:5" x14ac:dyDescent="0.2">
      <c r="B359" s="6" t="s">
        <v>977</v>
      </c>
      <c r="C359" s="6" t="s">
        <v>978</v>
      </c>
      <c r="D359" s="6" t="s">
        <v>979</v>
      </c>
      <c r="E359" s="5"/>
    </row>
    <row r="360" spans="2:5" x14ac:dyDescent="0.2">
      <c r="B360" s="6" t="s">
        <v>977</v>
      </c>
      <c r="C360" s="6" t="s">
        <v>980</v>
      </c>
      <c r="D360" s="6" t="s">
        <v>981</v>
      </c>
      <c r="E360" s="5" t="str">
        <f>HYPERLINK("https://www.esco-net.com/wcs/escort/ec/detail?hHinCd=EA948BY-112","EA948BY-112")</f>
        <v>EA948BY-112</v>
      </c>
    </row>
    <row r="361" spans="2:5" x14ac:dyDescent="0.2">
      <c r="B361" s="6" t="s">
        <v>977</v>
      </c>
      <c r="C361" s="6" t="s">
        <v>982</v>
      </c>
      <c r="D361" s="6" t="s">
        <v>983</v>
      </c>
      <c r="E361" s="5"/>
    </row>
    <row r="362" spans="2:5" x14ac:dyDescent="0.2">
      <c r="B362" s="6" t="s">
        <v>977</v>
      </c>
      <c r="C362" s="6" t="s">
        <v>984</v>
      </c>
      <c r="D362" s="6" t="s">
        <v>985</v>
      </c>
      <c r="E362" s="5"/>
    </row>
    <row r="363" spans="2:5" x14ac:dyDescent="0.2">
      <c r="B363" s="6" t="s">
        <v>82</v>
      </c>
      <c r="C363" s="6" t="s">
        <v>986</v>
      </c>
      <c r="D363" s="6" t="s">
        <v>987</v>
      </c>
      <c r="E363" s="5"/>
    </row>
    <row r="364" spans="2:5" x14ac:dyDescent="0.2">
      <c r="B364" s="6" t="s">
        <v>988</v>
      </c>
      <c r="C364" s="6" t="s">
        <v>989</v>
      </c>
      <c r="D364" s="6" t="s">
        <v>990</v>
      </c>
      <c r="E364" s="5"/>
    </row>
    <row r="365" spans="2:5" x14ac:dyDescent="0.2">
      <c r="B365" s="6" t="s">
        <v>991</v>
      </c>
      <c r="C365" s="6" t="s">
        <v>992</v>
      </c>
      <c r="D365" s="6" t="s">
        <v>993</v>
      </c>
      <c r="E365" s="5"/>
    </row>
    <row r="366" spans="2:5" x14ac:dyDescent="0.2">
      <c r="B366" s="6" t="s">
        <v>991</v>
      </c>
      <c r="C366" s="6" t="s">
        <v>994</v>
      </c>
      <c r="D366" s="6" t="s">
        <v>995</v>
      </c>
      <c r="E366" s="5"/>
    </row>
    <row r="367" spans="2:5" x14ac:dyDescent="0.2">
      <c r="B367" s="6" t="s">
        <v>43</v>
      </c>
      <c r="C367" s="6" t="s">
        <v>996</v>
      </c>
      <c r="D367" s="6" t="s">
        <v>997</v>
      </c>
      <c r="E367" s="5"/>
    </row>
    <row r="368" spans="2:5" x14ac:dyDescent="0.2">
      <c r="B368" s="6" t="s">
        <v>43</v>
      </c>
      <c r="C368" s="6" t="s">
        <v>998</v>
      </c>
      <c r="D368" s="6" t="s">
        <v>999</v>
      </c>
      <c r="E368" s="5"/>
    </row>
    <row r="369" spans="2:5" x14ac:dyDescent="0.2">
      <c r="B369" s="6" t="s">
        <v>1000</v>
      </c>
      <c r="C369" s="6" t="s">
        <v>1001</v>
      </c>
      <c r="D369" s="6" t="s">
        <v>1002</v>
      </c>
      <c r="E369" s="5"/>
    </row>
    <row r="370" spans="2:5" x14ac:dyDescent="0.2">
      <c r="B370" s="6" t="s">
        <v>1003</v>
      </c>
      <c r="C370" s="6" t="s">
        <v>1004</v>
      </c>
      <c r="D370" s="6" t="s">
        <v>1005</v>
      </c>
      <c r="E370" s="5"/>
    </row>
    <row r="371" spans="2:5" x14ac:dyDescent="0.2">
      <c r="B371" s="6" t="s">
        <v>1006</v>
      </c>
      <c r="C371" s="6" t="s">
        <v>1007</v>
      </c>
      <c r="D371" s="6" t="s">
        <v>1008</v>
      </c>
      <c r="E371" s="5" t="str">
        <f>HYPERLINK("https://www.esco-net.com/wcs/escort/ec/detail?hHinCd=EA966ED-310","EA966ED-310")</f>
        <v>EA966ED-310</v>
      </c>
    </row>
    <row r="372" spans="2:5" x14ac:dyDescent="0.2">
      <c r="B372" s="6" t="s">
        <v>1009</v>
      </c>
      <c r="C372" s="6" t="s">
        <v>1010</v>
      </c>
      <c r="D372" s="6" t="s">
        <v>1011</v>
      </c>
      <c r="E372" s="5"/>
    </row>
    <row r="373" spans="2:5" x14ac:dyDescent="0.2">
      <c r="B373" s="6" t="s">
        <v>1012</v>
      </c>
      <c r="C373" s="6" t="s">
        <v>1013</v>
      </c>
      <c r="D373" s="6" t="s">
        <v>1014</v>
      </c>
      <c r="E373" s="5"/>
    </row>
    <row r="374" spans="2:5" x14ac:dyDescent="0.2">
      <c r="B374" s="6" t="s">
        <v>1015</v>
      </c>
      <c r="C374" s="6" t="s">
        <v>1016</v>
      </c>
      <c r="D374" s="6" t="s">
        <v>1017</v>
      </c>
      <c r="E374" s="5" t="str">
        <f>HYPERLINK("https://www.esco-net.com/wcs/escort/ec/detail?hHinCd=EA527BS-7","EA527BS-7")</f>
        <v>EA527BS-7</v>
      </c>
    </row>
    <row r="375" spans="2:5" x14ac:dyDescent="0.2">
      <c r="B375" s="6" t="s">
        <v>44</v>
      </c>
      <c r="C375" s="6" t="s">
        <v>1018</v>
      </c>
      <c r="D375" s="6" t="s">
        <v>1019</v>
      </c>
      <c r="E375" s="5" t="str">
        <f>HYPERLINK("https://www.esco-net.com/wcs/escort/ec/detail?hHinCd=EA949DV-812","EA949DV-812")</f>
        <v>EA949DV-812</v>
      </c>
    </row>
    <row r="376" spans="2:5" x14ac:dyDescent="0.2">
      <c r="B376" s="6" t="s">
        <v>44</v>
      </c>
      <c r="C376" s="6" t="s">
        <v>1020</v>
      </c>
      <c r="D376" s="6" t="s">
        <v>1021</v>
      </c>
      <c r="E376" s="5" t="str">
        <f>HYPERLINK("https://www.esco-net.com/wcs/escort/ec/detail?hHinCd=EA949LL-825","EA949LL-825")</f>
        <v>EA949LL-825</v>
      </c>
    </row>
    <row r="377" spans="2:5" x14ac:dyDescent="0.2">
      <c r="B377" s="6" t="s">
        <v>1022</v>
      </c>
      <c r="C377" s="6" t="s">
        <v>1023</v>
      </c>
      <c r="D377" s="6" t="s">
        <v>1024</v>
      </c>
      <c r="E377" s="5" t="str">
        <f>HYPERLINK("https://www.esco-net.com/wcs/escort/ec/detail?hHinCd=EA949TE-508","EA949TE-508")</f>
        <v>EA949TE-508</v>
      </c>
    </row>
    <row r="378" spans="2:5" x14ac:dyDescent="0.2">
      <c r="B378" s="6" t="s">
        <v>24</v>
      </c>
      <c r="C378" s="6" t="s">
        <v>1025</v>
      </c>
      <c r="D378" s="6" t="s">
        <v>1026</v>
      </c>
      <c r="E378" s="5" t="str">
        <f>HYPERLINK("https://www.esco-net.com/wcs/escort/ec/detail?hHinCd=EA945VA-75B","EA945VA-75B")</f>
        <v>EA945VA-75B</v>
      </c>
    </row>
    <row r="379" spans="2:5" x14ac:dyDescent="0.2">
      <c r="B379" s="6" t="s">
        <v>24</v>
      </c>
      <c r="C379" s="6" t="s">
        <v>1027</v>
      </c>
      <c r="D379" s="6" t="s">
        <v>1028</v>
      </c>
      <c r="E379" s="5" t="str">
        <f>HYPERLINK("https://www.esco-net.com/wcs/escort/ec/detail?hHinCd=EA945VF-145","EA945VF-145")</f>
        <v>EA945VF-145</v>
      </c>
    </row>
    <row r="380" spans="2:5" x14ac:dyDescent="0.2">
      <c r="B380" s="6" t="s">
        <v>24</v>
      </c>
      <c r="C380" s="6" t="s">
        <v>1029</v>
      </c>
      <c r="D380" s="6" t="s">
        <v>1030</v>
      </c>
      <c r="E380" s="5" t="str">
        <f>HYPERLINK("https://www.esco-net.com/wcs/escort/ec/detail?hHinCd=EA949FB-6C","EA949FB-6C")</f>
        <v>EA949FB-6C</v>
      </c>
    </row>
    <row r="381" spans="2:5" x14ac:dyDescent="0.2">
      <c r="B381" s="6" t="s">
        <v>24</v>
      </c>
      <c r="C381" s="6" t="s">
        <v>1031</v>
      </c>
      <c r="D381" s="6" t="s">
        <v>1032</v>
      </c>
      <c r="E381" s="5" t="str">
        <f>HYPERLINK("https://www.esco-net.com/wcs/escort/ec/detail?hHinCd=EA949FB-7C","EA949FB-7C")</f>
        <v>EA949FB-7C</v>
      </c>
    </row>
    <row r="382" spans="2:5" x14ac:dyDescent="0.2">
      <c r="B382" s="6" t="s">
        <v>83</v>
      </c>
      <c r="C382" s="6" t="s">
        <v>1033</v>
      </c>
      <c r="D382" s="6" t="s">
        <v>1034</v>
      </c>
      <c r="E382" s="5" t="str">
        <f>HYPERLINK("https://www.esco-net.com/wcs/escort/ec/detail?hHinCd=EA423RF-35A","EA423RF-35A")</f>
        <v>EA423RF-35A</v>
      </c>
    </row>
    <row r="383" spans="2:5" x14ac:dyDescent="0.2">
      <c r="B383" s="6" t="s">
        <v>13</v>
      </c>
      <c r="C383" s="6" t="s">
        <v>1035</v>
      </c>
      <c r="D383" s="6" t="s">
        <v>1036</v>
      </c>
      <c r="E383" s="5" t="str">
        <f>HYPERLINK("https://www.esco-net.com/wcs/escort/ec/detail?hHinCd=EA423RS-12A","EA423RS-12A")</f>
        <v>EA423RS-12A</v>
      </c>
    </row>
    <row r="384" spans="2:5" x14ac:dyDescent="0.2">
      <c r="B384" s="6" t="s">
        <v>1037</v>
      </c>
      <c r="C384" s="6" t="s">
        <v>1038</v>
      </c>
      <c r="D384" s="6" t="s">
        <v>1039</v>
      </c>
      <c r="E384" s="5" t="str">
        <f>HYPERLINK("https://www.esco-net.com/wcs/escort/ec/detail?hHinCd=EA951BL-133","EA951BL-133")</f>
        <v>EA951BL-133</v>
      </c>
    </row>
    <row r="385" spans="2:5" x14ac:dyDescent="0.2">
      <c r="B385" s="6" t="s">
        <v>45</v>
      </c>
      <c r="C385" s="6" t="s">
        <v>1040</v>
      </c>
      <c r="D385" s="6" t="s">
        <v>1041</v>
      </c>
      <c r="E385" s="5" t="str">
        <f>HYPERLINK("https://www.esco-net.com/wcs/escort/ec/detail?hHinCd=EA951FA-16","EA951FA-16")</f>
        <v>EA951FA-16</v>
      </c>
    </row>
    <row r="386" spans="2:5" x14ac:dyDescent="0.2">
      <c r="B386" s="6" t="s">
        <v>1042</v>
      </c>
      <c r="C386" s="6" t="s">
        <v>1043</v>
      </c>
      <c r="D386" s="6" t="s">
        <v>1044</v>
      </c>
      <c r="E386" s="5"/>
    </row>
    <row r="387" spans="2:5" x14ac:dyDescent="0.2">
      <c r="B387" s="6" t="s">
        <v>1045</v>
      </c>
      <c r="C387" s="6" t="s">
        <v>1046</v>
      </c>
      <c r="D387" s="6" t="s">
        <v>1047</v>
      </c>
      <c r="E387" s="5"/>
    </row>
    <row r="388" spans="2:5" x14ac:dyDescent="0.2">
      <c r="B388" s="6" t="s">
        <v>1048</v>
      </c>
      <c r="C388" s="6" t="s">
        <v>1049</v>
      </c>
      <c r="D388" s="6" t="s">
        <v>1050</v>
      </c>
      <c r="E388" s="5" t="str">
        <f>HYPERLINK("https://www.esco-net.com/wcs/escort/ec/detail?hHinCd=EA951E-42A","EA951E-42A")</f>
        <v>EA951E-42A</v>
      </c>
    </row>
    <row r="389" spans="2:5" x14ac:dyDescent="0.2">
      <c r="B389" s="6" t="s">
        <v>1048</v>
      </c>
      <c r="C389" s="6" t="s">
        <v>1051</v>
      </c>
      <c r="D389" s="6" t="s">
        <v>1052</v>
      </c>
      <c r="E389" s="5"/>
    </row>
    <row r="390" spans="2:5" x14ac:dyDescent="0.2">
      <c r="B390" s="6" t="s">
        <v>1048</v>
      </c>
      <c r="C390" s="6" t="s">
        <v>1053</v>
      </c>
      <c r="D390" s="6" t="s">
        <v>1054</v>
      </c>
      <c r="E390" s="5"/>
    </row>
    <row r="391" spans="2:5" x14ac:dyDescent="0.2">
      <c r="B391" s="6" t="s">
        <v>1055</v>
      </c>
      <c r="C391" s="6" t="s">
        <v>1056</v>
      </c>
      <c r="D391" s="6" t="s">
        <v>1057</v>
      </c>
      <c r="E391" s="5" t="str">
        <f>HYPERLINK("https://www.esco-net.com/wcs/escort/ec/detail?hHinCd=EA951CY-650","EA951CY-650")</f>
        <v>EA951CY-650</v>
      </c>
    </row>
    <row r="392" spans="2:5" x14ac:dyDescent="0.2">
      <c r="B392" s="6" t="s">
        <v>1058</v>
      </c>
      <c r="C392" s="6" t="s">
        <v>1059</v>
      </c>
      <c r="D392" s="6" t="s">
        <v>1060</v>
      </c>
      <c r="E392" s="5"/>
    </row>
    <row r="393" spans="2:5" x14ac:dyDescent="0.2">
      <c r="B393" s="6" t="s">
        <v>1061</v>
      </c>
      <c r="C393" s="6" t="s">
        <v>1062</v>
      </c>
      <c r="D393" s="6" t="s">
        <v>1063</v>
      </c>
      <c r="E393" s="5" t="str">
        <f>HYPERLINK("https://www.esco-net.com/wcs/escort/ec/detail?hHinCd=EA638BL-3","EA638BL-3")</f>
        <v>EA638BL-3</v>
      </c>
    </row>
    <row r="394" spans="2:5" x14ac:dyDescent="0.2">
      <c r="B394" s="6" t="s">
        <v>1064</v>
      </c>
      <c r="C394" s="6" t="s">
        <v>1065</v>
      </c>
      <c r="D394" s="6" t="s">
        <v>1066</v>
      </c>
      <c r="E394" s="5" t="str">
        <f>HYPERLINK("https://www.esco-net.com/wcs/escort/ec/detail?hHinCd=EA951BR-72","EA951BR-72")</f>
        <v>EA951BR-72</v>
      </c>
    </row>
    <row r="395" spans="2:5" x14ac:dyDescent="0.2">
      <c r="B395" s="6" t="s">
        <v>1067</v>
      </c>
      <c r="C395" s="6" t="s">
        <v>1068</v>
      </c>
      <c r="D395" s="6" t="s">
        <v>1069</v>
      </c>
      <c r="E395" s="5" t="str">
        <f>HYPERLINK("https://www.esco-net.com/wcs/escort/ec/detail?hHinCd=EA638BT-1A","EA638BT-1A")</f>
        <v>EA638BT-1A</v>
      </c>
    </row>
    <row r="396" spans="2:5" x14ac:dyDescent="0.2">
      <c r="B396" s="6" t="s">
        <v>1070</v>
      </c>
      <c r="C396" s="6" t="s">
        <v>1071</v>
      </c>
      <c r="D396" s="6" t="s">
        <v>1072</v>
      </c>
      <c r="E396" s="5" t="str">
        <f>HYPERLINK("https://www.esco-net.com/wcs/escort/ec/detail?hHinCd=EA628SE-24","EA628SE-24")</f>
        <v>EA628SE-24</v>
      </c>
    </row>
    <row r="397" spans="2:5" x14ac:dyDescent="0.2">
      <c r="B397" s="6" t="s">
        <v>1073</v>
      </c>
      <c r="C397" s="6" t="s">
        <v>1074</v>
      </c>
      <c r="D397" s="6" t="s">
        <v>1075</v>
      </c>
      <c r="E397" s="5" t="str">
        <f>HYPERLINK("https://www.esco-net.com/wcs/escort/ec/detail?hHinCd=EA951AF-1.6A","EA951AF-1.6A")</f>
        <v>EA951AF-1.6A</v>
      </c>
    </row>
    <row r="398" spans="2:5" x14ac:dyDescent="0.2">
      <c r="B398" s="6" t="s">
        <v>1076</v>
      </c>
      <c r="C398" s="6" t="s">
        <v>1077</v>
      </c>
      <c r="D398" s="6" t="s">
        <v>1078</v>
      </c>
      <c r="E398" s="5" t="str">
        <f>HYPERLINK("https://www.esco-net.com/wcs/escort/ec/detail?hHinCd=EA980SD-5","EA980SD-5")</f>
        <v>EA980SD-5</v>
      </c>
    </row>
    <row r="399" spans="2:5" x14ac:dyDescent="0.2">
      <c r="B399" s="6" t="s">
        <v>1076</v>
      </c>
      <c r="C399" s="6" t="s">
        <v>1079</v>
      </c>
      <c r="D399" s="6" t="s">
        <v>1080</v>
      </c>
      <c r="E399" s="5" t="str">
        <f>HYPERLINK("https://www.esco-net.com/wcs/escort/ec/detail?hHinCd=EA980SM-82","EA980SM-82")</f>
        <v>EA980SM-82</v>
      </c>
    </row>
    <row r="400" spans="2:5" x14ac:dyDescent="0.2">
      <c r="B400" s="6" t="s">
        <v>1076</v>
      </c>
      <c r="C400" s="6" t="s">
        <v>1081</v>
      </c>
      <c r="D400" s="6" t="s">
        <v>1082</v>
      </c>
      <c r="E400" s="5" t="str">
        <f>HYPERLINK("https://www.esco-net.com/wcs/escort/ec/detail?hHinCd=EA980TG-26","EA980TG-26")</f>
        <v>EA980TG-26</v>
      </c>
    </row>
    <row r="401" spans="2:5" x14ac:dyDescent="0.2">
      <c r="B401" s="6" t="s">
        <v>1083</v>
      </c>
      <c r="C401" s="6" t="s">
        <v>1084</v>
      </c>
      <c r="D401" s="6" t="s">
        <v>1085</v>
      </c>
      <c r="E401" s="5" t="str">
        <f>HYPERLINK("https://www.esco-net.com/wcs/escort/ec/detail?hHinCd=EA980TW-1","EA980TW-1")</f>
        <v>EA980TW-1</v>
      </c>
    </row>
    <row r="402" spans="2:5" x14ac:dyDescent="0.2">
      <c r="B402" s="6" t="s">
        <v>1086</v>
      </c>
      <c r="C402" s="6" t="s">
        <v>1087</v>
      </c>
      <c r="D402" s="6" t="s">
        <v>1088</v>
      </c>
      <c r="E402" s="5" t="str">
        <f>HYPERLINK("https://www.esco-net.com/wcs/escort/ec/detail?hHinCd=EA638-60","EA638-60")</f>
        <v>EA638-60</v>
      </c>
    </row>
    <row r="403" spans="2:5" x14ac:dyDescent="0.2">
      <c r="B403" s="6" t="s">
        <v>1089</v>
      </c>
      <c r="C403" s="6" t="s">
        <v>1090</v>
      </c>
      <c r="D403" s="6" t="s">
        <v>1091</v>
      </c>
      <c r="E403" s="5" t="str">
        <f>HYPERLINK("https://www.esco-net.com/wcs/escort/ec/detail?hHinCd=EA638AF-92","EA638AF-92")</f>
        <v>EA638AF-92</v>
      </c>
    </row>
    <row r="404" spans="2:5" x14ac:dyDescent="0.2">
      <c r="B404" s="6" t="s">
        <v>1092</v>
      </c>
      <c r="C404" s="6" t="s">
        <v>1093</v>
      </c>
      <c r="D404" s="6" t="s">
        <v>1094</v>
      </c>
      <c r="E404" s="5" t="str">
        <f>HYPERLINK("https://www.esco-net.com/wcs/escort/ec/detail?hHinCd=EA638JP-176","EA638JP-176")</f>
        <v>EA638JP-176</v>
      </c>
    </row>
    <row r="405" spans="2:5" x14ac:dyDescent="0.2">
      <c r="B405" s="6" t="s">
        <v>1092</v>
      </c>
      <c r="C405" s="6" t="s">
        <v>1095</v>
      </c>
      <c r="D405" s="6" t="s">
        <v>1096</v>
      </c>
      <c r="E405" s="5" t="str">
        <f>HYPERLINK("https://www.esco-net.com/wcs/escort/ec/detail?hHinCd=EA638AG-10","EA638AG-10")</f>
        <v>EA638AG-10</v>
      </c>
    </row>
    <row r="406" spans="2:5" x14ac:dyDescent="0.2">
      <c r="B406" s="6" t="s">
        <v>46</v>
      </c>
      <c r="C406" s="6" t="s">
        <v>1097</v>
      </c>
      <c r="D406" s="6" t="s">
        <v>1098</v>
      </c>
      <c r="E406" s="5" t="str">
        <f>HYPERLINK("https://www.esco-net.com/wcs/escort/ec/detail?hHinCd=EA638HL-5","EA638HL-5")</f>
        <v>EA638HL-5</v>
      </c>
    </row>
    <row r="407" spans="2:5" x14ac:dyDescent="0.2">
      <c r="B407" s="6" t="s">
        <v>1099</v>
      </c>
      <c r="C407" s="6" t="s">
        <v>1100</v>
      </c>
      <c r="D407" s="6" t="s">
        <v>1101</v>
      </c>
      <c r="E407" s="5" t="str">
        <f>HYPERLINK("https://www.esco-net.com/wcs/escort/ec/detail?hHinCd=EA638AX-22","EA638AX-22")</f>
        <v>EA638AX-22</v>
      </c>
    </row>
    <row r="408" spans="2:5" x14ac:dyDescent="0.2">
      <c r="B408" s="6" t="s">
        <v>1099</v>
      </c>
      <c r="C408" s="6" t="s">
        <v>1102</v>
      </c>
      <c r="D408" s="6" t="s">
        <v>1103</v>
      </c>
      <c r="E408" s="5" t="str">
        <f>HYPERLINK("https://www.esco-net.com/wcs/escort/ec/detail?hHinCd=EA638AX-23","EA638AX-23")</f>
        <v>EA638AX-23</v>
      </c>
    </row>
    <row r="409" spans="2:5" x14ac:dyDescent="0.2">
      <c r="B409" s="6" t="s">
        <v>1104</v>
      </c>
      <c r="C409" s="6" t="s">
        <v>1105</v>
      </c>
      <c r="D409" s="6" t="s">
        <v>1106</v>
      </c>
      <c r="E409" s="5"/>
    </row>
    <row r="410" spans="2:5" x14ac:dyDescent="0.2">
      <c r="B410" s="6" t="s">
        <v>47</v>
      </c>
      <c r="C410" s="6" t="s">
        <v>1107</v>
      </c>
      <c r="D410" s="6" t="s">
        <v>1108</v>
      </c>
      <c r="E410" s="5"/>
    </row>
    <row r="411" spans="2:5" x14ac:dyDescent="0.2">
      <c r="B411" s="6" t="s">
        <v>1109</v>
      </c>
      <c r="C411" s="6" t="s">
        <v>1110</v>
      </c>
      <c r="D411" s="6" t="s">
        <v>1111</v>
      </c>
      <c r="E411" s="5" t="str">
        <f>HYPERLINK("https://www.esco-net.com/wcs/escort/ec/detail?hHinCd=EA970KG-3A","EA970KG-3A")</f>
        <v>EA970KG-3A</v>
      </c>
    </row>
    <row r="412" spans="2:5" x14ac:dyDescent="0.2">
      <c r="B412" s="6" t="s">
        <v>48</v>
      </c>
      <c r="C412" s="6" t="s">
        <v>1112</v>
      </c>
      <c r="D412" s="6" t="s">
        <v>1113</v>
      </c>
      <c r="E412" s="5" t="str">
        <f>HYPERLINK("https://www.esco-net.com/wcs/escort/ec/detail?hHinCd=EA951SC-2","EA951SC-2")</f>
        <v>EA951SC-2</v>
      </c>
    </row>
    <row r="413" spans="2:5" x14ac:dyDescent="0.2">
      <c r="B413" s="6" t="s">
        <v>48</v>
      </c>
      <c r="C413" s="6" t="s">
        <v>1114</v>
      </c>
      <c r="D413" s="6" t="s">
        <v>1115</v>
      </c>
      <c r="E413" s="5"/>
    </row>
    <row r="414" spans="2:5" x14ac:dyDescent="0.2">
      <c r="B414" s="6" t="s">
        <v>1116</v>
      </c>
      <c r="C414" s="6" t="s">
        <v>1117</v>
      </c>
      <c r="D414" s="6" t="s">
        <v>1118</v>
      </c>
      <c r="E414" s="5" t="str">
        <f>HYPERLINK("https://www.esco-net.com/wcs/escort/ec/detail?hHinCd=EA948TF-11B","EA948TF-11B")</f>
        <v>EA948TF-11B</v>
      </c>
    </row>
    <row r="415" spans="2:5" x14ac:dyDescent="0.2">
      <c r="B415" s="6" t="s">
        <v>1119</v>
      </c>
      <c r="C415" s="6" t="s">
        <v>1120</v>
      </c>
      <c r="D415" s="6" t="s">
        <v>1121</v>
      </c>
      <c r="E415" s="5" t="str">
        <f>HYPERLINK("https://www.esco-net.com/wcs/escort/ec/detail?hHinCd=EA948TF-127A","EA948TF-127A")</f>
        <v>EA948TF-127A</v>
      </c>
    </row>
    <row r="416" spans="2:5" x14ac:dyDescent="0.2">
      <c r="B416" s="6" t="s">
        <v>1119</v>
      </c>
      <c r="C416" s="6" t="s">
        <v>1122</v>
      </c>
      <c r="D416" s="6" t="s">
        <v>1123</v>
      </c>
      <c r="E416" s="5" t="str">
        <f>HYPERLINK("https://www.esco-net.com/wcs/escort/ec/detail?hHinCd=EA948TF-127A","EA948TF-127A")</f>
        <v>EA948TF-127A</v>
      </c>
    </row>
    <row r="417" spans="2:5" x14ac:dyDescent="0.2">
      <c r="B417" s="6" t="s">
        <v>1124</v>
      </c>
      <c r="C417" s="6" t="s">
        <v>1125</v>
      </c>
      <c r="D417" s="6" t="s">
        <v>1126</v>
      </c>
      <c r="E417" s="5" t="str">
        <f>HYPERLINK("https://www.esco-net.com/wcs/escort/ec/detail?hHinCd=EA983AE-12A","EA983AE-12A")</f>
        <v>EA983AE-12A</v>
      </c>
    </row>
    <row r="418" spans="2:5" x14ac:dyDescent="0.2">
      <c r="B418" s="6" t="s">
        <v>84</v>
      </c>
      <c r="C418" s="6" t="s">
        <v>1127</v>
      </c>
      <c r="D418" s="6" t="s">
        <v>1128</v>
      </c>
      <c r="E418" s="5" t="str">
        <f>HYPERLINK("https://www.esco-net.com/wcs/escort/ec/detail?hHinCd=EA330FA-2","EA330FA-2")</f>
        <v>EA330FA-2</v>
      </c>
    </row>
    <row r="419" spans="2:5" x14ac:dyDescent="0.2">
      <c r="B419" s="6" t="s">
        <v>1129</v>
      </c>
      <c r="C419" s="6" t="s">
        <v>1130</v>
      </c>
      <c r="D419" s="6" t="s">
        <v>1131</v>
      </c>
      <c r="E419" s="5" t="str">
        <f>HYPERLINK("https://www.esco-net.com/wcs/escort/ec/detail?hHinCd=EA124DJ-8B","EA124DJ-8B")</f>
        <v>EA124DJ-8B</v>
      </c>
    </row>
    <row r="420" spans="2:5" x14ac:dyDescent="0.2">
      <c r="B420" s="6" t="s">
        <v>1132</v>
      </c>
      <c r="C420" s="6" t="s">
        <v>1133</v>
      </c>
      <c r="D420" s="6" t="s">
        <v>1134</v>
      </c>
      <c r="E420" s="5" t="str">
        <f>HYPERLINK("https://www.esco-net.com/wcs/escort/ec/detail?hHinCd=EA997XC-26","EA997XC-26")</f>
        <v>EA997XC-26</v>
      </c>
    </row>
    <row r="421" spans="2:5" x14ac:dyDescent="0.2">
      <c r="B421" s="6" t="s">
        <v>1135</v>
      </c>
      <c r="C421" s="6" t="s">
        <v>1136</v>
      </c>
      <c r="D421" s="6" t="s">
        <v>1137</v>
      </c>
      <c r="E421" s="5" t="str">
        <f>HYPERLINK("https://www.esco-net.com/wcs/escort/ec/detail?hHinCd=EA997XD-47","EA997XD-47")</f>
        <v>EA997XD-47</v>
      </c>
    </row>
    <row r="422" spans="2:5" x14ac:dyDescent="0.2">
      <c r="B422" s="6" t="s">
        <v>1138</v>
      </c>
      <c r="C422" s="6" t="s">
        <v>1139</v>
      </c>
      <c r="D422" s="6" t="s">
        <v>1140</v>
      </c>
      <c r="E422" s="5" t="str">
        <f>HYPERLINK("https://www.esco-net.com/wcs/escort/ec/detail?hHinCd=EA440DY-332","EA440DY-332")</f>
        <v>EA440DY-332</v>
      </c>
    </row>
    <row r="423" spans="2:5" x14ac:dyDescent="0.2">
      <c r="B423" s="6" t="s">
        <v>1141</v>
      </c>
      <c r="C423" s="6" t="s">
        <v>1142</v>
      </c>
      <c r="D423" s="6" t="s">
        <v>1143</v>
      </c>
      <c r="E423" s="5" t="str">
        <f>HYPERLINK("https://www.esco-net.com/wcs/escort/ec/detail?hHinCd=EA911AK-504","EA911AK-504")</f>
        <v>EA911AK-504</v>
      </c>
    </row>
    <row r="424" spans="2:5" x14ac:dyDescent="0.2">
      <c r="B424" s="6" t="s">
        <v>1144</v>
      </c>
      <c r="C424" s="6" t="s">
        <v>1145</v>
      </c>
      <c r="D424" s="6" t="s">
        <v>1146</v>
      </c>
      <c r="E424" s="5"/>
    </row>
    <row r="425" spans="2:5" x14ac:dyDescent="0.2">
      <c r="B425" s="6" t="s">
        <v>1147</v>
      </c>
      <c r="C425" s="6" t="s">
        <v>1148</v>
      </c>
      <c r="D425" s="6" t="s">
        <v>1149</v>
      </c>
      <c r="E425" s="5" t="str">
        <f>HYPERLINK("https://www.esco-net.com/wcs/escort/ec/detail?hHinCd=EA952CA-181B","EA952CA-181B")</f>
        <v>EA952CA-181B</v>
      </c>
    </row>
    <row r="426" spans="2:5" x14ac:dyDescent="0.2">
      <c r="B426" s="6" t="s">
        <v>1150</v>
      </c>
      <c r="C426" s="6" t="s">
        <v>1151</v>
      </c>
      <c r="D426" s="6" t="s">
        <v>1152</v>
      </c>
      <c r="E426" s="5"/>
    </row>
    <row r="427" spans="2:5" x14ac:dyDescent="0.2">
      <c r="B427" s="6" t="s">
        <v>1153</v>
      </c>
      <c r="C427" s="6" t="s">
        <v>1154</v>
      </c>
      <c r="D427" s="6" t="s">
        <v>1155</v>
      </c>
      <c r="E427" s="5"/>
    </row>
    <row r="428" spans="2:5" x14ac:dyDescent="0.2">
      <c r="B428" s="6" t="s">
        <v>1153</v>
      </c>
      <c r="C428" s="6" t="s">
        <v>1156</v>
      </c>
      <c r="D428" s="6" t="s">
        <v>1157</v>
      </c>
      <c r="E428" s="5"/>
    </row>
    <row r="429" spans="2:5" x14ac:dyDescent="0.2">
      <c r="B429" s="6" t="s">
        <v>1158</v>
      </c>
      <c r="C429" s="6" t="s">
        <v>1159</v>
      </c>
      <c r="D429" s="6" t="s">
        <v>1160</v>
      </c>
      <c r="E429" s="5" t="str">
        <f>HYPERLINK("https://www.esco-net.com/wcs/escort/ec/detail?hHinCd=EA944HA-22","EA944HA-22")</f>
        <v>EA944HA-22</v>
      </c>
    </row>
    <row r="430" spans="2:5" x14ac:dyDescent="0.2">
      <c r="B430" s="6" t="s">
        <v>1161</v>
      </c>
      <c r="C430" s="6" t="s">
        <v>1162</v>
      </c>
      <c r="D430" s="6" t="s">
        <v>1163</v>
      </c>
      <c r="E430" s="5"/>
    </row>
    <row r="431" spans="2:5" x14ac:dyDescent="0.2">
      <c r="B431" s="6" t="s">
        <v>1161</v>
      </c>
      <c r="C431" s="6" t="s">
        <v>1164</v>
      </c>
      <c r="D431" s="6" t="s">
        <v>1165</v>
      </c>
      <c r="E431" s="5"/>
    </row>
    <row r="432" spans="2:5" x14ac:dyDescent="0.2">
      <c r="B432" s="6" t="s">
        <v>1166</v>
      </c>
      <c r="C432" s="6" t="s">
        <v>1167</v>
      </c>
      <c r="D432" s="6" t="s">
        <v>1168</v>
      </c>
      <c r="E432" s="5" t="str">
        <f>HYPERLINK("https://www.esco-net.com/wcs/escort/ec/detail?hHinCd=EA944SD-75","EA944SD-75")</f>
        <v>EA944SD-75</v>
      </c>
    </row>
    <row r="433" spans="2:5" x14ac:dyDescent="0.2">
      <c r="B433" s="6" t="s">
        <v>1169</v>
      </c>
      <c r="C433" s="6" t="s">
        <v>1170</v>
      </c>
      <c r="D433" s="6" t="s">
        <v>1171</v>
      </c>
      <c r="E433" s="5" t="str">
        <f>HYPERLINK("https://www.esco-net.com/wcs/escort/ec/detail?hHinCd=EA930AC-2B","EA930AC-2B")</f>
        <v>EA930AC-2B</v>
      </c>
    </row>
    <row r="434" spans="2:5" x14ac:dyDescent="0.2">
      <c r="B434" s="6" t="s">
        <v>1172</v>
      </c>
      <c r="C434" s="6" t="s">
        <v>1173</v>
      </c>
      <c r="D434" s="6" t="s">
        <v>1174</v>
      </c>
      <c r="E434" s="5"/>
    </row>
    <row r="435" spans="2:5" x14ac:dyDescent="0.2">
      <c r="B435" s="6" t="s">
        <v>1175</v>
      </c>
      <c r="C435" s="6" t="s">
        <v>1176</v>
      </c>
      <c r="D435" s="6" t="s">
        <v>1177</v>
      </c>
      <c r="E435" s="5" t="str">
        <f>HYPERLINK("https://www.esco-net.com/wcs/escort/ec/detail?hHinCd=EA930AM-30A","EA930AM-30A")</f>
        <v>EA930AM-30A</v>
      </c>
    </row>
    <row r="436" spans="2:5" x14ac:dyDescent="0.2">
      <c r="B436" s="6" t="s">
        <v>1178</v>
      </c>
      <c r="C436" s="6" t="s">
        <v>1179</v>
      </c>
      <c r="D436" s="6" t="s">
        <v>1180</v>
      </c>
      <c r="E436" s="5" t="str">
        <f>HYPERLINK("https://www.esco-net.com/wcs/escort/ec/detail?hHinCd=EA351DJ-25","EA351DJ-25")</f>
        <v>EA351DJ-25</v>
      </c>
    </row>
    <row r="437" spans="2:5" x14ac:dyDescent="0.2">
      <c r="B437" s="6" t="s">
        <v>1181</v>
      </c>
      <c r="C437" s="6" t="s">
        <v>1182</v>
      </c>
      <c r="D437" s="6" t="s">
        <v>1183</v>
      </c>
      <c r="E437" s="5" t="str">
        <f>HYPERLINK("https://www.esco-net.com/wcs/escort/ec/detail?hHinCd=EA305HB-16","EA305HB-16")</f>
        <v>EA305HB-16</v>
      </c>
    </row>
    <row r="438" spans="2:5" x14ac:dyDescent="0.2">
      <c r="B438" s="6" t="s">
        <v>1184</v>
      </c>
      <c r="C438" s="6" t="s">
        <v>1185</v>
      </c>
      <c r="D438" s="6" t="s">
        <v>1186</v>
      </c>
      <c r="E438" s="5" t="str">
        <f>HYPERLINK("https://www.esco-net.com/wcs/escort/ec/detail?hHinCd=EA935BM-8","EA935BM-8")</f>
        <v>EA935BM-8</v>
      </c>
    </row>
    <row r="439" spans="2:5" x14ac:dyDescent="0.2">
      <c r="B439" s="6" t="s">
        <v>1187</v>
      </c>
      <c r="C439" s="6" t="s">
        <v>1188</v>
      </c>
      <c r="D439" s="6" t="s">
        <v>1189</v>
      </c>
      <c r="E439" s="5" t="str">
        <f>HYPERLINK("https://www.esco-net.com/wcs/escort/ec/detail?hHinCd=EA934DM-99","EA934DM-99")</f>
        <v>EA934DM-99</v>
      </c>
    </row>
    <row r="440" spans="2:5" x14ac:dyDescent="0.2">
      <c r="B440" s="6" t="s">
        <v>1190</v>
      </c>
      <c r="C440" s="6" t="s">
        <v>1191</v>
      </c>
      <c r="D440" s="6" t="s">
        <v>1192</v>
      </c>
      <c r="E440" s="5" t="str">
        <f>HYPERLINK("https://www.esco-net.com/wcs/escort/ec/detail?hHinCd=EA934KC-11A","EA934KC-11A")</f>
        <v>EA934KC-11A</v>
      </c>
    </row>
    <row r="441" spans="2:5" x14ac:dyDescent="0.2">
      <c r="B441" s="6" t="s">
        <v>1193</v>
      </c>
      <c r="C441" s="6" t="s">
        <v>1194</v>
      </c>
      <c r="D441" s="6" t="s">
        <v>1195</v>
      </c>
      <c r="E441" s="5" t="str">
        <f>HYPERLINK("https://www.esco-net.com/wcs/escort/ec/detail?hHinCd=EA934AE-6","EA934AE-6")</f>
        <v>EA934AE-6</v>
      </c>
    </row>
    <row r="442" spans="2:5" x14ac:dyDescent="0.2">
      <c r="B442" s="6" t="s">
        <v>85</v>
      </c>
      <c r="C442" s="6" t="s">
        <v>1196</v>
      </c>
      <c r="D442" s="6" t="s">
        <v>1197</v>
      </c>
      <c r="E442" s="5" t="str">
        <f>HYPERLINK("https://www.esco-net.com/wcs/escort/ec/detail?hHinCd=EA942ES-17","EA942ES-17")</f>
        <v>EA942ES-17</v>
      </c>
    </row>
    <row r="443" spans="2:5" x14ac:dyDescent="0.2">
      <c r="B443" s="6" t="s">
        <v>1198</v>
      </c>
      <c r="C443" s="6" t="s">
        <v>1199</v>
      </c>
      <c r="D443" s="6" t="s">
        <v>1200</v>
      </c>
      <c r="E443" s="5"/>
    </row>
    <row r="444" spans="2:5" x14ac:dyDescent="0.2">
      <c r="B444" s="6" t="s">
        <v>1201</v>
      </c>
      <c r="C444" s="6" t="s">
        <v>1202</v>
      </c>
      <c r="D444" s="6" t="s">
        <v>1203</v>
      </c>
      <c r="E444" s="5" t="str">
        <f>HYPERLINK("https://www.esco-net.com/wcs/escort/ec/detail?hHinCd=EA942EC-21","EA942EC-21")</f>
        <v>EA942EC-21</v>
      </c>
    </row>
    <row r="445" spans="2:5" x14ac:dyDescent="0.2">
      <c r="B445" s="6" t="s">
        <v>1201</v>
      </c>
      <c r="C445" s="6" t="s">
        <v>1204</v>
      </c>
      <c r="D445" s="6" t="s">
        <v>1205</v>
      </c>
      <c r="E445" s="5" t="str">
        <f>HYPERLINK("https://www.esco-net.com/wcs/escort/ec/detail?hHinCd=EA942EC-22","EA942EC-22")</f>
        <v>EA942EC-22</v>
      </c>
    </row>
    <row r="446" spans="2:5" x14ac:dyDescent="0.2">
      <c r="B446" s="6" t="s">
        <v>1201</v>
      </c>
      <c r="C446" s="6" t="s">
        <v>1206</v>
      </c>
      <c r="D446" s="6" t="s">
        <v>1207</v>
      </c>
      <c r="E446" s="5" t="str">
        <f>HYPERLINK("https://www.esco-net.com/wcs/escort/ec/detail?hHinCd=EA942EC-24","EA942EC-24")</f>
        <v>EA942EC-24</v>
      </c>
    </row>
    <row r="447" spans="2:5" x14ac:dyDescent="0.2">
      <c r="B447" s="6" t="s">
        <v>10</v>
      </c>
      <c r="C447" s="6" t="s">
        <v>1208</v>
      </c>
      <c r="D447" s="6" t="s">
        <v>1209</v>
      </c>
      <c r="E447" s="5" t="str">
        <f>HYPERLINK("https://www.esco-net.com/wcs/escort/ec/detail?hHinCd=EA942EN-12","EA942EN-12")</f>
        <v>EA942EN-12</v>
      </c>
    </row>
    <row r="448" spans="2:5" x14ac:dyDescent="0.2">
      <c r="B448" s="6" t="s">
        <v>10</v>
      </c>
      <c r="C448" s="6" t="s">
        <v>1210</v>
      </c>
      <c r="D448" s="6" t="s">
        <v>1211</v>
      </c>
      <c r="E448" s="5" t="str">
        <f>HYPERLINK("https://www.esco-net.com/wcs/escort/ec/detail?hHinCd=EA942EN-31","EA942EN-31")</f>
        <v>EA942EN-31</v>
      </c>
    </row>
    <row r="449" spans="2:5" x14ac:dyDescent="0.2">
      <c r="B449" s="6" t="s">
        <v>10</v>
      </c>
      <c r="C449" s="6" t="s">
        <v>1212</v>
      </c>
      <c r="D449" s="6" t="s">
        <v>1213</v>
      </c>
      <c r="E449" s="5"/>
    </row>
    <row r="450" spans="2:5" x14ac:dyDescent="0.2">
      <c r="B450" s="6" t="s">
        <v>10</v>
      </c>
      <c r="C450" s="6" t="s">
        <v>1214</v>
      </c>
      <c r="D450" s="6" t="s">
        <v>1215</v>
      </c>
      <c r="E450" s="5"/>
    </row>
    <row r="451" spans="2:5" x14ac:dyDescent="0.2">
      <c r="B451" s="6" t="s">
        <v>10</v>
      </c>
      <c r="C451" s="6" t="s">
        <v>1216</v>
      </c>
      <c r="D451" s="6" t="s">
        <v>1217</v>
      </c>
      <c r="E451" s="5" t="str">
        <f>HYPERLINK("https://www.esco-net.com/wcs/escort/ec/detail?hHinCd=EA942FG-22A","EA942FG-22A")</f>
        <v>EA942FG-22A</v>
      </c>
    </row>
    <row r="452" spans="2:5" x14ac:dyDescent="0.2">
      <c r="B452" s="6" t="s">
        <v>1218</v>
      </c>
      <c r="C452" s="6" t="s">
        <v>1219</v>
      </c>
      <c r="D452" s="6" t="s">
        <v>1220</v>
      </c>
      <c r="E452" s="5" t="str">
        <f>HYPERLINK("https://www.esco-net.com/wcs/escort/ec/detail?hHinCd=EA942CL-112","EA942CL-112")</f>
        <v>EA942CL-112</v>
      </c>
    </row>
    <row r="453" spans="2:5" x14ac:dyDescent="0.2">
      <c r="B453" s="6" t="s">
        <v>1221</v>
      </c>
      <c r="C453" s="6" t="s">
        <v>1222</v>
      </c>
      <c r="D453" s="6" t="s">
        <v>1223</v>
      </c>
      <c r="E453" s="5" t="str">
        <f>HYPERLINK("https://www.esco-net.com/wcs/escort/ec/detail?hHinCd=EA942CD-44C","EA942CD-44C")</f>
        <v>EA942CD-44C</v>
      </c>
    </row>
    <row r="454" spans="2:5" x14ac:dyDescent="0.2">
      <c r="B454" s="6" t="s">
        <v>1224</v>
      </c>
      <c r="C454" s="6" t="s">
        <v>1225</v>
      </c>
      <c r="D454" s="6" t="s">
        <v>1226</v>
      </c>
      <c r="E454" s="5" t="str">
        <f>HYPERLINK("https://www.esco-net.com/wcs/escort/ec/detail?hHinCd=EA765MV-88A","EA765MV-88A")</f>
        <v>EA765MV-88A</v>
      </c>
    </row>
    <row r="455" spans="2:5" x14ac:dyDescent="0.2">
      <c r="B455" s="6" t="s">
        <v>1227</v>
      </c>
      <c r="C455" s="6" t="s">
        <v>1228</v>
      </c>
      <c r="D455" s="6" t="s">
        <v>1229</v>
      </c>
      <c r="E455" s="5" t="str">
        <f>HYPERLINK("https://www.esco-net.com/wcs/escort/ec/detail?hHinCd=EA765MV-50A","EA765MV-50A")</f>
        <v>EA765MV-50A</v>
      </c>
    </row>
    <row r="456" spans="2:5" x14ac:dyDescent="0.2">
      <c r="B456" s="6" t="s">
        <v>1230</v>
      </c>
      <c r="C456" s="6" t="s">
        <v>1231</v>
      </c>
      <c r="D456" s="6" t="s">
        <v>1232</v>
      </c>
      <c r="E456" s="5" t="str">
        <f>HYPERLINK("https://www.esco-net.com/wcs/escort/ec/detail?hHinCd=EA765MP-603","EA765MP-603")</f>
        <v>EA765MP-603</v>
      </c>
    </row>
    <row r="457" spans="2:5" x14ac:dyDescent="0.2">
      <c r="B457" s="6" t="s">
        <v>1230</v>
      </c>
      <c r="C457" s="6" t="s">
        <v>1233</v>
      </c>
      <c r="D457" s="6" t="s">
        <v>1234</v>
      </c>
      <c r="E457" s="5"/>
    </row>
    <row r="458" spans="2:5" x14ac:dyDescent="0.2">
      <c r="B458" s="6" t="s">
        <v>1235</v>
      </c>
      <c r="C458" s="6" t="s">
        <v>1236</v>
      </c>
      <c r="D458" s="6" t="s">
        <v>1237</v>
      </c>
      <c r="E458" s="5" t="str">
        <f>HYPERLINK("https://www.esco-net.com/wcs/escort/ec/detail?hHinCd=EA942BC-1","EA942BC-1")</f>
        <v>EA942BC-1</v>
      </c>
    </row>
    <row r="459" spans="2:5" x14ac:dyDescent="0.2">
      <c r="B459" s="6" t="s">
        <v>1235</v>
      </c>
      <c r="C459" s="6" t="s">
        <v>1238</v>
      </c>
      <c r="D459" s="6" t="s">
        <v>1239</v>
      </c>
      <c r="E459" s="5"/>
    </row>
    <row r="460" spans="2:5" x14ac:dyDescent="0.2">
      <c r="B460" s="6" t="s">
        <v>1240</v>
      </c>
      <c r="C460" s="6" t="s">
        <v>1241</v>
      </c>
      <c r="D460" s="6" t="s">
        <v>1242</v>
      </c>
      <c r="E460" s="5" t="str">
        <f>HYPERLINK("https://www.esco-net.com/wcs/escort/ec/detail?hHinCd=EA924BB-58","EA924BB-58")</f>
        <v>EA924BB-58</v>
      </c>
    </row>
    <row r="461" spans="2:5" x14ac:dyDescent="0.2">
      <c r="B461" s="6" t="s">
        <v>1243</v>
      </c>
      <c r="C461" s="6" t="s">
        <v>1244</v>
      </c>
      <c r="D461" s="6" t="s">
        <v>1245</v>
      </c>
      <c r="E461" s="5" t="str">
        <f>HYPERLINK("https://www.esco-net.com/wcs/escort/ec/detail?hHinCd=EA925TC-16","EA925TC-16")</f>
        <v>EA925TC-16</v>
      </c>
    </row>
    <row r="462" spans="2:5" x14ac:dyDescent="0.2">
      <c r="B462" s="6" t="s">
        <v>1243</v>
      </c>
      <c r="C462" s="6" t="s">
        <v>1246</v>
      </c>
      <c r="D462" s="6" t="s">
        <v>1247</v>
      </c>
      <c r="E462" s="5"/>
    </row>
    <row r="463" spans="2:5" x14ac:dyDescent="0.2">
      <c r="B463" s="6" t="s">
        <v>1248</v>
      </c>
      <c r="C463" s="6" t="s">
        <v>1249</v>
      </c>
      <c r="D463" s="6" t="s">
        <v>1250</v>
      </c>
      <c r="E463" s="5" t="str">
        <f>HYPERLINK("https://www.esco-net.com/wcs/escort/ec/detail?hHinCd=EA927AG-101","EA927AG-101")</f>
        <v>EA927AG-101</v>
      </c>
    </row>
    <row r="464" spans="2:5" x14ac:dyDescent="0.2">
      <c r="B464" s="6" t="s">
        <v>86</v>
      </c>
      <c r="C464" s="6" t="s">
        <v>1251</v>
      </c>
      <c r="D464" s="6" t="s">
        <v>1252</v>
      </c>
      <c r="E464" s="5" t="str">
        <f>HYPERLINK("https://www.esco-net.com/wcs/escort/ec/detail?hHinCd=EA509AD-121","EA509AD-121")</f>
        <v>EA509AD-121</v>
      </c>
    </row>
    <row r="465" spans="2:5" x14ac:dyDescent="0.2">
      <c r="B465" s="6" t="s">
        <v>1253</v>
      </c>
      <c r="C465" s="6" t="s">
        <v>1254</v>
      </c>
      <c r="D465" s="6" t="s">
        <v>1255</v>
      </c>
      <c r="E465" s="5" t="str">
        <f>HYPERLINK("https://www.esco-net.com/wcs/escort/ec/detail?hHinCd=EA509C-43","EA509C-43")</f>
        <v>EA509C-43</v>
      </c>
    </row>
    <row r="466" spans="2:5" x14ac:dyDescent="0.2">
      <c r="B466" s="6" t="s">
        <v>1256</v>
      </c>
      <c r="C466" s="6" t="s">
        <v>1257</v>
      </c>
      <c r="D466" s="6" t="s">
        <v>1258</v>
      </c>
      <c r="E466" s="5" t="str">
        <f>HYPERLINK("https://www.esco-net.com/wcs/escort/ec/detail?hHinCd=EA944CE-11A","EA944CE-11A")</f>
        <v>EA944CE-11A</v>
      </c>
    </row>
    <row r="467" spans="2:5" x14ac:dyDescent="0.2">
      <c r="B467" s="6" t="s">
        <v>1256</v>
      </c>
      <c r="C467" s="6" t="s">
        <v>1259</v>
      </c>
      <c r="D467" s="6" t="s">
        <v>1260</v>
      </c>
      <c r="E467" s="5" t="str">
        <f>HYPERLINK("https://www.esco-net.com/wcs/escort/ec/detail?hHinCd=EA944CE-12A","EA944CE-12A")</f>
        <v>EA944CE-12A</v>
      </c>
    </row>
    <row r="468" spans="2:5" x14ac:dyDescent="0.2">
      <c r="B468" s="6" t="s">
        <v>1261</v>
      </c>
      <c r="C468" s="6" t="s">
        <v>1262</v>
      </c>
      <c r="D468" s="6" t="s">
        <v>1263</v>
      </c>
      <c r="E468" s="5" t="str">
        <f>HYPERLINK("https://www.esco-net.com/wcs/escort/ec/detail?hHinCd=EA508SC-81","EA508SC-81")</f>
        <v>EA508SC-81</v>
      </c>
    </row>
    <row r="469" spans="2:5" x14ac:dyDescent="0.2">
      <c r="B469" s="6" t="s">
        <v>1261</v>
      </c>
      <c r="C469" s="6" t="s">
        <v>1264</v>
      </c>
      <c r="D469" s="6" t="s">
        <v>1265</v>
      </c>
      <c r="E469" s="5" t="str">
        <f>HYPERLINK("https://www.esco-net.com/wcs/escort/ec/detail?hHinCd=EA508TF-26","EA508TF-26")</f>
        <v>EA508TF-26</v>
      </c>
    </row>
    <row r="470" spans="2:5" x14ac:dyDescent="0.2">
      <c r="B470" s="6" t="s">
        <v>1266</v>
      </c>
      <c r="C470" s="6" t="s">
        <v>1267</v>
      </c>
      <c r="D470" s="6" t="s">
        <v>1268</v>
      </c>
      <c r="E470" s="5" t="str">
        <f>HYPERLINK("https://www.esco-net.com/wcs/escort/ec/detail?hHinCd=EA508AK-45","EA508AK-45")</f>
        <v>EA508AK-45</v>
      </c>
    </row>
    <row r="471" spans="2:5" x14ac:dyDescent="0.2">
      <c r="B471" s="6" t="s">
        <v>1269</v>
      </c>
      <c r="C471" s="6" t="s">
        <v>1270</v>
      </c>
      <c r="D471" s="6" t="s">
        <v>1271</v>
      </c>
      <c r="E471" s="5" t="str">
        <f>HYPERLINK("https://www.esco-net.com/wcs/escort/ec/detail?hHinCd=EA508TC-55A","EA508TC-55A")</f>
        <v>EA508TC-55A</v>
      </c>
    </row>
    <row r="472" spans="2:5" x14ac:dyDescent="0.2">
      <c r="B472" s="6" t="s">
        <v>1269</v>
      </c>
      <c r="C472" s="6" t="s">
        <v>1272</v>
      </c>
      <c r="D472" s="6" t="s">
        <v>1273</v>
      </c>
      <c r="E472" s="5" t="str">
        <f>HYPERLINK("https://www.esco-net.com/wcs/escort/ec/detail?hHinCd=EA508TC-57A","EA508TC-57A")</f>
        <v>EA508TC-57A</v>
      </c>
    </row>
    <row r="473" spans="2:5" x14ac:dyDescent="0.2">
      <c r="B473" s="6" t="s">
        <v>1274</v>
      </c>
      <c r="C473" s="6" t="s">
        <v>1275</v>
      </c>
      <c r="D473" s="6" t="s">
        <v>1276</v>
      </c>
      <c r="E473" s="5" t="str">
        <f>HYPERLINK("https://www.esco-net.com/wcs/escort/ec/detail?hHinCd=EA661AC-41","EA661AC-41")</f>
        <v>EA661AC-41</v>
      </c>
    </row>
    <row r="474" spans="2:5" x14ac:dyDescent="0.2">
      <c r="B474" s="6" t="s">
        <v>1277</v>
      </c>
      <c r="C474" s="6" t="s">
        <v>1278</v>
      </c>
      <c r="D474" s="6" t="s">
        <v>1279</v>
      </c>
      <c r="E474" s="5" t="str">
        <f>HYPERLINK("https://www.esco-net.com/wcs/escort/ec/detail?hHinCd=EA504ST-5","EA504ST-5")</f>
        <v>EA504ST-5</v>
      </c>
    </row>
    <row r="475" spans="2:5" x14ac:dyDescent="0.2">
      <c r="B475" s="6" t="s">
        <v>1280</v>
      </c>
      <c r="C475" s="6" t="s">
        <v>1281</v>
      </c>
      <c r="D475" s="6" t="s">
        <v>1282</v>
      </c>
      <c r="E475" s="5"/>
    </row>
    <row r="476" spans="2:5" x14ac:dyDescent="0.2">
      <c r="B476" s="6" t="s">
        <v>1280</v>
      </c>
      <c r="C476" s="6" t="s">
        <v>1283</v>
      </c>
      <c r="D476" s="6" t="s">
        <v>1284</v>
      </c>
      <c r="E476" s="5" t="str">
        <f>HYPERLINK("https://www.esco-net.com/wcs/escort/ec/detail?hHinCd=EA506AA-18E","EA506AA-18E")</f>
        <v>EA506AA-18E</v>
      </c>
    </row>
    <row r="477" spans="2:5" x14ac:dyDescent="0.2">
      <c r="B477" s="6" t="s">
        <v>1285</v>
      </c>
      <c r="C477" s="6" t="s">
        <v>1286</v>
      </c>
      <c r="D477" s="6" t="s">
        <v>1287</v>
      </c>
      <c r="E477" s="5" t="str">
        <f>HYPERLINK("https://www.esco-net.com/wcs/escort/ec/detail?hHinCd=EA661CX-3A","EA661CX-3A")</f>
        <v>EA661CX-3A</v>
      </c>
    </row>
    <row r="478" spans="2:5" x14ac:dyDescent="0.2">
      <c r="B478" s="6" t="s">
        <v>1288</v>
      </c>
      <c r="C478" s="6" t="s">
        <v>1289</v>
      </c>
      <c r="D478" s="6" t="s">
        <v>1290</v>
      </c>
      <c r="E478" s="5"/>
    </row>
    <row r="479" spans="2:5" x14ac:dyDescent="0.2">
      <c r="B479" s="6" t="s">
        <v>1291</v>
      </c>
      <c r="C479" s="6" t="s">
        <v>1292</v>
      </c>
      <c r="D479" s="6" t="s">
        <v>1293</v>
      </c>
      <c r="E479" s="5"/>
    </row>
    <row r="480" spans="2:5" x14ac:dyDescent="0.2">
      <c r="B480" s="6" t="s">
        <v>1294</v>
      </c>
      <c r="C480" s="6" t="s">
        <v>1295</v>
      </c>
      <c r="D480" s="6" t="s">
        <v>1296</v>
      </c>
      <c r="E480" s="5"/>
    </row>
    <row r="481" spans="2:5" x14ac:dyDescent="0.2">
      <c r="B481" s="6" t="s">
        <v>1294</v>
      </c>
      <c r="C481" s="6" t="s">
        <v>1297</v>
      </c>
      <c r="D481" s="6" t="s">
        <v>1298</v>
      </c>
      <c r="E481" s="5"/>
    </row>
    <row r="482" spans="2:5" x14ac:dyDescent="0.2">
      <c r="B482" s="6" t="s">
        <v>1294</v>
      </c>
      <c r="C482" s="6" t="s">
        <v>1299</v>
      </c>
      <c r="D482" s="6" t="s">
        <v>1300</v>
      </c>
      <c r="E482" s="5"/>
    </row>
    <row r="483" spans="2:5" x14ac:dyDescent="0.2">
      <c r="B483" s="6" t="s">
        <v>1301</v>
      </c>
      <c r="C483" s="6" t="s">
        <v>1302</v>
      </c>
      <c r="D483" s="6" t="s">
        <v>1303</v>
      </c>
      <c r="E483" s="5" t="str">
        <f>HYPERLINK("https://www.esco-net.com/wcs/escort/ec/detail?hHinCd=EA628PC-21","EA628PC-21")</f>
        <v>EA628PC-21</v>
      </c>
    </row>
    <row r="484" spans="2:5" x14ac:dyDescent="0.2">
      <c r="B484" s="6" t="s">
        <v>25</v>
      </c>
      <c r="C484" s="6" t="s">
        <v>1304</v>
      </c>
      <c r="D484" s="6" t="s">
        <v>1305</v>
      </c>
      <c r="E484" s="5"/>
    </row>
    <row r="485" spans="2:5" x14ac:dyDescent="0.2">
      <c r="B485" s="6" t="s">
        <v>1306</v>
      </c>
      <c r="C485" s="6" t="s">
        <v>1307</v>
      </c>
      <c r="D485" s="6" t="s">
        <v>1308</v>
      </c>
      <c r="E485" s="5" t="str">
        <f>HYPERLINK("https://www.esco-net.com/wcs/escort/ec/detail?hHinCd=EA520AB-87","EA520AB-87")</f>
        <v>EA520AB-87</v>
      </c>
    </row>
    <row r="486" spans="2:5" x14ac:dyDescent="0.2">
      <c r="B486" s="6" t="s">
        <v>1309</v>
      </c>
      <c r="C486" s="6" t="s">
        <v>1310</v>
      </c>
      <c r="D486" s="6" t="s">
        <v>1311</v>
      </c>
      <c r="E486" s="5" t="str">
        <f>HYPERLINK("https://www.esco-net.com/wcs/escort/ec/detail?hHinCd=EA986TA-360","EA986TA-360")</f>
        <v>EA986TA-360</v>
      </c>
    </row>
    <row r="487" spans="2:5" x14ac:dyDescent="0.2">
      <c r="B487" s="6" t="s">
        <v>1312</v>
      </c>
      <c r="C487" s="6" t="s">
        <v>1313</v>
      </c>
      <c r="D487" s="6" t="s">
        <v>1314</v>
      </c>
      <c r="E487" s="5"/>
    </row>
    <row r="488" spans="2:5" x14ac:dyDescent="0.2">
      <c r="B488" s="6" t="s">
        <v>1315</v>
      </c>
      <c r="C488" s="6" t="s">
        <v>1316</v>
      </c>
      <c r="D488" s="6" t="s">
        <v>1317</v>
      </c>
      <c r="E488" s="5"/>
    </row>
    <row r="489" spans="2:5" x14ac:dyDescent="0.2">
      <c r="B489" s="6" t="s">
        <v>1318</v>
      </c>
      <c r="C489" s="6" t="s">
        <v>1319</v>
      </c>
      <c r="D489" s="6" t="s">
        <v>1320</v>
      </c>
      <c r="E489" s="5"/>
    </row>
    <row r="490" spans="2:5" x14ac:dyDescent="0.2">
      <c r="B490" s="6" t="s">
        <v>1318</v>
      </c>
      <c r="C490" s="6" t="s">
        <v>1321</v>
      </c>
      <c r="D490" s="6" t="s">
        <v>1322</v>
      </c>
      <c r="E490" s="5"/>
    </row>
    <row r="491" spans="2:5" x14ac:dyDescent="0.2">
      <c r="B491" s="6" t="s">
        <v>1323</v>
      </c>
      <c r="C491" s="6" t="s">
        <v>1324</v>
      </c>
      <c r="D491" s="6" t="s">
        <v>1325</v>
      </c>
      <c r="E491" s="5" t="str">
        <f>HYPERLINK("https://www.esco-net.com/wcs/escort/ec/detail?hHinCd=EA986TL-1","EA986TL-1")</f>
        <v>EA986TL-1</v>
      </c>
    </row>
    <row r="492" spans="2:5" x14ac:dyDescent="0.2">
      <c r="B492" s="6" t="s">
        <v>1326</v>
      </c>
      <c r="C492" s="6" t="s">
        <v>1327</v>
      </c>
      <c r="D492" s="6" t="s">
        <v>1328</v>
      </c>
      <c r="E492" s="5" t="str">
        <f>HYPERLINK("https://www.esco-net.com/wcs/escort/ec/detail?hHinCd=EA986HA-160","EA986HA-160")</f>
        <v>EA986HA-160</v>
      </c>
    </row>
    <row r="493" spans="2:5" x14ac:dyDescent="0.2">
      <c r="B493" s="6" t="s">
        <v>1326</v>
      </c>
      <c r="C493" s="6" t="s">
        <v>1329</v>
      </c>
      <c r="D493" s="6" t="s">
        <v>1330</v>
      </c>
      <c r="E493" s="5" t="str">
        <f>HYPERLINK("https://www.esco-net.com/wcs/escort/ec/detail?hHinCd=EA986HB-160","EA986HB-160")</f>
        <v>EA986HB-160</v>
      </c>
    </row>
    <row r="494" spans="2:5" x14ac:dyDescent="0.2">
      <c r="B494" s="6" t="s">
        <v>1331</v>
      </c>
      <c r="C494" s="6" t="s">
        <v>1332</v>
      </c>
      <c r="D494" s="6" t="s">
        <v>1333</v>
      </c>
      <c r="E494" s="5" t="str">
        <f>HYPERLINK("https://www.esco-net.com/wcs/escort/ec/detail?hHinCd=EA986HY-200","EA986HY-200")</f>
        <v>EA986HY-200</v>
      </c>
    </row>
    <row r="495" spans="2:5" x14ac:dyDescent="0.2">
      <c r="B495" s="6" t="s">
        <v>1334</v>
      </c>
      <c r="C495" s="6" t="s">
        <v>1335</v>
      </c>
      <c r="D495" s="6" t="s">
        <v>1330</v>
      </c>
      <c r="E495" s="5" t="str">
        <f>HYPERLINK("https://www.esco-net.com/wcs/escort/ec/detail?hHinCd=EA986JK-160","EA986JK-160")</f>
        <v>EA986JK-160</v>
      </c>
    </row>
    <row r="496" spans="2:5" x14ac:dyDescent="0.2">
      <c r="B496" s="6" t="s">
        <v>87</v>
      </c>
      <c r="C496" s="6" t="s">
        <v>1336</v>
      </c>
      <c r="D496" s="6" t="s">
        <v>1337</v>
      </c>
      <c r="E496" s="5"/>
    </row>
    <row r="497" spans="2:5" x14ac:dyDescent="0.2">
      <c r="B497" s="6" t="s">
        <v>1338</v>
      </c>
      <c r="C497" s="6" t="s">
        <v>1339</v>
      </c>
      <c r="D497" s="6" t="s">
        <v>1340</v>
      </c>
      <c r="E497" s="5"/>
    </row>
    <row r="498" spans="2:5" x14ac:dyDescent="0.2">
      <c r="B498" s="6" t="s">
        <v>1338</v>
      </c>
      <c r="C498" s="6" t="s">
        <v>1341</v>
      </c>
      <c r="D498" s="6" t="s">
        <v>1342</v>
      </c>
      <c r="E498" s="5"/>
    </row>
    <row r="499" spans="2:5" x14ac:dyDescent="0.2">
      <c r="B499" s="6" t="s">
        <v>88</v>
      </c>
      <c r="C499" s="6" t="s">
        <v>1343</v>
      </c>
      <c r="D499" s="6" t="s">
        <v>1344</v>
      </c>
      <c r="E499" s="5"/>
    </row>
    <row r="500" spans="2:5" x14ac:dyDescent="0.2">
      <c r="B500" s="6" t="s">
        <v>88</v>
      </c>
      <c r="C500" s="6" t="s">
        <v>1345</v>
      </c>
      <c r="D500" s="6" t="s">
        <v>1346</v>
      </c>
      <c r="E500" s="5"/>
    </row>
    <row r="501" spans="2:5" x14ac:dyDescent="0.2">
      <c r="B501" s="6" t="s">
        <v>1347</v>
      </c>
      <c r="C501" s="6" t="s">
        <v>1348</v>
      </c>
      <c r="D501" s="6" t="s">
        <v>1349</v>
      </c>
      <c r="E501" s="5"/>
    </row>
    <row r="502" spans="2:5" x14ac:dyDescent="0.2">
      <c r="B502" s="6" t="s">
        <v>1350</v>
      </c>
      <c r="C502" s="6" t="s">
        <v>1351</v>
      </c>
      <c r="D502" s="6" t="s">
        <v>1352</v>
      </c>
      <c r="E502" s="5" t="str">
        <f>HYPERLINK("https://www.esco-net.com/wcs/escort/ec/detail?hHinCd=EA988MC-2","EA988MC-2")</f>
        <v>EA988MC-2</v>
      </c>
    </row>
    <row r="503" spans="2:5" x14ac:dyDescent="0.2">
      <c r="B503" s="6" t="s">
        <v>1353</v>
      </c>
      <c r="C503" s="6" t="s">
        <v>1354</v>
      </c>
      <c r="D503" s="6" t="s">
        <v>1355</v>
      </c>
      <c r="E503" s="5" t="str">
        <f>HYPERLINK("https://www.esco-net.com/wcs/escort/ec/detail?hHinCd=EA982BC-7","EA982BC-7")</f>
        <v>EA982BC-7</v>
      </c>
    </row>
    <row r="504" spans="2:5" x14ac:dyDescent="0.2">
      <c r="B504" s="6" t="s">
        <v>1356</v>
      </c>
      <c r="C504" s="6" t="s">
        <v>1357</v>
      </c>
      <c r="D504" s="6" t="s">
        <v>1358</v>
      </c>
      <c r="E504" s="5"/>
    </row>
    <row r="505" spans="2:5" x14ac:dyDescent="0.2">
      <c r="B505" s="6" t="s">
        <v>1359</v>
      </c>
      <c r="C505" s="6" t="s">
        <v>1360</v>
      </c>
      <c r="D505" s="6" t="s">
        <v>1361</v>
      </c>
      <c r="E505" s="5" t="str">
        <f>HYPERLINK("https://www.esco-net.com/wcs/escort/ec/detail?hHinCd=EA987HA-125A","EA987HA-125A")</f>
        <v>EA987HA-125A</v>
      </c>
    </row>
    <row r="506" spans="2:5" x14ac:dyDescent="0.2">
      <c r="B506" s="6" t="s">
        <v>1359</v>
      </c>
      <c r="C506" s="6" t="s">
        <v>1362</v>
      </c>
      <c r="D506" s="6" t="s">
        <v>1363</v>
      </c>
      <c r="E506" s="5" t="str">
        <f>HYPERLINK("https://www.esco-net.com/wcs/escort/ec/detail?hHinCd=EA987HA-175B","EA987HA-175B")</f>
        <v>EA987HA-175B</v>
      </c>
    </row>
    <row r="507" spans="2:5" x14ac:dyDescent="0.2">
      <c r="B507" s="6" t="s">
        <v>1364</v>
      </c>
      <c r="C507" s="6" t="s">
        <v>1365</v>
      </c>
      <c r="D507" s="6" t="s">
        <v>1366</v>
      </c>
      <c r="E507" s="5" t="str">
        <f>HYPERLINK("https://www.esco-net.com/wcs/escort/ec/detail?hHinCd=EA987AA-8A","EA987AA-8A")</f>
        <v>EA987AA-8A</v>
      </c>
    </row>
    <row r="508" spans="2:5" x14ac:dyDescent="0.2">
      <c r="B508" s="6" t="s">
        <v>14</v>
      </c>
      <c r="C508" s="6" t="s">
        <v>1367</v>
      </c>
      <c r="D508" s="6" t="s">
        <v>1368</v>
      </c>
      <c r="E508" s="5"/>
    </row>
    <row r="509" spans="2:5" x14ac:dyDescent="0.2">
      <c r="B509" s="6" t="s">
        <v>14</v>
      </c>
      <c r="C509" s="6" t="s">
        <v>1369</v>
      </c>
      <c r="D509" s="6" t="s">
        <v>1370</v>
      </c>
      <c r="E509" s="5" t="str">
        <f>HYPERLINK("https://www.esco-net.com/wcs/escort/ec/detail?hHinCd=EA981VB-52","EA981VB-52")</f>
        <v>EA981VB-52</v>
      </c>
    </row>
    <row r="510" spans="2:5" x14ac:dyDescent="0.2">
      <c r="B510" s="6" t="s">
        <v>14</v>
      </c>
      <c r="C510" s="6" t="s">
        <v>1371</v>
      </c>
      <c r="D510" s="6" t="s">
        <v>1372</v>
      </c>
      <c r="E510" s="5"/>
    </row>
    <row r="511" spans="2:5" x14ac:dyDescent="0.2">
      <c r="B511" s="6" t="s">
        <v>1373</v>
      </c>
      <c r="C511" s="6" t="s">
        <v>1374</v>
      </c>
      <c r="D511" s="6" t="s">
        <v>1375</v>
      </c>
      <c r="E511" s="5" t="str">
        <f>HYPERLINK("https://www.esco-net.com/wcs/escort/ec/detail?hHinCd=EA981VH-5","EA981VH-5")</f>
        <v>EA981VH-5</v>
      </c>
    </row>
    <row r="512" spans="2:5" x14ac:dyDescent="0.2">
      <c r="B512" s="6" t="s">
        <v>1376</v>
      </c>
      <c r="C512" s="6" t="s">
        <v>1377</v>
      </c>
      <c r="D512" s="6" t="s">
        <v>1378</v>
      </c>
      <c r="E512" s="5"/>
    </row>
    <row r="513" spans="2:5" x14ac:dyDescent="0.2">
      <c r="B513" s="6" t="s">
        <v>1379</v>
      </c>
      <c r="C513" s="6" t="s">
        <v>1380</v>
      </c>
      <c r="D513" s="6" t="s">
        <v>1381</v>
      </c>
      <c r="E513" s="5" t="str">
        <f>HYPERLINK("https://www.esco-net.com/wcs/escort/ec/detail?hHinCd=EA638SC-33","EA638SC-33")</f>
        <v>EA638SC-33</v>
      </c>
    </row>
    <row r="514" spans="2:5" x14ac:dyDescent="0.2">
      <c r="B514" s="6" t="s">
        <v>1382</v>
      </c>
      <c r="C514" s="6" t="s">
        <v>1383</v>
      </c>
      <c r="D514" s="6" t="s">
        <v>1384</v>
      </c>
      <c r="E514" s="5" t="str">
        <f>HYPERLINK("https://www.esco-net.com/wcs/escort/ec/detail?hHinCd=EA903XD-90","EA903XD-90")</f>
        <v>EA903XD-90</v>
      </c>
    </row>
    <row r="515" spans="2:5" x14ac:dyDescent="0.2">
      <c r="B515" s="6" t="s">
        <v>1385</v>
      </c>
      <c r="C515" s="6" t="s">
        <v>1386</v>
      </c>
      <c r="D515" s="6" t="s">
        <v>1387</v>
      </c>
      <c r="E515" s="5"/>
    </row>
    <row r="516" spans="2:5" x14ac:dyDescent="0.2">
      <c r="B516" s="6" t="s">
        <v>1388</v>
      </c>
      <c r="C516" s="6" t="s">
        <v>1389</v>
      </c>
      <c r="D516" s="6" t="s">
        <v>1390</v>
      </c>
      <c r="E516" s="5" t="str">
        <f>HYPERLINK("https://www.esco-net.com/wcs/escort/ec/detail?hHinCd=EA765MJ-142","EA765MJ-142")</f>
        <v>EA765MJ-142</v>
      </c>
    </row>
    <row r="517" spans="2:5" x14ac:dyDescent="0.2">
      <c r="B517" s="6" t="s">
        <v>1391</v>
      </c>
      <c r="C517" s="6" t="s">
        <v>1392</v>
      </c>
      <c r="D517" s="6" t="s">
        <v>1393</v>
      </c>
      <c r="E517" s="5" t="str">
        <f>HYPERLINK("https://www.esco-net.com/wcs/escort/ec/detail?hHinCd=EA765BV-22A","EA765BV-22A")</f>
        <v>EA765BV-22A</v>
      </c>
    </row>
    <row r="518" spans="2:5" x14ac:dyDescent="0.2">
      <c r="B518" s="6" t="s">
        <v>1394</v>
      </c>
      <c r="C518" s="6" t="s">
        <v>1395</v>
      </c>
      <c r="D518" s="6" t="s">
        <v>1396</v>
      </c>
      <c r="E518" s="5"/>
    </row>
    <row r="519" spans="2:5" x14ac:dyDescent="0.2">
      <c r="B519" s="6" t="s">
        <v>1397</v>
      </c>
      <c r="C519" s="6" t="s">
        <v>1398</v>
      </c>
      <c r="D519" s="6" t="s">
        <v>1399</v>
      </c>
      <c r="E519" s="5"/>
    </row>
    <row r="520" spans="2:5" x14ac:dyDescent="0.2">
      <c r="B520" s="6" t="s">
        <v>89</v>
      </c>
      <c r="C520" s="6" t="s">
        <v>1400</v>
      </c>
      <c r="D520" s="6" t="s">
        <v>1401</v>
      </c>
      <c r="E520" s="5" t="str">
        <f>HYPERLINK("https://www.esco-net.com/wcs/escort/ec/detail?hHinCd=EA765ME-55","EA765ME-55")</f>
        <v>EA765ME-55</v>
      </c>
    </row>
    <row r="521" spans="2:5" x14ac:dyDescent="0.2">
      <c r="B521" s="6" t="s">
        <v>1402</v>
      </c>
      <c r="C521" s="6" t="s">
        <v>1403</v>
      </c>
      <c r="D521" s="6" t="s">
        <v>1404</v>
      </c>
      <c r="E521" s="5"/>
    </row>
    <row r="522" spans="2:5" x14ac:dyDescent="0.2">
      <c r="B522" s="6" t="s">
        <v>1405</v>
      </c>
      <c r="C522" s="6" t="s">
        <v>1406</v>
      </c>
      <c r="D522" s="6" t="s">
        <v>1407</v>
      </c>
      <c r="E522" s="5" t="str">
        <f>HYPERLINK("https://www.esco-net.com/wcs/escort/ec/detail?hHinCd=EA589DS-16","EA589DS-16")</f>
        <v>EA589DS-16</v>
      </c>
    </row>
    <row r="523" spans="2:5" x14ac:dyDescent="0.2">
      <c r="B523" s="6" t="s">
        <v>1408</v>
      </c>
      <c r="C523" s="6" t="s">
        <v>1409</v>
      </c>
      <c r="D523" s="6" t="s">
        <v>1410</v>
      </c>
      <c r="E523" s="5" t="str">
        <f>HYPERLINK("https://www.esco-net.com/wcs/escort/ec/detail?hHinCd=EA589BD-1","EA589BD-1")</f>
        <v>EA589BD-1</v>
      </c>
    </row>
    <row r="524" spans="2:5" x14ac:dyDescent="0.2">
      <c r="B524" s="6" t="s">
        <v>1411</v>
      </c>
      <c r="C524" s="6" t="s">
        <v>1412</v>
      </c>
      <c r="D524" s="6" t="s">
        <v>1413</v>
      </c>
      <c r="E524" s="5" t="str">
        <f>HYPERLINK("https://www.esco-net.com/wcs/escort/ec/detail?hHinCd=EA589CY-1","EA589CY-1")</f>
        <v>EA589CY-1</v>
      </c>
    </row>
    <row r="525" spans="2:5" x14ac:dyDescent="0.2">
      <c r="B525" s="6" t="s">
        <v>1411</v>
      </c>
      <c r="C525" s="6" t="s">
        <v>1414</v>
      </c>
      <c r="D525" s="6" t="s">
        <v>1415</v>
      </c>
      <c r="E525" s="5" t="str">
        <f>HYPERLINK("https://www.esco-net.com/wcs/escort/ec/detail?hHinCd=EA589BA-6","EA589BA-6")</f>
        <v>EA589BA-6</v>
      </c>
    </row>
    <row r="526" spans="2:5" x14ac:dyDescent="0.2">
      <c r="B526" s="6" t="s">
        <v>1416</v>
      </c>
      <c r="C526" s="6" t="s">
        <v>1417</v>
      </c>
      <c r="D526" s="6" t="s">
        <v>1418</v>
      </c>
      <c r="E526" s="5" t="str">
        <f>HYPERLINK("https://www.esco-net.com/wcs/escort/ec/detail?hHinCd=EA765MA-101","EA765MA-101")</f>
        <v>EA765MA-101</v>
      </c>
    </row>
    <row r="527" spans="2:5" x14ac:dyDescent="0.2">
      <c r="B527" s="6" t="s">
        <v>1416</v>
      </c>
      <c r="C527" s="6" t="s">
        <v>1419</v>
      </c>
      <c r="D527" s="6" t="s">
        <v>1420</v>
      </c>
      <c r="E527" s="5" t="str">
        <f>HYPERLINK("https://www.esco-net.com/wcs/escort/ec/detail?hHinCd=EA765MA-102","EA765MA-102")</f>
        <v>EA765MA-102</v>
      </c>
    </row>
    <row r="528" spans="2:5" x14ac:dyDescent="0.2">
      <c r="B528" s="6" t="s">
        <v>1416</v>
      </c>
      <c r="C528" s="6" t="s">
        <v>1421</v>
      </c>
      <c r="D528" s="6" t="s">
        <v>1422</v>
      </c>
      <c r="E528" s="5" t="str">
        <f>HYPERLINK("https://www.esco-net.com/wcs/escort/ec/detail?hHinCd=EA765MA-103","EA765MA-103")</f>
        <v>EA765MA-103</v>
      </c>
    </row>
    <row r="529" spans="2:5" x14ac:dyDescent="0.2">
      <c r="B529" s="6" t="s">
        <v>1423</v>
      </c>
      <c r="C529" s="6" t="s">
        <v>1424</v>
      </c>
      <c r="D529" s="6" t="s">
        <v>1425</v>
      </c>
      <c r="E529" s="5" t="str">
        <f>HYPERLINK("https://www.esco-net.com/wcs/escort/ec/detail?hHinCd=EA761LP-157","EA761LP-157")</f>
        <v>EA761LP-157</v>
      </c>
    </row>
    <row r="530" spans="2:5" x14ac:dyDescent="0.2">
      <c r="B530" s="6" t="s">
        <v>49</v>
      </c>
      <c r="C530" s="6" t="s">
        <v>1426</v>
      </c>
      <c r="D530" s="6" t="s">
        <v>1427</v>
      </c>
      <c r="E530" s="5" t="str">
        <f>HYPERLINK("https://www.esco-net.com/wcs/escort/ec/detail?hHinCd=EA628WX-3","EA628WX-3")</f>
        <v>EA628WX-3</v>
      </c>
    </row>
    <row r="531" spans="2:5" x14ac:dyDescent="0.2">
      <c r="B531" s="6" t="s">
        <v>1428</v>
      </c>
      <c r="C531" s="6" t="s">
        <v>1429</v>
      </c>
      <c r="D531" s="6" t="s">
        <v>1430</v>
      </c>
      <c r="E531" s="5" t="str">
        <f>HYPERLINK("https://www.esco-net.com/wcs/escort/ec/detail?hHinCd=EA762FB-221","EA762FB-221")</f>
        <v>EA762FB-221</v>
      </c>
    </row>
    <row r="532" spans="2:5" x14ac:dyDescent="0.2">
      <c r="B532" s="6" t="s">
        <v>90</v>
      </c>
      <c r="C532" s="6" t="s">
        <v>1431</v>
      </c>
      <c r="D532" s="6" t="s">
        <v>1432</v>
      </c>
      <c r="E532" s="5" t="str">
        <f>HYPERLINK("https://www.esco-net.com/wcs/escort/ec/detail?hHinCd=EA762FG-182","EA762FG-182")</f>
        <v>EA762FG-182</v>
      </c>
    </row>
    <row r="533" spans="2:5" x14ac:dyDescent="0.2">
      <c r="B533" s="6" t="s">
        <v>1433</v>
      </c>
      <c r="C533" s="6" t="s">
        <v>1434</v>
      </c>
      <c r="D533" s="6" t="s">
        <v>1435</v>
      </c>
      <c r="E533" s="5" t="str">
        <f>HYPERLINK("https://www.esco-net.com/wcs/escort/ec/detail?hHinCd=EA762FF-205","EA762FF-205")</f>
        <v>EA762FF-205</v>
      </c>
    </row>
    <row r="534" spans="2:5" x14ac:dyDescent="0.2">
      <c r="B534" s="6" t="s">
        <v>1433</v>
      </c>
      <c r="C534" s="6" t="s">
        <v>1436</v>
      </c>
      <c r="D534" s="6" t="s">
        <v>1437</v>
      </c>
      <c r="E534" s="5" t="str">
        <f>HYPERLINK("https://www.esco-net.com/wcs/escort/ec/detail?hHinCd=EA762FG-281","EA762FG-281")</f>
        <v>EA762FG-281</v>
      </c>
    </row>
    <row r="535" spans="2:5" x14ac:dyDescent="0.2">
      <c r="B535" s="6" t="s">
        <v>1438</v>
      </c>
      <c r="C535" s="6" t="s">
        <v>1439</v>
      </c>
      <c r="D535" s="6" t="s">
        <v>1440</v>
      </c>
      <c r="E535" s="5" t="str">
        <f>HYPERLINK("https://www.esco-net.com/wcs/escort/ec/detail?hHinCd=EA762CB-75A","EA762CB-75A")</f>
        <v>EA762CB-75A</v>
      </c>
    </row>
    <row r="536" spans="2:5" x14ac:dyDescent="0.2">
      <c r="B536" s="6" t="s">
        <v>1438</v>
      </c>
      <c r="C536" s="6" t="s">
        <v>1441</v>
      </c>
      <c r="D536" s="6" t="s">
        <v>1442</v>
      </c>
      <c r="E536" s="5" t="str">
        <f>HYPERLINK("https://www.esco-net.com/wcs/escort/ec/detail?hHinCd=EA762CD-83","EA762CD-83")</f>
        <v>EA762CD-83</v>
      </c>
    </row>
    <row r="537" spans="2:5" x14ac:dyDescent="0.2">
      <c r="B537" s="6" t="s">
        <v>1443</v>
      </c>
      <c r="C537" s="6" t="s">
        <v>1444</v>
      </c>
      <c r="D537" s="6" t="s">
        <v>1445</v>
      </c>
      <c r="E537" s="5" t="str">
        <f>HYPERLINK("https://www.esco-net.com/wcs/escort/ec/detail?hHinCd=EA762CA-10","EA762CA-10")</f>
        <v>EA762CA-10</v>
      </c>
    </row>
    <row r="538" spans="2:5" x14ac:dyDescent="0.2">
      <c r="B538" s="6" t="s">
        <v>1446</v>
      </c>
      <c r="C538" s="6" t="s">
        <v>1447</v>
      </c>
      <c r="D538" s="6" t="s">
        <v>1448</v>
      </c>
      <c r="E538" s="5" t="str">
        <f>HYPERLINK("https://www.esco-net.com/wcs/escort/ec/detail?hHinCd=EA956VC-75","EA956VC-75")</f>
        <v>EA956VC-75</v>
      </c>
    </row>
    <row r="539" spans="2:5" x14ac:dyDescent="0.2">
      <c r="B539" s="6" t="s">
        <v>1449</v>
      </c>
      <c r="C539" s="6" t="s">
        <v>1450</v>
      </c>
      <c r="D539" s="6" t="s">
        <v>1451</v>
      </c>
      <c r="E539" s="5" t="str">
        <f>HYPERLINK("https://www.esco-net.com/wcs/escort/ec/detail?hHinCd=EA762GC-403","EA762GC-403")</f>
        <v>EA762GC-403</v>
      </c>
    </row>
    <row r="540" spans="2:5" x14ac:dyDescent="0.2">
      <c r="B540" s="6" t="s">
        <v>50</v>
      </c>
      <c r="C540" s="6" t="s">
        <v>1452</v>
      </c>
      <c r="D540" s="6" t="s">
        <v>1453</v>
      </c>
      <c r="E540" s="5" t="str">
        <f>HYPERLINK("https://www.esco-net.com/wcs/escort/ec/detail?hHinCd=EA954TL-113","EA954TL-113")</f>
        <v>EA954TL-113</v>
      </c>
    </row>
    <row r="541" spans="2:5" x14ac:dyDescent="0.2">
      <c r="B541" s="6" t="s">
        <v>15</v>
      </c>
      <c r="C541" s="6" t="s">
        <v>1454</v>
      </c>
      <c r="D541" s="6" t="s">
        <v>1455</v>
      </c>
      <c r="E541" s="5" t="str">
        <f>HYPERLINK("https://www.esco-net.com/wcs/escort/ec/detail?hHinCd=EA761LF-140","EA761LF-140")</f>
        <v>EA761LF-140</v>
      </c>
    </row>
    <row r="542" spans="2:5" x14ac:dyDescent="0.2">
      <c r="B542" s="6" t="s">
        <v>1456</v>
      </c>
      <c r="C542" s="6" t="s">
        <v>1457</v>
      </c>
      <c r="D542" s="6" t="s">
        <v>1458</v>
      </c>
      <c r="E542" s="5"/>
    </row>
    <row r="543" spans="2:5" x14ac:dyDescent="0.2">
      <c r="B543" s="6" t="s">
        <v>91</v>
      </c>
      <c r="C543" s="6" t="s">
        <v>1459</v>
      </c>
      <c r="D543" s="6" t="s">
        <v>1460</v>
      </c>
      <c r="E543" s="5" t="str">
        <f>HYPERLINK("https://www.esco-net.com/wcs/escort/ec/detail?hHinCd=EA764-105B","EA764-105B")</f>
        <v>EA764-105B</v>
      </c>
    </row>
    <row r="544" spans="2:5" x14ac:dyDescent="0.2">
      <c r="B544" s="6" t="s">
        <v>1461</v>
      </c>
      <c r="C544" s="6" t="s">
        <v>1462</v>
      </c>
      <c r="D544" s="6" t="s">
        <v>1463</v>
      </c>
      <c r="E544" s="5" t="str">
        <f>HYPERLINK("https://www.esco-net.com/wcs/escort/ec/detail?hHinCd=EA758YK-602E","EA758YK-602E")</f>
        <v>EA758YK-602E</v>
      </c>
    </row>
    <row r="545" spans="2:5" x14ac:dyDescent="0.2">
      <c r="B545" s="6" t="s">
        <v>51</v>
      </c>
      <c r="C545" s="6" t="s">
        <v>1464</v>
      </c>
      <c r="D545" s="6" t="s">
        <v>92</v>
      </c>
      <c r="E545" s="5" t="str">
        <f>HYPERLINK("https://www.esco-net.com/wcs/escort/ec/detail?hHinCd=EA759GY-27A","EA759GY-27A")</f>
        <v>EA759GY-27A</v>
      </c>
    </row>
    <row r="546" spans="2:5" x14ac:dyDescent="0.2">
      <c r="B546" s="6" t="s">
        <v>1465</v>
      </c>
      <c r="C546" s="6" t="s">
        <v>1466</v>
      </c>
      <c r="D546" s="6" t="s">
        <v>1467</v>
      </c>
      <c r="E546" s="5" t="str">
        <f>HYPERLINK("https://www.esco-net.com/wcs/escort/ec/detail?hHinCd=EA764AJ-72A","EA764AJ-72A")</f>
        <v>EA764AJ-72A</v>
      </c>
    </row>
    <row r="547" spans="2:5" x14ac:dyDescent="0.2">
      <c r="B547" s="6" t="s">
        <v>1468</v>
      </c>
      <c r="C547" s="6" t="s">
        <v>1469</v>
      </c>
      <c r="D547" s="6" t="s">
        <v>1470</v>
      </c>
      <c r="E547" s="5"/>
    </row>
    <row r="548" spans="2:5" x14ac:dyDescent="0.2">
      <c r="B548" s="6" t="s">
        <v>1468</v>
      </c>
      <c r="C548" s="6" t="s">
        <v>1471</v>
      </c>
      <c r="D548" s="6" t="s">
        <v>1472</v>
      </c>
      <c r="E548" s="5"/>
    </row>
    <row r="549" spans="2:5" x14ac:dyDescent="0.2">
      <c r="B549" s="6" t="s">
        <v>93</v>
      </c>
      <c r="C549" s="6" t="s">
        <v>1473</v>
      </c>
      <c r="D549" s="6" t="s">
        <v>1474</v>
      </c>
      <c r="E549" s="5" t="str">
        <f>HYPERLINK("https://www.esco-net.com/wcs/escort/ec/detail?hHinCd=EA940PR-39","EA940PR-39")</f>
        <v>EA940PR-39</v>
      </c>
    </row>
    <row r="550" spans="2:5" x14ac:dyDescent="0.2">
      <c r="B550" s="6" t="s">
        <v>1475</v>
      </c>
      <c r="C550" s="6" t="s">
        <v>1476</v>
      </c>
      <c r="D550" s="6" t="s">
        <v>1477</v>
      </c>
      <c r="E550" s="5" t="str">
        <f>HYPERLINK("https://www.esco-net.com/wcs/escort/ec/detail?hHinCd=EA764B-230","EA764B-230")</f>
        <v>EA764B-230</v>
      </c>
    </row>
    <row r="551" spans="2:5" x14ac:dyDescent="0.2">
      <c r="B551" s="6" t="s">
        <v>1478</v>
      </c>
      <c r="C551" s="6" t="s">
        <v>1479</v>
      </c>
      <c r="D551" s="6" t="s">
        <v>1480</v>
      </c>
      <c r="E551" s="5" t="str">
        <f>HYPERLINK("https://www.esco-net.com/wcs/escort/ec/detail?hHinCd=EA764BD-3A","EA764BD-3A")</f>
        <v>EA764BD-3A</v>
      </c>
    </row>
    <row r="552" spans="2:5" x14ac:dyDescent="0.2">
      <c r="B552" s="6" t="s">
        <v>1481</v>
      </c>
      <c r="C552" s="6" t="s">
        <v>1482</v>
      </c>
      <c r="D552" s="6" t="s">
        <v>1483</v>
      </c>
      <c r="E552" s="5" t="str">
        <f>HYPERLINK("https://www.esco-net.com/wcs/escort/ec/detail?hHinCd=EA764BB-242A","EA764BB-242A")</f>
        <v>EA764BB-242A</v>
      </c>
    </row>
    <row r="553" spans="2:5" x14ac:dyDescent="0.2">
      <c r="B553" s="6" t="s">
        <v>1484</v>
      </c>
      <c r="C553" s="6" t="s">
        <v>1485</v>
      </c>
      <c r="D553" s="6" t="s">
        <v>1486</v>
      </c>
      <c r="E553" s="5" t="str">
        <f>HYPERLINK("https://www.esco-net.com/wcs/escort/ec/detail?hHinCd=EA764A-305","EA764A-305")</f>
        <v>EA764A-305</v>
      </c>
    </row>
    <row r="554" spans="2:5" x14ac:dyDescent="0.2">
      <c r="B554" s="6" t="s">
        <v>1487</v>
      </c>
      <c r="C554" s="6" t="s">
        <v>1488</v>
      </c>
      <c r="D554" s="6" t="s">
        <v>1489</v>
      </c>
      <c r="E554" s="5" t="str">
        <f>HYPERLINK("https://www.esco-net.com/wcs/escort/ec/detail?hHinCd=EA764AG-303","EA764AG-303")</f>
        <v>EA764AG-303</v>
      </c>
    </row>
    <row r="555" spans="2:5" x14ac:dyDescent="0.2">
      <c r="B555" s="6" t="s">
        <v>1490</v>
      </c>
      <c r="C555" s="6" t="s">
        <v>1491</v>
      </c>
      <c r="D555" s="6" t="s">
        <v>1492</v>
      </c>
      <c r="E555" s="5" t="str">
        <f>HYPERLINK("https://www.esco-net.com/wcs/escort/ec/detail?hHinCd=EA759XA-29A","EA759XA-29A")</f>
        <v>EA759XA-29A</v>
      </c>
    </row>
    <row r="556" spans="2:5" x14ac:dyDescent="0.2">
      <c r="B556" s="6" t="s">
        <v>1493</v>
      </c>
      <c r="C556" s="6" t="s">
        <v>1494</v>
      </c>
      <c r="D556" s="6" t="s">
        <v>1495</v>
      </c>
      <c r="E556" s="5"/>
    </row>
    <row r="557" spans="2:5" x14ac:dyDescent="0.2">
      <c r="B557" s="6" t="s">
        <v>1493</v>
      </c>
      <c r="C557" s="6" t="s">
        <v>1496</v>
      </c>
      <c r="D557" s="6" t="s">
        <v>1497</v>
      </c>
      <c r="E557" s="5" t="str">
        <f>HYPERLINK("https://www.esco-net.com/wcs/escort/ec/detail?hHinCd=EA759XD-55","EA759XD-55")</f>
        <v>EA759XD-55</v>
      </c>
    </row>
    <row r="558" spans="2:5" x14ac:dyDescent="0.2">
      <c r="B558" s="6" t="s">
        <v>1493</v>
      </c>
      <c r="C558" s="6" t="s">
        <v>1498</v>
      </c>
      <c r="D558" s="6" t="s">
        <v>1499</v>
      </c>
      <c r="E558" s="5" t="str">
        <f>HYPERLINK("https://www.esco-net.com/wcs/escort/ec/detail?hHinCd=EA759XD-51","EA759XD-51")</f>
        <v>EA759XD-51</v>
      </c>
    </row>
    <row r="559" spans="2:5" x14ac:dyDescent="0.2">
      <c r="B559" s="6" t="s">
        <v>1493</v>
      </c>
      <c r="C559" s="6" t="s">
        <v>1500</v>
      </c>
      <c r="D559" s="6" t="s">
        <v>1501</v>
      </c>
      <c r="E559" s="5"/>
    </row>
    <row r="560" spans="2:5" x14ac:dyDescent="0.2">
      <c r="B560" s="6" t="s">
        <v>1493</v>
      </c>
      <c r="C560" s="6" t="s">
        <v>1502</v>
      </c>
      <c r="D560" s="6" t="s">
        <v>1503</v>
      </c>
      <c r="E560" s="5"/>
    </row>
    <row r="561" spans="2:5" x14ac:dyDescent="0.2">
      <c r="B561" s="6" t="s">
        <v>1504</v>
      </c>
      <c r="C561" s="6" t="s">
        <v>1505</v>
      </c>
      <c r="D561" s="6" t="s">
        <v>1506</v>
      </c>
      <c r="E561" s="5"/>
    </row>
    <row r="562" spans="2:5" x14ac:dyDescent="0.2">
      <c r="B562" s="6" t="s">
        <v>1507</v>
      </c>
      <c r="C562" s="6" t="s">
        <v>1508</v>
      </c>
      <c r="D562" s="6" t="s">
        <v>1509</v>
      </c>
      <c r="E562" s="5" t="str">
        <f>HYPERLINK("https://www.esco-net.com/wcs/escort/ec/detail?hHinCd=EA762EF-48A","EA762EF-48A")</f>
        <v>EA762EF-48A</v>
      </c>
    </row>
    <row r="563" spans="2:5" x14ac:dyDescent="0.2">
      <c r="B563" s="6" t="s">
        <v>9</v>
      </c>
      <c r="C563" s="6" t="s">
        <v>1510</v>
      </c>
      <c r="D563" s="6" t="s">
        <v>1511</v>
      </c>
      <c r="E563" s="5"/>
    </row>
    <row r="564" spans="2:5" x14ac:dyDescent="0.2">
      <c r="B564" s="6" t="s">
        <v>52</v>
      </c>
      <c r="C564" s="6" t="s">
        <v>1512</v>
      </c>
      <c r="D564" s="6" t="s">
        <v>94</v>
      </c>
      <c r="E564" s="5" t="str">
        <f>HYPERLINK("https://www.esco-net.com/wcs/escort/ec/detail?hHinCd=EA759GK-62","EA759GK-62")</f>
        <v>EA759GK-62</v>
      </c>
    </row>
    <row r="565" spans="2:5" x14ac:dyDescent="0.2">
      <c r="B565" s="6" t="s">
        <v>52</v>
      </c>
      <c r="C565" s="6" t="s">
        <v>1513</v>
      </c>
      <c r="D565" s="6" t="s">
        <v>1514</v>
      </c>
      <c r="E565" s="5" t="str">
        <f>HYPERLINK("https://www.esco-net.com/wcs/escort/ec/detail?hHinCd=EA759GL-41","EA759GL-41")</f>
        <v>EA759GL-41</v>
      </c>
    </row>
    <row r="566" spans="2:5" x14ac:dyDescent="0.2">
      <c r="B566" s="6" t="s">
        <v>52</v>
      </c>
      <c r="C566" s="6" t="s">
        <v>1515</v>
      </c>
      <c r="D566" s="6" t="s">
        <v>95</v>
      </c>
      <c r="E566" s="5" t="str">
        <f>HYPERLINK("https://www.esco-net.com/wcs/escort/ec/detail?hHinCd=EA759GN-26D","EA759GN-26D")</f>
        <v>EA759GN-26D</v>
      </c>
    </row>
    <row r="567" spans="2:5" x14ac:dyDescent="0.2">
      <c r="B567" s="6" t="s">
        <v>96</v>
      </c>
      <c r="C567" s="6" t="s">
        <v>1516</v>
      </c>
      <c r="D567" s="6" t="s">
        <v>1517</v>
      </c>
      <c r="E567" s="5"/>
    </row>
    <row r="568" spans="2:5" x14ac:dyDescent="0.2">
      <c r="B568" s="6" t="s">
        <v>1518</v>
      </c>
      <c r="C568" s="6" t="s">
        <v>1519</v>
      </c>
      <c r="D568" s="6" t="s">
        <v>1520</v>
      </c>
      <c r="E568" s="5"/>
    </row>
    <row r="569" spans="2:5" x14ac:dyDescent="0.2">
      <c r="B569" s="6" t="s">
        <v>1521</v>
      </c>
      <c r="C569" s="6" t="s">
        <v>1522</v>
      </c>
      <c r="D569" s="6" t="s">
        <v>1523</v>
      </c>
      <c r="E569" s="5" t="str">
        <f>HYPERLINK("https://www.esco-net.com/wcs/escort/ec/detail?hHinCd=EA995AA-30C","EA995AA-30C")</f>
        <v>EA995AA-30C</v>
      </c>
    </row>
    <row r="570" spans="2:5" x14ac:dyDescent="0.2">
      <c r="B570" s="6" t="s">
        <v>1524</v>
      </c>
      <c r="C570" s="6" t="s">
        <v>1525</v>
      </c>
      <c r="D570" s="6" t="s">
        <v>1526</v>
      </c>
      <c r="E570" s="5"/>
    </row>
    <row r="571" spans="2:5" x14ac:dyDescent="0.2">
      <c r="B571" s="6" t="s">
        <v>1527</v>
      </c>
      <c r="C571" s="6" t="s">
        <v>1528</v>
      </c>
      <c r="D571" s="6" t="s">
        <v>1529</v>
      </c>
      <c r="E571" s="5" t="str">
        <f>HYPERLINK("https://www.esco-net.com/wcs/escort/ec/detail?hHinCd=EA954HC-283","EA954HC-283")</f>
        <v>EA954HC-283</v>
      </c>
    </row>
    <row r="572" spans="2:5" x14ac:dyDescent="0.2">
      <c r="B572" s="6" t="s">
        <v>1530</v>
      </c>
      <c r="C572" s="6" t="s">
        <v>1531</v>
      </c>
      <c r="D572" s="6" t="s">
        <v>1532</v>
      </c>
      <c r="E572" s="5"/>
    </row>
    <row r="573" spans="2:5" x14ac:dyDescent="0.2">
      <c r="B573" s="6" t="s">
        <v>1533</v>
      </c>
      <c r="C573" s="6" t="s">
        <v>1534</v>
      </c>
      <c r="D573" s="6" t="s">
        <v>1535</v>
      </c>
      <c r="E573" s="5"/>
    </row>
    <row r="574" spans="2:5" x14ac:dyDescent="0.2">
      <c r="B574" s="6" t="s">
        <v>53</v>
      </c>
      <c r="C574" s="6" t="s">
        <v>1536</v>
      </c>
      <c r="D574" s="6" t="s">
        <v>1537</v>
      </c>
      <c r="E574" s="5" t="str">
        <f>HYPERLINK("https://www.esco-net.com/wcs/escort/ec/detail?hHinCd=EA956XA-208","EA956XA-208")</f>
        <v>EA956XA-208</v>
      </c>
    </row>
    <row r="575" spans="2:5" x14ac:dyDescent="0.2">
      <c r="B575" s="6" t="s">
        <v>1538</v>
      </c>
      <c r="C575" s="6" t="s">
        <v>1539</v>
      </c>
      <c r="D575" s="6" t="s">
        <v>1540</v>
      </c>
      <c r="E575" s="5" t="str">
        <f>HYPERLINK("https://www.esco-net.com/wcs/escort/ec/detail?hHinCd=EA956XE-69","EA956XE-69")</f>
        <v>EA956XE-69</v>
      </c>
    </row>
    <row r="576" spans="2:5" x14ac:dyDescent="0.2">
      <c r="B576" s="6" t="s">
        <v>1541</v>
      </c>
      <c r="C576" s="6" t="s">
        <v>1542</v>
      </c>
      <c r="D576" s="6" t="s">
        <v>1543</v>
      </c>
      <c r="E576" s="5"/>
    </row>
    <row r="577" spans="2:5" x14ac:dyDescent="0.2">
      <c r="B577" s="6" t="s">
        <v>1541</v>
      </c>
      <c r="C577" s="6" t="s">
        <v>1544</v>
      </c>
      <c r="D577" s="6" t="s">
        <v>1545</v>
      </c>
      <c r="E577" s="5"/>
    </row>
    <row r="578" spans="2:5" x14ac:dyDescent="0.2">
      <c r="B578" s="6" t="s">
        <v>97</v>
      </c>
      <c r="C578" s="6" t="s">
        <v>1546</v>
      </c>
      <c r="D578" s="6" t="s">
        <v>1547</v>
      </c>
      <c r="E578" s="5" t="str">
        <f>HYPERLINK("https://www.esco-net.com/wcs/escort/ec/detail?hHinCd=EA927-118","EA927-118")</f>
        <v>EA927-118</v>
      </c>
    </row>
    <row r="579" spans="2:5" x14ac:dyDescent="0.2">
      <c r="B579" s="6" t="s">
        <v>1548</v>
      </c>
      <c r="C579" s="6" t="s">
        <v>1549</v>
      </c>
      <c r="D579" s="6" t="s">
        <v>1550</v>
      </c>
      <c r="E579" s="5"/>
    </row>
    <row r="580" spans="2:5" x14ac:dyDescent="0.2">
      <c r="B580" s="6" t="s">
        <v>1551</v>
      </c>
      <c r="C580" s="6" t="s">
        <v>1552</v>
      </c>
      <c r="D580" s="6" t="s">
        <v>1553</v>
      </c>
      <c r="E580" s="5"/>
    </row>
    <row r="581" spans="2:5" x14ac:dyDescent="0.2">
      <c r="B581" s="6" t="s">
        <v>1554</v>
      </c>
      <c r="C581" s="6" t="s">
        <v>1555</v>
      </c>
      <c r="D581" s="6" t="s">
        <v>1556</v>
      </c>
      <c r="E581" s="5" t="str">
        <f>HYPERLINK("https://www.esco-net.com/wcs/escort/ec/detail?hHinCd=EA910NA-2","EA910NA-2")</f>
        <v>EA910NA-2</v>
      </c>
    </row>
    <row r="582" spans="2:5" x14ac:dyDescent="0.2">
      <c r="B582" s="6" t="s">
        <v>1557</v>
      </c>
      <c r="C582" s="6" t="s">
        <v>1558</v>
      </c>
      <c r="D582" s="6" t="s">
        <v>1559</v>
      </c>
      <c r="E582" s="5"/>
    </row>
    <row r="583" spans="2:5" x14ac:dyDescent="0.2">
      <c r="B583" s="6" t="s">
        <v>1560</v>
      </c>
      <c r="C583" s="6" t="s">
        <v>1561</v>
      </c>
      <c r="D583" s="6" t="s">
        <v>1562</v>
      </c>
      <c r="E583" s="5" t="str">
        <f>HYPERLINK("https://www.esco-net.com/wcs/escort/ec/detail?hHinCd=EA758C-56B","EA758C-56B")</f>
        <v>EA758C-56B</v>
      </c>
    </row>
    <row r="584" spans="2:5" x14ac:dyDescent="0.2">
      <c r="B584" s="6" t="s">
        <v>1563</v>
      </c>
      <c r="C584" s="6" t="s">
        <v>1564</v>
      </c>
      <c r="D584" s="6" t="s">
        <v>1565</v>
      </c>
      <c r="E584" s="5" t="str">
        <f>HYPERLINK("https://www.esco-net.com/wcs/escort/ec/detail?hHinCd=EA761XS-33B","EA761XS-33B")</f>
        <v>EA761XS-33B</v>
      </c>
    </row>
    <row r="585" spans="2:5" x14ac:dyDescent="0.2">
      <c r="B585" s="6" t="s">
        <v>1566</v>
      </c>
      <c r="C585" s="6" t="s">
        <v>1567</v>
      </c>
      <c r="D585" s="6" t="s">
        <v>1568</v>
      </c>
      <c r="E585" s="5" t="str">
        <f>HYPERLINK("https://www.esco-net.com/wcs/escort/ec/detail?hHinCd=EA758XR-361A","EA758XR-361A")</f>
        <v>EA758XR-361A</v>
      </c>
    </row>
    <row r="586" spans="2:5" x14ac:dyDescent="0.2">
      <c r="B586" s="6" t="s">
        <v>1569</v>
      </c>
      <c r="C586" s="6" t="s">
        <v>1570</v>
      </c>
      <c r="D586" s="6" t="s">
        <v>1571</v>
      </c>
      <c r="E586" s="5" t="str">
        <f>HYPERLINK("https://www.esco-net.com/wcs/escort/ec/detail?hHinCd=EA763AN-34","EA763AN-34")</f>
        <v>EA763AN-34</v>
      </c>
    </row>
    <row r="587" spans="2:5" x14ac:dyDescent="0.2">
      <c r="B587" s="6" t="s">
        <v>1572</v>
      </c>
      <c r="C587" s="6" t="s">
        <v>1573</v>
      </c>
      <c r="D587" s="6" t="s">
        <v>1574</v>
      </c>
      <c r="E587" s="5"/>
    </row>
    <row r="588" spans="2:5" x14ac:dyDescent="0.2">
      <c r="B588" s="6" t="s">
        <v>1572</v>
      </c>
      <c r="C588" s="6" t="s">
        <v>1575</v>
      </c>
      <c r="D588" s="6" t="s">
        <v>1576</v>
      </c>
      <c r="E588" s="5"/>
    </row>
    <row r="589" spans="2:5" x14ac:dyDescent="0.2">
      <c r="B589" s="6" t="s">
        <v>1577</v>
      </c>
      <c r="C589" s="6" t="s">
        <v>1578</v>
      </c>
      <c r="D589" s="6" t="s">
        <v>1579</v>
      </c>
      <c r="E589" s="5" t="str">
        <f>HYPERLINK("https://www.esco-net.com/wcs/escort/ec/detail?hHinCd=EA763AJ-39C","EA763AJ-39C")</f>
        <v>EA763AJ-39C</v>
      </c>
    </row>
    <row r="590" spans="2:5" x14ac:dyDescent="0.2">
      <c r="B590" s="6" t="s">
        <v>1580</v>
      </c>
      <c r="C590" s="6" t="s">
        <v>1581</v>
      </c>
      <c r="D590" s="6" t="s">
        <v>1582</v>
      </c>
      <c r="E590" s="5" t="str">
        <f>HYPERLINK("https://www.esco-net.com/wcs/escort/ec/detail?hHinCd=EA540ME-28","EA540ME-28")</f>
        <v>EA540ME-28</v>
      </c>
    </row>
    <row r="591" spans="2:5" x14ac:dyDescent="0.2">
      <c r="B591" s="6" t="s">
        <v>1583</v>
      </c>
      <c r="C591" s="6" t="s">
        <v>1584</v>
      </c>
      <c r="D591" s="6" t="s">
        <v>1585</v>
      </c>
      <c r="E591" s="5" t="str">
        <f>HYPERLINK("https://www.esco-net.com/wcs/escort/ec/detail?hHinCd=EA540K-77","EA540K-77")</f>
        <v>EA540K-77</v>
      </c>
    </row>
    <row r="592" spans="2:5" x14ac:dyDescent="0.2">
      <c r="B592" s="6" t="s">
        <v>1583</v>
      </c>
      <c r="C592" s="6" t="s">
        <v>1586</v>
      </c>
      <c r="D592" s="6" t="s">
        <v>1587</v>
      </c>
      <c r="E592" s="5" t="str">
        <f>HYPERLINK("https://www.esco-net.com/wcs/escort/ec/detail?hHinCd=EA540K-115","EA540K-115")</f>
        <v>EA540K-115</v>
      </c>
    </row>
    <row r="593" spans="2:5" x14ac:dyDescent="0.2">
      <c r="B593" s="6" t="s">
        <v>1588</v>
      </c>
      <c r="C593" s="6" t="s">
        <v>1589</v>
      </c>
      <c r="D593" s="6" t="s">
        <v>1590</v>
      </c>
      <c r="E593" s="5" t="str">
        <f>HYPERLINK("https://www.esco-net.com/wcs/escort/ec/detail?hHinCd=EA508AZ-93A","EA508AZ-93A")</f>
        <v>EA508AZ-93A</v>
      </c>
    </row>
    <row r="594" spans="2:5" x14ac:dyDescent="0.2">
      <c r="B594" s="6" t="s">
        <v>1591</v>
      </c>
      <c r="C594" s="6" t="s">
        <v>1592</v>
      </c>
      <c r="D594" s="6" t="s">
        <v>1593</v>
      </c>
      <c r="E594" s="5" t="str">
        <f>HYPERLINK("https://www.esco-net.com/wcs/escort/ec/detail?hHinCd=EA991X-81A","EA991X-81A")</f>
        <v>EA991X-81A</v>
      </c>
    </row>
    <row r="595" spans="2:5" x14ac:dyDescent="0.2">
      <c r="B595" s="6" t="s">
        <v>1594</v>
      </c>
      <c r="C595" s="6" t="s">
        <v>1595</v>
      </c>
      <c r="D595" s="6" t="s">
        <v>1596</v>
      </c>
      <c r="E595" s="5" t="str">
        <f>HYPERLINK("https://www.esco-net.com/wcs/escort/ec/detail?hHinCd=EA912NW-2","EA912NW-2")</f>
        <v>EA912NW-2</v>
      </c>
    </row>
    <row r="596" spans="2:5" x14ac:dyDescent="0.2">
      <c r="B596" s="6" t="s">
        <v>1594</v>
      </c>
      <c r="C596" s="6" t="s">
        <v>1597</v>
      </c>
      <c r="D596" s="6" t="s">
        <v>1598</v>
      </c>
      <c r="E596" s="5" t="str">
        <f>HYPERLINK("https://www.esco-net.com/wcs/escort/ec/detail?hHinCd=EA991KB-22","EA991KB-22")</f>
        <v>EA991KB-22</v>
      </c>
    </row>
    <row r="597" spans="2:5" x14ac:dyDescent="0.2">
      <c r="B597" s="6" t="s">
        <v>1599</v>
      </c>
      <c r="C597" s="6" t="s">
        <v>1600</v>
      </c>
      <c r="D597" s="6" t="s">
        <v>1601</v>
      </c>
      <c r="E597" s="5" t="str">
        <f>HYPERLINK("https://www.esco-net.com/wcs/escort/ec/detail?hHinCd=EA922AM-4","EA922AM-4")</f>
        <v>EA922AM-4</v>
      </c>
    </row>
    <row r="598" spans="2:5" x14ac:dyDescent="0.2">
      <c r="B598" s="6" t="s">
        <v>1602</v>
      </c>
      <c r="C598" s="6" t="s">
        <v>1603</v>
      </c>
      <c r="D598" s="6" t="s">
        <v>1604</v>
      </c>
      <c r="E598" s="5" t="str">
        <f>HYPERLINK("https://www.esco-net.com/wcs/escort/ec/detail?hHinCd=EA995AD-55CA","EA995AD-55CA")</f>
        <v>EA995AD-55CA</v>
      </c>
    </row>
    <row r="599" spans="2:5" x14ac:dyDescent="0.2">
      <c r="B599" s="6" t="s">
        <v>1602</v>
      </c>
      <c r="C599" s="6" t="s">
        <v>1605</v>
      </c>
      <c r="D599" s="6" t="s">
        <v>1606</v>
      </c>
      <c r="E599" s="5" t="str">
        <f>HYPERLINK("https://www.esco-net.com/wcs/escort/ec/detail?hHinCd=EA995AD-56CA","EA995AD-56CA")</f>
        <v>EA995AD-56CA</v>
      </c>
    </row>
    <row r="600" spans="2:5" x14ac:dyDescent="0.2">
      <c r="B600" s="6" t="s">
        <v>1602</v>
      </c>
      <c r="C600" s="6" t="s">
        <v>1607</v>
      </c>
      <c r="D600" s="6" t="s">
        <v>1608</v>
      </c>
      <c r="E600" s="5" t="str">
        <f>HYPERLINK("https://www.esco-net.com/wcs/escort/ec/detail?hHinCd=EA995AG-1","EA995AG-1")</f>
        <v>EA995AG-1</v>
      </c>
    </row>
    <row r="601" spans="2:5" x14ac:dyDescent="0.2">
      <c r="B601" s="6" t="s">
        <v>98</v>
      </c>
      <c r="C601" s="6" t="s">
        <v>1609</v>
      </c>
      <c r="D601" s="6" t="s">
        <v>1610</v>
      </c>
      <c r="E601" s="5"/>
    </row>
    <row r="602" spans="2:5" x14ac:dyDescent="0.2">
      <c r="B602" s="6" t="s">
        <v>1611</v>
      </c>
      <c r="C602" s="6" t="s">
        <v>1612</v>
      </c>
      <c r="D602" s="6" t="s">
        <v>1613</v>
      </c>
      <c r="E602" s="5" t="str">
        <f>HYPERLINK("https://www.esco-net.com/wcs/escort/ec/detail?hHinCd=EA916HH-32","EA916HH-32")</f>
        <v>EA916HH-32</v>
      </c>
    </row>
    <row r="603" spans="2:5" x14ac:dyDescent="0.2">
      <c r="B603" s="6" t="s">
        <v>1614</v>
      </c>
      <c r="C603" s="6" t="s">
        <v>1615</v>
      </c>
      <c r="D603" s="6" t="s">
        <v>1616</v>
      </c>
      <c r="E603" s="5" t="str">
        <f>HYPERLINK("https://www.esco-net.com/wcs/escort/ec/detail?hHinCd=EA638LE-156","EA638LE-156")</f>
        <v>EA638LE-156</v>
      </c>
    </row>
    <row r="604" spans="2:5" x14ac:dyDescent="0.2">
      <c r="B604" s="6" t="s">
        <v>1617</v>
      </c>
      <c r="C604" s="6" t="s">
        <v>1618</v>
      </c>
      <c r="D604" s="6" t="s">
        <v>1619</v>
      </c>
      <c r="E604" s="5" t="str">
        <f>HYPERLINK("https://www.esco-net.com/wcs/escort/ec/detail?hHinCd=EA922AJ-73","EA922AJ-73")</f>
        <v>EA922AJ-73</v>
      </c>
    </row>
    <row r="605" spans="2:5" x14ac:dyDescent="0.2">
      <c r="B605" s="6" t="s">
        <v>1620</v>
      </c>
      <c r="C605" s="6" t="s">
        <v>1621</v>
      </c>
      <c r="D605" s="6" t="s">
        <v>1622</v>
      </c>
      <c r="E605" s="5"/>
    </row>
    <row r="606" spans="2:5" x14ac:dyDescent="0.2">
      <c r="B606" s="6" t="s">
        <v>1623</v>
      </c>
      <c r="C606" s="6" t="s">
        <v>1624</v>
      </c>
      <c r="D606" s="6" t="s">
        <v>1625</v>
      </c>
      <c r="E606" s="5" t="str">
        <f>HYPERLINK("https://www.esco-net.com/wcs/escort/ec/detail?hHinCd=EA941D-14A","EA941D-14A")</f>
        <v>EA941D-14A</v>
      </c>
    </row>
    <row r="607" spans="2:5" x14ac:dyDescent="0.2">
      <c r="B607" s="6" t="s">
        <v>1626</v>
      </c>
      <c r="C607" s="6" t="s">
        <v>1627</v>
      </c>
      <c r="D607" s="6" t="s">
        <v>1628</v>
      </c>
      <c r="E607" s="5"/>
    </row>
    <row r="608" spans="2:5" x14ac:dyDescent="0.2">
      <c r="B608" s="6" t="s">
        <v>1629</v>
      </c>
      <c r="C608" s="6" t="s">
        <v>1630</v>
      </c>
      <c r="D608" s="6" t="s">
        <v>1631</v>
      </c>
      <c r="E608" s="5" t="str">
        <f>HYPERLINK("https://www.esco-net.com/wcs/escort/ec/detail?hHinCd=EA941-106A","EA941-106A")</f>
        <v>EA941-106A</v>
      </c>
    </row>
    <row r="609" spans="2:5" x14ac:dyDescent="0.2">
      <c r="B609" s="6" t="s">
        <v>1632</v>
      </c>
      <c r="C609" s="6" t="s">
        <v>1633</v>
      </c>
      <c r="D609" s="6" t="s">
        <v>1634</v>
      </c>
      <c r="E609" s="5" t="str">
        <f>HYPERLINK("https://www.esco-net.com/wcs/escort/ec/detail?hHinCd=EA944CR-56","EA944CR-56")</f>
        <v>EA944CR-56</v>
      </c>
    </row>
    <row r="610" spans="2:5" x14ac:dyDescent="0.2">
      <c r="B610" s="6" t="s">
        <v>1635</v>
      </c>
      <c r="C610" s="6" t="s">
        <v>1636</v>
      </c>
      <c r="D610" s="6" t="s">
        <v>1637</v>
      </c>
      <c r="E610" s="5"/>
    </row>
    <row r="611" spans="2:5" x14ac:dyDescent="0.2">
      <c r="B611" s="6" t="s">
        <v>1638</v>
      </c>
      <c r="C611" s="6" t="s">
        <v>1639</v>
      </c>
      <c r="D611" s="6" t="s">
        <v>1640</v>
      </c>
      <c r="E611" s="5" t="str">
        <f>HYPERLINK("https://www.esco-net.com/wcs/escort/ec/detail?hHinCd=EA800P","EA800P")</f>
        <v>EA800P</v>
      </c>
    </row>
    <row r="612" spans="2:5" x14ac:dyDescent="0.2">
      <c r="B612" s="6" t="s">
        <v>1641</v>
      </c>
      <c r="C612" s="6" t="s">
        <v>1642</v>
      </c>
      <c r="D612" s="6" t="s">
        <v>1643</v>
      </c>
      <c r="E612" s="5" t="str">
        <f>HYPERLINK("https://www.esco-net.com/wcs/escort/ec/detail?hHinCd=EA800MH-13D","EA800MH-13D")</f>
        <v>EA800MH-13D</v>
      </c>
    </row>
    <row r="613" spans="2:5" x14ac:dyDescent="0.2">
      <c r="B613" s="6" t="s">
        <v>99</v>
      </c>
      <c r="C613" s="6" t="s">
        <v>1644</v>
      </c>
      <c r="D613" s="6" t="s">
        <v>1645</v>
      </c>
      <c r="E613" s="5"/>
    </row>
    <row r="614" spans="2:5" x14ac:dyDescent="0.2">
      <c r="B614" s="6" t="s">
        <v>99</v>
      </c>
      <c r="C614" s="6" t="s">
        <v>1646</v>
      </c>
      <c r="D614" s="6" t="s">
        <v>1647</v>
      </c>
      <c r="E614" s="5" t="str">
        <f>HYPERLINK("https://www.esco-net.com/wcs/escort/ec/detail?hHinCd=EA800NE-1A","EA800NE-1A")</f>
        <v>EA800NE-1A</v>
      </c>
    </row>
    <row r="615" spans="2:5" x14ac:dyDescent="0.2">
      <c r="B615" s="6" t="s">
        <v>1648</v>
      </c>
      <c r="C615" s="6" t="s">
        <v>1649</v>
      </c>
      <c r="D615" s="6" t="s">
        <v>1650</v>
      </c>
      <c r="E615" s="5" t="str">
        <f>HYPERLINK("https://www.esco-net.com/wcs/escort/ec/detail?hHinCd=EA354AA-61","EA354AA-61")</f>
        <v>EA354AA-61</v>
      </c>
    </row>
    <row r="616" spans="2:5" x14ac:dyDescent="0.2">
      <c r="B616" s="6" t="s">
        <v>1648</v>
      </c>
      <c r="C616" s="6" t="s">
        <v>1651</v>
      </c>
      <c r="D616" s="6" t="s">
        <v>1652</v>
      </c>
      <c r="E616" s="5" t="str">
        <f>HYPERLINK("https://www.esco-net.com/wcs/escort/ec/detail?hHinCd=EA354E-76","EA354E-76")</f>
        <v>EA354E-76</v>
      </c>
    </row>
    <row r="617" spans="2:5" x14ac:dyDescent="0.2">
      <c r="B617" s="6" t="s">
        <v>1653</v>
      </c>
      <c r="C617" s="6" t="s">
        <v>1654</v>
      </c>
      <c r="D617" s="6" t="s">
        <v>1655</v>
      </c>
      <c r="E617" s="5"/>
    </row>
    <row r="618" spans="2:5" x14ac:dyDescent="0.2">
      <c r="B618" s="6" t="s">
        <v>26</v>
      </c>
      <c r="C618" s="6" t="s">
        <v>1656</v>
      </c>
      <c r="D618" s="6" t="s">
        <v>1657</v>
      </c>
      <c r="E618" s="5" t="str">
        <f>HYPERLINK("https://www.esco-net.com/wcs/escort/ec/detail?hHinCd=EA354GD-22A","EA354GD-22A")</f>
        <v>EA354GD-22A</v>
      </c>
    </row>
    <row r="619" spans="2:5" x14ac:dyDescent="0.2">
      <c r="B619" s="6" t="s">
        <v>1658</v>
      </c>
      <c r="C619" s="6" t="s">
        <v>1659</v>
      </c>
      <c r="D619" s="6" t="s">
        <v>1660</v>
      </c>
      <c r="E619" s="5" t="str">
        <f>HYPERLINK("https://www.esco-net.com/wcs/escort/ec/detail?hHinCd=EA353BT-164A","EA353BT-164A")</f>
        <v>EA353BT-164A</v>
      </c>
    </row>
    <row r="620" spans="2:5" x14ac:dyDescent="0.2">
      <c r="B620" s="6" t="s">
        <v>54</v>
      </c>
      <c r="C620" s="6" t="s">
        <v>1661</v>
      </c>
      <c r="D620" s="6" t="s">
        <v>1662</v>
      </c>
      <c r="E620" s="5" t="str">
        <f>HYPERLINK("https://www.esco-net.com/wcs/escort/ec/detail?hHinCd=EA353BE-13","EA353BE-13")</f>
        <v>EA353BE-13</v>
      </c>
    </row>
    <row r="621" spans="2:5" x14ac:dyDescent="0.2">
      <c r="B621" s="6" t="s">
        <v>1663</v>
      </c>
      <c r="C621" s="6" t="s">
        <v>1664</v>
      </c>
      <c r="D621" s="6" t="s">
        <v>1665</v>
      </c>
      <c r="E621" s="5" t="str">
        <f>HYPERLINK("https://www.esco-net.com/wcs/escort/ec/detail?hHinCd=EA353BB-11","EA353BB-11")</f>
        <v>EA353BB-11</v>
      </c>
    </row>
    <row r="622" spans="2:5" x14ac:dyDescent="0.2">
      <c r="B622" s="6" t="s">
        <v>1666</v>
      </c>
      <c r="C622" s="6" t="s">
        <v>1667</v>
      </c>
      <c r="D622" s="6" t="s">
        <v>1668</v>
      </c>
      <c r="E622" s="5" t="str">
        <f>HYPERLINK("https://www.esco-net.com/wcs/escort/ec/detail?hHinCd=EA354GE-83","EA354GE-83")</f>
        <v>EA354GE-83</v>
      </c>
    </row>
    <row r="623" spans="2:5" x14ac:dyDescent="0.2">
      <c r="B623" s="6" t="s">
        <v>1669</v>
      </c>
      <c r="C623" s="6" t="s">
        <v>1670</v>
      </c>
      <c r="D623" s="6" t="s">
        <v>1671</v>
      </c>
      <c r="E623" s="5" t="str">
        <f>HYPERLINK("https://www.esco-net.com/wcs/escort/ec/detail?hHinCd=EA354AK-2","EA354AK-2")</f>
        <v>EA354AK-2</v>
      </c>
    </row>
    <row r="624" spans="2:5" x14ac:dyDescent="0.2">
      <c r="B624" s="6" t="s">
        <v>1672</v>
      </c>
      <c r="C624" s="6" t="s">
        <v>1673</v>
      </c>
      <c r="D624" s="6" t="s">
        <v>1674</v>
      </c>
      <c r="E624" s="5" t="str">
        <f>HYPERLINK("https://www.esco-net.com/wcs/escort/ec/detail?hHinCd=EA354DS-12A","EA354DS-12A")</f>
        <v>EA354DS-12A</v>
      </c>
    </row>
    <row r="625" spans="2:5" x14ac:dyDescent="0.2">
      <c r="B625" s="6" t="s">
        <v>55</v>
      </c>
      <c r="C625" s="6" t="s">
        <v>1675</v>
      </c>
      <c r="D625" s="6" t="s">
        <v>1676</v>
      </c>
      <c r="E625" s="5" t="str">
        <f>HYPERLINK("https://www.esco-net.com/wcs/escort/ec/detail?hHinCd=EA354BD-134","EA354BD-134")</f>
        <v>EA354BD-134</v>
      </c>
    </row>
    <row r="626" spans="2:5" x14ac:dyDescent="0.2">
      <c r="B626" s="6" t="s">
        <v>55</v>
      </c>
      <c r="C626" s="6" t="s">
        <v>1677</v>
      </c>
      <c r="D626" s="6" t="s">
        <v>1678</v>
      </c>
      <c r="E626" s="5"/>
    </row>
    <row r="627" spans="2:5" x14ac:dyDescent="0.2">
      <c r="B627" s="6" t="s">
        <v>55</v>
      </c>
      <c r="C627" s="6" t="s">
        <v>1679</v>
      </c>
      <c r="D627" s="6" t="s">
        <v>1680</v>
      </c>
      <c r="E627" s="5" t="str">
        <f>HYPERLINK("https://www.esco-net.com/wcs/escort/ec/detail?hHinCd=EA354BD-92","EA354BD-92")</f>
        <v>EA354BD-92</v>
      </c>
    </row>
    <row r="628" spans="2:5" x14ac:dyDescent="0.2">
      <c r="B628" s="6" t="s">
        <v>55</v>
      </c>
      <c r="C628" s="6" t="s">
        <v>1681</v>
      </c>
      <c r="D628" s="6" t="s">
        <v>1682</v>
      </c>
      <c r="E628" s="5" t="str">
        <f>HYPERLINK("https://www.esco-net.com/wcs/escort/ec/detail?hHinCd=EA354BD-73F","EA354BD-73F")</f>
        <v>EA354BD-73F</v>
      </c>
    </row>
    <row r="629" spans="2:5" x14ac:dyDescent="0.2">
      <c r="B629" s="6" t="s">
        <v>55</v>
      </c>
      <c r="C629" s="6" t="s">
        <v>1683</v>
      </c>
      <c r="D629" s="6" t="s">
        <v>1684</v>
      </c>
      <c r="E629" s="5" t="str">
        <f>HYPERLINK("https://www.esco-net.com/wcs/escort/ec/detail?hHinCd=EA354BD-131","EA354BD-131")</f>
        <v>EA354BD-131</v>
      </c>
    </row>
    <row r="630" spans="2:5" x14ac:dyDescent="0.2">
      <c r="B630" s="6" t="s">
        <v>55</v>
      </c>
      <c r="C630" s="6" t="s">
        <v>1685</v>
      </c>
      <c r="D630" s="6" t="s">
        <v>1686</v>
      </c>
      <c r="E630" s="5"/>
    </row>
    <row r="631" spans="2:5" x14ac:dyDescent="0.2">
      <c r="B631" s="6" t="s">
        <v>55</v>
      </c>
      <c r="C631" s="6" t="s">
        <v>1687</v>
      </c>
      <c r="D631" s="6" t="s">
        <v>1688</v>
      </c>
      <c r="E631" s="5" t="str">
        <f>HYPERLINK("https://www.esco-net.com/wcs/escort/ec/detail?hHinCd=EA354DJ-2","EA354DJ-2")</f>
        <v>EA354DJ-2</v>
      </c>
    </row>
    <row r="632" spans="2:5" x14ac:dyDescent="0.2">
      <c r="B632" s="6" t="s">
        <v>55</v>
      </c>
      <c r="C632" s="6" t="s">
        <v>1689</v>
      </c>
      <c r="D632" s="6" t="s">
        <v>1690</v>
      </c>
      <c r="E632" s="5"/>
    </row>
    <row r="633" spans="2:5" x14ac:dyDescent="0.2">
      <c r="B633" s="6" t="s">
        <v>55</v>
      </c>
      <c r="C633" s="6" t="s">
        <v>1691</v>
      </c>
      <c r="D633" s="6" t="s">
        <v>1692</v>
      </c>
      <c r="E633" s="5" t="str">
        <f>HYPERLINK("https://www.esco-net.com/wcs/escort/ec/detail?hHinCd=EA354GL-21A","EA354GL-21A")</f>
        <v>EA354GL-21A</v>
      </c>
    </row>
    <row r="634" spans="2:5" x14ac:dyDescent="0.2">
      <c r="B634" s="6" t="s">
        <v>55</v>
      </c>
      <c r="C634" s="6" t="s">
        <v>1693</v>
      </c>
      <c r="D634" s="6" t="s">
        <v>1694</v>
      </c>
      <c r="E634" s="5" t="str">
        <f>HYPERLINK("https://www.esco-net.com/wcs/escort/ec/detail?hHinCd=EA354GL-22A","EA354GL-22A")</f>
        <v>EA354GL-22A</v>
      </c>
    </row>
    <row r="635" spans="2:5" x14ac:dyDescent="0.2">
      <c r="B635" s="6" t="s">
        <v>55</v>
      </c>
      <c r="C635" s="6" t="s">
        <v>1695</v>
      </c>
      <c r="D635" s="6" t="s">
        <v>1696</v>
      </c>
      <c r="E635" s="5" t="str">
        <f>HYPERLINK("https://www.esco-net.com/wcs/escort/ec/detail?hHinCd=EA354GL-24A","EA354GL-24A")</f>
        <v>EA354GL-24A</v>
      </c>
    </row>
    <row r="636" spans="2:5" x14ac:dyDescent="0.2">
      <c r="B636" s="6" t="s">
        <v>55</v>
      </c>
      <c r="C636" s="6" t="s">
        <v>1697</v>
      </c>
      <c r="D636" s="6" t="s">
        <v>1694</v>
      </c>
      <c r="E636" s="5" t="str">
        <f>HYPERLINK("https://www.esco-net.com/wcs/escort/ec/detail?hHinCd=EA354GL-22A","EA354GL-22A")</f>
        <v>EA354GL-22A</v>
      </c>
    </row>
    <row r="637" spans="2:5" x14ac:dyDescent="0.2">
      <c r="B637" s="6" t="s">
        <v>55</v>
      </c>
      <c r="C637" s="6" t="s">
        <v>1698</v>
      </c>
      <c r="D637" s="6" t="s">
        <v>1699</v>
      </c>
      <c r="E637" s="5" t="str">
        <f>HYPERLINK("https://www.esco-net.com/wcs/escort/ec/detail?hHinCd=EA354GL-23A","EA354GL-23A")</f>
        <v>EA354GL-23A</v>
      </c>
    </row>
    <row r="638" spans="2:5" x14ac:dyDescent="0.2">
      <c r="B638" s="6" t="s">
        <v>55</v>
      </c>
      <c r="C638" s="6" t="s">
        <v>1700</v>
      </c>
      <c r="D638" s="6" t="s">
        <v>1696</v>
      </c>
      <c r="E638" s="5" t="str">
        <f>HYPERLINK("https://www.esco-net.com/wcs/escort/ec/detail?hHinCd=EA354GL-24A","EA354GL-24A")</f>
        <v>EA354GL-24A</v>
      </c>
    </row>
    <row r="639" spans="2:5" x14ac:dyDescent="0.2">
      <c r="B639" s="6" t="s">
        <v>55</v>
      </c>
      <c r="C639" s="6" t="s">
        <v>1701</v>
      </c>
      <c r="D639" s="6" t="s">
        <v>1702</v>
      </c>
      <c r="E639" s="5"/>
    </row>
    <row r="640" spans="2:5" x14ac:dyDescent="0.2">
      <c r="B640" s="6" t="s">
        <v>55</v>
      </c>
      <c r="C640" s="6" t="s">
        <v>1703</v>
      </c>
      <c r="D640" s="6" t="s">
        <v>1704</v>
      </c>
      <c r="E640" s="5"/>
    </row>
    <row r="641" spans="2:5" x14ac:dyDescent="0.2">
      <c r="B641" s="6" t="s">
        <v>55</v>
      </c>
      <c r="C641" s="6" t="s">
        <v>1705</v>
      </c>
      <c r="D641" s="6" t="s">
        <v>1706</v>
      </c>
      <c r="E641" s="5"/>
    </row>
    <row r="642" spans="2:5" x14ac:dyDescent="0.2">
      <c r="B642" s="6" t="s">
        <v>55</v>
      </c>
      <c r="C642" s="6" t="s">
        <v>1707</v>
      </c>
      <c r="D642" s="6" t="s">
        <v>1708</v>
      </c>
      <c r="E642" s="5" t="str">
        <f>HYPERLINK("https://www.esco-net.com/wcs/escort/ec/detail?hHinCd=EA354GL-22A","EA354GL-22A")</f>
        <v>EA354GL-22A</v>
      </c>
    </row>
    <row r="643" spans="2:5" x14ac:dyDescent="0.2">
      <c r="B643" s="6" t="s">
        <v>55</v>
      </c>
      <c r="C643" s="6" t="s">
        <v>1709</v>
      </c>
      <c r="D643" s="6" t="s">
        <v>1710</v>
      </c>
      <c r="E643" s="5" t="str">
        <f>HYPERLINK("https://www.esco-net.com/wcs/escort/ec/detail?hHinCd=EA354GL-23A","EA354GL-23A")</f>
        <v>EA354GL-23A</v>
      </c>
    </row>
    <row r="644" spans="2:5" x14ac:dyDescent="0.2">
      <c r="B644" s="6" t="s">
        <v>55</v>
      </c>
      <c r="C644" s="6" t="s">
        <v>1711</v>
      </c>
      <c r="D644" s="6" t="s">
        <v>1712</v>
      </c>
      <c r="E644" s="5" t="str">
        <f>HYPERLINK("https://www.esco-net.com/wcs/escort/ec/detail?hHinCd=EA354GL-24A","EA354GL-24A")</f>
        <v>EA354GL-24A</v>
      </c>
    </row>
    <row r="645" spans="2:5" x14ac:dyDescent="0.2">
      <c r="B645" s="6" t="s">
        <v>55</v>
      </c>
      <c r="C645" s="6" t="s">
        <v>1713</v>
      </c>
      <c r="D645" s="6" t="s">
        <v>1692</v>
      </c>
      <c r="E645" s="5" t="str">
        <f>HYPERLINK("https://www.esco-net.com/wcs/escort/ec/detail?hHinCd=EA354GL-21A","EA354GL-21A")</f>
        <v>EA354GL-21A</v>
      </c>
    </row>
    <row r="646" spans="2:5" x14ac:dyDescent="0.2">
      <c r="B646" s="6" t="s">
        <v>55</v>
      </c>
      <c r="C646" s="6" t="s">
        <v>1714</v>
      </c>
      <c r="D646" s="6" t="s">
        <v>1694</v>
      </c>
      <c r="E646" s="5" t="str">
        <f>HYPERLINK("https://www.esco-net.com/wcs/escort/ec/detail?hHinCd=EA354GL-22A","EA354GL-22A")</f>
        <v>EA354GL-22A</v>
      </c>
    </row>
    <row r="647" spans="2:5" x14ac:dyDescent="0.2">
      <c r="B647" s="6" t="s">
        <v>55</v>
      </c>
      <c r="C647" s="6" t="s">
        <v>1715</v>
      </c>
      <c r="D647" s="6" t="s">
        <v>1699</v>
      </c>
      <c r="E647" s="5" t="str">
        <f>HYPERLINK("https://www.esco-net.com/wcs/escort/ec/detail?hHinCd=EA354GL-23A","EA354GL-23A")</f>
        <v>EA354GL-23A</v>
      </c>
    </row>
    <row r="648" spans="2:5" x14ac:dyDescent="0.2">
      <c r="B648" s="6" t="s">
        <v>55</v>
      </c>
      <c r="C648" s="6" t="s">
        <v>1716</v>
      </c>
      <c r="D648" s="6" t="s">
        <v>1696</v>
      </c>
      <c r="E648" s="5" t="str">
        <f>HYPERLINK("https://www.esco-net.com/wcs/escort/ec/detail?hHinCd=EA354GL-24A","EA354GL-24A")</f>
        <v>EA354GL-24A</v>
      </c>
    </row>
    <row r="649" spans="2:5" x14ac:dyDescent="0.2">
      <c r="B649" s="6" t="s">
        <v>100</v>
      </c>
      <c r="C649" s="6" t="s">
        <v>1717</v>
      </c>
      <c r="D649" s="6" t="s">
        <v>1718</v>
      </c>
      <c r="E649" s="5"/>
    </row>
    <row r="650" spans="2:5" x14ac:dyDescent="0.2">
      <c r="B650" s="6" t="s">
        <v>16</v>
      </c>
      <c r="C650" s="6" t="s">
        <v>1719</v>
      </c>
      <c r="D650" s="6" t="s">
        <v>1720</v>
      </c>
      <c r="E650" s="5" t="str">
        <f>HYPERLINK("https://www.esco-net.com/wcs/escort/ec/detail?hHinCd=EA998TB-24","EA998TB-24")</f>
        <v>EA998TB-24</v>
      </c>
    </row>
    <row r="651" spans="2:5" x14ac:dyDescent="0.2">
      <c r="B651" s="6" t="s">
        <v>1721</v>
      </c>
      <c r="C651" s="6" t="s">
        <v>1722</v>
      </c>
      <c r="D651" s="6" t="s">
        <v>1723</v>
      </c>
      <c r="E651" s="5"/>
    </row>
    <row r="652" spans="2:5" x14ac:dyDescent="0.2">
      <c r="B652" s="6" t="s">
        <v>1724</v>
      </c>
      <c r="C652" s="6" t="s">
        <v>1725</v>
      </c>
      <c r="D652" s="6" t="s">
        <v>1726</v>
      </c>
      <c r="E652" s="5" t="str">
        <f>HYPERLINK("https://www.esco-net.com/wcs/escort/ec/detail?hHinCd=EA915GB-65","EA915GB-65")</f>
        <v>EA915GB-65</v>
      </c>
    </row>
    <row r="653" spans="2:5" x14ac:dyDescent="0.2">
      <c r="B653" s="6" t="s">
        <v>1724</v>
      </c>
      <c r="C653" s="6" t="s">
        <v>1727</v>
      </c>
      <c r="D653" s="6" t="s">
        <v>1728</v>
      </c>
      <c r="E653" s="5"/>
    </row>
    <row r="654" spans="2:5" x14ac:dyDescent="0.2">
      <c r="B654" s="6" t="s">
        <v>1729</v>
      </c>
      <c r="C654" s="6" t="s">
        <v>1730</v>
      </c>
      <c r="D654" s="6" t="s">
        <v>1731</v>
      </c>
      <c r="E654" s="5" t="str">
        <f>HYPERLINK("https://www.esco-net.com/wcs/escort/ec/detail?hHinCd=EA998JB-1","EA998JB-1")</f>
        <v>EA998JB-1</v>
      </c>
    </row>
    <row r="655" spans="2:5" x14ac:dyDescent="0.2">
      <c r="B655" s="6" t="s">
        <v>1729</v>
      </c>
      <c r="C655" s="6" t="s">
        <v>1732</v>
      </c>
      <c r="D655" s="6" t="s">
        <v>1733</v>
      </c>
      <c r="E655" s="5" t="str">
        <f>HYPERLINK("https://www.esco-net.com/wcs/escort/ec/detail?hHinCd=EA998JB-15","EA998JB-15")</f>
        <v>EA998JB-15</v>
      </c>
    </row>
    <row r="656" spans="2:5" x14ac:dyDescent="0.2">
      <c r="B656" s="6" t="s">
        <v>1734</v>
      </c>
      <c r="C656" s="6" t="s">
        <v>1735</v>
      </c>
      <c r="D656" s="6" t="s">
        <v>1736</v>
      </c>
      <c r="E656" s="5"/>
    </row>
    <row r="657" spans="2:5" x14ac:dyDescent="0.2">
      <c r="B657" s="6" t="s">
        <v>1737</v>
      </c>
      <c r="C657" s="6" t="s">
        <v>1738</v>
      </c>
      <c r="D657" s="6" t="s">
        <v>1739</v>
      </c>
      <c r="E657" s="5" t="str">
        <f>HYPERLINK("https://www.esco-net.com/wcs/escort/ec/detail?hHinCd=EA983DH-115A","EA983DH-115A")</f>
        <v>EA983DH-115A</v>
      </c>
    </row>
    <row r="658" spans="2:5" x14ac:dyDescent="0.2">
      <c r="B658" s="6" t="s">
        <v>56</v>
      </c>
      <c r="C658" s="6" t="s">
        <v>1740</v>
      </c>
      <c r="D658" s="6" t="s">
        <v>1741</v>
      </c>
      <c r="E658" s="5" t="str">
        <f>HYPERLINK("https://www.esco-net.com/wcs/escort/ec/detail?hHinCd=EA766ZG-11","EA766ZG-11")</f>
        <v>EA766ZG-11</v>
      </c>
    </row>
    <row r="659" spans="2:5" x14ac:dyDescent="0.2">
      <c r="B659" s="6" t="s">
        <v>1742</v>
      </c>
      <c r="C659" s="6" t="s">
        <v>1743</v>
      </c>
      <c r="D659" s="6" t="s">
        <v>1744</v>
      </c>
      <c r="E659" s="5"/>
    </row>
    <row r="660" spans="2:5" x14ac:dyDescent="0.2">
      <c r="B660" s="6" t="s">
        <v>1745</v>
      </c>
      <c r="C660" s="6" t="s">
        <v>1746</v>
      </c>
      <c r="D660" s="6" t="s">
        <v>1747</v>
      </c>
      <c r="E660" s="5"/>
    </row>
    <row r="661" spans="2:5" x14ac:dyDescent="0.2">
      <c r="B661" s="6" t="s">
        <v>1745</v>
      </c>
      <c r="C661" s="6" t="s">
        <v>1748</v>
      </c>
      <c r="D661" s="6" t="s">
        <v>1749</v>
      </c>
      <c r="E661" s="5"/>
    </row>
    <row r="662" spans="2:5" x14ac:dyDescent="0.2">
      <c r="B662" s="6" t="s">
        <v>1750</v>
      </c>
      <c r="C662" s="6" t="s">
        <v>1751</v>
      </c>
      <c r="D662" s="6" t="s">
        <v>1752</v>
      </c>
      <c r="E662" s="5"/>
    </row>
    <row r="663" spans="2:5" x14ac:dyDescent="0.2">
      <c r="B663" s="6" t="s">
        <v>57</v>
      </c>
      <c r="C663" s="6" t="s">
        <v>1753</v>
      </c>
      <c r="D663" s="6" t="s">
        <v>1754</v>
      </c>
      <c r="E663" s="5"/>
    </row>
    <row r="664" spans="2:5" x14ac:dyDescent="0.2">
      <c r="B664" s="6" t="s">
        <v>101</v>
      </c>
      <c r="C664" s="6" t="s">
        <v>1755</v>
      </c>
      <c r="D664" s="6" t="s">
        <v>1756</v>
      </c>
      <c r="E664" s="5"/>
    </row>
    <row r="665" spans="2:5" x14ac:dyDescent="0.2">
      <c r="B665" s="6" t="s">
        <v>1757</v>
      </c>
      <c r="C665" s="6" t="s">
        <v>1758</v>
      </c>
      <c r="D665" s="6" t="s">
        <v>1759</v>
      </c>
      <c r="E665" s="5" t="str">
        <f>HYPERLINK("https://www.esco-net.com/wcs/escort/ec/detail?hHinCd=EA983F-194A","EA983F-194A")</f>
        <v>EA983F-194A</v>
      </c>
    </row>
    <row r="666" spans="2:5" x14ac:dyDescent="0.2">
      <c r="B666" s="6" t="s">
        <v>1757</v>
      </c>
      <c r="C666" s="6" t="s">
        <v>1760</v>
      </c>
      <c r="D666" s="6" t="s">
        <v>1761</v>
      </c>
      <c r="E666" s="5" t="str">
        <f>HYPERLINK("https://www.esco-net.com/wcs/escort/ec/detail?hHinCd=EA983FJ-26","EA983FJ-26")</f>
        <v>EA983FJ-26</v>
      </c>
    </row>
    <row r="667" spans="2:5" x14ac:dyDescent="0.2">
      <c r="B667" s="6" t="s">
        <v>1762</v>
      </c>
      <c r="C667" s="6" t="s">
        <v>1763</v>
      </c>
      <c r="D667" s="6" t="s">
        <v>1764</v>
      </c>
      <c r="E667" s="5" t="str">
        <f>HYPERLINK("https://www.esco-net.com/wcs/escort/ec/detail?hHinCd=EA983F-187","EA983F-187")</f>
        <v>EA983F-187</v>
      </c>
    </row>
    <row r="668" spans="2:5" x14ac:dyDescent="0.2">
      <c r="B668" s="6" t="s">
        <v>1762</v>
      </c>
      <c r="C668" s="6" t="s">
        <v>1765</v>
      </c>
      <c r="D668" s="6" t="s">
        <v>1766</v>
      </c>
      <c r="E668" s="5" t="str">
        <f>HYPERLINK("https://www.esco-net.com/wcs/escort/ec/detail?hHinCd=EA983F-188","EA983F-188")</f>
        <v>EA983F-188</v>
      </c>
    </row>
    <row r="669" spans="2:5" x14ac:dyDescent="0.2">
      <c r="B669" s="6" t="s">
        <v>1762</v>
      </c>
      <c r="C669" s="6" t="s">
        <v>1767</v>
      </c>
      <c r="D669" s="6" t="s">
        <v>1768</v>
      </c>
      <c r="E669" s="5" t="str">
        <f>HYPERLINK("https://www.esco-net.com/wcs/escort/ec/detail?hHinCd=EA983F-189","EA983F-189")</f>
        <v>EA983F-189</v>
      </c>
    </row>
    <row r="670" spans="2:5" x14ac:dyDescent="0.2">
      <c r="B670" s="6" t="s">
        <v>1762</v>
      </c>
      <c r="C670" s="6" t="s">
        <v>1769</v>
      </c>
      <c r="D670" s="6" t="s">
        <v>1770</v>
      </c>
      <c r="E670" s="5" t="str">
        <f>HYPERLINK("https://www.esco-net.com/wcs/escort/ec/detail?hHinCd=EA983F-190","EA983F-190")</f>
        <v>EA983F-190</v>
      </c>
    </row>
    <row r="671" spans="2:5" x14ac:dyDescent="0.2">
      <c r="B671" s="6" t="s">
        <v>1771</v>
      </c>
      <c r="C671" s="6" t="s">
        <v>1772</v>
      </c>
      <c r="D671" s="6" t="s">
        <v>1773</v>
      </c>
      <c r="E671" s="5" t="str">
        <f>HYPERLINK("https://www.esco-net.com/wcs/escort/ec/detail?hHinCd=EA983FE-302","EA983FE-302")</f>
        <v>EA983FE-302</v>
      </c>
    </row>
    <row r="672" spans="2:5" x14ac:dyDescent="0.2">
      <c r="B672" s="6" t="s">
        <v>1771</v>
      </c>
      <c r="C672" s="6" t="s">
        <v>1774</v>
      </c>
      <c r="D672" s="6" t="s">
        <v>1775</v>
      </c>
      <c r="E672" s="5" t="str">
        <f>HYPERLINK("https://www.esco-net.com/wcs/escort/ec/detail?hHinCd=EA983FE-307","EA983FE-307")</f>
        <v>EA983FE-307</v>
      </c>
    </row>
    <row r="673" spans="2:5" x14ac:dyDescent="0.2">
      <c r="B673" s="6" t="s">
        <v>1776</v>
      </c>
      <c r="C673" s="6" t="s">
        <v>1777</v>
      </c>
      <c r="D673" s="6" t="s">
        <v>1778</v>
      </c>
      <c r="E673" s="5"/>
    </row>
    <row r="674" spans="2:5" x14ac:dyDescent="0.2">
      <c r="B674" s="6" t="s">
        <v>58</v>
      </c>
      <c r="C674" s="6" t="s">
        <v>1779</v>
      </c>
      <c r="D674" s="6" t="s">
        <v>1780</v>
      </c>
      <c r="E674" s="5" t="str">
        <f>HYPERLINK("https://www.esco-net.com/wcs/escort/ec/detail?hHinCd=EA983G-68A","EA983G-68A")</f>
        <v>EA983G-68A</v>
      </c>
    </row>
    <row r="675" spans="2:5" x14ac:dyDescent="0.2">
      <c r="B675" s="6" t="s">
        <v>1781</v>
      </c>
      <c r="C675" s="6" t="s">
        <v>1782</v>
      </c>
      <c r="D675" s="6" t="s">
        <v>1783</v>
      </c>
      <c r="E675" s="5" t="str">
        <f>HYPERLINK("https://www.esco-net.com/wcs/escort/ec/detail?hHinCd=EA944DR-1","EA944DR-1")</f>
        <v>EA944DR-1</v>
      </c>
    </row>
    <row r="676" spans="2:5" x14ac:dyDescent="0.2">
      <c r="B676" s="6" t="s">
        <v>1784</v>
      </c>
      <c r="C676" s="6" t="s">
        <v>1785</v>
      </c>
      <c r="D676" s="6" t="s">
        <v>1786</v>
      </c>
      <c r="E676" s="5" t="str">
        <f>HYPERLINK("https://www.esco-net.com/wcs/escort/ec/detail?hHinCd=EA983TC-48","EA983TC-48")</f>
        <v>EA983TC-48</v>
      </c>
    </row>
    <row r="677" spans="2:5" x14ac:dyDescent="0.2">
      <c r="B677" s="6" t="s">
        <v>1787</v>
      </c>
      <c r="C677" s="6" t="s">
        <v>1788</v>
      </c>
      <c r="D677" s="6" t="s">
        <v>1789</v>
      </c>
      <c r="E677" s="5" t="str">
        <f>HYPERLINK("https://www.esco-net.com/wcs/escort/ec/detail?hHinCd=EA983T-6","EA983T-6")</f>
        <v>EA983T-6</v>
      </c>
    </row>
    <row r="678" spans="2:5" x14ac:dyDescent="0.2">
      <c r="B678" s="6" t="s">
        <v>1790</v>
      </c>
      <c r="C678" s="6" t="s">
        <v>1791</v>
      </c>
      <c r="D678" s="6" t="s">
        <v>1792</v>
      </c>
      <c r="E678" s="5" t="str">
        <f>HYPERLINK("https://www.esco-net.com/wcs/escort/ec/detail?hHinCd=EA916ZL-215A","EA916ZL-215A")</f>
        <v>EA916ZL-215A</v>
      </c>
    </row>
    <row r="679" spans="2:5" x14ac:dyDescent="0.2">
      <c r="B679" s="6" t="s">
        <v>1793</v>
      </c>
      <c r="C679" s="6" t="s">
        <v>1794</v>
      </c>
      <c r="D679" s="6" t="s">
        <v>1795</v>
      </c>
      <c r="E679" s="5" t="str">
        <f>HYPERLINK("https://www.esco-net.com/wcs/escort/ec/detail?hHinCd=EA916ZL-11","EA916ZL-11")</f>
        <v>EA916ZL-11</v>
      </c>
    </row>
    <row r="680" spans="2:5" x14ac:dyDescent="0.2">
      <c r="B680" s="6" t="s">
        <v>1796</v>
      </c>
      <c r="C680" s="6" t="s">
        <v>1797</v>
      </c>
      <c r="D680" s="6" t="s">
        <v>1798</v>
      </c>
      <c r="E680" s="5" t="str">
        <f>HYPERLINK("https://www.esco-net.com/wcs/escort/ec/detail?hHinCd=EA951FC-101A","EA951FC-101A")</f>
        <v>EA951FC-101A</v>
      </c>
    </row>
    <row r="681" spans="2:5" x14ac:dyDescent="0.2">
      <c r="B681" s="6" t="s">
        <v>1799</v>
      </c>
      <c r="C681" s="6" t="s">
        <v>1800</v>
      </c>
      <c r="D681" s="6" t="s">
        <v>1801</v>
      </c>
      <c r="E681" s="5" t="str">
        <f>HYPERLINK("https://www.esco-net.com/wcs/escort/ec/detail?hHinCd=EA812HB-53A","EA812HB-53A")</f>
        <v>EA812HB-53A</v>
      </c>
    </row>
    <row r="682" spans="2:5" x14ac:dyDescent="0.2">
      <c r="B682" s="6" t="s">
        <v>1802</v>
      </c>
      <c r="C682" s="6" t="s">
        <v>1803</v>
      </c>
      <c r="D682" s="6" t="s">
        <v>1804</v>
      </c>
      <c r="E682" s="5" t="str">
        <f>HYPERLINK("https://www.esco-net.com/wcs/escort/ec/detail?hHinCd=EA928AS-401A","EA928AS-401A")</f>
        <v>EA928AS-401A</v>
      </c>
    </row>
    <row r="683" spans="2:5" x14ac:dyDescent="0.2">
      <c r="B683" s="6" t="s">
        <v>1805</v>
      </c>
      <c r="C683" s="6" t="s">
        <v>1806</v>
      </c>
      <c r="D683" s="6" t="s">
        <v>1807</v>
      </c>
      <c r="E683" s="5" t="str">
        <f>HYPERLINK("https://www.esco-net.com/wcs/escort/ec/detail?hHinCd=EA928AD-51A","EA928AD-51A")</f>
        <v>EA928AD-51A</v>
      </c>
    </row>
    <row r="684" spans="2:5" x14ac:dyDescent="0.2">
      <c r="B684" s="6" t="s">
        <v>1808</v>
      </c>
      <c r="C684" s="6" t="s">
        <v>1809</v>
      </c>
      <c r="D684" s="6" t="s">
        <v>1810</v>
      </c>
      <c r="E684" s="5" t="str">
        <f>HYPERLINK("https://www.esco-net.com/wcs/escort/ec/detail?hHinCd=EA927AM-41","EA927AM-41")</f>
        <v>EA927AM-41</v>
      </c>
    </row>
    <row r="685" spans="2:5" x14ac:dyDescent="0.2">
      <c r="B685" s="6" t="s">
        <v>1811</v>
      </c>
      <c r="C685" s="6" t="s">
        <v>1812</v>
      </c>
      <c r="D685" s="6" t="s">
        <v>1813</v>
      </c>
      <c r="E685" s="5" t="str">
        <f>HYPERLINK("https://www.esco-net.com/wcs/escort/ec/detail?hHinCd=EA995A-132","EA995A-132")</f>
        <v>EA995A-132</v>
      </c>
    </row>
    <row r="686" spans="2:5" x14ac:dyDescent="0.2">
      <c r="B686" s="6" t="s">
        <v>1814</v>
      </c>
      <c r="C686" s="6" t="s">
        <v>1815</v>
      </c>
      <c r="D686" s="6" t="s">
        <v>1816</v>
      </c>
      <c r="E686" s="5" t="str">
        <f>HYPERLINK("https://www.esco-net.com/wcs/escort/ec/detail?hHinCd=EA899HP-1","EA899HP-1")</f>
        <v>EA899HP-1</v>
      </c>
    </row>
    <row r="687" spans="2:5" x14ac:dyDescent="0.2">
      <c r="B687" s="6" t="s">
        <v>1817</v>
      </c>
      <c r="C687" s="6" t="s">
        <v>1818</v>
      </c>
      <c r="D687" s="6" t="s">
        <v>1819</v>
      </c>
      <c r="E687" s="5" t="str">
        <f>HYPERLINK("https://www.esco-net.com/wcs/escort/ec/detail?hHinCd=EA899HC-42B","EA899HC-42B")</f>
        <v>EA899HC-42B</v>
      </c>
    </row>
    <row r="688" spans="2:5" x14ac:dyDescent="0.2">
      <c r="B688" s="6" t="s">
        <v>1820</v>
      </c>
      <c r="C688" s="6" t="s">
        <v>1821</v>
      </c>
      <c r="D688" s="6" t="s">
        <v>1822</v>
      </c>
      <c r="E688" s="5" t="str">
        <f>HYPERLINK("https://www.esco-net.com/wcs/escort/ec/detail?hHinCd=EA899NS-50","EA899NS-50")</f>
        <v>EA899NS-50</v>
      </c>
    </row>
    <row r="689" spans="2:5" x14ac:dyDescent="0.2">
      <c r="B689" s="6" t="s">
        <v>1823</v>
      </c>
      <c r="C689" s="6" t="s">
        <v>1824</v>
      </c>
      <c r="D689" s="6" t="s">
        <v>1825</v>
      </c>
      <c r="E689" s="5" t="str">
        <f>HYPERLINK("https://www.esco-net.com/wcs/escort/ec/detail?hHinCd=EA115BB-31","EA115BB-31")</f>
        <v>EA115BB-31</v>
      </c>
    </row>
    <row r="690" spans="2:5" x14ac:dyDescent="0.2">
      <c r="B690" s="6" t="s">
        <v>1826</v>
      </c>
      <c r="C690" s="6" t="s">
        <v>1827</v>
      </c>
      <c r="D690" s="6" t="s">
        <v>1828</v>
      </c>
      <c r="E690" s="5"/>
    </row>
    <row r="691" spans="2:5" x14ac:dyDescent="0.2">
      <c r="B691" s="6" t="s">
        <v>1829</v>
      </c>
      <c r="C691" s="6" t="s">
        <v>1830</v>
      </c>
      <c r="D691" s="6" t="s">
        <v>1831</v>
      </c>
      <c r="E691" s="5"/>
    </row>
    <row r="692" spans="2:5" x14ac:dyDescent="0.2">
      <c r="B692" s="6" t="s">
        <v>1832</v>
      </c>
      <c r="C692" s="6" t="s">
        <v>1833</v>
      </c>
      <c r="D692" s="6" t="s">
        <v>1834</v>
      </c>
      <c r="E692" s="5" t="str">
        <f>HYPERLINK("https://www.esco-net.com/wcs/escort/ec/detail?hHinCd=EA917AK-76C","EA917AK-76C")</f>
        <v>EA917AK-76C</v>
      </c>
    </row>
    <row r="693" spans="2:5" x14ac:dyDescent="0.2">
      <c r="B693" s="6" t="s">
        <v>1832</v>
      </c>
      <c r="C693" s="6" t="s">
        <v>1835</v>
      </c>
      <c r="D693" s="6" t="s">
        <v>1836</v>
      </c>
      <c r="E693" s="5" t="str">
        <f>HYPERLINK("https://www.esco-net.com/wcs/escort/ec/detail?hHinCd=EA917AL-23A","EA917AL-23A")</f>
        <v>EA917AL-23A</v>
      </c>
    </row>
    <row r="694" spans="2:5" x14ac:dyDescent="0.2">
      <c r="B694" s="6" t="s">
        <v>1837</v>
      </c>
      <c r="C694" s="6" t="s">
        <v>1838</v>
      </c>
      <c r="D694" s="6" t="s">
        <v>1839</v>
      </c>
      <c r="E694" s="5" t="str">
        <f>HYPERLINK("https://www.esco-net.com/wcs/escort/ec/detail?hHinCd=EA739CB-81","EA739CB-81")</f>
        <v>EA739CB-81</v>
      </c>
    </row>
    <row r="695" spans="2:5" x14ac:dyDescent="0.2">
      <c r="B695" s="6" t="s">
        <v>1840</v>
      </c>
      <c r="C695" s="6" t="s">
        <v>1841</v>
      </c>
      <c r="D695" s="6" t="s">
        <v>1842</v>
      </c>
      <c r="E695" s="5" t="str">
        <f>HYPERLINK("https://www.esco-net.com/wcs/escort/ec/detail?hHinCd=EA934YP-15","EA934YP-15")</f>
        <v>EA934YP-15</v>
      </c>
    </row>
    <row r="696" spans="2:5" x14ac:dyDescent="0.2">
      <c r="B696" s="6" t="s">
        <v>1843</v>
      </c>
      <c r="C696" s="6" t="s">
        <v>1844</v>
      </c>
      <c r="D696" s="6" t="s">
        <v>1845</v>
      </c>
      <c r="E696" s="5"/>
    </row>
    <row r="697" spans="2:5" x14ac:dyDescent="0.2">
      <c r="B697" s="6" t="s">
        <v>1843</v>
      </c>
      <c r="C697" s="6" t="s">
        <v>1846</v>
      </c>
      <c r="D697" s="6" t="s">
        <v>1847</v>
      </c>
      <c r="E697" s="5" t="str">
        <f>HYPERLINK("https://www.esco-net.com/wcs/escort/ec/detail?hHinCd=EA920AK-41B","EA920AK-41B")</f>
        <v>EA920AK-41B</v>
      </c>
    </row>
    <row r="698" spans="2:5" x14ac:dyDescent="0.2">
      <c r="B698" s="6" t="s">
        <v>1848</v>
      </c>
      <c r="C698" s="6" t="s">
        <v>1849</v>
      </c>
      <c r="D698" s="6" t="s">
        <v>1850</v>
      </c>
      <c r="E698" s="5"/>
    </row>
    <row r="699" spans="2:5" x14ac:dyDescent="0.2">
      <c r="B699" s="6" t="s">
        <v>1851</v>
      </c>
      <c r="C699" s="6" t="s">
        <v>1852</v>
      </c>
      <c r="D699" s="6" t="s">
        <v>1853</v>
      </c>
      <c r="E699" s="5" t="str">
        <f>HYPERLINK("https://www.esco-net.com/wcs/escort/ec/detail?hHinCd=EA650BA-1A","EA650BA-1A")</f>
        <v>EA650BA-1A</v>
      </c>
    </row>
    <row r="700" spans="2:5" x14ac:dyDescent="0.2">
      <c r="B700" s="6" t="s">
        <v>1851</v>
      </c>
      <c r="C700" s="6" t="s">
        <v>1854</v>
      </c>
      <c r="D700" s="6" t="s">
        <v>1855</v>
      </c>
      <c r="E700" s="5" t="str">
        <f>HYPERLINK("https://www.esco-net.com/wcs/escort/ec/detail?hHinCd=EA650BA-59","EA650BA-59")</f>
        <v>EA650BA-59</v>
      </c>
    </row>
    <row r="701" spans="2:5" x14ac:dyDescent="0.2">
      <c r="B701" s="6" t="s">
        <v>1856</v>
      </c>
      <c r="C701" s="6" t="s">
        <v>1857</v>
      </c>
      <c r="D701" s="6" t="s">
        <v>1858</v>
      </c>
      <c r="E701" s="5" t="str">
        <f>HYPERLINK("https://www.esco-net.com/wcs/escort/ec/detail?hHinCd=EA650BA-35","EA650BA-35")</f>
        <v>EA650BA-35</v>
      </c>
    </row>
    <row r="702" spans="2:5" x14ac:dyDescent="0.2">
      <c r="B702" s="6" t="s">
        <v>1856</v>
      </c>
      <c r="C702" s="6" t="s">
        <v>1859</v>
      </c>
      <c r="D702" s="6" t="s">
        <v>1860</v>
      </c>
      <c r="E702" s="5"/>
    </row>
    <row r="703" spans="2:5" x14ac:dyDescent="0.2">
      <c r="B703" s="6" t="s">
        <v>1861</v>
      </c>
      <c r="C703" s="6" t="s">
        <v>1862</v>
      </c>
      <c r="D703" s="6" t="s">
        <v>1863</v>
      </c>
      <c r="E703" s="5" t="str">
        <f>HYPERLINK("https://www.esco-net.com/wcs/escort/ec/detail?hHinCd=EA898RC-53C","EA898RC-53C")</f>
        <v>EA898RC-53C</v>
      </c>
    </row>
    <row r="704" spans="2:5" x14ac:dyDescent="0.2">
      <c r="B704" s="6" t="s">
        <v>1864</v>
      </c>
      <c r="C704" s="6" t="s">
        <v>1865</v>
      </c>
      <c r="D704" s="6" t="s">
        <v>1866</v>
      </c>
      <c r="E704" s="5" t="str">
        <f>HYPERLINK("https://www.esco-net.com/wcs/escort/ec/detail?hHinCd=EA898B-32","EA898B-32")</f>
        <v>EA898B-32</v>
      </c>
    </row>
    <row r="705" spans="2:5" x14ac:dyDescent="0.2">
      <c r="B705" s="6" t="s">
        <v>1867</v>
      </c>
      <c r="C705" s="6" t="s">
        <v>1868</v>
      </c>
      <c r="D705" s="6" t="s">
        <v>1869</v>
      </c>
      <c r="E705" s="5"/>
    </row>
  </sheetData>
  <autoFilter ref="B10:E340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2026-04-03T02:50:44Z</cp:lastPrinted>
  <dcterms:created xsi:type="dcterms:W3CDTF">2015-03-02T01:12:59Z</dcterms:created>
  <dcterms:modified xsi:type="dcterms:W3CDTF">2026-06-05T05:31:59Z</dcterms:modified>
</cp:coreProperties>
</file>