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8_{E63391A9-1220-4EF1-9F00-B9AB6CCD01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Sheet1!$A$1:$E$746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21" i="1"/>
  <c r="E22" i="1"/>
  <c r="E23" i="1"/>
  <c r="E24" i="1"/>
  <c r="E25" i="1"/>
  <c r="E26" i="1"/>
  <c r="E27" i="1"/>
  <c r="E28" i="1"/>
  <c r="E29" i="1"/>
  <c r="E30" i="1"/>
  <c r="E31" i="1"/>
  <c r="E32" i="1"/>
  <c r="E36" i="1"/>
  <c r="E37" i="1"/>
  <c r="E38" i="1"/>
  <c r="E39" i="1"/>
  <c r="E40" i="1"/>
  <c r="E42" i="1"/>
  <c r="E43" i="1"/>
  <c r="E44" i="1"/>
  <c r="E45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3" i="1"/>
  <c r="E64" i="1"/>
  <c r="E65" i="1"/>
  <c r="E66" i="1"/>
  <c r="E67" i="1"/>
  <c r="E68" i="1"/>
  <c r="E70" i="1"/>
  <c r="E71" i="1"/>
  <c r="E72" i="1"/>
  <c r="E73" i="1"/>
  <c r="E74" i="1"/>
  <c r="E76" i="1"/>
  <c r="E77" i="1"/>
  <c r="E78" i="1"/>
  <c r="E79" i="1"/>
  <c r="E80" i="1"/>
  <c r="E81" i="1"/>
  <c r="E82" i="1"/>
  <c r="E83" i="1"/>
  <c r="E84" i="1"/>
  <c r="E85" i="1"/>
  <c r="E86" i="1"/>
  <c r="E88" i="1"/>
  <c r="E89" i="1"/>
  <c r="E90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10" i="1"/>
  <c r="E111" i="1"/>
  <c r="E112" i="1"/>
  <c r="E113" i="1"/>
  <c r="E114" i="1"/>
  <c r="E115" i="1"/>
  <c r="E116" i="1"/>
  <c r="E118" i="1"/>
  <c r="E119" i="1"/>
  <c r="E122" i="1"/>
  <c r="E124" i="1"/>
  <c r="E125" i="1"/>
  <c r="E126" i="1"/>
  <c r="E128" i="1"/>
  <c r="E133" i="1"/>
  <c r="E134" i="1"/>
  <c r="E135" i="1"/>
  <c r="E137" i="1"/>
  <c r="E138" i="1"/>
  <c r="E139" i="1"/>
  <c r="E140" i="1"/>
  <c r="E141" i="1"/>
  <c r="E142" i="1"/>
  <c r="E143" i="1"/>
  <c r="E144" i="1"/>
  <c r="E145" i="1"/>
  <c r="E146" i="1"/>
  <c r="E147" i="1"/>
  <c r="E149" i="1"/>
  <c r="E151" i="1"/>
  <c r="E152" i="1"/>
  <c r="E153" i="1"/>
  <c r="E154" i="1"/>
  <c r="E155" i="1"/>
  <c r="E156" i="1"/>
  <c r="E159" i="1"/>
  <c r="E161" i="1"/>
  <c r="E164" i="1"/>
  <c r="E170" i="1"/>
  <c r="E171" i="1"/>
  <c r="E172" i="1"/>
  <c r="E173" i="1"/>
  <c r="E174" i="1"/>
  <c r="E175" i="1"/>
  <c r="E177" i="1"/>
  <c r="E178" i="1"/>
  <c r="E179" i="1"/>
  <c r="E180" i="1"/>
  <c r="E182" i="1"/>
  <c r="E184" i="1"/>
  <c r="E187" i="1"/>
  <c r="E188" i="1"/>
  <c r="E189" i="1"/>
  <c r="E190" i="1"/>
  <c r="E195" i="1"/>
  <c r="E196" i="1"/>
  <c r="E199" i="1"/>
  <c r="E200" i="1"/>
  <c r="E201" i="1"/>
  <c r="E202" i="1"/>
  <c r="E203" i="1"/>
  <c r="E204" i="1"/>
  <c r="E205" i="1"/>
  <c r="E208" i="1"/>
  <c r="E209" i="1"/>
  <c r="E212" i="1"/>
  <c r="E214" i="1"/>
  <c r="E215" i="1"/>
  <c r="E216" i="1"/>
  <c r="E217" i="1"/>
  <c r="E218" i="1"/>
  <c r="E219" i="1"/>
  <c r="E220" i="1"/>
  <c r="E221" i="1"/>
  <c r="E222" i="1"/>
  <c r="E225" i="1"/>
  <c r="E226" i="1"/>
  <c r="E227" i="1"/>
  <c r="E229" i="1"/>
  <c r="E231" i="1"/>
  <c r="E232" i="1"/>
  <c r="E233" i="1"/>
  <c r="E234" i="1"/>
  <c r="E235" i="1"/>
  <c r="E239" i="1"/>
  <c r="E240" i="1"/>
  <c r="E241" i="1"/>
  <c r="E242" i="1"/>
  <c r="E243" i="1"/>
  <c r="E247" i="1"/>
  <c r="E248" i="1"/>
  <c r="E249" i="1"/>
  <c r="E250" i="1"/>
  <c r="E253" i="1"/>
  <c r="E255" i="1"/>
  <c r="E256" i="1"/>
  <c r="E257" i="1"/>
  <c r="E258" i="1"/>
  <c r="E260" i="1"/>
  <c r="E261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81" i="1"/>
  <c r="E282" i="1"/>
  <c r="E283" i="1"/>
  <c r="E284" i="1"/>
  <c r="E285" i="1"/>
  <c r="E286" i="1"/>
  <c r="E287" i="1"/>
  <c r="E288" i="1"/>
  <c r="E289" i="1"/>
  <c r="E293" i="1"/>
  <c r="E302" i="1"/>
  <c r="E303" i="1"/>
  <c r="E305" i="1"/>
  <c r="E307" i="1"/>
  <c r="E308" i="1"/>
  <c r="E309" i="1"/>
  <c r="E319" i="1"/>
  <c r="E320" i="1"/>
  <c r="E327" i="1"/>
  <c r="E328" i="1"/>
  <c r="E329" i="1"/>
  <c r="E330" i="1"/>
  <c r="E332" i="1"/>
  <c r="E333" i="1"/>
  <c r="E334" i="1"/>
  <c r="E335" i="1"/>
  <c r="E336" i="1"/>
  <c r="E339" i="1"/>
  <c r="E341" i="1"/>
  <c r="E342" i="1"/>
  <c r="E343" i="1"/>
  <c r="E349" i="1"/>
  <c r="E350" i="1"/>
  <c r="E351" i="1"/>
  <c r="E352" i="1"/>
  <c r="E353" i="1"/>
  <c r="E354" i="1"/>
  <c r="E355" i="1"/>
  <c r="E357" i="1"/>
  <c r="E358" i="1"/>
  <c r="E364" i="1"/>
  <c r="E365" i="1"/>
  <c r="E367" i="1"/>
  <c r="E368" i="1"/>
  <c r="E369" i="1"/>
  <c r="E370" i="1"/>
  <c r="E371" i="1"/>
  <c r="E372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7" i="1"/>
  <c r="E398" i="1"/>
  <c r="E399" i="1"/>
  <c r="E400" i="1"/>
  <c r="E404" i="1"/>
  <c r="E406" i="1"/>
  <c r="E407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3" i="1"/>
  <c r="E429" i="1"/>
  <c r="E436" i="1"/>
  <c r="E437" i="1"/>
  <c r="E438" i="1"/>
  <c r="E440" i="1"/>
  <c r="E441" i="1"/>
  <c r="E442" i="1"/>
  <c r="E444" i="1"/>
  <c r="E448" i="1"/>
  <c r="E449" i="1"/>
  <c r="E451" i="1"/>
  <c r="E453" i="1"/>
  <c r="E454" i="1"/>
  <c r="E455" i="1"/>
  <c r="E456" i="1"/>
  <c r="E457" i="1"/>
  <c r="E459" i="1"/>
  <c r="E460" i="1"/>
  <c r="E461" i="1"/>
  <c r="E462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2" i="1"/>
  <c r="E520" i="1"/>
  <c r="E521" i="1"/>
  <c r="E522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43" i="1"/>
  <c r="E544" i="1"/>
  <c r="E545" i="1"/>
  <c r="E546" i="1"/>
  <c r="E547" i="1"/>
  <c r="E549" i="1"/>
  <c r="E550" i="1"/>
  <c r="E551" i="1"/>
  <c r="E553" i="1"/>
  <c r="E554" i="1"/>
  <c r="E555" i="1"/>
  <c r="E556" i="1"/>
  <c r="E557" i="1"/>
  <c r="E558" i="1"/>
  <c r="E559" i="1"/>
  <c r="E560" i="1"/>
  <c r="E561" i="1"/>
  <c r="E562" i="1"/>
  <c r="E564" i="1"/>
  <c r="E565" i="1"/>
  <c r="E566" i="1"/>
  <c r="E568" i="1"/>
  <c r="E569" i="1"/>
  <c r="E570" i="1"/>
  <c r="E571" i="1"/>
  <c r="E572" i="1"/>
  <c r="E573" i="1"/>
  <c r="E574" i="1"/>
  <c r="E575" i="1"/>
  <c r="E578" i="1"/>
  <c r="E580" i="1"/>
  <c r="E581" i="1"/>
  <c r="E582" i="1"/>
  <c r="E583" i="1"/>
  <c r="E584" i="1"/>
  <c r="E585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4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5" i="1"/>
  <c r="E626" i="1"/>
  <c r="E627" i="1"/>
  <c r="E628" i="1"/>
  <c r="E629" i="1"/>
  <c r="E630" i="1"/>
  <c r="E631" i="1"/>
  <c r="E632" i="1"/>
  <c r="E633" i="1"/>
  <c r="E635" i="1"/>
  <c r="E636" i="1"/>
  <c r="E637" i="1"/>
  <c r="E639" i="1"/>
  <c r="E640" i="1"/>
  <c r="E641" i="1"/>
  <c r="E642" i="1"/>
  <c r="E643" i="1"/>
  <c r="E644" i="1"/>
  <c r="E645" i="1"/>
  <c r="E646" i="1"/>
  <c r="E648" i="1"/>
  <c r="E649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8" i="1"/>
  <c r="E669" i="1"/>
  <c r="E670" i="1"/>
  <c r="E671" i="1"/>
  <c r="E672" i="1"/>
  <c r="E673" i="1"/>
  <c r="E674" i="1"/>
  <c r="E675" i="1"/>
  <c r="E676" i="1"/>
  <c r="E678" i="1"/>
  <c r="E680" i="1"/>
  <c r="E681" i="1"/>
  <c r="E684" i="1"/>
  <c r="E685" i="1"/>
  <c r="E686" i="1"/>
  <c r="E687" i="1"/>
  <c r="E693" i="1"/>
  <c r="E694" i="1"/>
  <c r="E695" i="1"/>
  <c r="E696" i="1"/>
  <c r="E697" i="1"/>
  <c r="E699" i="1"/>
  <c r="E701" i="1"/>
  <c r="E702" i="1"/>
  <c r="E706" i="1"/>
  <c r="E707" i="1"/>
  <c r="E708" i="1"/>
  <c r="E709" i="1"/>
  <c r="E710" i="1"/>
  <c r="E711" i="1"/>
  <c r="E714" i="1"/>
  <c r="E715" i="1"/>
  <c r="E716" i="1"/>
  <c r="E717" i="1"/>
  <c r="E718" i="1"/>
  <c r="E719" i="1"/>
  <c r="E720" i="1"/>
  <c r="E721" i="1"/>
  <c r="E722" i="1"/>
  <c r="E724" i="1"/>
  <c r="E725" i="1"/>
  <c r="E726" i="1"/>
  <c r="E729" i="1"/>
  <c r="E730" i="1"/>
  <c r="E732" i="1"/>
  <c r="E733" i="1"/>
  <c r="E734" i="1"/>
  <c r="E736" i="1"/>
  <c r="E737" i="1"/>
  <c r="E739" i="1"/>
  <c r="E740" i="1"/>
  <c r="E741" i="1"/>
  <c r="E742" i="1"/>
  <c r="E743" i="1"/>
</calcChain>
</file>

<file path=xl/sharedStrings.xml><?xml version="1.0" encoding="utf-8"?>
<sst xmlns="http://schemas.openxmlformats.org/spreadsheetml/2006/main" count="2155" uniqueCount="1951">
  <si>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</si>
  <si>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</si>
  <si>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</si>
  <si>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</si>
  <si>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</si>
  <si>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</si>
  <si>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</si>
  <si>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</si>
  <si>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</si>
  <si>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1931</t>
  </si>
  <si>
    <t>0566</t>
  </si>
  <si>
    <t>1302</t>
  </si>
  <si>
    <t>1748</t>
  </si>
  <si>
    <t>2209</t>
  </si>
  <si>
    <t>NO57
ｶﾀﾛｸﾞﾍﾟｰｼﾞ</t>
    <phoneticPr fontId="3"/>
  </si>
  <si>
    <t>0236</t>
  </si>
  <si>
    <t>0859</t>
  </si>
  <si>
    <t>0311</t>
  </si>
  <si>
    <t>0493</t>
  </si>
  <si>
    <t>1288</t>
  </si>
  <si>
    <t>1645</t>
  </si>
  <si>
    <t>2185</t>
  </si>
  <si>
    <t>0466</t>
  </si>
  <si>
    <t>0691</t>
  </si>
  <si>
    <t>1153</t>
  </si>
  <si>
    <t>1216</t>
  </si>
  <si>
    <t>1247</t>
  </si>
  <si>
    <t>1387</t>
  </si>
  <si>
    <t>1813</t>
  </si>
  <si>
    <t>1932</t>
  </si>
  <si>
    <t>2202</t>
  </si>
  <si>
    <t>2283</t>
  </si>
  <si>
    <t>2303</t>
  </si>
  <si>
    <t>[Ｍ] 手袋(化学防護･ﾆﾄﾘﾙｺﾞﾑ/100枚)</t>
  </si>
  <si>
    <t>0136</t>
  </si>
  <si>
    <t>0162</t>
  </si>
  <si>
    <t>0238</t>
  </si>
  <si>
    <t>0465</t>
  </si>
  <si>
    <t>0482</t>
  </si>
  <si>
    <t>0547</t>
  </si>
  <si>
    <t>0638</t>
  </si>
  <si>
    <t>0842</t>
  </si>
  <si>
    <t>1109</t>
  </si>
  <si>
    <t>1141</t>
  </si>
  <si>
    <t>1211</t>
  </si>
  <si>
    <t>1300</t>
  </si>
  <si>
    <t>2127</t>
  </si>
  <si>
    <t>0043</t>
  </si>
  <si>
    <t>0080</t>
  </si>
  <si>
    <t>0093</t>
  </si>
  <si>
    <t>0104</t>
  </si>
  <si>
    <t>0214</t>
  </si>
  <si>
    <t>0231</t>
  </si>
  <si>
    <t>0248</t>
  </si>
  <si>
    <t>0271</t>
  </si>
  <si>
    <t>0291</t>
  </si>
  <si>
    <t>0305</t>
  </si>
  <si>
    <t>0350</t>
  </si>
  <si>
    <t>0359</t>
  </si>
  <si>
    <t>0427</t>
  </si>
  <si>
    <t>0452</t>
  </si>
  <si>
    <t>0460</t>
  </si>
  <si>
    <t>0462</t>
  </si>
  <si>
    <t>0479</t>
  </si>
  <si>
    <t>0492</t>
  </si>
  <si>
    <t>0507</t>
  </si>
  <si>
    <t>0518</t>
  </si>
  <si>
    <t>0520</t>
  </si>
  <si>
    <t>0571</t>
  </si>
  <si>
    <t>0577</t>
  </si>
  <si>
    <t>0598</t>
  </si>
  <si>
    <t>0614</t>
  </si>
  <si>
    <t>0618</t>
  </si>
  <si>
    <t>0646</t>
  </si>
  <si>
    <t>0670</t>
  </si>
  <si>
    <t>0710</t>
  </si>
  <si>
    <t>0725</t>
  </si>
  <si>
    <t>0744</t>
  </si>
  <si>
    <t>0808</t>
  </si>
  <si>
    <t>0811</t>
  </si>
  <si>
    <t>0857</t>
  </si>
  <si>
    <t>(3.2mm軸) グラインダーアクセサリーキット</t>
  </si>
  <si>
    <t>0860</t>
  </si>
  <si>
    <t>3.2x14.3mm/3.2mm軸 [TiNｺｰﾄ]超硬ｶｯﾀｰ</t>
  </si>
  <si>
    <t>#60/12.7mm/3.2mm軸 アーバー(研磨ﾘﾝｸﾞ付)</t>
  </si>
  <si>
    <t>0861</t>
  </si>
  <si>
    <t>0892</t>
  </si>
  <si>
    <t>0893</t>
  </si>
  <si>
    <t>0894</t>
  </si>
  <si>
    <t>0948</t>
  </si>
  <si>
    <t>0955</t>
  </si>
  <si>
    <t>1009</t>
  </si>
  <si>
    <t>1016</t>
  </si>
  <si>
    <t>1034</t>
  </si>
  <si>
    <t>1058</t>
  </si>
  <si>
    <t>1066</t>
  </si>
  <si>
    <t>1069</t>
  </si>
  <si>
    <t>1114</t>
  </si>
  <si>
    <t>1133</t>
  </si>
  <si>
    <t>1150</t>
  </si>
  <si>
    <t>1154</t>
  </si>
  <si>
    <t>1156</t>
  </si>
  <si>
    <t>1164</t>
  </si>
  <si>
    <t>1181</t>
  </si>
  <si>
    <t>1188</t>
  </si>
  <si>
    <t>1199</t>
  </si>
  <si>
    <t>1201</t>
  </si>
  <si>
    <t>1206</t>
  </si>
  <si>
    <t>1210</t>
  </si>
  <si>
    <t>1212</t>
  </si>
  <si>
    <t>1213</t>
  </si>
  <si>
    <t>1237</t>
  </si>
  <si>
    <t>1329</t>
  </si>
  <si>
    <t>1333</t>
  </si>
  <si>
    <t>1341</t>
  </si>
  <si>
    <t>1342</t>
  </si>
  <si>
    <t>1351</t>
  </si>
  <si>
    <t>1372</t>
  </si>
  <si>
    <t>1375</t>
  </si>
  <si>
    <t>1382</t>
  </si>
  <si>
    <t>1396</t>
  </si>
  <si>
    <t>1417</t>
  </si>
  <si>
    <t>1452</t>
  </si>
  <si>
    <t>1465</t>
  </si>
  <si>
    <t>1484</t>
  </si>
  <si>
    <t>[EA942FE-2,-3用] 1.0kg 希釈剤</t>
  </si>
  <si>
    <t>1494</t>
  </si>
  <si>
    <t>1536</t>
  </si>
  <si>
    <t>1540</t>
  </si>
  <si>
    <t>1542</t>
  </si>
  <si>
    <t>1613</t>
  </si>
  <si>
    <t>1723</t>
  </si>
  <si>
    <t>1739</t>
  </si>
  <si>
    <t>1781</t>
  </si>
  <si>
    <t>1788</t>
  </si>
  <si>
    <t>1815</t>
  </si>
  <si>
    <t>1825</t>
  </si>
  <si>
    <t>1831</t>
  </si>
  <si>
    <t>1896</t>
  </si>
  <si>
    <t>1909</t>
  </si>
  <si>
    <t>1911</t>
  </si>
  <si>
    <t>1912</t>
  </si>
  <si>
    <t>1929</t>
  </si>
  <si>
    <t>1970</t>
  </si>
  <si>
    <t>2015</t>
  </si>
  <si>
    <t>2024</t>
  </si>
  <si>
    <t>2054</t>
  </si>
  <si>
    <t>2062</t>
  </si>
  <si>
    <t>2086</t>
  </si>
  <si>
    <t>2113</t>
  </si>
  <si>
    <t>2123</t>
  </si>
  <si>
    <t>2124</t>
  </si>
  <si>
    <t>2154</t>
  </si>
  <si>
    <t>2184</t>
  </si>
  <si>
    <t>2195</t>
  </si>
  <si>
    <t>2197</t>
  </si>
  <si>
    <t>2198</t>
  </si>
  <si>
    <t>2201</t>
  </si>
  <si>
    <t>EA354BN-2C</t>
  </si>
  <si>
    <t>[Ｍ/240mm] 手袋(ﾆﾄﾘﾙｺﾞﾑ･ﾊﾟｳﾀﾞｰ無/150枚)</t>
  </si>
  <si>
    <t>EA354BN-3D</t>
  </si>
  <si>
    <t>[Ｌ/230mm] 手袋(ﾆﾄﾘﾙｺﾞﾑ･ﾊﾟｳﾀﾞｰ無/150枚)</t>
  </si>
  <si>
    <t>[Ｌ] 手袋(ﾆﾄﾘﾙｺﾞﾑ･ﾊﾟｳﾀﾞｰ無/100枚)</t>
  </si>
  <si>
    <t>2223</t>
  </si>
  <si>
    <t>2260</t>
  </si>
  <si>
    <t>2275</t>
  </si>
  <si>
    <t>2276</t>
  </si>
  <si>
    <t>2298</t>
  </si>
  <si>
    <t>2299</t>
  </si>
  <si>
    <t>2322</t>
  </si>
  <si>
    <t>2328</t>
  </si>
  <si>
    <t>2331</t>
  </si>
  <si>
    <t>2354</t>
  </si>
  <si>
    <t>2362</t>
  </si>
  <si>
    <t>2402</t>
  </si>
  <si>
    <t>2466</t>
  </si>
  <si>
    <t>2486</t>
  </si>
  <si>
    <t>2502</t>
  </si>
  <si>
    <t>*但し、下記商品は2026年6月現在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</si>
  <si>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EA109NK-31</t>
  </si>
  <si>
    <t>100mm(19mm) 交換用ローラー(2本)</t>
  </si>
  <si>
    <t>EA213W-4A</t>
  </si>
  <si>
    <t>1/4"x3/16"-3/8"x5/16 バルブキーレンチ</t>
  </si>
  <si>
    <t>EA213W-5</t>
  </si>
  <si>
    <t>1/4"x3/16"-9/16"x1/2 バルブキーレンチ</t>
  </si>
  <si>
    <t>EA354BN-1D</t>
  </si>
  <si>
    <t>[Ｓ/230mm] 手袋(ﾆﾄﾘﾙｺﾞﾑ･ﾊﾟｳﾀﾞｰ無/150枚)</t>
  </si>
  <si>
    <t>EA354BN-2D</t>
  </si>
  <si>
    <t>[Ｍ/230mm] 手袋(ﾆﾄﾘﾙｺﾞﾑ･ﾊﾟｳﾀﾞｰ無/150枚)</t>
  </si>
  <si>
    <t>EA354BN-3C</t>
  </si>
  <si>
    <t>[Ｌ/240mm] 手袋(ﾆﾄﾘﾙｺﾞﾑ･ﾊﾟｳﾀﾞｰ無/150枚)</t>
  </si>
  <si>
    <t>EA354BN-32</t>
  </si>
  <si>
    <t>[Ｓ] 手袋(化学防護･ﾆﾄﾘﾙｺﾞﾑ/100枚)</t>
  </si>
  <si>
    <t>EA354BN-33</t>
  </si>
  <si>
    <t>EA354BN-34</t>
  </si>
  <si>
    <t>[Ｌ] 手袋(化学防護･ﾆﾄﾘﾙｺﾞﾑ/100枚)</t>
  </si>
  <si>
    <t>EA506MA-1A</t>
  </si>
  <si>
    <t>350x550x200mm 引出し式収納ケース(2個)</t>
  </si>
  <si>
    <t>EA506MA-3A</t>
  </si>
  <si>
    <t>350x550x300mm 引出し式収納ケース(2個)</t>
  </si>
  <si>
    <t>EA506MA-5A</t>
  </si>
  <si>
    <t>400x550x250mm 引出し式収納ケース(2個)</t>
  </si>
  <si>
    <t>EA506MA-6A</t>
  </si>
  <si>
    <t>400x550x300mm 引出し式収納ケース(2個)</t>
  </si>
  <si>
    <t>EA506MA-8A</t>
  </si>
  <si>
    <t>450x550x250mm 引出し式収納ケース(2個)</t>
  </si>
  <si>
    <t>EA506MA-9A</t>
  </si>
  <si>
    <t>450x550x300mm 引出し式収納ケース(2個)</t>
  </si>
  <si>
    <t>EA506MA-11A</t>
  </si>
  <si>
    <t>390x740x180mm 引出し式収納ケース(2個)</t>
  </si>
  <si>
    <t>EA506MA-12A</t>
  </si>
  <si>
    <t>390x740x230mm 引出し式収納ケース(2個)</t>
  </si>
  <si>
    <t>EA506MA-13A</t>
  </si>
  <si>
    <t>390x740x300mm 引出し式収納ケース(2個)</t>
  </si>
  <si>
    <t>EA506MA-14A</t>
  </si>
  <si>
    <t>440x740x180mm 引出し式収納ケース(2個)</t>
  </si>
  <si>
    <t>EA506MA-15A</t>
  </si>
  <si>
    <t>440x740x230mm 引出し式収納ケース(2個)</t>
  </si>
  <si>
    <t>EA506MA-16A</t>
  </si>
  <si>
    <t>440x740x300mm 引出し式収納ケース(2個)</t>
  </si>
  <si>
    <t>EA524LE-41</t>
  </si>
  <si>
    <t>63mm 引き スクレーパー</t>
  </si>
  <si>
    <t>EA524LE-42</t>
  </si>
  <si>
    <t>[EA524LE-41用] 替刃</t>
  </si>
  <si>
    <t>EA588-211</t>
  </si>
  <si>
    <t>114x279mm 仕上ゴテ</t>
  </si>
  <si>
    <t>EA617WC-100</t>
  </si>
  <si>
    <t>3/8"sq/10個組 ソケット(ﾎﾙﾀﾞｰ付･ｲﾝﾁｻｲｽﾞ)</t>
  </si>
  <si>
    <t>EA759GV-163</t>
  </si>
  <si>
    <t>256GB ＵＳＢメモリー</t>
  </si>
  <si>
    <t>EA759GV-171</t>
  </si>
  <si>
    <t>32GB ＵＳＢメモリー</t>
  </si>
  <si>
    <t>EA759GV-172</t>
  </si>
  <si>
    <t>64GB ＵＳＢメモリー</t>
  </si>
  <si>
    <t>EA759GV-174</t>
  </si>
  <si>
    <t>EA761LP-2B</t>
  </si>
  <si>
    <t>２Ｌ/ＫＧ デジタルプリントフレーム</t>
  </si>
  <si>
    <t>EA761LP-3A</t>
  </si>
  <si>
    <t>Ａ４/Ｂ５ デジタルプリントフレーム</t>
  </si>
  <si>
    <t>EA809PX-16</t>
  </si>
  <si>
    <t>DC10.8V ﾍﾞﾙﾄｻﾝﾀﾞｰ(充電式/本体のみ)</t>
  </si>
  <si>
    <t>EA809PX-16S</t>
  </si>
  <si>
    <t>DC10.8V ﾍﾞﾙﾄｻﾝﾀﾞｰｾｯﾄ(充電式)</t>
  </si>
  <si>
    <t>EA815LF-3</t>
  </si>
  <si>
    <t>AC100V/30灯 作業灯/ＬＥＤ(5mｺｰﾄﾞ付)</t>
  </si>
  <si>
    <t>EA818P-10</t>
  </si>
  <si>
    <t>DC10.8V/2.6Ah 交換用ﾊﾞｯﾃﾘｰ(ﾘﾁｳﾑｲｵﾝ電池)</t>
  </si>
  <si>
    <t>EA818P-11</t>
  </si>
  <si>
    <t>10.8V 充電器</t>
  </si>
  <si>
    <t>EA818PR-2</t>
  </si>
  <si>
    <t>DC10.8V ﾏｲｸﾛｸﾞﾗｲﾝﾀﾞｰ(充電式/本体のみ)</t>
  </si>
  <si>
    <t>EA818PR-2S</t>
  </si>
  <si>
    <t>DC10.8V ﾏｲｸﾛｸﾞﾗｲﾝﾀﾞｰｾｯﾄ(充電式)</t>
  </si>
  <si>
    <t>EA824FF-101</t>
  </si>
  <si>
    <t>1.0-10.0mm/19本組 ｽﾄﾚｰﾄﾄﾞﾘﾙｾｯﾄ(Co-HSS)</t>
  </si>
  <si>
    <t>EA824FF-103</t>
  </si>
  <si>
    <t>1.0-13.0mm/25本組 ｽﾄﾚｰﾄﾄﾞﾘﾙｾｯﾄ(Co-HSS)</t>
  </si>
  <si>
    <t>EA860WB-21</t>
  </si>
  <si>
    <t>発電機用 充電コード</t>
  </si>
  <si>
    <t>EA910TC-41</t>
  </si>
  <si>
    <t>100x250mm フロアスクレーパー(SDSﾌﾟﾗｽ)</t>
  </si>
  <si>
    <t>EA910TC-42</t>
  </si>
  <si>
    <t>[EA910TC-41用] 替刃</t>
  </si>
  <si>
    <t>EA920AV-52</t>
  </si>
  <si>
    <t>300ml 涼感スプレー</t>
  </si>
  <si>
    <t>EA922K-15</t>
  </si>
  <si>
    <t>176x 76mm ｸﾞﾘｰｽﾄﾗｯﾌﾟ用汚泥ｷｬｯﾁｬｰ</t>
  </si>
  <si>
    <t>EA927AX-19C</t>
  </si>
  <si>
    <t>460x310x660mm/88L キャリーケース(ﾌﾞﾗｯｸ)</t>
  </si>
  <si>
    <t>EA927BG-71</t>
  </si>
  <si>
    <t>340x250x480mm/33L ｷｬﾘｰｹｰｽ(ﾀﾞｰｸｸﾞﾚｰ)</t>
  </si>
  <si>
    <t>EA927GA-1A</t>
  </si>
  <si>
    <t>φ250x400mm/25L ﾛｰﾙﾄｯﾌﾟﾊﾞｯｸﾞ(防水/ｵﾚﾝｼﾞ)</t>
  </si>
  <si>
    <t>EA928AB-150A</t>
  </si>
  <si>
    <t>1500mm モップハンドル[赤]</t>
  </si>
  <si>
    <t>EA928AJ-344</t>
  </si>
  <si>
    <t>■■mm ハンドブラシ</t>
  </si>
  <si>
    <t>EA928AJ-400</t>
  </si>
  <si>
    <t>ミニブラシ･ちりとりセット</t>
  </si>
  <si>
    <t>EA942FG-1A</t>
  </si>
  <si>
    <t>[EA942FB,FC用] 1.0kg ｼﾝﾅｰ(秋･冬･春用)</t>
  </si>
  <si>
    <t>EA942FG-2A</t>
  </si>
  <si>
    <t>[EA942FB,FC用] 1.0kg ｼﾝﾅｰ(春･夏･秋用)</t>
  </si>
  <si>
    <t>EA942FG-11A</t>
  </si>
  <si>
    <t>[EA942FA用] 1.0kg シンナー(秋･冬･春用)</t>
  </si>
  <si>
    <t>EA942FG-12A</t>
  </si>
  <si>
    <t>[EA942FA用] 1.0kg シンナー(春･夏･秋用)</t>
  </si>
  <si>
    <t>EA942FG-21A</t>
  </si>
  <si>
    <t>[EA942FE-101,-102用] 1.0kg 希釈剤</t>
  </si>
  <si>
    <t>EA942FG-22A</t>
  </si>
  <si>
    <t>EA950AK</t>
  </si>
  <si>
    <t>[EA950AG,EA950AH用]パッド</t>
  </si>
  <si>
    <t>EA983FT-346</t>
  </si>
  <si>
    <t>835x403x650mm ｻｲﾝｽﾀﾝﾄﾞ(駐車場)</t>
  </si>
  <si>
    <t>EA997AE-41A</t>
  </si>
  <si>
    <t>18x19mm ドレンホース用サドル(2個)</t>
  </si>
  <si>
    <t>EA997AE-42A</t>
  </si>
  <si>
    <t>20x21mm ドレンホース用サドル(2個)</t>
  </si>
  <si>
    <t>0001</t>
  </si>
  <si>
    <t>EA612SF-21C</t>
  </si>
  <si>
    <t>[36個組] エレベータ保守用工具セット</t>
  </si>
  <si>
    <t>0012</t>
  </si>
  <si>
    <t>EA203CG-4</t>
  </si>
  <si>
    <t>φ1/2" チューブカッタ―</t>
  </si>
  <si>
    <t>EA206DE-1</t>
  </si>
  <si>
    <t>3/16"-1/2" ダブルフレアリングツール</t>
  </si>
  <si>
    <t>0035</t>
  </si>
  <si>
    <t>EA997AE-16</t>
  </si>
  <si>
    <t>20.8mmx50m ドレンホース(高耐候性)</t>
  </si>
  <si>
    <t>EA997AE-41</t>
  </si>
  <si>
    <t>EA997AE-42</t>
  </si>
  <si>
    <t>EA997AG-14</t>
  </si>
  <si>
    <t>26.5mmx20m 断熱ドレンホース</t>
  </si>
  <si>
    <t>EA115-37</t>
  </si>
  <si>
    <t>10kg 強力アルミフィンクリーナー</t>
  </si>
  <si>
    <t>0055</t>
  </si>
  <si>
    <t>EA109SG-100</t>
  </si>
  <si>
    <t>６本組 チューブブラシセット(真鍮)</t>
  </si>
  <si>
    <t>0057</t>
  </si>
  <si>
    <t>EA901A-34</t>
  </si>
  <si>
    <t>AC110V/82kg/0.95-3.4m 電動リフト</t>
  </si>
  <si>
    <t>0062</t>
  </si>
  <si>
    <t>EA763FB-15</t>
  </si>
  <si>
    <t>AC100V/18W ｻｰｷｭﾚｰﾀｰ(16畳用/静音ﾀｲﾌﾟ)</t>
  </si>
  <si>
    <t>0071</t>
  </si>
  <si>
    <t>EA125AD-20</t>
  </si>
  <si>
    <t>9.5/16.5mmx20m 酸素ホース(青/ｺﾞﾑ製)</t>
  </si>
  <si>
    <t>EA300AA-20</t>
  </si>
  <si>
    <t>(8+9mm)x20m ツインホース(溶接用)</t>
  </si>
  <si>
    <t>EA318AB-1.6</t>
  </si>
  <si>
    <t>φ1.6mm/ 200g 溶接棒(軟鋼低電圧用)</t>
  </si>
  <si>
    <t>EA318AD-1.4</t>
  </si>
  <si>
    <t>φ1.4mm/ 200g 溶接棒(ｽﾃﾝﾚｽ用)</t>
  </si>
  <si>
    <t>EA318AD-1.6</t>
  </si>
  <si>
    <t>φ1.6mm/ 200g 溶接棒(ｽﾃﾝﾚｽ用)</t>
  </si>
  <si>
    <t>EA318AD-2.0</t>
  </si>
  <si>
    <t>φ2.0mm/ 200g 溶接棒(ｽﾃﾝﾚｽ用)</t>
  </si>
  <si>
    <t>EA318AD-3.2</t>
  </si>
  <si>
    <t>φ3.2mm/ 200g 溶接棒(ｽﾃﾝﾚｽ用)</t>
  </si>
  <si>
    <t>0085</t>
  </si>
  <si>
    <t>EA800PT-7</t>
  </si>
  <si>
    <t>#5･#8-#13/107x 54mm 自動遮光溶接面</t>
  </si>
  <si>
    <t>0088</t>
  </si>
  <si>
    <t>EA355K-10</t>
  </si>
  <si>
    <t>63x 93cm エプロン(難燃・耐熱/ｻﾞｲﾛﾝ)</t>
  </si>
  <si>
    <t>EA526SJ-3</t>
  </si>
  <si>
    <t>0- 52mm/ 37mm シャコ万力</t>
  </si>
  <si>
    <t>EA526SJ-7</t>
  </si>
  <si>
    <t>0-153mm/ 76mm シャコ万力</t>
  </si>
  <si>
    <t>EA526TV-12</t>
  </si>
  <si>
    <t>50-300mm/125mm シャコ万力</t>
  </si>
  <si>
    <t>0099</t>
  </si>
  <si>
    <t>EA544RD-3</t>
  </si>
  <si>
    <t>310mm はさみ・金切(ﾌﾟﾛ用/直線刃)</t>
  </si>
  <si>
    <t>0101</t>
  </si>
  <si>
    <t>EA545KS-3</t>
  </si>
  <si>
    <t>250mm ミニクリッパー</t>
  </si>
  <si>
    <t>0103</t>
  </si>
  <si>
    <t>EA541WS-6</t>
  </si>
  <si>
    <t>6.0mm/233mm ワイヤーロープカッター</t>
  </si>
  <si>
    <t>EA545BA-5</t>
  </si>
  <si>
    <t>4mm/ 250mm ﾎﾞﾙﾄｶｯﾀｰ(ｱﾙﾐﾊﾝﾄﾞﾙ/ｵﾌｾｯﾄ)</t>
  </si>
  <si>
    <t>EA572LP</t>
  </si>
  <si>
    <t>19x300mm 平タガネ(ｸﾞﾘｯﾌﾟ付)</t>
  </si>
  <si>
    <t>0105</t>
  </si>
  <si>
    <t>EA572DD-11</t>
  </si>
  <si>
    <t>50x250mm ジョイントチゼル(幅広･ｸﾞﾘｯﾌﾟ付)</t>
  </si>
  <si>
    <t>0106</t>
  </si>
  <si>
    <t>EA572DW-10</t>
  </si>
  <si>
    <t>６本組 ポンチ・タガネセット</t>
  </si>
  <si>
    <t>0112</t>
  </si>
  <si>
    <t>EA575ES-13</t>
  </si>
  <si>
    <t>1350g/43mm 銅ハンマー(木柄)</t>
  </si>
  <si>
    <t>0113</t>
  </si>
  <si>
    <t>EA575WV-27</t>
  </si>
  <si>
    <t>φ48mm/2900g 鉛ハンマー</t>
  </si>
  <si>
    <t>0116</t>
  </si>
  <si>
    <t>EA575WT-309</t>
  </si>
  <si>
    <t>φ 94mm/6000g 無反動ﾊﾝﾏｰ(ｸﾞﾗｽﾌｧｲﾊﾞｰ柄)</t>
  </si>
  <si>
    <t>0119</t>
  </si>
  <si>
    <t>EA524LC-26</t>
  </si>
  <si>
    <t>90mm/1070mm スクレーパー(2本組)</t>
  </si>
  <si>
    <t>0120</t>
  </si>
  <si>
    <t>EA579BK-2</t>
  </si>
  <si>
    <t>76mm スクレーパー(曲/伸縮ﾊﾝﾄﾞﾙ適合型)</t>
  </si>
  <si>
    <t>0134</t>
  </si>
  <si>
    <t>EA526AH-1</t>
  </si>
  <si>
    <t>105mm/ 30mm クランプ(超強力/ｽﾁｰﾙ製)</t>
  </si>
  <si>
    <t>EA827BS-3</t>
  </si>
  <si>
    <t>センタードリル(EA827BS用)</t>
  </si>
  <si>
    <t>0149</t>
  </si>
  <si>
    <t>EA109MU-2</t>
  </si>
  <si>
    <t>30mm 隅切用刷毛</t>
  </si>
  <si>
    <t>0158</t>
  </si>
  <si>
    <t>EA109NG-4</t>
  </si>
  <si>
    <t>４Ｌ 調色用容器(30個)</t>
  </si>
  <si>
    <t>0159</t>
  </si>
  <si>
    <t>EA944MC-33</t>
  </si>
  <si>
    <t>3000x12.5m ﾏｽｷﾝｸﾞｼｰﾄ(内･外装用/ｺﾝﾊﾟｸﾄ)</t>
  </si>
  <si>
    <t>EA944MC-44</t>
  </si>
  <si>
    <t>2100mmx25m マスキングシート(内装用)</t>
  </si>
  <si>
    <t>EA911BA-136</t>
  </si>
  <si>
    <t>1.8x100m/0.05mm 床面養生ｼｰﾄ(厚手･ﾀﾞﾌﾞﾙ)</t>
  </si>
  <si>
    <t>0184</t>
  </si>
  <si>
    <t>EA643DG-8</t>
  </si>
  <si>
    <t>40x230mm ウェッジ(ﾉﾝｽﾊﾟｰｷﾝｸﾞ)</t>
  </si>
  <si>
    <t>0185</t>
  </si>
  <si>
    <t>EA643DA-6</t>
  </si>
  <si>
    <t>2500g/700mm 両頭ハンマー(ﾉﾝｽﾊﾟｰｷﾝｸﾞ)</t>
  </si>
  <si>
    <t>0188</t>
  </si>
  <si>
    <t>EA582EB-2</t>
  </si>
  <si>
    <t>150mmx32T 替刃(金属用･EA582EB用/10枚)</t>
  </si>
  <si>
    <t>0192</t>
  </si>
  <si>
    <t>EA575-3</t>
  </si>
  <si>
    <t>53x240mm ウェッジ</t>
  </si>
  <si>
    <t>0194</t>
  </si>
  <si>
    <t>EA546HD-350</t>
  </si>
  <si>
    <t>61mm/350mm パイプレンチ(ｵﾌｾｯﾄ型/ｱﾙﾐ合金)</t>
  </si>
  <si>
    <t>0201</t>
  </si>
  <si>
    <t>EA340RZ-16</t>
  </si>
  <si>
    <t>38mm チェーンノッカー(超硬ﾁｯﾌﾟ付)</t>
  </si>
  <si>
    <t>EA340RZ-17</t>
  </si>
  <si>
    <t>50mm チェーンノッカー(超硬ﾁｯﾌﾟ付)</t>
  </si>
  <si>
    <t>0202</t>
  </si>
  <si>
    <t>EA340RW-4</t>
  </si>
  <si>
    <t>12mm×30.4mドレンクリーナー(帯鋼ﾀｲﾌﾟ)</t>
  </si>
  <si>
    <t>0205</t>
  </si>
  <si>
    <t>EA724HA-1</t>
  </si>
  <si>
    <t>203x 90mm 交換用ミラー(EA724HA用)</t>
  </si>
  <si>
    <t>0208</t>
  </si>
  <si>
    <t>EA534KS-7</t>
  </si>
  <si>
    <t>２本組 プライヤーセット(ﾎﾟｰﾁ付)</t>
  </si>
  <si>
    <t>0213</t>
  </si>
  <si>
    <t>EA640XS-1</t>
  </si>
  <si>
    <t>[22個組] 絶縁工具セット</t>
  </si>
  <si>
    <t>EA640SB-12</t>
  </si>
  <si>
    <t>12mm 絶縁片口めがねレンチ</t>
  </si>
  <si>
    <t>0221</t>
  </si>
  <si>
    <t>EA650DD-21</t>
  </si>
  <si>
    <t>127x127x1235mm 絶縁タンパー</t>
  </si>
  <si>
    <t>0229</t>
  </si>
  <si>
    <t>EA527AC-1A</t>
  </si>
  <si>
    <t>1.2mm/500mm Ｃチャンカッター</t>
  </si>
  <si>
    <t>EA620G-22.5</t>
  </si>
  <si>
    <t>3/8"/22.5mm ラウンドパンチユニット</t>
  </si>
  <si>
    <t>EA620G-25.4</t>
  </si>
  <si>
    <t>3/8"/25.4mm ラウンドパンチユニット</t>
  </si>
  <si>
    <t>EA620G-32.5</t>
  </si>
  <si>
    <t>3/4"/32.5mm ラウンドパンチユニット</t>
  </si>
  <si>
    <t>EA632HB-3</t>
  </si>
  <si>
    <t>[3t]ケーブルリードｽﾀﾝﾄﾞ(2台組/ｽﾋﾟﾝﾄﾞﾙ付)</t>
  </si>
  <si>
    <t>EA597BH-30</t>
  </si>
  <si>
    <t>3mmx10m/4.5mmx30m フィッシュテープ</t>
  </si>
  <si>
    <t>EA585JA-3</t>
  </si>
  <si>
    <t>φ 26mm/600mm ケーブルカッター</t>
  </si>
  <si>
    <t>0239</t>
  </si>
  <si>
    <t>EA585KR-2</t>
  </si>
  <si>
    <t>φ52mm/280mm ケーブルカッター(ﾗﾁｪｯﾄ式)</t>
  </si>
  <si>
    <t>EA580ED-14B</t>
  </si>
  <si>
    <t>ワイヤーストリッパー替刃(EA580ED-4B用)</t>
  </si>
  <si>
    <t>EA580EE-13</t>
  </si>
  <si>
    <t>ワイヤーストリッパー替刃(EA580EE-3用)</t>
  </si>
  <si>
    <t>0256</t>
  </si>
  <si>
    <t>EA536KF-200A</t>
  </si>
  <si>
    <t>200mm 強力型ニッパー(ｸﾞﾘｯﾌﾟ付)</t>
  </si>
  <si>
    <t>EA759GN-28</t>
  </si>
  <si>
    <t>32GB micro SDHC メモリーカード(車載用)</t>
  </si>
  <si>
    <t>0276</t>
  </si>
  <si>
    <t>EA983FS-162</t>
  </si>
  <si>
    <t>DC12～24V ＬＥＤ小型回転灯(黄)</t>
  </si>
  <si>
    <t>0277</t>
  </si>
  <si>
    <t>EA812JY-104</t>
  </si>
  <si>
    <t>0.5m㎡x25m  [ AVS/黄]自動車用コード</t>
  </si>
  <si>
    <t>EA812JY-134</t>
  </si>
  <si>
    <t>2.0m㎡x25m  [ AVS/黄]自動車用コード</t>
  </si>
  <si>
    <t>EA812JY-302</t>
  </si>
  <si>
    <t>0.5m㎡x100m [AVS/青]自動車用コード</t>
  </si>
  <si>
    <t>0284</t>
  </si>
  <si>
    <t>EA812HD-2A</t>
  </si>
  <si>
    <t>DC12/24V 兼用セルスターター</t>
  </si>
  <si>
    <t>0288</t>
  </si>
  <si>
    <t>EA912AD-2</t>
  </si>
  <si>
    <t>525x340x1365mm タイヤラック(４本収納)</t>
  </si>
  <si>
    <t>EA993LC-7</t>
  </si>
  <si>
    <t>2.0ton/75-615mm トロリージャッキ(超低床)</t>
  </si>
  <si>
    <t>0297</t>
  </si>
  <si>
    <t>EA934ZA-8</t>
  </si>
  <si>
    <t>74x37mm チューブパッチ( 30枚)</t>
  </si>
  <si>
    <t>EA355KB-28</t>
  </si>
  <si>
    <t>305mm アームプロテクター(ｽﾃﾝﾚｽ線入り)</t>
  </si>
  <si>
    <t>0306</t>
  </si>
  <si>
    <t>EA514BX</t>
  </si>
  <si>
    <t>スパークプラグブーツプライヤー</t>
  </si>
  <si>
    <t>0308</t>
  </si>
  <si>
    <t>EA514EB</t>
  </si>
  <si>
    <t>クーリングシステム耐圧テスター</t>
  </si>
  <si>
    <t>0309</t>
  </si>
  <si>
    <t>EA537PB-4</t>
  </si>
  <si>
    <t>190mm メカニックプライヤー</t>
  </si>
  <si>
    <t>EA537PB-10</t>
  </si>
  <si>
    <t>200mm メカニックプライヤー(ｸﾞﾘｯﾌﾟ付/先曲</t>
  </si>
  <si>
    <t>EA604AH-82</t>
  </si>
  <si>
    <t>83- 98mm オイルフィルターレンチ</t>
  </si>
  <si>
    <t>0330</t>
  </si>
  <si>
    <t>EA590MC-14</t>
  </si>
  <si>
    <t>38-89/30-76mm ｽﾅｯﾌﾟﾘﾝｸﾞﾌﾟﾗｲﾔ/45ﾟ内外兼用</t>
  </si>
  <si>
    <t>EA590MC-22</t>
  </si>
  <si>
    <t>17-23/16-26mm ｽﾅｯﾌﾟﾘﾝｸﾞﾌﾟﾗｲﾔ/90ﾟ内外兼用</t>
  </si>
  <si>
    <t>0333</t>
  </si>
  <si>
    <t>EA590E</t>
  </si>
  <si>
    <t>6-9mm Ｅリング着脱工具セット</t>
  </si>
  <si>
    <t>0347</t>
  </si>
  <si>
    <t>EA584BD-1</t>
  </si>
  <si>
    <t>M 5-M 7 スクリューエキストラクター</t>
  </si>
  <si>
    <t>EA829AT</t>
  </si>
  <si>
    <t>6.35mm タップホルダー(ﾗﾁｪｯﾄ式)</t>
  </si>
  <si>
    <t>0355</t>
  </si>
  <si>
    <t>EA124LA-121P</t>
  </si>
  <si>
    <t>800ml フォームスプレーガン(ﾌﾟﾗｸﾞ付)</t>
  </si>
  <si>
    <t>0357</t>
  </si>
  <si>
    <t>EA928AG-544</t>
  </si>
  <si>
    <t>155x 50x 70mm タイヤブラシ</t>
  </si>
  <si>
    <t>EA929DB-33</t>
  </si>
  <si>
    <t>250x250mm 天然セーム革</t>
  </si>
  <si>
    <t>0368</t>
  </si>
  <si>
    <t>EA618SC-206</t>
  </si>
  <si>
    <t>1/2"DR x 6mm [INHEX]ﾋﾞｯﾄｿｹｯﾄ(ｽﾃﾝﾚｽ製)</t>
  </si>
  <si>
    <t>EA618SC-208</t>
  </si>
  <si>
    <t>1/2"DR x 8mm [INHEX]ﾋﾞｯﾄｿｹｯﾄ(ｽﾃﾝﾚｽ製)</t>
  </si>
  <si>
    <t>0381</t>
  </si>
  <si>
    <t>EA605AF-8</t>
  </si>
  <si>
    <t>8mm( 5/16") ﾕﾆｵﾝ ナットレンチ(ﾗﾁｪｯﾄ式)</t>
  </si>
  <si>
    <t>EA616GG-6</t>
  </si>
  <si>
    <t>11/16"x3/4"/365mm 両口めがねレンチ</t>
  </si>
  <si>
    <t>0404</t>
  </si>
  <si>
    <t>EA617AM-440</t>
  </si>
  <si>
    <t>1/2"DR/T40x60mm[TORX]ﾋﾞｯﾄｿｹｯﾄ(ﾎｰﾙﾄﾞ仕様)</t>
  </si>
  <si>
    <t>0411</t>
  </si>
  <si>
    <t>EA684RB-106</t>
  </si>
  <si>
    <t>9/16" ラチェット片目片口スパナ</t>
  </si>
  <si>
    <t>0418</t>
  </si>
  <si>
    <t>EA614CH-12</t>
  </si>
  <si>
    <t>12mm ボルトリムーバーレンチ</t>
  </si>
  <si>
    <t>EA602KB-101</t>
  </si>
  <si>
    <t>[ 1/4"x 5/16"] ラチェットメガネ(ｵﾌｾｯﾄ型)</t>
  </si>
  <si>
    <t>0430</t>
  </si>
  <si>
    <t>EA614B-1</t>
  </si>
  <si>
    <t>９本組/5.5-19mm 片目片口スパナ</t>
  </si>
  <si>
    <t>0431</t>
  </si>
  <si>
    <t>EA614BM-1</t>
  </si>
  <si>
    <t>6本組/8-17mm ｼｮｰﾄｺﾝﾋﾞﾈｰｼｮﾝﾚﾝﾁ</t>
  </si>
  <si>
    <t>0446</t>
  </si>
  <si>
    <t>EA618HT-10</t>
  </si>
  <si>
    <t>1/4"DR/ 10x25mm [INHEX]ビットソケット</t>
  </si>
  <si>
    <t>0448</t>
  </si>
  <si>
    <t>EA618JK-100</t>
  </si>
  <si>
    <t>3/8"DR ソケットセット</t>
  </si>
  <si>
    <t>EA618JP-5.5</t>
  </si>
  <si>
    <t>3/8"DRx5.5mm 二重４角ソケット</t>
  </si>
  <si>
    <t>EA618KG-14</t>
  </si>
  <si>
    <t>1/2"DRx14mm ディープソケット</t>
  </si>
  <si>
    <t>EA618KN-61</t>
  </si>
  <si>
    <t>1/2"DRx11/16"  ﾃﾞｨｰﾌﾟｿｹｯﾄ(ｲﾝﾁ/十二角)</t>
  </si>
  <si>
    <t>0459</t>
  </si>
  <si>
    <t>EA618BM-12</t>
  </si>
  <si>
    <t>3/8"DRx12mm [ﾅｯﾄｸﾞﾘｯﾌﾟ]ソケット</t>
  </si>
  <si>
    <t>EA618BN-200</t>
  </si>
  <si>
    <t>3/8"DR/100mm [Bore-Torx]ﾛﾝｸﾞﾋﾞｯﾄｿｹｯﾄｾｯﾄ</t>
  </si>
  <si>
    <t>EA618CB-7</t>
  </si>
  <si>
    <t>1/2"DRx400mm エクステンションバー</t>
  </si>
  <si>
    <t>EA614AC-2</t>
  </si>
  <si>
    <t>10x11mm/154mm フレアナットレンチ(15ﾟ)</t>
  </si>
  <si>
    <t>EA618ED-70</t>
  </si>
  <si>
    <t>1"DRx70mm ソケット</t>
  </si>
  <si>
    <t>EA615AF-5</t>
  </si>
  <si>
    <t>19x21mm/190x4.0mm 両口スパナ(薄型)</t>
  </si>
  <si>
    <t>EA615AN-3</t>
  </si>
  <si>
    <t>8x10mm 両口スパナ(軽量)</t>
  </si>
  <si>
    <t>0467</t>
  </si>
  <si>
    <t>EA615AD-9</t>
  </si>
  <si>
    <t>９本組/ 4- 9mm 片口スパナ(ﾐﾆ)</t>
  </si>
  <si>
    <t>EA164NL-380</t>
  </si>
  <si>
    <t>1"DR/80mm ｲﾝﾊﾟｸﾄｿｹｯﾄ(ｱﾝｶｰﾎﾞﾙﾄ用)</t>
  </si>
  <si>
    <t>0480</t>
  </si>
  <si>
    <t>EA164CB-75</t>
  </si>
  <si>
    <t>3/8"DRx 75mm ｲﾝﾊﾟｸﾄ･ｴｸｽﾃﾝｼｮﾝ(ﾛｯｸﾎﾞｰﾙ付)</t>
  </si>
  <si>
    <t>EA164EB-132</t>
  </si>
  <si>
    <t>3/4"DRx32mm インパクトソケット(十二角)</t>
  </si>
  <si>
    <t>0483</t>
  </si>
  <si>
    <t>EA164FB-225</t>
  </si>
  <si>
    <t>1"DR/    2"    インパクトソケット(ｲﾝﾁ)</t>
  </si>
  <si>
    <t>0490</t>
  </si>
  <si>
    <t>EA613XF-13</t>
  </si>
  <si>
    <t>120-130mm フックレンチ(ﾒｯｷ付)</t>
  </si>
  <si>
    <t>EA613XR-10</t>
  </si>
  <si>
    <t>22-125mm/8.0mm 自在ピンレンチ</t>
  </si>
  <si>
    <t>EA613XS-23</t>
  </si>
  <si>
    <t>40- 80mm/4mm ヒンジピンレンチ(ｵﾌｾｯﾄ型)</t>
  </si>
  <si>
    <t>EA534XA-0.5</t>
  </si>
  <si>
    <t>0.5mmx 73m セーフティーワイヤー(ｽﾃﾝﾚｽ製)</t>
  </si>
  <si>
    <t>EA534XA-5</t>
  </si>
  <si>
    <t>0.5mmx286m セーフティーワイヤー(ｽﾃﾝﾚｽ製)</t>
  </si>
  <si>
    <t>EA534XC-1</t>
  </si>
  <si>
    <t>267mm ｾｰﾌﾃｨｰ･ﾜｲﾔｰﾂｲｽﾀｰ(右ねじり)</t>
  </si>
  <si>
    <t>0500</t>
  </si>
  <si>
    <t>EA723HK-2</t>
  </si>
  <si>
    <t>0.2- 1.5Nm トルクドライバー(ﾌﾟﾘｾｯﾄ型)</t>
  </si>
  <si>
    <t>EA550MC-110</t>
  </si>
  <si>
    <t>６本組 [-]ドライバー(精密用)</t>
  </si>
  <si>
    <t>EA552EX-14</t>
  </si>
  <si>
    <t>-1.3/-2.5mm [-]両頭ドライバー(ｾﾗﾐｯｸ)</t>
  </si>
  <si>
    <t>0512</t>
  </si>
  <si>
    <t>EA683SP-12</t>
  </si>
  <si>
    <t>差替式 ミニドライバーセット[+,TORX]</t>
  </si>
  <si>
    <t>EA560PE-22</t>
  </si>
  <si>
    <t>2.0x 70mm [-]ドライバー</t>
  </si>
  <si>
    <t>EA573LW-2.5</t>
  </si>
  <si>
    <t>2.5 x 90mm [Hexagon]ドライバー</t>
  </si>
  <si>
    <t>EA573LY-2.5</t>
  </si>
  <si>
    <t>2.5 x 90mm [Ball-Hexagon]ドライバー</t>
  </si>
  <si>
    <t>EA573LY-3</t>
  </si>
  <si>
    <t>3.0 x100mm [Ball-Hexagon]ドライバー</t>
  </si>
  <si>
    <t>0521</t>
  </si>
  <si>
    <t>EA573MF</t>
  </si>
  <si>
    <t>T3-T9 /７本組 [Torx]ドライバー</t>
  </si>
  <si>
    <t>EA573MF-7</t>
  </si>
  <si>
    <t>T7x 50mm [Torx]ドライバー</t>
  </si>
  <si>
    <t>0523</t>
  </si>
  <si>
    <t>EA560WA-23</t>
  </si>
  <si>
    <t>#3x 25mm [+]ドライバー(ｽﾀﾋﾞｰ型)</t>
  </si>
  <si>
    <t>0524</t>
  </si>
  <si>
    <t>EA573SD-220</t>
  </si>
  <si>
    <t>20IPx100mm [TORX-PLUS]ドライバー</t>
  </si>
  <si>
    <t>EA573ST-6A</t>
  </si>
  <si>
    <t># 6x 80mm [TORQ-SET]ドライバー</t>
  </si>
  <si>
    <t>0527</t>
  </si>
  <si>
    <t>EA573AZ-25</t>
  </si>
  <si>
    <t>T25x100mm TORXドライバー</t>
  </si>
  <si>
    <t>0529</t>
  </si>
  <si>
    <t>EA564KG-115</t>
  </si>
  <si>
    <t># 2x6.0mm[+ -]ﾄﾞﾗｲﾊﾞｰ(差替･ﾊﾟﾜｰｸﾞﾘｯﾌﾟ)</t>
  </si>
  <si>
    <t>0544</t>
  </si>
  <si>
    <t>EA611AM-130</t>
  </si>
  <si>
    <t>T30x25mm [TORX central pin]ビット</t>
  </si>
  <si>
    <t>0545</t>
  </si>
  <si>
    <t>EA611ET-11</t>
  </si>
  <si>
    <t>#1x31mm [Mor Torq]ドライバービット</t>
  </si>
  <si>
    <t>EA611GA-163</t>
  </si>
  <si>
    <t>#3x 50mm [+]ドライバービット(ﾀﾞｲﾔﾓﾝﾄﾞ付)</t>
  </si>
  <si>
    <t>0553</t>
  </si>
  <si>
    <t>EA611AG-60</t>
  </si>
  <si>
    <t>T60x35mm/5/16"Hex [Torx]インパクトビット</t>
  </si>
  <si>
    <t>0559</t>
  </si>
  <si>
    <t>EA573AP-4</t>
  </si>
  <si>
    <t>4.0x 80mm [Ball Hex]ｷｰﾚﾝﾁ(ﾎｰﾙﾄﾞ機能付)</t>
  </si>
  <si>
    <t>0560</t>
  </si>
  <si>
    <t>EA573BL-5</t>
  </si>
  <si>
    <t>5.0x116mm [Hexagon]キーレンチ(ﾛﾝｸﾞ)</t>
  </si>
  <si>
    <t>0561</t>
  </si>
  <si>
    <t>EA573AH-3</t>
  </si>
  <si>
    <t>3.0x150mm [Hexagon]Ｔ型ドライバー</t>
  </si>
  <si>
    <t>EA573BH-6</t>
  </si>
  <si>
    <t>2.0-6.0mm [Ball Hexagon]ｷｰﾚﾝﾁ(折込式)</t>
  </si>
  <si>
    <t>0563</t>
  </si>
  <si>
    <t>EA573BM-5</t>
  </si>
  <si>
    <t>5.0x150mm [Hexagon]Ｔ型レンチ</t>
  </si>
  <si>
    <t>EA573F-4</t>
  </si>
  <si>
    <t>4.0x152mm [Hexagon]Ｔ型レンチ</t>
  </si>
  <si>
    <t>EA573BP-30</t>
  </si>
  <si>
    <t>T30x150mm [Torx]Ｔ型レンチ</t>
  </si>
  <si>
    <t>EA573KN-15</t>
  </si>
  <si>
    <t>T15 x100mm [Hexlobe]Ｔ型ドライバー</t>
  </si>
  <si>
    <t>EA573VM</t>
  </si>
  <si>
    <t>T10-T40/６本組 [Bore Hexlobe]Ｌ型レンチ</t>
  </si>
  <si>
    <t>0570</t>
  </si>
  <si>
    <t>EA652DC-11</t>
  </si>
  <si>
    <t>[EA652DC用] 替直針</t>
  </si>
  <si>
    <t>EA572MJ-20</t>
  </si>
  <si>
    <t>９本組 ピンポンチ(ﾛｰﾙﾋﾟﾝ用/真鍮製)</t>
  </si>
  <si>
    <t>EA521VX-24C</t>
  </si>
  <si>
    <t>200mm 精密やすり(先細平/油目)</t>
  </si>
  <si>
    <t>0578</t>
  </si>
  <si>
    <t>EA521VX-63B</t>
  </si>
  <si>
    <t>180mm 精密やすり(丸/中目)</t>
  </si>
  <si>
    <t>0584</t>
  </si>
  <si>
    <t>EA521PH-65</t>
  </si>
  <si>
    <t>215mm やすり(3本組/ｸﾛﾑｺｰﾃｨﾝｸﾞ/平/粗-細目</t>
  </si>
  <si>
    <t>0586</t>
  </si>
  <si>
    <t>EA521TR-250AS</t>
  </si>
  <si>
    <t>250mm 鉄工やすり(ｽﾃﾝﾚｽ用･平/荒中目)</t>
  </si>
  <si>
    <t>0588</t>
  </si>
  <si>
    <t>EA522AK-11A</t>
  </si>
  <si>
    <t>76x25x9.5mm 油砥石(長三角/中目)</t>
  </si>
  <si>
    <t>0590</t>
  </si>
  <si>
    <t>EA366MK-80</t>
  </si>
  <si>
    <t>64mmx0.9m/# 80 研磨紙ロール</t>
  </si>
  <si>
    <t>0593</t>
  </si>
  <si>
    <t>EA366C-2</t>
  </si>
  <si>
    <t>93x230㎜ 耐水ペーパーセット(6枚)</t>
  </si>
  <si>
    <t>0594</t>
  </si>
  <si>
    <t>EA366SE-120</t>
  </si>
  <si>
    <t>100x160mm/# 120 ガリガリパット(1枚)</t>
  </si>
  <si>
    <t>0596</t>
  </si>
  <si>
    <t>EA109AY-23</t>
  </si>
  <si>
    <t>9.5mm 耐熱ブラシ(ﾅｲﾛﾝ)</t>
  </si>
  <si>
    <t>EA109BJ-4</t>
  </si>
  <si>
    <t>精密用ペン型ブラシ(ﾅｲﾛﾝ製)</t>
  </si>
  <si>
    <t>0599</t>
  </si>
  <si>
    <t>EA109AR-1</t>
  </si>
  <si>
    <t>22x 32mm 耐静電ブラシ(豚毛)</t>
  </si>
  <si>
    <t>0606</t>
  </si>
  <si>
    <t>EA115HK-2A</t>
  </si>
  <si>
    <t>4.0L 脱脂洗浄剤･中性(超音波洗浄機用)</t>
  </si>
  <si>
    <t>EA992CW-15</t>
  </si>
  <si>
    <t>438x250x100mm 部品洗浄かご(ｽﾃﾝﾚｽ製)</t>
  </si>
  <si>
    <t>0612</t>
  </si>
  <si>
    <t>EA508SL-8</t>
  </si>
  <si>
    <t>580x367x101mm 深型パーツトレー(FRP製)</t>
  </si>
  <si>
    <t>EA508SC-155</t>
  </si>
  <si>
    <t>165x165x165mm ふた付深型ﾎﾞｯｸｽ(ｽﾃﾝﾚｽ製)</t>
  </si>
  <si>
    <t>0617</t>
  </si>
  <si>
    <t>EA929AC-38</t>
  </si>
  <si>
    <t>216x420mm 工業用ワイパー(特厚/100枚)</t>
  </si>
  <si>
    <t>EA929AW-13</t>
  </si>
  <si>
    <t>325x350mm 工業用ワイパー(50枚/ﾌﾞﾙｰ)</t>
  </si>
  <si>
    <t>EA929AW-13B</t>
  </si>
  <si>
    <t>325x350mm 工業用ワイパー(24ﾊﾟｯｸ/ﾌﾞﾙｰ)</t>
  </si>
  <si>
    <t>0629</t>
  </si>
  <si>
    <t>EA990XL-1</t>
  </si>
  <si>
    <t>ドラム缶オイルポンプ(手廻し式)</t>
  </si>
  <si>
    <t>EA990XL-4</t>
  </si>
  <si>
    <t>ドラム缶用薬品ポンプ(手廻し式)</t>
  </si>
  <si>
    <t>EA990XL-6</t>
  </si>
  <si>
    <t>ドラム缶用オイルポンプ(手押し式)</t>
  </si>
  <si>
    <t>0631</t>
  </si>
  <si>
    <t>EA990KH-1</t>
  </si>
  <si>
    <t>1829mm サイフォンチューブ</t>
  </si>
  <si>
    <t>EA992B-250</t>
  </si>
  <si>
    <t>φ250mm ドラム缶じょうご</t>
  </si>
  <si>
    <t>0639</t>
  </si>
  <si>
    <t>EA992BE-6</t>
  </si>
  <si>
    <t>φ213mm じょうご(ﾌｨﾙﾀｰ付)</t>
  </si>
  <si>
    <t>EA992CD-32</t>
  </si>
  <si>
    <t>φ 95mm ハンドル付じょうご(ｽﾃﾝﾚｽ製)</t>
  </si>
  <si>
    <t>EA991CN-8</t>
  </si>
  <si>
    <t>85ml ミニグリースポンプ(ﾌﾟｯｼｭ式)</t>
  </si>
  <si>
    <t>EA991CN-211</t>
  </si>
  <si>
    <t>1/8"NPTx300mmｸﾞﾘｰｽｶﾞﾝ用ﾌﾚｷﾎｰｽ(ﾛｯｸｶﾌﾟﾗｰ付</t>
  </si>
  <si>
    <t>EA991CN-300</t>
  </si>
  <si>
    <t>1/8"NPTx300mm ｸﾞﾘｰｽﾎﾟﾝﾌﾟ用フレキホース</t>
  </si>
  <si>
    <t>0652</t>
  </si>
  <si>
    <t>EA525AW-51</t>
  </si>
  <si>
    <t>150mm ドリルプレスバイス(ｸｲｯｸﾊﾝﾄﾞﾙ)</t>
  </si>
  <si>
    <t>0655</t>
  </si>
  <si>
    <t>EA637CE-14D</t>
  </si>
  <si>
    <t>呼14/ 60-135mm ステップクランプ</t>
  </si>
  <si>
    <t>0664</t>
  </si>
  <si>
    <t>EA639YB-22</t>
  </si>
  <si>
    <t>100kg トグルクランプ</t>
  </si>
  <si>
    <t>EA589RE-1</t>
  </si>
  <si>
    <t>0 -1.2mm ピンバイス</t>
  </si>
  <si>
    <t>0671</t>
  </si>
  <si>
    <t>EA595BE-8</t>
  </si>
  <si>
    <t>110mm 精密用ピンセット(非磁性ｽﾁｰﾙ)</t>
  </si>
  <si>
    <t>0679</t>
  </si>
  <si>
    <t>EA595GD-44</t>
  </si>
  <si>
    <t>126mm ピンセット(先尖り/ｽﾃﾝﾚｽ製)</t>
  </si>
  <si>
    <t>0683</t>
  </si>
  <si>
    <t>EA756TB-3B</t>
  </si>
  <si>
    <t>x10 / 85mm 拡大鏡(LED照明付)</t>
  </si>
  <si>
    <t>0686</t>
  </si>
  <si>
    <t>EA756DG-22</t>
  </si>
  <si>
    <t>x 3.5/ 65mm ハンドルーペ</t>
  </si>
  <si>
    <t>EA756FB-6</t>
  </si>
  <si>
    <t>x1.8/115mm ハンドルーペ</t>
  </si>
  <si>
    <t>EA756MB-12</t>
  </si>
  <si>
    <t>x2.0/90mm ハンドルーペ(LEDﾗｲﾄ付)</t>
  </si>
  <si>
    <t>EA304AP-15</t>
  </si>
  <si>
    <t>φ6.0mm 交換用こて先 (EA304AP用)</t>
  </si>
  <si>
    <t>0692</t>
  </si>
  <si>
    <t>EA323MB-15</t>
  </si>
  <si>
    <t>φ1.3/φ3.0mm 交換ノズル(EA323MB-1,2用)</t>
  </si>
  <si>
    <t>0694</t>
  </si>
  <si>
    <t>EA311CE-3</t>
  </si>
  <si>
    <t>1.6mm/200g 巻はんだ</t>
  </si>
  <si>
    <t>0702</t>
  </si>
  <si>
    <t>EA109DY-118</t>
  </si>
  <si>
    <t>φ4.5x147mm 精密用ｸﾘｰﾆﾝｸﾞｽﾃｨｯｸ(25本)</t>
  </si>
  <si>
    <t>0707</t>
  </si>
  <si>
    <t>EA721XL-12</t>
  </si>
  <si>
    <t>２６倍 オートレベル</t>
  </si>
  <si>
    <t>EA720MC-105</t>
  </si>
  <si>
    <t>60mmx50m 測量テープ</t>
  </si>
  <si>
    <t>0711</t>
  </si>
  <si>
    <t>EA757ZA-9</t>
  </si>
  <si>
    <t>5- 770m    レーザー距離計</t>
  </si>
  <si>
    <t>0714</t>
  </si>
  <si>
    <t>EA720LK-15</t>
  </si>
  <si>
    <t>13mmx 15m 巻尺(ｽﾃﾝﾚｽﾃｰﾌﾟ)</t>
  </si>
  <si>
    <t>0723</t>
  </si>
  <si>
    <t>EA581DA-61</t>
  </si>
  <si>
    <t>30m  墨つぼ(ﾐﾆ/青)</t>
  </si>
  <si>
    <t>0724</t>
  </si>
  <si>
    <t>EA581AG-1</t>
  </si>
  <si>
    <t>50m チョークライン(大型･太線)</t>
  </si>
  <si>
    <t>EA581CA-16</t>
  </si>
  <si>
    <t>かるこ(2個入)</t>
  </si>
  <si>
    <t>EA628AS-92</t>
  </si>
  <si>
    <t>φ1.2mmx130m 蛍光水糸(ﾋﾟﾝｸ/ﾊﾝﾄﾞﾙ付)</t>
  </si>
  <si>
    <t>0737</t>
  </si>
  <si>
    <t>EA720WD-11</t>
  </si>
  <si>
    <t>150mm プロトラクター(拡大鏡付)</t>
  </si>
  <si>
    <t>0738</t>
  </si>
  <si>
    <t>EA725T-143</t>
  </si>
  <si>
    <t>マグネットベースゲージホルダー</t>
  </si>
  <si>
    <t>0743</t>
  </si>
  <si>
    <t>EA725EH-51</t>
  </si>
  <si>
    <t>0- 25mm マイクロメーター(ｶｳﾝﾀｰ付)</t>
  </si>
  <si>
    <t>EA725EH-110A</t>
  </si>
  <si>
    <t>6- 8mm デジタル内径マイクロメーター</t>
  </si>
  <si>
    <t>EA725EH-114</t>
  </si>
  <si>
    <t>16-20mm デジタル内径マイクロメーター</t>
  </si>
  <si>
    <t>EA725EH-115</t>
  </si>
  <si>
    <t>20-25mm デジタル内径マイクロメーター</t>
  </si>
  <si>
    <t>0749</t>
  </si>
  <si>
    <t>EA725RD-1</t>
  </si>
  <si>
    <t>75mm/25枚組 シクネスゲージ</t>
  </si>
  <si>
    <t>0759</t>
  </si>
  <si>
    <t>EA715CA-19</t>
  </si>
  <si>
    <t>520g(0.001g) 電子天秤(小型風防付)</t>
  </si>
  <si>
    <t>0782</t>
  </si>
  <si>
    <t>EA708SN-3</t>
  </si>
  <si>
    <t>クランプメーター(ﾃﾞｼﾞﾀﾙ/微小DC電流検出)</t>
  </si>
  <si>
    <t>0806</t>
  </si>
  <si>
    <t>EA701BC-34</t>
  </si>
  <si>
    <t>-35/+1500ﾟC 放射温度計</t>
  </si>
  <si>
    <t>EA728AC-31</t>
  </si>
  <si>
    <t>105x30mm デジタル温度計</t>
  </si>
  <si>
    <t>EA728G-51</t>
  </si>
  <si>
    <t>200x36mm 温度計(白)</t>
  </si>
  <si>
    <t>0812</t>
  </si>
  <si>
    <t>EA728EB-31</t>
  </si>
  <si>
    <t>140mm 温度･湿度計 [白]</t>
  </si>
  <si>
    <t>EA802AD-2A</t>
  </si>
  <si>
    <t>AC100V/860W パワーミキサー(中粘度用)</t>
  </si>
  <si>
    <t>EA802K-1</t>
  </si>
  <si>
    <t>AC100V/860W パワーミキサー(高粘度用)</t>
  </si>
  <si>
    <t>EA826EH-5</t>
  </si>
  <si>
    <t>#100(粗目) 研磨ホイール(EA826AE,EG,EH用)</t>
  </si>
  <si>
    <t>EA818E-21A</t>
  </si>
  <si>
    <t>3.2x 1.0mm ルータービット</t>
  </si>
  <si>
    <t>EA818E-22A</t>
  </si>
  <si>
    <t>4.8x 1.4mm ルータービット</t>
  </si>
  <si>
    <t>EA818EE-5</t>
  </si>
  <si>
    <t>AC100V/10000-28000rpm/50Hz ｸﾞﾗｲﾝﾀﾞｰｾｯﾄ</t>
  </si>
  <si>
    <t>EA818E-58A</t>
  </si>
  <si>
    <t>4.8x10.0mm/3.2mm軸 ダイヤモンドバー</t>
  </si>
  <si>
    <t>EA818E-61B</t>
  </si>
  <si>
    <t>EA818E-156</t>
  </si>
  <si>
    <t>EA818E-307</t>
  </si>
  <si>
    <t>EA818E-121A</t>
  </si>
  <si>
    <t>19.0mm/3.2mm軸 軸付ブラシ(ｽﾃﾝﾚｽﾜｲﾔｰ/2本)</t>
  </si>
  <si>
    <t>EA818E-132A</t>
  </si>
  <si>
    <t>13.0mm/3.2mm軸 軸付ブラシ(真鍮/2本)</t>
  </si>
  <si>
    <t>EA818E-221</t>
  </si>
  <si>
    <t>38mm/3.2mm軸 カッティングホイールセット</t>
  </si>
  <si>
    <t>EA818E-226</t>
  </si>
  <si>
    <t>38.1mm ｶｯﾃｨﾝｸﾞﾎｲｰﾙ(ﾌﾟﾗｽﾁｯｸ用/5枚)</t>
  </si>
  <si>
    <t>0868</t>
  </si>
  <si>
    <t>EA815SW-2</t>
  </si>
  <si>
    <t>φ4.0mm×21m/50A アースリール(手動巻取)</t>
  </si>
  <si>
    <t>0872</t>
  </si>
  <si>
    <t>EA815MS-32</t>
  </si>
  <si>
    <t>AC125V/30m ﾒﾀﾙｾﾝｻｰﾘｰﾙ(感度調整/漏電遮断)</t>
  </si>
  <si>
    <t>0875</t>
  </si>
  <si>
    <t>EA815GC-31</t>
  </si>
  <si>
    <t>AC125V/15A/1.2m 延長コード(3口)</t>
  </si>
  <si>
    <t>0889</t>
  </si>
  <si>
    <t>EA824DG-2.3</t>
  </si>
  <si>
    <t>1/4"/2.3mm ドリルビット(HSS/2本)</t>
  </si>
  <si>
    <t>0891</t>
  </si>
  <si>
    <t>EA824DS-4.0</t>
  </si>
  <si>
    <t>4.0㎜ 薄板ドリル(六角軸/HSS)</t>
  </si>
  <si>
    <t>EA824DS-6.0</t>
  </si>
  <si>
    <t>6.0㎜ 薄板ドリル(六角軸/HSS)</t>
  </si>
  <si>
    <t>EA827HD-1</t>
  </si>
  <si>
    <t>6.3-20.5mm ｶｳﾝﾀｰｼﾝｸ(6本組･HSS･TiNｺｰﾄ)</t>
  </si>
  <si>
    <t>EA827H-16</t>
  </si>
  <si>
    <t>16.5mm カウンターシンク(1/4"六角軸・HSS)</t>
  </si>
  <si>
    <t>EA824RE-2.0</t>
  </si>
  <si>
    <t>2.0x 60mm ｴﾝﾄﾞﾐﾙ(TiAlN coat/超硬･ﾎﾞｰﾙ)</t>
  </si>
  <si>
    <t>EA824RE-3.0</t>
  </si>
  <si>
    <t>3.0x 60mm ｴﾝﾄﾞﾐﾙ(TiAlN coat/超硬･ﾎﾞｰﾙ)</t>
  </si>
  <si>
    <t>0915</t>
  </si>
  <si>
    <t>EA818E-167</t>
  </si>
  <si>
    <t>6.4x15.0mm/2.4mm軸 ゴム砥石</t>
  </si>
  <si>
    <t>EA819WM-142</t>
  </si>
  <si>
    <t>10本組/#180 軸付き砥石セット(2.35mm軸)</t>
  </si>
  <si>
    <t>0916</t>
  </si>
  <si>
    <t>EA819WM-123</t>
  </si>
  <si>
    <t>4本組 軸付きフェルトバフ(2.35mm軸)</t>
  </si>
  <si>
    <t>0919</t>
  </si>
  <si>
    <t>EA819DF-113</t>
  </si>
  <si>
    <t>1.5x5.0x55mm ダイヤモンドバー(3mm軸)</t>
  </si>
  <si>
    <t>EA819DF-144</t>
  </si>
  <si>
    <t>6.0x6.0x55mm ダイヤモンドバー(3mm軸)</t>
  </si>
  <si>
    <t>0928</t>
  </si>
  <si>
    <t>EA819AJ-140</t>
  </si>
  <si>
    <t>6.0mm/3mm 軸付ブラシ(ﾌｧｲﾊﾞｰ/ｱﾙﾐﾅ)</t>
  </si>
  <si>
    <t>EA822E-35</t>
  </si>
  <si>
    <t>35mm 超硬付深穴ホールソー(替刃)</t>
  </si>
  <si>
    <t>0953</t>
  </si>
  <si>
    <t>EA810MV-24</t>
  </si>
  <si>
    <t>24.0x305mm SDS-max ドリルビット</t>
  </si>
  <si>
    <t>EA810MV-35</t>
  </si>
  <si>
    <t>35.0x305mm SDS-max ドリルビット</t>
  </si>
  <si>
    <t>EA810MV-200</t>
  </si>
  <si>
    <t>20.0x540mm SDS-max ロングドリルビット</t>
  </si>
  <si>
    <t>EA810MV-240</t>
  </si>
  <si>
    <t>24.0x540mm SDS-max ロングドリルビット</t>
  </si>
  <si>
    <t>EA810MV-260</t>
  </si>
  <si>
    <t>26.0x540mm SDS-max ロングドリルビット</t>
  </si>
  <si>
    <t>EA810MV-280</t>
  </si>
  <si>
    <t>28.0x540mm SDS-max ロングドリルビット</t>
  </si>
  <si>
    <t>EA820AC-35</t>
  </si>
  <si>
    <t>35x170mm 振動用ロングコアドリル</t>
  </si>
  <si>
    <t>EA824WY-70</t>
  </si>
  <si>
    <t>70mm ウッディングコアドリル(SDSｼｬﾝｸ)</t>
  </si>
  <si>
    <t>EA810TC-11</t>
  </si>
  <si>
    <t>22x280mm コールドチゼル(六角軸)</t>
  </si>
  <si>
    <t>0960</t>
  </si>
  <si>
    <t>EA851CH-3</t>
  </si>
  <si>
    <t>φ165x1.6x20mm/60T 超硬チップソー</t>
  </si>
  <si>
    <t>0964</t>
  </si>
  <si>
    <t>EA857LF-36</t>
  </si>
  <si>
    <t>150mmx10T 湾曲ﾚｼﾌﾟﾛｿｰﾌﾞﾚｰﾄﾞ(ﾁﾀﾝｺｰﾄ/5枚)</t>
  </si>
  <si>
    <t>0991</t>
  </si>
  <si>
    <t>EA116HG-1</t>
  </si>
  <si>
    <t>AC100V/750W エアーコンプレッサー(ﾀﾝｸ10L)</t>
  </si>
  <si>
    <t>0992</t>
  </si>
  <si>
    <t>EA116ZA-1</t>
  </si>
  <si>
    <t>1.0L コンプレッサーオイル</t>
  </si>
  <si>
    <t>0993</t>
  </si>
  <si>
    <t>EA155DB-11</t>
  </si>
  <si>
    <t>3/8"DR エアーインパクトレンチ(ｱﾝｸﾞﾙﾍｯﾄﾞ)</t>
  </si>
  <si>
    <t>EA155SJ</t>
  </si>
  <si>
    <t>1/2"DR エアーインパクトレンチセット</t>
  </si>
  <si>
    <t>1001</t>
  </si>
  <si>
    <t>EA161LN-32</t>
  </si>
  <si>
    <t>100㎜x   32T エアーソーブレード(25枚)</t>
  </si>
  <si>
    <t>EA123SC-1</t>
  </si>
  <si>
    <t>56mm エアーブローガン(静音型/ﾌﾟﾗｸﾞ付)</t>
  </si>
  <si>
    <t>1013</t>
  </si>
  <si>
    <t>EA124BD-40A</t>
  </si>
  <si>
    <t>8.0mmx40m エアーホースリール(ｳﾚﾀﾝ製)</t>
  </si>
  <si>
    <t>EA153SL-4</t>
  </si>
  <si>
    <t>Rc 1/2" エアールブリケーター(ﾌﾞﾗｹｯﾄ付)</t>
  </si>
  <si>
    <t>EA140D-34</t>
  </si>
  <si>
    <t>1/2" 雌ねじプラグ･ソケットセット</t>
  </si>
  <si>
    <t>1048</t>
  </si>
  <si>
    <t>EA425BH-16</t>
  </si>
  <si>
    <t>R 1/8"x 6.0mm ボールバルブ(ｽﾃﾑ式･ｱﾝｸﾞﾙ)</t>
  </si>
  <si>
    <t>EA469HF-40</t>
  </si>
  <si>
    <t>40AxRc1･1/2"雌ﾈｼﾞｿｹｯﾄ(3管種用ﾒｶﾆｶﾙ継手)</t>
  </si>
  <si>
    <t>1062</t>
  </si>
  <si>
    <t>EA470AG-110</t>
  </si>
  <si>
    <t>Rc  1"   ボールバルブ(ｽﾃﾝﾚｽ製/ﾌﾙﾎﾞｱ型)</t>
  </si>
  <si>
    <t>1063</t>
  </si>
  <si>
    <t>EA470BK-10</t>
  </si>
  <si>
    <t>Rc    1" ボールバルブ(ｽﾃﾝﾚｽ製)</t>
  </si>
  <si>
    <t>EA469SD-4</t>
  </si>
  <si>
    <t>Rc1/2"[ﾌﾗｯﾊﾟｰ式]サイトグラス(ｽﾃﾝﾚｽ製)</t>
  </si>
  <si>
    <t>EA462CA-204</t>
  </si>
  <si>
    <t>G 1/2" 雄ねじカップリング(ｽﾃﾝﾚｽ製)</t>
  </si>
  <si>
    <t>1071</t>
  </si>
  <si>
    <t>EA466-2BA</t>
  </si>
  <si>
    <t>1.0 L ｳｫｰﾀｰﾊﾝﾏｰ ｼｮｯｸｱﾌﾞｿｰﾊﾞｰ(ｽﾃﾝﾚｽ製)</t>
  </si>
  <si>
    <t>1082</t>
  </si>
  <si>
    <t>EA468GK-21</t>
  </si>
  <si>
    <t>手洗器用ピストンバルブ</t>
  </si>
  <si>
    <t>1098</t>
  </si>
  <si>
    <t>EA469BP-14</t>
  </si>
  <si>
    <t>PJ1/2"xRp1/2" 水栓取付脚</t>
  </si>
  <si>
    <t>1104</t>
  </si>
  <si>
    <t>EA468DB-29</t>
  </si>
  <si>
    <t>170mm ごみこし網(銅製)</t>
  </si>
  <si>
    <t>1107</t>
  </si>
  <si>
    <t>EA472AC-33</t>
  </si>
  <si>
    <t>呼32・38・51兼用 ロータンクゴムフロート</t>
  </si>
  <si>
    <t>EA463AP-89</t>
  </si>
  <si>
    <t>79- 89mm 手締めﾎｰｽｸﾗﾝﾌﾟ(ﾀﾞﾌﾞﾙﾜｲﾔｰ/2個)</t>
  </si>
  <si>
    <t>EA475B-30</t>
  </si>
  <si>
    <t>300x 7.6mm 結束バンド(耐候性/10本)</t>
  </si>
  <si>
    <t>EA475B-68</t>
  </si>
  <si>
    <t>685mm x  9.0mm 結束バンド (耐候性/10本)</t>
  </si>
  <si>
    <t>1116</t>
  </si>
  <si>
    <t>EA475FX-130</t>
  </si>
  <si>
    <t>301x4.8mm 結束ﾊﾞﾝﾄﾞ(金属･X線検出用/100本</t>
  </si>
  <si>
    <t>1129</t>
  </si>
  <si>
    <t>EA440CP-315</t>
  </si>
  <si>
    <t>15A Uバンド(冷温水配管断熱用/保温厚30t)</t>
  </si>
  <si>
    <t>EA945AD-12A</t>
  </si>
  <si>
    <t>11.2x7.0mm ワイヤークリップ(10個)</t>
  </si>
  <si>
    <t>EA945AD-14A</t>
  </si>
  <si>
    <t>17.8x13.3mm ワイヤークリップ(10個)</t>
  </si>
  <si>
    <t>EA947FA-20A</t>
  </si>
  <si>
    <t>16.5-20.1mm 自在ケーブルクランプ(10個)</t>
  </si>
  <si>
    <t>EA947FA-35</t>
  </si>
  <si>
    <t>20x10x12mm コードクリップ(粘着付/40個)</t>
  </si>
  <si>
    <t>1138</t>
  </si>
  <si>
    <t>EA940AS-107</t>
  </si>
  <si>
    <t>M 8/ 84x20x20mm アース端子(ねじ止め)</t>
  </si>
  <si>
    <t>EA948HJ-12</t>
  </si>
  <si>
    <t>12mm  ブッシング(黒/10個)</t>
  </si>
  <si>
    <t>EA947BP-23</t>
  </si>
  <si>
    <t>E31･C31 電線管片ｻﾄﾞﾙ(ねじ無･薄鋼用/10個)</t>
  </si>
  <si>
    <t>EA940CF-123</t>
  </si>
  <si>
    <t>300V/15A 埋込スイッチ(片切/ﾄﾘﾌﾟﾙ)</t>
  </si>
  <si>
    <t>EA940CF-127</t>
  </si>
  <si>
    <t>300V/15A 埋込ネームスイッチ(片切/ﾀﾞﾌﾞﾙ)</t>
  </si>
  <si>
    <t>EA940CD-451</t>
  </si>
  <si>
    <t>スイッチ取付金具(20個入)</t>
  </si>
  <si>
    <t>EA940CF-11</t>
  </si>
  <si>
    <t>AC300V/15.0A 埋込み型スイッチ(片切)</t>
  </si>
  <si>
    <t>1159</t>
  </si>
  <si>
    <t>EA940CG-11A</t>
  </si>
  <si>
    <t>AC100V/12A 防水型コンセント(1.5mｺｰﾄﾞ付)</t>
  </si>
  <si>
    <t>EA940BZ-135</t>
  </si>
  <si>
    <t>250V/30A 防水型引掛けコネクター(接地3P)</t>
  </si>
  <si>
    <t>EA940BZ-136</t>
  </si>
  <si>
    <t>250V/60A 防水型引掛けコネクター(接地3P)</t>
  </si>
  <si>
    <t>EA940BZ-144</t>
  </si>
  <si>
    <t>250V/20A 防水型引掛けプラグ(接地3P)</t>
  </si>
  <si>
    <t>EA940BZ-146</t>
  </si>
  <si>
    <t>250V/60A 防水型引掛けプラグ(接地3P)</t>
  </si>
  <si>
    <t>EA944BH-192</t>
  </si>
  <si>
    <t>10.5mm x 5m 熱収縮チューブ(白)</t>
  </si>
  <si>
    <t>EA944BR-3</t>
  </si>
  <si>
    <t>27.9x152mm 熱収縮チューブ(肉厚/黒)</t>
  </si>
  <si>
    <t>1185</t>
  </si>
  <si>
    <t>EA940ML-13</t>
  </si>
  <si>
    <t>30A/AC220V 制御盤用遮断器</t>
  </si>
  <si>
    <t>EA940NA-13</t>
  </si>
  <si>
    <t>200V 0.4 kw 電磁開閉器(標準)[AC200V]</t>
  </si>
  <si>
    <t>EA940NA-16</t>
  </si>
  <si>
    <t>200V 2.2 kw 電磁開閉器(標準)[AC200V]</t>
  </si>
  <si>
    <t>EA940NA-31</t>
  </si>
  <si>
    <t>100V/200V･4.0 kw 電磁開閉器(標準形)</t>
  </si>
  <si>
    <t>EA940NA-41</t>
  </si>
  <si>
    <t>200V/200V･4.0 kw 電磁開閉器(標準形)</t>
  </si>
  <si>
    <t>EA940NA-42</t>
  </si>
  <si>
    <t>200V/200V･5.5 kw 電磁開閉器(標準形)</t>
  </si>
  <si>
    <t>EA940NA-43</t>
  </si>
  <si>
    <t>200V/200V･7.5 kw 電磁開閉器(標準形)</t>
  </si>
  <si>
    <t>EA940NB-1</t>
  </si>
  <si>
    <t>100V/200V･2.2 kw 電磁接触器(標準形)</t>
  </si>
  <si>
    <t>EA940NB-4</t>
  </si>
  <si>
    <t>100V/200V･7.5 kw 電磁接触器(標準形)</t>
  </si>
  <si>
    <t>EA940NB-13</t>
  </si>
  <si>
    <t>200V/200V･5.5 kw 電磁接触器(標準形)</t>
  </si>
  <si>
    <t>EA940NB-14</t>
  </si>
  <si>
    <t>200V/200V･7.5 kw 電磁接触器(標準形)</t>
  </si>
  <si>
    <t>1189</t>
  </si>
  <si>
    <t>EA940NF-3</t>
  </si>
  <si>
    <t>0.15- 0.24A  サーマルリレー(標準形)</t>
  </si>
  <si>
    <t>EA940NF-11</t>
  </si>
  <si>
    <t>0.95- 1.45A  サーマルリレー(標準形)</t>
  </si>
  <si>
    <t>EA940NF-15</t>
  </si>
  <si>
    <t>2.8 - 4.2 A  サーマルリレー(標準形)</t>
  </si>
  <si>
    <t>1197</t>
  </si>
  <si>
    <t>EA940DB-5B</t>
  </si>
  <si>
    <t>AC200/220V ＬＥＤ表示灯(乳白色)</t>
  </si>
  <si>
    <t>EA940DE-3</t>
  </si>
  <si>
    <t>AC/DC 6V (20.5mm) ＬＥＤランプ(ｱﾝﾊﾞｰ)</t>
  </si>
  <si>
    <t>EA940DE-73</t>
  </si>
  <si>
    <t>AC/DC24V/E10(23mm) ＬＥＤランプ(ｱﾝﾊﾞｰ)</t>
  </si>
  <si>
    <t>1200</t>
  </si>
  <si>
    <t>EA940DD-57</t>
  </si>
  <si>
    <t>DC 24V/30mm用 盤用音調ブザー</t>
  </si>
  <si>
    <t>EA940MX-22</t>
  </si>
  <si>
    <t>200V/2.2kw  インバーター(3相ﾓｰﾀｰ用)</t>
  </si>
  <si>
    <t>EA951CB-101</t>
  </si>
  <si>
    <t>101x95x24mm 楕円ハンドル(ｽﾃﾝﾚｽ製)</t>
  </si>
  <si>
    <t>1208</t>
  </si>
  <si>
    <t>EA948AD-101</t>
  </si>
  <si>
    <t>M5x10mm 雄ねじノブ</t>
  </si>
  <si>
    <t>EA948AD-111</t>
  </si>
  <si>
    <t>M8x20mm 雄ねじノブ</t>
  </si>
  <si>
    <t>EA948BX-35</t>
  </si>
  <si>
    <t>M10x40mm [ｱﾙﾐ製]雌ねじボール</t>
  </si>
  <si>
    <t>EA948BX-136A</t>
  </si>
  <si>
    <t>M6x10mm/φ39.5mm 雄ねじノブ</t>
  </si>
  <si>
    <t>EA948CE-24</t>
  </si>
  <si>
    <t>M8 x 64mm [ｸﾛｰﾑﾒｯｷ]ハンドル</t>
  </si>
  <si>
    <t>EA948AK-14</t>
  </si>
  <si>
    <t>M12x20mm 回転ハンドル</t>
  </si>
  <si>
    <t>EA948CB-411</t>
  </si>
  <si>
    <t>M5x15mm 雄ねじミニクランプレバー(ﾌﾞﾗｯｸ)</t>
  </si>
  <si>
    <t>EA948CB-503</t>
  </si>
  <si>
    <t>M4x20mm 雄ねじミニクランプレバー(ｵﾚﾝｼﾞ)</t>
  </si>
  <si>
    <t>EA948CH-115</t>
  </si>
  <si>
    <t>M10x40mm 雄ねじカムレバー(回転式)</t>
  </si>
  <si>
    <t>EA948CH-208</t>
  </si>
  <si>
    <t>M4x20mm 雄ねじカムレバー(固定式)</t>
  </si>
  <si>
    <t>EA949RH-103</t>
  </si>
  <si>
    <t>5x 20mm ボールロックピン</t>
  </si>
  <si>
    <t>EA948JD-46</t>
  </si>
  <si>
    <t>500mm [左方向/下目盛] スケール(ｽﾃﾝﾚｽ)</t>
  </si>
  <si>
    <t>1219</t>
  </si>
  <si>
    <t>EA968CC-15</t>
  </si>
  <si>
    <t>AC100V･15W ｲﾝﾀﾞｸｼｮﾝﾓｰﾀｰ(端子箱付ﾀｲﾌﾟ)</t>
  </si>
  <si>
    <t>EA527BS-37</t>
  </si>
  <si>
    <t>12.7-15.9mm ﾌﾞﾗｲﾝﾄﾞﾘﾍﾞｯﾄ(ｽﾃﾝﾚｽ製/30本)</t>
  </si>
  <si>
    <t>1239</t>
  </si>
  <si>
    <t>EA947AF-31</t>
  </si>
  <si>
    <t>ボードアンカー(亜鉛製/25個)</t>
  </si>
  <si>
    <t>1242</t>
  </si>
  <si>
    <t>EA945SK-13</t>
  </si>
  <si>
    <t>5.0x70mm コンクリートビス(皿頭/鉄/ 40本)</t>
  </si>
  <si>
    <t>EA945SK-23</t>
  </si>
  <si>
    <t>4.0x38mm ｺﾝｸﾘｰﾄﾋﾞｽ(ﾅﾍﾞ頭/鉄/125本)</t>
  </si>
  <si>
    <t>EA949DT-607</t>
  </si>
  <si>
    <t>M 6x 60mm強力六角ﾎﾞﾙﾄ(SUS/ﾅｯﾄﾜｯｼｬ付半ﾈｼﾞ</t>
  </si>
  <si>
    <t>EA945TC-16A</t>
  </si>
  <si>
    <t>2.45x45mm 丸釘(約140本)</t>
  </si>
  <si>
    <t>EA945TC-18A</t>
  </si>
  <si>
    <t>3.05x65mm 丸釘(約60本)</t>
  </si>
  <si>
    <t>EA945VA-19A</t>
  </si>
  <si>
    <t>19mm 丸釘(約3450本/1kg)</t>
  </si>
  <si>
    <t>EA949FB-3A</t>
  </si>
  <si>
    <t>2.75x 50mm スクリュー釘(約100本)</t>
  </si>
  <si>
    <t>EA423R-9A</t>
  </si>
  <si>
    <t>P- 9 オーリング (ﾌｯ素ｺﾞﾑ/2個)</t>
  </si>
  <si>
    <t>EA423R-12A</t>
  </si>
  <si>
    <t>P-12 オーリング (ﾌｯ素ｺﾞﾑ/2個)</t>
  </si>
  <si>
    <t>EA423RW-14A</t>
  </si>
  <si>
    <t>S-14   オーリング(ﾆﾄﾘﾙ2種/固定用/5個)</t>
  </si>
  <si>
    <t>EA423RW-22A</t>
  </si>
  <si>
    <t>S-22   オーリング(ﾆﾄﾘﾙ2種/固定用/5個)</t>
  </si>
  <si>
    <t>1318</t>
  </si>
  <si>
    <t>EA781GB-102</t>
  </si>
  <si>
    <t>102x 51mm クリアホルダー(ﾏｸﾞﾈｯﾄ付/10枚)</t>
  </si>
  <si>
    <t>EA781GC-41</t>
  </si>
  <si>
    <t>35x60mm マグネット(ﾉﾌﾞ付)</t>
  </si>
  <si>
    <t>1319</t>
  </si>
  <si>
    <t>EA781ET-94A</t>
  </si>
  <si>
    <t>φ40mm/50kg ﾏｸﾞﾈｯﾄﾌｯｸ(ｽｲﾍﾞﾙ式/青)</t>
  </si>
  <si>
    <t>1322</t>
  </si>
  <si>
    <t>EA951KF-22</t>
  </si>
  <si>
    <t>25-45mm デジタル面付錠(引戸兼用)</t>
  </si>
  <si>
    <t>1327</t>
  </si>
  <si>
    <t>EA951LG-77</t>
  </si>
  <si>
    <t>50mm  戸当り(木床用)</t>
  </si>
  <si>
    <t>EA951B-22</t>
  </si>
  <si>
    <t>152mm 貫抜(ｽﾃﾝﾚｽ製)</t>
  </si>
  <si>
    <t>1331</t>
  </si>
  <si>
    <t>EA951EE-11</t>
  </si>
  <si>
    <t>35 x35x30mm ワイドアングル(ｽﾃﾝﾚｽ製)</t>
  </si>
  <si>
    <t>EA951EB-32</t>
  </si>
  <si>
    <t>82x16mm 一文字継手(ｽﾃﾝﾚｽ製/10本)</t>
  </si>
  <si>
    <t>1335</t>
  </si>
  <si>
    <t>EA951EA-93A</t>
  </si>
  <si>
    <t>19x38x140mm アングル(ｽﾃﾝﾚｽ製)</t>
  </si>
  <si>
    <t>EA951BS-64</t>
  </si>
  <si>
    <t>64x22mm フラッシュ丁番(ｽﾃﾝﾚｽ製/2枚)</t>
  </si>
  <si>
    <t>EA951CY-750C</t>
  </si>
  <si>
    <t>76x 50mm ﾌﾗｯﾄﾋﾝｼﾞ(亜鉛ﾀﾞｲｷｬｽﾄ/6個穴)</t>
  </si>
  <si>
    <t>EA951CN-402</t>
  </si>
  <si>
    <t>32x 22 mm 薄口溶接丁番(ｽﾃﾝﾚｽ製/2個)</t>
  </si>
  <si>
    <t>1343</t>
  </si>
  <si>
    <t>EA951E-60</t>
  </si>
  <si>
    <t>木ダボ用ドリルガイド</t>
  </si>
  <si>
    <t>EA951E-66</t>
  </si>
  <si>
    <t>6mm 接合ダボ(25本)</t>
  </si>
  <si>
    <t>EA638BR-62</t>
  </si>
  <si>
    <t>3/8"x49mm 丸ｶﾝﾎﾞﾙﾄ(ｱﾝｶｰﾌﾟﾗｸﾞ付/ｽﾃﾝﾚｽ製)</t>
  </si>
  <si>
    <t>1357</t>
  </si>
  <si>
    <t>EA951BR-108</t>
  </si>
  <si>
    <t>[EA951BR-106用] ﾊﾟｯﾁﾝ用フック(ｽﾃﾝﾚｽ製)</t>
  </si>
  <si>
    <t>1361</t>
  </si>
  <si>
    <t>EA638DE-16</t>
  </si>
  <si>
    <t>65x95mm アイプレート(ｽﾃﾝﾚｽ製)</t>
  </si>
  <si>
    <t>1366</t>
  </si>
  <si>
    <t>EA638CL-83</t>
  </si>
  <si>
    <t>10mm ワイヤークリップ(ｽﾁｰﾙ製)</t>
  </si>
  <si>
    <t>1370</t>
  </si>
  <si>
    <t>EA980SB-2</t>
  </si>
  <si>
    <t>2.0mmx 5m リンクチェーン(ｽﾃﾝﾚｽ製)</t>
  </si>
  <si>
    <t>EA638DY-113</t>
  </si>
  <si>
    <t>115 x8.0mm Ｓ型フック(ﾌﾟﾗｽﾁｯｸ製/赤･5個)</t>
  </si>
  <si>
    <t>EA980TW-1</t>
  </si>
  <si>
    <t>2.6mmx1.0m マンテルチェーン(両端ﾌｯｸ付)</t>
  </si>
  <si>
    <t>1373</t>
  </si>
  <si>
    <t>EA628XC-3A</t>
  </si>
  <si>
    <t>φ3.0mmx145m クレモナロープ(三つ打ち)</t>
  </si>
  <si>
    <t>EA628XC-4A</t>
  </si>
  <si>
    <t>φ4.0mmx 95m クレモナロープ(三つ打ち)</t>
  </si>
  <si>
    <t>EA638AX-75</t>
  </si>
  <si>
    <t>82mm スプリングスナップ(ｽｲﾍﾞﾙ金具付)</t>
  </si>
  <si>
    <t>1380</t>
  </si>
  <si>
    <t>EA638JV-8</t>
  </si>
  <si>
    <t>79.5x 8.0mm スナップフック(ｽﾃﾝﾚｽ製)</t>
  </si>
  <si>
    <t>EA638JV-11</t>
  </si>
  <si>
    <t>117.6x11.1mm スナップフック(ｽﾃﾝﾚｽ製)</t>
  </si>
  <si>
    <t>EA970BA-23</t>
  </si>
  <si>
    <t>３号レール用トロリー複車(ﾌﾟﾚｽ)</t>
  </si>
  <si>
    <t>EA970BB-23</t>
  </si>
  <si>
    <t>３号レール用トロリー複車(ﾍﾞｱﾘﾝｸﾞ入)</t>
  </si>
  <si>
    <t>EA970BF-3</t>
  </si>
  <si>
    <t>３号レール用ガイドローラー(ﾄﾞｱﾊﾝｶﾞｰ用)</t>
  </si>
  <si>
    <t>EA628AX-41</t>
  </si>
  <si>
    <t>φ1.5mmx40m ポリエステルコード(黒)</t>
  </si>
  <si>
    <t>EA948TF-13</t>
  </si>
  <si>
    <t>48.6mm ﾊﾟｲﾌﾟｼﾞｮｲﾝﾄ(片締ﾎﾞﾙﾄ止金具/平面用</t>
  </si>
  <si>
    <t>1401</t>
  </si>
  <si>
    <t>EA125HB-6B</t>
  </si>
  <si>
    <t>6/11.0mmx20m ﾌﾟﾚｯｼｬｰﾎｰｽ(PVC耐油)</t>
  </si>
  <si>
    <t>1410</t>
  </si>
  <si>
    <t>EA441VC-5</t>
  </si>
  <si>
    <t>450x450x 0.5mm アルミ板</t>
  </si>
  <si>
    <t>1412</t>
  </si>
  <si>
    <t>EA440DZ-58</t>
  </si>
  <si>
    <t>400x 150x15mm 棚板(ﾊﾟｲﾝ集成/無塗装)</t>
  </si>
  <si>
    <t>1413</t>
  </si>
  <si>
    <t>EA440DY-273</t>
  </si>
  <si>
    <t>600x600x0.5mm 硬質塩ビ板(白/1枚)</t>
  </si>
  <si>
    <t>EA997XD-261</t>
  </si>
  <si>
    <t>30x1000x 3mm 天然ゴムスポンジ</t>
  </si>
  <si>
    <t>1423</t>
  </si>
  <si>
    <t>EA911AW-5</t>
  </si>
  <si>
    <t>1.0x5.0m/0.6mm ケブラー生地(片面ｱﾙﾐ)</t>
  </si>
  <si>
    <t>1444</t>
  </si>
  <si>
    <t>EA944MT-40</t>
  </si>
  <si>
    <t>100x200mm シート補修粘着テープ(ｸﾘｱ/強力)</t>
  </si>
  <si>
    <t>1450</t>
  </si>
  <si>
    <t>EA944KD-71</t>
  </si>
  <si>
    <t>35x915mm すきま風遮断ｼｰﾄ(ﾌﾞﾗｼ型/ﾌﾞﾛﾝｽﾞ)</t>
  </si>
  <si>
    <t>EA944SB-1</t>
  </si>
  <si>
    <t>10mmx20m 導電性粘着テープ(銅箔)</t>
  </si>
  <si>
    <t>1455</t>
  </si>
  <si>
    <t>EA930TA-4</t>
  </si>
  <si>
    <t>200g 液状ガスケット(灰色)</t>
  </si>
  <si>
    <t>EA305HB-57</t>
  </si>
  <si>
    <t>φ11.0x 45mm [EA305HB-16用] ﾎｯﾄﾒﾙﾄｽﾃｨｯｸ</t>
  </si>
  <si>
    <t>1478</t>
  </si>
  <si>
    <t>EA934HC-1</t>
  </si>
  <si>
    <t>20ml 多用途瞬間接着補修材</t>
  </si>
  <si>
    <t>EA922JD-6</t>
  </si>
  <si>
    <t>65g タイル目地剤</t>
  </si>
  <si>
    <t>1489</t>
  </si>
  <si>
    <t>EA920DE-21</t>
  </si>
  <si>
    <t>80g ゲルコート剤(絶縁･防食/半透明)</t>
  </si>
  <si>
    <t>EA942CL-12</t>
  </si>
  <si>
    <t>5kg [水性]エポキシ強力防水塗料(ﾗｲﾄｸﾞﾘｰﾝ)</t>
  </si>
  <si>
    <t>1496</t>
  </si>
  <si>
    <t>EA942DM-230</t>
  </si>
  <si>
    <t>1.35～3.0m スプレー缶延長棒</t>
  </si>
  <si>
    <t>1497</t>
  </si>
  <si>
    <t>EA942DN-11</t>
  </si>
  <si>
    <t>420ml 万能プライマー</t>
  </si>
  <si>
    <t>1504</t>
  </si>
  <si>
    <t>EA920PB-15C</t>
  </si>
  <si>
    <t>400ml クレーンブーム用グリーススプレー</t>
  </si>
  <si>
    <t>EA921SB-1</t>
  </si>
  <si>
    <t>1.0L  磁気ボール盤用切削液(水溶性)</t>
  </si>
  <si>
    <t>1523</t>
  </si>
  <si>
    <t>EA925YC-5</t>
  </si>
  <si>
    <t>230x1200mm 電工バケツ(補強底)</t>
  </si>
  <si>
    <t>EA927GA-2A</t>
  </si>
  <si>
    <t>φ250x400mm/25L ﾛｰﾙﾄｯﾌﾟﾊﾞｯｸﾞ(防水/ﾌﾞﾙｰ)</t>
  </si>
  <si>
    <t>EA927GA-13</t>
  </si>
  <si>
    <t>φ300x550mm/45L ﾛｰﾙﾄｯﾌﾟﾘｭｯｸ(防水/ｲｴﾛｰ)</t>
  </si>
  <si>
    <t>1530</t>
  </si>
  <si>
    <t>EA927CH-122</t>
  </si>
  <si>
    <t>305x165x419mm/19.7L バックパック(ﾈｲﾋﾞｰ)</t>
  </si>
  <si>
    <t>EA944CD-8A</t>
  </si>
  <si>
    <t>80x100mm ﾅｲﾛﾝ袋(ﾁｬｯｸ/ｽﾀﾝﾄﾞ式/50枚)</t>
  </si>
  <si>
    <t>EA944CD-13A</t>
  </si>
  <si>
    <t>130x190mm ﾅｲﾛﾝ袋(ﾁｬｯｸ付/ｽﾀﾝﾄﾞ式/50枚)</t>
  </si>
  <si>
    <t>EA944CD-14A</t>
  </si>
  <si>
    <t>140x200mm ﾅｲﾛﾝ袋(ﾁｬｯｸ付/ｽﾀﾝﾄﾞ式/50枚)</t>
  </si>
  <si>
    <t>EA944CG-170</t>
  </si>
  <si>
    <t>170x120mm ポリ袋(ﾁｬｯｸ/緑ﾗｲﾝ付/100枚)</t>
  </si>
  <si>
    <t>1537</t>
  </si>
  <si>
    <t>EA508TM-164</t>
  </si>
  <si>
    <t>500cc ローヤル缶(ｽﾁｰﾙ製)</t>
  </si>
  <si>
    <t>EA508TF-3</t>
  </si>
  <si>
    <t>180x120x 50mm/0.6L  保存容器(ｽﾃﾝﾚｽ製)</t>
  </si>
  <si>
    <t>1541</t>
  </si>
  <si>
    <t>EA508TB-12</t>
  </si>
  <si>
    <t>91x134x 34mm/260ml ＰＰパック(抗菌)</t>
  </si>
  <si>
    <t>EA508TL-36</t>
  </si>
  <si>
    <t>163x227x 84mm/ 1.95L 密閉保存容器</t>
  </si>
  <si>
    <t>EA508TC-56</t>
  </si>
  <si>
    <t>216x307x143mm/ 5.7L 密閉保存容器(PP製)</t>
  </si>
  <si>
    <t>1565</t>
  </si>
  <si>
    <t>EA957-452</t>
  </si>
  <si>
    <t>386x156mm 落下防止サイドバー</t>
  </si>
  <si>
    <t>1566</t>
  </si>
  <si>
    <t>EA506MA-2A</t>
  </si>
  <si>
    <t>350x550x250mm 引出し式収納ケース(2個)</t>
  </si>
  <si>
    <t>1568</t>
  </si>
  <si>
    <t>EA506MB-1</t>
  </si>
  <si>
    <t>160x210x100mm/1.5L ﾊﾞｯｸﾙ付収納ｹｰｽ</t>
  </si>
  <si>
    <t>EA506MB-1BA</t>
  </si>
  <si>
    <t>160x210x100mm/1.5L ﾊﾞｯｸﾙ付収納ｹｰｽ(12個)</t>
  </si>
  <si>
    <t>EA506MB-2</t>
  </si>
  <si>
    <t>200x350x110mm/  4L ﾊﾞｯｸﾙ付収納ｹｰｽ</t>
  </si>
  <si>
    <t>EA506MB-2BA</t>
  </si>
  <si>
    <t>200x350x110mm/  4L ﾊﾞｯｸﾙ付収納ｹｰｽ(12個)</t>
  </si>
  <si>
    <t>EA506MB-3</t>
  </si>
  <si>
    <t>200x350x180mm/  7L ﾊﾞｯｸﾙ付収納ｹｰｽ</t>
  </si>
  <si>
    <t>EA506MB-3BA</t>
  </si>
  <si>
    <t>200x350x180mm/  7L ﾊﾞｯｸﾙ付収納ｹｰｽ(12個)</t>
  </si>
  <si>
    <t>EA506MB-11</t>
  </si>
  <si>
    <t>440x660x165mm/30L ﾊﾞｯｸﾙ付収納ｹｰｽ</t>
  </si>
  <si>
    <t>EA506MB-11BA</t>
  </si>
  <si>
    <t>440x660x165mm/30L ﾊﾞｯｸﾙ付収納ｹｰｽ(5個)</t>
  </si>
  <si>
    <t>EA506MB-12</t>
  </si>
  <si>
    <t>440x660x243mm/50L ﾊﾞｯｸﾙ付収納ｹｰｽ</t>
  </si>
  <si>
    <t>EA506MB-12BA</t>
  </si>
  <si>
    <t>440x660x243mm/50L ﾊﾞｯｸﾙ付収納ｹｰｽ(4個)</t>
  </si>
  <si>
    <t>EA506MB-13</t>
  </si>
  <si>
    <t>440x660x320mm/67L ﾊﾞｯｸﾙ付収納ｹｰｽ</t>
  </si>
  <si>
    <t>EA506MB-13BA</t>
  </si>
  <si>
    <t>440x660x320mm/67L ﾊﾞｯｸﾙ付収納ｹｰｽ(3個)</t>
  </si>
  <si>
    <t>EA506MB-14</t>
  </si>
  <si>
    <t>440x660x398mm/80L ﾊﾞｯｸﾙ付収納ｹｰｽ</t>
  </si>
  <si>
    <t>EA506MB-14BA</t>
  </si>
  <si>
    <t>440x660x398mm/80L ﾊﾞｯｸﾙ付収納ｹｰｽ(2個)</t>
  </si>
  <si>
    <t>EA506MB-15</t>
  </si>
  <si>
    <t>440x740x230mm/ 50L 収納ケース</t>
  </si>
  <si>
    <t>EA506MB-15BA</t>
  </si>
  <si>
    <t>440x740x230mm/ 50L 収納ケース(3個)</t>
  </si>
  <si>
    <t>EA506MB-16</t>
  </si>
  <si>
    <t>440x740x300mm/ 68L 収納ケース</t>
  </si>
  <si>
    <t>EA506MB-16BA</t>
  </si>
  <si>
    <t>440x740x300mm/ 68L 収納ケース(3個)</t>
  </si>
  <si>
    <t>EA506MB-17</t>
  </si>
  <si>
    <t>440x740x360mm/ 83L 収納ケース</t>
  </si>
  <si>
    <t>EA506MB-17BA</t>
  </si>
  <si>
    <t>440x740x360mm/ 83L 収納ケース(2個)</t>
  </si>
  <si>
    <t>EA506MB-18</t>
  </si>
  <si>
    <t>440x740x430mm/100L 収納ケース</t>
  </si>
  <si>
    <t>EA506MB-18BA</t>
  </si>
  <si>
    <t>440x740x430mm/100L 収納ケース(2個)</t>
  </si>
  <si>
    <t>1578</t>
  </si>
  <si>
    <t>EA506LD-22B</t>
  </si>
  <si>
    <t>189x156x120mm 収納ボックス(ﾌﾞﾙｰ)</t>
  </si>
  <si>
    <t>EA506LD-103B</t>
  </si>
  <si>
    <t>[EA506LD-5A,5BA用] フタ(ｸﾘｱｰ/10個)</t>
  </si>
  <si>
    <t>1594</t>
  </si>
  <si>
    <t>EA957HC-31</t>
  </si>
  <si>
    <t>570x255x880mm/ 8段 パーツキャビネット</t>
  </si>
  <si>
    <t>1605</t>
  </si>
  <si>
    <t>EA956MF-1</t>
  </si>
  <si>
    <t>800x400x875mm/20kg ワゴン(ｽﾃﾝﾚｽ製)</t>
  </si>
  <si>
    <t>EA956NA-44</t>
  </si>
  <si>
    <t>900x600x800mm/100kg ワゴン(二段/ｽﾃﾝﾚｽ製)</t>
  </si>
  <si>
    <t>1607</t>
  </si>
  <si>
    <t>EA956JW-1</t>
  </si>
  <si>
    <t>680x550x840mm/200kg  ワークベンチ</t>
  </si>
  <si>
    <t>EA955CA-6A</t>
  </si>
  <si>
    <t>900x520x1000mm 収納庫</t>
  </si>
  <si>
    <t>EA995BR-1</t>
  </si>
  <si>
    <t>240x140+75mm エアーキャップ袋(50枚)</t>
  </si>
  <si>
    <t>EA995BR-2</t>
  </si>
  <si>
    <t>230x200+75mm エアーキャップ袋(50枚)</t>
  </si>
  <si>
    <t>EA995BR-4</t>
  </si>
  <si>
    <t>200x400+45mm エアーキャップ袋(50枚)</t>
  </si>
  <si>
    <t>EA995BR-5</t>
  </si>
  <si>
    <t>400x295+55mm エアーキャップ袋(50枚)</t>
  </si>
  <si>
    <t>EA995BR-6</t>
  </si>
  <si>
    <t>395x455+75mm エアーキャップ袋(50枚)</t>
  </si>
  <si>
    <t>EA995BR-31</t>
  </si>
  <si>
    <t>φ 15- 25mmx5m 伸縮ネット(表面保護用)</t>
  </si>
  <si>
    <t>1646</t>
  </si>
  <si>
    <t>EA995BR-20</t>
  </si>
  <si>
    <t>250x300mm クッションペーパー(100枚入)</t>
  </si>
  <si>
    <t>1662</t>
  </si>
  <si>
    <t>EA520LB-31</t>
  </si>
  <si>
    <t>800x600x1700mm ｲｰｼﾞｰｺﾝﾃﾅ(ｽﾁｰﾙ/樹脂製)</t>
  </si>
  <si>
    <t>1677</t>
  </si>
  <si>
    <t>EA986FB-8</t>
  </si>
  <si>
    <t>80mm/M12 ｷｬｽﾀｰ(自在金具/ﾌﾞﾚｰｷ付/ねじ式)</t>
  </si>
  <si>
    <t>1696</t>
  </si>
  <si>
    <t>EA986MH-200</t>
  </si>
  <si>
    <t>200x50mm 車輪(ﾗﾊﾞｰﾀｲﾔ･ｽﾁｰﾙﾘﾑ･ﾎﾞｰﾙﾍﾞｱﾘﾝｸﾞ</t>
  </si>
  <si>
    <t>1697</t>
  </si>
  <si>
    <t>EA986MG-6</t>
  </si>
  <si>
    <t>200x50mm 車輪(ﾗﾊﾞｰﾀｲﾔ･ｽﾁｰﾙﾘﾑ)</t>
  </si>
  <si>
    <t>1699</t>
  </si>
  <si>
    <t>EA986SF-125</t>
  </si>
  <si>
    <t>125x 40mm 車輪(Bﾍﾞｱﾘﾝｸﾞ･ｽﾃｨｰﾙ製･ﾚｰﾙ用)</t>
  </si>
  <si>
    <t>1701</t>
  </si>
  <si>
    <t>EA986CW-34</t>
  </si>
  <si>
    <t>400x100mm 空気入りタイヤ(ｽﾁｰﾙﾎｲｰﾙ)</t>
  </si>
  <si>
    <t>1713</t>
  </si>
  <si>
    <t>EA982BA-65A</t>
  </si>
  <si>
    <t>44mmx4.2m/226kg ガンネルタイダウンベルト</t>
  </si>
  <si>
    <t>1718</t>
  </si>
  <si>
    <t>EA982SA-13A</t>
  </si>
  <si>
    <t>25mmx 3.0m/ 254kg ﾍﾞﾙﾄ荷締機(両端ｱｲ型)</t>
  </si>
  <si>
    <t>EA982SD-3</t>
  </si>
  <si>
    <t>25mmx 3.0m/ 254kg ﾍﾞﾙﾄ荷締機(両端ｱｲ/SUS)</t>
  </si>
  <si>
    <t>EA628RT-625</t>
  </si>
  <si>
    <t>25mm フック(ｽﾁｰﾙ製/5個)</t>
  </si>
  <si>
    <t>EA628WT-45</t>
  </si>
  <si>
    <t>44mm バンド調整バックル(ｽﾃﾝﾚｽ製)</t>
  </si>
  <si>
    <t>1726</t>
  </si>
  <si>
    <t>EA944M-45</t>
  </si>
  <si>
    <t>25mmx2.0m 両面マジック結束バンド(灰)</t>
  </si>
  <si>
    <t>EA944MA-9</t>
  </si>
  <si>
    <t>10mmx2.0m 両面マジック結束バンド(黒)</t>
  </si>
  <si>
    <t>1729</t>
  </si>
  <si>
    <t>EA628WJ-3</t>
  </si>
  <si>
    <t>305mm ﾌｯｸ付ﾊﾞﾝｼﾞｰｺｰﾄﾞ(耐候性/OD)</t>
  </si>
  <si>
    <t>EA628WJ-23</t>
  </si>
  <si>
    <t>610mm ﾌｯｸ付ﾊﾞﾝｼﾞｰｺｰﾄﾞ(耐候性/OD)</t>
  </si>
  <si>
    <t>1731</t>
  </si>
  <si>
    <t>EA628AD-31</t>
  </si>
  <si>
    <t>3.2mmx14m ナイロンロープ</t>
  </si>
  <si>
    <t>EA987AC-2</t>
  </si>
  <si>
    <t>2.0tonx3.0m チェーンブロック</t>
  </si>
  <si>
    <t>1745</t>
  </si>
  <si>
    <t>EA981CL-1</t>
  </si>
  <si>
    <t>100mmx1.0m/3.2ton ｼｸﾞﾅﾙｽﾘﾝｸﾞ(JIS3等級)</t>
  </si>
  <si>
    <t>EA981FH-8</t>
  </si>
  <si>
    <t>35mmx8.0m/ 1.6ton ベルトスリング(ｼｸﾞﾅﾙ)</t>
  </si>
  <si>
    <t>1746</t>
  </si>
  <si>
    <t>EA981CZ-7</t>
  </si>
  <si>
    <t>100mmx7.0m/ 5.0ton ベルトスリング(ﾏﾙﾁ)</t>
  </si>
  <si>
    <t>1747</t>
  </si>
  <si>
    <t>EA981DH-3</t>
  </si>
  <si>
    <t>41mmx3.0m/1.6ton ベルトスリング(ｴﾝﾄﾞﾚｽ)</t>
  </si>
  <si>
    <t>EA981EE-3</t>
  </si>
  <si>
    <t>1.0 tonx3.0m 両端金具付ｽﾘﾝｸﾞ(１本懸け)</t>
  </si>
  <si>
    <t>EA981VZ-23</t>
  </si>
  <si>
    <t>2.8 tx1.5m ｽﾘﾝｸﾞﾁｪｰﾝ(2本吊/偏荷重吊荷用)</t>
  </si>
  <si>
    <t>1780</t>
  </si>
  <si>
    <t>EA765MF-42A</t>
  </si>
  <si>
    <t>0.4mm[HB]シャープペンシル替芯(30本)</t>
  </si>
  <si>
    <t>EA765MJ-214</t>
  </si>
  <si>
    <t>紫/太字   マジックインキ(10本)</t>
  </si>
  <si>
    <t>1785</t>
  </si>
  <si>
    <t>EA765BR-42</t>
  </si>
  <si>
    <t>5.0mm 修正テープ(水色)</t>
  </si>
  <si>
    <t>EA765BR-61</t>
  </si>
  <si>
    <t>8.5㎜x10m はがせる修正テープ</t>
  </si>
  <si>
    <t>EA765FH-2</t>
  </si>
  <si>
    <t>13x13x120mm ノック式極細消しゴム(角型)</t>
  </si>
  <si>
    <t>EA765MV-642</t>
  </si>
  <si>
    <t>420ml 絵具(耐水性/黄)</t>
  </si>
  <si>
    <t>1792</t>
  </si>
  <si>
    <t>EA762AK-25</t>
  </si>
  <si>
    <t>個人情報保護用スタンプ(ﾎﾜｲﾄ/ｶｯﾀｰ付)</t>
  </si>
  <si>
    <t>1793</t>
  </si>
  <si>
    <t>EA762AD-78</t>
  </si>
  <si>
    <t>印鑑ケース(朱肉付/ﾀﾞｰｸﾌﾞﾙｰ)</t>
  </si>
  <si>
    <t>1796</t>
  </si>
  <si>
    <t>EA720Y-190</t>
  </si>
  <si>
    <t>1906mm セーフティーカッターガイド</t>
  </si>
  <si>
    <t>1804</t>
  </si>
  <si>
    <t>EA589CS-41</t>
  </si>
  <si>
    <t>43x22x0.1mm シートカッター替刃(10枚)</t>
  </si>
  <si>
    <t>1805</t>
  </si>
  <si>
    <t>EA920EA-4</t>
  </si>
  <si>
    <t>430ml スプレー接着剤(強接着/乳白)</t>
  </si>
  <si>
    <t>1809</t>
  </si>
  <si>
    <t>EA762FG-434</t>
  </si>
  <si>
    <t>80x 77mm マグネット付クリップ</t>
  </si>
  <si>
    <t>EA628WM-220</t>
  </si>
  <si>
    <t>220x3.0mm/1.0kg ゴムバンド(輪ｺﾞﾑ)</t>
  </si>
  <si>
    <t>1814</t>
  </si>
  <si>
    <t>EA762FB-11</t>
  </si>
  <si>
    <t>65mm クリップ(竹製/10個)</t>
  </si>
  <si>
    <t>EA762FC-42</t>
  </si>
  <si>
    <t>21mm 割鋲(100本入)</t>
  </si>
  <si>
    <t>1823</t>
  </si>
  <si>
    <t>EA762DA-74</t>
  </si>
  <si>
    <t>320x240mm/Ａ４ クリップファイル(ｸﾘｱ)</t>
  </si>
  <si>
    <t>EA762CF-404</t>
  </si>
  <si>
    <t>Ａ４ 伸縮式ファイル(ｲｴﾛｰ)</t>
  </si>
  <si>
    <t>EA762CS-4</t>
  </si>
  <si>
    <t>23x29mm ｲﾝﾃﾞｯｸｽﾗﾍﾞﾙ(赤/20ｼｰﾄ/240片)</t>
  </si>
  <si>
    <t>1842</t>
  </si>
  <si>
    <t>EA761G-27B</t>
  </si>
  <si>
    <t>10桁 手帳型計算機(ﾋﾟﾝｸ)</t>
  </si>
  <si>
    <t>EA761GA-15</t>
  </si>
  <si>
    <t>10桁 手帳型計算機(ﾋﾞﾋﾞｯﾄﾋﾟﾝｸ)</t>
  </si>
  <si>
    <t>1846</t>
  </si>
  <si>
    <t>EA761DE-129</t>
  </si>
  <si>
    <t>12mm テープカセット(強粘着/白･赤文字)</t>
  </si>
  <si>
    <t>1849</t>
  </si>
  <si>
    <t>EA766ZC-17</t>
  </si>
  <si>
    <t>1200x900mm 予定表黒板(縦書き)</t>
  </si>
  <si>
    <t>1859</t>
  </si>
  <si>
    <t>EA764AG-603</t>
  </si>
  <si>
    <t>27ｲﾝﾁ 液晶ﾃﾞｨｽﾌﾟﾚｲ(ﾋﾟﾎﾞｯﾄ型/Type-C搭載)</t>
  </si>
  <si>
    <t>1866</t>
  </si>
  <si>
    <t>EA764AA-161</t>
  </si>
  <si>
    <t>[単3x2] ワイヤレスマウス(ｴﾙｺﾞﾄﾗｯｸﾎﾞｰﾙ)</t>
  </si>
  <si>
    <t>EA764AA-162A</t>
  </si>
  <si>
    <t>[充電式] ワイヤレスマウス(ﾄﾗｯｸﾎﾞｰﾙ)</t>
  </si>
  <si>
    <t>EA764AA-187</t>
  </si>
  <si>
    <t>[充電式] ワイヤレスマウス(静音/赤)</t>
  </si>
  <si>
    <t>1867</t>
  </si>
  <si>
    <t>EA764AT-102</t>
  </si>
  <si>
    <t>φ10x160mm 鉛筆型ﾀｯﾁﾍﾟﾝ(iPad/充電/ﾌﾞﾙｰ)</t>
  </si>
  <si>
    <t>1869</t>
  </si>
  <si>
    <t>EA764AB-91C</t>
  </si>
  <si>
    <t>442.8x139.8x26.8mm  ﾜｲﾔﾚｽｷｰﾎﾞｰﾄﾞ(抗菌)</t>
  </si>
  <si>
    <t>1876</t>
  </si>
  <si>
    <t>EA764A-312</t>
  </si>
  <si>
    <t>7.5W ﾜｲﾔﾚｽ充電器(magsafe対応iPhone用)</t>
  </si>
  <si>
    <t>1878</t>
  </si>
  <si>
    <t>EA815GM-17A</t>
  </si>
  <si>
    <t>AC125V/15Ax 5m 延長コード(白)</t>
  </si>
  <si>
    <t>EA815GM-18A</t>
  </si>
  <si>
    <t>AC125V/15Ax 5m 延長コード(黒)</t>
  </si>
  <si>
    <t>1882</t>
  </si>
  <si>
    <t>EA815GM-212</t>
  </si>
  <si>
    <t>AC125V/15Ax2m ﾀｯﾌﾟ(7口/一括ｽｲｯﾁ/雷ｻｰｼﾞ付</t>
  </si>
  <si>
    <t>1886</t>
  </si>
  <si>
    <t>EA815GL-295</t>
  </si>
  <si>
    <t>28.5x15.3mm タップ用マグネット(2個)</t>
  </si>
  <si>
    <t>1895</t>
  </si>
  <si>
    <t>EA759GY-55</t>
  </si>
  <si>
    <t>5.0m USB-IEEE1284コンバーター</t>
  </si>
  <si>
    <t>EA759GW-36</t>
  </si>
  <si>
    <t>8TB ハードディスク(RAIDO1対応)</t>
  </si>
  <si>
    <t>1897</t>
  </si>
  <si>
    <t>EA764BY-154A</t>
  </si>
  <si>
    <t>[USB3.2A] ドッキングステーション</t>
  </si>
  <si>
    <t>EA764BY-164A</t>
  </si>
  <si>
    <t>[USB Type C] マルチ変換アダプタ</t>
  </si>
  <si>
    <t>EA764B-207</t>
  </si>
  <si>
    <t>7m ＬＡＮケーブル(ｶﾃｺﾞﾘｰ5e準拠)(ｸﾞﾘｰﾝ)</t>
  </si>
  <si>
    <t>EA764B-407</t>
  </si>
  <si>
    <t>7m ＬＡＮケーブル(ｶﾃｺﾞﾘｰ5e準拠)(ﾌﾞﾗｯｸ)</t>
  </si>
  <si>
    <t>EA764BB-144</t>
  </si>
  <si>
    <t>7 m フラットＬＡＮケーブル(CAT7/ﾎﾜｲﾄ)</t>
  </si>
  <si>
    <t>EA759GY-40A</t>
  </si>
  <si>
    <t>ＬＡＮアダプター(TypeC/USBﾎﾟｰﾄ付/ﾎﾜｲﾄ)</t>
  </si>
  <si>
    <t>1913</t>
  </si>
  <si>
    <t>EA764BM-34</t>
  </si>
  <si>
    <t>雷サージプロテクター(LANｹｰﾌﾞﾙ用)</t>
  </si>
  <si>
    <t>1916</t>
  </si>
  <si>
    <t>EA764AG-3</t>
  </si>
  <si>
    <t>692mm モニターアーム(水平垂直可動)</t>
  </si>
  <si>
    <t>EA762EF-46</t>
  </si>
  <si>
    <t>Blu-ray用 レンズクリーナー/ﾒﾝﾃﾅﾝｽ用</t>
  </si>
  <si>
    <t>1930</t>
  </si>
  <si>
    <t>EA764A-189A</t>
  </si>
  <si>
    <t>USB2.0 ｶｰﾄﾞﾘｰﾀﾞｰ(ﾏﾙﾁﾀｲﾌﾟ)</t>
  </si>
  <si>
    <t>EA759GV-123B</t>
  </si>
  <si>
    <t>16GB ＵＳＢメモリー</t>
  </si>
  <si>
    <t>EA759GK-29G</t>
  </si>
  <si>
    <t>128GB ＳＤＸＣメモリーカード</t>
  </si>
  <si>
    <t>EA759GK-34E</t>
  </si>
  <si>
    <t>64GB ＳＤＸＣカード</t>
  </si>
  <si>
    <t>EA759GN-26D</t>
  </si>
  <si>
    <t>128GB micro SDXC メモリーカード</t>
  </si>
  <si>
    <t>1935</t>
  </si>
  <si>
    <t>EA941A-92</t>
  </si>
  <si>
    <t>15gx4個 高性能乾燥剤(即効ﾀｲﾌﾟ)</t>
  </si>
  <si>
    <t>1936</t>
  </si>
  <si>
    <t>EA761HD-12F</t>
  </si>
  <si>
    <t>AC100V/1250W/A3 ラミネーター</t>
  </si>
  <si>
    <t>EA761HD-41C</t>
  </si>
  <si>
    <t>AC100V/1400W/A3 ラミネーター</t>
  </si>
  <si>
    <t>1937</t>
  </si>
  <si>
    <t>EA761HG-6</t>
  </si>
  <si>
    <t>45x19mm/12面 ラミネートラベル(8枚)</t>
  </si>
  <si>
    <t>1941</t>
  </si>
  <si>
    <t>EA798CC-117</t>
  </si>
  <si>
    <t>φ280mm [電波]掛時計</t>
  </si>
  <si>
    <t>1943</t>
  </si>
  <si>
    <t>EA798CB-15B</t>
  </si>
  <si>
    <t>φ550mm [電波]掛時計</t>
  </si>
  <si>
    <t>1953</t>
  </si>
  <si>
    <t>EA763CF-32B</t>
  </si>
  <si>
    <t>40W ワイヤレスアンプ(CD付/800MHz帯)</t>
  </si>
  <si>
    <t>1956</t>
  </si>
  <si>
    <t>EA864CD-830</t>
  </si>
  <si>
    <t>128GB [現場記録用]ボディカメラ(防水)</t>
  </si>
  <si>
    <t>1957</t>
  </si>
  <si>
    <t>EA759GA-192G</t>
  </si>
  <si>
    <t>防水防塵耐衝撃ﾃﾞｼﾞﾀﾙｶﾒﾗ(保護ﾌｨﾙﾑSDｶｰﾄﾞ)</t>
  </si>
  <si>
    <t>1958</t>
  </si>
  <si>
    <t>EA759GA-181F</t>
  </si>
  <si>
    <t>軽量ｺﾝﾊﾟｸﾄﾃﾞｼﾞﾀﾙｶﾒﾗ(保護ﾌｨﾙﾑ+ﾏｲｸﾛSDｶｰﾄﾞ)</t>
  </si>
  <si>
    <t>1964</t>
  </si>
  <si>
    <t>EA757AD-131</t>
  </si>
  <si>
    <t>x 7/50mm 双眼鏡(防水･防曇)</t>
  </si>
  <si>
    <t>EA757AD-132</t>
  </si>
  <si>
    <t>x10/70mm  双眼鏡(防水・防曇)</t>
  </si>
  <si>
    <t>1965</t>
  </si>
  <si>
    <t>EA757AD-111</t>
  </si>
  <si>
    <t>x10/26mm 双眼鏡</t>
  </si>
  <si>
    <t>1967</t>
  </si>
  <si>
    <t>EA954LB-63</t>
  </si>
  <si>
    <t>135x173x342mm ﾊﾟﾝﾌﾚｯﾄｽﾀﾝﾄﾞ(A4判3つ折)</t>
  </si>
  <si>
    <t>EA954HC-283</t>
  </si>
  <si>
    <t>465x500x988mm  [立作業用]PCラック</t>
  </si>
  <si>
    <t>1990</t>
  </si>
  <si>
    <t>EA764-307</t>
  </si>
  <si>
    <t>448x350x130mm フットレスト</t>
  </si>
  <si>
    <t>2001</t>
  </si>
  <si>
    <t>EA954ED-4A</t>
  </si>
  <si>
    <t>900x515x1790mm/4列･2段 システムロッカー</t>
  </si>
  <si>
    <t>2008</t>
  </si>
  <si>
    <t>EA506MA-4A</t>
  </si>
  <si>
    <t>400x550x200mm 引出し式収納ケース(2個)</t>
  </si>
  <si>
    <t>EA506MA-7A</t>
  </si>
  <si>
    <t>450x550x200mm 引出し式収納ケース(2個)</t>
  </si>
  <si>
    <t>2009</t>
  </si>
  <si>
    <t>EA927-221</t>
  </si>
  <si>
    <t>250x  6x350mm [ｽﾄｯﾊﾟｰ付]ｲﾝﾅｰｹｰｽ(ﾉｰﾄPC用)</t>
  </si>
  <si>
    <t>2014</t>
  </si>
  <si>
    <t>EA927-213A</t>
  </si>
  <si>
    <t>420x135x325mm 保管運搬兼用バッグ</t>
  </si>
  <si>
    <t>EA927AG-221</t>
  </si>
  <si>
    <t>420x220x310mm セキュリティバッグ(鍵付)</t>
  </si>
  <si>
    <t>2016</t>
  </si>
  <si>
    <t>EA927BB-103</t>
  </si>
  <si>
    <t>420x100x310mm ビジネスバッグ</t>
  </si>
  <si>
    <t>2019</t>
  </si>
  <si>
    <t>EA927BB-253</t>
  </si>
  <si>
    <t>70x1400mm  ｼｮﾙﾀﾞｰﾍﾞﾙﾄ(ﾊﾟｯﾄﾞ取外し可能)</t>
  </si>
  <si>
    <t>2022</t>
  </si>
  <si>
    <t>EA927BE-41</t>
  </si>
  <si>
    <t>360x120x370mm トートバッグ(黒)</t>
  </si>
  <si>
    <t>EA927TS-1</t>
  </si>
  <si>
    <t>[Ｍ] スリッパ(本革製/ﾌﾞﾗｯｸ)</t>
  </si>
  <si>
    <t>2032</t>
  </si>
  <si>
    <t>EA997RY-200</t>
  </si>
  <si>
    <t>910x1520mm 疲労軽減マット</t>
  </si>
  <si>
    <t>2036</t>
  </si>
  <si>
    <t>EA758E-43</t>
  </si>
  <si>
    <t>[単1x2本] フラッシュライト/ＬＥＤ</t>
  </si>
  <si>
    <t>EA814ZC-3</t>
  </si>
  <si>
    <t>1.18-2.45m 作業灯スタンド</t>
  </si>
  <si>
    <t>2055</t>
  </si>
  <si>
    <t>EA758-42</t>
  </si>
  <si>
    <t>[USB/ｿｰﾗｰ充電] 作業灯/LED(防塵防水)</t>
  </si>
  <si>
    <t>2056</t>
  </si>
  <si>
    <t>EA815LN-85</t>
  </si>
  <si>
    <t>[充電式] 6W 作業灯/ＬＥＤ(防水型)</t>
  </si>
  <si>
    <t>2058</t>
  </si>
  <si>
    <t>EA761XD-21</t>
  </si>
  <si>
    <t>AC100V/11.9W 照明灯/ＬＥＤ(ｸﾗﾝﾌﾟ式/白)</t>
  </si>
  <si>
    <t>EA761XS-33B</t>
  </si>
  <si>
    <t>φ200x 59mm シーリングライト(小型/昼白色</t>
  </si>
  <si>
    <t>2065</t>
  </si>
  <si>
    <t>EA758XT-40A</t>
  </si>
  <si>
    <t>AC110V/ 40W/E17 電球/ミニレフ</t>
  </si>
  <si>
    <t>2081</t>
  </si>
  <si>
    <t>EA763AZ-164A</t>
  </si>
  <si>
    <t>0.48L[ｽﾃﾝﾚｽ製]ﾏｸﾞﾎﾞﾄﾙ(ﾜﾝﾀｯﾁ式/ﾋﾟﾝｸ)</t>
  </si>
  <si>
    <t>EA913XC-95</t>
  </si>
  <si>
    <t>0.45L タンブラー(ｽﾃﾝﾚｽ製/ｸﾘｱｶｯﾊﾟｰ)</t>
  </si>
  <si>
    <t>EA540K-32</t>
  </si>
  <si>
    <t>160mm ゴム板用はさみ</t>
  </si>
  <si>
    <t>2089</t>
  </si>
  <si>
    <t>EA540FA-1</t>
  </si>
  <si>
    <t>215mm クラフトはさみ(ｽﾃﾝﾚｽ製)</t>
  </si>
  <si>
    <t>2092</t>
  </si>
  <si>
    <t>EA576MP-10A</t>
  </si>
  <si>
    <t>10mm ハトメパンチセット</t>
  </si>
  <si>
    <t>2098</t>
  </si>
  <si>
    <t>EA628AV-308</t>
  </si>
  <si>
    <t>0.15mmx 200m ポリエチレン糸(高強度/ｵﾚﾝｼﾞ</t>
  </si>
  <si>
    <t>2100</t>
  </si>
  <si>
    <t>EA979AD-34</t>
  </si>
  <si>
    <t>φ12x2.0mm クッションシール(丸型/60粒)</t>
  </si>
  <si>
    <t>EA979AD-35</t>
  </si>
  <si>
    <t>φ14x2.0mm クッションシール(丸型/50粒)</t>
  </si>
  <si>
    <t>EA979AD-39</t>
  </si>
  <si>
    <t>25x8x1.6mm クッションシール(楕円/40粒)</t>
  </si>
  <si>
    <t>2109</t>
  </si>
  <si>
    <t>EA944CV-7</t>
  </si>
  <si>
    <t>326x 55x 50mm ラップケース(ﾏｸﾞﾈｯﾄ付)</t>
  </si>
  <si>
    <t>EA912HE-6A</t>
  </si>
  <si>
    <t>205mm 料理はさみ</t>
  </si>
  <si>
    <t>2119</t>
  </si>
  <si>
    <t>EA929HB-24</t>
  </si>
  <si>
    <t>340x 820mm/380匁 タオル(泉州ｺﾀﾞﾜﾘ･灰汁)</t>
  </si>
  <si>
    <t>EA954FT-3</t>
  </si>
  <si>
    <t>170x142x579mm 収納キャビネット</t>
  </si>
  <si>
    <t>EA995AD-269</t>
  </si>
  <si>
    <t>400x550mm 規格ポリ袋(透明/19号/100枚)</t>
  </si>
  <si>
    <t>EA995AD-57C</t>
  </si>
  <si>
    <t>９０Ｌ ごみ袋(透明/200枚)</t>
  </si>
  <si>
    <t>EA995AG-17</t>
  </si>
  <si>
    <t>360x500mm ポリ袋(50枚)</t>
  </si>
  <si>
    <t>2125</t>
  </si>
  <si>
    <t>EA995AD-53</t>
  </si>
  <si>
    <t>320x380mm ポリ袋(半透明/50枚)</t>
  </si>
  <si>
    <t>2126</t>
  </si>
  <si>
    <t>EA995AD-56</t>
  </si>
  <si>
    <t>７０Ｌ ごみ袋(黒/不透明/200枚)</t>
  </si>
  <si>
    <t>EA995AD-57M</t>
  </si>
  <si>
    <t>９０Ｌ ごみ袋(乳白/200枚)</t>
  </si>
  <si>
    <t>EA995AD-358</t>
  </si>
  <si>
    <t>650x800mm/45L ﾎﾟﾘ袋(白半透明/消臭/10枚)</t>
  </si>
  <si>
    <t>2138</t>
  </si>
  <si>
    <t>EA922KR-8A</t>
  </si>
  <si>
    <t>750ml ボディーソープ(詰替用)</t>
  </si>
  <si>
    <t>2147</t>
  </si>
  <si>
    <t>EA922JD-5</t>
  </si>
  <si>
    <t>120ml 洗面台クリーナー</t>
  </si>
  <si>
    <t>2151</t>
  </si>
  <si>
    <t>EA941-7</t>
  </si>
  <si>
    <t>ネズミ一発退場</t>
  </si>
  <si>
    <t>EA944CR-47</t>
  </si>
  <si>
    <t>900x1300mm [手押し] 圧縮袋(布団用/1枚)</t>
  </si>
  <si>
    <t>2156</t>
  </si>
  <si>
    <t>EA998BR-4</t>
  </si>
  <si>
    <t>ヘルメット用内装</t>
  </si>
  <si>
    <t>2161</t>
  </si>
  <si>
    <t>EA983AN-41</t>
  </si>
  <si>
    <t>φ35mm ﾍﾙﾒｯﾄｽﾃｯｶｰ(墜落制止用器具/2枚)</t>
  </si>
  <si>
    <t>EA983AN-63</t>
  </si>
  <si>
    <t>φ35mm ﾍﾙﾒｯﾄｽﾃｯｶｰ(車両系建設機械～/2枚)</t>
  </si>
  <si>
    <t>EA983AN-68</t>
  </si>
  <si>
    <t>φ35mm ﾍﾙﾒｯﾄｽﾃｯｶｰ(移動式ｸﾚｰﾝ 1t-5t未/2枚</t>
  </si>
  <si>
    <t>2164</t>
  </si>
  <si>
    <t>EA800LA-26A</t>
  </si>
  <si>
    <t>セーフティーグラス(ｽﾓｰｸ/ｱﾝﾁﾌｫｸﾞ)</t>
  </si>
  <si>
    <t>EA354HD-1</t>
  </si>
  <si>
    <t>[Ｓ] 手袋(ﾆﾄﾘﾙｺﾞﾑｺｰﾃｨﾝｸﾞ)</t>
  </si>
  <si>
    <t>EA354JA-3</t>
  </si>
  <si>
    <t>[Ｌ] 手袋(ﾅｲﾛﾝ､ｽﾊﾟﾝﾃﾞｯｸｽ･ﾆﾄﾘﾙｺﾞﾑｺｰﾄ)</t>
  </si>
  <si>
    <t>EA354HD-43</t>
  </si>
  <si>
    <t>[XL] 手袋(ﾎﾟﾘｳﾚﾀﾝｺｰﾃｨﾝｸﾞ)</t>
  </si>
  <si>
    <t>2186</t>
  </si>
  <si>
    <t>EA354E-101</t>
  </si>
  <si>
    <t>[Ｍ] 手袋(耐切創/PUｺｰﾄ/ﾀｯﾁｽｸﾘｰﾝ対応)</t>
  </si>
  <si>
    <t>2193</t>
  </si>
  <si>
    <t>EA353BX-93</t>
  </si>
  <si>
    <t>[Ｌ] メカニクスグローブ(合成革/ｺﾊﾞｰﾄ)</t>
  </si>
  <si>
    <t>EA353BA-82</t>
  </si>
  <si>
    <t>[Ｌ] 手袋(山羊革)</t>
  </si>
  <si>
    <t>2196</t>
  </si>
  <si>
    <t>EA354GG-12</t>
  </si>
  <si>
    <t>[Ｍ/300mm]  手袋(滑り止め/薄手･塩ﾋﾞ)</t>
  </si>
  <si>
    <t>EA354BD-123</t>
  </si>
  <si>
    <t>[Ｌ/330mm] 手袋(生分解性)</t>
  </si>
  <si>
    <t>EA354AK-4</t>
  </si>
  <si>
    <t>[LL/250mm] 手袋(天然ｺﾞﾑ裏地付)</t>
  </si>
  <si>
    <t>EA354GA-92</t>
  </si>
  <si>
    <t>[Ｍ] 手袋(熱可塑性ｴﾗｽﾄﾏｰ/100枚)</t>
  </si>
  <si>
    <t>EA354BD-71F</t>
  </si>
  <si>
    <t>[Ｍ/240mm] 手袋(ﾆﾄﾘﾙｺﾞﾑ・ﾊﾟｳﾀﾞｰ無/50枚)</t>
  </si>
  <si>
    <t>EA354BN-1C</t>
  </si>
  <si>
    <t>[Ｓ/240mm] 手袋(ﾆﾄﾘﾙｺﾞﾑ･ﾊﾟｳﾀﾞｰ無/150枚)</t>
  </si>
  <si>
    <t>EA354BN-11B</t>
  </si>
  <si>
    <t>[Ｓ/250mm] 手袋(ﾆﾄﾘﾙｺﾞﾑ･ﾊﾟｳﾀﾞｰ無/100枚)</t>
  </si>
  <si>
    <t>EA354BN-12B</t>
  </si>
  <si>
    <t>[Ｍ/250mm] 手袋(ﾆﾄﾘﾙｺﾞﾑ･ﾊﾟｳﾀﾞｰ無/100枚)</t>
  </si>
  <si>
    <t>EA354BN-13B</t>
  </si>
  <si>
    <t>[Ｌ/250mm] 手袋(ﾆﾄﾘﾙｺﾞﾑ･ﾊﾟｳﾀﾞｰ無/100枚)</t>
  </si>
  <si>
    <t>EA354GA-24C</t>
  </si>
  <si>
    <t>EA354GA-27B</t>
  </si>
  <si>
    <t>[Ｓ] 手袋(ﾆﾄﾘﾙｺﾞﾑ･ﾊﾟｳﾀﾞｰ無/100枚)</t>
  </si>
  <si>
    <t>EA354GA-62B</t>
  </si>
  <si>
    <t>[Ｓ] 手袋(ﾆﾄﾘﾙｺﾞﾑ/100枚)</t>
  </si>
  <si>
    <t>EA354GA-112</t>
  </si>
  <si>
    <t>2203</t>
  </si>
  <si>
    <t>EA354BJ-51</t>
  </si>
  <si>
    <t>2206</t>
  </si>
  <si>
    <t>EA926CC-53</t>
  </si>
  <si>
    <t>[XL] アシストスーツ(堀削･持ち運び作業用)</t>
  </si>
  <si>
    <t>EA998TB-24.5</t>
  </si>
  <si>
    <t>24.5cm 安全靴(耐油)</t>
  </si>
  <si>
    <t>EA998TB-25.5</t>
  </si>
  <si>
    <t>25.5cm 安全靴(耐油)</t>
  </si>
  <si>
    <t>2212</t>
  </si>
  <si>
    <t>EA910LS-24</t>
  </si>
  <si>
    <t>24.0cm 安全長靴(静電)</t>
  </si>
  <si>
    <t>2218</t>
  </si>
  <si>
    <t>EA355AA-2A</t>
  </si>
  <si>
    <t>70x100cm エプロン(使い捨て/10枚)</t>
  </si>
  <si>
    <t>EA915GC-15</t>
  </si>
  <si>
    <t>[2XL] 防寒オーバーオール(Navy)</t>
  </si>
  <si>
    <t>EA996ET-102A</t>
  </si>
  <si>
    <t>ＡＣアダプター(ﾊﾞｯﾃﾘｰ充電用/Tajima)</t>
  </si>
  <si>
    <t>2228</t>
  </si>
  <si>
    <t>EA915GK-28</t>
  </si>
  <si>
    <t>28cm 防寒シューズ</t>
  </si>
  <si>
    <t>2251</t>
  </si>
  <si>
    <t>EA983FT-752</t>
  </si>
  <si>
    <t>290x290x450mm ﾐﾆｶｯﾄｺｰﾝ(青/反射有/10本)</t>
  </si>
  <si>
    <t>2256</t>
  </si>
  <si>
    <t>EA983DB-26</t>
  </si>
  <si>
    <t>70mm/50m 標識テープ(立入禁止/30巻)</t>
  </si>
  <si>
    <t>EA983DH-41</t>
  </si>
  <si>
    <t>320x450㎜/A3用 ﾜﾝﾀｯﾁ取付標識(差込式)</t>
  </si>
  <si>
    <t>EA983FT-408</t>
  </si>
  <si>
    <t>570x1800mm バリケード用垂幕</t>
  </si>
  <si>
    <t>2265</t>
  </si>
  <si>
    <t>EA983BB-101</t>
  </si>
  <si>
    <t>600x450mm 無災害記録板[交通安全]</t>
  </si>
  <si>
    <t>EA983CK-28</t>
  </si>
  <si>
    <t>300x100mm 氏名標識(白無地ﾀｲﾌﾟ)</t>
  </si>
  <si>
    <t>EA983CW-53A</t>
  </si>
  <si>
    <t>150x150mm 番号表示ステッカー[３](5枚)</t>
  </si>
  <si>
    <t>EA983CW-132</t>
  </si>
  <si>
    <t>100x100mm ｱﾙﾌｧﾍﾞｯﾄ表示ｽﾃｯｶｰ[Ｂ](1枚)</t>
  </si>
  <si>
    <t>2277</t>
  </si>
  <si>
    <t>EA983A-7</t>
  </si>
  <si>
    <t>100x300mm 機械室標識ステッカー(電気室)</t>
  </si>
  <si>
    <t>EA983AC-36</t>
  </si>
  <si>
    <t>360x120mm 短冊形一般標識[喫煙所]</t>
  </si>
  <si>
    <t>EA983AD-21A</t>
  </si>
  <si>
    <t>360x90mm 短冊型安全ｽﾃｯｶｰ(消火器)</t>
  </si>
  <si>
    <t>2284</t>
  </si>
  <si>
    <t>EA983FK-232</t>
  </si>
  <si>
    <t>360x120mm 禁止標識[駐車禁止](ｵﾚﾝｼﾞ無反射</t>
  </si>
  <si>
    <t>2294</t>
  </si>
  <si>
    <t>EA997RW-55</t>
  </si>
  <si>
    <t>425x620mm 路面標識マット(左右確認)</t>
  </si>
  <si>
    <t>2297</t>
  </si>
  <si>
    <t>EA983FE-444</t>
  </si>
  <si>
    <t>22x22x900mm ｸｯｼｮﾝｶﾞｰﾄﾞ(屋内外兼用/黒/2本</t>
  </si>
  <si>
    <t>EA983F-196</t>
  </si>
  <si>
    <t>35x55mmx1.7m △型クッションガード(5本)</t>
  </si>
  <si>
    <t>EA983FF-71</t>
  </si>
  <si>
    <t>70x70x 31mm ｺｰﾅｰｶﾞｰﾄﾞ(油面用/OD/2個)</t>
  </si>
  <si>
    <t>EA983G-66A</t>
  </si>
  <si>
    <t>50mmx16.2m 危険警告テープ(緑/白)</t>
  </si>
  <si>
    <t>2304</t>
  </si>
  <si>
    <t>EA944DL-13</t>
  </si>
  <si>
    <t>50mmx18m 滑り止めﾃｰﾌﾟ(屋外･凸凹面用/黄)</t>
  </si>
  <si>
    <t>2310</t>
  </si>
  <si>
    <t>EA864CD-561</t>
  </si>
  <si>
    <t>ネットワークカメラセット(屋外用)</t>
  </si>
  <si>
    <t>2313</t>
  </si>
  <si>
    <t>EA864CD-841</t>
  </si>
  <si>
    <t>[単3x8本] 赤外線センサーカメラ(屋外型)</t>
  </si>
  <si>
    <t>2317</t>
  </si>
  <si>
    <t>EA864CA-310</t>
  </si>
  <si>
    <t>AC100V/ 30W ＬＥＤセンサーライト(10m)</t>
  </si>
  <si>
    <t>EA983TC-47</t>
  </si>
  <si>
    <t>45mm シリンダー錠(89mm吊長)</t>
  </si>
  <si>
    <t>EA916ZL-181</t>
  </si>
  <si>
    <t>170-1350mm カールコード(ｶﾗﾋﾞﾅ付)</t>
  </si>
  <si>
    <t>EA916ZL-212</t>
  </si>
  <si>
    <t>120-700mm キーキャリー(ｶｰﾙｺｰﾄﾞ付/ﾌﾞﾙｰ)</t>
  </si>
  <si>
    <t>EA916ZL-213</t>
  </si>
  <si>
    <t>120-700mm キーキャリー(ｶｰﾙｺｰﾄﾞ付/ｲｴﾛｰ)</t>
  </si>
  <si>
    <t>2329</t>
  </si>
  <si>
    <t>EA638ED-5</t>
  </si>
  <si>
    <t>25mm チェーン付キーリング(2個)</t>
  </si>
  <si>
    <t>EA475HL-13</t>
  </si>
  <si>
    <t>47x130mm 連番タグ(赤/100枚)</t>
  </si>
  <si>
    <t>2332</t>
  </si>
  <si>
    <t>EA956VM-1</t>
  </si>
  <si>
    <t>88㎜ キーホルダー</t>
  </si>
  <si>
    <t>2346</t>
  </si>
  <si>
    <t>EA944MB-32</t>
  </si>
  <si>
    <t>25x150mm マジロック･強力型(粘着付･黒)</t>
  </si>
  <si>
    <t>EA812HB-52</t>
  </si>
  <si>
    <t>768Wh/ 700W ポータブル電源(急速充電)</t>
  </si>
  <si>
    <t>EA812HB-53</t>
  </si>
  <si>
    <t>960Wh/1500W ポータブル電源(急速充電)</t>
  </si>
  <si>
    <t>EA928AS-405A</t>
  </si>
  <si>
    <t>88x127mm たわし(ﾎﾙﾀﾞｰ付/黒)</t>
  </si>
  <si>
    <t>2375</t>
  </si>
  <si>
    <t>EA928AB-580B</t>
  </si>
  <si>
    <t>1110-1800mm 伸縮ダスターモップ(青)</t>
  </si>
  <si>
    <t>2382</t>
  </si>
  <si>
    <t>EA928AD-7</t>
  </si>
  <si>
    <t>710mm ほうきセット</t>
  </si>
  <si>
    <t>2393</t>
  </si>
  <si>
    <t>EA928BL-7</t>
  </si>
  <si>
    <t>モップハンドル(EA928BL-35,-45用)</t>
  </si>
  <si>
    <t>2397</t>
  </si>
  <si>
    <t>EA991PD-5</t>
  </si>
  <si>
    <t>5.0L バケツ(ｽﾁｰﾙ製/5個)</t>
  </si>
  <si>
    <t>EA995A-522</t>
  </si>
  <si>
    <t>12.0L ダストボックス(4個)</t>
  </si>
  <si>
    <t>2407</t>
  </si>
  <si>
    <t>EA995CA-20</t>
  </si>
  <si>
    <t>90L 透明ダストボックス(一般用)</t>
  </si>
  <si>
    <t>2408</t>
  </si>
  <si>
    <t>EA570Z-5</t>
  </si>
  <si>
    <t>170x130x380mm ﾍﾟｯﾄﾎﾞﾄﾙ・ｱﾙﾐ缶つぶし</t>
  </si>
  <si>
    <t>2410</t>
  </si>
  <si>
    <t>EA995AA-248</t>
  </si>
  <si>
    <t>395x330x635mm/ 63L ごみかご(ｽﾃﾝﾚｽ製)</t>
  </si>
  <si>
    <t>2411</t>
  </si>
  <si>
    <t>EA995CC-58</t>
  </si>
  <si>
    <t>1315x850x1200mm/980L ﾜｲﾄﾞﾀﾞｽﾄﾎﾞｯｸｽ</t>
  </si>
  <si>
    <t>2427</t>
  </si>
  <si>
    <t>EA115MH-107</t>
  </si>
  <si>
    <t>500ml スプレーボトル(PE/ﾛﾝｸﾞﾉｽﾞﾙ)</t>
  </si>
  <si>
    <t>2432</t>
  </si>
  <si>
    <t>EA115KR-22</t>
  </si>
  <si>
    <t>AC100V[家庭用]高圧洗浄機(50/60Hz･超小型)</t>
  </si>
  <si>
    <t>2433</t>
  </si>
  <si>
    <t>EA115KL-50D</t>
  </si>
  <si>
    <t>AC100V [家庭用]高圧洗浄機(静音ﾀｲﾌﾟ/50Hz)</t>
  </si>
  <si>
    <t>2435</t>
  </si>
  <si>
    <t>EA115TR-6A</t>
  </si>
  <si>
    <t>AC100V/1.45Kw 高圧洗浄機</t>
  </si>
  <si>
    <t>2441</t>
  </si>
  <si>
    <t>EA628LA-5</t>
  </si>
  <si>
    <t>φ5mmx22m ナイロンロープ(ﾃﾝﾄ用)</t>
  </si>
  <si>
    <t>2453</t>
  </si>
  <si>
    <t>EA812JG-10</t>
  </si>
  <si>
    <t>AC100V→DC12V/30VA ＤＣアダプター</t>
  </si>
  <si>
    <t>EA934YP-31</t>
  </si>
  <si>
    <t>18g  ゴムのり</t>
  </si>
  <si>
    <t>2481</t>
  </si>
  <si>
    <t>EA650RA-81</t>
  </si>
  <si>
    <t>180-540mmx1270mm レーキ(伸縮式)</t>
  </si>
  <si>
    <t>EA521XA-2</t>
  </si>
  <si>
    <t>φ4.0x152mm チェーンソー目立てやすり</t>
  </si>
  <si>
    <t>2487</t>
  </si>
  <si>
    <t>EA370EA-2</t>
  </si>
  <si>
    <t>[Ｌ] ジャケット(ﾁｪｰﾝｿｰ作業用)</t>
  </si>
  <si>
    <t>2490</t>
  </si>
  <si>
    <t>EA599DL-13</t>
  </si>
  <si>
    <t>350mm/150mm 折込鋸(生木剪定用･替刃式)</t>
  </si>
  <si>
    <t>EA898RB-21A</t>
  </si>
  <si>
    <t>DC18.0V 草刈機(充電式/ﾅｲﾛﾝｶｯﾀｰ付)</t>
  </si>
  <si>
    <t>2520</t>
  </si>
  <si>
    <t>EA124KK-1A</t>
  </si>
  <si>
    <t>13-19mm [家庭用] ﾎｰｽｶｯﾌﾟﾘﾝｸﾞ(逆止弁付)</t>
  </si>
  <si>
    <t>EA124LD-11A</t>
  </si>
  <si>
    <t>G 1/2" 雌ねじプラグ</t>
  </si>
  <si>
    <t>EA124LJ-11A</t>
  </si>
  <si>
    <t>ホース接続カプラープラグ</t>
  </si>
  <si>
    <t>2524</t>
  </si>
  <si>
    <t>EA650-51</t>
  </si>
  <si>
    <t>モグラ捕獲器</t>
  </si>
  <si>
    <t>EA941-91</t>
  </si>
  <si>
    <t>鳥忌避磁石(2個)</t>
  </si>
  <si>
    <t>2525</t>
  </si>
  <si>
    <t>EA952AD-43</t>
  </si>
  <si>
    <t>4.0x20m 猿ガードネット</t>
  </si>
  <si>
    <t>2528</t>
  </si>
  <si>
    <t>EA628ZZ-99</t>
  </si>
  <si>
    <t>φ20mm 支柱用コードクリップ(10個)</t>
  </si>
  <si>
    <t>2531</t>
  </si>
  <si>
    <t>EA864AN-11</t>
  </si>
  <si>
    <t>DC12V/単1x8本 電気ｼｮｯｸ発生機(乾電池式)</t>
  </si>
  <si>
    <t>EA864AN-40</t>
  </si>
  <si>
    <t>危険表示板 [感電注意]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</si>
</sst>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6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46174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178</v>
      </c>
    </row>
    <row r="9" spans="1:6" s="1" customFormat="1" ht="12" x14ac:dyDescent="0.15"/>
    <row r="10" spans="1:6" s="1" customFormat="1" ht="12" x14ac:dyDescent="0.15">
      <c r="B10" s="10" t="s">
        <v>14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179</v>
      </c>
      <c r="D12" s="6" t="s">
        <v>180</v>
      </c>
      <c r="E12" s="5"/>
    </row>
    <row r="13" spans="1:6" x14ac:dyDescent="0.2">
      <c r="B13" s="6"/>
      <c r="C13" s="6" t="s">
        <v>181</v>
      </c>
      <c r="D13" s="6" t="s">
        <v>182</v>
      </c>
      <c r="E13" s="5"/>
    </row>
    <row r="14" spans="1:6" x14ac:dyDescent="0.2">
      <c r="B14" s="6"/>
      <c r="C14" s="6" t="s">
        <v>183</v>
      </c>
      <c r="D14" s="6" t="s">
        <v>184</v>
      </c>
      <c r="E14" s="5"/>
    </row>
    <row r="15" spans="1:6" x14ac:dyDescent="0.2">
      <c r="B15" s="6"/>
      <c r="C15" s="6" t="s">
        <v>185</v>
      </c>
      <c r="D15" s="6" t="s">
        <v>186</v>
      </c>
      <c r="E15" s="5"/>
    </row>
    <row r="16" spans="1:6" x14ac:dyDescent="0.2">
      <c r="B16" s="6"/>
      <c r="C16" s="6" t="s">
        <v>187</v>
      </c>
      <c r="D16" s="6" t="s">
        <v>188</v>
      </c>
      <c r="E16" s="5"/>
    </row>
    <row r="17" spans="2:5" x14ac:dyDescent="0.2">
      <c r="B17" s="6"/>
      <c r="C17" s="6" t="s">
        <v>189</v>
      </c>
      <c r="D17" s="6" t="s">
        <v>190</v>
      </c>
      <c r="E17" s="5" t="str">
        <f>HYPERLINK("https://www.esco-net.com/wcs/escort/ec/detail?hHinCd=EA354DJ-2","EA354DJ-2")</f>
        <v>EA354DJ-2</v>
      </c>
    </row>
    <row r="18" spans="2:5" x14ac:dyDescent="0.2">
      <c r="B18" s="6"/>
      <c r="C18" s="6" t="s">
        <v>191</v>
      </c>
      <c r="D18" s="6" t="s">
        <v>192</v>
      </c>
      <c r="E18" s="5"/>
    </row>
    <row r="19" spans="2:5" x14ac:dyDescent="0.2">
      <c r="B19" s="6"/>
      <c r="C19" s="6" t="s">
        <v>193</v>
      </c>
      <c r="D19" s="6" t="s">
        <v>33</v>
      </c>
      <c r="E19" s="5"/>
    </row>
    <row r="20" spans="2:5" x14ac:dyDescent="0.2">
      <c r="B20" s="6"/>
      <c r="C20" s="6" t="s">
        <v>194</v>
      </c>
      <c r="D20" s="6" t="s">
        <v>195</v>
      </c>
      <c r="E20" s="5"/>
    </row>
    <row r="21" spans="2:5" x14ac:dyDescent="0.2">
      <c r="B21" s="6"/>
      <c r="C21" s="6" t="s">
        <v>196</v>
      </c>
      <c r="D21" s="6" t="s">
        <v>197</v>
      </c>
      <c r="E21" s="5" t="str">
        <f>HYPERLINK("https://www.esco-net.com/wcs/escort/ec/detail?hHinCd=EA506MA-1B","EA506MA-1B")</f>
        <v>EA506MA-1B</v>
      </c>
    </row>
    <row r="22" spans="2:5" x14ac:dyDescent="0.2">
      <c r="B22" s="6"/>
      <c r="C22" s="6" t="s">
        <v>198</v>
      </c>
      <c r="D22" s="6" t="s">
        <v>199</v>
      </c>
      <c r="E22" s="5" t="str">
        <f>HYPERLINK("https://www.esco-net.com/wcs/escort/ec/detail?hHinCd=EA506MA-3B","EA506MA-3B")</f>
        <v>EA506MA-3B</v>
      </c>
    </row>
    <row r="23" spans="2:5" x14ac:dyDescent="0.2">
      <c r="B23" s="6"/>
      <c r="C23" s="6" t="s">
        <v>200</v>
      </c>
      <c r="D23" s="6" t="s">
        <v>201</v>
      </c>
      <c r="E23" s="5" t="str">
        <f>HYPERLINK("https://www.esco-net.com/wcs/escort/ec/detail?hHinCd=EA506MA-5B","EA506MA-5B")</f>
        <v>EA506MA-5B</v>
      </c>
    </row>
    <row r="24" spans="2:5" x14ac:dyDescent="0.2">
      <c r="B24" s="6"/>
      <c r="C24" s="6" t="s">
        <v>202</v>
      </c>
      <c r="D24" s="6" t="s">
        <v>203</v>
      </c>
      <c r="E24" s="5" t="str">
        <f>HYPERLINK("https://www.esco-net.com/wcs/escort/ec/detail?hHinCd=EA506MA-6B","EA506MA-6B")</f>
        <v>EA506MA-6B</v>
      </c>
    </row>
    <row r="25" spans="2:5" x14ac:dyDescent="0.2">
      <c r="B25" s="6"/>
      <c r="C25" s="6" t="s">
        <v>204</v>
      </c>
      <c r="D25" s="6" t="s">
        <v>205</v>
      </c>
      <c r="E25" s="5" t="str">
        <f>HYPERLINK("https://www.esco-net.com/wcs/escort/ec/detail?hHinCd=EA506MA-8B","EA506MA-8B")</f>
        <v>EA506MA-8B</v>
      </c>
    </row>
    <row r="26" spans="2:5" x14ac:dyDescent="0.2">
      <c r="B26" s="6"/>
      <c r="C26" s="6" t="s">
        <v>206</v>
      </c>
      <c r="D26" s="6" t="s">
        <v>207</v>
      </c>
      <c r="E26" s="5" t="str">
        <f>HYPERLINK("https://www.esco-net.com/wcs/escort/ec/detail?hHinCd=EA506MA-9B","EA506MA-9B")</f>
        <v>EA506MA-9B</v>
      </c>
    </row>
    <row r="27" spans="2:5" x14ac:dyDescent="0.2">
      <c r="B27" s="6"/>
      <c r="C27" s="6" t="s">
        <v>208</v>
      </c>
      <c r="D27" s="6" t="s">
        <v>209</v>
      </c>
      <c r="E27" s="5" t="str">
        <f>HYPERLINK("https://www.esco-net.com/wcs/escort/ec/detail?hHinCd=EA506MA-11B","EA506MA-11B")</f>
        <v>EA506MA-11B</v>
      </c>
    </row>
    <row r="28" spans="2:5" x14ac:dyDescent="0.2">
      <c r="B28" s="6"/>
      <c r="C28" s="6" t="s">
        <v>210</v>
      </c>
      <c r="D28" s="6" t="s">
        <v>211</v>
      </c>
      <c r="E28" s="5" t="str">
        <f>HYPERLINK("https://www.esco-net.com/wcs/escort/ec/detail?hHinCd=EA506MA-12B","EA506MA-12B")</f>
        <v>EA506MA-12B</v>
      </c>
    </row>
    <row r="29" spans="2:5" x14ac:dyDescent="0.2">
      <c r="B29" s="6"/>
      <c r="C29" s="6" t="s">
        <v>212</v>
      </c>
      <c r="D29" s="6" t="s">
        <v>213</v>
      </c>
      <c r="E29" s="5" t="str">
        <f>HYPERLINK("https://www.esco-net.com/wcs/escort/ec/detail?hHinCd=EA506MA-13B","EA506MA-13B")</f>
        <v>EA506MA-13B</v>
      </c>
    </row>
    <row r="30" spans="2:5" x14ac:dyDescent="0.2">
      <c r="B30" s="6"/>
      <c r="C30" s="6" t="s">
        <v>214</v>
      </c>
      <c r="D30" s="6" t="s">
        <v>215</v>
      </c>
      <c r="E30" s="5" t="str">
        <f>HYPERLINK("https://www.esco-net.com/wcs/escort/ec/detail?hHinCd=EA506MA-14B","EA506MA-14B")</f>
        <v>EA506MA-14B</v>
      </c>
    </row>
    <row r="31" spans="2:5" x14ac:dyDescent="0.2">
      <c r="B31" s="6"/>
      <c r="C31" s="6" t="s">
        <v>216</v>
      </c>
      <c r="D31" s="6" t="s">
        <v>217</v>
      </c>
      <c r="E31" s="5" t="str">
        <f>HYPERLINK("https://www.esco-net.com/wcs/escort/ec/detail?hHinCd=EA506MA-15B","EA506MA-15B")</f>
        <v>EA506MA-15B</v>
      </c>
    </row>
    <row r="32" spans="2:5" x14ac:dyDescent="0.2">
      <c r="B32" s="6"/>
      <c r="C32" s="6" t="s">
        <v>218</v>
      </c>
      <c r="D32" s="6" t="s">
        <v>219</v>
      </c>
      <c r="E32" s="5" t="str">
        <f>HYPERLINK("https://www.esco-net.com/wcs/escort/ec/detail?hHinCd=EA506MA-16B","EA506MA-16B")</f>
        <v>EA506MA-16B</v>
      </c>
    </row>
    <row r="33" spans="2:5" x14ac:dyDescent="0.2">
      <c r="B33" s="6"/>
      <c r="C33" s="6" t="s">
        <v>220</v>
      </c>
      <c r="D33" s="6" t="s">
        <v>221</v>
      </c>
      <c r="E33" s="5"/>
    </row>
    <row r="34" spans="2:5" x14ac:dyDescent="0.2">
      <c r="B34" s="6"/>
      <c r="C34" s="6" t="s">
        <v>222</v>
      </c>
      <c r="D34" s="6" t="s">
        <v>223</v>
      </c>
      <c r="E34" s="5"/>
    </row>
    <row r="35" spans="2:5" x14ac:dyDescent="0.2">
      <c r="B35" s="6"/>
      <c r="C35" s="6" t="s">
        <v>224</v>
      </c>
      <c r="D35" s="6" t="s">
        <v>225</v>
      </c>
      <c r="E35" s="5"/>
    </row>
    <row r="36" spans="2:5" x14ac:dyDescent="0.2">
      <c r="B36" s="6"/>
      <c r="C36" s="6" t="s">
        <v>226</v>
      </c>
      <c r="D36" s="6" t="s">
        <v>227</v>
      </c>
      <c r="E36" s="5" t="str">
        <f>HYPERLINK("https://www.esco-net.com/wcs/escort/ec/detail?hHinCd=EA618WC-100","EA618WC-100")</f>
        <v>EA618WC-100</v>
      </c>
    </row>
    <row r="37" spans="2:5" x14ac:dyDescent="0.2">
      <c r="B37" s="6"/>
      <c r="C37" s="6" t="s">
        <v>228</v>
      </c>
      <c r="D37" s="6" t="s">
        <v>229</v>
      </c>
      <c r="E37" s="5" t="str">
        <f>HYPERLINK("https://www.esco-net.com/wcs/escort/ec/detail?hHinCd=EA759GV-163A","EA759GV-163A")</f>
        <v>EA759GV-163A</v>
      </c>
    </row>
    <row r="38" spans="2:5" x14ac:dyDescent="0.2">
      <c r="B38" s="6"/>
      <c r="C38" s="6" t="s">
        <v>230</v>
      </c>
      <c r="D38" s="6" t="s">
        <v>231</v>
      </c>
      <c r="E38" s="5" t="str">
        <f>HYPERLINK("https://www.esco-net.com/wcs/escort/ec/detail?hHinCd=EA759GV-171A","EA759GV-171A")</f>
        <v>EA759GV-171A</v>
      </c>
    </row>
    <row r="39" spans="2:5" x14ac:dyDescent="0.2">
      <c r="B39" s="6"/>
      <c r="C39" s="6" t="s">
        <v>232</v>
      </c>
      <c r="D39" s="6" t="s">
        <v>233</v>
      </c>
      <c r="E39" s="5" t="str">
        <f>HYPERLINK("https://www.esco-net.com/wcs/escort/ec/detail?hHinCd=EA759GV-172A","EA759GV-172A")</f>
        <v>EA759GV-172A</v>
      </c>
    </row>
    <row r="40" spans="2:5" x14ac:dyDescent="0.2">
      <c r="B40" s="6"/>
      <c r="C40" s="6" t="s">
        <v>234</v>
      </c>
      <c r="D40" s="6" t="s">
        <v>229</v>
      </c>
      <c r="E40" s="5" t="str">
        <f>HYPERLINK("https://www.esco-net.com/wcs/escort/ec/detail?hHinCd=EA759GV-174A","EA759GV-174A")</f>
        <v>EA759GV-174A</v>
      </c>
    </row>
    <row r="41" spans="2:5" x14ac:dyDescent="0.2">
      <c r="B41" s="6"/>
      <c r="C41" s="6" t="s">
        <v>235</v>
      </c>
      <c r="D41" s="6" t="s">
        <v>236</v>
      </c>
      <c r="E41" s="5"/>
    </row>
    <row r="42" spans="2:5" x14ac:dyDescent="0.2">
      <c r="B42" s="6"/>
      <c r="C42" s="6" t="s">
        <v>237</v>
      </c>
      <c r="D42" s="6" t="s">
        <v>238</v>
      </c>
      <c r="E42" s="5" t="str">
        <f>HYPERLINK("https://www.esco-net.com/wcs/escort/ec/detail?hHinCd=EA761LP-3B","EA761LP-3B")</f>
        <v>EA761LP-3B</v>
      </c>
    </row>
    <row r="43" spans="2:5" x14ac:dyDescent="0.2">
      <c r="B43" s="6"/>
      <c r="C43" s="6" t="s">
        <v>239</v>
      </c>
      <c r="D43" s="6" t="s">
        <v>240</v>
      </c>
      <c r="E43" s="5" t="str">
        <f>HYPERLINK("https://www.esco-net.com/wcs/escort/ec/detail?hHinCd=EA809XL-1A","EA809XL-1A")</f>
        <v>EA809XL-1A</v>
      </c>
    </row>
    <row r="44" spans="2:5" x14ac:dyDescent="0.2">
      <c r="B44" s="6"/>
      <c r="C44" s="6" t="s">
        <v>241</v>
      </c>
      <c r="D44" s="6" t="s">
        <v>242</v>
      </c>
      <c r="E44" s="5" t="str">
        <f>HYPERLINK("https://www.esco-net.com/wcs/escort/ec/detail?hHinCd=EA809XL-1A","EA809XL-1A")</f>
        <v>EA809XL-1A</v>
      </c>
    </row>
    <row r="45" spans="2:5" x14ac:dyDescent="0.2">
      <c r="B45" s="6"/>
      <c r="C45" s="6" t="s">
        <v>243</v>
      </c>
      <c r="D45" s="6" t="s">
        <v>244</v>
      </c>
      <c r="E45" s="5" t="str">
        <f>HYPERLINK("https://www.esco-net.com/wcs/escort/ec/detail?hHinCd=EA815LF-6A","EA815LF-6A")</f>
        <v>EA815LF-6A</v>
      </c>
    </row>
    <row r="46" spans="2:5" x14ac:dyDescent="0.2">
      <c r="B46" s="6"/>
      <c r="C46" s="6" t="s">
        <v>245</v>
      </c>
      <c r="D46" s="6" t="s">
        <v>246</v>
      </c>
      <c r="E46" s="5"/>
    </row>
    <row r="47" spans="2:5" x14ac:dyDescent="0.2">
      <c r="B47" s="6"/>
      <c r="C47" s="6" t="s">
        <v>247</v>
      </c>
      <c r="D47" s="6" t="s">
        <v>248</v>
      </c>
      <c r="E47" s="5"/>
    </row>
    <row r="48" spans="2:5" x14ac:dyDescent="0.2">
      <c r="B48" s="6"/>
      <c r="C48" s="6" t="s">
        <v>249</v>
      </c>
      <c r="D48" s="6" t="s">
        <v>250</v>
      </c>
      <c r="E48" s="5" t="str">
        <f>HYPERLINK("https://www.esco-net.com/wcs/escort/ec/detail?hHinCd=EA818PR-6","EA818PR-6")</f>
        <v>EA818PR-6</v>
      </c>
    </row>
    <row r="49" spans="2:5" x14ac:dyDescent="0.2">
      <c r="B49" s="6"/>
      <c r="C49" s="6" t="s">
        <v>251</v>
      </c>
      <c r="D49" s="6" t="s">
        <v>252</v>
      </c>
      <c r="E49" s="5" t="str">
        <f>HYPERLINK("https://www.esco-net.com/wcs/escort/ec/detail?hHinCd=EA818PR-7","EA818PR-7")</f>
        <v>EA818PR-7</v>
      </c>
    </row>
    <row r="50" spans="2:5" x14ac:dyDescent="0.2">
      <c r="B50" s="6"/>
      <c r="C50" s="6" t="s">
        <v>253</v>
      </c>
      <c r="D50" s="6" t="s">
        <v>254</v>
      </c>
      <c r="E50" s="5" t="str">
        <f>HYPERLINK("https://www.esco-net.com/wcs/escort/ec/detail?hHinCd=EA824FF-101A","EA824FF-101A")</f>
        <v>EA824FF-101A</v>
      </c>
    </row>
    <row r="51" spans="2:5" x14ac:dyDescent="0.2">
      <c r="B51" s="6"/>
      <c r="C51" s="6" t="s">
        <v>255</v>
      </c>
      <c r="D51" s="6" t="s">
        <v>256</v>
      </c>
      <c r="E51" s="5" t="str">
        <f>HYPERLINK("https://www.esco-net.com/wcs/escort/ec/detail?hHinCd=EA824FF-103A","EA824FF-103A")</f>
        <v>EA824FF-103A</v>
      </c>
    </row>
    <row r="52" spans="2:5" x14ac:dyDescent="0.2">
      <c r="B52" s="6"/>
      <c r="C52" s="6" t="s">
        <v>257</v>
      </c>
      <c r="D52" s="6" t="s">
        <v>258</v>
      </c>
      <c r="E52" s="5" t="str">
        <f>HYPERLINK("https://www.esco-net.com/wcs/escort/ec/detail?hHinCd=EA860WB-21A","EA860WB-21A")</f>
        <v>EA860WB-21A</v>
      </c>
    </row>
    <row r="53" spans="2:5" x14ac:dyDescent="0.2">
      <c r="B53" s="6"/>
      <c r="C53" s="6" t="s">
        <v>259</v>
      </c>
      <c r="D53" s="6" t="s">
        <v>260</v>
      </c>
      <c r="E53" s="5" t="str">
        <f>HYPERLINK("https://www.esco-net.com/wcs/escort/ec/detail?hHinCd=EA810TC-201","EA810TC-201")</f>
        <v>EA810TC-201</v>
      </c>
    </row>
    <row r="54" spans="2:5" x14ac:dyDescent="0.2">
      <c r="B54" s="6"/>
      <c r="C54" s="6" t="s">
        <v>261</v>
      </c>
      <c r="D54" s="6" t="s">
        <v>262</v>
      </c>
      <c r="E54" s="5" t="str">
        <f>HYPERLINK("https://www.esco-net.com/wcs/escort/ec/detail?hHinCd=EA810TC-202","EA810TC-202")</f>
        <v>EA810TC-202</v>
      </c>
    </row>
    <row r="55" spans="2:5" x14ac:dyDescent="0.2">
      <c r="B55" s="6"/>
      <c r="C55" s="6" t="s">
        <v>263</v>
      </c>
      <c r="D55" s="6" t="s">
        <v>264</v>
      </c>
      <c r="E55" s="5" t="str">
        <f>HYPERLINK("https://www.esco-net.com/wcs/escort/ec/detail?hHinCd=EA920AV-82","EA920AV-82")</f>
        <v>EA920AV-82</v>
      </c>
    </row>
    <row r="56" spans="2:5" x14ac:dyDescent="0.2">
      <c r="B56" s="6"/>
      <c r="C56" s="6" t="s">
        <v>265</v>
      </c>
      <c r="D56" s="6" t="s">
        <v>266</v>
      </c>
      <c r="E56" s="5" t="str">
        <f>HYPERLINK("https://www.esco-net.com/wcs/escort/ec/detail?hHinCd=EA922K-16","EA922K-16")</f>
        <v>EA922K-16</v>
      </c>
    </row>
    <row r="57" spans="2:5" x14ac:dyDescent="0.2">
      <c r="B57" s="6"/>
      <c r="C57" s="6" t="s">
        <v>267</v>
      </c>
      <c r="D57" s="6" t="s">
        <v>268</v>
      </c>
      <c r="E57" s="5" t="str">
        <f>HYPERLINK("https://www.esco-net.com/wcs/escort/ec/detail?hHinCd=EA927AX-19D","EA927AX-19D")</f>
        <v>EA927AX-19D</v>
      </c>
    </row>
    <row r="58" spans="2:5" x14ac:dyDescent="0.2">
      <c r="B58" s="6"/>
      <c r="C58" s="6" t="s">
        <v>269</v>
      </c>
      <c r="D58" s="6" t="s">
        <v>270</v>
      </c>
      <c r="E58" s="5" t="str">
        <f>HYPERLINK("https://www.esco-net.com/wcs/escort/ec/detail?hHinCd=EA927BG-64","EA927BG-64")</f>
        <v>EA927BG-64</v>
      </c>
    </row>
    <row r="59" spans="2:5" x14ac:dyDescent="0.2">
      <c r="B59" s="6"/>
      <c r="C59" s="6" t="s">
        <v>271</v>
      </c>
      <c r="D59" s="6" t="s">
        <v>272</v>
      </c>
      <c r="E59" s="5" t="str">
        <f>HYPERLINK("https://www.esco-net.com/wcs/escort/ec/detail?hHinCd=EA927CN-1","EA927CN-1")</f>
        <v>EA927CN-1</v>
      </c>
    </row>
    <row r="60" spans="2:5" x14ac:dyDescent="0.2">
      <c r="B60" s="6"/>
      <c r="C60" s="6" t="s">
        <v>273</v>
      </c>
      <c r="D60" s="6" t="s">
        <v>274</v>
      </c>
      <c r="E60" s="5" t="str">
        <f>HYPERLINK("https://www.esco-net.com/wcs/escort/ec/detail?hHinCd=EA928AB-152","EA928AB-152")</f>
        <v>EA928AB-152</v>
      </c>
    </row>
    <row r="61" spans="2:5" x14ac:dyDescent="0.2">
      <c r="B61" s="6"/>
      <c r="C61" s="6" t="s">
        <v>275</v>
      </c>
      <c r="D61" s="6" t="s">
        <v>276</v>
      </c>
      <c r="E61" s="5"/>
    </row>
    <row r="62" spans="2:5" x14ac:dyDescent="0.2">
      <c r="B62" s="6"/>
      <c r="C62" s="6" t="s">
        <v>277</v>
      </c>
      <c r="D62" s="6" t="s">
        <v>278</v>
      </c>
      <c r="E62" s="5"/>
    </row>
    <row r="63" spans="2:5" x14ac:dyDescent="0.2">
      <c r="B63" s="6"/>
      <c r="C63" s="6" t="s">
        <v>279</v>
      </c>
      <c r="D63" s="6" t="s">
        <v>280</v>
      </c>
      <c r="E63" s="5" t="str">
        <f>HYPERLINK("https://www.esco-net.com/wcs/escort/ec/detail?hHinCd=EA942FG-1B","EA942FG-1B")</f>
        <v>EA942FG-1B</v>
      </c>
    </row>
    <row r="64" spans="2:5" x14ac:dyDescent="0.2">
      <c r="B64" s="6"/>
      <c r="C64" s="6" t="s">
        <v>281</v>
      </c>
      <c r="D64" s="6" t="s">
        <v>282</v>
      </c>
      <c r="E64" s="5" t="str">
        <f>HYPERLINK("https://www.esco-net.com/wcs/escort/ec/detail?hHinCd=EA942FG-2B","EA942FG-2B")</f>
        <v>EA942FG-2B</v>
      </c>
    </row>
    <row r="65" spans="2:5" x14ac:dyDescent="0.2">
      <c r="B65" s="6"/>
      <c r="C65" s="6" t="s">
        <v>283</v>
      </c>
      <c r="D65" s="6" t="s">
        <v>284</v>
      </c>
      <c r="E65" s="5" t="str">
        <f>HYPERLINK("https://www.esco-net.com/wcs/escort/ec/detail?hHinCd=EA942FG-11B","EA942FG-11B")</f>
        <v>EA942FG-11B</v>
      </c>
    </row>
    <row r="66" spans="2:5" x14ac:dyDescent="0.2">
      <c r="B66" s="6"/>
      <c r="C66" s="6" t="s">
        <v>285</v>
      </c>
      <c r="D66" s="6" t="s">
        <v>286</v>
      </c>
      <c r="E66" s="5" t="str">
        <f>HYPERLINK("https://www.esco-net.com/wcs/escort/ec/detail?hHinCd=EA942FG-12B","EA942FG-12B")</f>
        <v>EA942FG-12B</v>
      </c>
    </row>
    <row r="67" spans="2:5" x14ac:dyDescent="0.2">
      <c r="B67" s="6"/>
      <c r="C67" s="6" t="s">
        <v>287</v>
      </c>
      <c r="D67" s="6" t="s">
        <v>288</v>
      </c>
      <c r="E67" s="5" t="str">
        <f>HYPERLINK("https://www.esco-net.com/wcs/escort/ec/detail?hHinCd=EA942FG-21B","EA942FG-21B")</f>
        <v>EA942FG-21B</v>
      </c>
    </row>
    <row r="68" spans="2:5" x14ac:dyDescent="0.2">
      <c r="B68" s="6"/>
      <c r="C68" s="6" t="s">
        <v>289</v>
      </c>
      <c r="D68" s="6" t="s">
        <v>125</v>
      </c>
      <c r="E68" s="5" t="str">
        <f>HYPERLINK("https://www.esco-net.com/wcs/escort/ec/detail?hHinCd=EA942FG-22B","EA942FG-22B")</f>
        <v>EA942FG-22B</v>
      </c>
    </row>
    <row r="69" spans="2:5" x14ac:dyDescent="0.2">
      <c r="B69" s="6"/>
      <c r="C69" s="6" t="s">
        <v>290</v>
      </c>
      <c r="D69" s="6" t="s">
        <v>291</v>
      </c>
      <c r="E69" s="5"/>
    </row>
    <row r="70" spans="2:5" x14ac:dyDescent="0.2">
      <c r="B70" s="6"/>
      <c r="C70" s="6" t="s">
        <v>292</v>
      </c>
      <c r="D70" s="6" t="s">
        <v>293</v>
      </c>
      <c r="E70" s="5" t="str">
        <f>HYPERLINK("https://www.esco-net.com/wcs/escort/ec/detail?hHinCd=EA983FT-346A","EA983FT-346A")</f>
        <v>EA983FT-346A</v>
      </c>
    </row>
    <row r="71" spans="2:5" x14ac:dyDescent="0.2">
      <c r="B71" s="6"/>
      <c r="C71" s="6" t="s">
        <v>294</v>
      </c>
      <c r="D71" s="6" t="s">
        <v>295</v>
      </c>
      <c r="E71" s="5" t="str">
        <f>HYPERLINK("https://www.esco-net.com/wcs/escort/ec/detail?hHinCd=EA997AE-41B","EA997AE-41B")</f>
        <v>EA997AE-41B</v>
      </c>
    </row>
    <row r="72" spans="2:5" x14ac:dyDescent="0.2">
      <c r="B72" s="6"/>
      <c r="C72" s="6" t="s">
        <v>296</v>
      </c>
      <c r="D72" s="6" t="s">
        <v>297</v>
      </c>
      <c r="E72" s="5" t="str">
        <f>HYPERLINK("https://www.esco-net.com/wcs/escort/ec/detail?hHinCd=EA997AE-42B","EA997AE-42B")</f>
        <v>EA997AE-42B</v>
      </c>
    </row>
    <row r="73" spans="2:5" x14ac:dyDescent="0.2">
      <c r="B73" s="6" t="s">
        <v>298</v>
      </c>
      <c r="C73" s="6" t="s">
        <v>299</v>
      </c>
      <c r="D73" s="6" t="s">
        <v>300</v>
      </c>
      <c r="E73" s="5" t="str">
        <f>HYPERLINK("https://www.esco-net.com/wcs/escort/ec/detail?hHinCd=EA612SF-22","EA612SF-22")</f>
        <v>EA612SF-22</v>
      </c>
    </row>
    <row r="74" spans="2:5" x14ac:dyDescent="0.2">
      <c r="B74" s="6" t="s">
        <v>301</v>
      </c>
      <c r="C74" s="6" t="s">
        <v>302</v>
      </c>
      <c r="D74" s="6" t="s">
        <v>303</v>
      </c>
      <c r="E74" s="5" t="str">
        <f>HYPERLINK("https://www.esco-net.com/wcs/escort/ec/detail?hHinCd=EA203CG-6","EA203CG-6")</f>
        <v>EA203CG-6</v>
      </c>
    </row>
    <row r="75" spans="2:5" x14ac:dyDescent="0.2">
      <c r="B75" s="6" t="s">
        <v>301</v>
      </c>
      <c r="C75" s="6" t="s">
        <v>304</v>
      </c>
      <c r="D75" s="6" t="s">
        <v>305</v>
      </c>
      <c r="E75" s="5"/>
    </row>
    <row r="76" spans="2:5" x14ac:dyDescent="0.2">
      <c r="B76" s="6" t="s">
        <v>306</v>
      </c>
      <c r="C76" s="6" t="s">
        <v>307</v>
      </c>
      <c r="D76" s="6" t="s">
        <v>308</v>
      </c>
      <c r="E76" s="5" t="str">
        <f>HYPERLINK("https://www.esco-net.com/wcs/escort/ec/detail?hHinCd=EA997AE-16A","EA997AE-16A")</f>
        <v>EA997AE-16A</v>
      </c>
    </row>
    <row r="77" spans="2:5" x14ac:dyDescent="0.2">
      <c r="B77" s="6" t="s">
        <v>306</v>
      </c>
      <c r="C77" s="6" t="s">
        <v>309</v>
      </c>
      <c r="D77" s="6" t="s">
        <v>295</v>
      </c>
      <c r="E77" s="5" t="str">
        <f>HYPERLINK("https://www.esco-net.com/wcs/escort/ec/detail?hHinCd=EA997AE-41B","EA997AE-41B")</f>
        <v>EA997AE-41B</v>
      </c>
    </row>
    <row r="78" spans="2:5" x14ac:dyDescent="0.2">
      <c r="B78" s="6" t="s">
        <v>306</v>
      </c>
      <c r="C78" s="6" t="s">
        <v>310</v>
      </c>
      <c r="D78" s="6" t="s">
        <v>297</v>
      </c>
      <c r="E78" s="5" t="str">
        <f>HYPERLINK("https://www.esco-net.com/wcs/escort/ec/detail?hHinCd=EA997AE-42B","EA997AE-42B")</f>
        <v>EA997AE-42B</v>
      </c>
    </row>
    <row r="79" spans="2:5" x14ac:dyDescent="0.2">
      <c r="B79" s="6" t="s">
        <v>306</v>
      </c>
      <c r="C79" s="6" t="s">
        <v>311</v>
      </c>
      <c r="D79" s="6" t="s">
        <v>312</v>
      </c>
      <c r="E79" s="5" t="str">
        <f>HYPERLINK("https://www.esco-net.com/wcs/escort/ec/detail?hHinCd=EA997AG-14A","EA997AG-14A")</f>
        <v>EA997AG-14A</v>
      </c>
    </row>
    <row r="80" spans="2:5" x14ac:dyDescent="0.2">
      <c r="B80" s="6" t="s">
        <v>47</v>
      </c>
      <c r="C80" s="6" t="s">
        <v>313</v>
      </c>
      <c r="D80" s="6" t="s">
        <v>314</v>
      </c>
      <c r="E80" s="5" t="str">
        <f>HYPERLINK("https://www.esco-net.com/wcs/escort/ec/detail?hHinCd=EA115-40","EA115-40")</f>
        <v>EA115-40</v>
      </c>
    </row>
    <row r="81" spans="2:5" x14ac:dyDescent="0.2">
      <c r="B81" s="6" t="s">
        <v>315</v>
      </c>
      <c r="C81" s="6" t="s">
        <v>316</v>
      </c>
      <c r="D81" s="6" t="s">
        <v>317</v>
      </c>
      <c r="E81" s="5" t="str">
        <f>HYPERLINK("https://www.esco-net.com/wcs/escort/ec/detail?hHinCd=EA109SG-100A","EA109SG-100A")</f>
        <v>EA109SG-100A</v>
      </c>
    </row>
    <row r="82" spans="2:5" x14ac:dyDescent="0.2">
      <c r="B82" s="6" t="s">
        <v>318</v>
      </c>
      <c r="C82" s="6" t="s">
        <v>319</v>
      </c>
      <c r="D82" s="6" t="s">
        <v>320</v>
      </c>
      <c r="E82" s="5" t="str">
        <f>HYPERLINK("https://www.esco-net.com/wcs/escort/ec/detail?hHinCd=EA901A-27","EA901A-27")</f>
        <v>EA901A-27</v>
      </c>
    </row>
    <row r="83" spans="2:5" x14ac:dyDescent="0.2">
      <c r="B83" s="6" t="s">
        <v>321</v>
      </c>
      <c r="C83" s="6" t="s">
        <v>322</v>
      </c>
      <c r="D83" s="6" t="s">
        <v>323</v>
      </c>
      <c r="E83" s="5" t="str">
        <f>HYPERLINK("https://www.esco-net.com/wcs/escort/ec/detail?hHinCd=EA763FB-14","EA763FB-14")</f>
        <v>EA763FB-14</v>
      </c>
    </row>
    <row r="84" spans="2:5" x14ac:dyDescent="0.2">
      <c r="B84" s="6" t="s">
        <v>324</v>
      </c>
      <c r="C84" s="6" t="s">
        <v>325</v>
      </c>
      <c r="D84" s="6" t="s">
        <v>326</v>
      </c>
      <c r="E84" s="5" t="str">
        <f>HYPERLINK("https://www.esco-net.com/wcs/escort/ec/detail?hHinCd=EA125AD-30","EA125AD-30")</f>
        <v>EA125AD-30</v>
      </c>
    </row>
    <row r="85" spans="2:5" x14ac:dyDescent="0.2">
      <c r="B85" s="6" t="s">
        <v>324</v>
      </c>
      <c r="C85" s="6" t="s">
        <v>327</v>
      </c>
      <c r="D85" s="6" t="s">
        <v>328</v>
      </c>
      <c r="E85" s="5" t="str">
        <f>HYPERLINK("https://www.esco-net.com/wcs/escort/ec/detail?hHinCd=EA300AA-30","EA300AA-30")</f>
        <v>EA300AA-30</v>
      </c>
    </row>
    <row r="86" spans="2:5" x14ac:dyDescent="0.2">
      <c r="B86" s="6" t="s">
        <v>48</v>
      </c>
      <c r="C86" s="6" t="s">
        <v>329</v>
      </c>
      <c r="D86" s="6" t="s">
        <v>330</v>
      </c>
      <c r="E86" s="5" t="str">
        <f>HYPERLINK("https://www.esco-net.com/wcs/escort/ec/detail?hHinCd=EA318A-1.6","EA318A-1.6")</f>
        <v>EA318A-1.6</v>
      </c>
    </row>
    <row r="87" spans="2:5" x14ac:dyDescent="0.2">
      <c r="B87" s="6" t="s">
        <v>48</v>
      </c>
      <c r="C87" s="6" t="s">
        <v>331</v>
      </c>
      <c r="D87" s="6" t="s">
        <v>332</v>
      </c>
      <c r="E87" s="5"/>
    </row>
    <row r="88" spans="2:5" x14ac:dyDescent="0.2">
      <c r="B88" s="6" t="s">
        <v>48</v>
      </c>
      <c r="C88" s="6" t="s">
        <v>333</v>
      </c>
      <c r="D88" s="6" t="s">
        <v>334</v>
      </c>
      <c r="E88" s="5" t="str">
        <f>HYPERLINK("https://www.esco-net.com/wcs/escort/ec/detail?hHinCd=EA318AS-1.6","EA318AS-1.6")</f>
        <v>EA318AS-1.6</v>
      </c>
    </row>
    <row r="89" spans="2:5" x14ac:dyDescent="0.2">
      <c r="B89" s="6" t="s">
        <v>48</v>
      </c>
      <c r="C89" s="6" t="s">
        <v>335</v>
      </c>
      <c r="D89" s="6" t="s">
        <v>336</v>
      </c>
      <c r="E89" s="5" t="str">
        <f>HYPERLINK("https://www.esco-net.com/wcs/escort/ec/detail?hHinCd=EA318AS-2","EA318AS-2")</f>
        <v>EA318AS-2</v>
      </c>
    </row>
    <row r="90" spans="2:5" x14ac:dyDescent="0.2">
      <c r="B90" s="6" t="s">
        <v>48</v>
      </c>
      <c r="C90" s="6" t="s">
        <v>337</v>
      </c>
      <c r="D90" s="6" t="s">
        <v>338</v>
      </c>
      <c r="E90" s="5" t="str">
        <f>HYPERLINK("https://www.esco-net.com/wcs/escort/ec/detail?hHinCd=EA318AS-3.2","EA318AS-3.2")</f>
        <v>EA318AS-3.2</v>
      </c>
    </row>
    <row r="91" spans="2:5" x14ac:dyDescent="0.2">
      <c r="B91" s="6" t="s">
        <v>339</v>
      </c>
      <c r="C91" s="6" t="s">
        <v>340</v>
      </c>
      <c r="D91" s="6" t="s">
        <v>341</v>
      </c>
      <c r="E91" s="5"/>
    </row>
    <row r="92" spans="2:5" x14ac:dyDescent="0.2">
      <c r="B92" s="6" t="s">
        <v>342</v>
      </c>
      <c r="C92" s="6" t="s">
        <v>343</v>
      </c>
      <c r="D92" s="6" t="s">
        <v>344</v>
      </c>
      <c r="E92" s="5" t="str">
        <f>HYPERLINK("https://www.esco-net.com/wcs/escort/ec/detail?hHinCd=EA355K-8","EA355K-8")</f>
        <v>EA355K-8</v>
      </c>
    </row>
    <row r="93" spans="2:5" x14ac:dyDescent="0.2">
      <c r="B93" s="6" t="s">
        <v>49</v>
      </c>
      <c r="C93" s="6" t="s">
        <v>345</v>
      </c>
      <c r="D93" s="6" t="s">
        <v>346</v>
      </c>
      <c r="E93" s="5" t="str">
        <f>HYPERLINK("https://www.esco-net.com/wcs/escort/ec/detail?hHinCd=EA526SG-3","EA526SG-3")</f>
        <v>EA526SG-3</v>
      </c>
    </row>
    <row r="94" spans="2:5" x14ac:dyDescent="0.2">
      <c r="B94" s="6" t="s">
        <v>49</v>
      </c>
      <c r="C94" s="6" t="s">
        <v>347</v>
      </c>
      <c r="D94" s="6" t="s">
        <v>348</v>
      </c>
      <c r="E94" s="5" t="str">
        <f>HYPERLINK("https://www.esco-net.com/wcs/escort/ec/detail?hHinCd=EA526SG-7","EA526SG-7")</f>
        <v>EA526SG-7</v>
      </c>
    </row>
    <row r="95" spans="2:5" x14ac:dyDescent="0.2">
      <c r="B95" s="6" t="s">
        <v>49</v>
      </c>
      <c r="C95" s="6" t="s">
        <v>349</v>
      </c>
      <c r="D95" s="6" t="s">
        <v>350</v>
      </c>
      <c r="E95" s="5" t="str">
        <f>HYPERLINK("https://www.esco-net.com/wcs/escort/ec/detail?hHinCd=EA526TV-14","EA526TV-14")</f>
        <v>EA526TV-14</v>
      </c>
    </row>
    <row r="96" spans="2:5" x14ac:dyDescent="0.2">
      <c r="B96" s="6" t="s">
        <v>351</v>
      </c>
      <c r="C96" s="6" t="s">
        <v>352</v>
      </c>
      <c r="D96" s="6" t="s">
        <v>353</v>
      </c>
      <c r="E96" s="5" t="str">
        <f>HYPERLINK("https://www.esco-net.com/wcs/escort/ec/detail?hHinCd=EA544RD-8","EA544RD-8")</f>
        <v>EA544RD-8</v>
      </c>
    </row>
    <row r="97" spans="2:5" x14ac:dyDescent="0.2">
      <c r="B97" s="6" t="s">
        <v>354</v>
      </c>
      <c r="C97" s="6" t="s">
        <v>355</v>
      </c>
      <c r="D97" s="6" t="s">
        <v>356</v>
      </c>
      <c r="E97" s="5" t="str">
        <f>HYPERLINK("https://www.esco-net.com/wcs/escort/ec/detail?hHinCd=EA545KR-3","EA545KR-3")</f>
        <v>EA545KR-3</v>
      </c>
    </row>
    <row r="98" spans="2:5" x14ac:dyDescent="0.2">
      <c r="B98" s="6" t="s">
        <v>357</v>
      </c>
      <c r="C98" s="6" t="s">
        <v>358</v>
      </c>
      <c r="D98" s="6" t="s">
        <v>359</v>
      </c>
      <c r="E98" s="5" t="str">
        <f>HYPERLINK("https://www.esco-net.com/wcs/escort/ec/detail?hHinCd=EA541WS-6A","EA541WS-6A")</f>
        <v>EA541WS-6A</v>
      </c>
    </row>
    <row r="99" spans="2:5" x14ac:dyDescent="0.2">
      <c r="B99" s="6" t="s">
        <v>357</v>
      </c>
      <c r="C99" s="6" t="s">
        <v>360</v>
      </c>
      <c r="D99" s="6" t="s">
        <v>361</v>
      </c>
      <c r="E99" s="5" t="str">
        <f>HYPERLINK("https://www.esco-net.com/wcs/escort/ec/detail?hHinCd=EA545KS-12","EA545KS-12")</f>
        <v>EA545KS-12</v>
      </c>
    </row>
    <row r="100" spans="2:5" x14ac:dyDescent="0.2">
      <c r="B100" s="6" t="s">
        <v>50</v>
      </c>
      <c r="C100" s="6" t="s">
        <v>362</v>
      </c>
      <c r="D100" s="6" t="s">
        <v>363</v>
      </c>
      <c r="E100" s="5" t="str">
        <f>HYPERLINK("https://www.esco-net.com/wcs/escort/ec/detail?hHinCd=EA572MS-2","EA572MS-2")</f>
        <v>EA572MS-2</v>
      </c>
    </row>
    <row r="101" spans="2:5" x14ac:dyDescent="0.2">
      <c r="B101" s="6" t="s">
        <v>364</v>
      </c>
      <c r="C101" s="6" t="s">
        <v>365</v>
      </c>
      <c r="D101" s="6" t="s">
        <v>366</v>
      </c>
      <c r="E101" s="5" t="str">
        <f>HYPERLINK("https://www.esco-net.com/wcs/escort/ec/detail?hHinCd=EA572J-75","EA572J-75")</f>
        <v>EA572J-75</v>
      </c>
    </row>
    <row r="102" spans="2:5" x14ac:dyDescent="0.2">
      <c r="B102" s="6" t="s">
        <v>367</v>
      </c>
      <c r="C102" s="6" t="s">
        <v>368</v>
      </c>
      <c r="D102" s="6" t="s">
        <v>369</v>
      </c>
      <c r="E102" s="5" t="str">
        <f>HYPERLINK("https://www.esco-net.com/wcs/escort/ec/detail?hHinCd=EA572DW-11","EA572DW-11")</f>
        <v>EA572DW-11</v>
      </c>
    </row>
    <row r="103" spans="2:5" x14ac:dyDescent="0.2">
      <c r="B103" s="6" t="s">
        <v>370</v>
      </c>
      <c r="C103" s="6" t="s">
        <v>371</v>
      </c>
      <c r="D103" s="6" t="s">
        <v>372</v>
      </c>
      <c r="E103" s="5" t="str">
        <f>HYPERLINK("https://www.esco-net.com/wcs/escort/ec/detail?hHinCd=EA575WV-64","EA575WV-64")</f>
        <v>EA575WV-64</v>
      </c>
    </row>
    <row r="104" spans="2:5" x14ac:dyDescent="0.2">
      <c r="B104" s="6" t="s">
        <v>373</v>
      </c>
      <c r="C104" s="6" t="s">
        <v>374</v>
      </c>
      <c r="D104" s="6" t="s">
        <v>375</v>
      </c>
      <c r="E104" s="5" t="str">
        <f>HYPERLINK("https://www.esco-net.com/wcs/escort/ec/detail?hHinCd=EA575WV-28","EA575WV-28")</f>
        <v>EA575WV-28</v>
      </c>
    </row>
    <row r="105" spans="2:5" x14ac:dyDescent="0.2">
      <c r="B105" s="6" t="s">
        <v>376</v>
      </c>
      <c r="C105" s="6" t="s">
        <v>377</v>
      </c>
      <c r="D105" s="6" t="s">
        <v>378</v>
      </c>
      <c r="E105" s="5" t="str">
        <f>HYPERLINK("https://www.esco-net.com/wcs/escort/ec/detail?hHinCd=EA575HK-2","EA575HK-2")</f>
        <v>EA575HK-2</v>
      </c>
    </row>
    <row r="106" spans="2:5" x14ac:dyDescent="0.2">
      <c r="B106" s="6" t="s">
        <v>379</v>
      </c>
      <c r="C106" s="6" t="s">
        <v>380</v>
      </c>
      <c r="D106" s="6" t="s">
        <v>381</v>
      </c>
      <c r="E106" s="5" t="str">
        <f>HYPERLINK("https://www.esco-net.com/wcs/escort/ec/detail?hHinCd=EA524LC-26A","EA524LC-26A")</f>
        <v>EA524LC-26A</v>
      </c>
    </row>
    <row r="107" spans="2:5" x14ac:dyDescent="0.2">
      <c r="B107" s="6" t="s">
        <v>382</v>
      </c>
      <c r="C107" s="6" t="s">
        <v>383</v>
      </c>
      <c r="D107" s="6" t="s">
        <v>384</v>
      </c>
      <c r="E107" s="5" t="str">
        <f>HYPERLINK("https://www.esco-net.com/wcs/escort/ec/detail?hHinCd=EA579BK-1","EA579BK-1")</f>
        <v>EA579BK-1</v>
      </c>
    </row>
    <row r="108" spans="2:5" x14ac:dyDescent="0.2">
      <c r="B108" s="6" t="s">
        <v>385</v>
      </c>
      <c r="C108" s="6" t="s">
        <v>386</v>
      </c>
      <c r="D108" s="6" t="s">
        <v>387</v>
      </c>
      <c r="E108" s="5" t="str">
        <f>HYPERLINK("https://www.esco-net.com/wcs/escort/ec/detail?hHinCd=EA526AC-1","EA526AC-1")</f>
        <v>EA526AC-1</v>
      </c>
    </row>
    <row r="109" spans="2:5" x14ac:dyDescent="0.2">
      <c r="B109" s="6" t="s">
        <v>34</v>
      </c>
      <c r="C109" s="6" t="s">
        <v>388</v>
      </c>
      <c r="D109" s="6" t="s">
        <v>389</v>
      </c>
      <c r="E109" s="5"/>
    </row>
    <row r="110" spans="2:5" x14ac:dyDescent="0.2">
      <c r="B110" s="6" t="s">
        <v>390</v>
      </c>
      <c r="C110" s="6" t="s">
        <v>391</v>
      </c>
      <c r="D110" s="6" t="s">
        <v>392</v>
      </c>
      <c r="E110" s="5" t="str">
        <f>HYPERLINK("https://www.esco-net.com/wcs/escort/ec/detail?hHinCd=EA109HN-33A","EA109HN-33A")</f>
        <v>EA109HN-33A</v>
      </c>
    </row>
    <row r="111" spans="2:5" x14ac:dyDescent="0.2">
      <c r="B111" s="6" t="s">
        <v>393</v>
      </c>
      <c r="C111" s="6" t="s">
        <v>394</v>
      </c>
      <c r="D111" s="6" t="s">
        <v>395</v>
      </c>
      <c r="E111" s="5" t="str">
        <f>HYPERLINK("https://www.esco-net.com/wcs/escort/ec/detail?hHinCd=EA109NG-4A","EA109NG-4A")</f>
        <v>EA109NG-4A</v>
      </c>
    </row>
    <row r="112" spans="2:5" x14ac:dyDescent="0.2">
      <c r="B112" s="6" t="s">
        <v>396</v>
      </c>
      <c r="C112" s="6" t="s">
        <v>397</v>
      </c>
      <c r="D112" s="6" t="s">
        <v>398</v>
      </c>
      <c r="E112" s="5" t="str">
        <f>HYPERLINK("https://www.esco-net.com/wcs/escort/ec/detail?hHinCd=EA944MC-34","EA944MC-34")</f>
        <v>EA944MC-34</v>
      </c>
    </row>
    <row r="113" spans="2:5" x14ac:dyDescent="0.2">
      <c r="B113" s="6" t="s">
        <v>396</v>
      </c>
      <c r="C113" s="6" t="s">
        <v>399</v>
      </c>
      <c r="D113" s="6" t="s">
        <v>400</v>
      </c>
      <c r="E113" s="5" t="str">
        <f>HYPERLINK("https://www.esco-net.com/wcs/escort/ec/detail?hHinCd=EA944MC-31","EA944MC-31")</f>
        <v>EA944MC-31</v>
      </c>
    </row>
    <row r="114" spans="2:5" x14ac:dyDescent="0.2">
      <c r="B114" s="6" t="s">
        <v>35</v>
      </c>
      <c r="C114" s="6" t="s">
        <v>401</v>
      </c>
      <c r="D114" s="6" t="s">
        <v>402</v>
      </c>
      <c r="E114" s="5" t="str">
        <f>HYPERLINK("https://www.esco-net.com/wcs/escort/ec/detail?hHinCd=EA911BA-136A","EA911BA-136A")</f>
        <v>EA911BA-136A</v>
      </c>
    </row>
    <row r="115" spans="2:5" x14ac:dyDescent="0.2">
      <c r="B115" s="6" t="s">
        <v>403</v>
      </c>
      <c r="C115" s="6" t="s">
        <v>404</v>
      </c>
      <c r="D115" s="6" t="s">
        <v>405</v>
      </c>
      <c r="E115" s="5" t="str">
        <f>HYPERLINK("https://www.esco-net.com/wcs/escort/ec/detail?hHinCd=EA643DG-9","EA643DG-9")</f>
        <v>EA643DG-9</v>
      </c>
    </row>
    <row r="116" spans="2:5" x14ac:dyDescent="0.2">
      <c r="B116" s="6" t="s">
        <v>406</v>
      </c>
      <c r="C116" s="6" t="s">
        <v>407</v>
      </c>
      <c r="D116" s="6" t="s">
        <v>408</v>
      </c>
      <c r="E116" s="5" t="str">
        <f>HYPERLINK("https://www.esco-net.com/wcs/escort/ec/detail?hHinCd=EA642KL-2.2","EA642KL-2.2")</f>
        <v>EA642KL-2.2</v>
      </c>
    </row>
    <row r="117" spans="2:5" x14ac:dyDescent="0.2">
      <c r="B117" s="6" t="s">
        <v>409</v>
      </c>
      <c r="C117" s="6" t="s">
        <v>410</v>
      </c>
      <c r="D117" s="6" t="s">
        <v>411</v>
      </c>
      <c r="E117" s="5"/>
    </row>
    <row r="118" spans="2:5" x14ac:dyDescent="0.2">
      <c r="B118" s="6" t="s">
        <v>412</v>
      </c>
      <c r="C118" s="6" t="s">
        <v>413</v>
      </c>
      <c r="D118" s="6" t="s">
        <v>414</v>
      </c>
      <c r="E118" s="5" t="str">
        <f>HYPERLINK("https://www.esco-net.com/wcs/escort/ec/detail?hHinCd=EA575-4","EA575-4")</f>
        <v>EA575-4</v>
      </c>
    </row>
    <row r="119" spans="2:5" x14ac:dyDescent="0.2">
      <c r="B119" s="6" t="s">
        <v>415</v>
      </c>
      <c r="C119" s="6" t="s">
        <v>416</v>
      </c>
      <c r="D119" s="6" t="s">
        <v>417</v>
      </c>
      <c r="E119" s="5" t="str">
        <f>HYPERLINK("https://www.esco-net.com/wcs/escort/ec/detail?hHinCd=EA546B-350","EA546B-350")</f>
        <v>EA546B-350</v>
      </c>
    </row>
    <row r="120" spans="2:5" x14ac:dyDescent="0.2">
      <c r="B120" s="6" t="s">
        <v>418</v>
      </c>
      <c r="C120" s="6" t="s">
        <v>419</v>
      </c>
      <c r="D120" s="6" t="s">
        <v>420</v>
      </c>
      <c r="E120" s="5"/>
    </row>
    <row r="121" spans="2:5" x14ac:dyDescent="0.2">
      <c r="B121" s="6" t="s">
        <v>418</v>
      </c>
      <c r="C121" s="6" t="s">
        <v>421</v>
      </c>
      <c r="D121" s="6" t="s">
        <v>422</v>
      </c>
      <c r="E121" s="5"/>
    </row>
    <row r="122" spans="2:5" x14ac:dyDescent="0.2">
      <c r="B122" s="6" t="s">
        <v>423</v>
      </c>
      <c r="C122" s="6" t="s">
        <v>424</v>
      </c>
      <c r="D122" s="6" t="s">
        <v>425</v>
      </c>
      <c r="E122" s="5" t="str">
        <f>HYPERLINK("https://www.esco-net.com/wcs/escort/ec/detail?hHinCd=EA340RW-3","EA340RW-3")</f>
        <v>EA340RW-3</v>
      </c>
    </row>
    <row r="123" spans="2:5" x14ac:dyDescent="0.2">
      <c r="B123" s="6" t="s">
        <v>426</v>
      </c>
      <c r="C123" s="6" t="s">
        <v>427</v>
      </c>
      <c r="D123" s="6" t="s">
        <v>428</v>
      </c>
      <c r="E123" s="5"/>
    </row>
    <row r="124" spans="2:5" x14ac:dyDescent="0.2">
      <c r="B124" s="6" t="s">
        <v>429</v>
      </c>
      <c r="C124" s="6" t="s">
        <v>430</v>
      </c>
      <c r="D124" s="6" t="s">
        <v>431</v>
      </c>
      <c r="E124" s="5" t="str">
        <f>HYPERLINK("https://www.esco-net.com/wcs/escort/ec/detail?hHinCd=EA534KS-8","EA534KS-8")</f>
        <v>EA534KS-8</v>
      </c>
    </row>
    <row r="125" spans="2:5" x14ac:dyDescent="0.2">
      <c r="B125" s="6" t="s">
        <v>432</v>
      </c>
      <c r="C125" s="6" t="s">
        <v>433</v>
      </c>
      <c r="D125" s="6" t="s">
        <v>434</v>
      </c>
      <c r="E125" s="5" t="str">
        <f>HYPERLINK("https://www.esco-net.com/wcs/escort/ec/detail?hHinCd=EA640XW-4","EA640XW-4")</f>
        <v>EA640XW-4</v>
      </c>
    </row>
    <row r="126" spans="2:5" x14ac:dyDescent="0.2">
      <c r="B126" s="6" t="s">
        <v>51</v>
      </c>
      <c r="C126" s="6" t="s">
        <v>435</v>
      </c>
      <c r="D126" s="6" t="s">
        <v>436</v>
      </c>
      <c r="E126" s="5" t="str">
        <f>HYPERLINK("https://www.esco-net.com/wcs/escort/ec/detail?hHinCd=EA640LB-12","EA640LB-12")</f>
        <v>EA640LB-12</v>
      </c>
    </row>
    <row r="127" spans="2:5" x14ac:dyDescent="0.2">
      <c r="B127" s="6" t="s">
        <v>437</v>
      </c>
      <c r="C127" s="6" t="s">
        <v>438</v>
      </c>
      <c r="D127" s="6" t="s">
        <v>439</v>
      </c>
      <c r="E127" s="5"/>
    </row>
    <row r="128" spans="2:5" x14ac:dyDescent="0.2">
      <c r="B128" s="6" t="s">
        <v>440</v>
      </c>
      <c r="C128" s="6" t="s">
        <v>441</v>
      </c>
      <c r="D128" s="6" t="s">
        <v>442</v>
      </c>
      <c r="E128" s="5" t="str">
        <f>HYPERLINK("https://www.esco-net.com/wcs/escort/ec/detail?hHinCd=EA527AC-1B","EA527AC-1B")</f>
        <v>EA527AC-1B</v>
      </c>
    </row>
    <row r="129" spans="2:5" x14ac:dyDescent="0.2">
      <c r="B129" s="6" t="s">
        <v>52</v>
      </c>
      <c r="C129" s="6" t="s">
        <v>443</v>
      </c>
      <c r="D129" s="6" t="s">
        <v>444</v>
      </c>
      <c r="E129" s="5"/>
    </row>
    <row r="130" spans="2:5" x14ac:dyDescent="0.2">
      <c r="B130" s="6" t="s">
        <v>52</v>
      </c>
      <c r="C130" s="6" t="s">
        <v>445</v>
      </c>
      <c r="D130" s="6" t="s">
        <v>446</v>
      </c>
      <c r="E130" s="5"/>
    </row>
    <row r="131" spans="2:5" x14ac:dyDescent="0.2">
      <c r="B131" s="6" t="s">
        <v>52</v>
      </c>
      <c r="C131" s="6" t="s">
        <v>447</v>
      </c>
      <c r="D131" s="6" t="s">
        <v>448</v>
      </c>
      <c r="E131" s="5"/>
    </row>
    <row r="132" spans="2:5" x14ac:dyDescent="0.2">
      <c r="B132" s="6" t="s">
        <v>52</v>
      </c>
      <c r="C132" s="6" t="s">
        <v>449</v>
      </c>
      <c r="D132" s="6" t="s">
        <v>450</v>
      </c>
      <c r="E132" s="5"/>
    </row>
    <row r="133" spans="2:5" x14ac:dyDescent="0.2">
      <c r="B133" s="6" t="s">
        <v>15</v>
      </c>
      <c r="C133" s="6" t="s">
        <v>451</v>
      </c>
      <c r="D133" s="6" t="s">
        <v>452</v>
      </c>
      <c r="E133" s="5" t="str">
        <f>HYPERLINK("https://www.esco-net.com/wcs/escort/ec/detail?hHinCd=EA597BH-30A","EA597BH-30A")</f>
        <v>EA597BH-30A</v>
      </c>
    </row>
    <row r="134" spans="2:5" x14ac:dyDescent="0.2">
      <c r="B134" s="6" t="s">
        <v>36</v>
      </c>
      <c r="C134" s="6" t="s">
        <v>453</v>
      </c>
      <c r="D134" s="6" t="s">
        <v>454</v>
      </c>
      <c r="E134" s="5" t="str">
        <f>HYPERLINK("https://www.esco-net.com/wcs/escort/ec/detail?hHinCd=EA585JA-3A","EA585JA-3A")</f>
        <v>EA585JA-3A</v>
      </c>
    </row>
    <row r="135" spans="2:5" x14ac:dyDescent="0.2">
      <c r="B135" s="6" t="s">
        <v>455</v>
      </c>
      <c r="C135" s="6" t="s">
        <v>456</v>
      </c>
      <c r="D135" s="6" t="s">
        <v>457</v>
      </c>
      <c r="E135" s="5" t="str">
        <f>HYPERLINK("https://www.esco-net.com/wcs/escort/ec/detail?hHinCd=EA585KR-2A","EA585KR-2A")</f>
        <v>EA585KR-2A</v>
      </c>
    </row>
    <row r="136" spans="2:5" x14ac:dyDescent="0.2">
      <c r="B136" s="6" t="s">
        <v>53</v>
      </c>
      <c r="C136" s="6" t="s">
        <v>458</v>
      </c>
      <c r="D136" s="6" t="s">
        <v>459</v>
      </c>
      <c r="E136" s="5"/>
    </row>
    <row r="137" spans="2:5" x14ac:dyDescent="0.2">
      <c r="B137" s="6" t="s">
        <v>53</v>
      </c>
      <c r="C137" s="6" t="s">
        <v>460</v>
      </c>
      <c r="D137" s="6" t="s">
        <v>461</v>
      </c>
      <c r="E137" s="5" t="str">
        <f>HYPERLINK("https://www.esco-net.com/wcs/escort/ec/detail?hHinCd=EA580EE-13A","EA580EE-13A")</f>
        <v>EA580EE-13A</v>
      </c>
    </row>
    <row r="138" spans="2:5" x14ac:dyDescent="0.2">
      <c r="B138" s="6" t="s">
        <v>462</v>
      </c>
      <c r="C138" s="6" t="s">
        <v>463</v>
      </c>
      <c r="D138" s="6" t="s">
        <v>464</v>
      </c>
      <c r="E138" s="5" t="str">
        <f>HYPERLINK("https://www.esco-net.com/wcs/escort/ec/detail?hHinCd=EA536KF-200B","EA536KF-200B")</f>
        <v>EA536KF-200B</v>
      </c>
    </row>
    <row r="139" spans="2:5" x14ac:dyDescent="0.2">
      <c r="B139" s="6" t="s">
        <v>54</v>
      </c>
      <c r="C139" s="6" t="s">
        <v>465</v>
      </c>
      <c r="D139" s="6" t="s">
        <v>466</v>
      </c>
      <c r="E139" s="5" t="str">
        <f>HYPERLINK("https://www.esco-net.com/wcs/escort/ec/detail?hHinCd=EA759GN-266B","EA759GN-266B")</f>
        <v>EA759GN-266B</v>
      </c>
    </row>
    <row r="140" spans="2:5" x14ac:dyDescent="0.2">
      <c r="B140" s="6" t="s">
        <v>467</v>
      </c>
      <c r="C140" s="6" t="s">
        <v>468</v>
      </c>
      <c r="D140" s="6" t="s">
        <v>469</v>
      </c>
      <c r="E140" s="5" t="str">
        <f>HYPERLINK("https://www.esco-net.com/wcs/escort/ec/detail?hHinCd=EA983FZ-23","EA983FZ-23")</f>
        <v>EA983FZ-23</v>
      </c>
    </row>
    <row r="141" spans="2:5" x14ac:dyDescent="0.2">
      <c r="B141" s="6" t="s">
        <v>470</v>
      </c>
      <c r="C141" s="6" t="s">
        <v>471</v>
      </c>
      <c r="D141" s="6" t="s">
        <v>472</v>
      </c>
      <c r="E141" s="5" t="str">
        <f>HYPERLINK("https://www.esco-net.com/wcs/escort/ec/detail?hHinCd=EA812JY-114","EA812JY-114")</f>
        <v>EA812JY-114</v>
      </c>
    </row>
    <row r="142" spans="2:5" x14ac:dyDescent="0.2">
      <c r="B142" s="6" t="s">
        <v>470</v>
      </c>
      <c r="C142" s="6" t="s">
        <v>473</v>
      </c>
      <c r="D142" s="6" t="s">
        <v>474</v>
      </c>
      <c r="E142" s="5" t="str">
        <f>HYPERLINK("https://www.esco-net.com/wcs/escort/ec/detail?hHinCd=EA812JY-144","EA812JY-144")</f>
        <v>EA812JY-144</v>
      </c>
    </row>
    <row r="143" spans="2:5" x14ac:dyDescent="0.2">
      <c r="B143" s="6" t="s">
        <v>470</v>
      </c>
      <c r="C143" s="6" t="s">
        <v>475</v>
      </c>
      <c r="D143" s="6" t="s">
        <v>476</v>
      </c>
      <c r="E143" s="5" t="str">
        <f>HYPERLINK("https://www.esco-net.com/wcs/escort/ec/detail?hHinCd=EA812JY-103","EA812JY-103")</f>
        <v>EA812JY-103</v>
      </c>
    </row>
    <row r="144" spans="2:5" x14ac:dyDescent="0.2">
      <c r="B144" s="6" t="s">
        <v>477</v>
      </c>
      <c r="C144" s="6" t="s">
        <v>478</v>
      </c>
      <c r="D144" s="6" t="s">
        <v>479</v>
      </c>
      <c r="E144" s="5" t="str">
        <f>HYPERLINK("https://www.esco-net.com/wcs/escort/ec/detail?hHinCd=EA812HE-1A","EA812HE-1A")</f>
        <v>EA812HE-1A</v>
      </c>
    </row>
    <row r="145" spans="2:5" x14ac:dyDescent="0.2">
      <c r="B145" s="6" t="s">
        <v>480</v>
      </c>
      <c r="C145" s="6" t="s">
        <v>481</v>
      </c>
      <c r="D145" s="6" t="s">
        <v>482</v>
      </c>
      <c r="E145" s="5" t="str">
        <f>HYPERLINK("https://www.esco-net.com/wcs/escort/ec/detail?hHinCd=EA912AD-2A","EA912AD-2A")</f>
        <v>EA912AD-2A</v>
      </c>
    </row>
    <row r="146" spans="2:5" x14ac:dyDescent="0.2">
      <c r="B146" s="6" t="s">
        <v>55</v>
      </c>
      <c r="C146" s="6" t="s">
        <v>483</v>
      </c>
      <c r="D146" s="6" t="s">
        <v>484</v>
      </c>
      <c r="E146" s="5" t="str">
        <f>HYPERLINK("https://www.esco-net.com/wcs/escort/ec/detail?hHinCd=EA993LC-103","EA993LC-103")</f>
        <v>EA993LC-103</v>
      </c>
    </row>
    <row r="147" spans="2:5" x14ac:dyDescent="0.2">
      <c r="B147" s="6" t="s">
        <v>485</v>
      </c>
      <c r="C147" s="6" t="s">
        <v>486</v>
      </c>
      <c r="D147" s="6" t="s">
        <v>487</v>
      </c>
      <c r="E147" s="5" t="str">
        <f>HYPERLINK("https://www.esco-net.com/wcs/escort/ec/detail?hHinCd=EA934ZA-6","EA934ZA-6")</f>
        <v>EA934ZA-6</v>
      </c>
    </row>
    <row r="148" spans="2:5" x14ac:dyDescent="0.2">
      <c r="B148" s="6" t="s">
        <v>56</v>
      </c>
      <c r="C148" s="6" t="s">
        <v>488</v>
      </c>
      <c r="D148" s="6" t="s">
        <v>489</v>
      </c>
      <c r="E148" s="5"/>
    </row>
    <row r="149" spans="2:5" x14ac:dyDescent="0.2">
      <c r="B149" s="6" t="s">
        <v>490</v>
      </c>
      <c r="C149" s="6" t="s">
        <v>491</v>
      </c>
      <c r="D149" s="6" t="s">
        <v>492</v>
      </c>
      <c r="E149" s="5" t="str">
        <f>HYPERLINK("https://www.esco-net.com/wcs/escort/ec/detail?hHinCd=EA514BX-16","EA514BX-16")</f>
        <v>EA514BX-16</v>
      </c>
    </row>
    <row r="150" spans="2:5" x14ac:dyDescent="0.2">
      <c r="B150" s="6" t="s">
        <v>493</v>
      </c>
      <c r="C150" s="6" t="s">
        <v>494</v>
      </c>
      <c r="D150" s="6" t="s">
        <v>495</v>
      </c>
      <c r="E150" s="5"/>
    </row>
    <row r="151" spans="2:5" x14ac:dyDescent="0.2">
      <c r="B151" s="6" t="s">
        <v>496</v>
      </c>
      <c r="C151" s="6" t="s">
        <v>497</v>
      </c>
      <c r="D151" s="6" t="s">
        <v>498</v>
      </c>
      <c r="E151" s="5" t="str">
        <f>HYPERLINK("https://www.esco-net.com/wcs/escort/ec/detail?hHinCd=EA537LA-190","EA537LA-190")</f>
        <v>EA537LA-190</v>
      </c>
    </row>
    <row r="152" spans="2:5" x14ac:dyDescent="0.2">
      <c r="B152" s="6" t="s">
        <v>496</v>
      </c>
      <c r="C152" s="6" t="s">
        <v>499</v>
      </c>
      <c r="D152" s="6" t="s">
        <v>500</v>
      </c>
      <c r="E152" s="5" t="str">
        <f>HYPERLINK("https://www.esco-net.com/wcs/escort/ec/detail?hHinCd=EA537PB-10A","EA537PB-10A")</f>
        <v>EA537PB-10A</v>
      </c>
    </row>
    <row r="153" spans="2:5" x14ac:dyDescent="0.2">
      <c r="B153" s="6" t="s">
        <v>17</v>
      </c>
      <c r="C153" s="6" t="s">
        <v>501</v>
      </c>
      <c r="D153" s="6" t="s">
        <v>502</v>
      </c>
      <c r="E153" s="5" t="str">
        <f>HYPERLINK("https://www.esco-net.com/wcs/escort/ec/detail?hHinCd=EA604AH-23","EA604AH-23")</f>
        <v>EA604AH-23</v>
      </c>
    </row>
    <row r="154" spans="2:5" x14ac:dyDescent="0.2">
      <c r="B154" s="6" t="s">
        <v>503</v>
      </c>
      <c r="C154" s="6" t="s">
        <v>504</v>
      </c>
      <c r="D154" s="6" t="s">
        <v>505</v>
      </c>
      <c r="E154" s="5" t="str">
        <f>HYPERLINK("https://www.esco-net.com/wcs/escort/ec/detail?hHinCd=EA590HA-49","EA590HA-49")</f>
        <v>EA590HA-49</v>
      </c>
    </row>
    <row r="155" spans="2:5" x14ac:dyDescent="0.2">
      <c r="B155" s="6" t="s">
        <v>503</v>
      </c>
      <c r="C155" s="6" t="s">
        <v>506</v>
      </c>
      <c r="D155" s="6" t="s">
        <v>507</v>
      </c>
      <c r="E155" s="5" t="str">
        <f>HYPERLINK("https://www.esco-net.com/wcs/escort/ec/detail?hHinCd=EA590HA-52","EA590HA-52")</f>
        <v>EA590HA-52</v>
      </c>
    </row>
    <row r="156" spans="2:5" x14ac:dyDescent="0.2">
      <c r="B156" s="6" t="s">
        <v>508</v>
      </c>
      <c r="C156" s="6" t="s">
        <v>509</v>
      </c>
      <c r="D156" s="6" t="s">
        <v>510</v>
      </c>
      <c r="E156" s="5" t="str">
        <f>HYPERLINK("https://www.esco-net.com/wcs/escort/ec/detail?hHinCd=EA590EL-2","EA590EL-2")</f>
        <v>EA590EL-2</v>
      </c>
    </row>
    <row r="157" spans="2:5" x14ac:dyDescent="0.2">
      <c r="B157" s="6" t="s">
        <v>511</v>
      </c>
      <c r="C157" s="6" t="s">
        <v>512</v>
      </c>
      <c r="D157" s="6" t="s">
        <v>513</v>
      </c>
      <c r="E157" s="5"/>
    </row>
    <row r="158" spans="2:5" x14ac:dyDescent="0.2">
      <c r="B158" s="6" t="s">
        <v>57</v>
      </c>
      <c r="C158" s="6" t="s">
        <v>514</v>
      </c>
      <c r="D158" s="6" t="s">
        <v>515</v>
      </c>
      <c r="E158" s="5"/>
    </row>
    <row r="159" spans="2:5" x14ac:dyDescent="0.2">
      <c r="B159" s="6" t="s">
        <v>516</v>
      </c>
      <c r="C159" s="6" t="s">
        <v>517</v>
      </c>
      <c r="D159" s="6" t="s">
        <v>518</v>
      </c>
      <c r="E159" s="5" t="str">
        <f>HYPERLINK("https://www.esco-net.com/wcs/escort/ec/detail?hHinCd=EA115MS-11PA","EA115MS-11PA")</f>
        <v>EA115MS-11PA</v>
      </c>
    </row>
    <row r="160" spans="2:5" x14ac:dyDescent="0.2">
      <c r="B160" s="6" t="s">
        <v>519</v>
      </c>
      <c r="C160" s="6" t="s">
        <v>520</v>
      </c>
      <c r="D160" s="6" t="s">
        <v>521</v>
      </c>
      <c r="E160" s="5"/>
    </row>
    <row r="161" spans="2:5" x14ac:dyDescent="0.2">
      <c r="B161" s="6" t="s">
        <v>58</v>
      </c>
      <c r="C161" s="6" t="s">
        <v>522</v>
      </c>
      <c r="D161" s="6" t="s">
        <v>523</v>
      </c>
      <c r="E161" s="5" t="str">
        <f>HYPERLINK("https://www.esco-net.com/wcs/escort/ec/detail?hHinCd=EA929DB-224","EA929DB-224")</f>
        <v>EA929DB-224</v>
      </c>
    </row>
    <row r="162" spans="2:5" x14ac:dyDescent="0.2">
      <c r="B162" s="6" t="s">
        <v>524</v>
      </c>
      <c r="C162" s="6" t="s">
        <v>525</v>
      </c>
      <c r="D162" s="6" t="s">
        <v>526</v>
      </c>
      <c r="E162" s="5"/>
    </row>
    <row r="163" spans="2:5" x14ac:dyDescent="0.2">
      <c r="B163" s="6" t="s">
        <v>524</v>
      </c>
      <c r="C163" s="6" t="s">
        <v>527</v>
      </c>
      <c r="D163" s="6" t="s">
        <v>528</v>
      </c>
      <c r="E163" s="5"/>
    </row>
    <row r="164" spans="2:5" x14ac:dyDescent="0.2">
      <c r="B164" s="6" t="s">
        <v>529</v>
      </c>
      <c r="C164" s="6" t="s">
        <v>530</v>
      </c>
      <c r="D164" s="6" t="s">
        <v>531</v>
      </c>
      <c r="E164" s="5" t="str">
        <f>HYPERLINK("https://www.esco-net.com/wcs/escort/ec/detail?hHinCd=EA531PK-1","EA531PK-1")</f>
        <v>EA531PK-1</v>
      </c>
    </row>
    <row r="165" spans="2:5" x14ac:dyDescent="0.2">
      <c r="B165" s="6" t="s">
        <v>529</v>
      </c>
      <c r="C165" s="6" t="s">
        <v>532</v>
      </c>
      <c r="D165" s="6" t="s">
        <v>533</v>
      </c>
      <c r="E165" s="5"/>
    </row>
    <row r="166" spans="2:5" x14ac:dyDescent="0.2">
      <c r="B166" s="6" t="s">
        <v>534</v>
      </c>
      <c r="C166" s="6" t="s">
        <v>535</v>
      </c>
      <c r="D166" s="6" t="s">
        <v>536</v>
      </c>
      <c r="E166" s="5"/>
    </row>
    <row r="167" spans="2:5" x14ac:dyDescent="0.2">
      <c r="B167" s="6" t="s">
        <v>537</v>
      </c>
      <c r="C167" s="6" t="s">
        <v>538</v>
      </c>
      <c r="D167" s="6" t="s">
        <v>539</v>
      </c>
      <c r="E167" s="5"/>
    </row>
    <row r="168" spans="2:5" x14ac:dyDescent="0.2">
      <c r="B168" s="6" t="s">
        <v>540</v>
      </c>
      <c r="C168" s="6" t="s">
        <v>541</v>
      </c>
      <c r="D168" s="6" t="s">
        <v>542</v>
      </c>
      <c r="E168" s="5"/>
    </row>
    <row r="169" spans="2:5" x14ac:dyDescent="0.2">
      <c r="B169" s="6" t="s">
        <v>59</v>
      </c>
      <c r="C169" s="6" t="s">
        <v>543</v>
      </c>
      <c r="D169" s="6" t="s">
        <v>544</v>
      </c>
      <c r="E169" s="5"/>
    </row>
    <row r="170" spans="2:5" x14ac:dyDescent="0.2">
      <c r="B170" s="6" t="s">
        <v>545</v>
      </c>
      <c r="C170" s="6" t="s">
        <v>546</v>
      </c>
      <c r="D170" s="6" t="s">
        <v>547</v>
      </c>
      <c r="E170" s="5" t="str">
        <f>HYPERLINK("https://www.esco-net.com/wcs/escort/ec/detail?hHinCd=EA614B-1A","EA614B-1A")</f>
        <v>EA614B-1A</v>
      </c>
    </row>
    <row r="171" spans="2:5" x14ac:dyDescent="0.2">
      <c r="B171" s="6" t="s">
        <v>548</v>
      </c>
      <c r="C171" s="6" t="s">
        <v>549</v>
      </c>
      <c r="D171" s="6" t="s">
        <v>550</v>
      </c>
      <c r="E171" s="5" t="str">
        <f>HYPERLINK("https://www.esco-net.com/wcs/escort/ec/detail?hHinCd=EA614BM-1A","EA614BM-1A")</f>
        <v>EA614BM-1A</v>
      </c>
    </row>
    <row r="172" spans="2:5" x14ac:dyDescent="0.2">
      <c r="B172" s="6" t="s">
        <v>551</v>
      </c>
      <c r="C172" s="6" t="s">
        <v>552</v>
      </c>
      <c r="D172" s="6" t="s">
        <v>553</v>
      </c>
      <c r="E172" s="5" t="str">
        <f>HYPERLINK("https://www.esco-net.com/wcs/escort/ec/detail?hHinCd=EA618AT-10","EA618AT-10")</f>
        <v>EA618AT-10</v>
      </c>
    </row>
    <row r="173" spans="2:5" x14ac:dyDescent="0.2">
      <c r="B173" s="6" t="s">
        <v>554</v>
      </c>
      <c r="C173" s="6" t="s">
        <v>555</v>
      </c>
      <c r="D173" s="6" t="s">
        <v>556</v>
      </c>
      <c r="E173" s="5" t="str">
        <f>HYPERLINK("https://www.esco-net.com/wcs/escort/ec/detail?hHinCd=EA617AC-22","EA617AC-22")</f>
        <v>EA617AC-22</v>
      </c>
    </row>
    <row r="174" spans="2:5" x14ac:dyDescent="0.2">
      <c r="B174" s="6" t="s">
        <v>554</v>
      </c>
      <c r="C174" s="6" t="s">
        <v>557</v>
      </c>
      <c r="D174" s="6" t="s">
        <v>558</v>
      </c>
      <c r="E174" s="5" t="str">
        <f>HYPERLINK("https://www.esco-net.com/wcs/escort/ec/detail?hHinCd=EA618BW-55","EA618BW-55")</f>
        <v>EA618BW-55</v>
      </c>
    </row>
    <row r="175" spans="2:5" x14ac:dyDescent="0.2">
      <c r="B175" s="6" t="s">
        <v>60</v>
      </c>
      <c r="C175" s="6" t="s">
        <v>559</v>
      </c>
      <c r="D175" s="6" t="s">
        <v>560</v>
      </c>
      <c r="E175" s="5" t="str">
        <f>HYPERLINK("https://www.esco-net.com/wcs/escort/ec/detail?hHinCd=EA618KN-14","EA618KN-14")</f>
        <v>EA618KN-14</v>
      </c>
    </row>
    <row r="176" spans="2:5" x14ac:dyDescent="0.2">
      <c r="B176" s="6" t="s">
        <v>60</v>
      </c>
      <c r="C176" s="6" t="s">
        <v>561</v>
      </c>
      <c r="D176" s="6" t="s">
        <v>562</v>
      </c>
      <c r="E176" s="5"/>
    </row>
    <row r="177" spans="2:5" x14ac:dyDescent="0.2">
      <c r="B177" s="6" t="s">
        <v>563</v>
      </c>
      <c r="C177" s="6" t="s">
        <v>564</v>
      </c>
      <c r="D177" s="6" t="s">
        <v>565</v>
      </c>
      <c r="E177" s="5" t="str">
        <f>HYPERLINK("https://www.esco-net.com/wcs/escort/ec/detail?hHinCd=EA617AK-412","EA617AK-412")</f>
        <v>EA617AK-412</v>
      </c>
    </row>
    <row r="178" spans="2:5" x14ac:dyDescent="0.2">
      <c r="B178" s="6" t="s">
        <v>61</v>
      </c>
      <c r="C178" s="6" t="s">
        <v>566</v>
      </c>
      <c r="D178" s="6" t="s">
        <v>567</v>
      </c>
      <c r="E178" s="5" t="str">
        <f>HYPERLINK("https://www.esco-net.com/wcs/escort/ec/detail?hHinCd=EA618JY","EA618JY")</f>
        <v>EA618JY</v>
      </c>
    </row>
    <row r="179" spans="2:5" x14ac:dyDescent="0.2">
      <c r="B179" s="6" t="s">
        <v>62</v>
      </c>
      <c r="C179" s="6" t="s">
        <v>568</v>
      </c>
      <c r="D179" s="6" t="s">
        <v>569</v>
      </c>
      <c r="E179" s="5" t="str">
        <f>HYPERLINK("https://www.esco-net.com/wcs/escort/ec/detail?hHinCd=EA618CB-8","EA618CB-8")</f>
        <v>EA618CB-8</v>
      </c>
    </row>
    <row r="180" spans="2:5" x14ac:dyDescent="0.2">
      <c r="B180" s="6" t="s">
        <v>37</v>
      </c>
      <c r="C180" s="6" t="s">
        <v>570</v>
      </c>
      <c r="D180" s="6" t="s">
        <v>571</v>
      </c>
      <c r="E180" s="5" t="str">
        <f>HYPERLINK("https://www.esco-net.com/wcs/escort/ec/detail?hHinCd=EA614HC-22","EA614HC-22")</f>
        <v>EA614HC-22</v>
      </c>
    </row>
    <row r="181" spans="2:5" x14ac:dyDescent="0.2">
      <c r="B181" s="6" t="s">
        <v>37</v>
      </c>
      <c r="C181" s="6" t="s">
        <v>572</v>
      </c>
      <c r="D181" s="6" t="s">
        <v>573</v>
      </c>
      <c r="E181" s="5"/>
    </row>
    <row r="182" spans="2:5" x14ac:dyDescent="0.2">
      <c r="B182" s="6" t="s">
        <v>22</v>
      </c>
      <c r="C182" s="6" t="s">
        <v>574</v>
      </c>
      <c r="D182" s="6" t="s">
        <v>575</v>
      </c>
      <c r="E182" s="5" t="str">
        <f>HYPERLINK("https://www.esco-net.com/wcs/escort/ec/detail?hHinCd=EA615AD-18","EA615AD-18")</f>
        <v>EA615AD-18</v>
      </c>
    </row>
    <row r="183" spans="2:5" x14ac:dyDescent="0.2">
      <c r="B183" s="6" t="s">
        <v>22</v>
      </c>
      <c r="C183" s="6" t="s">
        <v>576</v>
      </c>
      <c r="D183" s="6" t="s">
        <v>577</v>
      </c>
      <c r="E183" s="5"/>
    </row>
    <row r="184" spans="2:5" x14ac:dyDescent="0.2">
      <c r="B184" s="6" t="s">
        <v>578</v>
      </c>
      <c r="C184" s="6" t="s">
        <v>579</v>
      </c>
      <c r="D184" s="6" t="s">
        <v>580</v>
      </c>
      <c r="E184" s="5" t="str">
        <f>HYPERLINK("https://www.esco-net.com/wcs/escort/ec/detail?hHinCd=EA615AD-60","EA615AD-60")</f>
        <v>EA615AD-60</v>
      </c>
    </row>
    <row r="185" spans="2:5" x14ac:dyDescent="0.2">
      <c r="B185" s="6" t="s">
        <v>63</v>
      </c>
      <c r="C185" s="6" t="s">
        <v>581</v>
      </c>
      <c r="D185" s="6" t="s">
        <v>582</v>
      </c>
      <c r="E185" s="5"/>
    </row>
    <row r="186" spans="2:5" x14ac:dyDescent="0.2">
      <c r="B186" s="6" t="s">
        <v>583</v>
      </c>
      <c r="C186" s="6" t="s">
        <v>584</v>
      </c>
      <c r="D186" s="6" t="s">
        <v>585</v>
      </c>
      <c r="E186" s="5"/>
    </row>
    <row r="187" spans="2:5" x14ac:dyDescent="0.2">
      <c r="B187" s="6" t="s">
        <v>38</v>
      </c>
      <c r="C187" s="6" t="s">
        <v>586</v>
      </c>
      <c r="D187" s="6" t="s">
        <v>587</v>
      </c>
      <c r="E187" s="5" t="str">
        <f>HYPERLINK("https://www.esco-net.com/wcs/escort/ec/detail?hHinCd=EA164EB-32","EA164EB-32")</f>
        <v>EA164EB-32</v>
      </c>
    </row>
    <row r="188" spans="2:5" x14ac:dyDescent="0.2">
      <c r="B188" s="6" t="s">
        <v>588</v>
      </c>
      <c r="C188" s="6" t="s">
        <v>589</v>
      </c>
      <c r="D188" s="6" t="s">
        <v>590</v>
      </c>
      <c r="E188" s="5" t="str">
        <f>HYPERLINK("https://www.esco-net.com/wcs/escort/ec/detail?hHinCd=EA164FB-225A","EA164FB-225A")</f>
        <v>EA164FB-225A</v>
      </c>
    </row>
    <row r="189" spans="2:5" x14ac:dyDescent="0.2">
      <c r="B189" s="6" t="s">
        <v>591</v>
      </c>
      <c r="C189" s="6" t="s">
        <v>592</v>
      </c>
      <c r="D189" s="6" t="s">
        <v>593</v>
      </c>
      <c r="E189" s="5" t="str">
        <f>HYPERLINK("https://www.esco-net.com/wcs/escort/ec/detail?hHinCd=EA613XD-14","EA613XD-14")</f>
        <v>EA613XD-14</v>
      </c>
    </row>
    <row r="190" spans="2:5" x14ac:dyDescent="0.2">
      <c r="B190" s="6" t="s">
        <v>64</v>
      </c>
      <c r="C190" s="6" t="s">
        <v>594</v>
      </c>
      <c r="D190" s="6" t="s">
        <v>595</v>
      </c>
      <c r="E190" s="5" t="str">
        <f>HYPERLINK("https://www.esco-net.com/wcs/escort/ec/detail?hHinCd=EA613XS-8","EA613XS-8")</f>
        <v>EA613XS-8</v>
      </c>
    </row>
    <row r="191" spans="2:5" x14ac:dyDescent="0.2">
      <c r="B191" s="6" t="s">
        <v>64</v>
      </c>
      <c r="C191" s="6" t="s">
        <v>596</v>
      </c>
      <c r="D191" s="6" t="s">
        <v>597</v>
      </c>
      <c r="E191" s="5"/>
    </row>
    <row r="192" spans="2:5" x14ac:dyDescent="0.2">
      <c r="B192" s="6" t="s">
        <v>18</v>
      </c>
      <c r="C192" s="6" t="s">
        <v>598</v>
      </c>
      <c r="D192" s="6" t="s">
        <v>599</v>
      </c>
      <c r="E192" s="5"/>
    </row>
    <row r="193" spans="2:5" x14ac:dyDescent="0.2">
      <c r="B193" s="6" t="s">
        <v>18</v>
      </c>
      <c r="C193" s="6" t="s">
        <v>600</v>
      </c>
      <c r="D193" s="6" t="s">
        <v>601</v>
      </c>
      <c r="E193" s="5"/>
    </row>
    <row r="194" spans="2:5" x14ac:dyDescent="0.2">
      <c r="B194" s="6" t="s">
        <v>18</v>
      </c>
      <c r="C194" s="6" t="s">
        <v>602</v>
      </c>
      <c r="D194" s="6" t="s">
        <v>603</v>
      </c>
      <c r="E194" s="5"/>
    </row>
    <row r="195" spans="2:5" x14ac:dyDescent="0.2">
      <c r="B195" s="6" t="s">
        <v>604</v>
      </c>
      <c r="C195" s="6" t="s">
        <v>605</v>
      </c>
      <c r="D195" s="6" t="s">
        <v>606</v>
      </c>
      <c r="E195" s="5" t="str">
        <f>HYPERLINK("https://www.esco-net.com/wcs/escort/ec/detail?hHinCd=EA723HJ-1","EA723HJ-1")</f>
        <v>EA723HJ-1</v>
      </c>
    </row>
    <row r="196" spans="2:5" x14ac:dyDescent="0.2">
      <c r="B196" s="6" t="s">
        <v>65</v>
      </c>
      <c r="C196" s="6" t="s">
        <v>607</v>
      </c>
      <c r="D196" s="6" t="s">
        <v>608</v>
      </c>
      <c r="E196" s="5" t="str">
        <f>HYPERLINK("https://www.esco-net.com/wcs/escort/ec/detail?hHinCd=EA550MC-110A","EA550MC-110A")</f>
        <v>EA550MC-110A</v>
      </c>
    </row>
    <row r="197" spans="2:5" x14ac:dyDescent="0.2">
      <c r="B197" s="6" t="s">
        <v>65</v>
      </c>
      <c r="C197" s="6" t="s">
        <v>609</v>
      </c>
      <c r="D197" s="6" t="s">
        <v>610</v>
      </c>
      <c r="E197" s="5"/>
    </row>
    <row r="198" spans="2:5" x14ac:dyDescent="0.2">
      <c r="B198" s="6" t="s">
        <v>611</v>
      </c>
      <c r="C198" s="6" t="s">
        <v>612</v>
      </c>
      <c r="D198" s="6" t="s">
        <v>613</v>
      </c>
      <c r="E198" s="5"/>
    </row>
    <row r="199" spans="2:5" x14ac:dyDescent="0.2">
      <c r="B199" s="6" t="s">
        <v>66</v>
      </c>
      <c r="C199" s="6" t="s">
        <v>614</v>
      </c>
      <c r="D199" s="6" t="s">
        <v>615</v>
      </c>
      <c r="E199" s="5" t="str">
        <f>HYPERLINK("https://www.esco-net.com/wcs/escort/ec/detail?hHinCd=EA560PE-22A","EA560PE-22A")</f>
        <v>EA560PE-22A</v>
      </c>
    </row>
    <row r="200" spans="2:5" x14ac:dyDescent="0.2">
      <c r="B200" s="6" t="s">
        <v>67</v>
      </c>
      <c r="C200" s="6" t="s">
        <v>616</v>
      </c>
      <c r="D200" s="6" t="s">
        <v>617</v>
      </c>
      <c r="E200" s="5" t="str">
        <f>HYPERLINK("https://www.esco-net.com/wcs/escort/ec/detail?hHinCd=EA573LW-2.5A","EA573LW-2.5A")</f>
        <v>EA573LW-2.5A</v>
      </c>
    </row>
    <row r="201" spans="2:5" x14ac:dyDescent="0.2">
      <c r="B201" s="6" t="s">
        <v>67</v>
      </c>
      <c r="C201" s="6" t="s">
        <v>618</v>
      </c>
      <c r="D201" s="6" t="s">
        <v>619</v>
      </c>
      <c r="E201" s="5" t="str">
        <f>HYPERLINK("https://www.esco-net.com/wcs/escort/ec/detail?hHinCd=EA573LY-2.5A","EA573LY-2.5A")</f>
        <v>EA573LY-2.5A</v>
      </c>
    </row>
    <row r="202" spans="2:5" x14ac:dyDescent="0.2">
      <c r="B202" s="6" t="s">
        <v>67</v>
      </c>
      <c r="C202" s="6" t="s">
        <v>620</v>
      </c>
      <c r="D202" s="6" t="s">
        <v>621</v>
      </c>
      <c r="E202" s="5" t="str">
        <f>HYPERLINK("https://www.esco-net.com/wcs/escort/ec/detail?hHinCd=EA573LY-3A","EA573LY-3A")</f>
        <v>EA573LY-3A</v>
      </c>
    </row>
    <row r="203" spans="2:5" x14ac:dyDescent="0.2">
      <c r="B203" s="6" t="s">
        <v>622</v>
      </c>
      <c r="C203" s="6" t="s">
        <v>623</v>
      </c>
      <c r="D203" s="6" t="s">
        <v>624</v>
      </c>
      <c r="E203" s="5" t="str">
        <f>HYPERLINK("https://www.esco-net.com/wcs/escort/ec/detail?hHinCd=EA573MF-1","EA573MF-1")</f>
        <v>EA573MF-1</v>
      </c>
    </row>
    <row r="204" spans="2:5" x14ac:dyDescent="0.2">
      <c r="B204" s="6" t="s">
        <v>622</v>
      </c>
      <c r="C204" s="6" t="s">
        <v>625</v>
      </c>
      <c r="D204" s="6" t="s">
        <v>626</v>
      </c>
      <c r="E204" s="5" t="str">
        <f>HYPERLINK("https://www.esco-net.com/wcs/escort/ec/detail?hHinCd=EA573MF-7B","EA573MF-7B")</f>
        <v>EA573MF-7B</v>
      </c>
    </row>
    <row r="205" spans="2:5" x14ac:dyDescent="0.2">
      <c r="B205" s="6" t="s">
        <v>627</v>
      </c>
      <c r="C205" s="6" t="s">
        <v>628</v>
      </c>
      <c r="D205" s="6" t="s">
        <v>629</v>
      </c>
      <c r="E205" s="5" t="str">
        <f>HYPERLINK("https://www.esco-net.com/wcs/escort/ec/detail?hHinCd=EA564DE-3","EA564DE-3")</f>
        <v>EA564DE-3</v>
      </c>
    </row>
    <row r="206" spans="2:5" x14ac:dyDescent="0.2">
      <c r="B206" s="6" t="s">
        <v>630</v>
      </c>
      <c r="C206" s="6" t="s">
        <v>631</v>
      </c>
      <c r="D206" s="6" t="s">
        <v>632</v>
      </c>
      <c r="E206" s="5"/>
    </row>
    <row r="207" spans="2:5" x14ac:dyDescent="0.2">
      <c r="B207" s="6" t="s">
        <v>630</v>
      </c>
      <c r="C207" s="6" t="s">
        <v>633</v>
      </c>
      <c r="D207" s="6" t="s">
        <v>634</v>
      </c>
      <c r="E207" s="5"/>
    </row>
    <row r="208" spans="2:5" x14ac:dyDescent="0.2">
      <c r="B208" s="6" t="s">
        <v>635</v>
      </c>
      <c r="C208" s="6" t="s">
        <v>636</v>
      </c>
      <c r="D208" s="6" t="s">
        <v>637</v>
      </c>
      <c r="E208" s="5" t="str">
        <f>HYPERLINK("https://www.esco-net.com/wcs/escort/ec/detail?hHinCd=EA573KG-25","EA573KG-25")</f>
        <v>EA573KG-25</v>
      </c>
    </row>
    <row r="209" spans="2:5" x14ac:dyDescent="0.2">
      <c r="B209" s="6" t="s">
        <v>638</v>
      </c>
      <c r="C209" s="6" t="s">
        <v>639</v>
      </c>
      <c r="D209" s="6" t="s">
        <v>640</v>
      </c>
      <c r="E209" s="5" t="str">
        <f>HYPERLINK("https://www.esco-net.com/wcs/escort/ec/detail?hHinCd=EA564KG-114","EA564KG-114")</f>
        <v>EA564KG-114</v>
      </c>
    </row>
    <row r="210" spans="2:5" x14ac:dyDescent="0.2">
      <c r="B210" s="6" t="s">
        <v>641</v>
      </c>
      <c r="C210" s="6" t="s">
        <v>642</v>
      </c>
      <c r="D210" s="6" t="s">
        <v>643</v>
      </c>
      <c r="E210" s="5"/>
    </row>
    <row r="211" spans="2:5" x14ac:dyDescent="0.2">
      <c r="B211" s="6" t="s">
        <v>644</v>
      </c>
      <c r="C211" s="6" t="s">
        <v>645</v>
      </c>
      <c r="D211" s="6" t="s">
        <v>646</v>
      </c>
      <c r="E211" s="5"/>
    </row>
    <row r="212" spans="2:5" x14ac:dyDescent="0.2">
      <c r="B212" s="6" t="s">
        <v>39</v>
      </c>
      <c r="C212" s="6" t="s">
        <v>647</v>
      </c>
      <c r="D212" s="6" t="s">
        <v>648</v>
      </c>
      <c r="E212" s="5" t="str">
        <f>HYPERLINK("https://www.esco-net.com/wcs/escort/ec/detail?hHinCd=EA611A-63A","EA611A-63A")</f>
        <v>EA611A-63A</v>
      </c>
    </row>
    <row r="213" spans="2:5" x14ac:dyDescent="0.2">
      <c r="B213" s="6" t="s">
        <v>649</v>
      </c>
      <c r="C213" s="6" t="s">
        <v>650</v>
      </c>
      <c r="D213" s="6" t="s">
        <v>651</v>
      </c>
      <c r="E213" s="5"/>
    </row>
    <row r="214" spans="2:5" x14ac:dyDescent="0.2">
      <c r="B214" s="6" t="s">
        <v>652</v>
      </c>
      <c r="C214" s="6" t="s">
        <v>653</v>
      </c>
      <c r="D214" s="6" t="s">
        <v>654</v>
      </c>
      <c r="E214" s="5" t="str">
        <f>HYPERLINK("https://www.esco-net.com/wcs/escort/ec/detail?hHinCd=EA573AN-4","EA573AN-4")</f>
        <v>EA573AN-4</v>
      </c>
    </row>
    <row r="215" spans="2:5" x14ac:dyDescent="0.2">
      <c r="B215" s="6" t="s">
        <v>655</v>
      </c>
      <c r="C215" s="6" t="s">
        <v>656</v>
      </c>
      <c r="D215" s="6" t="s">
        <v>657</v>
      </c>
      <c r="E215" s="5" t="str">
        <f>HYPERLINK("https://www.esco-net.com/wcs/escort/ec/detail?hHinCd=EA573-5","EA573-5")</f>
        <v>EA573-5</v>
      </c>
    </row>
    <row r="216" spans="2:5" x14ac:dyDescent="0.2">
      <c r="B216" s="6" t="s">
        <v>658</v>
      </c>
      <c r="C216" s="6" t="s">
        <v>659</v>
      </c>
      <c r="D216" s="6" t="s">
        <v>660</v>
      </c>
      <c r="E216" s="5" t="str">
        <f>HYPERLINK("https://www.esco-net.com/wcs/escort/ec/detail?hHinCd=EA573AC-3","EA573AC-3")</f>
        <v>EA573AC-3</v>
      </c>
    </row>
    <row r="217" spans="2:5" x14ac:dyDescent="0.2">
      <c r="B217" s="6" t="s">
        <v>658</v>
      </c>
      <c r="C217" s="6" t="s">
        <v>661</v>
      </c>
      <c r="D217" s="6" t="s">
        <v>662</v>
      </c>
      <c r="E217" s="5" t="str">
        <f>HYPERLINK("https://www.esco-net.com/wcs/escort/ec/detail?hHinCd=EA573BA","EA573BA")</f>
        <v>EA573BA</v>
      </c>
    </row>
    <row r="218" spans="2:5" x14ac:dyDescent="0.2">
      <c r="B218" s="6" t="s">
        <v>663</v>
      </c>
      <c r="C218" s="6" t="s">
        <v>664</v>
      </c>
      <c r="D218" s="6" t="s">
        <v>665</v>
      </c>
      <c r="E218" s="5" t="str">
        <f>HYPERLINK("https://www.esco-net.com/wcs/escort/ec/detail?hHinCd=EA573KL-15","EA573KL-15")</f>
        <v>EA573KL-15</v>
      </c>
    </row>
    <row r="219" spans="2:5" x14ac:dyDescent="0.2">
      <c r="B219" s="6" t="s">
        <v>663</v>
      </c>
      <c r="C219" s="6" t="s">
        <v>666</v>
      </c>
      <c r="D219" s="6" t="s">
        <v>667</v>
      </c>
      <c r="E219" s="5" t="str">
        <f>HYPERLINK("https://www.esco-net.com/wcs/escort/ec/detail?hHinCd=EA573KL-14","EA573KL-14")</f>
        <v>EA573KL-14</v>
      </c>
    </row>
    <row r="220" spans="2:5" x14ac:dyDescent="0.2">
      <c r="B220" s="6" t="s">
        <v>10</v>
      </c>
      <c r="C220" s="6" t="s">
        <v>668</v>
      </c>
      <c r="D220" s="6" t="s">
        <v>669</v>
      </c>
      <c r="E220" s="5" t="str">
        <f>HYPERLINK("https://www.esco-net.com/wcs/escort/ec/detail?hHinCd=EA573AT-30","EA573AT-30")</f>
        <v>EA573AT-30</v>
      </c>
    </row>
    <row r="221" spans="2:5" x14ac:dyDescent="0.2">
      <c r="B221" s="6" t="s">
        <v>10</v>
      </c>
      <c r="C221" s="6" t="s">
        <v>670</v>
      </c>
      <c r="D221" s="6" t="s">
        <v>671</v>
      </c>
      <c r="E221" s="5" t="str">
        <f>HYPERLINK("https://www.esco-net.com/wcs/escort/ec/detail?hHinCd=EA573BP-15","EA573BP-15")</f>
        <v>EA573BP-15</v>
      </c>
    </row>
    <row r="222" spans="2:5" x14ac:dyDescent="0.2">
      <c r="B222" s="6" t="s">
        <v>10</v>
      </c>
      <c r="C222" s="6" t="s">
        <v>672</v>
      </c>
      <c r="D222" s="6" t="s">
        <v>673</v>
      </c>
      <c r="E222" s="5" t="str">
        <f>HYPERLINK("https://www.esco-net.com/wcs/escort/ec/detail?hHinCd=EA573BP","EA573BP")</f>
        <v>EA573BP</v>
      </c>
    </row>
    <row r="223" spans="2:5" x14ac:dyDescent="0.2">
      <c r="B223" s="6" t="s">
        <v>674</v>
      </c>
      <c r="C223" s="6" t="s">
        <v>675</v>
      </c>
      <c r="D223" s="6" t="s">
        <v>676</v>
      </c>
      <c r="E223" s="5"/>
    </row>
    <row r="224" spans="2:5" x14ac:dyDescent="0.2">
      <c r="B224" s="6" t="s">
        <v>68</v>
      </c>
      <c r="C224" s="6" t="s">
        <v>677</v>
      </c>
      <c r="D224" s="6" t="s">
        <v>678</v>
      </c>
      <c r="E224" s="5"/>
    </row>
    <row r="225" spans="2:5" x14ac:dyDescent="0.2">
      <c r="B225" s="6" t="s">
        <v>69</v>
      </c>
      <c r="C225" s="6" t="s">
        <v>679</v>
      </c>
      <c r="D225" s="6" t="s">
        <v>680</v>
      </c>
      <c r="E225" s="5" t="str">
        <f>HYPERLINK("https://www.esco-net.com/wcs/escort/ec/detail?hHinCd=EA521VX-44C","EA521VX-44C")</f>
        <v>EA521VX-44C</v>
      </c>
    </row>
    <row r="226" spans="2:5" x14ac:dyDescent="0.2">
      <c r="B226" s="6" t="s">
        <v>681</v>
      </c>
      <c r="C226" s="6" t="s">
        <v>682</v>
      </c>
      <c r="D226" s="6" t="s">
        <v>683</v>
      </c>
      <c r="E226" s="5" t="str">
        <f>HYPERLINK("https://www.esco-net.com/wcs/escort/ec/detail?hHinCd=EA521VX-64B","EA521VX-64B")</f>
        <v>EA521VX-64B</v>
      </c>
    </row>
    <row r="227" spans="2:5" x14ac:dyDescent="0.2">
      <c r="B227" s="6" t="s">
        <v>684</v>
      </c>
      <c r="C227" s="6" t="s">
        <v>685</v>
      </c>
      <c r="D227" s="6" t="s">
        <v>686</v>
      </c>
      <c r="E227" s="5" t="str">
        <f>HYPERLINK("https://www.esco-net.com/wcs/escort/ec/detail?hHinCd=EA521PH-65A","EA521PH-65A")</f>
        <v>EA521PH-65A</v>
      </c>
    </row>
    <row r="228" spans="2:5" x14ac:dyDescent="0.2">
      <c r="B228" s="6" t="s">
        <v>687</v>
      </c>
      <c r="C228" s="6" t="s">
        <v>688</v>
      </c>
      <c r="D228" s="6" t="s">
        <v>689</v>
      </c>
      <c r="E228" s="5"/>
    </row>
    <row r="229" spans="2:5" x14ac:dyDescent="0.2">
      <c r="B229" s="6" t="s">
        <v>690</v>
      </c>
      <c r="C229" s="6" t="s">
        <v>691</v>
      </c>
      <c r="D229" s="6" t="s">
        <v>692</v>
      </c>
      <c r="E229" s="5" t="str">
        <f>HYPERLINK("https://www.esco-net.com/wcs/escort/ec/detail?hHinCd=EA522AK-11B","EA522AK-11B")</f>
        <v>EA522AK-11B</v>
      </c>
    </row>
    <row r="230" spans="2:5" x14ac:dyDescent="0.2">
      <c r="B230" s="6" t="s">
        <v>693</v>
      </c>
      <c r="C230" s="6" t="s">
        <v>694</v>
      </c>
      <c r="D230" s="6" t="s">
        <v>695</v>
      </c>
      <c r="E230" s="5"/>
    </row>
    <row r="231" spans="2:5" x14ac:dyDescent="0.2">
      <c r="B231" s="6" t="s">
        <v>696</v>
      </c>
      <c r="C231" s="6" t="s">
        <v>697</v>
      </c>
      <c r="D231" s="6" t="s">
        <v>698</v>
      </c>
      <c r="E231" s="5" t="str">
        <f>HYPERLINK("https://www.esco-net.com/wcs/escort/ec/detail?hHinCd=EA366C-1","EA366C-1")</f>
        <v>EA366C-1</v>
      </c>
    </row>
    <row r="232" spans="2:5" x14ac:dyDescent="0.2">
      <c r="B232" s="6" t="s">
        <v>699</v>
      </c>
      <c r="C232" s="6" t="s">
        <v>700</v>
      </c>
      <c r="D232" s="6" t="s">
        <v>701</v>
      </c>
      <c r="E232" s="5" t="str">
        <f>HYPERLINK("https://www.esco-net.com/wcs/escort/ec/detail?hHinCd=EA366MB-31","EA366MB-31")</f>
        <v>EA366MB-31</v>
      </c>
    </row>
    <row r="233" spans="2:5" x14ac:dyDescent="0.2">
      <c r="B233" s="6" t="s">
        <v>702</v>
      </c>
      <c r="C233" s="6" t="s">
        <v>703</v>
      </c>
      <c r="D233" s="6" t="s">
        <v>704</v>
      </c>
      <c r="E233" s="5" t="str">
        <f>HYPERLINK("https://www.esco-net.com/wcs/escort/ec/detail?hHinCd=EA109AY-21","EA109AY-21")</f>
        <v>EA109AY-21</v>
      </c>
    </row>
    <row r="234" spans="2:5" x14ac:dyDescent="0.2">
      <c r="B234" s="6" t="s">
        <v>70</v>
      </c>
      <c r="C234" s="6" t="s">
        <v>705</v>
      </c>
      <c r="D234" s="6" t="s">
        <v>706</v>
      </c>
      <c r="E234" s="5" t="str">
        <f>HYPERLINK("https://www.esco-net.com/wcs/escort/ec/detail?hHinCd=EA109BJ-3","EA109BJ-3")</f>
        <v>EA109BJ-3</v>
      </c>
    </row>
    <row r="235" spans="2:5" x14ac:dyDescent="0.2">
      <c r="B235" s="6" t="s">
        <v>707</v>
      </c>
      <c r="C235" s="6" t="s">
        <v>708</v>
      </c>
      <c r="D235" s="6" t="s">
        <v>709</v>
      </c>
      <c r="E235" s="5" t="str">
        <f>HYPERLINK("https://www.esco-net.com/wcs/escort/ec/detail?hHinCd=EA109AW-1","EA109AW-1")</f>
        <v>EA109AW-1</v>
      </c>
    </row>
    <row r="236" spans="2:5" x14ac:dyDescent="0.2">
      <c r="B236" s="6" t="s">
        <v>710</v>
      </c>
      <c r="C236" s="6" t="s">
        <v>711</v>
      </c>
      <c r="D236" s="6" t="s">
        <v>712</v>
      </c>
      <c r="E236" s="5"/>
    </row>
    <row r="237" spans="2:5" x14ac:dyDescent="0.2">
      <c r="B237" s="6" t="s">
        <v>710</v>
      </c>
      <c r="C237" s="6" t="s">
        <v>713</v>
      </c>
      <c r="D237" s="6" t="s">
        <v>714</v>
      </c>
      <c r="E237" s="5"/>
    </row>
    <row r="238" spans="2:5" x14ac:dyDescent="0.2">
      <c r="B238" s="6" t="s">
        <v>715</v>
      </c>
      <c r="C238" s="6" t="s">
        <v>716</v>
      </c>
      <c r="D238" s="6" t="s">
        <v>717</v>
      </c>
      <c r="E238" s="5"/>
    </row>
    <row r="239" spans="2:5" x14ac:dyDescent="0.2">
      <c r="B239" s="6" t="s">
        <v>71</v>
      </c>
      <c r="C239" s="6" t="s">
        <v>718</v>
      </c>
      <c r="D239" s="6" t="s">
        <v>719</v>
      </c>
      <c r="E239" s="5" t="str">
        <f>HYPERLINK("https://www.esco-net.com/wcs/escort/ec/detail?hHinCd=EA508SC-155A","EA508SC-155A")</f>
        <v>EA508SC-155A</v>
      </c>
    </row>
    <row r="240" spans="2:5" x14ac:dyDescent="0.2">
      <c r="B240" s="6" t="s">
        <v>720</v>
      </c>
      <c r="C240" s="6" t="s">
        <v>721</v>
      </c>
      <c r="D240" s="6" t="s">
        <v>722</v>
      </c>
      <c r="E240" s="5" t="str">
        <f>HYPERLINK("https://www.esco-net.com/wcs/escort/ec/detail?hHinCd=EA929AC-62","EA929AC-62")</f>
        <v>EA929AC-62</v>
      </c>
    </row>
    <row r="241" spans="2:5" x14ac:dyDescent="0.2">
      <c r="B241" s="6" t="s">
        <v>72</v>
      </c>
      <c r="C241" s="6" t="s">
        <v>723</v>
      </c>
      <c r="D241" s="6" t="s">
        <v>724</v>
      </c>
      <c r="E241" s="5" t="str">
        <f>HYPERLINK("https://www.esco-net.com/wcs/escort/ec/detail?hHinCd=EA929AW-13C","EA929AW-13C")</f>
        <v>EA929AW-13C</v>
      </c>
    </row>
    <row r="242" spans="2:5" x14ac:dyDescent="0.2">
      <c r="B242" s="6" t="s">
        <v>72</v>
      </c>
      <c r="C242" s="6" t="s">
        <v>725</v>
      </c>
      <c r="D242" s="6" t="s">
        <v>726</v>
      </c>
      <c r="E242" s="5" t="str">
        <f>HYPERLINK("https://www.esco-net.com/wcs/escort/ec/detail?hHinCd=EA929AW-13C","EA929AW-13C")</f>
        <v>EA929AW-13C</v>
      </c>
    </row>
    <row r="243" spans="2:5" x14ac:dyDescent="0.2">
      <c r="B243" s="6" t="s">
        <v>727</v>
      </c>
      <c r="C243" s="6" t="s">
        <v>728</v>
      </c>
      <c r="D243" s="6" t="s">
        <v>729</v>
      </c>
      <c r="E243" s="5" t="str">
        <f>HYPERLINK("https://www.esco-net.com/wcs/escort/ec/detail?hHinCd=EA990XD-10A","EA990XD-10A")</f>
        <v>EA990XD-10A</v>
      </c>
    </row>
    <row r="244" spans="2:5" x14ac:dyDescent="0.2">
      <c r="B244" s="6" t="s">
        <v>727</v>
      </c>
      <c r="C244" s="6" t="s">
        <v>730</v>
      </c>
      <c r="D244" s="6" t="s">
        <v>731</v>
      </c>
      <c r="E244" s="5"/>
    </row>
    <row r="245" spans="2:5" x14ac:dyDescent="0.2">
      <c r="B245" s="6" t="s">
        <v>727</v>
      </c>
      <c r="C245" s="6" t="s">
        <v>732</v>
      </c>
      <c r="D245" s="6" t="s">
        <v>733</v>
      </c>
      <c r="E245" s="5"/>
    </row>
    <row r="246" spans="2:5" x14ac:dyDescent="0.2">
      <c r="B246" s="6" t="s">
        <v>734</v>
      </c>
      <c r="C246" s="6" t="s">
        <v>735</v>
      </c>
      <c r="D246" s="6" t="s">
        <v>736</v>
      </c>
      <c r="E246" s="5"/>
    </row>
    <row r="247" spans="2:5" x14ac:dyDescent="0.2">
      <c r="B247" s="6" t="s">
        <v>40</v>
      </c>
      <c r="C247" s="6" t="s">
        <v>737</v>
      </c>
      <c r="D247" s="6" t="s">
        <v>738</v>
      </c>
      <c r="E247" s="5" t="str">
        <f>HYPERLINK("https://www.esco-net.com/wcs/escort/ec/detail?hHinCd=EA992B-250A","EA992B-250A")</f>
        <v>EA992B-250A</v>
      </c>
    </row>
    <row r="248" spans="2:5" x14ac:dyDescent="0.2">
      <c r="B248" s="6" t="s">
        <v>739</v>
      </c>
      <c r="C248" s="6" t="s">
        <v>740</v>
      </c>
      <c r="D248" s="6" t="s">
        <v>741</v>
      </c>
      <c r="E248" s="5" t="str">
        <f>HYPERLINK("https://www.esco-net.com/wcs/escort/ec/detail?hHinCd=EA992B-2","EA992B-2")</f>
        <v>EA992B-2</v>
      </c>
    </row>
    <row r="249" spans="2:5" x14ac:dyDescent="0.2">
      <c r="B249" s="6" t="s">
        <v>739</v>
      </c>
      <c r="C249" s="6" t="s">
        <v>742</v>
      </c>
      <c r="D249" s="6" t="s">
        <v>743</v>
      </c>
      <c r="E249" s="5" t="str">
        <f>HYPERLINK("https://www.esco-net.com/wcs/escort/ec/detail?hHinCd=EA992CD-31","EA992CD-31")</f>
        <v>EA992CD-31</v>
      </c>
    </row>
    <row r="250" spans="2:5" x14ac:dyDescent="0.2">
      <c r="B250" s="6" t="s">
        <v>73</v>
      </c>
      <c r="C250" s="6" t="s">
        <v>744</v>
      </c>
      <c r="D250" s="6" t="s">
        <v>745</v>
      </c>
      <c r="E250" s="5" t="str">
        <f>HYPERLINK("https://www.esco-net.com/wcs/escort/ec/detail?hHinCd=EA991CD-201","EA991CD-201")</f>
        <v>EA991CD-201</v>
      </c>
    </row>
    <row r="251" spans="2:5" x14ac:dyDescent="0.2">
      <c r="B251" s="6" t="s">
        <v>73</v>
      </c>
      <c r="C251" s="6" t="s">
        <v>746</v>
      </c>
      <c r="D251" s="6" t="s">
        <v>747</v>
      </c>
      <c r="E251" s="5"/>
    </row>
    <row r="252" spans="2:5" x14ac:dyDescent="0.2">
      <c r="B252" s="6" t="s">
        <v>73</v>
      </c>
      <c r="C252" s="6" t="s">
        <v>748</v>
      </c>
      <c r="D252" s="6" t="s">
        <v>749</v>
      </c>
      <c r="E252" s="5"/>
    </row>
    <row r="253" spans="2:5" x14ac:dyDescent="0.2">
      <c r="B253" s="6" t="s">
        <v>750</v>
      </c>
      <c r="C253" s="6" t="s">
        <v>751</v>
      </c>
      <c r="D253" s="6" t="s">
        <v>752</v>
      </c>
      <c r="E253" s="5" t="str">
        <f>HYPERLINK("https://www.esco-net.com/wcs/escort/ec/detail?hHinCd=EA525AP-8","EA525AP-8")</f>
        <v>EA525AP-8</v>
      </c>
    </row>
    <row r="254" spans="2:5" x14ac:dyDescent="0.2">
      <c r="B254" s="6" t="s">
        <v>753</v>
      </c>
      <c r="C254" s="6" t="s">
        <v>754</v>
      </c>
      <c r="D254" s="6" t="s">
        <v>755</v>
      </c>
      <c r="E254" s="5"/>
    </row>
    <row r="255" spans="2:5" x14ac:dyDescent="0.2">
      <c r="B255" s="6" t="s">
        <v>756</v>
      </c>
      <c r="C255" s="6" t="s">
        <v>757</v>
      </c>
      <c r="D255" s="6" t="s">
        <v>758</v>
      </c>
      <c r="E255" s="5" t="str">
        <f>HYPERLINK("https://www.esco-net.com/wcs/escort/ec/detail?hHinCd=EA639YB-23","EA639YB-23")</f>
        <v>EA639YB-23</v>
      </c>
    </row>
    <row r="256" spans="2:5" x14ac:dyDescent="0.2">
      <c r="B256" s="6" t="s">
        <v>74</v>
      </c>
      <c r="C256" s="6" t="s">
        <v>759</v>
      </c>
      <c r="D256" s="6" t="s">
        <v>760</v>
      </c>
      <c r="E256" s="5" t="str">
        <f>HYPERLINK("https://www.esco-net.com/wcs/escort/ec/detail?hHinCd=EA589XB-3","EA589XB-3")</f>
        <v>EA589XB-3</v>
      </c>
    </row>
    <row r="257" spans="2:5" x14ac:dyDescent="0.2">
      <c r="B257" s="6" t="s">
        <v>761</v>
      </c>
      <c r="C257" s="6" t="s">
        <v>762</v>
      </c>
      <c r="D257" s="6" t="s">
        <v>763</v>
      </c>
      <c r="E257" s="5" t="str">
        <f>HYPERLINK("https://www.esco-net.com/wcs/escort/ec/detail?hHinCd=EA595BE-1","EA595BE-1")</f>
        <v>EA595BE-1</v>
      </c>
    </row>
    <row r="258" spans="2:5" x14ac:dyDescent="0.2">
      <c r="B258" s="6" t="s">
        <v>764</v>
      </c>
      <c r="C258" s="6" t="s">
        <v>765</v>
      </c>
      <c r="D258" s="6" t="s">
        <v>766</v>
      </c>
      <c r="E258" s="5" t="str">
        <f>HYPERLINK("https://www.esco-net.com/wcs/escort/ec/detail?hHinCd=EA595GC-11","EA595GC-11")</f>
        <v>EA595GC-11</v>
      </c>
    </row>
    <row r="259" spans="2:5" x14ac:dyDescent="0.2">
      <c r="B259" s="6" t="s">
        <v>767</v>
      </c>
      <c r="C259" s="6" t="s">
        <v>768</v>
      </c>
      <c r="D259" s="6" t="s">
        <v>769</v>
      </c>
      <c r="E259" s="5"/>
    </row>
    <row r="260" spans="2:5" x14ac:dyDescent="0.2">
      <c r="B260" s="6" t="s">
        <v>770</v>
      </c>
      <c r="C260" s="6" t="s">
        <v>771</v>
      </c>
      <c r="D260" s="6" t="s">
        <v>772</v>
      </c>
      <c r="E260" s="5" t="str">
        <f>HYPERLINK("https://www.esco-net.com/wcs/escort/ec/detail?hHinCd=EA756FB-2","EA756FB-2")</f>
        <v>EA756FB-2</v>
      </c>
    </row>
    <row r="261" spans="2:5" x14ac:dyDescent="0.2">
      <c r="B261" s="6" t="s">
        <v>770</v>
      </c>
      <c r="C261" s="6" t="s">
        <v>773</v>
      </c>
      <c r="D261" s="6" t="s">
        <v>774</v>
      </c>
      <c r="E261" s="5" t="str">
        <f>HYPERLINK("https://www.esco-net.com/wcs/escort/ec/detail?hHinCd=EA756FB-5","EA756FB-5")</f>
        <v>EA756FB-5</v>
      </c>
    </row>
    <row r="262" spans="2:5" x14ac:dyDescent="0.2">
      <c r="B262" s="6" t="s">
        <v>770</v>
      </c>
      <c r="C262" s="6" t="s">
        <v>775</v>
      </c>
      <c r="D262" s="6" t="s">
        <v>776</v>
      </c>
      <c r="E262" s="5"/>
    </row>
    <row r="263" spans="2:5" x14ac:dyDescent="0.2">
      <c r="B263" s="6" t="s">
        <v>23</v>
      </c>
      <c r="C263" s="6" t="s">
        <v>777</v>
      </c>
      <c r="D263" s="6" t="s">
        <v>778</v>
      </c>
      <c r="E263" s="5"/>
    </row>
    <row r="264" spans="2:5" x14ac:dyDescent="0.2">
      <c r="B264" s="6" t="s">
        <v>779</v>
      </c>
      <c r="C264" s="6" t="s">
        <v>780</v>
      </c>
      <c r="D264" s="6" t="s">
        <v>781</v>
      </c>
      <c r="E264" s="5"/>
    </row>
    <row r="265" spans="2:5" x14ac:dyDescent="0.2">
      <c r="B265" s="6" t="s">
        <v>782</v>
      </c>
      <c r="C265" s="6" t="s">
        <v>783</v>
      </c>
      <c r="D265" s="6" t="s">
        <v>784</v>
      </c>
      <c r="E265" s="5" t="str">
        <f>HYPERLINK("https://www.esco-net.com/wcs/escort/ec/detail?hHinCd=EA311CD-3","EA311CD-3")</f>
        <v>EA311CD-3</v>
      </c>
    </row>
    <row r="266" spans="2:5" x14ac:dyDescent="0.2">
      <c r="B266" s="6" t="s">
        <v>785</v>
      </c>
      <c r="C266" s="6" t="s">
        <v>786</v>
      </c>
      <c r="D266" s="6" t="s">
        <v>787</v>
      </c>
      <c r="E266" s="5" t="str">
        <f>HYPERLINK("https://www.esco-net.com/wcs/escort/ec/detail?hHinCd=EA109DY-120","EA109DY-120")</f>
        <v>EA109DY-120</v>
      </c>
    </row>
    <row r="267" spans="2:5" x14ac:dyDescent="0.2">
      <c r="B267" s="6" t="s">
        <v>788</v>
      </c>
      <c r="C267" s="6" t="s">
        <v>789</v>
      </c>
      <c r="D267" s="6" t="s">
        <v>790</v>
      </c>
      <c r="E267" s="5" t="str">
        <f>HYPERLINK("https://www.esco-net.com/wcs/escort/ec/detail?hHinCd=EA721XA-1","EA721XA-1")</f>
        <v>EA721XA-1</v>
      </c>
    </row>
    <row r="268" spans="2:5" x14ac:dyDescent="0.2">
      <c r="B268" s="6" t="s">
        <v>75</v>
      </c>
      <c r="C268" s="6" t="s">
        <v>791</v>
      </c>
      <c r="D268" s="6" t="s">
        <v>792</v>
      </c>
      <c r="E268" s="5" t="str">
        <f>HYPERLINK("https://www.esco-net.com/wcs/escort/ec/detail?hHinCd=EA720MC-150","EA720MC-150")</f>
        <v>EA720MC-150</v>
      </c>
    </row>
    <row r="269" spans="2:5" x14ac:dyDescent="0.2">
      <c r="B269" s="6" t="s">
        <v>793</v>
      </c>
      <c r="C269" s="6" t="s">
        <v>794</v>
      </c>
      <c r="D269" s="6" t="s">
        <v>795</v>
      </c>
      <c r="E269" s="5" t="str">
        <f>HYPERLINK("https://www.esco-net.com/wcs/escort/ec/detail?hHinCd=EA757ZA-41","EA757ZA-41")</f>
        <v>EA757ZA-41</v>
      </c>
    </row>
    <row r="270" spans="2:5" x14ac:dyDescent="0.2">
      <c r="B270" s="6" t="s">
        <v>796</v>
      </c>
      <c r="C270" s="6" t="s">
        <v>797</v>
      </c>
      <c r="D270" s="6" t="s">
        <v>798</v>
      </c>
      <c r="E270" s="5" t="str">
        <f>HYPERLINK("https://www.esco-net.com/wcs/escort/ec/detail?hHinCd=EA720LK-20","EA720LK-20")</f>
        <v>EA720LK-20</v>
      </c>
    </row>
    <row r="271" spans="2:5" x14ac:dyDescent="0.2">
      <c r="B271" s="6" t="s">
        <v>799</v>
      </c>
      <c r="C271" s="6" t="s">
        <v>800</v>
      </c>
      <c r="D271" s="6" t="s">
        <v>801</v>
      </c>
      <c r="E271" s="5" t="str">
        <f>HYPERLINK("https://www.esco-net.com/wcs/escort/ec/detail?hHinCd=EA581DA-36","EA581DA-36")</f>
        <v>EA581DA-36</v>
      </c>
    </row>
    <row r="272" spans="2:5" x14ac:dyDescent="0.2">
      <c r="B272" s="6" t="s">
        <v>802</v>
      </c>
      <c r="C272" s="6" t="s">
        <v>803</v>
      </c>
      <c r="D272" s="6" t="s">
        <v>804</v>
      </c>
      <c r="E272" s="5" t="str">
        <f>HYPERLINK("https://www.esco-net.com/wcs/escort/ec/detail?hHinCd=EA581AE-7","EA581AE-7")</f>
        <v>EA581AE-7</v>
      </c>
    </row>
    <row r="273" spans="2:5" x14ac:dyDescent="0.2">
      <c r="B273" s="6" t="s">
        <v>802</v>
      </c>
      <c r="C273" s="6" t="s">
        <v>805</v>
      </c>
      <c r="D273" s="6" t="s">
        <v>806</v>
      </c>
      <c r="E273" s="5" t="str">
        <f>HYPERLINK("https://www.esco-net.com/wcs/escort/ec/detail?hHinCd=EA581DC-1","EA581DC-1")</f>
        <v>EA581DC-1</v>
      </c>
    </row>
    <row r="274" spans="2:5" x14ac:dyDescent="0.2">
      <c r="B274" s="6" t="s">
        <v>76</v>
      </c>
      <c r="C274" s="6" t="s">
        <v>807</v>
      </c>
      <c r="D274" s="6" t="s">
        <v>808</v>
      </c>
      <c r="E274" s="5" t="str">
        <f>HYPERLINK("https://www.esco-net.com/wcs/escort/ec/detail?hHinCd=EA628AS-93","EA628AS-93")</f>
        <v>EA628AS-93</v>
      </c>
    </row>
    <row r="275" spans="2:5" x14ac:dyDescent="0.2">
      <c r="B275" s="6" t="s">
        <v>809</v>
      </c>
      <c r="C275" s="6" t="s">
        <v>810</v>
      </c>
      <c r="D275" s="6" t="s">
        <v>811</v>
      </c>
      <c r="E275" s="5" t="str">
        <f>HYPERLINK("https://www.esco-net.com/wcs/escort/ec/detail?hHinCd=EA720WD-11A","EA720WD-11A")</f>
        <v>EA720WD-11A</v>
      </c>
    </row>
    <row r="276" spans="2:5" x14ac:dyDescent="0.2">
      <c r="B276" s="6" t="s">
        <v>812</v>
      </c>
      <c r="C276" s="6" t="s">
        <v>813</v>
      </c>
      <c r="D276" s="6" t="s">
        <v>814</v>
      </c>
      <c r="E276" s="5" t="str">
        <f>HYPERLINK("https://www.esco-net.com/wcs/escort/ec/detail?hHinCd=EA725T-141","EA725T-141")</f>
        <v>EA725T-141</v>
      </c>
    </row>
    <row r="277" spans="2:5" x14ac:dyDescent="0.2">
      <c r="B277" s="6" t="s">
        <v>815</v>
      </c>
      <c r="C277" s="6" t="s">
        <v>816</v>
      </c>
      <c r="D277" s="6" t="s">
        <v>817</v>
      </c>
      <c r="E277" s="5" t="str">
        <f>HYPERLINK("https://www.esco-net.com/wcs/escort/ec/detail?hHinCd=EA725EH-21B","EA725EH-21B")</f>
        <v>EA725EH-21B</v>
      </c>
    </row>
    <row r="278" spans="2:5" x14ac:dyDescent="0.2">
      <c r="B278" s="6" t="s">
        <v>77</v>
      </c>
      <c r="C278" s="6" t="s">
        <v>818</v>
      </c>
      <c r="D278" s="6" t="s">
        <v>819</v>
      </c>
      <c r="E278" s="5"/>
    </row>
    <row r="279" spans="2:5" x14ac:dyDescent="0.2">
      <c r="B279" s="6" t="s">
        <v>77</v>
      </c>
      <c r="C279" s="6" t="s">
        <v>820</v>
      </c>
      <c r="D279" s="6" t="s">
        <v>821</v>
      </c>
      <c r="E279" s="5"/>
    </row>
    <row r="280" spans="2:5" x14ac:dyDescent="0.2">
      <c r="B280" s="6" t="s">
        <v>77</v>
      </c>
      <c r="C280" s="6" t="s">
        <v>822</v>
      </c>
      <c r="D280" s="6" t="s">
        <v>823</v>
      </c>
      <c r="E280" s="5"/>
    </row>
    <row r="281" spans="2:5" x14ac:dyDescent="0.2">
      <c r="B281" s="6" t="s">
        <v>824</v>
      </c>
      <c r="C281" s="6" t="s">
        <v>825</v>
      </c>
      <c r="D281" s="6" t="s">
        <v>826</v>
      </c>
      <c r="E281" s="5" t="str">
        <f>HYPERLINK("https://www.esco-net.com/wcs/escort/ec/detail?hHinCd=EA725RD-3","EA725RD-3")</f>
        <v>EA725RD-3</v>
      </c>
    </row>
    <row r="282" spans="2:5" x14ac:dyDescent="0.2">
      <c r="B282" s="6" t="s">
        <v>827</v>
      </c>
      <c r="C282" s="6" t="s">
        <v>828</v>
      </c>
      <c r="D282" s="6" t="s">
        <v>829</v>
      </c>
      <c r="E282" s="5" t="str">
        <f>HYPERLINK("https://www.esco-net.com/wcs/escort/ec/detail?hHinCd=EA715CA-93","EA715CA-93")</f>
        <v>EA715CA-93</v>
      </c>
    </row>
    <row r="283" spans="2:5" x14ac:dyDescent="0.2">
      <c r="B283" s="6" t="s">
        <v>830</v>
      </c>
      <c r="C283" s="6" t="s">
        <v>831</v>
      </c>
      <c r="D283" s="6" t="s">
        <v>832</v>
      </c>
      <c r="E283" s="5" t="str">
        <f>HYPERLINK("https://www.esco-net.com/wcs/escort/ec/detail?hHinCd=EA708SN-2","EA708SN-2")</f>
        <v>EA708SN-2</v>
      </c>
    </row>
    <row r="284" spans="2:5" x14ac:dyDescent="0.2">
      <c r="B284" s="6" t="s">
        <v>833</v>
      </c>
      <c r="C284" s="6" t="s">
        <v>834</v>
      </c>
      <c r="D284" s="6" t="s">
        <v>835</v>
      </c>
      <c r="E284" s="5" t="str">
        <f>HYPERLINK("https://www.esco-net.com/wcs/escort/ec/detail?hHinCd=EA701BC-20","EA701BC-20")</f>
        <v>EA701BC-20</v>
      </c>
    </row>
    <row r="285" spans="2:5" x14ac:dyDescent="0.2">
      <c r="B285" s="6" t="s">
        <v>78</v>
      </c>
      <c r="C285" s="6" t="s">
        <v>836</v>
      </c>
      <c r="D285" s="6" t="s">
        <v>837</v>
      </c>
      <c r="E285" s="5" t="str">
        <f>HYPERLINK("https://www.esco-net.com/wcs/escort/ec/detail?hHinCd=EA728AC-32A","EA728AC-32A")</f>
        <v>EA728AC-32A</v>
      </c>
    </row>
    <row r="286" spans="2:5" x14ac:dyDescent="0.2">
      <c r="B286" s="6" t="s">
        <v>79</v>
      </c>
      <c r="C286" s="6" t="s">
        <v>838</v>
      </c>
      <c r="D286" s="6" t="s">
        <v>839</v>
      </c>
      <c r="E286" s="5" t="str">
        <f>HYPERLINK("https://www.esco-net.com/wcs/escort/ec/detail?hHinCd=EA728G-53","EA728G-53")</f>
        <v>EA728G-53</v>
      </c>
    </row>
    <row r="287" spans="2:5" x14ac:dyDescent="0.2">
      <c r="B287" s="6" t="s">
        <v>840</v>
      </c>
      <c r="C287" s="6" t="s">
        <v>841</v>
      </c>
      <c r="D287" s="6" t="s">
        <v>842</v>
      </c>
      <c r="E287" s="5" t="str">
        <f>HYPERLINK("https://www.esco-net.com/wcs/escort/ec/detail?hHinCd=EA728EB-37","EA728EB-37")</f>
        <v>EA728EB-37</v>
      </c>
    </row>
    <row r="288" spans="2:5" x14ac:dyDescent="0.2">
      <c r="B288" s="6" t="s">
        <v>41</v>
      </c>
      <c r="C288" s="6" t="s">
        <v>843</v>
      </c>
      <c r="D288" s="6" t="s">
        <v>844</v>
      </c>
      <c r="E288" s="5" t="str">
        <f>HYPERLINK("https://www.esco-net.com/wcs/escort/ec/detail?hHinCd=EA802K-1","EA802K-1")</f>
        <v>EA802K-1</v>
      </c>
    </row>
    <row r="289" spans="2:5" x14ac:dyDescent="0.2">
      <c r="B289" s="6" t="s">
        <v>41</v>
      </c>
      <c r="C289" s="6" t="s">
        <v>845</v>
      </c>
      <c r="D289" s="6" t="s">
        <v>846</v>
      </c>
      <c r="E289" s="5" t="str">
        <f>HYPERLINK("https://www.esco-net.com/wcs/escort/ec/detail?hHinCd=EA802BA","EA802BA")</f>
        <v>EA802BA</v>
      </c>
    </row>
    <row r="290" spans="2:5" x14ac:dyDescent="0.2">
      <c r="B290" s="6" t="s">
        <v>80</v>
      </c>
      <c r="C290" s="6" t="s">
        <v>847</v>
      </c>
      <c r="D290" s="6" t="s">
        <v>848</v>
      </c>
      <c r="E290" s="5"/>
    </row>
    <row r="291" spans="2:5" x14ac:dyDescent="0.2">
      <c r="B291" s="6" t="s">
        <v>16</v>
      </c>
      <c r="C291" s="6" t="s">
        <v>849</v>
      </c>
      <c r="D291" s="6" t="s">
        <v>850</v>
      </c>
      <c r="E291" s="5"/>
    </row>
    <row r="292" spans="2:5" x14ac:dyDescent="0.2">
      <c r="B292" s="6" t="s">
        <v>16</v>
      </c>
      <c r="C292" s="6" t="s">
        <v>851</v>
      </c>
      <c r="D292" s="6" t="s">
        <v>852</v>
      </c>
      <c r="E292" s="5"/>
    </row>
    <row r="293" spans="2:5" x14ac:dyDescent="0.2">
      <c r="B293" s="6" t="s">
        <v>16</v>
      </c>
      <c r="C293" s="6" t="s">
        <v>853</v>
      </c>
      <c r="D293" s="6" t="s">
        <v>854</v>
      </c>
      <c r="E293" s="5" t="str">
        <f>HYPERLINK("https://www.esco-net.com/wcs/escort/ec/detail?hHinCd=EA818PR-7","EA818PR-7")</f>
        <v>EA818PR-7</v>
      </c>
    </row>
    <row r="294" spans="2:5" x14ac:dyDescent="0.2">
      <c r="B294" s="6" t="s">
        <v>82</v>
      </c>
      <c r="C294" s="6" t="s">
        <v>855</v>
      </c>
      <c r="D294" s="6" t="s">
        <v>856</v>
      </c>
      <c r="E294" s="5"/>
    </row>
    <row r="295" spans="2:5" x14ac:dyDescent="0.2">
      <c r="B295" s="6" t="s">
        <v>82</v>
      </c>
      <c r="C295" s="6" t="s">
        <v>857</v>
      </c>
      <c r="D295" s="6" t="s">
        <v>83</v>
      </c>
      <c r="E295" s="5"/>
    </row>
    <row r="296" spans="2:5" x14ac:dyDescent="0.2">
      <c r="B296" s="6" t="s">
        <v>82</v>
      </c>
      <c r="C296" s="6" t="s">
        <v>858</v>
      </c>
      <c r="D296" s="6" t="s">
        <v>81</v>
      </c>
      <c r="E296" s="5"/>
    </row>
    <row r="297" spans="2:5" x14ac:dyDescent="0.2">
      <c r="B297" s="6" t="s">
        <v>82</v>
      </c>
      <c r="C297" s="6" t="s">
        <v>859</v>
      </c>
      <c r="D297" s="6" t="s">
        <v>84</v>
      </c>
      <c r="E297" s="5"/>
    </row>
    <row r="298" spans="2:5" x14ac:dyDescent="0.2">
      <c r="B298" s="6" t="s">
        <v>85</v>
      </c>
      <c r="C298" s="6" t="s">
        <v>860</v>
      </c>
      <c r="D298" s="6" t="s">
        <v>861</v>
      </c>
      <c r="E298" s="5"/>
    </row>
    <row r="299" spans="2:5" x14ac:dyDescent="0.2">
      <c r="B299" s="6" t="s">
        <v>85</v>
      </c>
      <c r="C299" s="6" t="s">
        <v>862</v>
      </c>
      <c r="D299" s="6" t="s">
        <v>863</v>
      </c>
      <c r="E299" s="5"/>
    </row>
    <row r="300" spans="2:5" x14ac:dyDescent="0.2">
      <c r="B300" s="6" t="s">
        <v>85</v>
      </c>
      <c r="C300" s="6" t="s">
        <v>864</v>
      </c>
      <c r="D300" s="6" t="s">
        <v>865</v>
      </c>
      <c r="E300" s="5"/>
    </row>
    <row r="301" spans="2:5" x14ac:dyDescent="0.2">
      <c r="B301" s="6" t="s">
        <v>85</v>
      </c>
      <c r="C301" s="6" t="s">
        <v>866</v>
      </c>
      <c r="D301" s="6" t="s">
        <v>867</v>
      </c>
      <c r="E301" s="5"/>
    </row>
    <row r="302" spans="2:5" x14ac:dyDescent="0.2">
      <c r="B302" s="6" t="s">
        <v>868</v>
      </c>
      <c r="C302" s="6" t="s">
        <v>869</v>
      </c>
      <c r="D302" s="6" t="s">
        <v>870</v>
      </c>
      <c r="E302" s="5" t="str">
        <f>HYPERLINK("https://www.esco-net.com/wcs/escort/ec/detail?hHinCd=EA815SW-1","EA815SW-1")</f>
        <v>EA815SW-1</v>
      </c>
    </row>
    <row r="303" spans="2:5" x14ac:dyDescent="0.2">
      <c r="B303" s="6" t="s">
        <v>871</v>
      </c>
      <c r="C303" s="6" t="s">
        <v>872</v>
      </c>
      <c r="D303" s="6" t="s">
        <v>873</v>
      </c>
      <c r="E303" s="5" t="str">
        <f>HYPERLINK("https://www.esco-net.com/wcs/escort/ec/detail?hHinCd=EA815MS-30","EA815MS-30")</f>
        <v>EA815MS-30</v>
      </c>
    </row>
    <row r="304" spans="2:5" x14ac:dyDescent="0.2">
      <c r="B304" s="6" t="s">
        <v>874</v>
      </c>
      <c r="C304" s="6" t="s">
        <v>875</v>
      </c>
      <c r="D304" s="6" t="s">
        <v>876</v>
      </c>
      <c r="E304" s="5"/>
    </row>
    <row r="305" spans="2:5" x14ac:dyDescent="0.2">
      <c r="B305" s="6" t="s">
        <v>877</v>
      </c>
      <c r="C305" s="6" t="s">
        <v>878</v>
      </c>
      <c r="D305" s="6" t="s">
        <v>879</v>
      </c>
      <c r="E305" s="5" t="str">
        <f>HYPERLINK("https://www.esco-net.com/wcs/escort/ec/detail?hHinCd=EA824PG-2.3","EA824PG-2.3")</f>
        <v>EA824PG-2.3</v>
      </c>
    </row>
    <row r="306" spans="2:5" x14ac:dyDescent="0.2">
      <c r="B306" s="6" t="s">
        <v>880</v>
      </c>
      <c r="C306" s="6" t="s">
        <v>881</v>
      </c>
      <c r="D306" s="6" t="s">
        <v>882</v>
      </c>
      <c r="E306" s="5"/>
    </row>
    <row r="307" spans="2:5" x14ac:dyDescent="0.2">
      <c r="B307" s="6" t="s">
        <v>880</v>
      </c>
      <c r="C307" s="6" t="s">
        <v>883</v>
      </c>
      <c r="D307" s="6" t="s">
        <v>884</v>
      </c>
      <c r="E307" s="5" t="str">
        <f>HYPERLINK("https://www.esco-net.com/wcs/escort/ec/detail?hHinCd=EA824PG-6.0","EA824PG-6.0")</f>
        <v>EA824PG-6.0</v>
      </c>
    </row>
    <row r="308" spans="2:5" x14ac:dyDescent="0.2">
      <c r="B308" s="6" t="s">
        <v>86</v>
      </c>
      <c r="C308" s="6" t="s">
        <v>885</v>
      </c>
      <c r="D308" s="6" t="s">
        <v>886</v>
      </c>
      <c r="E308" s="5" t="str">
        <f>HYPERLINK("https://www.esco-net.com/wcs/escort/ec/detail?hHinCd=EA827FE-316","EA827FE-316")</f>
        <v>EA827FE-316</v>
      </c>
    </row>
    <row r="309" spans="2:5" x14ac:dyDescent="0.2">
      <c r="B309" s="6" t="s">
        <v>87</v>
      </c>
      <c r="C309" s="6" t="s">
        <v>887</v>
      </c>
      <c r="D309" s="6" t="s">
        <v>888</v>
      </c>
      <c r="E309" s="5" t="str">
        <f>HYPERLINK("https://www.esco-net.com/wcs/escort/ec/detail?hHinCd=EA827WA-16","EA827WA-16")</f>
        <v>EA827WA-16</v>
      </c>
    </row>
    <row r="310" spans="2:5" x14ac:dyDescent="0.2">
      <c r="B310" s="6" t="s">
        <v>88</v>
      </c>
      <c r="C310" s="6" t="s">
        <v>889</v>
      </c>
      <c r="D310" s="6" t="s">
        <v>890</v>
      </c>
      <c r="E310" s="5"/>
    </row>
    <row r="311" spans="2:5" x14ac:dyDescent="0.2">
      <c r="B311" s="6" t="s">
        <v>88</v>
      </c>
      <c r="C311" s="6" t="s">
        <v>891</v>
      </c>
      <c r="D311" s="6" t="s">
        <v>892</v>
      </c>
      <c r="E311" s="5"/>
    </row>
    <row r="312" spans="2:5" x14ac:dyDescent="0.2">
      <c r="B312" s="6" t="s">
        <v>893</v>
      </c>
      <c r="C312" s="6" t="s">
        <v>894</v>
      </c>
      <c r="D312" s="6" t="s">
        <v>895</v>
      </c>
      <c r="E312" s="5"/>
    </row>
    <row r="313" spans="2:5" x14ac:dyDescent="0.2">
      <c r="B313" s="6" t="s">
        <v>893</v>
      </c>
      <c r="C313" s="6" t="s">
        <v>896</v>
      </c>
      <c r="D313" s="6" t="s">
        <v>897</v>
      </c>
      <c r="E313" s="5"/>
    </row>
    <row r="314" spans="2:5" x14ac:dyDescent="0.2">
      <c r="B314" s="6" t="s">
        <v>898</v>
      </c>
      <c r="C314" s="6" t="s">
        <v>899</v>
      </c>
      <c r="D314" s="6" t="s">
        <v>900</v>
      </c>
      <c r="E314" s="5"/>
    </row>
    <row r="315" spans="2:5" x14ac:dyDescent="0.2">
      <c r="B315" s="6" t="s">
        <v>901</v>
      </c>
      <c r="C315" s="6" t="s">
        <v>902</v>
      </c>
      <c r="D315" s="6" t="s">
        <v>903</v>
      </c>
      <c r="E315" s="5"/>
    </row>
    <row r="316" spans="2:5" x14ac:dyDescent="0.2">
      <c r="B316" s="6" t="s">
        <v>901</v>
      </c>
      <c r="C316" s="6" t="s">
        <v>904</v>
      </c>
      <c r="D316" s="6" t="s">
        <v>905</v>
      </c>
      <c r="E316" s="5"/>
    </row>
    <row r="317" spans="2:5" x14ac:dyDescent="0.2">
      <c r="B317" s="6" t="s">
        <v>906</v>
      </c>
      <c r="C317" s="6" t="s">
        <v>907</v>
      </c>
      <c r="D317" s="6" t="s">
        <v>908</v>
      </c>
      <c r="E317" s="5"/>
    </row>
    <row r="318" spans="2:5" x14ac:dyDescent="0.2">
      <c r="B318" s="6" t="s">
        <v>89</v>
      </c>
      <c r="C318" s="6" t="s">
        <v>909</v>
      </c>
      <c r="D318" s="6" t="s">
        <v>910</v>
      </c>
      <c r="E318" s="5"/>
    </row>
    <row r="319" spans="2:5" x14ac:dyDescent="0.2">
      <c r="B319" s="6" t="s">
        <v>911</v>
      </c>
      <c r="C319" s="6" t="s">
        <v>912</v>
      </c>
      <c r="D319" s="6" t="s">
        <v>913</v>
      </c>
      <c r="E319" s="5" t="str">
        <f>HYPERLINK("https://www.esco-net.com/wcs/escort/ec/detail?hHinCd=EA810MT-24","EA810MT-24")</f>
        <v>EA810MT-24</v>
      </c>
    </row>
    <row r="320" spans="2:5" x14ac:dyDescent="0.2">
      <c r="B320" s="6" t="s">
        <v>911</v>
      </c>
      <c r="C320" s="6" t="s">
        <v>914</v>
      </c>
      <c r="D320" s="6" t="s">
        <v>915</v>
      </c>
      <c r="E320" s="5" t="str">
        <f>HYPERLINK("https://www.esco-net.com/wcs/escort/ec/detail?hHinCd=EA810MV-38","EA810MV-38")</f>
        <v>EA810MV-38</v>
      </c>
    </row>
    <row r="321" spans="2:5" x14ac:dyDescent="0.2">
      <c r="B321" s="6" t="s">
        <v>911</v>
      </c>
      <c r="C321" s="6" t="s">
        <v>916</v>
      </c>
      <c r="D321" s="6" t="s">
        <v>917</v>
      </c>
      <c r="E321" s="5"/>
    </row>
    <row r="322" spans="2:5" x14ac:dyDescent="0.2">
      <c r="B322" s="6" t="s">
        <v>911</v>
      </c>
      <c r="C322" s="6" t="s">
        <v>918</v>
      </c>
      <c r="D322" s="6" t="s">
        <v>919</v>
      </c>
      <c r="E322" s="5"/>
    </row>
    <row r="323" spans="2:5" x14ac:dyDescent="0.2">
      <c r="B323" s="6" t="s">
        <v>911</v>
      </c>
      <c r="C323" s="6" t="s">
        <v>920</v>
      </c>
      <c r="D323" s="6" t="s">
        <v>921</v>
      </c>
      <c r="E323" s="5"/>
    </row>
    <row r="324" spans="2:5" x14ac:dyDescent="0.2">
      <c r="B324" s="6" t="s">
        <v>911</v>
      </c>
      <c r="C324" s="6" t="s">
        <v>922</v>
      </c>
      <c r="D324" s="6" t="s">
        <v>923</v>
      </c>
      <c r="E324" s="5"/>
    </row>
    <row r="325" spans="2:5" x14ac:dyDescent="0.2">
      <c r="B325" s="6" t="s">
        <v>911</v>
      </c>
      <c r="C325" s="6" t="s">
        <v>924</v>
      </c>
      <c r="D325" s="6" t="s">
        <v>925</v>
      </c>
      <c r="E325" s="5"/>
    </row>
    <row r="326" spans="2:5" x14ac:dyDescent="0.2">
      <c r="B326" s="6" t="s">
        <v>911</v>
      </c>
      <c r="C326" s="6" t="s">
        <v>926</v>
      </c>
      <c r="D326" s="6" t="s">
        <v>927</v>
      </c>
      <c r="E326" s="5"/>
    </row>
    <row r="327" spans="2:5" x14ac:dyDescent="0.2">
      <c r="B327" s="6" t="s">
        <v>90</v>
      </c>
      <c r="C327" s="6" t="s">
        <v>928</v>
      </c>
      <c r="D327" s="6" t="s">
        <v>929</v>
      </c>
      <c r="E327" s="5" t="str">
        <f>HYPERLINK("https://www.esco-net.com/wcs/escort/ec/detail?hHinCd=EA810XR-1","EA810XR-1")</f>
        <v>EA810XR-1</v>
      </c>
    </row>
    <row r="328" spans="2:5" x14ac:dyDescent="0.2">
      <c r="B328" s="6" t="s">
        <v>930</v>
      </c>
      <c r="C328" s="6" t="s">
        <v>931</v>
      </c>
      <c r="D328" s="6" t="s">
        <v>932</v>
      </c>
      <c r="E328" s="5" t="str">
        <f>HYPERLINK("https://www.esco-net.com/wcs/escort/ec/detail?hHinCd=EA851CD-12A","EA851CD-12A")</f>
        <v>EA851CD-12A</v>
      </c>
    </row>
    <row r="329" spans="2:5" x14ac:dyDescent="0.2">
      <c r="B329" s="6" t="s">
        <v>933</v>
      </c>
      <c r="C329" s="6" t="s">
        <v>934</v>
      </c>
      <c r="D329" s="6" t="s">
        <v>935</v>
      </c>
      <c r="E329" s="5" t="str">
        <f>HYPERLINK("https://www.esco-net.com/wcs/escort/ec/detail?hHinCd=EA857L-7A","EA857L-7A")</f>
        <v>EA857L-7A</v>
      </c>
    </row>
    <row r="330" spans="2:5" x14ac:dyDescent="0.2">
      <c r="B330" s="6" t="s">
        <v>936</v>
      </c>
      <c r="C330" s="6" t="s">
        <v>937</v>
      </c>
      <c r="D330" s="6" t="s">
        <v>938</v>
      </c>
      <c r="E330" s="5" t="str">
        <f>HYPERLINK("https://www.esco-net.com/wcs/escort/ec/detail?hHinCd=EA116SW-1","EA116SW-1")</f>
        <v>EA116SW-1</v>
      </c>
    </row>
    <row r="331" spans="2:5" x14ac:dyDescent="0.2">
      <c r="B331" s="6" t="s">
        <v>939</v>
      </c>
      <c r="C331" s="6" t="s">
        <v>940</v>
      </c>
      <c r="D331" s="6" t="s">
        <v>941</v>
      </c>
      <c r="E331" s="5"/>
    </row>
    <row r="332" spans="2:5" x14ac:dyDescent="0.2">
      <c r="B332" s="6" t="s">
        <v>942</v>
      </c>
      <c r="C332" s="6" t="s">
        <v>943</v>
      </c>
      <c r="D332" s="6" t="s">
        <v>944</v>
      </c>
      <c r="E332" s="5" t="str">
        <f>HYPERLINK("https://www.esco-net.com/wcs/escort/ec/detail?hHinCd=EA155EA-1","EA155EA-1")</f>
        <v>EA155EA-1</v>
      </c>
    </row>
    <row r="333" spans="2:5" x14ac:dyDescent="0.2">
      <c r="B333" s="6" t="s">
        <v>942</v>
      </c>
      <c r="C333" s="6" t="s">
        <v>945</v>
      </c>
      <c r="D333" s="6" t="s">
        <v>946</v>
      </c>
      <c r="E333" s="5" t="str">
        <f>HYPERLINK("https://www.esco-net.com/wcs/escort/ec/detail?hHinCd=EA155SK","EA155SK")</f>
        <v>EA155SK</v>
      </c>
    </row>
    <row r="334" spans="2:5" x14ac:dyDescent="0.2">
      <c r="B334" s="6" t="s">
        <v>947</v>
      </c>
      <c r="C334" s="6" t="s">
        <v>948</v>
      </c>
      <c r="D334" s="6" t="s">
        <v>949</v>
      </c>
      <c r="E334" s="5" t="str">
        <f>HYPERLINK("https://www.esco-net.com/wcs/escort/ec/detail?hHinCd=EA161LN-132","EA161LN-132")</f>
        <v>EA161LN-132</v>
      </c>
    </row>
    <row r="335" spans="2:5" x14ac:dyDescent="0.2">
      <c r="B335" s="6" t="s">
        <v>91</v>
      </c>
      <c r="C335" s="6" t="s">
        <v>950</v>
      </c>
      <c r="D335" s="6" t="s">
        <v>951</v>
      </c>
      <c r="E335" s="5" t="str">
        <f>HYPERLINK("https://www.esco-net.com/wcs/escort/ec/detail?hHinCd=EA123SB","EA123SB")</f>
        <v>EA123SB</v>
      </c>
    </row>
    <row r="336" spans="2:5" x14ac:dyDescent="0.2">
      <c r="B336" s="6" t="s">
        <v>952</v>
      </c>
      <c r="C336" s="6" t="s">
        <v>953</v>
      </c>
      <c r="D336" s="6" t="s">
        <v>954</v>
      </c>
      <c r="E336" s="5" t="str">
        <f>HYPERLINK("https://www.esco-net.com/wcs/escort/ec/detail?hHinCd=EA124BD-40B","EA124BD-40B")</f>
        <v>EA124BD-40B</v>
      </c>
    </row>
    <row r="337" spans="2:5" x14ac:dyDescent="0.2">
      <c r="B337" s="6" t="s">
        <v>92</v>
      </c>
      <c r="C337" s="6" t="s">
        <v>955</v>
      </c>
      <c r="D337" s="6" t="s">
        <v>956</v>
      </c>
      <c r="E337" s="5"/>
    </row>
    <row r="338" spans="2:5" x14ac:dyDescent="0.2">
      <c r="B338" s="6" t="s">
        <v>93</v>
      </c>
      <c r="C338" s="6" t="s">
        <v>957</v>
      </c>
      <c r="D338" s="6" t="s">
        <v>958</v>
      </c>
      <c r="E338" s="5"/>
    </row>
    <row r="339" spans="2:5" x14ac:dyDescent="0.2">
      <c r="B339" s="6" t="s">
        <v>959</v>
      </c>
      <c r="C339" s="6" t="s">
        <v>960</v>
      </c>
      <c r="D339" s="6" t="s">
        <v>961</v>
      </c>
      <c r="E339" s="5" t="str">
        <f>HYPERLINK("https://www.esco-net.com/wcs/escort/ec/detail?hHinCd=EA425BH-17","EA425BH-17")</f>
        <v>EA425BH-17</v>
      </c>
    </row>
    <row r="340" spans="2:5" x14ac:dyDescent="0.2">
      <c r="B340" s="6" t="s">
        <v>94</v>
      </c>
      <c r="C340" s="6" t="s">
        <v>962</v>
      </c>
      <c r="D340" s="6" t="s">
        <v>963</v>
      </c>
      <c r="E340" s="5"/>
    </row>
    <row r="341" spans="2:5" x14ac:dyDescent="0.2">
      <c r="B341" s="6" t="s">
        <v>964</v>
      </c>
      <c r="C341" s="6" t="s">
        <v>965</v>
      </c>
      <c r="D341" s="6" t="s">
        <v>966</v>
      </c>
      <c r="E341" s="5" t="str">
        <f>HYPERLINK("https://www.esco-net.com/wcs/escort/ec/detail?hHinCd=EA470BN-10","EA470BN-10")</f>
        <v>EA470BN-10</v>
      </c>
    </row>
    <row r="342" spans="2:5" x14ac:dyDescent="0.2">
      <c r="B342" s="6" t="s">
        <v>967</v>
      </c>
      <c r="C342" s="6" t="s">
        <v>968</v>
      </c>
      <c r="D342" s="6" t="s">
        <v>969</v>
      </c>
      <c r="E342" s="5" t="str">
        <f>HYPERLINK("https://www.esco-net.com/wcs/escort/ec/detail?hHinCd=EA470BR-10","EA470BR-10")</f>
        <v>EA470BR-10</v>
      </c>
    </row>
    <row r="343" spans="2:5" x14ac:dyDescent="0.2">
      <c r="B343" s="6" t="s">
        <v>95</v>
      </c>
      <c r="C343" s="6" t="s">
        <v>970</v>
      </c>
      <c r="D343" s="6" t="s">
        <v>971</v>
      </c>
      <c r="E343" s="5" t="str">
        <f>HYPERLINK("https://www.esco-net.com/wcs/escort/ec/detail?hHinCd=EA469SD-4A","EA469SD-4A")</f>
        <v>EA469SD-4A</v>
      </c>
    </row>
    <row r="344" spans="2:5" x14ac:dyDescent="0.2">
      <c r="B344" s="6" t="s">
        <v>96</v>
      </c>
      <c r="C344" s="6" t="s">
        <v>972</v>
      </c>
      <c r="D344" s="6" t="s">
        <v>973</v>
      </c>
      <c r="E344" s="5"/>
    </row>
    <row r="345" spans="2:5" x14ac:dyDescent="0.2">
      <c r="B345" s="6" t="s">
        <v>974</v>
      </c>
      <c r="C345" s="6" t="s">
        <v>975</v>
      </c>
      <c r="D345" s="6" t="s">
        <v>976</v>
      </c>
      <c r="E345" s="5"/>
    </row>
    <row r="346" spans="2:5" x14ac:dyDescent="0.2">
      <c r="B346" s="6" t="s">
        <v>977</v>
      </c>
      <c r="C346" s="6" t="s">
        <v>978</v>
      </c>
      <c r="D346" s="6" t="s">
        <v>979</v>
      </c>
      <c r="E346" s="5"/>
    </row>
    <row r="347" spans="2:5" x14ac:dyDescent="0.2">
      <c r="B347" s="6" t="s">
        <v>980</v>
      </c>
      <c r="C347" s="6" t="s">
        <v>981</v>
      </c>
      <c r="D347" s="6" t="s">
        <v>982</v>
      </c>
      <c r="E347" s="5"/>
    </row>
    <row r="348" spans="2:5" x14ac:dyDescent="0.2">
      <c r="B348" s="6" t="s">
        <v>983</v>
      </c>
      <c r="C348" s="6" t="s">
        <v>984</v>
      </c>
      <c r="D348" s="6" t="s">
        <v>985</v>
      </c>
      <c r="E348" s="5"/>
    </row>
    <row r="349" spans="2:5" x14ac:dyDescent="0.2">
      <c r="B349" s="6" t="s">
        <v>986</v>
      </c>
      <c r="C349" s="6" t="s">
        <v>987</v>
      </c>
      <c r="D349" s="6" t="s">
        <v>988</v>
      </c>
      <c r="E349" s="5" t="str">
        <f>HYPERLINK("https://www.esco-net.com/wcs/escort/ec/detail?hHinCd=EA472AC-32","EA472AC-32")</f>
        <v>EA472AC-32</v>
      </c>
    </row>
    <row r="350" spans="2:5" x14ac:dyDescent="0.2">
      <c r="B350" s="6" t="s">
        <v>42</v>
      </c>
      <c r="C350" s="6" t="s">
        <v>989</v>
      </c>
      <c r="D350" s="6" t="s">
        <v>990</v>
      </c>
      <c r="E350" s="5" t="str">
        <f>HYPERLINK("https://www.esco-net.com/wcs/escort/ec/detail?hHinCd=EA463AP-189","EA463AP-189")</f>
        <v>EA463AP-189</v>
      </c>
    </row>
    <row r="351" spans="2:5" x14ac:dyDescent="0.2">
      <c r="B351" s="6" t="s">
        <v>97</v>
      </c>
      <c r="C351" s="6" t="s">
        <v>991</v>
      </c>
      <c r="D351" s="6" t="s">
        <v>992</v>
      </c>
      <c r="E351" s="5" t="str">
        <f>HYPERLINK("https://www.esco-net.com/wcs/escort/ec/detail?hHinCd=EA475B-300","EA475B-300")</f>
        <v>EA475B-300</v>
      </c>
    </row>
    <row r="352" spans="2:5" x14ac:dyDescent="0.2">
      <c r="B352" s="6" t="s">
        <v>97</v>
      </c>
      <c r="C352" s="6" t="s">
        <v>993</v>
      </c>
      <c r="D352" s="6" t="s">
        <v>994</v>
      </c>
      <c r="E352" s="5" t="str">
        <f>HYPERLINK("https://www.esco-net.com/wcs/escort/ec/detail?hHinCd=EA475B-685","EA475B-685")</f>
        <v>EA475B-685</v>
      </c>
    </row>
    <row r="353" spans="2:5" x14ac:dyDescent="0.2">
      <c r="B353" s="6" t="s">
        <v>995</v>
      </c>
      <c r="C353" s="6" t="s">
        <v>996</v>
      </c>
      <c r="D353" s="6" t="s">
        <v>997</v>
      </c>
      <c r="E353" s="5" t="str">
        <f>HYPERLINK("https://www.esco-net.com/wcs/escort/ec/detail?hHinCd=EA475FT-130","EA475FT-130")</f>
        <v>EA475FT-130</v>
      </c>
    </row>
    <row r="354" spans="2:5" x14ac:dyDescent="0.2">
      <c r="B354" s="6" t="s">
        <v>998</v>
      </c>
      <c r="C354" s="6" t="s">
        <v>999</v>
      </c>
      <c r="D354" s="6" t="s">
        <v>1000</v>
      </c>
      <c r="E354" s="5" t="str">
        <f>HYPERLINK("https://www.esco-net.com/wcs/escort/ec/detail?hHinCd=EA440CP-115","EA440CP-115")</f>
        <v>EA440CP-115</v>
      </c>
    </row>
    <row r="355" spans="2:5" x14ac:dyDescent="0.2">
      <c r="B355" s="6" t="s">
        <v>98</v>
      </c>
      <c r="C355" s="6" t="s">
        <v>1001</v>
      </c>
      <c r="D355" s="6" t="s">
        <v>1002</v>
      </c>
      <c r="E355" s="5" t="str">
        <f>HYPERLINK("https://www.esco-net.com/wcs/escort/ec/detail?hHinCd=EA945AD-12","EA945AD-12")</f>
        <v>EA945AD-12</v>
      </c>
    </row>
    <row r="356" spans="2:5" x14ac:dyDescent="0.2">
      <c r="B356" s="6" t="s">
        <v>98</v>
      </c>
      <c r="C356" s="6" t="s">
        <v>1003</v>
      </c>
      <c r="D356" s="6" t="s">
        <v>1004</v>
      </c>
      <c r="E356" s="5"/>
    </row>
    <row r="357" spans="2:5" x14ac:dyDescent="0.2">
      <c r="B357" s="6" t="s">
        <v>98</v>
      </c>
      <c r="C357" s="6" t="s">
        <v>1005</v>
      </c>
      <c r="D357" s="6" t="s">
        <v>1006</v>
      </c>
      <c r="E357" s="5" t="str">
        <f>HYPERLINK("https://www.esco-net.com/wcs/escort/ec/detail?hHinCd=EA947FA-20","EA947FA-20")</f>
        <v>EA947FA-20</v>
      </c>
    </row>
    <row r="358" spans="2:5" x14ac:dyDescent="0.2">
      <c r="B358" s="6" t="s">
        <v>98</v>
      </c>
      <c r="C358" s="6" t="s">
        <v>1007</v>
      </c>
      <c r="D358" s="6" t="s">
        <v>1008</v>
      </c>
      <c r="E358" s="5" t="str">
        <f>HYPERLINK("https://www.esco-net.com/wcs/escort/ec/detail?hHinCd=EA947FA-83","EA947FA-83")</f>
        <v>EA947FA-83</v>
      </c>
    </row>
    <row r="359" spans="2:5" x14ac:dyDescent="0.2">
      <c r="B359" s="6" t="s">
        <v>1009</v>
      </c>
      <c r="C359" s="6" t="s">
        <v>1010</v>
      </c>
      <c r="D359" s="6" t="s">
        <v>1011</v>
      </c>
      <c r="E359" s="5"/>
    </row>
    <row r="360" spans="2:5" x14ac:dyDescent="0.2">
      <c r="B360" s="6" t="s">
        <v>43</v>
      </c>
      <c r="C360" s="6" t="s">
        <v>1012</v>
      </c>
      <c r="D360" s="6" t="s">
        <v>1013</v>
      </c>
      <c r="E360" s="5"/>
    </row>
    <row r="361" spans="2:5" x14ac:dyDescent="0.2">
      <c r="B361" s="6" t="s">
        <v>99</v>
      </c>
      <c r="C361" s="6" t="s">
        <v>1014</v>
      </c>
      <c r="D361" s="6" t="s">
        <v>1015</v>
      </c>
      <c r="E361" s="5"/>
    </row>
    <row r="362" spans="2:5" x14ac:dyDescent="0.2">
      <c r="B362" s="6" t="s">
        <v>24</v>
      </c>
      <c r="C362" s="6" t="s">
        <v>1016</v>
      </c>
      <c r="D362" s="6" t="s">
        <v>1017</v>
      </c>
      <c r="E362" s="5"/>
    </row>
    <row r="363" spans="2:5" x14ac:dyDescent="0.2">
      <c r="B363" s="6" t="s">
        <v>24</v>
      </c>
      <c r="C363" s="6" t="s">
        <v>1018</v>
      </c>
      <c r="D363" s="6" t="s">
        <v>1019</v>
      </c>
      <c r="E363" s="5"/>
    </row>
    <row r="364" spans="2:5" x14ac:dyDescent="0.2">
      <c r="B364" s="6" t="s">
        <v>100</v>
      </c>
      <c r="C364" s="6" t="s">
        <v>1020</v>
      </c>
      <c r="D364" s="6" t="s">
        <v>1021</v>
      </c>
      <c r="E364" s="5" t="str">
        <f>HYPERLINK("https://www.esco-net.com/wcs/escort/ec/detail?hHinCd=EA940CD-451A","EA940CD-451A")</f>
        <v>EA940CD-451A</v>
      </c>
    </row>
    <row r="365" spans="2:5" x14ac:dyDescent="0.2">
      <c r="B365" s="6" t="s">
        <v>101</v>
      </c>
      <c r="C365" s="6" t="s">
        <v>1022</v>
      </c>
      <c r="D365" s="6" t="s">
        <v>1023</v>
      </c>
      <c r="E365" s="5" t="str">
        <f>HYPERLINK("https://www.esco-net.com/wcs/escort/ec/detail?hHinCd=EA940CE-11","EA940CE-11")</f>
        <v>EA940CE-11</v>
      </c>
    </row>
    <row r="366" spans="2:5" x14ac:dyDescent="0.2">
      <c r="B366" s="6" t="s">
        <v>1024</v>
      </c>
      <c r="C366" s="6" t="s">
        <v>1025</v>
      </c>
      <c r="D366" s="6" t="s">
        <v>1026</v>
      </c>
      <c r="E366" s="5"/>
    </row>
    <row r="367" spans="2:5" x14ac:dyDescent="0.2">
      <c r="B367" s="6" t="s">
        <v>102</v>
      </c>
      <c r="C367" s="6" t="s">
        <v>1027</v>
      </c>
      <c r="D367" s="6" t="s">
        <v>1028</v>
      </c>
      <c r="E367" s="5" t="str">
        <f>HYPERLINK("https://www.esco-net.com/wcs/escort/ec/detail?hHinCd=EA940BZ-135A","EA940BZ-135A")</f>
        <v>EA940BZ-135A</v>
      </c>
    </row>
    <row r="368" spans="2:5" x14ac:dyDescent="0.2">
      <c r="B368" s="6" t="s">
        <v>102</v>
      </c>
      <c r="C368" s="6" t="s">
        <v>1029</v>
      </c>
      <c r="D368" s="6" t="s">
        <v>1030</v>
      </c>
      <c r="E368" s="5" t="str">
        <f>HYPERLINK("https://www.esco-net.com/wcs/escort/ec/detail?hHinCd=EA940BZ-136A","EA940BZ-136A")</f>
        <v>EA940BZ-136A</v>
      </c>
    </row>
    <row r="369" spans="2:5" x14ac:dyDescent="0.2">
      <c r="B369" s="6" t="s">
        <v>102</v>
      </c>
      <c r="C369" s="6" t="s">
        <v>1031</v>
      </c>
      <c r="D369" s="6" t="s">
        <v>1032</v>
      </c>
      <c r="E369" s="5" t="str">
        <f>HYPERLINK("https://www.esco-net.com/wcs/escort/ec/detail?hHinCd=EA940BZ-144A","EA940BZ-144A")</f>
        <v>EA940BZ-144A</v>
      </c>
    </row>
    <row r="370" spans="2:5" x14ac:dyDescent="0.2">
      <c r="B370" s="6" t="s">
        <v>102</v>
      </c>
      <c r="C370" s="6" t="s">
        <v>1033</v>
      </c>
      <c r="D370" s="6" t="s">
        <v>1034</v>
      </c>
      <c r="E370" s="5" t="str">
        <f>HYPERLINK("https://www.esco-net.com/wcs/escort/ec/detail?hHinCd=EA940BZ-146A","EA940BZ-146A")</f>
        <v>EA940BZ-146A</v>
      </c>
    </row>
    <row r="371" spans="2:5" x14ac:dyDescent="0.2">
      <c r="B371" s="6" t="s">
        <v>103</v>
      </c>
      <c r="C371" s="6" t="s">
        <v>1035</v>
      </c>
      <c r="D371" s="6" t="s">
        <v>1036</v>
      </c>
      <c r="E371" s="5" t="str">
        <f>HYPERLINK("https://www.esco-net.com/wcs/escort/ec/detail?hHinCd=EA944BH-193","EA944BH-193")</f>
        <v>EA944BH-193</v>
      </c>
    </row>
    <row r="372" spans="2:5" x14ac:dyDescent="0.2">
      <c r="B372" s="6" t="s">
        <v>103</v>
      </c>
      <c r="C372" s="6" t="s">
        <v>1037</v>
      </c>
      <c r="D372" s="6" t="s">
        <v>1038</v>
      </c>
      <c r="E372" s="5" t="str">
        <f>HYPERLINK("https://www.esco-net.com/wcs/escort/ec/detail?hHinCd=EA944B-23","EA944B-23")</f>
        <v>EA944B-23</v>
      </c>
    </row>
    <row r="373" spans="2:5" x14ac:dyDescent="0.2">
      <c r="B373" s="6" t="s">
        <v>1039</v>
      </c>
      <c r="C373" s="6" t="s">
        <v>1040</v>
      </c>
      <c r="D373" s="6" t="s">
        <v>1041</v>
      </c>
      <c r="E373" s="5"/>
    </row>
    <row r="374" spans="2:5" x14ac:dyDescent="0.2">
      <c r="B374" s="6" t="s">
        <v>104</v>
      </c>
      <c r="C374" s="6" t="s">
        <v>1042</v>
      </c>
      <c r="D374" s="6" t="s">
        <v>1043</v>
      </c>
      <c r="E374" s="5" t="str">
        <f>HYPERLINK("https://www.esco-net.com/wcs/escort/ec/detail?hHinCd=EA940NA-13A","EA940NA-13A")</f>
        <v>EA940NA-13A</v>
      </c>
    </row>
    <row r="375" spans="2:5" x14ac:dyDescent="0.2">
      <c r="B375" s="6" t="s">
        <v>104</v>
      </c>
      <c r="C375" s="6" t="s">
        <v>1044</v>
      </c>
      <c r="D375" s="6" t="s">
        <v>1045</v>
      </c>
      <c r="E375" s="5" t="str">
        <f>HYPERLINK("https://www.esco-net.com/wcs/escort/ec/detail?hHinCd=EA940NA-16A","EA940NA-16A")</f>
        <v>EA940NA-16A</v>
      </c>
    </row>
    <row r="376" spans="2:5" x14ac:dyDescent="0.2">
      <c r="B376" s="6" t="s">
        <v>104</v>
      </c>
      <c r="C376" s="6" t="s">
        <v>1046</v>
      </c>
      <c r="D376" s="6" t="s">
        <v>1047</v>
      </c>
      <c r="E376" s="5" t="str">
        <f>HYPERLINK("https://www.esco-net.com/wcs/escort/ec/detail?hHinCd=EA940NA-31A","EA940NA-31A")</f>
        <v>EA940NA-31A</v>
      </c>
    </row>
    <row r="377" spans="2:5" x14ac:dyDescent="0.2">
      <c r="B377" s="6" t="s">
        <v>104</v>
      </c>
      <c r="C377" s="6" t="s">
        <v>1048</v>
      </c>
      <c r="D377" s="6" t="s">
        <v>1049</v>
      </c>
      <c r="E377" s="5" t="str">
        <f>HYPERLINK("https://www.esco-net.com/wcs/escort/ec/detail?hHinCd=EA940NA-41A","EA940NA-41A")</f>
        <v>EA940NA-41A</v>
      </c>
    </row>
    <row r="378" spans="2:5" x14ac:dyDescent="0.2">
      <c r="B378" s="6" t="s">
        <v>104</v>
      </c>
      <c r="C378" s="6" t="s">
        <v>1050</v>
      </c>
      <c r="D378" s="6" t="s">
        <v>1051</v>
      </c>
      <c r="E378" s="5" t="str">
        <f>HYPERLINK("https://www.esco-net.com/wcs/escort/ec/detail?hHinCd=EA940NA-42A","EA940NA-42A")</f>
        <v>EA940NA-42A</v>
      </c>
    </row>
    <row r="379" spans="2:5" x14ac:dyDescent="0.2">
      <c r="B379" s="6" t="s">
        <v>104</v>
      </c>
      <c r="C379" s="6" t="s">
        <v>1052</v>
      </c>
      <c r="D379" s="6" t="s">
        <v>1053</v>
      </c>
      <c r="E379" s="5" t="str">
        <f>HYPERLINK("https://www.esco-net.com/wcs/escort/ec/detail?hHinCd=EA940NA-43A","EA940NA-43A")</f>
        <v>EA940NA-43A</v>
      </c>
    </row>
    <row r="380" spans="2:5" x14ac:dyDescent="0.2">
      <c r="B380" s="6" t="s">
        <v>104</v>
      </c>
      <c r="C380" s="6" t="s">
        <v>1054</v>
      </c>
      <c r="D380" s="6" t="s">
        <v>1055</v>
      </c>
      <c r="E380" s="5" t="str">
        <f>HYPERLINK("https://www.esco-net.com/wcs/escort/ec/detail?hHinCd=EA940NB-1A","EA940NB-1A")</f>
        <v>EA940NB-1A</v>
      </c>
    </row>
    <row r="381" spans="2:5" x14ac:dyDescent="0.2">
      <c r="B381" s="6" t="s">
        <v>104</v>
      </c>
      <c r="C381" s="6" t="s">
        <v>1056</v>
      </c>
      <c r="D381" s="6" t="s">
        <v>1057</v>
      </c>
      <c r="E381" s="5" t="str">
        <f>HYPERLINK("https://www.esco-net.com/wcs/escort/ec/detail?hHinCd=EA940NB-4A","EA940NB-4A")</f>
        <v>EA940NB-4A</v>
      </c>
    </row>
    <row r="382" spans="2:5" x14ac:dyDescent="0.2">
      <c r="B382" s="6" t="s">
        <v>104</v>
      </c>
      <c r="C382" s="6" t="s">
        <v>1058</v>
      </c>
      <c r="D382" s="6" t="s">
        <v>1059</v>
      </c>
      <c r="E382" s="5" t="str">
        <f>HYPERLINK("https://www.esco-net.com/wcs/escort/ec/detail?hHinCd=EA940NB-13A","EA940NB-13A")</f>
        <v>EA940NB-13A</v>
      </c>
    </row>
    <row r="383" spans="2:5" x14ac:dyDescent="0.2">
      <c r="B383" s="6" t="s">
        <v>104</v>
      </c>
      <c r="C383" s="6" t="s">
        <v>1060</v>
      </c>
      <c r="D383" s="6" t="s">
        <v>1061</v>
      </c>
      <c r="E383" s="5" t="str">
        <f>HYPERLINK("https://www.esco-net.com/wcs/escort/ec/detail?hHinCd=EA940NB-14A","EA940NB-14A")</f>
        <v>EA940NB-14A</v>
      </c>
    </row>
    <row r="384" spans="2:5" x14ac:dyDescent="0.2">
      <c r="B384" s="6" t="s">
        <v>1062</v>
      </c>
      <c r="C384" s="6" t="s">
        <v>1063</v>
      </c>
      <c r="D384" s="6" t="s">
        <v>1064</v>
      </c>
      <c r="E384" s="5" t="str">
        <f>HYPERLINK("https://www.esco-net.com/wcs/escort/ec/detail?hHinCd=EA940NF-3A","EA940NF-3A")</f>
        <v>EA940NF-3A</v>
      </c>
    </row>
    <row r="385" spans="2:5" x14ac:dyDescent="0.2">
      <c r="B385" s="6" t="s">
        <v>1062</v>
      </c>
      <c r="C385" s="6" t="s">
        <v>1065</v>
      </c>
      <c r="D385" s="6" t="s">
        <v>1066</v>
      </c>
      <c r="E385" s="5" t="str">
        <f>HYPERLINK("https://www.esco-net.com/wcs/escort/ec/detail?hHinCd=EA940NF-11A","EA940NF-11A")</f>
        <v>EA940NF-11A</v>
      </c>
    </row>
    <row r="386" spans="2:5" x14ac:dyDescent="0.2">
      <c r="B386" s="6" t="s">
        <v>1062</v>
      </c>
      <c r="C386" s="6" t="s">
        <v>1067</v>
      </c>
      <c r="D386" s="6" t="s">
        <v>1068</v>
      </c>
      <c r="E386" s="5" t="str">
        <f>HYPERLINK("https://www.esco-net.com/wcs/escort/ec/detail?hHinCd=EA940NF-15A","EA940NF-15A")</f>
        <v>EA940NF-15A</v>
      </c>
    </row>
    <row r="387" spans="2:5" x14ac:dyDescent="0.2">
      <c r="B387" s="6" t="s">
        <v>1069</v>
      </c>
      <c r="C387" s="6" t="s">
        <v>1070</v>
      </c>
      <c r="D387" s="6" t="s">
        <v>1071</v>
      </c>
      <c r="E387" s="5" t="str">
        <f>HYPERLINK("https://www.esco-net.com/wcs/escort/ec/detail?hHinCd=EA940DB-5C","EA940DB-5C")</f>
        <v>EA940DB-5C</v>
      </c>
    </row>
    <row r="388" spans="2:5" x14ac:dyDescent="0.2">
      <c r="B388" s="6" t="s">
        <v>105</v>
      </c>
      <c r="C388" s="6" t="s">
        <v>1072</v>
      </c>
      <c r="D388" s="6" t="s">
        <v>1073</v>
      </c>
      <c r="E388" s="5" t="str">
        <f>HYPERLINK("https://www.esco-net.com/wcs/escort/ec/detail?hHinCd=EA940DE-3A","EA940DE-3A")</f>
        <v>EA940DE-3A</v>
      </c>
    </row>
    <row r="389" spans="2:5" x14ac:dyDescent="0.2">
      <c r="B389" s="6" t="s">
        <v>105</v>
      </c>
      <c r="C389" s="6" t="s">
        <v>1074</v>
      </c>
      <c r="D389" s="6" t="s">
        <v>1075</v>
      </c>
      <c r="E389" s="5" t="str">
        <f>HYPERLINK("https://www.esco-net.com/wcs/escort/ec/detail?hHinCd=EA940DE-73A","EA940DE-73A")</f>
        <v>EA940DE-73A</v>
      </c>
    </row>
    <row r="390" spans="2:5" x14ac:dyDescent="0.2">
      <c r="B390" s="6" t="s">
        <v>1076</v>
      </c>
      <c r="C390" s="6" t="s">
        <v>1077</v>
      </c>
      <c r="D390" s="6" t="s">
        <v>1078</v>
      </c>
      <c r="E390" s="5" t="str">
        <f>HYPERLINK("https://www.esco-net.com/wcs/escort/ec/detail?hHinCd=EA940DD-141","EA940DD-141")</f>
        <v>EA940DD-141</v>
      </c>
    </row>
    <row r="391" spans="2:5" x14ac:dyDescent="0.2">
      <c r="B391" s="6" t="s">
        <v>106</v>
      </c>
      <c r="C391" s="6" t="s">
        <v>1079</v>
      </c>
      <c r="D391" s="6" t="s">
        <v>1080</v>
      </c>
      <c r="E391" s="5" t="str">
        <f>HYPERLINK("https://www.esco-net.com/wcs/escort/ec/detail?hHinCd=EA940MX-22A","EA940MX-22A")</f>
        <v>EA940MX-22A</v>
      </c>
    </row>
    <row r="392" spans="2:5" x14ac:dyDescent="0.2">
      <c r="B392" s="6" t="s">
        <v>107</v>
      </c>
      <c r="C392" s="6" t="s">
        <v>1081</v>
      </c>
      <c r="D392" s="6" t="s">
        <v>1082</v>
      </c>
      <c r="E392" s="5"/>
    </row>
    <row r="393" spans="2:5" x14ac:dyDescent="0.2">
      <c r="B393" s="6" t="s">
        <v>1083</v>
      </c>
      <c r="C393" s="6" t="s">
        <v>1084</v>
      </c>
      <c r="D393" s="6" t="s">
        <v>1085</v>
      </c>
      <c r="E393" s="5"/>
    </row>
    <row r="394" spans="2:5" x14ac:dyDescent="0.2">
      <c r="B394" s="6" t="s">
        <v>1083</v>
      </c>
      <c r="C394" s="6" t="s">
        <v>1086</v>
      </c>
      <c r="D394" s="6" t="s">
        <v>1087</v>
      </c>
      <c r="E394" s="5"/>
    </row>
    <row r="395" spans="2:5" x14ac:dyDescent="0.2">
      <c r="B395" s="6" t="s">
        <v>1083</v>
      </c>
      <c r="C395" s="6" t="s">
        <v>1088</v>
      </c>
      <c r="D395" s="6" t="s">
        <v>1089</v>
      </c>
      <c r="E395" s="5"/>
    </row>
    <row r="396" spans="2:5" x14ac:dyDescent="0.2">
      <c r="B396" s="6" t="s">
        <v>1083</v>
      </c>
      <c r="C396" s="6" t="s">
        <v>1090</v>
      </c>
      <c r="D396" s="6" t="s">
        <v>1091</v>
      </c>
      <c r="E396" s="5"/>
    </row>
    <row r="397" spans="2:5" x14ac:dyDescent="0.2">
      <c r="B397" s="6" t="s">
        <v>108</v>
      </c>
      <c r="C397" s="6" t="s">
        <v>1092</v>
      </c>
      <c r="D397" s="6" t="s">
        <v>1093</v>
      </c>
      <c r="E397" s="5" t="str">
        <f>HYPERLINK("https://www.esco-net.com/wcs/escort/ec/detail?hHinCd=EA948CE-2","EA948CE-2")</f>
        <v>EA948CE-2</v>
      </c>
    </row>
    <row r="398" spans="2:5" x14ac:dyDescent="0.2">
      <c r="B398" s="6" t="s">
        <v>44</v>
      </c>
      <c r="C398" s="6" t="s">
        <v>1094</v>
      </c>
      <c r="D398" s="6" t="s">
        <v>1095</v>
      </c>
      <c r="E398" s="5" t="str">
        <f>HYPERLINK("https://www.esco-net.com/wcs/escort/ec/detail?hHinCd=EA948CE-34","EA948CE-34")</f>
        <v>EA948CE-34</v>
      </c>
    </row>
    <row r="399" spans="2:5" x14ac:dyDescent="0.2">
      <c r="B399" s="6" t="s">
        <v>109</v>
      </c>
      <c r="C399" s="6" t="s">
        <v>1096</v>
      </c>
      <c r="D399" s="6" t="s">
        <v>1097</v>
      </c>
      <c r="E399" s="5" t="str">
        <f>HYPERLINK("https://www.esco-net.com/wcs/escort/ec/detail?hHinCd=EA948CB-311","EA948CB-311")</f>
        <v>EA948CB-311</v>
      </c>
    </row>
    <row r="400" spans="2:5" x14ac:dyDescent="0.2">
      <c r="B400" s="6" t="s">
        <v>109</v>
      </c>
      <c r="C400" s="6" t="s">
        <v>1098</v>
      </c>
      <c r="D400" s="6" t="s">
        <v>1099</v>
      </c>
      <c r="E400" s="5" t="str">
        <f>HYPERLINK("https://www.esco-net.com/wcs/escort/ec/detail?hHinCd=EA948CB-603","EA948CB-603")</f>
        <v>EA948CB-603</v>
      </c>
    </row>
    <row r="401" spans="2:5" x14ac:dyDescent="0.2">
      <c r="B401" s="6" t="s">
        <v>110</v>
      </c>
      <c r="C401" s="6" t="s">
        <v>1100</v>
      </c>
      <c r="D401" s="6" t="s">
        <v>1101</v>
      </c>
      <c r="E401" s="5"/>
    </row>
    <row r="402" spans="2:5" x14ac:dyDescent="0.2">
      <c r="B402" s="6" t="s">
        <v>110</v>
      </c>
      <c r="C402" s="6" t="s">
        <v>1102</v>
      </c>
      <c r="D402" s="6" t="s">
        <v>1103</v>
      </c>
      <c r="E402" s="5"/>
    </row>
    <row r="403" spans="2:5" x14ac:dyDescent="0.2">
      <c r="B403" s="6" t="s">
        <v>110</v>
      </c>
      <c r="C403" s="6" t="s">
        <v>1104</v>
      </c>
      <c r="D403" s="6" t="s">
        <v>1105</v>
      </c>
      <c r="E403" s="5"/>
    </row>
    <row r="404" spans="2:5" x14ac:dyDescent="0.2">
      <c r="B404" s="6" t="s">
        <v>25</v>
      </c>
      <c r="C404" s="6" t="s">
        <v>1106</v>
      </c>
      <c r="D404" s="6" t="s">
        <v>1107</v>
      </c>
      <c r="E404" s="5" t="str">
        <f>HYPERLINK("https://www.esco-net.com/wcs/escort/ec/detail?hHinCd=EA948JD-45","EA948JD-45")</f>
        <v>EA948JD-45</v>
      </c>
    </row>
    <row r="405" spans="2:5" x14ac:dyDescent="0.2">
      <c r="B405" s="6" t="s">
        <v>1108</v>
      </c>
      <c r="C405" s="6" t="s">
        <v>1109</v>
      </c>
      <c r="D405" s="6" t="s">
        <v>1110</v>
      </c>
      <c r="E405" s="5"/>
    </row>
    <row r="406" spans="2:5" x14ac:dyDescent="0.2">
      <c r="B406" s="6" t="s">
        <v>111</v>
      </c>
      <c r="C406" s="6" t="s">
        <v>1111</v>
      </c>
      <c r="D406" s="6" t="s">
        <v>1112</v>
      </c>
      <c r="E406" s="5" t="str">
        <f>HYPERLINK("https://www.esco-net.com/wcs/escort/ec/detail?hHinCd=EA527BS-20D","EA527BS-20D")</f>
        <v>EA527BS-20D</v>
      </c>
    </row>
    <row r="407" spans="2:5" x14ac:dyDescent="0.2">
      <c r="B407" s="6" t="s">
        <v>1113</v>
      </c>
      <c r="C407" s="6" t="s">
        <v>1114</v>
      </c>
      <c r="D407" s="6" t="s">
        <v>1115</v>
      </c>
      <c r="E407" s="5" t="str">
        <f>HYPERLINK("https://www.esco-net.com/wcs/escort/ec/detail?hHinCd=EA947AE-2","EA947AE-2")</f>
        <v>EA947AE-2</v>
      </c>
    </row>
    <row r="408" spans="2:5" x14ac:dyDescent="0.2">
      <c r="B408" s="6" t="s">
        <v>1116</v>
      </c>
      <c r="C408" s="6" t="s">
        <v>1117</v>
      </c>
      <c r="D408" s="6" t="s">
        <v>1118</v>
      </c>
      <c r="E408" s="5"/>
    </row>
    <row r="409" spans="2:5" x14ac:dyDescent="0.2">
      <c r="B409" s="6" t="s">
        <v>1116</v>
      </c>
      <c r="C409" s="6" t="s">
        <v>1119</v>
      </c>
      <c r="D409" s="6" t="s">
        <v>1120</v>
      </c>
      <c r="E409" s="5"/>
    </row>
    <row r="410" spans="2:5" x14ac:dyDescent="0.2">
      <c r="B410" s="6" t="s">
        <v>26</v>
      </c>
      <c r="C410" s="6" t="s">
        <v>1121</v>
      </c>
      <c r="D410" s="6" t="s">
        <v>1122</v>
      </c>
      <c r="E410" s="5" t="str">
        <f>HYPERLINK("https://www.esco-net.com/wcs/escort/ec/detail?hHinCd=EA949DV-613","EA949DV-613")</f>
        <v>EA949DV-613</v>
      </c>
    </row>
    <row r="411" spans="2:5" x14ac:dyDescent="0.2">
      <c r="B411" s="6" t="s">
        <v>19</v>
      </c>
      <c r="C411" s="6" t="s">
        <v>1123</v>
      </c>
      <c r="D411" s="6" t="s">
        <v>1124</v>
      </c>
      <c r="E411" s="5" t="str">
        <f>HYPERLINK("https://www.esco-net.com/wcs/escort/ec/detail?hHinCd=EA945VA-45B","EA945VA-45B")</f>
        <v>EA945VA-45B</v>
      </c>
    </row>
    <row r="412" spans="2:5" x14ac:dyDescent="0.2">
      <c r="B412" s="6" t="s">
        <v>19</v>
      </c>
      <c r="C412" s="6" t="s">
        <v>1125</v>
      </c>
      <c r="D412" s="6" t="s">
        <v>1126</v>
      </c>
      <c r="E412" s="5" t="str">
        <f>HYPERLINK("https://www.esco-net.com/wcs/escort/ec/detail?hHinCd=EA945VA-65B","EA945VA-65B")</f>
        <v>EA945VA-65B</v>
      </c>
    </row>
    <row r="413" spans="2:5" x14ac:dyDescent="0.2">
      <c r="B413" s="6" t="s">
        <v>19</v>
      </c>
      <c r="C413" s="6" t="s">
        <v>1127</v>
      </c>
      <c r="D413" s="6" t="s">
        <v>1128</v>
      </c>
      <c r="E413" s="5" t="str">
        <f>HYPERLINK("https://www.esco-net.com/wcs/escort/ec/detail?hHinCd=EA945VA-19B","EA945VA-19B")</f>
        <v>EA945VA-19B</v>
      </c>
    </row>
    <row r="414" spans="2:5" x14ac:dyDescent="0.2">
      <c r="B414" s="6" t="s">
        <v>19</v>
      </c>
      <c r="C414" s="6" t="s">
        <v>1129</v>
      </c>
      <c r="D414" s="6" t="s">
        <v>1130</v>
      </c>
      <c r="E414" s="5" t="str">
        <f>HYPERLINK("https://www.esco-net.com/wcs/escort/ec/detail?hHinCd=EA949FB-3C","EA949FB-3C")</f>
        <v>EA949FB-3C</v>
      </c>
    </row>
    <row r="415" spans="2:5" x14ac:dyDescent="0.2">
      <c r="B415" s="6" t="s">
        <v>45</v>
      </c>
      <c r="C415" s="6" t="s">
        <v>1131</v>
      </c>
      <c r="D415" s="6" t="s">
        <v>1132</v>
      </c>
      <c r="E415" s="5" t="str">
        <f>HYPERLINK("https://www.esco-net.com/wcs/escort/ec/detail?hHinCd=EA423RF-9","EA423RF-9")</f>
        <v>EA423RF-9</v>
      </c>
    </row>
    <row r="416" spans="2:5" x14ac:dyDescent="0.2">
      <c r="B416" s="6" t="s">
        <v>45</v>
      </c>
      <c r="C416" s="6" t="s">
        <v>1133</v>
      </c>
      <c r="D416" s="6" t="s">
        <v>1134</v>
      </c>
      <c r="E416" s="5" t="str">
        <f>HYPERLINK("https://www.esco-net.com/wcs/escort/ec/detail?hHinCd=EA423RF-12","EA423RF-12")</f>
        <v>EA423RF-12</v>
      </c>
    </row>
    <row r="417" spans="2:5" x14ac:dyDescent="0.2">
      <c r="B417" s="6" t="s">
        <v>11</v>
      </c>
      <c r="C417" s="6" t="s">
        <v>1135</v>
      </c>
      <c r="D417" s="6" t="s">
        <v>1136</v>
      </c>
      <c r="E417" s="5" t="str">
        <f>HYPERLINK("https://www.esco-net.com/wcs/escort/ec/detail?hHinCd=EA423RS-14A","EA423RS-14A")</f>
        <v>EA423RS-14A</v>
      </c>
    </row>
    <row r="418" spans="2:5" x14ac:dyDescent="0.2">
      <c r="B418" s="6" t="s">
        <v>11</v>
      </c>
      <c r="C418" s="6" t="s">
        <v>1137</v>
      </c>
      <c r="D418" s="6" t="s">
        <v>1138</v>
      </c>
      <c r="E418" s="5" t="str">
        <f>HYPERLINK("https://www.esco-net.com/wcs/escort/ec/detail?hHinCd=EA423RS-22A","EA423RS-22A")</f>
        <v>EA423RS-22A</v>
      </c>
    </row>
    <row r="419" spans="2:5" x14ac:dyDescent="0.2">
      <c r="B419" s="6" t="s">
        <v>1139</v>
      </c>
      <c r="C419" s="6" t="s">
        <v>1140</v>
      </c>
      <c r="D419" s="6" t="s">
        <v>1141</v>
      </c>
      <c r="E419" s="5" t="str">
        <f>HYPERLINK("https://www.esco-net.com/wcs/escort/ec/detail?hHinCd=EA781ES-12","EA781ES-12")</f>
        <v>EA781ES-12</v>
      </c>
    </row>
    <row r="420" spans="2:5" x14ac:dyDescent="0.2">
      <c r="B420" s="6" t="s">
        <v>1139</v>
      </c>
      <c r="C420" s="6" t="s">
        <v>1142</v>
      </c>
      <c r="D420" s="6" t="s">
        <v>1143</v>
      </c>
      <c r="E420" s="5" t="str">
        <f>HYPERLINK("https://www.esco-net.com/wcs/escort/ec/detail?hHinCd=EA781GC-43","EA781GC-43")</f>
        <v>EA781GC-43</v>
      </c>
    </row>
    <row r="421" spans="2:5" x14ac:dyDescent="0.2">
      <c r="B421" s="6" t="s">
        <v>1144</v>
      </c>
      <c r="C421" s="6" t="s">
        <v>1145</v>
      </c>
      <c r="D421" s="6" t="s">
        <v>1146</v>
      </c>
      <c r="E421" s="5" t="str">
        <f>HYPERLINK("https://www.esco-net.com/wcs/escort/ec/detail?hHinCd=EA781ET-90A","EA781ET-90A")</f>
        <v>EA781ET-90A</v>
      </c>
    </row>
    <row r="422" spans="2:5" x14ac:dyDescent="0.2">
      <c r="B422" s="6" t="s">
        <v>1147</v>
      </c>
      <c r="C422" s="6" t="s">
        <v>1148</v>
      </c>
      <c r="D422" s="6" t="s">
        <v>1149</v>
      </c>
      <c r="E422" s="5"/>
    </row>
    <row r="423" spans="2:5" x14ac:dyDescent="0.2">
      <c r="B423" s="6" t="s">
        <v>1150</v>
      </c>
      <c r="C423" s="6" t="s">
        <v>1151</v>
      </c>
      <c r="D423" s="6" t="s">
        <v>1152</v>
      </c>
      <c r="E423" s="5" t="str">
        <f>HYPERLINK("https://www.esco-net.com/wcs/escort/ec/detail?hHinCd=EA951LG-76","EA951LG-76")</f>
        <v>EA951LG-76</v>
      </c>
    </row>
    <row r="424" spans="2:5" x14ac:dyDescent="0.2">
      <c r="B424" s="6" t="s">
        <v>112</v>
      </c>
      <c r="C424" s="6" t="s">
        <v>1153</v>
      </c>
      <c r="D424" s="6" t="s">
        <v>1154</v>
      </c>
      <c r="E424" s="5"/>
    </row>
    <row r="425" spans="2:5" x14ac:dyDescent="0.2">
      <c r="B425" s="6" t="s">
        <v>1155</v>
      </c>
      <c r="C425" s="6" t="s">
        <v>1156</v>
      </c>
      <c r="D425" s="6" t="s">
        <v>1157</v>
      </c>
      <c r="E425" s="5"/>
    </row>
    <row r="426" spans="2:5" x14ac:dyDescent="0.2">
      <c r="B426" s="6" t="s">
        <v>113</v>
      </c>
      <c r="C426" s="6" t="s">
        <v>1158</v>
      </c>
      <c r="D426" s="6" t="s">
        <v>1159</v>
      </c>
      <c r="E426" s="5"/>
    </row>
    <row r="427" spans="2:5" x14ac:dyDescent="0.2">
      <c r="B427" s="6" t="s">
        <v>1160</v>
      </c>
      <c r="C427" s="6" t="s">
        <v>1161</v>
      </c>
      <c r="D427" s="6" t="s">
        <v>1162</v>
      </c>
      <c r="E427" s="5"/>
    </row>
    <row r="428" spans="2:5" x14ac:dyDescent="0.2">
      <c r="B428" s="6" t="s">
        <v>114</v>
      </c>
      <c r="C428" s="6" t="s">
        <v>1163</v>
      </c>
      <c r="D428" s="6" t="s">
        <v>1164</v>
      </c>
      <c r="E428" s="5"/>
    </row>
    <row r="429" spans="2:5" x14ac:dyDescent="0.2">
      <c r="B429" s="6" t="s">
        <v>114</v>
      </c>
      <c r="C429" s="6" t="s">
        <v>1165</v>
      </c>
      <c r="D429" s="6" t="s">
        <v>1166</v>
      </c>
      <c r="E429" s="5" t="str">
        <f>HYPERLINK("https://www.esco-net.com/wcs/escort/ec/detail?hHinCd=EA951CY-750A","EA951CY-750A")</f>
        <v>EA951CY-750A</v>
      </c>
    </row>
    <row r="430" spans="2:5" x14ac:dyDescent="0.2">
      <c r="B430" s="6" t="s">
        <v>115</v>
      </c>
      <c r="C430" s="6" t="s">
        <v>1167</v>
      </c>
      <c r="D430" s="6" t="s">
        <v>1168</v>
      </c>
      <c r="E430" s="5"/>
    </row>
    <row r="431" spans="2:5" x14ac:dyDescent="0.2">
      <c r="B431" s="6" t="s">
        <v>1169</v>
      </c>
      <c r="C431" s="6" t="s">
        <v>1170</v>
      </c>
      <c r="D431" s="6" t="s">
        <v>1171</v>
      </c>
      <c r="E431" s="5"/>
    </row>
    <row r="432" spans="2:5" x14ac:dyDescent="0.2">
      <c r="B432" s="6" t="s">
        <v>1169</v>
      </c>
      <c r="C432" s="6" t="s">
        <v>1172</v>
      </c>
      <c r="D432" s="6" t="s">
        <v>1173</v>
      </c>
      <c r="E432" s="5"/>
    </row>
    <row r="433" spans="2:5" x14ac:dyDescent="0.2">
      <c r="B433" s="6" t="s">
        <v>116</v>
      </c>
      <c r="C433" s="6" t="s">
        <v>1174</v>
      </c>
      <c r="D433" s="6" t="s">
        <v>1175</v>
      </c>
      <c r="E433" s="5"/>
    </row>
    <row r="434" spans="2:5" x14ac:dyDescent="0.2">
      <c r="B434" s="6" t="s">
        <v>1176</v>
      </c>
      <c r="C434" s="6" t="s">
        <v>1177</v>
      </c>
      <c r="D434" s="6" t="s">
        <v>1178</v>
      </c>
      <c r="E434" s="5"/>
    </row>
    <row r="435" spans="2:5" x14ac:dyDescent="0.2">
      <c r="B435" s="6" t="s">
        <v>1179</v>
      </c>
      <c r="C435" s="6" t="s">
        <v>1180</v>
      </c>
      <c r="D435" s="6" t="s">
        <v>1181</v>
      </c>
      <c r="E435" s="5"/>
    </row>
    <row r="436" spans="2:5" x14ac:dyDescent="0.2">
      <c r="B436" s="6" t="s">
        <v>1182</v>
      </c>
      <c r="C436" s="6" t="s">
        <v>1183</v>
      </c>
      <c r="D436" s="6" t="s">
        <v>1184</v>
      </c>
      <c r="E436" s="5" t="str">
        <f>HYPERLINK("https://www.esco-net.com/wcs/escort/ec/detail?hHinCd=EA638CM-110","EA638CM-110")</f>
        <v>EA638CM-110</v>
      </c>
    </row>
    <row r="437" spans="2:5" x14ac:dyDescent="0.2">
      <c r="B437" s="6" t="s">
        <v>1185</v>
      </c>
      <c r="C437" s="6" t="s">
        <v>1186</v>
      </c>
      <c r="D437" s="6" t="s">
        <v>1187</v>
      </c>
      <c r="E437" s="5" t="str">
        <f>HYPERLINK("https://www.esco-net.com/wcs/escort/ec/detail?hHinCd=EA980SB-3","EA980SB-3")</f>
        <v>EA980SB-3</v>
      </c>
    </row>
    <row r="438" spans="2:5" x14ac:dyDescent="0.2">
      <c r="B438" s="6" t="s">
        <v>117</v>
      </c>
      <c r="C438" s="6" t="s">
        <v>1188</v>
      </c>
      <c r="D438" s="6" t="s">
        <v>1189</v>
      </c>
      <c r="E438" s="5" t="str">
        <f>HYPERLINK("https://www.esco-net.com/wcs/escort/ec/detail?hHinCd=EA638DY-111","EA638DY-111")</f>
        <v>EA638DY-111</v>
      </c>
    </row>
    <row r="439" spans="2:5" x14ac:dyDescent="0.2">
      <c r="B439" s="6" t="s">
        <v>117</v>
      </c>
      <c r="C439" s="6" t="s">
        <v>1190</v>
      </c>
      <c r="D439" s="6" t="s">
        <v>1191</v>
      </c>
      <c r="E439" s="5"/>
    </row>
    <row r="440" spans="2:5" x14ac:dyDescent="0.2">
      <c r="B440" s="6" t="s">
        <v>1192</v>
      </c>
      <c r="C440" s="6" t="s">
        <v>1193</v>
      </c>
      <c r="D440" s="6" t="s">
        <v>1194</v>
      </c>
      <c r="E440" s="5" t="str">
        <f>HYPERLINK("https://www.esco-net.com/wcs/escort/ec/detail?hHinCd=EA628XC-3B","EA628XC-3B")</f>
        <v>EA628XC-3B</v>
      </c>
    </row>
    <row r="441" spans="2:5" x14ac:dyDescent="0.2">
      <c r="B441" s="6" t="s">
        <v>1192</v>
      </c>
      <c r="C441" s="6" t="s">
        <v>1195</v>
      </c>
      <c r="D441" s="6" t="s">
        <v>1196</v>
      </c>
      <c r="E441" s="5" t="str">
        <f>HYPERLINK("https://www.esco-net.com/wcs/escort/ec/detail?hHinCd=EA628XC-4B","EA628XC-4B")</f>
        <v>EA628XC-4B</v>
      </c>
    </row>
    <row r="442" spans="2:5" x14ac:dyDescent="0.2">
      <c r="B442" s="6" t="s">
        <v>118</v>
      </c>
      <c r="C442" s="6" t="s">
        <v>1197</v>
      </c>
      <c r="D442" s="6" t="s">
        <v>1198</v>
      </c>
      <c r="E442" s="5" t="str">
        <f>HYPERLINK("https://www.esco-net.com/wcs/escort/ec/detail?hHinCd=EA638AF-92","EA638AF-92")</f>
        <v>EA638AF-92</v>
      </c>
    </row>
    <row r="443" spans="2:5" x14ac:dyDescent="0.2">
      <c r="B443" s="6" t="s">
        <v>1199</v>
      </c>
      <c r="C443" s="6" t="s">
        <v>1200</v>
      </c>
      <c r="D443" s="6" t="s">
        <v>1201</v>
      </c>
      <c r="E443" s="5"/>
    </row>
    <row r="444" spans="2:5" x14ac:dyDescent="0.2">
      <c r="B444" s="6" t="s">
        <v>1199</v>
      </c>
      <c r="C444" s="6" t="s">
        <v>1202</v>
      </c>
      <c r="D444" s="6" t="s">
        <v>1203</v>
      </c>
      <c r="E444" s="5" t="str">
        <f>HYPERLINK("https://www.esco-net.com/wcs/escort/ec/detail?hHinCd=EA638DB-27","EA638DB-27")</f>
        <v>EA638DB-27</v>
      </c>
    </row>
    <row r="445" spans="2:5" x14ac:dyDescent="0.2">
      <c r="B445" s="6" t="s">
        <v>119</v>
      </c>
      <c r="C445" s="6" t="s">
        <v>1204</v>
      </c>
      <c r="D445" s="6" t="s">
        <v>1205</v>
      </c>
      <c r="E445" s="5"/>
    </row>
    <row r="446" spans="2:5" x14ac:dyDescent="0.2">
      <c r="B446" s="6" t="s">
        <v>119</v>
      </c>
      <c r="C446" s="6" t="s">
        <v>1206</v>
      </c>
      <c r="D446" s="6" t="s">
        <v>1207</v>
      </c>
      <c r="E446" s="5"/>
    </row>
    <row r="447" spans="2:5" x14ac:dyDescent="0.2">
      <c r="B447" s="6" t="s">
        <v>119</v>
      </c>
      <c r="C447" s="6" t="s">
        <v>1208</v>
      </c>
      <c r="D447" s="6" t="s">
        <v>1209</v>
      </c>
      <c r="E447" s="5"/>
    </row>
    <row r="448" spans="2:5" x14ac:dyDescent="0.2">
      <c r="B448" s="6" t="s">
        <v>27</v>
      </c>
      <c r="C448" s="6" t="s">
        <v>1210</v>
      </c>
      <c r="D448" s="6" t="s">
        <v>1211</v>
      </c>
      <c r="E448" s="5" t="str">
        <f>HYPERLINK("https://www.esco-net.com/wcs/escort/ec/detail?hHinCd=EA628AX-32","EA628AX-32")</f>
        <v>EA628AX-32</v>
      </c>
    </row>
    <row r="449" spans="2:5" x14ac:dyDescent="0.2">
      <c r="B449" s="6" t="s">
        <v>120</v>
      </c>
      <c r="C449" s="6" t="s">
        <v>1212</v>
      </c>
      <c r="D449" s="6" t="s">
        <v>1213</v>
      </c>
      <c r="E449" s="5" t="str">
        <f>HYPERLINK("https://www.esco-net.com/wcs/escort/ec/detail?hHinCd=EA948TF-13A","EA948TF-13A")</f>
        <v>EA948TF-13A</v>
      </c>
    </row>
    <row r="450" spans="2:5" x14ac:dyDescent="0.2">
      <c r="B450" s="6" t="s">
        <v>1214</v>
      </c>
      <c r="C450" s="6" t="s">
        <v>1215</v>
      </c>
      <c r="D450" s="6" t="s">
        <v>1216</v>
      </c>
      <c r="E450" s="5"/>
    </row>
    <row r="451" spans="2:5" x14ac:dyDescent="0.2">
      <c r="B451" s="6" t="s">
        <v>1217</v>
      </c>
      <c r="C451" s="6" t="s">
        <v>1218</v>
      </c>
      <c r="D451" s="6" t="s">
        <v>1219</v>
      </c>
      <c r="E451" s="5" t="str">
        <f>HYPERLINK("https://www.esco-net.com/wcs/escort/ec/detail?hHinCd=EA441VC-6","EA441VC-6")</f>
        <v>EA441VC-6</v>
      </c>
    </row>
    <row r="452" spans="2:5" x14ac:dyDescent="0.2">
      <c r="B452" s="6" t="s">
        <v>1220</v>
      </c>
      <c r="C452" s="6" t="s">
        <v>1221</v>
      </c>
      <c r="D452" s="6" t="s">
        <v>1222</v>
      </c>
      <c r="E452" s="5"/>
    </row>
    <row r="453" spans="2:5" x14ac:dyDescent="0.2">
      <c r="B453" s="6" t="s">
        <v>1223</v>
      </c>
      <c r="C453" s="6" t="s">
        <v>1224</v>
      </c>
      <c r="D453" s="6" t="s">
        <v>1225</v>
      </c>
      <c r="E453" s="5" t="str">
        <f>HYPERLINK("https://www.esco-net.com/wcs/escort/ec/detail?hHinCd=EA440DY-121","EA440DY-121")</f>
        <v>EA440DY-121</v>
      </c>
    </row>
    <row r="454" spans="2:5" x14ac:dyDescent="0.2">
      <c r="B454" s="6" t="s">
        <v>121</v>
      </c>
      <c r="C454" s="6" t="s">
        <v>1226</v>
      </c>
      <c r="D454" s="6" t="s">
        <v>1227</v>
      </c>
      <c r="E454" s="5" t="str">
        <f>HYPERLINK("https://www.esco-net.com/wcs/escort/ec/detail?hHinCd=EA997XD-262","EA997XD-262")</f>
        <v>EA997XD-262</v>
      </c>
    </row>
    <row r="455" spans="2:5" x14ac:dyDescent="0.2">
      <c r="B455" s="6" t="s">
        <v>1228</v>
      </c>
      <c r="C455" s="6" t="s">
        <v>1229</v>
      </c>
      <c r="D455" s="6" t="s">
        <v>1230</v>
      </c>
      <c r="E455" s="5" t="str">
        <f>HYPERLINK("https://www.esco-net.com/wcs/escort/ec/detail?hHinCd=EA911AW-3","EA911AW-3")</f>
        <v>EA911AW-3</v>
      </c>
    </row>
    <row r="456" spans="2:5" x14ac:dyDescent="0.2">
      <c r="B456" s="6" t="s">
        <v>1231</v>
      </c>
      <c r="C456" s="6" t="s">
        <v>1232</v>
      </c>
      <c r="D456" s="6" t="s">
        <v>1233</v>
      </c>
      <c r="E456" s="5" t="str">
        <f>HYPERLINK("https://www.esco-net.com/wcs/escort/ec/detail?hHinCd=EA944MT-114","EA944MT-114")</f>
        <v>EA944MT-114</v>
      </c>
    </row>
    <row r="457" spans="2:5" x14ac:dyDescent="0.2">
      <c r="B457" s="6" t="s">
        <v>1234</v>
      </c>
      <c r="C457" s="6" t="s">
        <v>1235</v>
      </c>
      <c r="D457" s="6" t="s">
        <v>1236</v>
      </c>
      <c r="E457" s="5" t="str">
        <f>HYPERLINK("https://www.esco-net.com/wcs/escort/ec/detail?hHinCd=EA944KD-73","EA944KD-73")</f>
        <v>EA944KD-73</v>
      </c>
    </row>
    <row r="458" spans="2:5" x14ac:dyDescent="0.2">
      <c r="B458" s="6" t="s">
        <v>122</v>
      </c>
      <c r="C458" s="6" t="s">
        <v>1237</v>
      </c>
      <c r="D458" s="6" t="s">
        <v>1238</v>
      </c>
      <c r="E458" s="5"/>
    </row>
    <row r="459" spans="2:5" x14ac:dyDescent="0.2">
      <c r="B459" s="6" t="s">
        <v>1239</v>
      </c>
      <c r="C459" s="6" t="s">
        <v>1240</v>
      </c>
      <c r="D459" s="6" t="s">
        <v>1241</v>
      </c>
      <c r="E459" s="5" t="str">
        <f>HYPERLINK("https://www.esco-net.com/wcs/escort/ec/detail?hHinCd=EA930TA-4A","EA930TA-4A")</f>
        <v>EA930TA-4A</v>
      </c>
    </row>
    <row r="460" spans="2:5" x14ac:dyDescent="0.2">
      <c r="B460" s="6" t="s">
        <v>123</v>
      </c>
      <c r="C460" s="6" t="s">
        <v>1242</v>
      </c>
      <c r="D460" s="6" t="s">
        <v>1243</v>
      </c>
      <c r="E460" s="5" t="str">
        <f>HYPERLINK("https://www.esco-net.com/wcs/escort/ec/detail?hHinCd=EA305HB-56","EA305HB-56")</f>
        <v>EA305HB-56</v>
      </c>
    </row>
    <row r="461" spans="2:5" x14ac:dyDescent="0.2">
      <c r="B461" s="6" t="s">
        <v>1244</v>
      </c>
      <c r="C461" s="6" t="s">
        <v>1245</v>
      </c>
      <c r="D461" s="6" t="s">
        <v>1246</v>
      </c>
      <c r="E461" s="5" t="str">
        <f>HYPERLINK("https://www.esco-net.com/wcs/escort/ec/detail?hHinCd=EA934BA-1","EA934BA-1")</f>
        <v>EA934BA-1</v>
      </c>
    </row>
    <row r="462" spans="2:5" x14ac:dyDescent="0.2">
      <c r="B462" s="6" t="s">
        <v>124</v>
      </c>
      <c r="C462" s="6" t="s">
        <v>1247</v>
      </c>
      <c r="D462" s="6" t="s">
        <v>1248</v>
      </c>
      <c r="E462" s="5" t="str">
        <f>HYPERLINK("https://www.esco-net.com/wcs/escort/ec/detail?hHinCd=EA934HA-63","EA934HA-63")</f>
        <v>EA934HA-63</v>
      </c>
    </row>
    <row r="463" spans="2:5" x14ac:dyDescent="0.2">
      <c r="B463" s="6" t="s">
        <v>1249</v>
      </c>
      <c r="C463" s="6" t="s">
        <v>1250</v>
      </c>
      <c r="D463" s="6" t="s">
        <v>1251</v>
      </c>
      <c r="E463" s="5"/>
    </row>
    <row r="464" spans="2:5" x14ac:dyDescent="0.2">
      <c r="B464" s="6" t="s">
        <v>126</v>
      </c>
      <c r="C464" s="6" t="s">
        <v>1252</v>
      </c>
      <c r="D464" s="6" t="s">
        <v>1253</v>
      </c>
      <c r="E464" s="5"/>
    </row>
    <row r="465" spans="2:5" x14ac:dyDescent="0.2">
      <c r="B465" s="6" t="s">
        <v>1254</v>
      </c>
      <c r="C465" s="6" t="s">
        <v>1255</v>
      </c>
      <c r="D465" s="6" t="s">
        <v>1256</v>
      </c>
      <c r="E465" s="5"/>
    </row>
    <row r="466" spans="2:5" x14ac:dyDescent="0.2">
      <c r="B466" s="6" t="s">
        <v>1257</v>
      </c>
      <c r="C466" s="6" t="s">
        <v>1258</v>
      </c>
      <c r="D466" s="6" t="s">
        <v>1259</v>
      </c>
      <c r="E466" s="5" t="str">
        <f>HYPERLINK("https://www.esco-net.com/wcs/escort/ec/detail?hHinCd=EA942DN-11A","EA942DN-11A")</f>
        <v>EA942DN-11A</v>
      </c>
    </row>
    <row r="467" spans="2:5" x14ac:dyDescent="0.2">
      <c r="B467" s="6" t="s">
        <v>1260</v>
      </c>
      <c r="C467" s="6" t="s">
        <v>1261</v>
      </c>
      <c r="D467" s="6" t="s">
        <v>1262</v>
      </c>
      <c r="E467" s="5" t="str">
        <f>HYPERLINK("https://www.esco-net.com/wcs/escort/ec/detail?hHinCd=EA920TD","EA920TD")</f>
        <v>EA920TD</v>
      </c>
    </row>
    <row r="468" spans="2:5" x14ac:dyDescent="0.2">
      <c r="B468" s="6" t="s">
        <v>1260</v>
      </c>
      <c r="C468" s="6" t="s">
        <v>1263</v>
      </c>
      <c r="D468" s="6" t="s">
        <v>1264</v>
      </c>
      <c r="E468" s="5" t="str">
        <f>HYPERLINK("https://www.esco-net.com/wcs/escort/ec/detail?hHinCd=EA920AK-27","EA920AK-27")</f>
        <v>EA920AK-27</v>
      </c>
    </row>
    <row r="469" spans="2:5" x14ac:dyDescent="0.2">
      <c r="B469" s="6" t="s">
        <v>1265</v>
      </c>
      <c r="C469" s="6" t="s">
        <v>1266</v>
      </c>
      <c r="D469" s="6" t="s">
        <v>1267</v>
      </c>
      <c r="E469" s="5" t="str">
        <f>HYPERLINK("https://www.esco-net.com/wcs/escort/ec/detail?hHinCd=EA925YC-5A","EA925YC-5A")</f>
        <v>EA925YC-5A</v>
      </c>
    </row>
    <row r="470" spans="2:5" x14ac:dyDescent="0.2">
      <c r="B470" s="6" t="s">
        <v>1265</v>
      </c>
      <c r="C470" s="6" t="s">
        <v>1268</v>
      </c>
      <c r="D470" s="6" t="s">
        <v>1269</v>
      </c>
      <c r="E470" s="5" t="str">
        <f>HYPERLINK("https://www.esco-net.com/wcs/escort/ec/detail?hHinCd=EA927GA-11","EA927GA-11")</f>
        <v>EA927GA-11</v>
      </c>
    </row>
    <row r="471" spans="2:5" x14ac:dyDescent="0.2">
      <c r="B471" s="6" t="s">
        <v>1265</v>
      </c>
      <c r="C471" s="6" t="s">
        <v>1270</v>
      </c>
      <c r="D471" s="6" t="s">
        <v>1271</v>
      </c>
      <c r="E471" s="5" t="str">
        <f>HYPERLINK("https://www.esco-net.com/wcs/escort/ec/detail?hHinCd=EA927GA-11","EA927GA-11")</f>
        <v>EA927GA-11</v>
      </c>
    </row>
    <row r="472" spans="2:5" x14ac:dyDescent="0.2">
      <c r="B472" s="6" t="s">
        <v>1272</v>
      </c>
      <c r="C472" s="6" t="s">
        <v>1273</v>
      </c>
      <c r="D472" s="6" t="s">
        <v>1274</v>
      </c>
      <c r="E472" s="5" t="str">
        <f>HYPERLINK("https://www.esco-net.com/wcs/escort/ec/detail?hHinCd=EA927CH-88","EA927CH-88")</f>
        <v>EA927CH-88</v>
      </c>
    </row>
    <row r="473" spans="2:5" x14ac:dyDescent="0.2">
      <c r="B473" s="6" t="s">
        <v>127</v>
      </c>
      <c r="C473" s="6" t="s">
        <v>1275</v>
      </c>
      <c r="D473" s="6" t="s">
        <v>1276</v>
      </c>
      <c r="E473" s="5" t="str">
        <f>HYPERLINK("https://www.esco-net.com/wcs/escort/ec/detail?hHinCd=EA944CE-8A","EA944CE-8A")</f>
        <v>EA944CE-8A</v>
      </c>
    </row>
    <row r="474" spans="2:5" x14ac:dyDescent="0.2">
      <c r="B474" s="6" t="s">
        <v>127</v>
      </c>
      <c r="C474" s="6" t="s">
        <v>1277</v>
      </c>
      <c r="D474" s="6" t="s">
        <v>1278</v>
      </c>
      <c r="E474" s="5" t="str">
        <f>HYPERLINK("https://www.esco-net.com/wcs/escort/ec/detail?hHinCd=EA944CE-14A","EA944CE-14A")</f>
        <v>EA944CE-14A</v>
      </c>
    </row>
    <row r="475" spans="2:5" x14ac:dyDescent="0.2">
      <c r="B475" s="6" t="s">
        <v>127</v>
      </c>
      <c r="C475" s="6" t="s">
        <v>1279</v>
      </c>
      <c r="D475" s="6" t="s">
        <v>1280</v>
      </c>
      <c r="E475" s="5" t="str">
        <f>HYPERLINK("https://www.esco-net.com/wcs/escort/ec/detail?hHinCd=EA944CE-14A","EA944CE-14A")</f>
        <v>EA944CE-14A</v>
      </c>
    </row>
    <row r="476" spans="2:5" x14ac:dyDescent="0.2">
      <c r="B476" s="6" t="s">
        <v>127</v>
      </c>
      <c r="C476" s="6" t="s">
        <v>1281</v>
      </c>
      <c r="D476" s="6" t="s">
        <v>1282</v>
      </c>
      <c r="E476" s="5" t="str">
        <f>HYPERLINK("https://www.esco-net.com/wcs/escort/ec/detail?hHinCd=EA944CH-170","EA944CH-170")</f>
        <v>EA944CH-170</v>
      </c>
    </row>
    <row r="477" spans="2:5" x14ac:dyDescent="0.2">
      <c r="B477" s="6" t="s">
        <v>1283</v>
      </c>
      <c r="C477" s="6" t="s">
        <v>1284</v>
      </c>
      <c r="D477" s="6" t="s">
        <v>1285</v>
      </c>
      <c r="E477" s="5" t="str">
        <f>HYPERLINK("https://www.esco-net.com/wcs/escort/ec/detail?hHinCd=EA508TM-64","EA508TM-64")</f>
        <v>EA508TM-64</v>
      </c>
    </row>
    <row r="478" spans="2:5" x14ac:dyDescent="0.2">
      <c r="B478" s="6" t="s">
        <v>128</v>
      </c>
      <c r="C478" s="6" t="s">
        <v>1286</v>
      </c>
      <c r="D478" s="6" t="s">
        <v>1287</v>
      </c>
      <c r="E478" s="5" t="str">
        <f>HYPERLINK("https://www.esco-net.com/wcs/escort/ec/detail?hHinCd=EA508TF-4","EA508TF-4")</f>
        <v>EA508TF-4</v>
      </c>
    </row>
    <row r="479" spans="2:5" x14ac:dyDescent="0.2">
      <c r="B479" s="6" t="s">
        <v>1288</v>
      </c>
      <c r="C479" s="6" t="s">
        <v>1289</v>
      </c>
      <c r="D479" s="6" t="s">
        <v>1290</v>
      </c>
      <c r="E479" s="5" t="str">
        <f>HYPERLINK("https://www.esco-net.com/wcs/escort/ec/detail?hHinCd=EA508TB-13","EA508TB-13")</f>
        <v>EA508TB-13</v>
      </c>
    </row>
    <row r="480" spans="2:5" x14ac:dyDescent="0.2">
      <c r="B480" s="6" t="s">
        <v>1288</v>
      </c>
      <c r="C480" s="6" t="s">
        <v>1291</v>
      </c>
      <c r="D480" s="6" t="s">
        <v>1292</v>
      </c>
      <c r="E480" s="5" t="str">
        <f>HYPERLINK("https://www.esco-net.com/wcs/escort/ec/detail?hHinCd=EA508TL-36A","EA508TL-36A")</f>
        <v>EA508TL-36A</v>
      </c>
    </row>
    <row r="481" spans="2:5" x14ac:dyDescent="0.2">
      <c r="B481" s="6" t="s">
        <v>129</v>
      </c>
      <c r="C481" s="6" t="s">
        <v>1293</v>
      </c>
      <c r="D481" s="6" t="s">
        <v>1294</v>
      </c>
      <c r="E481" s="5" t="str">
        <f>HYPERLINK("https://www.esco-net.com/wcs/escort/ec/detail?hHinCd=EA508TC-56A","EA508TC-56A")</f>
        <v>EA508TC-56A</v>
      </c>
    </row>
    <row r="482" spans="2:5" x14ac:dyDescent="0.2">
      <c r="B482" s="6" t="s">
        <v>1295</v>
      </c>
      <c r="C482" s="6" t="s">
        <v>1296</v>
      </c>
      <c r="D482" s="6" t="s">
        <v>1297</v>
      </c>
      <c r="E482" s="5"/>
    </row>
    <row r="483" spans="2:5" x14ac:dyDescent="0.2">
      <c r="B483" s="6" t="s">
        <v>1298</v>
      </c>
      <c r="C483" s="6" t="s">
        <v>1299</v>
      </c>
      <c r="D483" s="6" t="s">
        <v>1300</v>
      </c>
      <c r="E483" s="5" t="str">
        <f>HYPERLINK("https://www.esco-net.com/wcs/escort/ec/detail?hHinCd=EA506MA-2B","EA506MA-2B")</f>
        <v>EA506MA-2B</v>
      </c>
    </row>
    <row r="484" spans="2:5" x14ac:dyDescent="0.2">
      <c r="B484" s="6" t="s">
        <v>1301</v>
      </c>
      <c r="C484" s="6" t="s">
        <v>1302</v>
      </c>
      <c r="D484" s="6" t="s">
        <v>1303</v>
      </c>
      <c r="E484" s="5" t="str">
        <f>HYPERLINK("https://www.esco-net.com/wcs/escort/ec/detail?hHinCd=EA506MB-1A","EA506MB-1A")</f>
        <v>EA506MB-1A</v>
      </c>
    </row>
    <row r="485" spans="2:5" x14ac:dyDescent="0.2">
      <c r="B485" s="6" t="s">
        <v>1301</v>
      </c>
      <c r="C485" s="6" t="s">
        <v>1304</v>
      </c>
      <c r="D485" s="6" t="s">
        <v>1305</v>
      </c>
      <c r="E485" s="5" t="str">
        <f>HYPERLINK("https://www.esco-net.com/wcs/escort/ec/detail?hHinCd=EA506MB-1BB","EA506MB-1BB")</f>
        <v>EA506MB-1BB</v>
      </c>
    </row>
    <row r="486" spans="2:5" x14ac:dyDescent="0.2">
      <c r="B486" s="6" t="s">
        <v>1301</v>
      </c>
      <c r="C486" s="6" t="s">
        <v>1306</v>
      </c>
      <c r="D486" s="6" t="s">
        <v>1307</v>
      </c>
      <c r="E486" s="5" t="str">
        <f>HYPERLINK("https://www.esco-net.com/wcs/escort/ec/detail?hHinCd=EA506MB-2A","EA506MB-2A")</f>
        <v>EA506MB-2A</v>
      </c>
    </row>
    <row r="487" spans="2:5" x14ac:dyDescent="0.2">
      <c r="B487" s="6" t="s">
        <v>1301</v>
      </c>
      <c r="C487" s="6" t="s">
        <v>1308</v>
      </c>
      <c r="D487" s="6" t="s">
        <v>1309</v>
      </c>
      <c r="E487" s="5" t="str">
        <f>HYPERLINK("https://www.esco-net.com/wcs/escort/ec/detail?hHinCd=EA506MB-2BB","EA506MB-2BB")</f>
        <v>EA506MB-2BB</v>
      </c>
    </row>
    <row r="488" spans="2:5" x14ac:dyDescent="0.2">
      <c r="B488" s="6" t="s">
        <v>1301</v>
      </c>
      <c r="C488" s="6" t="s">
        <v>1310</v>
      </c>
      <c r="D488" s="6" t="s">
        <v>1311</v>
      </c>
      <c r="E488" s="5" t="str">
        <f>HYPERLINK("https://www.esco-net.com/wcs/escort/ec/detail?hHinCd=EA506MB-3A","EA506MB-3A")</f>
        <v>EA506MB-3A</v>
      </c>
    </row>
    <row r="489" spans="2:5" x14ac:dyDescent="0.2">
      <c r="B489" s="6" t="s">
        <v>1301</v>
      </c>
      <c r="C489" s="6" t="s">
        <v>1312</v>
      </c>
      <c r="D489" s="6" t="s">
        <v>1313</v>
      </c>
      <c r="E489" s="5" t="str">
        <f>HYPERLINK("https://www.esco-net.com/wcs/escort/ec/detail?hHinCd=EA506MB-3BB","EA506MB-3BB")</f>
        <v>EA506MB-3BB</v>
      </c>
    </row>
    <row r="490" spans="2:5" x14ac:dyDescent="0.2">
      <c r="B490" s="6" t="s">
        <v>1301</v>
      </c>
      <c r="C490" s="6" t="s">
        <v>1314</v>
      </c>
      <c r="D490" s="6" t="s">
        <v>1315</v>
      </c>
      <c r="E490" s="5" t="str">
        <f>HYPERLINK("https://www.esco-net.com/wcs/escort/ec/detail?hHinCd=EA506MB-11A","EA506MB-11A")</f>
        <v>EA506MB-11A</v>
      </c>
    </row>
    <row r="491" spans="2:5" x14ac:dyDescent="0.2">
      <c r="B491" s="6" t="s">
        <v>1301</v>
      </c>
      <c r="C491" s="6" t="s">
        <v>1316</v>
      </c>
      <c r="D491" s="6" t="s">
        <v>1317</v>
      </c>
      <c r="E491" s="5" t="str">
        <f>HYPERLINK("https://www.esco-net.com/wcs/escort/ec/detail?hHinCd=EA506MB-11BB","EA506MB-11BB")</f>
        <v>EA506MB-11BB</v>
      </c>
    </row>
    <row r="492" spans="2:5" x14ac:dyDescent="0.2">
      <c r="B492" s="6" t="s">
        <v>1301</v>
      </c>
      <c r="C492" s="6" t="s">
        <v>1318</v>
      </c>
      <c r="D492" s="6" t="s">
        <v>1319</v>
      </c>
      <c r="E492" s="5" t="str">
        <f>HYPERLINK("https://www.esco-net.com/wcs/escort/ec/detail?hHinCd=EA506MB-12A","EA506MB-12A")</f>
        <v>EA506MB-12A</v>
      </c>
    </row>
    <row r="493" spans="2:5" x14ac:dyDescent="0.2">
      <c r="B493" s="6" t="s">
        <v>1301</v>
      </c>
      <c r="C493" s="6" t="s">
        <v>1320</v>
      </c>
      <c r="D493" s="6" t="s">
        <v>1321</v>
      </c>
      <c r="E493" s="5" t="str">
        <f>HYPERLINK("https://www.esco-net.com/wcs/escort/ec/detail?hHinCd=EA506MB-12BB","EA506MB-12BB")</f>
        <v>EA506MB-12BB</v>
      </c>
    </row>
    <row r="494" spans="2:5" x14ac:dyDescent="0.2">
      <c r="B494" s="6" t="s">
        <v>1301</v>
      </c>
      <c r="C494" s="6" t="s">
        <v>1322</v>
      </c>
      <c r="D494" s="6" t="s">
        <v>1323</v>
      </c>
      <c r="E494" s="5" t="str">
        <f>HYPERLINK("https://www.esco-net.com/wcs/escort/ec/detail?hHinCd=EA506MB-13A","EA506MB-13A")</f>
        <v>EA506MB-13A</v>
      </c>
    </row>
    <row r="495" spans="2:5" x14ac:dyDescent="0.2">
      <c r="B495" s="6" t="s">
        <v>1301</v>
      </c>
      <c r="C495" s="6" t="s">
        <v>1324</v>
      </c>
      <c r="D495" s="6" t="s">
        <v>1325</v>
      </c>
      <c r="E495" s="5" t="str">
        <f>HYPERLINK("https://www.esco-net.com/wcs/escort/ec/detail?hHinCd=EA506MB-13BB","EA506MB-13BB")</f>
        <v>EA506MB-13BB</v>
      </c>
    </row>
    <row r="496" spans="2:5" x14ac:dyDescent="0.2">
      <c r="B496" s="6" t="s">
        <v>1301</v>
      </c>
      <c r="C496" s="6" t="s">
        <v>1326</v>
      </c>
      <c r="D496" s="6" t="s">
        <v>1327</v>
      </c>
      <c r="E496" s="5" t="str">
        <f>HYPERLINK("https://www.esco-net.com/wcs/escort/ec/detail?hHinCd=EA506MB-14A","EA506MB-14A")</f>
        <v>EA506MB-14A</v>
      </c>
    </row>
    <row r="497" spans="2:5" x14ac:dyDescent="0.2">
      <c r="B497" s="6" t="s">
        <v>1301</v>
      </c>
      <c r="C497" s="6" t="s">
        <v>1328</v>
      </c>
      <c r="D497" s="6" t="s">
        <v>1329</v>
      </c>
      <c r="E497" s="5" t="str">
        <f>HYPERLINK("https://www.esco-net.com/wcs/escort/ec/detail?hHinCd=EA506MB-14BB","EA506MB-14BB")</f>
        <v>EA506MB-14BB</v>
      </c>
    </row>
    <row r="498" spans="2:5" x14ac:dyDescent="0.2">
      <c r="B498" s="6" t="s">
        <v>1301</v>
      </c>
      <c r="C498" s="6" t="s">
        <v>1330</v>
      </c>
      <c r="D498" s="6" t="s">
        <v>1331</v>
      </c>
      <c r="E498" s="5" t="str">
        <f>HYPERLINK("https://www.esco-net.com/wcs/escort/ec/detail?hHinCd=EA506MB-15A","EA506MB-15A")</f>
        <v>EA506MB-15A</v>
      </c>
    </row>
    <row r="499" spans="2:5" x14ac:dyDescent="0.2">
      <c r="B499" s="6" t="s">
        <v>1301</v>
      </c>
      <c r="C499" s="6" t="s">
        <v>1332</v>
      </c>
      <c r="D499" s="6" t="s">
        <v>1333</v>
      </c>
      <c r="E499" s="5" t="str">
        <f>HYPERLINK("https://www.esco-net.com/wcs/escort/ec/detail?hHinCd=EA506MB-15BB","EA506MB-15BB")</f>
        <v>EA506MB-15BB</v>
      </c>
    </row>
    <row r="500" spans="2:5" x14ac:dyDescent="0.2">
      <c r="B500" s="6" t="s">
        <v>1301</v>
      </c>
      <c r="C500" s="6" t="s">
        <v>1334</v>
      </c>
      <c r="D500" s="6" t="s">
        <v>1335</v>
      </c>
      <c r="E500" s="5" t="str">
        <f>HYPERLINK("https://www.esco-net.com/wcs/escort/ec/detail?hHinCd=EA506MB-16A","EA506MB-16A")</f>
        <v>EA506MB-16A</v>
      </c>
    </row>
    <row r="501" spans="2:5" x14ac:dyDescent="0.2">
      <c r="B501" s="6" t="s">
        <v>1301</v>
      </c>
      <c r="C501" s="6" t="s">
        <v>1336</v>
      </c>
      <c r="D501" s="6" t="s">
        <v>1337</v>
      </c>
      <c r="E501" s="5" t="str">
        <f>HYPERLINK("https://www.esco-net.com/wcs/escort/ec/detail?hHinCd=EA506MB-16BB","EA506MB-16BB")</f>
        <v>EA506MB-16BB</v>
      </c>
    </row>
    <row r="502" spans="2:5" x14ac:dyDescent="0.2">
      <c r="B502" s="6" t="s">
        <v>1301</v>
      </c>
      <c r="C502" s="6" t="s">
        <v>1338</v>
      </c>
      <c r="D502" s="6" t="s">
        <v>1339</v>
      </c>
      <c r="E502" s="5" t="str">
        <f>HYPERLINK("https://www.esco-net.com/wcs/escort/ec/detail?hHinCd=EA506MB-17A","EA506MB-17A")</f>
        <v>EA506MB-17A</v>
      </c>
    </row>
    <row r="503" spans="2:5" x14ac:dyDescent="0.2">
      <c r="B503" s="6" t="s">
        <v>1301</v>
      </c>
      <c r="C503" s="6" t="s">
        <v>1340</v>
      </c>
      <c r="D503" s="6" t="s">
        <v>1341</v>
      </c>
      <c r="E503" s="5" t="str">
        <f>HYPERLINK("https://www.esco-net.com/wcs/escort/ec/detail?hHinCd=EA506MB-17BB","EA506MB-17BB")</f>
        <v>EA506MB-17BB</v>
      </c>
    </row>
    <row r="504" spans="2:5" x14ac:dyDescent="0.2">
      <c r="B504" s="6" t="s">
        <v>1301</v>
      </c>
      <c r="C504" s="6" t="s">
        <v>1342</v>
      </c>
      <c r="D504" s="6" t="s">
        <v>1343</v>
      </c>
      <c r="E504" s="5" t="str">
        <f>HYPERLINK("https://www.esco-net.com/wcs/escort/ec/detail?hHinCd=EA506MB-18A","EA506MB-18A")</f>
        <v>EA506MB-18A</v>
      </c>
    </row>
    <row r="505" spans="2:5" x14ac:dyDescent="0.2">
      <c r="B505" s="6" t="s">
        <v>1301</v>
      </c>
      <c r="C505" s="6" t="s">
        <v>1344</v>
      </c>
      <c r="D505" s="6" t="s">
        <v>1345</v>
      </c>
      <c r="E505" s="5" t="str">
        <f>HYPERLINK("https://www.esco-net.com/wcs/escort/ec/detail?hHinCd=EA506MB-18BB","EA506MB-18BB")</f>
        <v>EA506MB-18BB</v>
      </c>
    </row>
    <row r="506" spans="2:5" x14ac:dyDescent="0.2">
      <c r="B506" s="6" t="s">
        <v>1346</v>
      </c>
      <c r="C506" s="6" t="s">
        <v>1347</v>
      </c>
      <c r="D506" s="6" t="s">
        <v>1348</v>
      </c>
      <c r="E506" s="5" t="str">
        <f>HYPERLINK("https://www.esco-net.com/wcs/escort/ec/detail?hHinCd=EA506LD-22BC","EA506LD-22BC")</f>
        <v>EA506LD-22BC</v>
      </c>
    </row>
    <row r="507" spans="2:5" x14ac:dyDescent="0.2">
      <c r="B507" s="6" t="s">
        <v>1346</v>
      </c>
      <c r="C507" s="6" t="s">
        <v>1349</v>
      </c>
      <c r="D507" s="6" t="s">
        <v>1350</v>
      </c>
      <c r="E507" s="5" t="str">
        <f>HYPERLINK("https://www.esco-net.com/wcs/escort/ec/detail?hHinCd=EA506LD-103BA","EA506LD-103BA")</f>
        <v>EA506LD-103BA</v>
      </c>
    </row>
    <row r="508" spans="2:5" x14ac:dyDescent="0.2">
      <c r="B508" s="6" t="s">
        <v>1351</v>
      </c>
      <c r="C508" s="6" t="s">
        <v>1352</v>
      </c>
      <c r="D508" s="6" t="s">
        <v>1353</v>
      </c>
      <c r="E508" s="5" t="str">
        <f>HYPERLINK("https://www.esco-net.com/wcs/escort/ec/detail?hHinCd=EA957HC-32","EA957HC-32")</f>
        <v>EA957HC-32</v>
      </c>
    </row>
    <row r="509" spans="2:5" x14ac:dyDescent="0.2">
      <c r="B509" s="6" t="s">
        <v>1354</v>
      </c>
      <c r="C509" s="6" t="s">
        <v>1355</v>
      </c>
      <c r="D509" s="6" t="s">
        <v>1356</v>
      </c>
      <c r="E509" s="5" t="str">
        <f>HYPERLINK("https://www.esco-net.com/wcs/escort/ec/detail?hHinCd=EA956MV-22","EA956MV-22")</f>
        <v>EA956MV-22</v>
      </c>
    </row>
    <row r="510" spans="2:5" x14ac:dyDescent="0.2">
      <c r="B510" s="6" t="s">
        <v>1354</v>
      </c>
      <c r="C510" s="6" t="s">
        <v>1357</v>
      </c>
      <c r="D510" s="6" t="s">
        <v>1358</v>
      </c>
      <c r="E510" s="5" t="str">
        <f>HYPERLINK("https://www.esco-net.com/wcs/escort/ec/detail?hHinCd=EA956NA-43","EA956NA-43")</f>
        <v>EA956NA-43</v>
      </c>
    </row>
    <row r="511" spans="2:5" x14ac:dyDescent="0.2">
      <c r="B511" s="6" t="s">
        <v>1359</v>
      </c>
      <c r="C511" s="6" t="s">
        <v>1360</v>
      </c>
      <c r="D511" s="6" t="s">
        <v>1361</v>
      </c>
      <c r="E511" s="5"/>
    </row>
    <row r="512" spans="2:5" x14ac:dyDescent="0.2">
      <c r="B512" s="6" t="s">
        <v>130</v>
      </c>
      <c r="C512" s="6" t="s">
        <v>1362</v>
      </c>
      <c r="D512" s="6" t="s">
        <v>1363</v>
      </c>
      <c r="E512" s="5" t="str">
        <f>HYPERLINK("https://www.esco-net.com/wcs/escort/ec/detail?hHinCd=EA955CA-6B","EA955CA-6B")</f>
        <v>EA955CA-6B</v>
      </c>
    </row>
    <row r="513" spans="2:5" x14ac:dyDescent="0.2">
      <c r="B513" s="6" t="s">
        <v>20</v>
      </c>
      <c r="C513" s="6" t="s">
        <v>1364</v>
      </c>
      <c r="D513" s="6" t="s">
        <v>1365</v>
      </c>
      <c r="E513" s="5"/>
    </row>
    <row r="514" spans="2:5" x14ac:dyDescent="0.2">
      <c r="B514" s="6" t="s">
        <v>20</v>
      </c>
      <c r="C514" s="6" t="s">
        <v>1366</v>
      </c>
      <c r="D514" s="6" t="s">
        <v>1367</v>
      </c>
      <c r="E514" s="5"/>
    </row>
    <row r="515" spans="2:5" x14ac:dyDescent="0.2">
      <c r="B515" s="6" t="s">
        <v>20</v>
      </c>
      <c r="C515" s="6" t="s">
        <v>1368</v>
      </c>
      <c r="D515" s="6" t="s">
        <v>1369</v>
      </c>
      <c r="E515" s="5"/>
    </row>
    <row r="516" spans="2:5" x14ac:dyDescent="0.2">
      <c r="B516" s="6" t="s">
        <v>20</v>
      </c>
      <c r="C516" s="6" t="s">
        <v>1370</v>
      </c>
      <c r="D516" s="6" t="s">
        <v>1371</v>
      </c>
      <c r="E516" s="5"/>
    </row>
    <row r="517" spans="2:5" x14ac:dyDescent="0.2">
      <c r="B517" s="6" t="s">
        <v>20</v>
      </c>
      <c r="C517" s="6" t="s">
        <v>1372</v>
      </c>
      <c r="D517" s="6" t="s">
        <v>1373</v>
      </c>
      <c r="E517" s="5"/>
    </row>
    <row r="518" spans="2:5" x14ac:dyDescent="0.2">
      <c r="B518" s="6" t="s">
        <v>20</v>
      </c>
      <c r="C518" s="6" t="s">
        <v>1374</v>
      </c>
      <c r="D518" s="6" t="s">
        <v>1375</v>
      </c>
      <c r="E518" s="5"/>
    </row>
    <row r="519" spans="2:5" x14ac:dyDescent="0.2">
      <c r="B519" s="6" t="s">
        <v>1376</v>
      </c>
      <c r="C519" s="6" t="s">
        <v>1377</v>
      </c>
      <c r="D519" s="6" t="s">
        <v>1378</v>
      </c>
      <c r="E519" s="5"/>
    </row>
    <row r="520" spans="2:5" x14ac:dyDescent="0.2">
      <c r="B520" s="6" t="s">
        <v>1379</v>
      </c>
      <c r="C520" s="6" t="s">
        <v>1380</v>
      </c>
      <c r="D520" s="6" t="s">
        <v>1381</v>
      </c>
      <c r="E520" s="5" t="str">
        <f>HYPERLINK("https://www.esco-net.com/wcs/escort/ec/detail?hHinCd=EA520LB-31A","EA520LB-31A")</f>
        <v>EA520LB-31A</v>
      </c>
    </row>
    <row r="521" spans="2:5" x14ac:dyDescent="0.2">
      <c r="B521" s="6" t="s">
        <v>1382</v>
      </c>
      <c r="C521" s="6" t="s">
        <v>1383</v>
      </c>
      <c r="D521" s="6" t="s">
        <v>1384</v>
      </c>
      <c r="E521" s="5" t="str">
        <f>HYPERLINK("https://www.esco-net.com/wcs/escort/ec/detail?hHinCd=EA986FB-8A","EA986FB-8A")</f>
        <v>EA986FB-8A</v>
      </c>
    </row>
    <row r="522" spans="2:5" x14ac:dyDescent="0.2">
      <c r="B522" s="6" t="s">
        <v>1385</v>
      </c>
      <c r="C522" s="6" t="s">
        <v>1386</v>
      </c>
      <c r="D522" s="6" t="s">
        <v>1387</v>
      </c>
      <c r="E522" s="5" t="str">
        <f>HYPERLINK("https://www.esco-net.com/wcs/escort/ec/detail?hHinCd=EA986MJ-200","EA986MJ-200")</f>
        <v>EA986MJ-200</v>
      </c>
    </row>
    <row r="523" spans="2:5" x14ac:dyDescent="0.2">
      <c r="B523" s="6" t="s">
        <v>1388</v>
      </c>
      <c r="C523" s="6" t="s">
        <v>1389</v>
      </c>
      <c r="D523" s="6" t="s">
        <v>1390</v>
      </c>
      <c r="E523" s="5"/>
    </row>
    <row r="524" spans="2:5" x14ac:dyDescent="0.2">
      <c r="B524" s="6" t="s">
        <v>1391</v>
      </c>
      <c r="C524" s="6" t="s">
        <v>1392</v>
      </c>
      <c r="D524" s="6" t="s">
        <v>1393</v>
      </c>
      <c r="E524" s="5"/>
    </row>
    <row r="525" spans="2:5" x14ac:dyDescent="0.2">
      <c r="B525" s="6" t="s">
        <v>1394</v>
      </c>
      <c r="C525" s="6" t="s">
        <v>1395</v>
      </c>
      <c r="D525" s="6" t="s">
        <v>1396</v>
      </c>
      <c r="E525" s="5"/>
    </row>
    <row r="526" spans="2:5" x14ac:dyDescent="0.2">
      <c r="B526" s="6" t="s">
        <v>1397</v>
      </c>
      <c r="C526" s="6" t="s">
        <v>1398</v>
      </c>
      <c r="D526" s="6" t="s">
        <v>1399</v>
      </c>
      <c r="E526" s="5"/>
    </row>
    <row r="527" spans="2:5" x14ac:dyDescent="0.2">
      <c r="B527" s="6" t="s">
        <v>1400</v>
      </c>
      <c r="C527" s="6" t="s">
        <v>1401</v>
      </c>
      <c r="D527" s="6" t="s">
        <v>1402</v>
      </c>
      <c r="E527" s="5" t="str">
        <f>HYPERLINK("https://www.esco-net.com/wcs/escort/ec/detail?hHinCd=EA982SD-3A","EA982SD-3A")</f>
        <v>EA982SD-3A</v>
      </c>
    </row>
    <row r="528" spans="2:5" x14ac:dyDescent="0.2">
      <c r="B528" s="6" t="s">
        <v>1400</v>
      </c>
      <c r="C528" s="6" t="s">
        <v>1403</v>
      </c>
      <c r="D528" s="6" t="s">
        <v>1404</v>
      </c>
      <c r="E528" s="5" t="str">
        <f>HYPERLINK("https://www.esco-net.com/wcs/escort/ec/detail?hHinCd=EA982SD-3A","EA982SD-3A")</f>
        <v>EA982SD-3A</v>
      </c>
    </row>
    <row r="529" spans="2:5" x14ac:dyDescent="0.2">
      <c r="B529" s="6" t="s">
        <v>131</v>
      </c>
      <c r="C529" s="6" t="s">
        <v>1405</v>
      </c>
      <c r="D529" s="6" t="s">
        <v>1406</v>
      </c>
      <c r="E529" s="5" t="str">
        <f>HYPERLINK("https://www.esco-net.com/wcs/escort/ec/detail?hHinCd=EA628RT-652A","EA628RT-652A")</f>
        <v>EA628RT-652A</v>
      </c>
    </row>
    <row r="530" spans="2:5" x14ac:dyDescent="0.2">
      <c r="B530" s="6" t="s">
        <v>131</v>
      </c>
      <c r="C530" s="6" t="s">
        <v>1407</v>
      </c>
      <c r="D530" s="6" t="s">
        <v>1408</v>
      </c>
      <c r="E530" s="5" t="str">
        <f>HYPERLINK("https://www.esco-net.com/wcs/escort/ec/detail?hHinCd=EA628RR-838","EA628RR-838")</f>
        <v>EA628RR-838</v>
      </c>
    </row>
    <row r="531" spans="2:5" x14ac:dyDescent="0.2">
      <c r="B531" s="6" t="s">
        <v>1409</v>
      </c>
      <c r="C531" s="6" t="s">
        <v>1410</v>
      </c>
      <c r="D531" s="6" t="s">
        <v>1411</v>
      </c>
      <c r="E531" s="5" t="str">
        <f>HYPERLINK("https://www.esco-net.com/wcs/escort/ec/detail?hHinCd=EA944MA-14","EA944MA-14")</f>
        <v>EA944MA-14</v>
      </c>
    </row>
    <row r="532" spans="2:5" x14ac:dyDescent="0.2">
      <c r="B532" s="6" t="s">
        <v>1409</v>
      </c>
      <c r="C532" s="6" t="s">
        <v>1412</v>
      </c>
      <c r="D532" s="6" t="s">
        <v>1413</v>
      </c>
      <c r="E532" s="5" t="str">
        <f>HYPERLINK("https://www.esco-net.com/wcs/escort/ec/detail?hHinCd=EA944MA-13","EA944MA-13")</f>
        <v>EA944MA-13</v>
      </c>
    </row>
    <row r="533" spans="2:5" x14ac:dyDescent="0.2">
      <c r="B533" s="6" t="s">
        <v>1414</v>
      </c>
      <c r="C533" s="6" t="s">
        <v>1415</v>
      </c>
      <c r="D533" s="6" t="s">
        <v>1416</v>
      </c>
      <c r="E533" s="5" t="str">
        <f>HYPERLINK("https://www.esco-net.com/wcs/escort/ec/detail?hHinCd=EA628W-1","EA628W-1")</f>
        <v>EA628W-1</v>
      </c>
    </row>
    <row r="534" spans="2:5" x14ac:dyDescent="0.2">
      <c r="B534" s="6" t="s">
        <v>1414</v>
      </c>
      <c r="C534" s="6" t="s">
        <v>1417</v>
      </c>
      <c r="D534" s="6" t="s">
        <v>1418</v>
      </c>
      <c r="E534" s="5" t="str">
        <f>HYPERLINK("https://www.esco-net.com/wcs/escort/ec/detail?hHinCd=EA628W-1","EA628W-1")</f>
        <v>EA628W-1</v>
      </c>
    </row>
    <row r="535" spans="2:5" x14ac:dyDescent="0.2">
      <c r="B535" s="6" t="s">
        <v>1419</v>
      </c>
      <c r="C535" s="6" t="s">
        <v>1420</v>
      </c>
      <c r="D535" s="6" t="s">
        <v>1421</v>
      </c>
      <c r="E535" s="5" t="str">
        <f>HYPERLINK("https://www.esco-net.com/wcs/escort/ec/detail?hHinCd=EA628AD-41","EA628AD-41")</f>
        <v>EA628AD-41</v>
      </c>
    </row>
    <row r="536" spans="2:5" x14ac:dyDescent="0.2">
      <c r="B536" s="6" t="s">
        <v>132</v>
      </c>
      <c r="C536" s="6" t="s">
        <v>1422</v>
      </c>
      <c r="D536" s="6" t="s">
        <v>1423</v>
      </c>
      <c r="E536" s="5" t="str">
        <f>HYPERLINK("https://www.esco-net.com/wcs/escort/ec/detail?hHinCd=EA987CM-3","EA987CM-3")</f>
        <v>EA987CM-3</v>
      </c>
    </row>
    <row r="537" spans="2:5" x14ac:dyDescent="0.2">
      <c r="B537" s="6" t="s">
        <v>1424</v>
      </c>
      <c r="C537" s="6" t="s">
        <v>1425</v>
      </c>
      <c r="D537" s="6" t="s">
        <v>1426</v>
      </c>
      <c r="E537" s="5" t="str">
        <f>HYPERLINK("https://www.esco-net.com/wcs/escort/ec/detail?hHinCd=EA981CL-1A","EA981CL-1A")</f>
        <v>EA981CL-1A</v>
      </c>
    </row>
    <row r="538" spans="2:5" x14ac:dyDescent="0.2">
      <c r="B538" s="6" t="s">
        <v>1424</v>
      </c>
      <c r="C538" s="6" t="s">
        <v>1427</v>
      </c>
      <c r="D538" s="6" t="s">
        <v>1428</v>
      </c>
      <c r="E538" s="5" t="str">
        <f>HYPERLINK("https://www.esco-net.com/wcs/escort/ec/detail?hHinCd=EA981FH-6A","EA981FH-6A")</f>
        <v>EA981FH-6A</v>
      </c>
    </row>
    <row r="539" spans="2:5" x14ac:dyDescent="0.2">
      <c r="B539" s="6" t="s">
        <v>1429</v>
      </c>
      <c r="C539" s="6" t="s">
        <v>1430</v>
      </c>
      <c r="D539" s="6" t="s">
        <v>1431</v>
      </c>
      <c r="E539" s="5"/>
    </row>
    <row r="540" spans="2:5" x14ac:dyDescent="0.2">
      <c r="B540" s="6" t="s">
        <v>1432</v>
      </c>
      <c r="C540" s="6" t="s">
        <v>1433</v>
      </c>
      <c r="D540" s="6" t="s">
        <v>1434</v>
      </c>
      <c r="E540" s="5"/>
    </row>
    <row r="541" spans="2:5" x14ac:dyDescent="0.2">
      <c r="B541" s="6" t="s">
        <v>12</v>
      </c>
      <c r="C541" s="6" t="s">
        <v>1435</v>
      </c>
      <c r="D541" s="6" t="s">
        <v>1436</v>
      </c>
      <c r="E541" s="5"/>
    </row>
    <row r="542" spans="2:5" x14ac:dyDescent="0.2">
      <c r="B542" s="6" t="s">
        <v>12</v>
      </c>
      <c r="C542" s="6" t="s">
        <v>1437</v>
      </c>
      <c r="D542" s="6" t="s">
        <v>1438</v>
      </c>
      <c r="E542" s="5"/>
    </row>
    <row r="543" spans="2:5" x14ac:dyDescent="0.2">
      <c r="B543" s="6" t="s">
        <v>1439</v>
      </c>
      <c r="C543" s="6" t="s">
        <v>1440</v>
      </c>
      <c r="D543" s="6" t="s">
        <v>1441</v>
      </c>
      <c r="E543" s="5" t="str">
        <f>HYPERLINK("https://www.esco-net.com/wcs/escort/ec/detail?hHinCd=EA765MF-42B","EA765MF-42B")</f>
        <v>EA765MF-42B</v>
      </c>
    </row>
    <row r="544" spans="2:5" x14ac:dyDescent="0.2">
      <c r="B544" s="6" t="s">
        <v>133</v>
      </c>
      <c r="C544" s="6" t="s">
        <v>1442</v>
      </c>
      <c r="D544" s="6" t="s">
        <v>1443</v>
      </c>
      <c r="E544" s="5" t="str">
        <f>HYPERLINK("https://www.esco-net.com/wcs/escort/ec/detail?hHinCd=EA765MJ-214B","EA765MJ-214B")</f>
        <v>EA765MJ-214B</v>
      </c>
    </row>
    <row r="545" spans="2:5" x14ac:dyDescent="0.2">
      <c r="B545" s="6" t="s">
        <v>1444</v>
      </c>
      <c r="C545" s="6" t="s">
        <v>1445</v>
      </c>
      <c r="D545" s="6" t="s">
        <v>1446</v>
      </c>
      <c r="E545" s="5" t="str">
        <f>HYPERLINK("https://www.esco-net.com/wcs/escort/ec/detail?hHinCd=EA765BR-17","EA765BR-17")</f>
        <v>EA765BR-17</v>
      </c>
    </row>
    <row r="546" spans="2:5" x14ac:dyDescent="0.2">
      <c r="B546" s="6" t="s">
        <v>1444</v>
      </c>
      <c r="C546" s="6" t="s">
        <v>1447</v>
      </c>
      <c r="D546" s="6" t="s">
        <v>1448</v>
      </c>
      <c r="E546" s="5" t="str">
        <f>HYPERLINK("https://www.esco-net.com/wcs/escort/ec/detail?hHinCd=EA765BR-61A","EA765BR-61A")</f>
        <v>EA765BR-61A</v>
      </c>
    </row>
    <row r="547" spans="2:5" x14ac:dyDescent="0.2">
      <c r="B547" s="6" t="s">
        <v>1444</v>
      </c>
      <c r="C547" s="6" t="s">
        <v>1449</v>
      </c>
      <c r="D547" s="6" t="s">
        <v>1450</v>
      </c>
      <c r="E547" s="5" t="str">
        <f>HYPERLINK("https://www.esco-net.com/wcs/escort/ec/detail?hHinCd=EA765FH-1","EA765FH-1")</f>
        <v>EA765FH-1</v>
      </c>
    </row>
    <row r="548" spans="2:5" x14ac:dyDescent="0.2">
      <c r="B548" s="6" t="s">
        <v>134</v>
      </c>
      <c r="C548" s="6" t="s">
        <v>1451</v>
      </c>
      <c r="D548" s="6" t="s">
        <v>1452</v>
      </c>
      <c r="E548" s="5"/>
    </row>
    <row r="549" spans="2:5" x14ac:dyDescent="0.2">
      <c r="B549" s="6" t="s">
        <v>1453</v>
      </c>
      <c r="C549" s="6" t="s">
        <v>1454</v>
      </c>
      <c r="D549" s="6" t="s">
        <v>1455</v>
      </c>
      <c r="E549" s="5" t="str">
        <f>HYPERLINK("https://www.esco-net.com/wcs/escort/ec/detail?hHinCd=EA762AK-2","EA762AK-2")</f>
        <v>EA762AK-2</v>
      </c>
    </row>
    <row r="550" spans="2:5" x14ac:dyDescent="0.2">
      <c r="B550" s="6" t="s">
        <v>1456</v>
      </c>
      <c r="C550" s="6" t="s">
        <v>1457</v>
      </c>
      <c r="D550" s="6" t="s">
        <v>1458</v>
      </c>
      <c r="E550" s="5" t="str">
        <f>HYPERLINK("https://www.esco-net.com/wcs/escort/ec/detail?hHinCd=EA762AD-78A","EA762AD-78A")</f>
        <v>EA762AD-78A</v>
      </c>
    </row>
    <row r="551" spans="2:5" x14ac:dyDescent="0.2">
      <c r="B551" s="6" t="s">
        <v>1459</v>
      </c>
      <c r="C551" s="6" t="s">
        <v>1460</v>
      </c>
      <c r="D551" s="6" t="s">
        <v>1461</v>
      </c>
      <c r="E551" s="5" t="str">
        <f>HYPERLINK("https://www.esco-net.com/wcs/escort/ec/detail?hHinCd=EA720YW-120","EA720YW-120")</f>
        <v>EA720YW-120</v>
      </c>
    </row>
    <row r="552" spans="2:5" x14ac:dyDescent="0.2">
      <c r="B552" s="6" t="s">
        <v>1462</v>
      </c>
      <c r="C552" s="6" t="s">
        <v>1463</v>
      </c>
      <c r="D552" s="6" t="s">
        <v>1464</v>
      </c>
      <c r="E552" s="5"/>
    </row>
    <row r="553" spans="2:5" x14ac:dyDescent="0.2">
      <c r="B553" s="6" t="s">
        <v>1465</v>
      </c>
      <c r="C553" s="6" t="s">
        <v>1466</v>
      </c>
      <c r="D553" s="6" t="s">
        <v>1467</v>
      </c>
      <c r="E553" s="5" t="str">
        <f>HYPERLINK("https://www.esco-net.com/wcs/escort/ec/detail?hHinCd=EA920EA-4A","EA920EA-4A")</f>
        <v>EA920EA-4A</v>
      </c>
    </row>
    <row r="554" spans="2:5" x14ac:dyDescent="0.2">
      <c r="B554" s="6" t="s">
        <v>1468</v>
      </c>
      <c r="C554" s="6" t="s">
        <v>1469</v>
      </c>
      <c r="D554" s="6" t="s">
        <v>1470</v>
      </c>
      <c r="E554" s="5" t="str">
        <f>HYPERLINK("https://www.esco-net.com/wcs/escort/ec/detail?hHinCd=EA762FG-431","EA762FG-431")</f>
        <v>EA762FG-431</v>
      </c>
    </row>
    <row r="555" spans="2:5" x14ac:dyDescent="0.2">
      <c r="B555" s="6" t="s">
        <v>28</v>
      </c>
      <c r="C555" s="6" t="s">
        <v>1471</v>
      </c>
      <c r="D555" s="6" t="s">
        <v>1472</v>
      </c>
      <c r="E555" s="5" t="str">
        <f>HYPERLINK("https://www.esco-net.com/wcs/escort/ec/detail?hHinCd=EA628WN-180","EA628WN-180")</f>
        <v>EA628WN-180</v>
      </c>
    </row>
    <row r="556" spans="2:5" x14ac:dyDescent="0.2">
      <c r="B556" s="6" t="s">
        <v>1473</v>
      </c>
      <c r="C556" s="6" t="s">
        <v>1474</v>
      </c>
      <c r="D556" s="6" t="s">
        <v>1475</v>
      </c>
      <c r="E556" s="5" t="str">
        <f>HYPERLINK("https://www.esco-net.com/wcs/escort/ec/detail?hHinCd=EA762FB-13","EA762FB-13")</f>
        <v>EA762FB-13</v>
      </c>
    </row>
    <row r="557" spans="2:5" x14ac:dyDescent="0.2">
      <c r="B557" s="6" t="s">
        <v>135</v>
      </c>
      <c r="C557" s="6" t="s">
        <v>1476</v>
      </c>
      <c r="D557" s="6" t="s">
        <v>1477</v>
      </c>
      <c r="E557" s="5" t="str">
        <f>HYPERLINK("https://www.esco-net.com/wcs/escort/ec/detail?hHinCd=EA762FC-43","EA762FC-43")</f>
        <v>EA762FC-43</v>
      </c>
    </row>
    <row r="558" spans="2:5" x14ac:dyDescent="0.2">
      <c r="B558" s="6" t="s">
        <v>1478</v>
      </c>
      <c r="C558" s="6" t="s">
        <v>1479</v>
      </c>
      <c r="D558" s="6" t="s">
        <v>1480</v>
      </c>
      <c r="E558" s="5" t="str">
        <f>HYPERLINK("https://www.esco-net.com/wcs/escort/ec/detail?hHinCd=EA762DA-161","EA762DA-161")</f>
        <v>EA762DA-161</v>
      </c>
    </row>
    <row r="559" spans="2:5" x14ac:dyDescent="0.2">
      <c r="B559" s="6" t="s">
        <v>136</v>
      </c>
      <c r="C559" s="6" t="s">
        <v>1481</v>
      </c>
      <c r="D559" s="6" t="s">
        <v>1482</v>
      </c>
      <c r="E559" s="5" t="str">
        <f>HYPERLINK("https://www.esco-net.com/wcs/escort/ec/detail?hHinCd=EA762CF-403","EA762CF-403")</f>
        <v>EA762CF-403</v>
      </c>
    </row>
    <row r="560" spans="2:5" x14ac:dyDescent="0.2">
      <c r="B560" s="6" t="s">
        <v>137</v>
      </c>
      <c r="C560" s="6" t="s">
        <v>1483</v>
      </c>
      <c r="D560" s="6" t="s">
        <v>1484</v>
      </c>
      <c r="E560" s="5" t="str">
        <f>HYPERLINK("https://www.esco-net.com/wcs/escort/ec/detail?hHinCd=EA762CS-3","EA762CS-3")</f>
        <v>EA762CS-3</v>
      </c>
    </row>
    <row r="561" spans="2:5" x14ac:dyDescent="0.2">
      <c r="B561" s="6" t="s">
        <v>1485</v>
      </c>
      <c r="C561" s="6" t="s">
        <v>1486</v>
      </c>
      <c r="D561" s="6" t="s">
        <v>1487</v>
      </c>
      <c r="E561" s="5" t="str">
        <f>HYPERLINK("https://www.esco-net.com/wcs/escort/ec/detail?hHinCd=EA761GA-14C","EA761GA-14C")</f>
        <v>EA761GA-14C</v>
      </c>
    </row>
    <row r="562" spans="2:5" x14ac:dyDescent="0.2">
      <c r="B562" s="6" t="s">
        <v>1485</v>
      </c>
      <c r="C562" s="6" t="s">
        <v>1488</v>
      </c>
      <c r="D562" s="6" t="s">
        <v>1489</v>
      </c>
      <c r="E562" s="5" t="str">
        <f>HYPERLINK("https://www.esco-net.com/wcs/escort/ec/detail?hHinCd=EA761GA-24","EA761GA-24")</f>
        <v>EA761GA-24</v>
      </c>
    </row>
    <row r="563" spans="2:5" x14ac:dyDescent="0.2">
      <c r="B563" s="6" t="s">
        <v>1490</v>
      </c>
      <c r="C563" s="6" t="s">
        <v>1491</v>
      </c>
      <c r="D563" s="6" t="s">
        <v>1492</v>
      </c>
      <c r="E563" s="5"/>
    </row>
    <row r="564" spans="2:5" x14ac:dyDescent="0.2">
      <c r="B564" s="6" t="s">
        <v>1493</v>
      </c>
      <c r="C564" s="6" t="s">
        <v>1494</v>
      </c>
      <c r="D564" s="6" t="s">
        <v>1495</v>
      </c>
      <c r="E564" s="5" t="str">
        <f>HYPERLINK("https://www.esco-net.com/wcs/escort/ec/detail?hHinCd=EA761LC-66","EA761LC-66")</f>
        <v>EA761LC-66</v>
      </c>
    </row>
    <row r="565" spans="2:5" x14ac:dyDescent="0.2">
      <c r="B565" s="6" t="s">
        <v>1496</v>
      </c>
      <c r="C565" s="6" t="s">
        <v>1497</v>
      </c>
      <c r="D565" s="6" t="s">
        <v>1498</v>
      </c>
      <c r="E565" s="5" t="str">
        <f>HYPERLINK("https://www.esco-net.com/wcs/escort/ec/detail?hHinCd=EA764AG-603A","EA764AG-603A")</f>
        <v>EA764AG-603A</v>
      </c>
    </row>
    <row r="566" spans="2:5" x14ac:dyDescent="0.2">
      <c r="B566" s="6" t="s">
        <v>1499</v>
      </c>
      <c r="C566" s="6" t="s">
        <v>1500</v>
      </c>
      <c r="D566" s="6" t="s">
        <v>1501</v>
      </c>
      <c r="E566" s="5" t="str">
        <f>HYPERLINK("https://www.esco-net.com/wcs/escort/ec/detail?hHinCd=EA764AA-164","EA764AA-164")</f>
        <v>EA764AA-164</v>
      </c>
    </row>
    <row r="567" spans="2:5" x14ac:dyDescent="0.2">
      <c r="B567" s="6" t="s">
        <v>1499</v>
      </c>
      <c r="C567" s="6" t="s">
        <v>1502</v>
      </c>
      <c r="D567" s="6" t="s">
        <v>1503</v>
      </c>
      <c r="E567" s="5"/>
    </row>
    <row r="568" spans="2:5" x14ac:dyDescent="0.2">
      <c r="B568" s="6" t="s">
        <v>1499</v>
      </c>
      <c r="C568" s="6" t="s">
        <v>1504</v>
      </c>
      <c r="D568" s="6" t="s">
        <v>1505</v>
      </c>
      <c r="E568" s="5" t="str">
        <f>HYPERLINK("https://www.esco-net.com/wcs/escort/ec/detail?hHinCd=EA764AA-186","EA764AA-186")</f>
        <v>EA764AA-186</v>
      </c>
    </row>
    <row r="569" spans="2:5" x14ac:dyDescent="0.2">
      <c r="B569" s="6" t="s">
        <v>1506</v>
      </c>
      <c r="C569" s="6" t="s">
        <v>1507</v>
      </c>
      <c r="D569" s="6" t="s">
        <v>1508</v>
      </c>
      <c r="E569" s="5" t="str">
        <f>HYPERLINK("https://www.esco-net.com/wcs/escort/ec/detail?hHinCd=EA764AT-101","EA764AT-101")</f>
        <v>EA764AT-101</v>
      </c>
    </row>
    <row r="570" spans="2:5" x14ac:dyDescent="0.2">
      <c r="B570" s="6" t="s">
        <v>1509</v>
      </c>
      <c r="C570" s="6" t="s">
        <v>1510</v>
      </c>
      <c r="D570" s="6" t="s">
        <v>1511</v>
      </c>
      <c r="E570" s="5" t="str">
        <f>HYPERLINK("https://www.esco-net.com/wcs/escort/ec/detail?hHinCd=EA764AB-91D","EA764AB-91D")</f>
        <v>EA764AB-91D</v>
      </c>
    </row>
    <row r="571" spans="2:5" x14ac:dyDescent="0.2">
      <c r="B571" s="6" t="s">
        <v>1512</v>
      </c>
      <c r="C571" s="6" t="s">
        <v>1513</v>
      </c>
      <c r="D571" s="6" t="s">
        <v>1514</v>
      </c>
      <c r="E571" s="5" t="str">
        <f>HYPERLINK("https://www.esco-net.com/wcs/escort/ec/detail?hHinCd=EA764A-316","EA764A-316")</f>
        <v>EA764A-316</v>
      </c>
    </row>
    <row r="572" spans="2:5" x14ac:dyDescent="0.2">
      <c r="B572" s="6" t="s">
        <v>1515</v>
      </c>
      <c r="C572" s="6" t="s">
        <v>1516</v>
      </c>
      <c r="D572" s="6" t="s">
        <v>1517</v>
      </c>
      <c r="E572" s="5" t="str">
        <f>HYPERLINK("https://www.esco-net.com/wcs/escort/ec/detail?hHinCd=EA815GM-17B","EA815GM-17B")</f>
        <v>EA815GM-17B</v>
      </c>
    </row>
    <row r="573" spans="2:5" x14ac:dyDescent="0.2">
      <c r="B573" s="6" t="s">
        <v>1515</v>
      </c>
      <c r="C573" s="6" t="s">
        <v>1518</v>
      </c>
      <c r="D573" s="6" t="s">
        <v>1519</v>
      </c>
      <c r="E573" s="5" t="str">
        <f>HYPERLINK("https://www.esco-net.com/wcs/escort/ec/detail?hHinCd=EA815GM-18B","EA815GM-18B")</f>
        <v>EA815GM-18B</v>
      </c>
    </row>
    <row r="574" spans="2:5" x14ac:dyDescent="0.2">
      <c r="B574" s="6" t="s">
        <v>1520</v>
      </c>
      <c r="C574" s="6" t="s">
        <v>1521</v>
      </c>
      <c r="D574" s="6" t="s">
        <v>1522</v>
      </c>
      <c r="E574" s="5" t="str">
        <f>HYPERLINK("https://www.esco-net.com/wcs/escort/ec/detail?hHinCd=EA815GM-213","EA815GM-213")</f>
        <v>EA815GM-213</v>
      </c>
    </row>
    <row r="575" spans="2:5" x14ac:dyDescent="0.2">
      <c r="B575" s="6" t="s">
        <v>1523</v>
      </c>
      <c r="C575" s="6" t="s">
        <v>1524</v>
      </c>
      <c r="D575" s="6" t="s">
        <v>1525</v>
      </c>
      <c r="E575" s="5" t="str">
        <f>HYPERLINK("https://www.esco-net.com/wcs/escort/ec/detail?hHinCd=EA781BX-20","EA781BX-20")</f>
        <v>EA781BX-20</v>
      </c>
    </row>
    <row r="576" spans="2:5" x14ac:dyDescent="0.2">
      <c r="B576" s="6" t="s">
        <v>1526</v>
      </c>
      <c r="C576" s="6" t="s">
        <v>1527</v>
      </c>
      <c r="D576" s="6" t="s">
        <v>1528</v>
      </c>
      <c r="E576" s="5"/>
    </row>
    <row r="577" spans="2:5" x14ac:dyDescent="0.2">
      <c r="B577" s="6" t="s">
        <v>138</v>
      </c>
      <c r="C577" s="6" t="s">
        <v>1529</v>
      </c>
      <c r="D577" s="6" t="s">
        <v>1530</v>
      </c>
      <c r="E577" s="5"/>
    </row>
    <row r="578" spans="2:5" x14ac:dyDescent="0.2">
      <c r="B578" s="6" t="s">
        <v>1531</v>
      </c>
      <c r="C578" s="6" t="s">
        <v>1532</v>
      </c>
      <c r="D578" s="6" t="s">
        <v>1533</v>
      </c>
      <c r="E578" s="5" t="str">
        <f>HYPERLINK("https://www.esco-net.com/wcs/escort/ec/detail?hHinCd=EA764BY-149","EA764BY-149")</f>
        <v>EA764BY-149</v>
      </c>
    </row>
    <row r="579" spans="2:5" x14ac:dyDescent="0.2">
      <c r="B579" s="6" t="s">
        <v>1531</v>
      </c>
      <c r="C579" s="6" t="s">
        <v>1534</v>
      </c>
      <c r="D579" s="6" t="s">
        <v>1535</v>
      </c>
      <c r="E579" s="5"/>
    </row>
    <row r="580" spans="2:5" x14ac:dyDescent="0.2">
      <c r="B580" s="6" t="s">
        <v>139</v>
      </c>
      <c r="C580" s="6" t="s">
        <v>1536</v>
      </c>
      <c r="D580" s="6" t="s">
        <v>1537</v>
      </c>
      <c r="E580" s="5" t="str">
        <f>HYPERLINK("https://www.esco-net.com/wcs/escort/ec/detail?hHinCd=EA764B-210","EA764B-210")</f>
        <v>EA764B-210</v>
      </c>
    </row>
    <row r="581" spans="2:5" x14ac:dyDescent="0.2">
      <c r="B581" s="6" t="s">
        <v>139</v>
      </c>
      <c r="C581" s="6" t="s">
        <v>1538</v>
      </c>
      <c r="D581" s="6" t="s">
        <v>1539</v>
      </c>
      <c r="E581" s="5" t="str">
        <f>HYPERLINK("https://www.esco-net.com/wcs/escort/ec/detail?hHinCd=EA764B-410","EA764B-410")</f>
        <v>EA764B-410</v>
      </c>
    </row>
    <row r="582" spans="2:5" x14ac:dyDescent="0.2">
      <c r="B582" s="6" t="s">
        <v>140</v>
      </c>
      <c r="C582" s="6" t="s">
        <v>1540</v>
      </c>
      <c r="D582" s="6" t="s">
        <v>1541</v>
      </c>
      <c r="E582" s="5" t="str">
        <f>HYPERLINK("https://www.esco-net.com/wcs/escort/ec/detail?hHinCd=EA764BB-146","EA764BB-146")</f>
        <v>EA764BB-146</v>
      </c>
    </row>
    <row r="583" spans="2:5" x14ac:dyDescent="0.2">
      <c r="B583" s="6" t="s">
        <v>141</v>
      </c>
      <c r="C583" s="6" t="s">
        <v>1542</v>
      </c>
      <c r="D583" s="6" t="s">
        <v>1543</v>
      </c>
      <c r="E583" s="5" t="str">
        <f>HYPERLINK("https://www.esco-net.com/wcs/escort/ec/detail?hHinCd=EA759GY-41A","EA759GY-41A")</f>
        <v>EA759GY-41A</v>
      </c>
    </row>
    <row r="584" spans="2:5" x14ac:dyDescent="0.2">
      <c r="B584" s="6" t="s">
        <v>1544</v>
      </c>
      <c r="C584" s="6" t="s">
        <v>1545</v>
      </c>
      <c r="D584" s="6" t="s">
        <v>1546</v>
      </c>
      <c r="E584" s="5" t="str">
        <f>HYPERLINK("https://www.esco-net.com/wcs/escort/ec/detail?hHinCd=EA764BM-35","EA764BM-35")</f>
        <v>EA764BM-35</v>
      </c>
    </row>
    <row r="585" spans="2:5" x14ac:dyDescent="0.2">
      <c r="B585" s="6" t="s">
        <v>1547</v>
      </c>
      <c r="C585" s="6" t="s">
        <v>1548</v>
      </c>
      <c r="D585" s="6" t="s">
        <v>1549</v>
      </c>
      <c r="E585" s="5" t="str">
        <f>HYPERLINK("https://www.esco-net.com/wcs/escort/ec/detail?hHinCd=EA764AG-10","EA764AG-10")</f>
        <v>EA764AG-10</v>
      </c>
    </row>
    <row r="586" spans="2:5" x14ac:dyDescent="0.2">
      <c r="B586" s="6" t="s">
        <v>142</v>
      </c>
      <c r="C586" s="6" t="s">
        <v>1550</v>
      </c>
      <c r="D586" s="6" t="s">
        <v>1551</v>
      </c>
      <c r="E586" s="5"/>
    </row>
    <row r="587" spans="2:5" x14ac:dyDescent="0.2">
      <c r="B587" s="6" t="s">
        <v>1552</v>
      </c>
      <c r="C587" s="6" t="s">
        <v>1553</v>
      </c>
      <c r="D587" s="6" t="s">
        <v>1554</v>
      </c>
      <c r="E587" s="5" t="str">
        <f>HYPERLINK("https://www.esco-net.com/wcs/escort/ec/detail?hHinCd=EA764A-188A","EA764A-188A")</f>
        <v>EA764A-188A</v>
      </c>
    </row>
    <row r="588" spans="2:5" x14ac:dyDescent="0.2">
      <c r="B588" s="6" t="s">
        <v>9</v>
      </c>
      <c r="C588" s="6" t="s">
        <v>1555</v>
      </c>
      <c r="D588" s="6" t="s">
        <v>1556</v>
      </c>
      <c r="E588" s="5" t="str">
        <f>HYPERLINK("https://www.esco-net.com/wcs/escort/ec/detail?hHinCd=EA759GV-18C","EA759GV-18C")</f>
        <v>EA759GV-18C</v>
      </c>
    </row>
    <row r="589" spans="2:5" x14ac:dyDescent="0.2">
      <c r="B589" s="6" t="s">
        <v>29</v>
      </c>
      <c r="C589" s="6" t="s">
        <v>1557</v>
      </c>
      <c r="D589" s="6" t="s">
        <v>1558</v>
      </c>
      <c r="E589" s="5" t="str">
        <f>HYPERLINK("https://www.esco-net.com/wcs/escort/ec/detail?hHinCd=EA759GK-64","EA759GK-64")</f>
        <v>EA759GK-64</v>
      </c>
    </row>
    <row r="590" spans="2:5" x14ac:dyDescent="0.2">
      <c r="B590" s="6" t="s">
        <v>29</v>
      </c>
      <c r="C590" s="6" t="s">
        <v>1559</v>
      </c>
      <c r="D590" s="6" t="s">
        <v>1560</v>
      </c>
      <c r="E590" s="5" t="str">
        <f>HYPERLINK("https://www.esco-net.com/wcs/escort/ec/detail?hHinCd=EA759GK-35D","EA759GK-35D")</f>
        <v>EA759GK-35D</v>
      </c>
    </row>
    <row r="591" spans="2:5" x14ac:dyDescent="0.2">
      <c r="B591" s="6" t="s">
        <v>29</v>
      </c>
      <c r="C591" s="6" t="s">
        <v>1561</v>
      </c>
      <c r="D591" s="6" t="s">
        <v>1562</v>
      </c>
      <c r="E591" s="5" t="str">
        <f>HYPERLINK("https://www.esco-net.com/wcs/escort/ec/detail?hHinCd=EA759GN-25B","EA759GN-25B")</f>
        <v>EA759GN-25B</v>
      </c>
    </row>
    <row r="592" spans="2:5" x14ac:dyDescent="0.2">
      <c r="B592" s="6" t="s">
        <v>1563</v>
      </c>
      <c r="C592" s="6" t="s">
        <v>1564</v>
      </c>
      <c r="D592" s="6" t="s">
        <v>1565</v>
      </c>
      <c r="E592" s="5" t="str">
        <f>HYPERLINK("https://www.esco-net.com/wcs/escort/ec/detail?hHinCd=EA941A-62","EA941A-62")</f>
        <v>EA941A-62</v>
      </c>
    </row>
    <row r="593" spans="2:5" x14ac:dyDescent="0.2">
      <c r="B593" s="6" t="s">
        <v>1566</v>
      </c>
      <c r="C593" s="6" t="s">
        <v>1567</v>
      </c>
      <c r="D593" s="6" t="s">
        <v>1568</v>
      </c>
      <c r="E593" s="5" t="str">
        <f>HYPERLINK("https://www.esco-net.com/wcs/escort/ec/detail?hHinCd=EA761HD-41D","EA761HD-41D")</f>
        <v>EA761HD-41D</v>
      </c>
    </row>
    <row r="594" spans="2:5" x14ac:dyDescent="0.2">
      <c r="B594" s="6" t="s">
        <v>1566</v>
      </c>
      <c r="C594" s="6" t="s">
        <v>1569</v>
      </c>
      <c r="D594" s="6" t="s">
        <v>1570</v>
      </c>
      <c r="E594" s="5" t="str">
        <f>HYPERLINK("https://www.esco-net.com/wcs/escort/ec/detail?hHinCd=EA761HD-41D","EA761HD-41D")</f>
        <v>EA761HD-41D</v>
      </c>
    </row>
    <row r="595" spans="2:5" x14ac:dyDescent="0.2">
      <c r="B595" s="6" t="s">
        <v>1571</v>
      </c>
      <c r="C595" s="6" t="s">
        <v>1572</v>
      </c>
      <c r="D595" s="6" t="s">
        <v>1573</v>
      </c>
      <c r="E595" s="5" t="str">
        <f>HYPERLINK("https://www.esco-net.com/wcs/escort/ec/detail?hHinCd=EA761HG-7","EA761HG-7")</f>
        <v>EA761HG-7</v>
      </c>
    </row>
    <row r="596" spans="2:5" x14ac:dyDescent="0.2">
      <c r="B596" s="6" t="s">
        <v>1574</v>
      </c>
      <c r="C596" s="6" t="s">
        <v>1575</v>
      </c>
      <c r="D596" s="6" t="s">
        <v>1576</v>
      </c>
      <c r="E596" s="5" t="str">
        <f>HYPERLINK("https://www.esco-net.com/wcs/escort/ec/detail?hHinCd=EA798CC-118","EA798CC-118")</f>
        <v>EA798CC-118</v>
      </c>
    </row>
    <row r="597" spans="2:5" x14ac:dyDescent="0.2">
      <c r="B597" s="6" t="s">
        <v>1577</v>
      </c>
      <c r="C597" s="6" t="s">
        <v>1578</v>
      </c>
      <c r="D597" s="6" t="s">
        <v>1579</v>
      </c>
      <c r="E597" s="5" t="str">
        <f>HYPERLINK("https://www.esco-net.com/wcs/escort/ec/detail?hHinCd=EA798CB-94","EA798CB-94")</f>
        <v>EA798CB-94</v>
      </c>
    </row>
    <row r="598" spans="2:5" x14ac:dyDescent="0.2">
      <c r="B598" s="6" t="s">
        <v>1580</v>
      </c>
      <c r="C598" s="6" t="s">
        <v>1581</v>
      </c>
      <c r="D598" s="6" t="s">
        <v>1582</v>
      </c>
      <c r="E598" s="5" t="str">
        <f>HYPERLINK("https://www.esco-net.com/wcs/escort/ec/detail?hHinCd=EA763CF-32C","EA763CF-32C")</f>
        <v>EA763CF-32C</v>
      </c>
    </row>
    <row r="599" spans="2:5" x14ac:dyDescent="0.2">
      <c r="B599" s="6" t="s">
        <v>1583</v>
      </c>
      <c r="C599" s="6" t="s">
        <v>1584</v>
      </c>
      <c r="D599" s="6" t="s">
        <v>1585</v>
      </c>
      <c r="E599" s="5" t="str">
        <f>HYPERLINK("https://www.esco-net.com/wcs/escort/ec/detail?hHinCd=EA864CD-830A","EA864CD-830A")</f>
        <v>EA864CD-830A</v>
      </c>
    </row>
    <row r="600" spans="2:5" x14ac:dyDescent="0.2">
      <c r="B600" s="6" t="s">
        <v>1586</v>
      </c>
      <c r="C600" s="6" t="s">
        <v>1587</v>
      </c>
      <c r="D600" s="6" t="s">
        <v>1588</v>
      </c>
      <c r="E600" s="5" t="str">
        <f>HYPERLINK("https://www.esco-net.com/wcs/escort/ec/detail?hHinCd=EA759GA-192H","EA759GA-192H")</f>
        <v>EA759GA-192H</v>
      </c>
    </row>
    <row r="601" spans="2:5" x14ac:dyDescent="0.2">
      <c r="B601" s="6" t="s">
        <v>1589</v>
      </c>
      <c r="C601" s="6" t="s">
        <v>1590</v>
      </c>
      <c r="D601" s="6" t="s">
        <v>1591</v>
      </c>
      <c r="E601" s="5" t="str">
        <f>HYPERLINK("https://www.esco-net.com/wcs/escort/ec/detail?hHinCd=EA759GA-181G","EA759GA-181G")</f>
        <v>EA759GA-181G</v>
      </c>
    </row>
    <row r="602" spans="2:5" x14ac:dyDescent="0.2">
      <c r="B602" s="6" t="s">
        <v>1592</v>
      </c>
      <c r="C602" s="6" t="s">
        <v>1593</v>
      </c>
      <c r="D602" s="6" t="s">
        <v>1594</v>
      </c>
      <c r="E602" s="5"/>
    </row>
    <row r="603" spans="2:5" x14ac:dyDescent="0.2">
      <c r="B603" s="6" t="s">
        <v>1592</v>
      </c>
      <c r="C603" s="6" t="s">
        <v>1595</v>
      </c>
      <c r="D603" s="6" t="s">
        <v>1596</v>
      </c>
      <c r="E603" s="5"/>
    </row>
    <row r="604" spans="2:5" x14ac:dyDescent="0.2">
      <c r="B604" s="6" t="s">
        <v>1597</v>
      </c>
      <c r="C604" s="6" t="s">
        <v>1598</v>
      </c>
      <c r="D604" s="6" t="s">
        <v>1599</v>
      </c>
      <c r="E604" s="5" t="str">
        <f>HYPERLINK("https://www.esco-net.com/wcs/escort/ec/detail?hHinCd=EA757AD-72C","EA757AD-72C")</f>
        <v>EA757AD-72C</v>
      </c>
    </row>
    <row r="605" spans="2:5" x14ac:dyDescent="0.2">
      <c r="B605" s="6" t="s">
        <v>1600</v>
      </c>
      <c r="C605" s="6" t="s">
        <v>1601</v>
      </c>
      <c r="D605" s="6" t="s">
        <v>1602</v>
      </c>
      <c r="E605" s="5"/>
    </row>
    <row r="606" spans="2:5" x14ac:dyDescent="0.2">
      <c r="B606" s="6" t="s">
        <v>143</v>
      </c>
      <c r="C606" s="6" t="s">
        <v>1603</v>
      </c>
      <c r="D606" s="6" t="s">
        <v>1604</v>
      </c>
      <c r="E606" s="5" t="str">
        <f>HYPERLINK("https://www.esco-net.com/wcs/escort/ec/detail?hHinCd=EA954HC-292","EA954HC-292")</f>
        <v>EA954HC-292</v>
      </c>
    </row>
    <row r="607" spans="2:5" x14ac:dyDescent="0.2">
      <c r="B607" s="6" t="s">
        <v>1605</v>
      </c>
      <c r="C607" s="6" t="s">
        <v>1606</v>
      </c>
      <c r="D607" s="6" t="s">
        <v>1607</v>
      </c>
      <c r="E607" s="5" t="str">
        <f>HYPERLINK("https://www.esco-net.com/wcs/escort/ec/detail?hHinCd=EA764-306","EA764-306")</f>
        <v>EA764-306</v>
      </c>
    </row>
    <row r="608" spans="2:5" x14ac:dyDescent="0.2">
      <c r="B608" s="6" t="s">
        <v>1608</v>
      </c>
      <c r="C608" s="6" t="s">
        <v>1609</v>
      </c>
      <c r="D608" s="6" t="s">
        <v>1610</v>
      </c>
      <c r="E608" s="5" t="str">
        <f>HYPERLINK("https://www.esco-net.com/wcs/escort/ec/detail?hHinCd=EA954ED-3A","EA954ED-3A")</f>
        <v>EA954ED-3A</v>
      </c>
    </row>
    <row r="609" spans="2:5" x14ac:dyDescent="0.2">
      <c r="B609" s="6" t="s">
        <v>1611</v>
      </c>
      <c r="C609" s="6" t="s">
        <v>1612</v>
      </c>
      <c r="D609" s="6" t="s">
        <v>1613</v>
      </c>
      <c r="E609" s="5" t="str">
        <f>HYPERLINK("https://www.esco-net.com/wcs/escort/ec/detail?hHinCd=EA506MA-4B","EA506MA-4B")</f>
        <v>EA506MA-4B</v>
      </c>
    </row>
    <row r="610" spans="2:5" x14ac:dyDescent="0.2">
      <c r="B610" s="6" t="s">
        <v>1611</v>
      </c>
      <c r="C610" s="6" t="s">
        <v>1614</v>
      </c>
      <c r="D610" s="6" t="s">
        <v>1615</v>
      </c>
      <c r="E610" s="5" t="str">
        <f>HYPERLINK("https://www.esco-net.com/wcs/escort/ec/detail?hHinCd=EA506MA-7B","EA506MA-7B")</f>
        <v>EA506MA-7B</v>
      </c>
    </row>
    <row r="611" spans="2:5" x14ac:dyDescent="0.2">
      <c r="B611" s="6" t="s">
        <v>1616</v>
      </c>
      <c r="C611" s="6" t="s">
        <v>1617</v>
      </c>
      <c r="D611" s="6" t="s">
        <v>1618</v>
      </c>
      <c r="E611" s="5" t="str">
        <f>HYPERLINK("https://www.esco-net.com/wcs/escort/ec/detail?hHinCd=EA927-222","EA927-222")</f>
        <v>EA927-222</v>
      </c>
    </row>
    <row r="612" spans="2:5" x14ac:dyDescent="0.2">
      <c r="B612" s="6" t="s">
        <v>1619</v>
      </c>
      <c r="C612" s="6" t="s">
        <v>1620</v>
      </c>
      <c r="D612" s="6" t="s">
        <v>1621</v>
      </c>
      <c r="E612" s="5" t="str">
        <f>HYPERLINK("https://www.esco-net.com/wcs/escort/ec/detail?hHinCd=EA927-212A","EA927-212A")</f>
        <v>EA927-212A</v>
      </c>
    </row>
    <row r="613" spans="2:5" x14ac:dyDescent="0.2">
      <c r="B613" s="6" t="s">
        <v>144</v>
      </c>
      <c r="C613" s="6" t="s">
        <v>1622</v>
      </c>
      <c r="D613" s="6" t="s">
        <v>1623</v>
      </c>
      <c r="E613" s="5" t="str">
        <f>HYPERLINK("https://www.esco-net.com/wcs/escort/ec/detail?hHinCd=EA927AG-365","EA927AG-365")</f>
        <v>EA927AG-365</v>
      </c>
    </row>
    <row r="614" spans="2:5" x14ac:dyDescent="0.2">
      <c r="B614" s="6" t="s">
        <v>1624</v>
      </c>
      <c r="C614" s="6" t="s">
        <v>1625</v>
      </c>
      <c r="D614" s="6" t="s">
        <v>1626</v>
      </c>
      <c r="E614" s="5" t="str">
        <f>HYPERLINK("https://www.esco-net.com/wcs/escort/ec/detail?hHinCd=EA927BE-91","EA927BE-91")</f>
        <v>EA927BE-91</v>
      </c>
    </row>
    <row r="615" spans="2:5" x14ac:dyDescent="0.2">
      <c r="B615" s="6" t="s">
        <v>1627</v>
      </c>
      <c r="C615" s="6" t="s">
        <v>1628</v>
      </c>
      <c r="D615" s="6" t="s">
        <v>1629</v>
      </c>
      <c r="E615" s="5" t="str">
        <f>HYPERLINK("https://www.esco-net.com/wcs/escort/ec/detail?hHinCd=EA927BB-254","EA927BB-254")</f>
        <v>EA927BB-254</v>
      </c>
    </row>
    <row r="616" spans="2:5" x14ac:dyDescent="0.2">
      <c r="B616" s="6" t="s">
        <v>1630</v>
      </c>
      <c r="C616" s="6" t="s">
        <v>1631</v>
      </c>
      <c r="D616" s="6" t="s">
        <v>1632</v>
      </c>
      <c r="E616" s="5" t="str">
        <f>HYPERLINK("https://www.esco-net.com/wcs/escort/ec/detail?hHinCd=EA927CH-54","EA927CH-54")</f>
        <v>EA927CH-54</v>
      </c>
    </row>
    <row r="617" spans="2:5" x14ac:dyDescent="0.2">
      <c r="B617" s="6" t="s">
        <v>145</v>
      </c>
      <c r="C617" s="6" t="s">
        <v>1633</v>
      </c>
      <c r="D617" s="6" t="s">
        <v>1634</v>
      </c>
      <c r="E617" s="5" t="str">
        <f>HYPERLINK("https://www.esco-net.com/wcs/escort/ec/detail?hHinCd=EA927TS-2","EA927TS-2")</f>
        <v>EA927TS-2</v>
      </c>
    </row>
    <row r="618" spans="2:5" x14ac:dyDescent="0.2">
      <c r="B618" s="6" t="s">
        <v>1635</v>
      </c>
      <c r="C618" s="6" t="s">
        <v>1636</v>
      </c>
      <c r="D618" s="6" t="s">
        <v>1637</v>
      </c>
      <c r="E618" s="5" t="str">
        <f>HYPERLINK("https://www.esco-net.com/wcs/escort/ec/detail?hHinCd=EA997RE-35","EA997RE-35")</f>
        <v>EA997RE-35</v>
      </c>
    </row>
    <row r="619" spans="2:5" x14ac:dyDescent="0.2">
      <c r="B619" s="6" t="s">
        <v>1638</v>
      </c>
      <c r="C619" s="6" t="s">
        <v>1639</v>
      </c>
      <c r="D619" s="6" t="s">
        <v>1640</v>
      </c>
      <c r="E619" s="5" t="str">
        <f>HYPERLINK("https://www.esco-net.com/wcs/escort/ec/detail?hHinCd=EA758RP-3A","EA758RP-3A")</f>
        <v>EA758RP-3A</v>
      </c>
    </row>
    <row r="620" spans="2:5" x14ac:dyDescent="0.2">
      <c r="B620" s="6" t="s">
        <v>146</v>
      </c>
      <c r="C620" s="6" t="s">
        <v>1641</v>
      </c>
      <c r="D620" s="6" t="s">
        <v>1642</v>
      </c>
      <c r="E620" s="5" t="str">
        <f>HYPERLINK("https://www.esco-net.com/wcs/escort/ec/detail?hHinCd=EA814ZA-2","EA814ZA-2")</f>
        <v>EA814ZA-2</v>
      </c>
    </row>
    <row r="621" spans="2:5" x14ac:dyDescent="0.2">
      <c r="B621" s="6" t="s">
        <v>1643</v>
      </c>
      <c r="C621" s="6" t="s">
        <v>1644</v>
      </c>
      <c r="D621" s="6" t="s">
        <v>1645</v>
      </c>
      <c r="E621" s="5" t="str">
        <f>HYPERLINK("https://www.esco-net.com/wcs/escort/ec/detail?hHinCd=EA814AK-1","EA814AK-1")</f>
        <v>EA814AK-1</v>
      </c>
    </row>
    <row r="622" spans="2:5" x14ac:dyDescent="0.2">
      <c r="B622" s="6" t="s">
        <v>1646</v>
      </c>
      <c r="C622" s="6" t="s">
        <v>1647</v>
      </c>
      <c r="D622" s="6" t="s">
        <v>1648</v>
      </c>
      <c r="E622" s="5" t="str">
        <f>HYPERLINK("https://www.esco-net.com/wcs/escort/ec/detail?hHinCd=EA815LN-85A","EA815LN-85A")</f>
        <v>EA815LN-85A</v>
      </c>
    </row>
    <row r="623" spans="2:5" x14ac:dyDescent="0.2">
      <c r="B623" s="6" t="s">
        <v>1649</v>
      </c>
      <c r="C623" s="6" t="s">
        <v>1650</v>
      </c>
      <c r="D623" s="6" t="s">
        <v>1651</v>
      </c>
      <c r="E623" s="5" t="str">
        <f>HYPERLINK("https://www.esco-net.com/wcs/escort/ec/detail?hHinCd=EA761XD-21A","EA761XD-21A")</f>
        <v>EA761XD-21A</v>
      </c>
    </row>
    <row r="624" spans="2:5" x14ac:dyDescent="0.2">
      <c r="B624" s="6" t="s">
        <v>147</v>
      </c>
      <c r="C624" s="6" t="s">
        <v>1652</v>
      </c>
      <c r="D624" s="6" t="s">
        <v>1653</v>
      </c>
      <c r="E624" s="5"/>
    </row>
    <row r="625" spans="2:5" x14ac:dyDescent="0.2">
      <c r="B625" s="6" t="s">
        <v>1654</v>
      </c>
      <c r="C625" s="6" t="s">
        <v>1655</v>
      </c>
      <c r="D625" s="6" t="s">
        <v>1656</v>
      </c>
      <c r="E625" s="5" t="str">
        <f>HYPERLINK("https://www.esco-net.com/wcs/escort/ec/detail?hHinCd=EA758XA-79","EA758XA-79")</f>
        <v>EA758XA-79</v>
      </c>
    </row>
    <row r="626" spans="2:5" x14ac:dyDescent="0.2">
      <c r="B626" s="6" t="s">
        <v>1657</v>
      </c>
      <c r="C626" s="6" t="s">
        <v>1658</v>
      </c>
      <c r="D626" s="6" t="s">
        <v>1659</v>
      </c>
      <c r="E626" s="5" t="str">
        <f>HYPERLINK("https://www.esco-net.com/wcs/escort/ec/detail?hHinCd=EA763AZ-163A","EA763AZ-163A")</f>
        <v>EA763AZ-163A</v>
      </c>
    </row>
    <row r="627" spans="2:5" x14ac:dyDescent="0.2">
      <c r="B627" s="6" t="s">
        <v>1657</v>
      </c>
      <c r="C627" s="6" t="s">
        <v>1660</v>
      </c>
      <c r="D627" s="6" t="s">
        <v>1661</v>
      </c>
      <c r="E627" s="5" t="str">
        <f>HYPERLINK("https://www.esco-net.com/wcs/escort/ec/detail?hHinCd=EA913XC-92","EA913XC-92")</f>
        <v>EA913XC-92</v>
      </c>
    </row>
    <row r="628" spans="2:5" x14ac:dyDescent="0.2">
      <c r="B628" s="6" t="s">
        <v>148</v>
      </c>
      <c r="C628" s="6" t="s">
        <v>1662</v>
      </c>
      <c r="D628" s="6" t="s">
        <v>1663</v>
      </c>
      <c r="E628" s="5" t="str">
        <f>HYPERLINK("https://www.esco-net.com/wcs/escort/ec/detail?hHinCd=EA540B-34A","EA540B-34A")</f>
        <v>EA540B-34A</v>
      </c>
    </row>
    <row r="629" spans="2:5" x14ac:dyDescent="0.2">
      <c r="B629" s="6" t="s">
        <v>1664</v>
      </c>
      <c r="C629" s="6" t="s">
        <v>1665</v>
      </c>
      <c r="D629" s="6" t="s">
        <v>1666</v>
      </c>
      <c r="E629" s="5" t="str">
        <f>HYPERLINK("https://www.esco-net.com/wcs/escort/ec/detail?hHinCd=EA540LC-11","EA540LC-11")</f>
        <v>EA540LC-11</v>
      </c>
    </row>
    <row r="630" spans="2:5" x14ac:dyDescent="0.2">
      <c r="B630" s="6" t="s">
        <v>1667</v>
      </c>
      <c r="C630" s="6" t="s">
        <v>1668</v>
      </c>
      <c r="D630" s="6" t="s">
        <v>1669</v>
      </c>
      <c r="E630" s="5" t="str">
        <f>HYPERLINK("https://www.esco-net.com/wcs/escort/ec/detail?hHinCd=EA576MA-0","EA576MA-0")</f>
        <v>EA576MA-0</v>
      </c>
    </row>
    <row r="631" spans="2:5" x14ac:dyDescent="0.2">
      <c r="B631" s="6" t="s">
        <v>1670</v>
      </c>
      <c r="C631" s="6" t="s">
        <v>1671</v>
      </c>
      <c r="D631" s="6" t="s">
        <v>1672</v>
      </c>
      <c r="E631" s="5" t="str">
        <f>HYPERLINK("https://www.esco-net.com/wcs/escort/ec/detail?hHinCd=EA628AV-310","EA628AV-310")</f>
        <v>EA628AV-310</v>
      </c>
    </row>
    <row r="632" spans="2:5" x14ac:dyDescent="0.2">
      <c r="B632" s="6" t="s">
        <v>1673</v>
      </c>
      <c r="C632" s="6" t="s">
        <v>1674</v>
      </c>
      <c r="D632" s="6" t="s">
        <v>1675</v>
      </c>
      <c r="E632" s="5" t="str">
        <f>HYPERLINK("https://www.esco-net.com/wcs/escort/ec/detail?hHinCd=EA979AD-22","EA979AD-22")</f>
        <v>EA979AD-22</v>
      </c>
    </row>
    <row r="633" spans="2:5" x14ac:dyDescent="0.2">
      <c r="B633" s="6" t="s">
        <v>1673</v>
      </c>
      <c r="C633" s="6" t="s">
        <v>1676</v>
      </c>
      <c r="D633" s="6" t="s">
        <v>1677</v>
      </c>
      <c r="E633" s="5" t="str">
        <f>HYPERLINK("https://www.esco-net.com/wcs/escort/ec/detail?hHinCd=EA979AD-25","EA979AD-25")</f>
        <v>EA979AD-25</v>
      </c>
    </row>
    <row r="634" spans="2:5" x14ac:dyDescent="0.2">
      <c r="B634" s="6" t="s">
        <v>1673</v>
      </c>
      <c r="C634" s="6" t="s">
        <v>1678</v>
      </c>
      <c r="D634" s="6" t="s">
        <v>1679</v>
      </c>
      <c r="E634" s="5"/>
    </row>
    <row r="635" spans="2:5" x14ac:dyDescent="0.2">
      <c r="B635" s="6" t="s">
        <v>1680</v>
      </c>
      <c r="C635" s="6" t="s">
        <v>1681</v>
      </c>
      <c r="D635" s="6" t="s">
        <v>1682</v>
      </c>
      <c r="E635" s="5" t="str">
        <f>HYPERLINK("https://www.esco-net.com/wcs/escort/ec/detail?hHinCd=EA944CV-6","EA944CV-6")</f>
        <v>EA944CV-6</v>
      </c>
    </row>
    <row r="636" spans="2:5" x14ac:dyDescent="0.2">
      <c r="B636" s="6" t="s">
        <v>149</v>
      </c>
      <c r="C636" s="6" t="s">
        <v>1683</v>
      </c>
      <c r="D636" s="6" t="s">
        <v>1684</v>
      </c>
      <c r="E636" s="5" t="str">
        <f>HYPERLINK("https://www.esco-net.com/wcs/escort/ec/detail?hHinCd=EA912HE-6B","EA912HE-6B")</f>
        <v>EA912HE-6B</v>
      </c>
    </row>
    <row r="637" spans="2:5" x14ac:dyDescent="0.2">
      <c r="B637" s="6" t="s">
        <v>1685</v>
      </c>
      <c r="C637" s="6" t="s">
        <v>1686</v>
      </c>
      <c r="D637" s="6" t="s">
        <v>1687</v>
      </c>
      <c r="E637" s="5" t="str">
        <f>HYPERLINK("https://www.esco-net.com/wcs/escort/ec/detail?hHinCd=EA929HB-16","EA929HB-16")</f>
        <v>EA929HB-16</v>
      </c>
    </row>
    <row r="638" spans="2:5" x14ac:dyDescent="0.2">
      <c r="B638" s="6" t="s">
        <v>150</v>
      </c>
      <c r="C638" s="6" t="s">
        <v>1688</v>
      </c>
      <c r="D638" s="6" t="s">
        <v>1689</v>
      </c>
      <c r="E638" s="5"/>
    </row>
    <row r="639" spans="2:5" x14ac:dyDescent="0.2">
      <c r="B639" s="6" t="s">
        <v>150</v>
      </c>
      <c r="C639" s="6" t="s">
        <v>1690</v>
      </c>
      <c r="D639" s="6" t="s">
        <v>1691</v>
      </c>
      <c r="E639" s="5" t="str">
        <f>HYPERLINK("https://www.esco-net.com/wcs/escort/ec/detail?hHinCd=EA995AD-101B","EA995AD-101B")</f>
        <v>EA995AD-101B</v>
      </c>
    </row>
    <row r="640" spans="2:5" x14ac:dyDescent="0.2">
      <c r="B640" s="6" t="s">
        <v>151</v>
      </c>
      <c r="C640" s="6" t="s">
        <v>1692</v>
      </c>
      <c r="D640" s="6" t="s">
        <v>1693</v>
      </c>
      <c r="E640" s="5" t="str">
        <f>HYPERLINK("https://www.esco-net.com/wcs/escort/ec/detail?hHinCd=EA995AD-57CA","EA995AD-57CA")</f>
        <v>EA995AD-57CA</v>
      </c>
    </row>
    <row r="641" spans="2:5" x14ac:dyDescent="0.2">
      <c r="B641" s="6" t="s">
        <v>151</v>
      </c>
      <c r="C641" s="6" t="s">
        <v>1694</v>
      </c>
      <c r="D641" s="6" t="s">
        <v>1695</v>
      </c>
      <c r="E641" s="5" t="str">
        <f>HYPERLINK("https://www.esco-net.com/wcs/escort/ec/detail?hHinCd=EA995AG-18","EA995AG-18")</f>
        <v>EA995AG-18</v>
      </c>
    </row>
    <row r="642" spans="2:5" x14ac:dyDescent="0.2">
      <c r="B642" s="6" t="s">
        <v>1696</v>
      </c>
      <c r="C642" s="6" t="s">
        <v>1697</v>
      </c>
      <c r="D642" s="6" t="s">
        <v>1698</v>
      </c>
      <c r="E642" s="5" t="str">
        <f>HYPERLINK("https://www.esco-net.com/wcs/escort/ec/detail?hHinCd=EA995AD-53A","EA995AD-53A")</f>
        <v>EA995AD-53A</v>
      </c>
    </row>
    <row r="643" spans="2:5" x14ac:dyDescent="0.2">
      <c r="B643" s="6" t="s">
        <v>1699</v>
      </c>
      <c r="C643" s="6" t="s">
        <v>1700</v>
      </c>
      <c r="D643" s="6" t="s">
        <v>1701</v>
      </c>
      <c r="E643" s="5" t="str">
        <f>HYPERLINK("https://www.esco-net.com/wcs/escort/ec/detail?hHinCd=EA995AD-56A","EA995AD-56A")</f>
        <v>EA995AD-56A</v>
      </c>
    </row>
    <row r="644" spans="2:5" x14ac:dyDescent="0.2">
      <c r="B644" s="6" t="s">
        <v>1699</v>
      </c>
      <c r="C644" s="6" t="s">
        <v>1702</v>
      </c>
      <c r="D644" s="6" t="s">
        <v>1703</v>
      </c>
      <c r="E644" s="5" t="str">
        <f>HYPERLINK("https://www.esco-net.com/wcs/escort/ec/detail?hHinCd=EA995AD-57MA","EA995AD-57MA")</f>
        <v>EA995AD-57MA</v>
      </c>
    </row>
    <row r="645" spans="2:5" x14ac:dyDescent="0.2">
      <c r="B645" s="6" t="s">
        <v>46</v>
      </c>
      <c r="C645" s="6" t="s">
        <v>1704</v>
      </c>
      <c r="D645" s="6" t="s">
        <v>1705</v>
      </c>
      <c r="E645" s="5" t="str">
        <f>HYPERLINK("https://www.esco-net.com/wcs/escort/ec/detail?hHinCd=EA995AD-356","EA995AD-356")</f>
        <v>EA995AD-356</v>
      </c>
    </row>
    <row r="646" spans="2:5" x14ac:dyDescent="0.2">
      <c r="B646" s="6" t="s">
        <v>1706</v>
      </c>
      <c r="C646" s="6" t="s">
        <v>1707</v>
      </c>
      <c r="D646" s="6" t="s">
        <v>1708</v>
      </c>
      <c r="E646" s="5" t="str">
        <f>HYPERLINK("https://www.esco-net.com/wcs/escort/ec/detail?hHinCd=EA922KR-8B","EA922KR-8B")</f>
        <v>EA922KR-8B</v>
      </c>
    </row>
    <row r="647" spans="2:5" x14ac:dyDescent="0.2">
      <c r="B647" s="6" t="s">
        <v>1709</v>
      </c>
      <c r="C647" s="6" t="s">
        <v>1710</v>
      </c>
      <c r="D647" s="6" t="s">
        <v>1711</v>
      </c>
      <c r="E647" s="5"/>
    </row>
    <row r="648" spans="2:5" x14ac:dyDescent="0.2">
      <c r="B648" s="6" t="s">
        <v>1712</v>
      </c>
      <c r="C648" s="6" t="s">
        <v>1713</v>
      </c>
      <c r="D648" s="6" t="s">
        <v>1714</v>
      </c>
      <c r="E648" s="5" t="str">
        <f>HYPERLINK("https://www.esco-net.com/wcs/escort/ec/detail?hHinCd=EA941-4B","EA941-4B")</f>
        <v>EA941-4B</v>
      </c>
    </row>
    <row r="649" spans="2:5" x14ac:dyDescent="0.2">
      <c r="B649" s="6" t="s">
        <v>152</v>
      </c>
      <c r="C649" s="6" t="s">
        <v>1715</v>
      </c>
      <c r="D649" s="6" t="s">
        <v>1716</v>
      </c>
      <c r="E649" s="5" t="str">
        <f>HYPERLINK("https://www.esco-net.com/wcs/escort/ec/detail?hHinCd=EA944CR-57","EA944CR-57")</f>
        <v>EA944CR-57</v>
      </c>
    </row>
    <row r="650" spans="2:5" x14ac:dyDescent="0.2">
      <c r="B650" s="6" t="s">
        <v>1717</v>
      </c>
      <c r="C650" s="6" t="s">
        <v>1718</v>
      </c>
      <c r="D650" s="6" t="s">
        <v>1719</v>
      </c>
      <c r="E650" s="5"/>
    </row>
    <row r="651" spans="2:5" x14ac:dyDescent="0.2">
      <c r="B651" s="6" t="s">
        <v>1720</v>
      </c>
      <c r="C651" s="6" t="s">
        <v>1721</v>
      </c>
      <c r="D651" s="6" t="s">
        <v>1722</v>
      </c>
      <c r="E651" s="5" t="str">
        <f>HYPERLINK("https://www.esco-net.com/wcs/escort/ec/detail?hHinCd=EA983AN-41A","EA983AN-41A")</f>
        <v>EA983AN-41A</v>
      </c>
    </row>
    <row r="652" spans="2:5" x14ac:dyDescent="0.2">
      <c r="B652" s="6" t="s">
        <v>1720</v>
      </c>
      <c r="C652" s="6" t="s">
        <v>1723</v>
      </c>
      <c r="D652" s="6" t="s">
        <v>1724</v>
      </c>
      <c r="E652" s="5" t="str">
        <f>HYPERLINK("https://www.esco-net.com/wcs/escort/ec/detail?hHinCd=EA983AN-63A","EA983AN-63A")</f>
        <v>EA983AN-63A</v>
      </c>
    </row>
    <row r="653" spans="2:5" x14ac:dyDescent="0.2">
      <c r="B653" s="6" t="s">
        <v>1720</v>
      </c>
      <c r="C653" s="6" t="s">
        <v>1725</v>
      </c>
      <c r="D653" s="6" t="s">
        <v>1726</v>
      </c>
      <c r="E653" s="5" t="str">
        <f>HYPERLINK("https://www.esco-net.com/wcs/escort/ec/detail?hHinCd=EA983AN-68A","EA983AN-68A")</f>
        <v>EA983AN-68A</v>
      </c>
    </row>
    <row r="654" spans="2:5" x14ac:dyDescent="0.2">
      <c r="B654" s="6" t="s">
        <v>1727</v>
      </c>
      <c r="C654" s="6" t="s">
        <v>1728</v>
      </c>
      <c r="D654" s="6" t="s">
        <v>1729</v>
      </c>
      <c r="E654" s="5" t="str">
        <f>HYPERLINK("https://www.esco-net.com/wcs/escort/ec/detail?hHinCd=EA800EA-52","EA800EA-52")</f>
        <v>EA800EA-52</v>
      </c>
    </row>
    <row r="655" spans="2:5" x14ac:dyDescent="0.2">
      <c r="B655" s="6" t="s">
        <v>153</v>
      </c>
      <c r="C655" s="6" t="s">
        <v>1730</v>
      </c>
      <c r="D655" s="6" t="s">
        <v>1731</v>
      </c>
      <c r="E655" s="5" t="str">
        <f>HYPERLINK("https://www.esco-net.com/wcs/escort/ec/detail?hHinCd=EA354HD-7","EA354HD-7")</f>
        <v>EA354HD-7</v>
      </c>
    </row>
    <row r="656" spans="2:5" x14ac:dyDescent="0.2">
      <c r="B656" s="6" t="s">
        <v>153</v>
      </c>
      <c r="C656" s="6" t="s">
        <v>1732</v>
      </c>
      <c r="D656" s="6" t="s">
        <v>1733</v>
      </c>
      <c r="E656" s="5" t="str">
        <f>HYPERLINK("https://www.esco-net.com/wcs/escort/ec/detail?hHinCd=EA354JA-8","EA354JA-8")</f>
        <v>EA354JA-8</v>
      </c>
    </row>
    <row r="657" spans="2:5" x14ac:dyDescent="0.2">
      <c r="B657" s="6" t="s">
        <v>21</v>
      </c>
      <c r="C657" s="6" t="s">
        <v>1734</v>
      </c>
      <c r="D657" s="6" t="s">
        <v>1735</v>
      </c>
      <c r="E657" s="5" t="str">
        <f>HYPERLINK("https://www.esco-net.com/wcs/escort/ec/detail?hHinCd=EA354HD-41","EA354HD-41")</f>
        <v>EA354HD-41</v>
      </c>
    </row>
    <row r="658" spans="2:5" x14ac:dyDescent="0.2">
      <c r="B658" s="6" t="s">
        <v>1736</v>
      </c>
      <c r="C658" s="6" t="s">
        <v>1737</v>
      </c>
      <c r="D658" s="6" t="s">
        <v>1738</v>
      </c>
      <c r="E658" s="5" t="str">
        <f>HYPERLINK("https://www.esco-net.com/wcs/escort/ec/detail?hHinCd=EA354HB-12","EA354HB-12")</f>
        <v>EA354HB-12</v>
      </c>
    </row>
    <row r="659" spans="2:5" x14ac:dyDescent="0.2">
      <c r="B659" s="6" t="s">
        <v>1739</v>
      </c>
      <c r="C659" s="6" t="s">
        <v>1740</v>
      </c>
      <c r="D659" s="6" t="s">
        <v>1741</v>
      </c>
      <c r="E659" s="5" t="str">
        <f>HYPERLINK("https://www.esco-net.com/wcs/escort/ec/detail?hHinCd=EA353BX-93A","EA353BX-93A")</f>
        <v>EA353BX-93A</v>
      </c>
    </row>
    <row r="660" spans="2:5" x14ac:dyDescent="0.2">
      <c r="B660" s="6" t="s">
        <v>154</v>
      </c>
      <c r="C660" s="6" t="s">
        <v>1742</v>
      </c>
      <c r="D660" s="6" t="s">
        <v>1743</v>
      </c>
      <c r="E660" s="5" t="str">
        <f>HYPERLINK("https://www.esco-net.com/wcs/escort/ec/detail?hHinCd=EA353BD-77","EA353BD-77")</f>
        <v>EA353BD-77</v>
      </c>
    </row>
    <row r="661" spans="2:5" x14ac:dyDescent="0.2">
      <c r="B661" s="6" t="s">
        <v>1744</v>
      </c>
      <c r="C661" s="6" t="s">
        <v>1745</v>
      </c>
      <c r="D661" s="6" t="s">
        <v>1746</v>
      </c>
      <c r="E661" s="5" t="str">
        <f>HYPERLINK("https://www.esco-net.com/wcs/escort/ec/detail?hHinCd=EA354GG-13","EA354GG-13")</f>
        <v>EA354GG-13</v>
      </c>
    </row>
    <row r="662" spans="2:5" x14ac:dyDescent="0.2">
      <c r="B662" s="6" t="s">
        <v>155</v>
      </c>
      <c r="C662" s="6" t="s">
        <v>1747</v>
      </c>
      <c r="D662" s="6" t="s">
        <v>1748</v>
      </c>
      <c r="E662" s="5" t="str">
        <f>HYPERLINK("https://www.esco-net.com/wcs/escort/ec/detail?hHinCd=EA354BD-122","EA354BD-122")</f>
        <v>EA354BD-122</v>
      </c>
    </row>
    <row r="663" spans="2:5" x14ac:dyDescent="0.2">
      <c r="B663" s="6" t="s">
        <v>156</v>
      </c>
      <c r="C663" s="6" t="s">
        <v>1749</v>
      </c>
      <c r="D663" s="6" t="s">
        <v>1750</v>
      </c>
      <c r="E663" s="5" t="str">
        <f>HYPERLINK("https://www.esco-net.com/wcs/escort/ec/detail?hHinCd=EA354DD-1","EA354DD-1")</f>
        <v>EA354DD-1</v>
      </c>
    </row>
    <row r="664" spans="2:5" x14ac:dyDescent="0.2">
      <c r="B664" s="6" t="s">
        <v>157</v>
      </c>
      <c r="C664" s="6" t="s">
        <v>1751</v>
      </c>
      <c r="D664" s="6" t="s">
        <v>1752</v>
      </c>
      <c r="E664" s="5" t="str">
        <f>HYPERLINK("https://www.esco-net.com/wcs/escort/ec/detail?hHinCd=EA354GA-82","EA354GA-82")</f>
        <v>EA354GA-82</v>
      </c>
    </row>
    <row r="665" spans="2:5" x14ac:dyDescent="0.2">
      <c r="B665" s="6" t="s">
        <v>30</v>
      </c>
      <c r="C665" s="6" t="s">
        <v>1753</v>
      </c>
      <c r="D665" s="6" t="s">
        <v>1754</v>
      </c>
      <c r="E665" s="5" t="str">
        <f>HYPERLINK("https://www.esco-net.com/wcs/escort/ec/detail?hHinCd=EA354BD-132","EA354BD-132")</f>
        <v>EA354BD-132</v>
      </c>
    </row>
    <row r="666" spans="2:5" x14ac:dyDescent="0.2">
      <c r="B666" s="6" t="s">
        <v>30</v>
      </c>
      <c r="C666" s="6" t="s">
        <v>1755</v>
      </c>
      <c r="D666" s="6" t="s">
        <v>1756</v>
      </c>
      <c r="E666" s="5"/>
    </row>
    <row r="667" spans="2:5" x14ac:dyDescent="0.2">
      <c r="B667" s="6" t="s">
        <v>30</v>
      </c>
      <c r="C667" s="6" t="s">
        <v>158</v>
      </c>
      <c r="D667" s="6" t="s">
        <v>159</v>
      </c>
      <c r="E667" s="5"/>
    </row>
    <row r="668" spans="2:5" x14ac:dyDescent="0.2">
      <c r="B668" s="6" t="s">
        <v>30</v>
      </c>
      <c r="C668" s="6" t="s">
        <v>160</v>
      </c>
      <c r="D668" s="6" t="s">
        <v>161</v>
      </c>
      <c r="E668" s="5" t="str">
        <f>HYPERLINK("https://www.esco-net.com/wcs/escort/ec/detail?hHinCd=EA354DJ-2","EA354DJ-2")</f>
        <v>EA354DJ-2</v>
      </c>
    </row>
    <row r="669" spans="2:5" x14ac:dyDescent="0.2">
      <c r="B669" s="6" t="s">
        <v>30</v>
      </c>
      <c r="C669" s="6" t="s">
        <v>1757</v>
      </c>
      <c r="D669" s="6" t="s">
        <v>1758</v>
      </c>
      <c r="E669" s="5" t="str">
        <f>HYPERLINK("https://www.esco-net.com/wcs/escort/ec/detail?hHinCd=EA354GL-21A","EA354GL-21A")</f>
        <v>EA354GL-21A</v>
      </c>
    </row>
    <row r="670" spans="2:5" x14ac:dyDescent="0.2">
      <c r="B670" s="6" t="s">
        <v>30</v>
      </c>
      <c r="C670" s="6" t="s">
        <v>1759</v>
      </c>
      <c r="D670" s="6" t="s">
        <v>1760</v>
      </c>
      <c r="E670" s="5" t="str">
        <f>HYPERLINK("https://www.esco-net.com/wcs/escort/ec/detail?hHinCd=EA354GL-22A","EA354GL-22A")</f>
        <v>EA354GL-22A</v>
      </c>
    </row>
    <row r="671" spans="2:5" x14ac:dyDescent="0.2">
      <c r="B671" s="6" t="s">
        <v>30</v>
      </c>
      <c r="C671" s="6" t="s">
        <v>1761</v>
      </c>
      <c r="D671" s="6" t="s">
        <v>1762</v>
      </c>
      <c r="E671" s="5" t="str">
        <f>HYPERLINK("https://www.esco-net.com/wcs/escort/ec/detail?hHinCd=EA354GL-23A","EA354GL-23A")</f>
        <v>EA354GL-23A</v>
      </c>
    </row>
    <row r="672" spans="2:5" x14ac:dyDescent="0.2">
      <c r="B672" s="6" t="s">
        <v>30</v>
      </c>
      <c r="C672" s="6" t="s">
        <v>1763</v>
      </c>
      <c r="D672" s="6" t="s">
        <v>162</v>
      </c>
      <c r="E672" s="5" t="str">
        <f>HYPERLINK("https://www.esco-net.com/wcs/escort/ec/detail?hHinCd=EA354GL-23A","EA354GL-23A")</f>
        <v>EA354GL-23A</v>
      </c>
    </row>
    <row r="673" spans="2:5" x14ac:dyDescent="0.2">
      <c r="B673" s="6" t="s">
        <v>30</v>
      </c>
      <c r="C673" s="6" t="s">
        <v>1764</v>
      </c>
      <c r="D673" s="6" t="s">
        <v>1765</v>
      </c>
      <c r="E673" s="5" t="str">
        <f>HYPERLINK("https://www.esco-net.com/wcs/escort/ec/detail?hHinCd=EA354GL-21A","EA354GL-21A")</f>
        <v>EA354GL-21A</v>
      </c>
    </row>
    <row r="674" spans="2:5" x14ac:dyDescent="0.2">
      <c r="B674" s="6" t="s">
        <v>30</v>
      </c>
      <c r="C674" s="6" t="s">
        <v>1766</v>
      </c>
      <c r="D674" s="6" t="s">
        <v>1767</v>
      </c>
      <c r="E674" s="5" t="str">
        <f>HYPERLINK("https://www.esco-net.com/wcs/escort/ec/detail?hHinCd=EA354GL-21A","EA354GL-21A")</f>
        <v>EA354GL-21A</v>
      </c>
    </row>
    <row r="675" spans="2:5" x14ac:dyDescent="0.2">
      <c r="B675" s="6" t="s">
        <v>30</v>
      </c>
      <c r="C675" s="6" t="s">
        <v>1768</v>
      </c>
      <c r="D675" s="6" t="s">
        <v>1765</v>
      </c>
      <c r="E675" s="5" t="str">
        <f>HYPERLINK("https://www.esco-net.com/wcs/escort/ec/detail?hHinCd=EA354GL-22A","EA354GL-22A")</f>
        <v>EA354GL-22A</v>
      </c>
    </row>
    <row r="676" spans="2:5" x14ac:dyDescent="0.2">
      <c r="B676" s="6" t="s">
        <v>1769</v>
      </c>
      <c r="C676" s="6" t="s">
        <v>1770</v>
      </c>
      <c r="D676" s="6" t="s">
        <v>1754</v>
      </c>
      <c r="E676" s="5" t="str">
        <f>HYPERLINK("https://www.esco-net.com/wcs/escort/ec/detail?hHinCd=EA354BJ-51A","EA354BJ-51A")</f>
        <v>EA354BJ-51A</v>
      </c>
    </row>
    <row r="677" spans="2:5" x14ac:dyDescent="0.2">
      <c r="B677" s="6" t="s">
        <v>1771</v>
      </c>
      <c r="C677" s="6" t="s">
        <v>1772</v>
      </c>
      <c r="D677" s="6" t="s">
        <v>1773</v>
      </c>
      <c r="E677" s="5"/>
    </row>
    <row r="678" spans="2:5" x14ac:dyDescent="0.2">
      <c r="B678" s="6" t="s">
        <v>13</v>
      </c>
      <c r="C678" s="6" t="s">
        <v>1774</v>
      </c>
      <c r="D678" s="6" t="s">
        <v>1775</v>
      </c>
      <c r="E678" s="5" t="str">
        <f>HYPERLINK("https://www.esco-net.com/wcs/escort/ec/detail?hHinCd=EA998TB-24.5A","EA998TB-24.5A")</f>
        <v>EA998TB-24.5A</v>
      </c>
    </row>
    <row r="679" spans="2:5" x14ac:dyDescent="0.2">
      <c r="B679" s="6" t="s">
        <v>13</v>
      </c>
      <c r="C679" s="6" t="s">
        <v>1776</v>
      </c>
      <c r="D679" s="6" t="s">
        <v>1777</v>
      </c>
      <c r="E679" s="5"/>
    </row>
    <row r="680" spans="2:5" x14ac:dyDescent="0.2">
      <c r="B680" s="6" t="s">
        <v>1778</v>
      </c>
      <c r="C680" s="6" t="s">
        <v>1779</v>
      </c>
      <c r="D680" s="6" t="s">
        <v>1780</v>
      </c>
      <c r="E680" s="5" t="str">
        <f>HYPERLINK("https://www.esco-net.com/wcs/escort/ec/detail?hHinCd=EA910LS-24.5","EA910LS-24.5")</f>
        <v>EA910LS-24.5</v>
      </c>
    </row>
    <row r="681" spans="2:5" x14ac:dyDescent="0.2">
      <c r="B681" s="6" t="s">
        <v>1781</v>
      </c>
      <c r="C681" s="6" t="s">
        <v>1782</v>
      </c>
      <c r="D681" s="6" t="s">
        <v>1783</v>
      </c>
      <c r="E681" s="5" t="str">
        <f>HYPERLINK("https://www.esco-net.com/wcs/escort/ec/detail?hHinCd=EA996AZ-52B","EA996AZ-52B")</f>
        <v>EA996AZ-52B</v>
      </c>
    </row>
    <row r="682" spans="2:5" x14ac:dyDescent="0.2">
      <c r="B682" s="6" t="s">
        <v>163</v>
      </c>
      <c r="C682" s="6" t="s">
        <v>1784</v>
      </c>
      <c r="D682" s="6" t="s">
        <v>1785</v>
      </c>
      <c r="E682" s="5"/>
    </row>
    <row r="683" spans="2:5" x14ac:dyDescent="0.2">
      <c r="B683" s="6" t="s">
        <v>163</v>
      </c>
      <c r="C683" s="6" t="s">
        <v>1786</v>
      </c>
      <c r="D683" s="6" t="s">
        <v>1787</v>
      </c>
      <c r="E683" s="5"/>
    </row>
    <row r="684" spans="2:5" x14ac:dyDescent="0.2">
      <c r="B684" s="6" t="s">
        <v>1788</v>
      </c>
      <c r="C684" s="6" t="s">
        <v>1789</v>
      </c>
      <c r="D684" s="6" t="s">
        <v>1790</v>
      </c>
      <c r="E684" s="5" t="str">
        <f>HYPERLINK("https://www.esco-net.com/wcs/escort/ec/detail?hHinCd=EA910LY-28","EA910LY-28")</f>
        <v>EA910LY-28</v>
      </c>
    </row>
    <row r="685" spans="2:5" x14ac:dyDescent="0.2">
      <c r="B685" s="6" t="s">
        <v>1791</v>
      </c>
      <c r="C685" s="6" t="s">
        <v>1792</v>
      </c>
      <c r="D685" s="6" t="s">
        <v>1793</v>
      </c>
      <c r="E685" s="5" t="str">
        <f>HYPERLINK("https://www.esco-net.com/wcs/escort/ec/detail?hHinCd=EA983FT-751","EA983FT-751")</f>
        <v>EA983FT-751</v>
      </c>
    </row>
    <row r="686" spans="2:5" x14ac:dyDescent="0.2">
      <c r="B686" s="6" t="s">
        <v>1794</v>
      </c>
      <c r="C686" s="6" t="s">
        <v>1795</v>
      </c>
      <c r="D686" s="6" t="s">
        <v>1796</v>
      </c>
      <c r="E686" s="5" t="str">
        <f>HYPERLINK("https://www.esco-net.com/wcs/escort/ec/detail?hHinCd=EA983DB-30B","EA983DB-30B")</f>
        <v>EA983DB-30B</v>
      </c>
    </row>
    <row r="687" spans="2:5" x14ac:dyDescent="0.2">
      <c r="B687" s="6" t="s">
        <v>164</v>
      </c>
      <c r="C687" s="6" t="s">
        <v>1797</v>
      </c>
      <c r="D687" s="6" t="s">
        <v>1798</v>
      </c>
      <c r="E687" s="5" t="str">
        <f>HYPERLINK("https://www.esco-net.com/wcs/escort/ec/detail?hHinCd=EA983DH-41A","EA983DH-41A")</f>
        <v>EA983DH-41A</v>
      </c>
    </row>
    <row r="688" spans="2:5" x14ac:dyDescent="0.2">
      <c r="B688" s="6" t="s">
        <v>164</v>
      </c>
      <c r="C688" s="6" t="s">
        <v>1799</v>
      </c>
      <c r="D688" s="6" t="s">
        <v>1800</v>
      </c>
      <c r="E688" s="5"/>
    </row>
    <row r="689" spans="2:5" x14ac:dyDescent="0.2">
      <c r="B689" s="6" t="s">
        <v>1801</v>
      </c>
      <c r="C689" s="6" t="s">
        <v>1802</v>
      </c>
      <c r="D689" s="6" t="s">
        <v>1803</v>
      </c>
      <c r="E689" s="5"/>
    </row>
    <row r="690" spans="2:5" x14ac:dyDescent="0.2">
      <c r="B690" s="6" t="s">
        <v>165</v>
      </c>
      <c r="C690" s="6" t="s">
        <v>1804</v>
      </c>
      <c r="D690" s="6" t="s">
        <v>1805</v>
      </c>
      <c r="E690" s="5"/>
    </row>
    <row r="691" spans="2:5" x14ac:dyDescent="0.2">
      <c r="B691" s="6" t="s">
        <v>166</v>
      </c>
      <c r="C691" s="6" t="s">
        <v>1806</v>
      </c>
      <c r="D691" s="6" t="s">
        <v>1807</v>
      </c>
      <c r="E691" s="5"/>
    </row>
    <row r="692" spans="2:5" x14ac:dyDescent="0.2">
      <c r="B692" s="6" t="s">
        <v>166</v>
      </c>
      <c r="C692" s="6" t="s">
        <v>1808</v>
      </c>
      <c r="D692" s="6" t="s">
        <v>1809</v>
      </c>
      <c r="E692" s="5"/>
    </row>
    <row r="693" spans="2:5" x14ac:dyDescent="0.2">
      <c r="B693" s="6" t="s">
        <v>1810</v>
      </c>
      <c r="C693" s="6" t="s">
        <v>1811</v>
      </c>
      <c r="D693" s="6" t="s">
        <v>1812</v>
      </c>
      <c r="E693" s="5" t="str">
        <f>HYPERLINK("https://www.esco-net.com/wcs/escort/ec/detail?hHinCd=EA983A-3A","EA983A-3A")</f>
        <v>EA983A-3A</v>
      </c>
    </row>
    <row r="694" spans="2:5" x14ac:dyDescent="0.2">
      <c r="B694" s="6" t="s">
        <v>31</v>
      </c>
      <c r="C694" s="6" t="s">
        <v>1813</v>
      </c>
      <c r="D694" s="6" t="s">
        <v>1814</v>
      </c>
      <c r="E694" s="5" t="str">
        <f>HYPERLINK("https://www.esco-net.com/wcs/escort/ec/detail?hHinCd=EA983BJ-32","EA983BJ-32")</f>
        <v>EA983BJ-32</v>
      </c>
    </row>
    <row r="695" spans="2:5" x14ac:dyDescent="0.2">
      <c r="B695" s="6" t="s">
        <v>31</v>
      </c>
      <c r="C695" s="6" t="s">
        <v>1815</v>
      </c>
      <c r="D695" s="6" t="s">
        <v>1816</v>
      </c>
      <c r="E695" s="5" t="str">
        <f>HYPERLINK("https://www.esco-net.com/wcs/escort/ec/detail?hHinCd=EA983AD-42","EA983AD-42")</f>
        <v>EA983AD-42</v>
      </c>
    </row>
    <row r="696" spans="2:5" x14ac:dyDescent="0.2">
      <c r="B696" s="6" t="s">
        <v>1817</v>
      </c>
      <c r="C696" s="6" t="s">
        <v>1818</v>
      </c>
      <c r="D696" s="6" t="s">
        <v>1819</v>
      </c>
      <c r="E696" s="5" t="str">
        <f>HYPERLINK("https://www.esco-net.com/wcs/escort/ec/detail?hHinCd=EA983FK-234","EA983FK-234")</f>
        <v>EA983FK-234</v>
      </c>
    </row>
    <row r="697" spans="2:5" x14ac:dyDescent="0.2">
      <c r="B697" s="6" t="s">
        <v>1820</v>
      </c>
      <c r="C697" s="6" t="s">
        <v>1821</v>
      </c>
      <c r="D697" s="6" t="s">
        <v>1822</v>
      </c>
      <c r="E697" s="5" t="str">
        <f>HYPERLINK("https://www.esco-net.com/wcs/escort/ec/detail?hHinCd=EA997RW-55A","EA997RW-55A")</f>
        <v>EA997RW-55A</v>
      </c>
    </row>
    <row r="698" spans="2:5" x14ac:dyDescent="0.2">
      <c r="B698" s="6" t="s">
        <v>1823</v>
      </c>
      <c r="C698" s="6" t="s">
        <v>1824</v>
      </c>
      <c r="D698" s="6" t="s">
        <v>1825</v>
      </c>
      <c r="E698" s="5"/>
    </row>
    <row r="699" spans="2:5" x14ac:dyDescent="0.2">
      <c r="B699" s="6" t="s">
        <v>167</v>
      </c>
      <c r="C699" s="6" t="s">
        <v>1826</v>
      </c>
      <c r="D699" s="6" t="s">
        <v>1827</v>
      </c>
      <c r="E699" s="5" t="str">
        <f>HYPERLINK("https://www.esco-net.com/wcs/escort/ec/detail?hHinCd=EA983F-196A","EA983F-196A")</f>
        <v>EA983F-196A</v>
      </c>
    </row>
    <row r="700" spans="2:5" x14ac:dyDescent="0.2">
      <c r="B700" s="6" t="s">
        <v>168</v>
      </c>
      <c r="C700" s="6" t="s">
        <v>1828</v>
      </c>
      <c r="D700" s="6" t="s">
        <v>1829</v>
      </c>
      <c r="E700" s="5"/>
    </row>
    <row r="701" spans="2:5" x14ac:dyDescent="0.2">
      <c r="B701" s="6" t="s">
        <v>32</v>
      </c>
      <c r="C701" s="6" t="s">
        <v>1830</v>
      </c>
      <c r="D701" s="6" t="s">
        <v>1831</v>
      </c>
      <c r="E701" s="5" t="str">
        <f>HYPERLINK("https://www.esco-net.com/wcs/escort/ec/detail?hHinCd=EA983G-68A","EA983G-68A")</f>
        <v>EA983G-68A</v>
      </c>
    </row>
    <row r="702" spans="2:5" x14ac:dyDescent="0.2">
      <c r="B702" s="6" t="s">
        <v>1832</v>
      </c>
      <c r="C702" s="6" t="s">
        <v>1833</v>
      </c>
      <c r="D702" s="6" t="s">
        <v>1834</v>
      </c>
      <c r="E702" s="5" t="str">
        <f>HYPERLINK("https://www.esco-net.com/wcs/escort/ec/detail?hHinCd=EA944DL-13A","EA944DL-13A")</f>
        <v>EA944DL-13A</v>
      </c>
    </row>
    <row r="703" spans="2:5" x14ac:dyDescent="0.2">
      <c r="B703" s="6" t="s">
        <v>1835</v>
      </c>
      <c r="C703" s="6" t="s">
        <v>1836</v>
      </c>
      <c r="D703" s="6" t="s">
        <v>1837</v>
      </c>
      <c r="E703" s="5"/>
    </row>
    <row r="704" spans="2:5" x14ac:dyDescent="0.2">
      <c r="B704" s="6" t="s">
        <v>1838</v>
      </c>
      <c r="C704" s="6" t="s">
        <v>1839</v>
      </c>
      <c r="D704" s="6" t="s">
        <v>1840</v>
      </c>
      <c r="E704" s="5"/>
    </row>
    <row r="705" spans="2:5" x14ac:dyDescent="0.2">
      <c r="B705" s="6" t="s">
        <v>1841</v>
      </c>
      <c r="C705" s="6" t="s">
        <v>1842</v>
      </c>
      <c r="D705" s="6" t="s">
        <v>1843</v>
      </c>
      <c r="E705" s="5"/>
    </row>
    <row r="706" spans="2:5" x14ac:dyDescent="0.2">
      <c r="B706" s="6" t="s">
        <v>169</v>
      </c>
      <c r="C706" s="6" t="s">
        <v>1844</v>
      </c>
      <c r="D706" s="6" t="s">
        <v>1845</v>
      </c>
      <c r="E706" s="5" t="str">
        <f>HYPERLINK("https://www.esco-net.com/wcs/escort/ec/detail?hHinCd=EA983TC-64","EA983TC-64")</f>
        <v>EA983TC-64</v>
      </c>
    </row>
    <row r="707" spans="2:5" x14ac:dyDescent="0.2">
      <c r="B707" s="6" t="s">
        <v>170</v>
      </c>
      <c r="C707" s="6" t="s">
        <v>1846</v>
      </c>
      <c r="D707" s="6" t="s">
        <v>1847</v>
      </c>
      <c r="E707" s="5" t="str">
        <f>HYPERLINK("https://www.esco-net.com/wcs/escort/ec/detail?hHinCd=EA916ZL-181A","EA916ZL-181A")</f>
        <v>EA916ZL-181A</v>
      </c>
    </row>
    <row r="708" spans="2:5" x14ac:dyDescent="0.2">
      <c r="B708" s="6" t="s">
        <v>170</v>
      </c>
      <c r="C708" s="6" t="s">
        <v>1848</v>
      </c>
      <c r="D708" s="6" t="s">
        <v>1849</v>
      </c>
      <c r="E708" s="5" t="str">
        <f>HYPERLINK("https://www.esco-net.com/wcs/escort/ec/detail?hHinCd=EA916ZL-212A","EA916ZL-212A")</f>
        <v>EA916ZL-212A</v>
      </c>
    </row>
    <row r="709" spans="2:5" x14ac:dyDescent="0.2">
      <c r="B709" s="6" t="s">
        <v>170</v>
      </c>
      <c r="C709" s="6" t="s">
        <v>1850</v>
      </c>
      <c r="D709" s="6" t="s">
        <v>1851</v>
      </c>
      <c r="E709" s="5" t="str">
        <f>HYPERLINK("https://www.esco-net.com/wcs/escort/ec/detail?hHinCd=EA916ZL-213A","EA916ZL-213A")</f>
        <v>EA916ZL-213A</v>
      </c>
    </row>
    <row r="710" spans="2:5" x14ac:dyDescent="0.2">
      <c r="B710" s="6" t="s">
        <v>1852</v>
      </c>
      <c r="C710" s="6" t="s">
        <v>1853</v>
      </c>
      <c r="D710" s="6" t="s">
        <v>1854</v>
      </c>
      <c r="E710" s="5" t="str">
        <f>HYPERLINK("https://www.esco-net.com/wcs/escort/ec/detail?hHinCd=EA638AS-9A","EA638AS-9A")</f>
        <v>EA638AS-9A</v>
      </c>
    </row>
    <row r="711" spans="2:5" x14ac:dyDescent="0.2">
      <c r="B711" s="6" t="s">
        <v>171</v>
      </c>
      <c r="C711" s="6" t="s">
        <v>1855</v>
      </c>
      <c r="D711" s="6" t="s">
        <v>1856</v>
      </c>
      <c r="E711" s="5" t="str">
        <f>HYPERLINK("https://www.esco-net.com/wcs/escort/ec/detail?hHinCd=EA475HL-51","EA475HL-51")</f>
        <v>EA475HL-51</v>
      </c>
    </row>
    <row r="712" spans="2:5" x14ac:dyDescent="0.2">
      <c r="B712" s="6" t="s">
        <v>1857</v>
      </c>
      <c r="C712" s="6" t="s">
        <v>1858</v>
      </c>
      <c r="D712" s="6" t="s">
        <v>1859</v>
      </c>
      <c r="E712" s="5"/>
    </row>
    <row r="713" spans="2:5" x14ac:dyDescent="0.2">
      <c r="B713" s="6" t="s">
        <v>1860</v>
      </c>
      <c r="C713" s="6" t="s">
        <v>1861</v>
      </c>
      <c r="D713" s="6" t="s">
        <v>1862</v>
      </c>
      <c r="E713" s="5"/>
    </row>
    <row r="714" spans="2:5" x14ac:dyDescent="0.2">
      <c r="B714" s="6" t="s">
        <v>172</v>
      </c>
      <c r="C714" s="6" t="s">
        <v>1863</v>
      </c>
      <c r="D714" s="6" t="s">
        <v>1864</v>
      </c>
      <c r="E714" s="5" t="str">
        <f>HYPERLINK("https://www.esco-net.com/wcs/escort/ec/detail?hHinCd=EA812HB-52A","EA812HB-52A")</f>
        <v>EA812HB-52A</v>
      </c>
    </row>
    <row r="715" spans="2:5" x14ac:dyDescent="0.2">
      <c r="B715" s="6" t="s">
        <v>172</v>
      </c>
      <c r="C715" s="6" t="s">
        <v>1865</v>
      </c>
      <c r="D715" s="6" t="s">
        <v>1866</v>
      </c>
      <c r="E715" s="5" t="str">
        <f>HYPERLINK("https://www.esco-net.com/wcs/escort/ec/detail?hHinCd=EA812HB-53A","EA812HB-53A")</f>
        <v>EA812HB-53A</v>
      </c>
    </row>
    <row r="716" spans="2:5" x14ac:dyDescent="0.2">
      <c r="B716" s="6" t="s">
        <v>173</v>
      </c>
      <c r="C716" s="6" t="s">
        <v>1867</v>
      </c>
      <c r="D716" s="6" t="s">
        <v>1868</v>
      </c>
      <c r="E716" s="5" t="str">
        <f>HYPERLINK("https://www.esco-net.com/wcs/escort/ec/detail?hHinCd=EA928AS-404A","EA928AS-404A")</f>
        <v>EA928AS-404A</v>
      </c>
    </row>
    <row r="717" spans="2:5" x14ac:dyDescent="0.2">
      <c r="B717" s="6" t="s">
        <v>1869</v>
      </c>
      <c r="C717" s="6" t="s">
        <v>1870</v>
      </c>
      <c r="D717" s="6" t="s">
        <v>1871</v>
      </c>
      <c r="E717" s="5" t="str">
        <f>HYPERLINK("https://www.esco-net.com/wcs/escort/ec/detail?hHinCd=EA928DE-31","EA928DE-31")</f>
        <v>EA928DE-31</v>
      </c>
    </row>
    <row r="718" spans="2:5" x14ac:dyDescent="0.2">
      <c r="B718" s="6" t="s">
        <v>1872</v>
      </c>
      <c r="C718" s="6" t="s">
        <v>1873</v>
      </c>
      <c r="D718" s="6" t="s">
        <v>1874</v>
      </c>
      <c r="E718" s="5" t="str">
        <f>HYPERLINK("https://www.esco-net.com/wcs/escort/ec/detail?hHinCd=EA928AD-7A","EA928AD-7A")</f>
        <v>EA928AD-7A</v>
      </c>
    </row>
    <row r="719" spans="2:5" x14ac:dyDescent="0.2">
      <c r="B719" s="6" t="s">
        <v>1875</v>
      </c>
      <c r="C719" s="6" t="s">
        <v>1876</v>
      </c>
      <c r="D719" s="6" t="s">
        <v>1877</v>
      </c>
      <c r="E719" s="5" t="str">
        <f>HYPERLINK("https://www.esco-net.com/wcs/escort/ec/detail?hHinCd=EA928BK-7A","EA928BK-7A")</f>
        <v>EA928BK-7A</v>
      </c>
    </row>
    <row r="720" spans="2:5" x14ac:dyDescent="0.2">
      <c r="B720" s="6" t="s">
        <v>1878</v>
      </c>
      <c r="C720" s="6" t="s">
        <v>1879</v>
      </c>
      <c r="D720" s="6" t="s">
        <v>1880</v>
      </c>
      <c r="E720" s="5" t="str">
        <f>HYPERLINK("https://www.esco-net.com/wcs/escort/ec/detail?hHinCd=EA991PD-6","EA991PD-6")</f>
        <v>EA991PD-6</v>
      </c>
    </row>
    <row r="721" spans="2:5" x14ac:dyDescent="0.2">
      <c r="B721" s="6" t="s">
        <v>174</v>
      </c>
      <c r="C721" s="6" t="s">
        <v>1881</v>
      </c>
      <c r="D721" s="6" t="s">
        <v>1882</v>
      </c>
      <c r="E721" s="5" t="str">
        <f>HYPERLINK("https://www.esco-net.com/wcs/escort/ec/detail?hHinCd=EA995A-522A","EA995A-522A")</f>
        <v>EA995A-522A</v>
      </c>
    </row>
    <row r="722" spans="2:5" x14ac:dyDescent="0.2">
      <c r="B722" s="6" t="s">
        <v>1883</v>
      </c>
      <c r="C722" s="6" t="s">
        <v>1884</v>
      </c>
      <c r="D722" s="6" t="s">
        <v>1885</v>
      </c>
      <c r="E722" s="5" t="str">
        <f>HYPERLINK("https://www.esco-net.com/wcs/escort/ec/detail?hHinCd=EA995CA-20A","EA995CA-20A")</f>
        <v>EA995CA-20A</v>
      </c>
    </row>
    <row r="723" spans="2:5" x14ac:dyDescent="0.2">
      <c r="B723" s="6" t="s">
        <v>1886</v>
      </c>
      <c r="C723" s="6" t="s">
        <v>1887</v>
      </c>
      <c r="D723" s="6" t="s">
        <v>1888</v>
      </c>
      <c r="E723" s="5"/>
    </row>
    <row r="724" spans="2:5" x14ac:dyDescent="0.2">
      <c r="B724" s="6" t="s">
        <v>1889</v>
      </c>
      <c r="C724" s="6" t="s">
        <v>1890</v>
      </c>
      <c r="D724" s="6" t="s">
        <v>1891</v>
      </c>
      <c r="E724" s="5" t="str">
        <f>HYPERLINK("https://www.esco-net.com/wcs/escort/ec/detail?hHinCd=EA995AA-27SA","EA995AA-27SA")</f>
        <v>EA995AA-27SA</v>
      </c>
    </row>
    <row r="725" spans="2:5" x14ac:dyDescent="0.2">
      <c r="B725" s="6" t="s">
        <v>1892</v>
      </c>
      <c r="C725" s="6" t="s">
        <v>1893</v>
      </c>
      <c r="D725" s="6" t="s">
        <v>1894</v>
      </c>
      <c r="E725" s="5" t="str">
        <f>HYPERLINK("https://www.esco-net.com/wcs/escort/ec/detail?hHinCd=EA995CC-58A","EA995CC-58A")</f>
        <v>EA995CC-58A</v>
      </c>
    </row>
    <row r="726" spans="2:5" x14ac:dyDescent="0.2">
      <c r="B726" s="6" t="s">
        <v>1895</v>
      </c>
      <c r="C726" s="6" t="s">
        <v>1896</v>
      </c>
      <c r="D726" s="6" t="s">
        <v>1897</v>
      </c>
      <c r="E726" s="5" t="str">
        <f>HYPERLINK("https://www.esco-net.com/wcs/escort/ec/detail?hHinCd=EA115MH-103","EA115MH-103")</f>
        <v>EA115MH-103</v>
      </c>
    </row>
    <row r="727" spans="2:5" x14ac:dyDescent="0.2">
      <c r="B727" s="6" t="s">
        <v>1898</v>
      </c>
      <c r="C727" s="6" t="s">
        <v>1899</v>
      </c>
      <c r="D727" s="6" t="s">
        <v>1900</v>
      </c>
      <c r="E727" s="5"/>
    </row>
    <row r="728" spans="2:5" x14ac:dyDescent="0.2">
      <c r="B728" s="6" t="s">
        <v>1901</v>
      </c>
      <c r="C728" s="6" t="s">
        <v>1902</v>
      </c>
      <c r="D728" s="6" t="s">
        <v>1903</v>
      </c>
      <c r="E728" s="5"/>
    </row>
    <row r="729" spans="2:5" x14ac:dyDescent="0.2">
      <c r="B729" s="6" t="s">
        <v>1904</v>
      </c>
      <c r="C729" s="6" t="s">
        <v>1905</v>
      </c>
      <c r="D729" s="6" t="s">
        <v>1906</v>
      </c>
      <c r="E729" s="5" t="str">
        <f>HYPERLINK("https://www.esco-net.com/wcs/escort/ec/detail?hHinCd=EA115TR-11B","EA115TR-11B")</f>
        <v>EA115TR-11B</v>
      </c>
    </row>
    <row r="730" spans="2:5" x14ac:dyDescent="0.2">
      <c r="B730" s="6" t="s">
        <v>1907</v>
      </c>
      <c r="C730" s="6" t="s">
        <v>1908</v>
      </c>
      <c r="D730" s="6" t="s">
        <v>1909</v>
      </c>
      <c r="E730" s="5" t="str">
        <f>HYPERLINK("https://www.esco-net.com/wcs/escort/ec/detail?hHinCd=EA628LC-2","EA628LC-2")</f>
        <v>EA628LC-2</v>
      </c>
    </row>
    <row r="731" spans="2:5" x14ac:dyDescent="0.2">
      <c r="B731" s="6" t="s">
        <v>1910</v>
      </c>
      <c r="C731" s="6" t="s">
        <v>1911</v>
      </c>
      <c r="D731" s="6" t="s">
        <v>1912</v>
      </c>
      <c r="E731" s="5"/>
    </row>
    <row r="732" spans="2:5" x14ac:dyDescent="0.2">
      <c r="B732" s="6" t="s">
        <v>175</v>
      </c>
      <c r="C732" s="6" t="s">
        <v>1913</v>
      </c>
      <c r="D732" s="6" t="s">
        <v>1914</v>
      </c>
      <c r="E732" s="5" t="str">
        <f>HYPERLINK("https://www.esco-net.com/wcs/escort/ec/detail?hHinCd=EA934YP-32","EA934YP-32")</f>
        <v>EA934YP-32</v>
      </c>
    </row>
    <row r="733" spans="2:5" x14ac:dyDescent="0.2">
      <c r="B733" s="6" t="s">
        <v>1915</v>
      </c>
      <c r="C733" s="6" t="s">
        <v>1916</v>
      </c>
      <c r="D733" s="6" t="s">
        <v>1917</v>
      </c>
      <c r="E733" s="5" t="str">
        <f>HYPERLINK("https://www.esco-net.com/wcs/escort/ec/detail?hHinCd=EA650RA-32","EA650RA-32")</f>
        <v>EA650RA-32</v>
      </c>
    </row>
    <row r="734" spans="2:5" x14ac:dyDescent="0.2">
      <c r="B734" s="6" t="s">
        <v>176</v>
      </c>
      <c r="C734" s="6" t="s">
        <v>1918</v>
      </c>
      <c r="D734" s="6" t="s">
        <v>1919</v>
      </c>
      <c r="E734" s="5" t="str">
        <f>HYPERLINK("https://www.esco-net.com/wcs/escort/ec/detail?hHinCd=EA521XA-3","EA521XA-3")</f>
        <v>EA521XA-3</v>
      </c>
    </row>
    <row r="735" spans="2:5" x14ac:dyDescent="0.2">
      <c r="B735" s="6" t="s">
        <v>1920</v>
      </c>
      <c r="C735" s="6" t="s">
        <v>1921</v>
      </c>
      <c r="D735" s="6" t="s">
        <v>1922</v>
      </c>
      <c r="E735" s="5"/>
    </row>
    <row r="736" spans="2:5" x14ac:dyDescent="0.2">
      <c r="B736" s="6" t="s">
        <v>1923</v>
      </c>
      <c r="C736" s="6" t="s">
        <v>1924</v>
      </c>
      <c r="D736" s="6" t="s">
        <v>1925</v>
      </c>
      <c r="E736" s="5" t="str">
        <f>HYPERLINK("https://www.esco-net.com/wcs/escort/ec/detail?hHinCd=EA599DL-10","EA599DL-10")</f>
        <v>EA599DL-10</v>
      </c>
    </row>
    <row r="737" spans="2:5" x14ac:dyDescent="0.2">
      <c r="B737" s="6" t="s">
        <v>177</v>
      </c>
      <c r="C737" s="6" t="s">
        <v>1926</v>
      </c>
      <c r="D737" s="6" t="s">
        <v>1927</v>
      </c>
      <c r="E737" s="5" t="str">
        <f>HYPERLINK("https://www.esco-net.com/wcs/escort/ec/detail?hHinCd=EA898RB-10A","EA898RB-10A")</f>
        <v>EA898RB-10A</v>
      </c>
    </row>
    <row r="738" spans="2:5" x14ac:dyDescent="0.2">
      <c r="B738" s="6" t="s">
        <v>1928</v>
      </c>
      <c r="C738" s="6" t="s">
        <v>1929</v>
      </c>
      <c r="D738" s="6" t="s">
        <v>1930</v>
      </c>
      <c r="E738" s="5"/>
    </row>
    <row r="739" spans="2:5" x14ac:dyDescent="0.2">
      <c r="B739" s="6" t="s">
        <v>1928</v>
      </c>
      <c r="C739" s="6" t="s">
        <v>1931</v>
      </c>
      <c r="D739" s="6" t="s">
        <v>1932</v>
      </c>
      <c r="E739" s="5" t="str">
        <f>HYPERLINK("https://www.esco-net.com/wcs/escort/ec/detail?hHinCd=EA124LB-21A","EA124LB-21A")</f>
        <v>EA124LB-21A</v>
      </c>
    </row>
    <row r="740" spans="2:5" x14ac:dyDescent="0.2">
      <c r="B740" s="6" t="s">
        <v>1928</v>
      </c>
      <c r="C740" s="6" t="s">
        <v>1933</v>
      </c>
      <c r="D740" s="6" t="s">
        <v>1934</v>
      </c>
      <c r="E740" s="5" t="str">
        <f>HYPERLINK("https://www.esco-net.com/wcs/escort/ec/detail?hHinCd=EA124LG-30A","EA124LG-30A")</f>
        <v>EA124LG-30A</v>
      </c>
    </row>
    <row r="741" spans="2:5" x14ac:dyDescent="0.2">
      <c r="B741" s="6" t="s">
        <v>1935</v>
      </c>
      <c r="C741" s="6" t="s">
        <v>1936</v>
      </c>
      <c r="D741" s="6" t="s">
        <v>1937</v>
      </c>
      <c r="E741" s="5" t="str">
        <f>HYPERLINK("https://www.esco-net.com/wcs/escort/ec/detail?hHinCd=EA650-71","EA650-71")</f>
        <v>EA650-71</v>
      </c>
    </row>
    <row r="742" spans="2:5" x14ac:dyDescent="0.2">
      <c r="B742" s="6" t="s">
        <v>1935</v>
      </c>
      <c r="C742" s="6" t="s">
        <v>1938</v>
      </c>
      <c r="D742" s="6" t="s">
        <v>1939</v>
      </c>
      <c r="E742" s="5" t="str">
        <f>HYPERLINK("https://www.esco-net.com/wcs/escort/ec/detail?hHinCd=EA941-91A","EA941-91A")</f>
        <v>EA941-91A</v>
      </c>
    </row>
    <row r="743" spans="2:5" x14ac:dyDescent="0.2">
      <c r="B743" s="6" t="s">
        <v>1940</v>
      </c>
      <c r="C743" s="6" t="s">
        <v>1941</v>
      </c>
      <c r="D743" s="6" t="s">
        <v>1942</v>
      </c>
      <c r="E743" s="5" t="str">
        <f>HYPERLINK("https://www.esco-net.com/wcs/escort/ec/detail?hHinCd=EA952AD-142","EA952AD-142")</f>
        <v>EA952AD-142</v>
      </c>
    </row>
    <row r="744" spans="2:5" x14ac:dyDescent="0.2">
      <c r="B744" s="6" t="s">
        <v>1943</v>
      </c>
      <c r="C744" s="6" t="s">
        <v>1944</v>
      </c>
      <c r="D744" s="6" t="s">
        <v>1945</v>
      </c>
      <c r="E744" s="5"/>
    </row>
    <row r="745" spans="2:5" x14ac:dyDescent="0.2">
      <c r="B745" s="6" t="s">
        <v>1946</v>
      </c>
      <c r="C745" s="6" t="s">
        <v>1947</v>
      </c>
      <c r="D745" s="6" t="s">
        <v>1948</v>
      </c>
      <c r="E745" s="5"/>
    </row>
    <row r="746" spans="2:5" x14ac:dyDescent="0.2">
      <c r="B746" s="6" t="s">
        <v>1946</v>
      </c>
      <c r="C746" s="6" t="s">
        <v>1949</v>
      </c>
      <c r="D746" s="6" t="s">
        <v>1950</v>
      </c>
      <c r="E746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2026-04-03T02:50:44Z</cp:lastPrinted>
  <dcterms:created xsi:type="dcterms:W3CDTF">2015-03-02T01:12:59Z</dcterms:created>
  <dcterms:modified xsi:type="dcterms:W3CDTF">2026-07-03T02:06:06Z</dcterms:modified>
</cp:coreProperties>
</file>