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29447F1E-7A4D-4358-8FD4-B488803240C5}" xr6:coauthVersionLast="47" xr6:coauthVersionMax="47" xr10:uidLastSave="{00000000-0000-0000-0000-000000000000}"/>
  <bookViews>
    <workbookView xWindow="384" yWindow="384" windowWidth="21600" windowHeight="11232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Sheet1!$A$7:$E$711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7" i="1"/>
  <c r="E21" i="1"/>
  <c r="E22" i="1"/>
  <c r="E23" i="1"/>
  <c r="E26" i="1"/>
  <c r="E27" i="1"/>
  <c r="E28" i="1"/>
  <c r="E36" i="1"/>
  <c r="E37" i="1"/>
  <c r="E38" i="1"/>
  <c r="E39" i="1"/>
  <c r="E40" i="1"/>
  <c r="E44" i="1"/>
  <c r="E50" i="1"/>
  <c r="E53" i="1"/>
  <c r="E55" i="1"/>
  <c r="E56" i="1"/>
  <c r="E57" i="1"/>
  <c r="E60" i="1"/>
  <c r="E61" i="1"/>
  <c r="E62" i="1"/>
  <c r="E63" i="1"/>
  <c r="E64" i="1"/>
  <c r="E65" i="1"/>
  <c r="E66" i="1"/>
  <c r="E67" i="1"/>
  <c r="E68" i="1"/>
  <c r="E69" i="1"/>
  <c r="E70" i="1"/>
  <c r="E73" i="1"/>
  <c r="E74" i="1"/>
  <c r="E75" i="1"/>
  <c r="E76" i="1"/>
  <c r="E78" i="1"/>
  <c r="E79" i="1"/>
  <c r="E80" i="1"/>
  <c r="E81" i="1"/>
  <c r="E82" i="1"/>
  <c r="E83" i="1"/>
  <c r="E84" i="1"/>
  <c r="E85" i="1"/>
  <c r="E86" i="1"/>
  <c r="E87" i="1"/>
  <c r="E88" i="1"/>
  <c r="E90" i="1"/>
  <c r="E95" i="1"/>
  <c r="E96" i="1"/>
  <c r="E97" i="1"/>
  <c r="E99" i="1"/>
  <c r="E100" i="1"/>
  <c r="E101" i="1"/>
  <c r="E102" i="1"/>
  <c r="E103" i="1"/>
  <c r="E104" i="1"/>
  <c r="E105" i="1"/>
  <c r="E108" i="1"/>
  <c r="E109" i="1"/>
  <c r="E110" i="1"/>
  <c r="E111" i="1"/>
  <c r="E112" i="1"/>
  <c r="E113" i="1"/>
  <c r="E114" i="1"/>
  <c r="E115" i="1"/>
  <c r="E116" i="1"/>
  <c r="E118" i="1"/>
  <c r="E119" i="1"/>
  <c r="E120" i="1"/>
  <c r="E121" i="1"/>
  <c r="E122" i="1"/>
  <c r="E124" i="1"/>
  <c r="E125" i="1"/>
  <c r="E130" i="1"/>
  <c r="E131" i="1"/>
  <c r="E132" i="1"/>
  <c r="E134" i="1"/>
  <c r="E135" i="1"/>
  <c r="E136" i="1"/>
  <c r="E137" i="1"/>
  <c r="E138" i="1"/>
  <c r="E139" i="1"/>
  <c r="E140" i="1"/>
  <c r="E141" i="1"/>
  <c r="E142" i="1"/>
  <c r="E143" i="1"/>
  <c r="E145" i="1"/>
  <c r="E146" i="1"/>
  <c r="E148" i="1"/>
  <c r="E149" i="1"/>
  <c r="E150" i="1"/>
  <c r="E152" i="1"/>
  <c r="E159" i="1"/>
  <c r="E160" i="1"/>
  <c r="E161" i="1"/>
  <c r="E163" i="1"/>
  <c r="E165" i="1"/>
  <c r="E168" i="1"/>
  <c r="E169" i="1"/>
  <c r="E170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7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3" i="1"/>
  <c r="E204" i="1"/>
  <c r="E205" i="1"/>
  <c r="E206" i="1"/>
  <c r="E208" i="1"/>
  <c r="E209" i="1"/>
  <c r="E210" i="1"/>
  <c r="E211" i="1"/>
  <c r="E212" i="1"/>
  <c r="E215" i="1"/>
  <c r="E224" i="1"/>
  <c r="E225" i="1"/>
  <c r="E226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5" i="1"/>
  <c r="E246" i="1"/>
  <c r="E247" i="1"/>
  <c r="E248" i="1"/>
  <c r="E250" i="1"/>
  <c r="E251" i="1"/>
  <c r="E252" i="1"/>
  <c r="E253" i="1"/>
  <c r="E255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80" i="1"/>
  <c r="E286" i="1"/>
  <c r="E287" i="1"/>
  <c r="E293" i="1"/>
  <c r="E295" i="1"/>
  <c r="E296" i="1"/>
  <c r="E297" i="1"/>
  <c r="E300" i="1"/>
  <c r="E301" i="1"/>
  <c r="E302" i="1"/>
  <c r="E303" i="1"/>
  <c r="E304" i="1"/>
  <c r="E305" i="1"/>
  <c r="E307" i="1"/>
  <c r="E308" i="1"/>
  <c r="E309" i="1"/>
  <c r="E310" i="1"/>
  <c r="E311" i="1"/>
  <c r="E312" i="1"/>
  <c r="E314" i="1"/>
  <c r="E315" i="1"/>
  <c r="E316" i="1"/>
  <c r="E317" i="1"/>
  <c r="E318" i="1"/>
  <c r="E319" i="1"/>
  <c r="E320" i="1"/>
  <c r="E321" i="1"/>
  <c r="E323" i="1"/>
  <c r="E326" i="1"/>
  <c r="E327" i="1"/>
  <c r="E328" i="1"/>
  <c r="E331" i="1"/>
  <c r="E334" i="1"/>
  <c r="E335" i="1"/>
  <c r="E337" i="1"/>
  <c r="E338" i="1"/>
  <c r="E339" i="1"/>
  <c r="E340" i="1"/>
  <c r="E341" i="1"/>
  <c r="E343" i="1"/>
  <c r="E345" i="1"/>
  <c r="E346" i="1"/>
  <c r="E347" i="1"/>
  <c r="E350" i="1"/>
  <c r="E351" i="1"/>
  <c r="E352" i="1"/>
  <c r="E355" i="1"/>
  <c r="E356" i="1"/>
  <c r="E357" i="1"/>
  <c r="E358" i="1"/>
  <c r="E360" i="1"/>
  <c r="E362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8" i="1"/>
  <c r="E379" i="1"/>
  <c r="E380" i="1"/>
  <c r="E381" i="1"/>
  <c r="E382" i="1"/>
  <c r="E386" i="1"/>
  <c r="E389" i="1"/>
  <c r="E390" i="1"/>
  <c r="E391" i="1"/>
  <c r="E392" i="1"/>
  <c r="E395" i="1"/>
  <c r="E396" i="1"/>
  <c r="E397" i="1"/>
  <c r="E398" i="1"/>
  <c r="E399" i="1"/>
  <c r="E400" i="1"/>
  <c r="E402" i="1"/>
  <c r="E403" i="1"/>
  <c r="E407" i="1"/>
  <c r="E408" i="1"/>
  <c r="E409" i="1"/>
  <c r="E410" i="1"/>
  <c r="E411" i="1"/>
  <c r="E412" i="1"/>
  <c r="E414" i="1"/>
  <c r="E415" i="1"/>
  <c r="E416" i="1"/>
  <c r="E417" i="1"/>
  <c r="E418" i="1"/>
  <c r="E419" i="1"/>
  <c r="E420" i="1"/>
  <c r="E421" i="1"/>
  <c r="E422" i="1"/>
  <c r="E423" i="1"/>
  <c r="E425" i="1"/>
  <c r="E427" i="1"/>
  <c r="E428" i="1"/>
  <c r="E429" i="1"/>
  <c r="E430" i="1"/>
  <c r="E431" i="1"/>
  <c r="E432" i="1"/>
  <c r="E433" i="1"/>
  <c r="E434" i="1"/>
  <c r="E435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2" i="1"/>
  <c r="E463" i="1"/>
  <c r="E464" i="1"/>
  <c r="E465" i="1"/>
  <c r="E466" i="1"/>
  <c r="E467" i="1"/>
  <c r="E468" i="1"/>
  <c r="E470" i="1"/>
  <c r="E471" i="1"/>
  <c r="E472" i="1"/>
  <c r="E473" i="1"/>
  <c r="E474" i="1"/>
  <c r="E477" i="1"/>
  <c r="E478" i="1"/>
  <c r="E479" i="1"/>
  <c r="E480" i="1"/>
  <c r="E481" i="1"/>
  <c r="E482" i="1"/>
  <c r="E484" i="1"/>
  <c r="E485" i="1"/>
  <c r="E486" i="1"/>
  <c r="E487" i="1"/>
  <c r="E489" i="1"/>
  <c r="E490" i="1"/>
  <c r="E493" i="1"/>
  <c r="E494" i="1"/>
  <c r="E495" i="1"/>
  <c r="E496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5" i="1"/>
  <c r="E517" i="1"/>
  <c r="E518" i="1"/>
  <c r="E521" i="1"/>
  <c r="E522" i="1"/>
  <c r="E523" i="1"/>
  <c r="E524" i="1"/>
  <c r="E525" i="1"/>
  <c r="E526" i="1"/>
  <c r="E527" i="1"/>
  <c r="E528" i="1"/>
  <c r="E530" i="1"/>
  <c r="E532" i="1"/>
  <c r="E533" i="1"/>
  <c r="E534" i="1"/>
  <c r="E536" i="1"/>
  <c r="E537" i="1"/>
  <c r="E538" i="1"/>
  <c r="E540" i="1"/>
  <c r="E542" i="1"/>
  <c r="E544" i="1"/>
  <c r="E545" i="1"/>
  <c r="E546" i="1"/>
  <c r="E547" i="1"/>
  <c r="E548" i="1"/>
  <c r="E549" i="1"/>
  <c r="E554" i="1"/>
  <c r="E555" i="1"/>
  <c r="E556" i="1"/>
  <c r="E558" i="1"/>
  <c r="E559" i="1"/>
  <c r="E562" i="1"/>
  <c r="E563" i="1"/>
  <c r="E564" i="1"/>
  <c r="E565" i="1"/>
  <c r="E566" i="1"/>
  <c r="E567" i="1"/>
  <c r="E568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7" i="1"/>
  <c r="E598" i="1"/>
  <c r="E599" i="1"/>
  <c r="E600" i="1"/>
  <c r="E601" i="1"/>
  <c r="E602" i="1"/>
  <c r="E603" i="1"/>
  <c r="E604" i="1"/>
  <c r="E605" i="1"/>
  <c r="E606" i="1"/>
  <c r="E608" i="1"/>
  <c r="E609" i="1"/>
  <c r="E611" i="1"/>
  <c r="E612" i="1"/>
  <c r="E613" i="1"/>
  <c r="E614" i="1"/>
  <c r="E615" i="1"/>
  <c r="E616" i="1"/>
  <c r="E618" i="1"/>
  <c r="E620" i="1"/>
  <c r="E621" i="1"/>
  <c r="E622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50" i="1"/>
  <c r="E651" i="1"/>
  <c r="E652" i="1"/>
  <c r="E653" i="1"/>
  <c r="E654" i="1"/>
  <c r="E655" i="1"/>
  <c r="E656" i="1"/>
  <c r="E657" i="1"/>
  <c r="E658" i="1"/>
  <c r="E660" i="1"/>
  <c r="E661" i="1"/>
  <c r="E662" i="1"/>
  <c r="E663" i="1"/>
  <c r="E664" i="1"/>
  <c r="E671" i="1"/>
  <c r="E673" i="1"/>
  <c r="E674" i="1"/>
  <c r="E675" i="1"/>
  <c r="E676" i="1"/>
  <c r="E677" i="1"/>
  <c r="E678" i="1"/>
  <c r="E679" i="1"/>
  <c r="E680" i="1"/>
  <c r="E681" i="1"/>
  <c r="E682" i="1"/>
  <c r="E684" i="1"/>
  <c r="E685" i="1"/>
  <c r="E687" i="1"/>
  <c r="E688" i="1"/>
  <c r="E690" i="1"/>
  <c r="E692" i="1"/>
  <c r="E693" i="1"/>
  <c r="E694" i="1"/>
  <c r="E695" i="1"/>
  <c r="E696" i="1"/>
  <c r="E697" i="1"/>
  <c r="E698" i="1"/>
  <c r="E699" i="1"/>
  <c r="E701" i="1"/>
  <c r="E702" i="1"/>
  <c r="E703" i="1"/>
  <c r="E704" i="1"/>
  <c r="E705" i="1"/>
  <c r="E706" i="1"/>
  <c r="E708" i="1"/>
  <c r="E709" i="1"/>
  <c r="E710" i="1"/>
  <c r="E711" i="1"/>
</calcChain>
</file>

<file path=xl/sharedStrings.xml><?xml version="1.0" encoding="utf-8"?>
<sst xmlns="http://schemas.openxmlformats.org/spreadsheetml/2006/main" count="2069" uniqueCount="1884">
  <si>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</si>
  <si>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</si>
  <si>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</si>
  <si>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</si>
  <si>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</si>
  <si>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</si>
  <si>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</si>
  <si>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</si>
  <si>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</si>
  <si>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1931</t>
  </si>
  <si>
    <t>1302</t>
  </si>
  <si>
    <t>1748</t>
  </si>
  <si>
    <t>2209</t>
  </si>
  <si>
    <t>NO57
ｶﾀﾛｸﾞﾍﾟｰｼﾞ</t>
    <phoneticPr fontId="3"/>
  </si>
  <si>
    <t>0859</t>
  </si>
  <si>
    <t>0493</t>
  </si>
  <si>
    <t>1288</t>
  </si>
  <si>
    <t>1645</t>
  </si>
  <si>
    <t>0466</t>
  </si>
  <si>
    <t>1247</t>
  </si>
  <si>
    <t>1932</t>
  </si>
  <si>
    <t>2202</t>
  </si>
  <si>
    <t>2303</t>
  </si>
  <si>
    <t>0136</t>
  </si>
  <si>
    <t>0238</t>
  </si>
  <si>
    <t>0465</t>
  </si>
  <si>
    <t>0842</t>
  </si>
  <si>
    <t>1109</t>
  </si>
  <si>
    <t>1141</t>
  </si>
  <si>
    <t>1300</t>
  </si>
  <si>
    <t>0080</t>
  </si>
  <si>
    <t>0093</t>
  </si>
  <si>
    <t>0248</t>
  </si>
  <si>
    <t>0359</t>
  </si>
  <si>
    <t>0492</t>
  </si>
  <si>
    <t>0507</t>
  </si>
  <si>
    <t>0518</t>
  </si>
  <si>
    <t>0520</t>
  </si>
  <si>
    <t>0646</t>
  </si>
  <si>
    <t>0710</t>
  </si>
  <si>
    <t>0725</t>
  </si>
  <si>
    <t>0808</t>
  </si>
  <si>
    <t>0860</t>
  </si>
  <si>
    <t>0861</t>
  </si>
  <si>
    <t>0894</t>
  </si>
  <si>
    <t>1133</t>
  </si>
  <si>
    <t>1154</t>
  </si>
  <si>
    <t>1156</t>
  </si>
  <si>
    <t>1188</t>
  </si>
  <si>
    <t>1199</t>
  </si>
  <si>
    <t>1201</t>
  </si>
  <si>
    <t>1212</t>
  </si>
  <si>
    <t>1213</t>
  </si>
  <si>
    <t>1333</t>
  </si>
  <si>
    <t>1375</t>
  </si>
  <si>
    <t>1396</t>
  </si>
  <si>
    <t>1417</t>
  </si>
  <si>
    <t>1465</t>
  </si>
  <si>
    <t>1484</t>
  </si>
  <si>
    <t>1536</t>
  </si>
  <si>
    <t>1540</t>
  </si>
  <si>
    <t>1542</t>
  </si>
  <si>
    <t>1613</t>
  </si>
  <si>
    <t>1781</t>
  </si>
  <si>
    <t>1896</t>
  </si>
  <si>
    <t>1909</t>
  </si>
  <si>
    <t>1911</t>
  </si>
  <si>
    <t>1970</t>
  </si>
  <si>
    <t>2015</t>
  </si>
  <si>
    <t>2062</t>
  </si>
  <si>
    <t>2123</t>
  </si>
  <si>
    <t>2184</t>
  </si>
  <si>
    <t>2275</t>
  </si>
  <si>
    <t>2276</t>
  </si>
  <si>
    <t>2299</t>
  </si>
  <si>
    <t>2362</t>
  </si>
  <si>
    <t>[Ｌ] 手袋(化学防護･ﾆﾄﾘﾙｺﾞﾑ/100枚)</t>
  </si>
  <si>
    <t>0035</t>
  </si>
  <si>
    <t>0062</t>
  </si>
  <si>
    <t>0071</t>
  </si>
  <si>
    <t>0105</t>
  </si>
  <si>
    <t>0112</t>
  </si>
  <si>
    <t>0116</t>
  </si>
  <si>
    <t>0119</t>
  </si>
  <si>
    <t>0149</t>
  </si>
  <si>
    <t>0158</t>
  </si>
  <si>
    <t>0188</t>
  </si>
  <si>
    <t>0256</t>
  </si>
  <si>
    <t>0297</t>
  </si>
  <si>
    <t>0330</t>
  </si>
  <si>
    <t>0355</t>
  </si>
  <si>
    <t>0357</t>
  </si>
  <si>
    <t>0411</t>
  </si>
  <si>
    <t>0448</t>
  </si>
  <si>
    <t>0459</t>
  </si>
  <si>
    <t>0467</t>
  </si>
  <si>
    <t>0480</t>
  </si>
  <si>
    <t>0512</t>
  </si>
  <si>
    <t>0521</t>
  </si>
  <si>
    <t>0545</t>
  </si>
  <si>
    <t>0563</t>
  </si>
  <si>
    <t>0590</t>
  </si>
  <si>
    <t>0593</t>
  </si>
  <si>
    <t>0606</t>
  </si>
  <si>
    <t>0671</t>
  </si>
  <si>
    <t>0679</t>
  </si>
  <si>
    <t>0683</t>
  </si>
  <si>
    <t>0694</t>
  </si>
  <si>
    <t>0702</t>
  </si>
  <si>
    <t>0723</t>
  </si>
  <si>
    <t>0759</t>
  </si>
  <si>
    <t>0806</t>
  </si>
  <si>
    <t>0812</t>
  </si>
  <si>
    <t>0889</t>
  </si>
  <si>
    <t>0960</t>
  </si>
  <si>
    <t>1001</t>
  </si>
  <si>
    <t>1013</t>
  </si>
  <si>
    <t>1048</t>
  </si>
  <si>
    <t>1063</t>
  </si>
  <si>
    <t>1104</t>
  </si>
  <si>
    <t>1107</t>
  </si>
  <si>
    <t>1116</t>
  </si>
  <si>
    <t>1159</t>
  </si>
  <si>
    <t>1185</t>
  </si>
  <si>
    <t>1189</t>
  </si>
  <si>
    <t>1208</t>
  </si>
  <si>
    <t>1219</t>
  </si>
  <si>
    <t>1242</t>
  </si>
  <si>
    <t>1319</t>
  </si>
  <si>
    <t>1335</t>
  </si>
  <si>
    <t>1370</t>
  </si>
  <si>
    <t>1373</t>
  </si>
  <si>
    <t>1380</t>
  </si>
  <si>
    <t>1410</t>
  </si>
  <si>
    <t>1444</t>
  </si>
  <si>
    <t>1450</t>
  </si>
  <si>
    <t>1504</t>
  </si>
  <si>
    <t>1565</t>
  </si>
  <si>
    <t>1566</t>
  </si>
  <si>
    <t>1578</t>
  </si>
  <si>
    <t>1594</t>
  </si>
  <si>
    <t>1677</t>
  </si>
  <si>
    <t>1696</t>
  </si>
  <si>
    <t>1745</t>
  </si>
  <si>
    <t>1746</t>
  </si>
  <si>
    <t>1747</t>
  </si>
  <si>
    <t>1780</t>
  </si>
  <si>
    <t>1785</t>
  </si>
  <si>
    <t>1796</t>
  </si>
  <si>
    <t>1809</t>
  </si>
  <si>
    <t>1842</t>
  </si>
  <si>
    <t>1849</t>
  </si>
  <si>
    <t>1867</t>
  </si>
  <si>
    <t>1878</t>
  </si>
  <si>
    <t>1930</t>
  </si>
  <si>
    <t>1937</t>
  </si>
  <si>
    <t>1941</t>
  </si>
  <si>
    <t>1943</t>
  </si>
  <si>
    <t>1958</t>
  </si>
  <si>
    <t>1964</t>
  </si>
  <si>
    <t>1965</t>
  </si>
  <si>
    <t>1990</t>
  </si>
  <si>
    <t>2022</t>
  </si>
  <si>
    <t>2032</t>
  </si>
  <si>
    <t>2056</t>
  </si>
  <si>
    <t>2058</t>
  </si>
  <si>
    <t>2081</t>
  </si>
  <si>
    <t>2089</t>
  </si>
  <si>
    <t>2109</t>
  </si>
  <si>
    <t>2119</t>
  </si>
  <si>
    <t>2126</t>
  </si>
  <si>
    <t>2151</t>
  </si>
  <si>
    <t>2161</t>
  </si>
  <si>
    <t>2186</t>
  </si>
  <si>
    <t>2193</t>
  </si>
  <si>
    <t>2196</t>
  </si>
  <si>
    <t>2203</t>
  </si>
  <si>
    <t>2206</t>
  </si>
  <si>
    <t>2256</t>
  </si>
  <si>
    <t>2265</t>
  </si>
  <si>
    <t>2304</t>
  </si>
  <si>
    <t>2397</t>
  </si>
  <si>
    <t>2410</t>
  </si>
  <si>
    <t>2432</t>
  </si>
  <si>
    <t>2435</t>
  </si>
  <si>
    <t>2520</t>
  </si>
  <si>
    <t>2525</t>
  </si>
  <si>
    <t>*但し、下記商品は2026年7月現在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</si>
  <si>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EA109NK-21</t>
  </si>
  <si>
    <t>100mm( 6mm) 交換用ローラー(4本)</t>
  </si>
  <si>
    <t>EA109NK-41</t>
  </si>
  <si>
    <t>150mm( 6mm) 交換用ローラー(6本)</t>
  </si>
  <si>
    <t>EA109NK-42</t>
  </si>
  <si>
    <t>EA115KZ-23</t>
  </si>
  <si>
    <t>DC18V/2.5Ah [業務用]ﾘﾁｳﾑｲｵﾝﾊﾞｯﾃﾘｰ</t>
  </si>
  <si>
    <t>EA354BN-35</t>
  </si>
  <si>
    <t>[XL] 手袋(化学防護･ﾆﾄﾘﾙｺﾞﾑ/100枚)</t>
  </si>
  <si>
    <t>EA354GA-10A</t>
  </si>
  <si>
    <t>[Ｍ] 手袋(ﾎﾟﾘｴﾁﾚﾝ/30枚)</t>
  </si>
  <si>
    <t>EA354GA-144</t>
  </si>
  <si>
    <t>EA354GA-145</t>
  </si>
  <si>
    <t>EA530A-6B</t>
  </si>
  <si>
    <t>150mm/24mm モンキーレンチ</t>
  </si>
  <si>
    <t>EA638LA-41B</t>
  </si>
  <si>
    <t>φ25mm/ 300g 吸盤フック(5個x10ﾊﾟｯｸ)</t>
  </si>
  <si>
    <t>EA638LA-42B</t>
  </si>
  <si>
    <t>φ60mm/2.0kg 吸盤フック(2個x10ﾊﾟｯｸ)</t>
  </si>
  <si>
    <t>EA661CS-4</t>
  </si>
  <si>
    <t>205x480x178mm パーツトレー(重ね置型/青)</t>
  </si>
  <si>
    <t>EA725FK-14</t>
  </si>
  <si>
    <t>10.2-12.7mm スモールホールゲージ</t>
  </si>
  <si>
    <t>EA739CD-11</t>
  </si>
  <si>
    <t>76x11x52mm マップメジャー</t>
  </si>
  <si>
    <t>EA759GL-43</t>
  </si>
  <si>
    <t>128ＧＢ マイクロＳＤＸＣメモリーカード</t>
  </si>
  <si>
    <t>EA759GN-269</t>
  </si>
  <si>
    <t>256GB microSDHCメモリーカード(車載用)</t>
  </si>
  <si>
    <t>EA759GV-173</t>
  </si>
  <si>
    <t>128GB ＵＳＢメモリー</t>
  </si>
  <si>
    <t>EA759GW-47</t>
  </si>
  <si>
    <t>1TB ポータブルＳＳＤ（ＵＳＢＡ/Ｃ）</t>
  </si>
  <si>
    <t>EA759GW-48</t>
  </si>
  <si>
    <t>2TB ポータブルＳＳＤ（ＵＳＢＡ/Ｃ）</t>
  </si>
  <si>
    <t>EA759GW-76</t>
  </si>
  <si>
    <t>1TB ポータブルＳＳＤ（防水・防塵）</t>
  </si>
  <si>
    <t>EA759GW-77</t>
  </si>
  <si>
    <t>2TB ポータブルＳＳＤ（防水・防塵）</t>
  </si>
  <si>
    <t>EA759GW-78</t>
  </si>
  <si>
    <t>4TB ポータブルＳＳＤ（防水・防塵）</t>
  </si>
  <si>
    <t>EA759GW-79</t>
  </si>
  <si>
    <t>1TB ポータブルＳＳＤ</t>
  </si>
  <si>
    <t>EA759GW-80</t>
  </si>
  <si>
    <t>2TB ポータブルＳＳＤ</t>
  </si>
  <si>
    <t>EA761XS-1F</t>
  </si>
  <si>
    <t>φ450x 111mm シーリングライト( 8畳用)</t>
  </si>
  <si>
    <t>EA761XS-2E</t>
  </si>
  <si>
    <t>φ450x104mm シーリングライト(12畳用)</t>
  </si>
  <si>
    <t>EA763AJ-43R</t>
  </si>
  <si>
    <t>5.5合 圧力ＩＨ炊飯ジャー(極め炊き)</t>
  </si>
  <si>
    <t>EA764TB-2C</t>
  </si>
  <si>
    <t>10.1インチ タブレット</t>
  </si>
  <si>
    <t>EA765MG-159</t>
  </si>
  <si>
    <t>0.38mm ボールペン替芯(赤)</t>
  </si>
  <si>
    <t>EA809AL-1A</t>
  </si>
  <si>
    <t># 40/100mm フラップディスク(ｾﾗﾐｯｸ)</t>
  </si>
  <si>
    <t>EA809AL-2A</t>
  </si>
  <si>
    <t># 60/100mm フラップディスク(ｾﾗﾐｯｸ)</t>
  </si>
  <si>
    <t>EA819GA-905A</t>
  </si>
  <si>
    <t>４本組 軸付砥石セット(6mm軸)</t>
  </si>
  <si>
    <t>EA927CH-181</t>
  </si>
  <si>
    <t>292x133x432mm/16.5L ﾊﾞｯｸﾊﾟｯｸ(ﾌﾞﾗｯｸ)</t>
  </si>
  <si>
    <t>EA927SA-16</t>
  </si>
  <si>
    <t>185x 65x240mm 紙袋(銀無地/10枚)</t>
  </si>
  <si>
    <t>EA927SA-17</t>
  </si>
  <si>
    <t>225x 80x320mm 紙袋(銀無地/10枚)</t>
  </si>
  <si>
    <t>EA927SA-18</t>
  </si>
  <si>
    <t>330x100x300mm 紙袋(銀無地/10枚)</t>
  </si>
  <si>
    <t>EA927SA-19</t>
  </si>
  <si>
    <t>330x100x450mm 紙袋(銀無地/10枚)</t>
  </si>
  <si>
    <t>EA927SA-40</t>
  </si>
  <si>
    <t>210x 80x350mm 紙袋(無地/25枚)</t>
  </si>
  <si>
    <t>EA944TA-2A</t>
  </si>
  <si>
    <t>500mmx300m/18ﾐｸﾛﾝ ストレッチフィルム/6巻</t>
  </si>
  <si>
    <t>EA991CC-4B</t>
  </si>
  <si>
    <t>500ml グリースポンプ(黄)</t>
  </si>
  <si>
    <t>EA995BS-56</t>
  </si>
  <si>
    <t>320x230x380mm/A4 ダンボール(無地/20枚)</t>
  </si>
  <si>
    <t>EB930DA-1</t>
  </si>
  <si>
    <t>バックアップ材</t>
  </si>
  <si>
    <t>0014</t>
  </si>
  <si>
    <t>EA208HA-1</t>
  </si>
  <si>
    <t>1･1/8"-1･3/8" 油圧式エキスパンダーセット</t>
  </si>
  <si>
    <t>0016</t>
  </si>
  <si>
    <t>EA276G-23</t>
  </si>
  <si>
    <t>7/8" ＆ １" ガイド(旧EA276G,GE用)</t>
  </si>
  <si>
    <t>0018</t>
  </si>
  <si>
    <t>EA112BK-1</t>
  </si>
  <si>
    <t>28L 真空ポンプ(ﾊｲﾌﾞﾘｯﾄﾞ式/ﾂｰｽﾃｰｼﾞ)</t>
  </si>
  <si>
    <t>0024</t>
  </si>
  <si>
    <t>EA105D</t>
  </si>
  <si>
    <t>[R32･R410A] φ42mm デジタルゲージ</t>
  </si>
  <si>
    <t>0027</t>
  </si>
  <si>
    <t>EA495AA-11</t>
  </si>
  <si>
    <t>1･1/8" ストレーナー</t>
  </si>
  <si>
    <t>0030</t>
  </si>
  <si>
    <t>EA334ET-10</t>
  </si>
  <si>
    <t>φ210x710mm ガスボンベ用断熱カバー</t>
  </si>
  <si>
    <t>0031</t>
  </si>
  <si>
    <t>EA994ML-12</t>
  </si>
  <si>
    <t>[R134a] 蛍光剤入ｻｰﾋﾞｽ缶(ﾊｲﾌﾞﾘｯﾄﾞ車用/12</t>
  </si>
  <si>
    <t>0033</t>
  </si>
  <si>
    <t>EA997ND</t>
  </si>
  <si>
    <t>180ml 断熱フォーム用ボンド(ｴｱﾛﾎﾞﾝﾄﾞ)</t>
  </si>
  <si>
    <t>EA997NE</t>
  </si>
  <si>
    <t>500ml 断熱フォーム用ボンド(ｴｱﾛﾎﾞﾝﾄﾞ)</t>
  </si>
  <si>
    <t>EA997NL-1</t>
  </si>
  <si>
    <t>50mmx10m/3mm厚 断熱粘着テープ</t>
  </si>
  <si>
    <t>EA997NL-2</t>
  </si>
  <si>
    <t>50mmx20m/3mm厚 断熱粘着テープ</t>
  </si>
  <si>
    <t>EA997AE-32</t>
  </si>
  <si>
    <t>呼14･16兼用 ﾄﾞﾚﾝﾎｰｽ用分岐ｼﾞｮｲﾝﾄ(ﾛﾝｸﾞ)</t>
  </si>
  <si>
    <t>0042</t>
  </si>
  <si>
    <t>EA897AZ-22</t>
  </si>
  <si>
    <t>400x700mm ｽﾎﾟｯﾄｴｱｺﾝ用ﾌｨﾙﾀｰ(抗菌･防臭/5枚</t>
  </si>
  <si>
    <t>0049</t>
  </si>
  <si>
    <t>EA115MM-23A</t>
  </si>
  <si>
    <t>11.4L ハンドスプレー</t>
  </si>
  <si>
    <t>0051</t>
  </si>
  <si>
    <t>EA124KH-20</t>
  </si>
  <si>
    <t>13/16mmx20m [家庭用]散水ホースリール</t>
  </si>
  <si>
    <t>0056</t>
  </si>
  <si>
    <t>EA109SD-10</t>
  </si>
  <si>
    <t>10x300mm チューブブラシ(馬毛)</t>
  </si>
  <si>
    <t>EA763FB-5B</t>
  </si>
  <si>
    <t>AC100V/33W サーキュレーター</t>
  </si>
  <si>
    <t>EA763FB-110</t>
  </si>
  <si>
    <t>AC100V/810W ｻｰｷｭﾚｰﾀｰ(天井取付型)</t>
  </si>
  <si>
    <t>0063</t>
  </si>
  <si>
    <t>EA897EL-20</t>
  </si>
  <si>
    <t>AC100V/φ20cm(羽根径) 窓用換気扇</t>
  </si>
  <si>
    <t>EA300A-20</t>
  </si>
  <si>
    <t>(8.0+8.0mm)x20m ツインホース(溶接用)</t>
  </si>
  <si>
    <t>EA300AA-10</t>
  </si>
  <si>
    <t>(8+9mm)x10m ツインホース(溶接用)</t>
  </si>
  <si>
    <t>EA300AA-30</t>
  </si>
  <si>
    <t>(8+9mm)x30m ツインホース(溶接用)</t>
  </si>
  <si>
    <t>0076</t>
  </si>
  <si>
    <t>EA315GK-1A</t>
  </si>
  <si>
    <t>単相100V･200V兼用 ＴＩＧ溶接機</t>
  </si>
  <si>
    <t>0077</t>
  </si>
  <si>
    <t>EA315MS-67</t>
  </si>
  <si>
    <t>2.0mm ﾀﾝｸﾞｽﾃﾝ電極棒(ﾄﾘｳﾑ入り/10本)</t>
  </si>
  <si>
    <t>EA318AC-1.6</t>
  </si>
  <si>
    <t>φ1.6mm/ 500g 溶接棒(一般軟鋼用)</t>
  </si>
  <si>
    <t>EA318AC-2.6</t>
  </si>
  <si>
    <t>φ2.6mm/1kg   溶接棒(一般軟鋼用)</t>
  </si>
  <si>
    <t>0083</t>
  </si>
  <si>
    <t>EA334BG-310</t>
  </si>
  <si>
    <t>1x10mx0.7mm 溶接作業用フィルム(黄色)</t>
  </si>
  <si>
    <t>0089</t>
  </si>
  <si>
    <t>EA355KH-11A</t>
  </si>
  <si>
    <t>355mm 腕カバー(耐切創･ｹﾌﾞﾗｰ/1枚)</t>
  </si>
  <si>
    <t>EA526SH-25A</t>
  </si>
  <si>
    <t>0-28.5mm/20mm シャコ万力</t>
  </si>
  <si>
    <t>EA526SR-10</t>
  </si>
  <si>
    <t>50-250mm/136mm シャコ万力</t>
  </si>
  <si>
    <t>EA526ST-10A</t>
  </si>
  <si>
    <t>50-250mm/136mm シャコ万力(安全色/熔接用)</t>
  </si>
  <si>
    <t>0098</t>
  </si>
  <si>
    <t>EA544ED-41</t>
  </si>
  <si>
    <t>230mm 万能はさみ</t>
  </si>
  <si>
    <t>0102</t>
  </si>
  <si>
    <t>EA682HA-1050</t>
  </si>
  <si>
    <t>1050mm ボルトカッター</t>
  </si>
  <si>
    <t>EA572CK-24</t>
  </si>
  <si>
    <t>90x375mm 超硬付ケレン棒</t>
  </si>
  <si>
    <t>EA572DD-14</t>
  </si>
  <si>
    <t>80x250mm ジョイントチゼル(幅広･ｸﾞﾘｯﾌﾟ付)</t>
  </si>
  <si>
    <t>0107</t>
  </si>
  <si>
    <t>EA575-39</t>
  </si>
  <si>
    <t>1300-3000mm 打診棒(伸縮式ﾛﾝｸﾞ)</t>
  </si>
  <si>
    <t>0109</t>
  </si>
  <si>
    <t>EA575SF-4</t>
  </si>
  <si>
    <t>680g/340mm ボールピンハンマー(ｽﾃﾝﾚｽ製)</t>
  </si>
  <si>
    <t>EA575VK-2H</t>
  </si>
  <si>
    <t>273mm 木柄(EA575VK-2用)</t>
  </si>
  <si>
    <t>EA570BD-40</t>
  </si>
  <si>
    <t>41mm 交換用ハンマーヘッド(ﾅｲﾛﾝ)</t>
  </si>
  <si>
    <t>EA575WT-326</t>
  </si>
  <si>
    <t>φ60mm ハンマーヘッド(ﾎﾟﾘｴﾁﾚﾝ)</t>
  </si>
  <si>
    <t>EA524LB-20A</t>
  </si>
  <si>
    <t>90mm かべ落し･替刃</t>
  </si>
  <si>
    <t>0133</t>
  </si>
  <si>
    <t>EA526TX-10</t>
  </si>
  <si>
    <t>0-250mm/250mm Ｆ型クランプ(ﾛﾝｸﾞﾘｰﾁ)</t>
  </si>
  <si>
    <t>EA526WP-50</t>
  </si>
  <si>
    <t>0- 500mm/120mm Ｌ型クイッククランプ</t>
  </si>
  <si>
    <t>EA827AB</t>
  </si>
  <si>
    <t>φ30-130mm 自由錐</t>
  </si>
  <si>
    <t>0146</t>
  </si>
  <si>
    <t>EA109MG-101</t>
  </si>
  <si>
    <t>２号 インク筆(豚毛)</t>
  </si>
  <si>
    <t>EA109NJ</t>
  </si>
  <si>
    <t>２本組 曲げ可能刷毛</t>
  </si>
  <si>
    <t>0154</t>
  </si>
  <si>
    <t>EA109NW-2</t>
  </si>
  <si>
    <t>180x381mm(38mm) ローラー刷毛ハンドル</t>
  </si>
  <si>
    <t>EA109NG-1</t>
  </si>
  <si>
    <t>１Ｌ 調色用容器(100個)</t>
  </si>
  <si>
    <t>EA109NG-2</t>
  </si>
  <si>
    <t>２Ｌ 調色用容器(70個)</t>
  </si>
  <si>
    <t>EA109NG-3</t>
  </si>
  <si>
    <t>３Ｌ 調色用容器(50個)</t>
  </si>
  <si>
    <t>EA109NG-5</t>
  </si>
  <si>
    <t>５Ｌ 調色用容器(25個)</t>
  </si>
  <si>
    <t>0181</t>
  </si>
  <si>
    <t>EA643BL-8</t>
  </si>
  <si>
    <t>80- 90mm フックレンチ(ﾉﾝｽﾊﾟｰｷﾝｸﾞ)</t>
  </si>
  <si>
    <t>0187</t>
  </si>
  <si>
    <t>EA582LB-1</t>
  </si>
  <si>
    <t>450mm パイプ鋸 替刃(EA582LB用/1枚)</t>
  </si>
  <si>
    <t>EA682WH-9</t>
  </si>
  <si>
    <t>[EA682WH-8用]替ブレード(3枚)</t>
  </si>
  <si>
    <t>0210</t>
  </si>
  <si>
    <t>EA585JC-11</t>
  </si>
  <si>
    <t>ケーブルカッター替刃(EA585JC-1用)</t>
  </si>
  <si>
    <t>0219</t>
  </si>
  <si>
    <t>EA557BM-100A</t>
  </si>
  <si>
    <t>6x100mm [-]絶縁ドライバー(細軸)</t>
  </si>
  <si>
    <t>0220</t>
  </si>
  <si>
    <t>EA552SA-3</t>
  </si>
  <si>
    <t># 1x50mm [+]ドライバー(絶縁･精密用)</t>
  </si>
  <si>
    <t>EA552SB-1</t>
  </si>
  <si>
    <t>1.5x50mm [-]ドライバー(絶縁･精密用)</t>
  </si>
  <si>
    <t>EA552SB-5</t>
  </si>
  <si>
    <t>3.0x50mm [-]ドライバー(絶縁･精密用)</t>
  </si>
  <si>
    <t>0227</t>
  </si>
  <si>
    <t>EA897K-422</t>
  </si>
  <si>
    <t>φ400x0.04mm/200m ポリチューブ(折径628mm</t>
  </si>
  <si>
    <t>0235</t>
  </si>
  <si>
    <t>EA626J-43</t>
  </si>
  <si>
    <t>24- 33mm ケーブルグリップ[強力型]</t>
  </si>
  <si>
    <t>EA629CA-3</t>
  </si>
  <si>
    <t>26x 85mm/ 9.8kN スイベル</t>
  </si>
  <si>
    <t>EA585JD-3</t>
  </si>
  <si>
    <t>φ 35mm/605mm ケーブルカッター</t>
  </si>
  <si>
    <t>0242</t>
  </si>
  <si>
    <t>EA338AB-10A</t>
  </si>
  <si>
    <t>モ-ルカッター替刃(EA338AB用/1枚)</t>
  </si>
  <si>
    <t>EA580EE-19</t>
  </si>
  <si>
    <t>ワイヤーストリッパー替刃(EA580EE-9用)</t>
  </si>
  <si>
    <t>0254</t>
  </si>
  <si>
    <t>EA537LB-11</t>
  </si>
  <si>
    <t>145mm ニードルノーズペンチ(ﾒｯｷ)</t>
  </si>
  <si>
    <t>EA536KC-251</t>
  </si>
  <si>
    <t>250mm 強力型ニッパー</t>
  </si>
  <si>
    <t>0258</t>
  </si>
  <si>
    <t>EA537SE-3</t>
  </si>
  <si>
    <t>200mm ラジオペンチ(磨き/ｸﾞﾘｯﾌﾟ付)</t>
  </si>
  <si>
    <t>EA682BF-175</t>
  </si>
  <si>
    <t>175mm ニッパー(ﾌﾟﾗｽﾃｨｯｸ用)</t>
  </si>
  <si>
    <t>0267</t>
  </si>
  <si>
    <t>EA537T-26</t>
  </si>
  <si>
    <t>137mm 精密プライヤー(ESD/平/ﾊﾞﾈ付)</t>
  </si>
  <si>
    <t>0272</t>
  </si>
  <si>
    <t>EA815Y-11</t>
  </si>
  <si>
    <t>AC100V→DC12V･24V バッテリーチャージャー</t>
  </si>
  <si>
    <t>EA815YA-6A</t>
  </si>
  <si>
    <t>AC100V 自動充電器</t>
  </si>
  <si>
    <t>EA934ZA-52</t>
  </si>
  <si>
    <t>104x 67mm ＲＡＤパンチ(10枚)</t>
  </si>
  <si>
    <t>0307</t>
  </si>
  <si>
    <t>EA463PA-1</t>
  </si>
  <si>
    <t>600mm (ﾌﾚｷｼﾌﾞﾙ)ホースクランププライヤー</t>
  </si>
  <si>
    <t>0312</t>
  </si>
  <si>
    <t>EA604AH-61</t>
  </si>
  <si>
    <t>80-110mm オイルフィルターレンチ</t>
  </si>
  <si>
    <t>0314</t>
  </si>
  <si>
    <t>EA616LA-1</t>
  </si>
  <si>
    <t>7x 9mm ブリーダープラグめがねレンチ</t>
  </si>
  <si>
    <t>EA590MC-1</t>
  </si>
  <si>
    <t>6-16/ 9-15mm ｽﾅｯﾌﾟﾘﾝｸﾞﾌﾟﾗｲﾔ-(内外兼用)</t>
  </si>
  <si>
    <t>0342</t>
  </si>
  <si>
    <t>EA598GG-3</t>
  </si>
  <si>
    <t>1.35kg/425-680mm マグネットピックアップ</t>
  </si>
  <si>
    <t>0345</t>
  </si>
  <si>
    <t>EA724CH-2</t>
  </si>
  <si>
    <t>57x63mm/165-698mm 点検ミラー(伸縮型/3倍)</t>
  </si>
  <si>
    <t>0349</t>
  </si>
  <si>
    <t>EA617DJ-314</t>
  </si>
  <si>
    <t>3/8"DRx14mm ボルトリムーバーソケット</t>
  </si>
  <si>
    <t>0354</t>
  </si>
  <si>
    <t>EA922AB-161C</t>
  </si>
  <si>
    <t>洗車セット</t>
  </si>
  <si>
    <t>EA124LB-9A</t>
  </si>
  <si>
    <t>呼13 万能口金</t>
  </si>
  <si>
    <t>EA928AG-506A</t>
  </si>
  <si>
    <t>250x123mm マイクロファイバースポンジ</t>
  </si>
  <si>
    <t>EA929HC-117</t>
  </si>
  <si>
    <t>150x220mm 吸水ミトン(青)</t>
  </si>
  <si>
    <t>EA929HC-118</t>
  </si>
  <si>
    <t>150x220mm 吸水ミトン(緑)</t>
  </si>
  <si>
    <t>0365</t>
  </si>
  <si>
    <t>EA560PT-125</t>
  </si>
  <si>
    <t>5.5x1.0mm/125mm [-]ドライバー(ﾁﾀﾝ合金製)</t>
  </si>
  <si>
    <t>0405</t>
  </si>
  <si>
    <t>EA614LS-13</t>
  </si>
  <si>
    <t>13 mm ギアレンチ(ｽﾀﾋﾞｰ)</t>
  </si>
  <si>
    <t>0406</t>
  </si>
  <si>
    <t>EA617GT-12</t>
  </si>
  <si>
    <t>1/2"DR/12x55mm [INHEX]ビットソケット</t>
  </si>
  <si>
    <t>0408</t>
  </si>
  <si>
    <t>EA683ZF-1</t>
  </si>
  <si>
    <t>680x458x 860mm ツールワゴン(7段)</t>
  </si>
  <si>
    <t>0409</t>
  </si>
  <si>
    <t>EA687YA-5</t>
  </si>
  <si>
    <t>1/2"DR ソケットレンチセット(ﾄﾚｰ入り)</t>
  </si>
  <si>
    <t>EA687YA-8</t>
  </si>
  <si>
    <t>3/8"･1/2"DR ｲﾝﾊﾟｸﾄｿｹｯﾄｾｯﾄ(ﾄﾚｰ入り)</t>
  </si>
  <si>
    <t>EA687YA-36</t>
  </si>
  <si>
    <t>８本組 やすりセット(ﾄﾚｰ入り)</t>
  </si>
  <si>
    <t>EA684RC-112</t>
  </si>
  <si>
    <t>1"   ラチェット片目片口スパナ(首振型)</t>
  </si>
  <si>
    <t>0426</t>
  </si>
  <si>
    <t>EA602SD</t>
  </si>
  <si>
    <t>２本組 ４サイズラチェットレンチ(ｲﾝﾁ)</t>
  </si>
  <si>
    <t>0444</t>
  </si>
  <si>
    <t>EA614H-167</t>
  </si>
  <si>
    <t>15/16" 片目片口スパナ</t>
  </si>
  <si>
    <t>EA618JL-100</t>
  </si>
  <si>
    <t>3/8"DR ディープソケットセット</t>
  </si>
  <si>
    <t>EA618JL-128</t>
  </si>
  <si>
    <t>3/8"DRx 9/16" ディープソケット(六角)</t>
  </si>
  <si>
    <t>0449</t>
  </si>
  <si>
    <t>EA618JN-101</t>
  </si>
  <si>
    <t>3/8”DR ラチェットめがねソケットセット</t>
  </si>
  <si>
    <t>0451</t>
  </si>
  <si>
    <t>EA618KK-72</t>
  </si>
  <si>
    <t>1/2"DRx1･3/16" ソケット(十二角)</t>
  </si>
  <si>
    <t>0456</t>
  </si>
  <si>
    <t>EA618AK-610</t>
  </si>
  <si>
    <t>1/4"DR/10mm ユニバーサルソケット(12角)</t>
  </si>
  <si>
    <t>EA618AK-612</t>
  </si>
  <si>
    <t>1/4"DR/12mm ユニバーサルソケット(12角)</t>
  </si>
  <si>
    <t>EA618AK-613</t>
  </si>
  <si>
    <t>1/4"DR/13mm ユニバーサルソケット(12角)</t>
  </si>
  <si>
    <t>EA618AK-614</t>
  </si>
  <si>
    <t>1/4"DR/14mm ユニバーサルソケット(12角)</t>
  </si>
  <si>
    <t>EA618BM-100</t>
  </si>
  <si>
    <t>3/8"DR [ﾅｯﾄｸﾞﾘｯﾌﾟ]ディープソケットセット</t>
  </si>
  <si>
    <t>EA618BW-130</t>
  </si>
  <si>
    <t>3/8"DRx 13mm [2重4角]ソケット</t>
  </si>
  <si>
    <t>0463</t>
  </si>
  <si>
    <t>EA618CR-208</t>
  </si>
  <si>
    <t>1/2"DRx8㎜/100㎜ [INHEX]ビットソケット</t>
  </si>
  <si>
    <t>EA614AD-21</t>
  </si>
  <si>
    <t>21mm ﾗﾁｪｯﾄｺﾝﾋﾞﾈｰｼｮﾝﾚﾝﾁ(首振ﾛｯｸ型)</t>
  </si>
  <si>
    <t>EA615AN-7</t>
  </si>
  <si>
    <t>13x17mm 両口スパナ(軽量)</t>
  </si>
  <si>
    <t>EA615BE-1</t>
  </si>
  <si>
    <t>3.2x4mm/ 82mm 両口スパナ(ﾐﾆ)</t>
  </si>
  <si>
    <t>EA618GG-13</t>
  </si>
  <si>
    <t>13x250mm Ｔ型ＢＯＸレンチ</t>
  </si>
  <si>
    <t>0469</t>
  </si>
  <si>
    <t>EA164DR-15</t>
  </si>
  <si>
    <t>1/2"DRx15mm ソケット(動力工具用)</t>
  </si>
  <si>
    <t>EA164C-2</t>
  </si>
  <si>
    <t>3/8"DRx48mm ｲﾝﾊﾟｸﾄユニバーサルジョイント</t>
  </si>
  <si>
    <t>0486</t>
  </si>
  <si>
    <t>EA602AR-25</t>
  </si>
  <si>
    <t>25mm/500mm 四角ラチェットレンチ</t>
  </si>
  <si>
    <t>0491</t>
  </si>
  <si>
    <t>EA613XK-4</t>
  </si>
  <si>
    <t>120-320mm アジャスタブルフックレンチ</t>
  </si>
  <si>
    <t>EA613XR-11</t>
  </si>
  <si>
    <t>22-125mm/10 mm 自在ピンレンチ</t>
  </si>
  <si>
    <t>EA534XD-230</t>
  </si>
  <si>
    <t>267mm ｾｰﾌﾃｨｰ･ﾜｲﾔｰﾂｲｽﾀｰ(左ねじり/ｵｰﾄﾘﾀｰﾝ)</t>
  </si>
  <si>
    <t>0498</t>
  </si>
  <si>
    <t>EA723JE-41A</t>
  </si>
  <si>
    <t>10- 50N･m(1/2"DR) トルクレンチ</t>
  </si>
  <si>
    <t>0499</t>
  </si>
  <si>
    <t>EA723NH-4</t>
  </si>
  <si>
    <t>1/2"DR デジタル式トルク測定器</t>
  </si>
  <si>
    <t>EA552EX-12</t>
  </si>
  <si>
    <t>+3.0/-0.8mm [+ -]両頭ドライバー(ｾﾗﾐｯｸ)</t>
  </si>
  <si>
    <t>EA552EB-106</t>
  </si>
  <si>
    <t>3/32"x 64mm [Hex]ドライバー(精密用)</t>
  </si>
  <si>
    <t>0513</t>
  </si>
  <si>
    <t>EA557AW-100</t>
  </si>
  <si>
    <t>6.0x100mm[-]ドライバー(貫通柄･六角軸)</t>
  </si>
  <si>
    <t>EA560PE</t>
  </si>
  <si>
    <t>６本組［+ -］ドライバー</t>
  </si>
  <si>
    <t>EA560PE-1A</t>
  </si>
  <si>
    <t>#1 x 80mm [+]ドライバー</t>
  </si>
  <si>
    <t>EA560PE-26</t>
  </si>
  <si>
    <t>2.5x 50mm [-]ドライバー</t>
  </si>
  <si>
    <t>EA560PE-62</t>
  </si>
  <si>
    <t>6.5x140mm [-]ドライバー</t>
  </si>
  <si>
    <t>EA560PE-510A</t>
  </si>
  <si>
    <t>#0-#3/４本組 [+]ドライバー</t>
  </si>
  <si>
    <t>EA560PF</t>
  </si>
  <si>
    <t>６本組 [+ -]ドライバー(手元六角)</t>
  </si>
  <si>
    <t>EA573LY-1.5</t>
  </si>
  <si>
    <t>1.5 x 70mm [Ball-Hexagon]ドライバー</t>
  </si>
  <si>
    <t>EA573MF-8</t>
  </si>
  <si>
    <t>T8x 60mm [Torx]ドライバー</t>
  </si>
  <si>
    <t>EA573MF-15</t>
  </si>
  <si>
    <t>T15x 80mm [Torx]ドライバー</t>
  </si>
  <si>
    <t>EA573MG-25</t>
  </si>
  <si>
    <t>T25x120mm [Bore Torx]ドライバー</t>
  </si>
  <si>
    <t>0530</t>
  </si>
  <si>
    <t>EA564AH-2A</t>
  </si>
  <si>
    <t>[+] ﾄﾞﾗｲﾊﾞｰ(差替式・ﾗﾁｪｯﾄ・ｽﾀﾋﾞｰ型)</t>
  </si>
  <si>
    <t>EA564AH-23</t>
  </si>
  <si>
    <t>[+・Hex] ｽﾀﾋﾞｰﾄﾞﾗｲﾊﾞｰｾｯﾄ(差替式・ﾗﾁｪｯﾄ)</t>
  </si>
  <si>
    <t>0533</t>
  </si>
  <si>
    <t>EA550P-30</t>
  </si>
  <si>
    <t>軸1/4"x 30mm ドライバーハンドル(ﾗﾁｪｯﾄ式)</t>
  </si>
  <si>
    <t>EA611AM-53</t>
  </si>
  <si>
    <t>#3x25mm [Square]ドライバービット</t>
  </si>
  <si>
    <t>EA573BM</t>
  </si>
  <si>
    <t>2- 6mm/150mm/６本組 [Hexagon]Ｔ型レンチ</t>
  </si>
  <si>
    <t>EA573BM-1</t>
  </si>
  <si>
    <t>2-10mm/150mm/８本組 [Hexagon]Ｔ型レンチ</t>
  </si>
  <si>
    <t>EA573BN-24</t>
  </si>
  <si>
    <t>1/8"x230mm [Hexagon]Ｔ型レンチ</t>
  </si>
  <si>
    <t>EA573BN-27</t>
  </si>
  <si>
    <t>3/16"x230mm [Hexagon]Ｔ型レンチ</t>
  </si>
  <si>
    <t>EA573BR-103</t>
  </si>
  <si>
    <t>7/64"x230mm [Ball-Hexagon] Ｔ型レンチ</t>
  </si>
  <si>
    <t>EA573BR-105</t>
  </si>
  <si>
    <t>9/64"x230mm [Ball-Hexagon] Ｔ型レンチ</t>
  </si>
  <si>
    <t>EA573BR-106</t>
  </si>
  <si>
    <t>5/32"x230mm [Ball-Hexagon] Ｔ型レンチ</t>
  </si>
  <si>
    <t>EA573BR-109</t>
  </si>
  <si>
    <t>1/4"x230mm [Ball-Hexagon] Ｔ型レンチ</t>
  </si>
  <si>
    <t>0565</t>
  </si>
  <si>
    <t>EA573TM-210</t>
  </si>
  <si>
    <t>T10x112mm [Torx]キーレンチ(ﾎｰﾙﾄﾞ仕様)</t>
  </si>
  <si>
    <t>0567</t>
  </si>
  <si>
    <t>EA566AE</t>
  </si>
  <si>
    <t>２本組 オーリング・オイルシールピック</t>
  </si>
  <si>
    <t>0572</t>
  </si>
  <si>
    <t>EA572DV-2</t>
  </si>
  <si>
    <t>9.0x200mm 寄せポンチ</t>
  </si>
  <si>
    <t>0580</t>
  </si>
  <si>
    <t>EA826VR-42</t>
  </si>
  <si>
    <t>55mm/3.0mm軸 ﾀﾞｲﾔﾓﾝﾄﾞ鏝やすり(平/#200)</t>
  </si>
  <si>
    <t>EA826VR-43</t>
  </si>
  <si>
    <t>55mm/3.0mm軸 ﾀﾞｲﾔﾓﾝﾄﾞ鏝やすり(丸/#200)</t>
  </si>
  <si>
    <t>EA826VR-47</t>
  </si>
  <si>
    <t>55mm/3.0mm軸 ﾀﾞｲﾔﾓﾝﾄﾞ鏝やすり(燕尾/#200)</t>
  </si>
  <si>
    <t>EA826VR-53</t>
  </si>
  <si>
    <t>55mm/3.0mm軸 ﾀﾞｲﾔﾓﾝﾄﾞ鏝やすり(丸/#140)</t>
  </si>
  <si>
    <t>EA826VR-57</t>
  </si>
  <si>
    <t>55mm/3.0mm軸 ﾀﾞｲﾔﾓﾝﾄﾞ鏝やすり(燕尾/#140)</t>
  </si>
  <si>
    <t>0581</t>
  </si>
  <si>
    <t>EA826VP-25</t>
  </si>
  <si>
    <t>25x150mm/#325/400 ダイヤモンド研磨シート</t>
  </si>
  <si>
    <t>EA522G-201</t>
  </si>
  <si>
    <t>400g/ #36- #60 金剛砂</t>
  </si>
  <si>
    <t>EA522GD-103</t>
  </si>
  <si>
    <t>12x170x22mm/#120  ｽﾃｨｯｸｺﾞﾑ砥石(ﾌﾞﾙｰ)</t>
  </si>
  <si>
    <t>EA366C-1</t>
  </si>
  <si>
    <t>93x115㎜ 耐水ペーパーセット(6枚)</t>
  </si>
  <si>
    <t>0595</t>
  </si>
  <si>
    <t>EA366EE-3</t>
  </si>
  <si>
    <t>#120/80x50x20mm 研磨ブロック(ｺﾞﾑ製)</t>
  </si>
  <si>
    <t>EA366EG-4</t>
  </si>
  <si>
    <t>125x76x25mm/中目･細目 研磨ブロック</t>
  </si>
  <si>
    <t>0604</t>
  </si>
  <si>
    <t>EA109KD-4</t>
  </si>
  <si>
    <t>225mm 柄付ブラシ(真鍮製/2行･曲)</t>
  </si>
  <si>
    <t>EA115HH-2</t>
  </si>
  <si>
    <t>2.6L 超音波洗浄機</t>
  </si>
  <si>
    <t>0609</t>
  </si>
  <si>
    <t>EA992CH-103</t>
  </si>
  <si>
    <t>φ340mm 部品洗浄ざるセット</t>
  </si>
  <si>
    <t>0613</t>
  </si>
  <si>
    <t>EA508SH-106F</t>
  </si>
  <si>
    <t>[EA508SH-106用] ふた(ｽﾃﾝﾚｽ製)</t>
  </si>
  <si>
    <t>0620</t>
  </si>
  <si>
    <t>EA929AH-1</t>
  </si>
  <si>
    <t>170x300mm ロールワイパー(300枚)</t>
  </si>
  <si>
    <t>0628</t>
  </si>
  <si>
    <t>EA991JG-5</t>
  </si>
  <si>
    <t>3/4"NPT/2"NPT ドラム缶ロックセット</t>
  </si>
  <si>
    <t>EA991JG-10</t>
  </si>
  <si>
    <t>液面計･バルブ付(ﾄﾞﾗﾑ缶用)</t>
  </si>
  <si>
    <t>0632</t>
  </si>
  <si>
    <t>EA991CS-11</t>
  </si>
  <si>
    <t>19mm 手動ｶﾞﾝﾉｽﾞﾙ(SUSﾉｽﾞﾙ/ｱﾄﾞﾌﾞﾙｰ対応)</t>
  </si>
  <si>
    <t>0643</t>
  </si>
  <si>
    <t>EA166DN-450</t>
  </si>
  <si>
    <t>3/8"-32UNEFx450mm ﾌﾚｷﾎｰｽ(ｸﾞﾘｰｽｶﾞﾝ用)</t>
  </si>
  <si>
    <t>EA991CN-101</t>
  </si>
  <si>
    <t>1/8"NPT グリースポンプ用カプラー</t>
  </si>
  <si>
    <t>EA991CN-103</t>
  </si>
  <si>
    <t>グリースガン用カプラー(90ﾟ)</t>
  </si>
  <si>
    <t>0658</t>
  </si>
  <si>
    <t>EA637EM-1</t>
  </si>
  <si>
    <t>50 -63mm/ 40kN ウェッジブロック</t>
  </si>
  <si>
    <t>EA595BA-15</t>
  </si>
  <si>
    <t>130mm 精密ピンセット(ﾆｯｹﾙ製)</t>
  </si>
  <si>
    <t>0677</t>
  </si>
  <si>
    <t>EA595AR-42</t>
  </si>
  <si>
    <t>120mm 精密用ピンセット(ｽﾃﾝﾚｽ製 ESD)</t>
  </si>
  <si>
    <t>EA595GD-45</t>
  </si>
  <si>
    <t>126mm ピンセット(ｽﾃﾝﾚｽ製)</t>
  </si>
  <si>
    <t>0680</t>
  </si>
  <si>
    <t>EA595GC-14</t>
  </si>
  <si>
    <t>2.0x200mm ピンセット</t>
  </si>
  <si>
    <t>EA595GC-40</t>
  </si>
  <si>
    <t>2.0x170mm  ピンセット</t>
  </si>
  <si>
    <t>0681</t>
  </si>
  <si>
    <t>EA595LC-4</t>
  </si>
  <si>
    <t>150mm ロックピンセット(曲/ｽﾃﾚﾝｽ製)</t>
  </si>
  <si>
    <t>0682</t>
  </si>
  <si>
    <t>EA755CA-4</t>
  </si>
  <si>
    <t>x500～x550 マイクロスコープ</t>
  </si>
  <si>
    <t>EA755CC-2A</t>
  </si>
  <si>
    <t>x60/x400 マイクロスコープ</t>
  </si>
  <si>
    <t>EA311CE-14</t>
  </si>
  <si>
    <t>2.0mm/500g 巻はんだ</t>
  </si>
  <si>
    <t>0696</t>
  </si>
  <si>
    <t>EA321AA-11</t>
  </si>
  <si>
    <t>1.8m 静電気防止アンクルストラップ</t>
  </si>
  <si>
    <t>0697</t>
  </si>
  <si>
    <t>EA997RE-102A</t>
  </si>
  <si>
    <t>200x100x3.0mm 半導電ゲルシート(ｳﾚﾀﾝ)</t>
  </si>
  <si>
    <t>EA109DY-111</t>
  </si>
  <si>
    <t>φ3.0x 65mm 精密用ｸﾘｰﾆﾝｸﾞｽﾃｨｯｸ(50本)</t>
  </si>
  <si>
    <t>0706</t>
  </si>
  <si>
    <t>EA910ED-26A</t>
  </si>
  <si>
    <t>26.0cm 静電気帯電防止作業ブーツ</t>
  </si>
  <si>
    <t>EA910ED-27A</t>
  </si>
  <si>
    <t>27.0cm 静電気帯電防止作業ブーツ</t>
  </si>
  <si>
    <t>0708</t>
  </si>
  <si>
    <t>EA720ME-81</t>
  </si>
  <si>
    <t>1m 測量ロッド(継ぎ足し用/白始まり)</t>
  </si>
  <si>
    <t>EA720MA-230</t>
  </si>
  <si>
    <t>150mmx30m 測量テープ(ｽﾀﾝﾄﾞ付)</t>
  </si>
  <si>
    <t>0715</t>
  </si>
  <si>
    <t>EA720GL-5A</t>
  </si>
  <si>
    <t>19mmx5.0m メジャー(ｽﾄｯﾊﾟｰ付)</t>
  </si>
  <si>
    <t>EA925HR-1</t>
  </si>
  <si>
    <t>60mm メジャーホルダー(角度調整式)</t>
  </si>
  <si>
    <t>0719</t>
  </si>
  <si>
    <t>EA720CM-75</t>
  </si>
  <si>
    <t>25mmx7.5m メジャー(ﾏｸﾞﾈｯﾄ爪付)</t>
  </si>
  <si>
    <t>EA720HP-355</t>
  </si>
  <si>
    <t>25mmx5.5m ﾒｼﾞｬｰ(ﾏｸﾞﾈｯﾄﾎﾙﾀﾞｰ･安全ﾛｰﾌﾟ付)</t>
  </si>
  <si>
    <t>EA581DA-114</t>
  </si>
  <si>
    <t>45ml 作業線インク(ｵﾚﾝｼﾞ/LGS用)</t>
  </si>
  <si>
    <t>EA581DA-121</t>
  </si>
  <si>
    <t>墨つぼ用リール(EA581DA-10用)</t>
  </si>
  <si>
    <t>EA581CA-21</t>
  </si>
  <si>
    <t>20kg 大容量 ずっしり粉チョーク(白)</t>
  </si>
  <si>
    <t>0732</t>
  </si>
  <si>
    <t>EA721SA-1</t>
  </si>
  <si>
    <t>120x120mm アングルレベル(ﾏｸﾞﾈｯﾄ付)</t>
  </si>
  <si>
    <t>0735</t>
  </si>
  <si>
    <t>EA720YN-48</t>
  </si>
  <si>
    <t>750mm 鋼製ｽﾄﾚｰﾄｴｯｼﾞ(ﾍﾞﾍﾞﾙ型A級)</t>
  </si>
  <si>
    <t>0750</t>
  </si>
  <si>
    <t>EA725RB-320</t>
  </si>
  <si>
    <t>1.00x305mm スチールフィラーゲージ(12枚)</t>
  </si>
  <si>
    <t>EA715CB-31</t>
  </si>
  <si>
    <t>30kg( 10g) デジタルポータブルスケール</t>
  </si>
  <si>
    <t>0763</t>
  </si>
  <si>
    <t>EA776BD-10</t>
  </si>
  <si>
    <t>デジタル糖度計(屈折計)</t>
  </si>
  <si>
    <t>0764</t>
  </si>
  <si>
    <t>EA776AM-5</t>
  </si>
  <si>
    <t>ペーハー計(ﾍﾟﾝ型)</t>
  </si>
  <si>
    <t>0770</t>
  </si>
  <si>
    <t>EA707D-46</t>
  </si>
  <si>
    <t>2.5x50mm [-]ドライバー(検電)</t>
  </si>
  <si>
    <t>0777</t>
  </si>
  <si>
    <t>EA707</t>
  </si>
  <si>
    <t>アナログテスター</t>
  </si>
  <si>
    <t>0784</t>
  </si>
  <si>
    <t>EA940DT-89</t>
  </si>
  <si>
    <t>1000mm ﾃｽﾄﾘｰﾄﾞ(両端ﾊﾞﾅﾅﾌﾟﾗｸﾞ/2本)</t>
  </si>
  <si>
    <t>0788</t>
  </si>
  <si>
    <t>EA742HD-3</t>
  </si>
  <si>
    <t>電圧データロガー</t>
  </si>
  <si>
    <t>0798</t>
  </si>
  <si>
    <t>EA739AR-1</t>
  </si>
  <si>
    <t>デジタル風速計</t>
  </si>
  <si>
    <t>0802</t>
  </si>
  <si>
    <t>EA742H-11</t>
  </si>
  <si>
    <t>[EA742HB-1用]  1m 温度センサー</t>
  </si>
  <si>
    <t>EA742H-12</t>
  </si>
  <si>
    <t>[EA742HB-1用]  5m 温度センサー</t>
  </si>
  <si>
    <t>EA742HB-11</t>
  </si>
  <si>
    <t>熱電対]温度データロガー</t>
  </si>
  <si>
    <t>EA742MK-22</t>
  </si>
  <si>
    <t>熱中症暑さ指数計</t>
  </si>
  <si>
    <t>EA742MK-54</t>
  </si>
  <si>
    <t>φ230mm 熱中症指数計(温湿度計付/防雨型)</t>
  </si>
  <si>
    <t>EA742MK-62</t>
  </si>
  <si>
    <t>φ106mm 熱中症指数計</t>
  </si>
  <si>
    <t>EA742MK-63</t>
  </si>
  <si>
    <t>φ156mm 熱中症指数計</t>
  </si>
  <si>
    <t>0809</t>
  </si>
  <si>
    <t>EA728AC-73</t>
  </si>
  <si>
    <t>235x49x92mm ﾃﾞｼﾞﾀﾙ温度･湿度計(電波時計付</t>
  </si>
  <si>
    <t>EA728GJ-11</t>
  </si>
  <si>
    <t>210x 20mm 冷蔵庫用温度計</t>
  </si>
  <si>
    <t>EA728GJ-17</t>
  </si>
  <si>
    <t>φ52mm  冷蔵庫用温度計</t>
  </si>
  <si>
    <t>0813</t>
  </si>
  <si>
    <t>EA728EB-8</t>
  </si>
  <si>
    <t>φ300mm 温度･湿度計</t>
  </si>
  <si>
    <t>0814</t>
  </si>
  <si>
    <t>EA722CA-61</t>
  </si>
  <si>
    <t>-50℃/+300℃ デジタル温度計</t>
  </si>
  <si>
    <t>0815</t>
  </si>
  <si>
    <t>EA727AD-34</t>
  </si>
  <si>
    <t>0- 50ﾟC/ 50mm 温度計･平型保護枠付(L型)</t>
  </si>
  <si>
    <t>0820</t>
  </si>
  <si>
    <t>EA857DS</t>
  </si>
  <si>
    <t>AC100V/1100W セーバーソー</t>
  </si>
  <si>
    <t>0837</t>
  </si>
  <si>
    <t>EA813HF-32</t>
  </si>
  <si>
    <t>DC18.0V/8.0Ah ﾘﾁｳﾑｲｵﾝﾊﾞｯﾃﾘｰ</t>
  </si>
  <si>
    <t>0838</t>
  </si>
  <si>
    <t>EA801AM-5A</t>
  </si>
  <si>
    <t>13mm/610W 電気ドリル(正･逆転)</t>
  </si>
  <si>
    <t>EA803AS-2A</t>
  </si>
  <si>
    <t>AC100V/500W/6.0mm トリマー</t>
  </si>
  <si>
    <t>EA854YA-3</t>
  </si>
  <si>
    <t>5.0mmx14T バンドソー(非鉄・厚物用)</t>
  </si>
  <si>
    <t>0843</t>
  </si>
  <si>
    <t>EA813RC-2B</t>
  </si>
  <si>
    <t>DC 3.6V ドライバードリル(充電式)</t>
  </si>
  <si>
    <t>0850</t>
  </si>
  <si>
    <t>EA813WA-33</t>
  </si>
  <si>
    <t>[EA813WA-20用] 10x30mm カットソー替刃</t>
  </si>
  <si>
    <t>EA818ED-25</t>
  </si>
  <si>
    <t>3.0mm軸 コレット</t>
  </si>
  <si>
    <t>EA818E-427</t>
  </si>
  <si>
    <t>4.8x 4.8mm/3.2mm軸 ﾛｰﾀﾘｰｶｯﾀｰ(2本入)</t>
  </si>
  <si>
    <t>EA818E-431</t>
  </si>
  <si>
    <t>3.2x 3.0mm/3.2mm軸 ﾛｰﾀﾘｰｶｯﾀｰ(2本入)</t>
  </si>
  <si>
    <t>EA818E-113A</t>
  </si>
  <si>
    <t>3.2mm/3.2mm軸 軸付ﾌﾞﾗｼ(ｽﾁｰﾙﾜｲﾔｰ/2本入)</t>
  </si>
  <si>
    <t>EA818E-122A</t>
  </si>
  <si>
    <t>13.0mm/3.2mm軸 軸付ブラシ(ｽﾃﾝﾚｽﾜｲﾔｰ/2本)</t>
  </si>
  <si>
    <t>EA818E-131A</t>
  </si>
  <si>
    <t>19.0mm/3.2mm軸 軸付ブラシ(真鍮/2本)</t>
  </si>
  <si>
    <t>EA818E-143</t>
  </si>
  <si>
    <t>32.0x 1.6mm カッティング砥石(5枚)</t>
  </si>
  <si>
    <t>0862</t>
  </si>
  <si>
    <t>EA818EG-1</t>
  </si>
  <si>
    <t>カーバイドポイント</t>
  </si>
  <si>
    <t>0864</t>
  </si>
  <si>
    <t>EA896HA-24</t>
  </si>
  <si>
    <t>100x250mm/150W シリコンラバーヒーター</t>
  </si>
  <si>
    <t>EA896HA-25</t>
  </si>
  <si>
    <t>100x300mm/180W シリコンラバーヒーター</t>
  </si>
  <si>
    <t>EA896HA-43</t>
  </si>
  <si>
    <t>200x300mm/360W シリコンラバーヒーター</t>
  </si>
  <si>
    <t>0867</t>
  </si>
  <si>
    <t>EA812HB-11</t>
  </si>
  <si>
    <t>AC100V→DC12V･DC 5V コンバーター</t>
  </si>
  <si>
    <t>0873</t>
  </si>
  <si>
    <t>EA815BV-1</t>
  </si>
  <si>
    <t>AC125V/15A/30m コードリール(USBﾎﾟｰﾄ4口)</t>
  </si>
  <si>
    <t>0886</t>
  </si>
  <si>
    <t>EA824PA-4.3</t>
  </si>
  <si>
    <t>4.3x 61mm 超硬ドリル(TiAlN coat)</t>
  </si>
  <si>
    <t>0888</t>
  </si>
  <si>
    <t>EA824DV-4.0</t>
  </si>
  <si>
    <t>4.0mm ストレートドリル(両刃/HSS)</t>
  </si>
  <si>
    <t>EA824HA-110</t>
  </si>
  <si>
    <t>10.0x 88mm ｽﾎﾟｯﾄ溶接取り外しドリル</t>
  </si>
  <si>
    <t>EA824DG-2.8</t>
  </si>
  <si>
    <t>1/4"/2.8mm ドリルビット(HSS/2本)</t>
  </si>
  <si>
    <t>EA827HV-4</t>
  </si>
  <si>
    <t>6.0x130mm/MT-1 マシンリーマー</t>
  </si>
  <si>
    <t>0900</t>
  </si>
  <si>
    <t>EA829HA-16K</t>
  </si>
  <si>
    <t>M16x 1.0/  9P ハンドタップ(HSS)</t>
  </si>
  <si>
    <t>0905</t>
  </si>
  <si>
    <t>EA829EG-3B</t>
  </si>
  <si>
    <t>M 3 x0.35 ハンドタップ３本組(HSS)</t>
  </si>
  <si>
    <t>0911</t>
  </si>
  <si>
    <t>EA829VX-2</t>
  </si>
  <si>
    <t>M 6-M24 タップダイスセット(並目/細目)</t>
  </si>
  <si>
    <t>0912</t>
  </si>
  <si>
    <t>EA829AB-53</t>
  </si>
  <si>
    <t>25.4mm 六角ダイスハンドル</t>
  </si>
  <si>
    <t>0920</t>
  </si>
  <si>
    <t>EA819DG-62</t>
  </si>
  <si>
    <t>φ1.5mm/50mm ダイヤモンドバー(丸/3mm軸)</t>
  </si>
  <si>
    <t>0921</t>
  </si>
  <si>
    <t>EA819DE-11</t>
  </si>
  <si>
    <t>20x0.4mm ダイヤモンドカッター(3mm軸)</t>
  </si>
  <si>
    <t>0923</t>
  </si>
  <si>
    <t>EA819GB-82</t>
  </si>
  <si>
    <t>#120･10x10mm/3mm軸 軸付ゴム砥石(ｿﾌﾄ)</t>
  </si>
  <si>
    <t>0938</t>
  </si>
  <si>
    <t>EA819DL-16</t>
  </si>
  <si>
    <t>13x10x60mm ダイヤモンドバー(6mm軸)</t>
  </si>
  <si>
    <t>0939</t>
  </si>
  <si>
    <t>EA819GA-702</t>
  </si>
  <si>
    <t># 24･16x32mm / 6mm軸 軸付砥石(A)</t>
  </si>
  <si>
    <t>EA819GA-721</t>
  </si>
  <si>
    <t># 24･25x10mm / 6mm軸 軸付砥石(A)</t>
  </si>
  <si>
    <t>0944</t>
  </si>
  <si>
    <t>EA825SB-72</t>
  </si>
  <si>
    <t>4-20mm ステップドリル(ｽﾊﾟｲﾗﾙ/HSS)</t>
  </si>
  <si>
    <t>0949</t>
  </si>
  <si>
    <t>EA822H-41</t>
  </si>
  <si>
    <t>41mm ﾀﾞｲﾔﾓﾝﾄﾞﾎｰﾙｿｰ(磁器ﾀｲﾙ用/替刃のみ)</t>
  </si>
  <si>
    <t>0958</t>
  </si>
  <si>
    <t>EA824BP-113</t>
  </si>
  <si>
    <t>1.5-8.0mm/13本組 木工用ドリルセット(HSS)</t>
  </si>
  <si>
    <t>EA828A-30A</t>
  </si>
  <si>
    <t>30本組 ルータービットセット</t>
  </si>
  <si>
    <t>0962</t>
  </si>
  <si>
    <t>EA854LG-81</t>
  </si>
  <si>
    <t>100mmx8T ｼﾞｸﾞｿｰﾌﾞﾚｰﾄﾞ(鉄･ｱﾙﾐ･非鉄金属3枚</t>
  </si>
  <si>
    <t>0963</t>
  </si>
  <si>
    <t>EA857SC-1</t>
  </si>
  <si>
    <t>02mmx14T ﾚｼﾌﾟﾛｿｰﾌﾞﾚｰﾄﾞ(金工用/5枚)</t>
  </si>
  <si>
    <t>EA857SC-16</t>
  </si>
  <si>
    <t>300mmx 6T ﾚｼﾌﾟﾛｿｰﾌﾞﾚｰﾄﾞ(木工用/5枚)</t>
  </si>
  <si>
    <t>0967</t>
  </si>
  <si>
    <t>EA162RA-3</t>
  </si>
  <si>
    <t># 80/125mm ﾃﾞｨｽｸﾍﾟｰﾊﾟｰ(のり付/10枚)</t>
  </si>
  <si>
    <t>0971</t>
  </si>
  <si>
    <t>EA809ME-1</t>
  </si>
  <si>
    <t>102mm ディスクペーパー用ゴムパッド</t>
  </si>
  <si>
    <t>0973</t>
  </si>
  <si>
    <t>EA809YP-2</t>
  </si>
  <si>
    <t>100mm/M10 ﾜｲﾔｰﾌﾞﾗｼ(ﾎｲｰﾙ型/ｽﾃﾚﾝｽ)</t>
  </si>
  <si>
    <t>0979</t>
  </si>
  <si>
    <t>EA819AX-4</t>
  </si>
  <si>
    <t>100mm 軸付布バフ</t>
  </si>
  <si>
    <t>0983</t>
  </si>
  <si>
    <t>EA819EJ-15</t>
  </si>
  <si>
    <t>31.8x90mm パワーブラシ(ﾊｲｶｰﾎﾞﾝｽﾁｰﾙ)</t>
  </si>
  <si>
    <t>EA819EK-15</t>
  </si>
  <si>
    <t>31.8x90mm パワーブラシ(ｽﾃﾝﾚｽ製)</t>
  </si>
  <si>
    <t>0985</t>
  </si>
  <si>
    <t>EA813A-508</t>
  </si>
  <si>
    <t>#2x 82mm トーションビット(5本)</t>
  </si>
  <si>
    <t>EA813A-510</t>
  </si>
  <si>
    <t>#2x100mm トーションビット(5本)</t>
  </si>
  <si>
    <t>EA813AE-31</t>
  </si>
  <si>
    <t>#2x 65mm 衝撃吸収スリムビット(2本組)</t>
  </si>
  <si>
    <t>0997</t>
  </si>
  <si>
    <t>EA159HP</t>
  </si>
  <si>
    <t>22,000rpm/ 50mm ｴｱｰｻﾝﾀﾞｰ(ｱﾝｸﾞﾙ型/ﾐﾆ)</t>
  </si>
  <si>
    <t>EA162MA-6</t>
  </si>
  <si>
    <t>[EA162MA-2用] 中間ソフトパッド</t>
  </si>
  <si>
    <t>EA161LN-18</t>
  </si>
  <si>
    <t>100㎜x   18T エアーソーブレード(25枚)</t>
  </si>
  <si>
    <t>EA166F-1</t>
  </si>
  <si>
    <t>220x45x160mm エア―カッター</t>
  </si>
  <si>
    <t>EA125BB-12A</t>
  </si>
  <si>
    <t>5.0/8.0mmx9.6m ウレタンホース(雄ねじ付)</t>
  </si>
  <si>
    <t>1015</t>
  </si>
  <si>
    <t>EA153AB-5A</t>
  </si>
  <si>
    <t>Rc 1/4" ミニＦ.Ｒ.Ｌ.ユニット</t>
  </si>
  <si>
    <t>EA153AB-6A</t>
  </si>
  <si>
    <t>1017</t>
  </si>
  <si>
    <t>EA153SS-12</t>
  </si>
  <si>
    <t>Rc 1/4"・ 750L/min ミストセパレーター</t>
  </si>
  <si>
    <t>EA153SS-54</t>
  </si>
  <si>
    <t>Rc 1/2" ミストセパレーター(ﾌﾞﾗｹｯﾄ付)</t>
  </si>
  <si>
    <t>1019</t>
  </si>
  <si>
    <t>EA153SJ-53</t>
  </si>
  <si>
    <t>Rc1/4" ハンドバルブ(3ﾎﾟｰﾄ/ﾀﾞﾌﾞﾙｱｸｼｮﾝ)</t>
  </si>
  <si>
    <t>1023</t>
  </si>
  <si>
    <t>EA125FL-4A</t>
  </si>
  <si>
    <t>4.35/ 6.35mmx10m フッ素樹脂ﾁｭｰﾌﾞ(PFA)</t>
  </si>
  <si>
    <t>1030</t>
  </si>
  <si>
    <t>EA425HE-62</t>
  </si>
  <si>
    <t>6mmxRc1/4" コネクタ(雌ねじ/ﾌｯ素樹脂)</t>
  </si>
  <si>
    <t>1033</t>
  </si>
  <si>
    <t>EA426AS-5</t>
  </si>
  <si>
    <t>10 x 10 mm ﾘﾝｸﾞｼﾞｮｲﾝﾄ(両口ﾛｯｸﾅｯﾄ付)</t>
  </si>
  <si>
    <t>1035</t>
  </si>
  <si>
    <t>EA140EC-12</t>
  </si>
  <si>
    <t>RC 1/4" 雌ねじプラグ(ｽｲﾍﾞﾙ型)</t>
  </si>
  <si>
    <t>EA140EK-9.5</t>
  </si>
  <si>
    <t>11.0mm プラグ(ｴｱｰﾎｰｽ用/2本)</t>
  </si>
  <si>
    <t>1039</t>
  </si>
  <si>
    <t>EA140GK-101</t>
  </si>
  <si>
    <t>G 1/8" 雌ねじカップリング(ｽﾃﾝﾚｽ製)</t>
  </si>
  <si>
    <t>1041</t>
  </si>
  <si>
    <t>EA141AS-93</t>
  </si>
  <si>
    <t>R 3/8"x 9.0mm 雄ねじステム(ｴｲﾄﾆｯﾌﾟﾙB)</t>
  </si>
  <si>
    <t>EA141AS-96</t>
  </si>
  <si>
    <t>R 1/2"x15.0mm 雄ねじステム(ｴｲﾄﾆｯﾌﾟﾙB)</t>
  </si>
  <si>
    <t>1047</t>
  </si>
  <si>
    <t>EA425BD-210</t>
  </si>
  <si>
    <t>R 1/4"x12.0mm ミニボールバルブ(ﾄﾞﾚﾝ用)</t>
  </si>
  <si>
    <t>EA425BH-128</t>
  </si>
  <si>
    <t>R 1/4"x 8.0mm ボールバルブ(ｽﾃﾑ式･ﾐﾆﾁｭｱ)</t>
  </si>
  <si>
    <t>EA470B-6</t>
  </si>
  <si>
    <t>G 3/4"   三方ボールバルブ</t>
  </si>
  <si>
    <t>1079</t>
  </si>
  <si>
    <t>EA468BX-422</t>
  </si>
  <si>
    <t>シングル混合水栓用レバーハンドル</t>
  </si>
  <si>
    <t>1095</t>
  </si>
  <si>
    <t>EA468BY-8</t>
  </si>
  <si>
    <t>水栓泡沫ヘッド (ﾚｯﾄﾞ)</t>
  </si>
  <si>
    <t>1101</t>
  </si>
  <si>
    <t>EA949HW-61</t>
  </si>
  <si>
    <t>φ47mm/W3/4"x 95mm ｱｼﾞｬｽﾄ脚(ｽﾃﾝﾚｽ製)</t>
  </si>
  <si>
    <t>EA124MD-35</t>
  </si>
  <si>
    <t>44 mm /呼38用 排水管用平パッキン(2枚)</t>
  </si>
  <si>
    <t>EA472AC-32</t>
  </si>
  <si>
    <t>呼51用 ロータンクゴムフロート</t>
  </si>
  <si>
    <t>EA463A-16B</t>
  </si>
  <si>
    <t>10- 16mm ホースクランプ(1個)</t>
  </si>
  <si>
    <t>EA475AJ-510</t>
  </si>
  <si>
    <t>結束バンドツール[EA475AJ-501用]</t>
  </si>
  <si>
    <t>1120</t>
  </si>
  <si>
    <t>EA944BX-125</t>
  </si>
  <si>
    <t>32mmx5m スリットチューブ(黒)</t>
  </si>
  <si>
    <t>EA947FA-36B</t>
  </si>
  <si>
    <t>25x15x13mm コードクリップ(粘着付/60個)</t>
  </si>
  <si>
    <t>1134</t>
  </si>
  <si>
    <t>EA940AR-65</t>
  </si>
  <si>
    <t>5.4mmx 50m 同軸ケーブル(75Ω/黒)</t>
  </si>
  <si>
    <t>EA948HB-6B</t>
  </si>
  <si>
    <t>13-18mm/G3/4" ケーブルグランド</t>
  </si>
  <si>
    <t>EA948HB-145</t>
  </si>
  <si>
    <t>7 -14 mm ケーブルグランド(1個)</t>
  </si>
  <si>
    <t>1142</t>
  </si>
  <si>
    <t>EA948GB-3.2</t>
  </si>
  <si>
    <t>2.4-3.2mm/10m グロメット</t>
  </si>
  <si>
    <t>EA940CD-456</t>
  </si>
  <si>
    <t>コンセント用取付枠</t>
  </si>
  <si>
    <t>EA940CD-493</t>
  </si>
  <si>
    <t>[3連用] コンセントプレート</t>
  </si>
  <si>
    <t>EA940CD-523</t>
  </si>
  <si>
    <t>[1連用](3ｺ用) ｺﾝｾﾝﾄﾌﾟﾚｰﾄ[ﾒﾀﾙ製]</t>
  </si>
  <si>
    <t>EA940CE-301</t>
  </si>
  <si>
    <t>83.5x101mm 取付金具</t>
  </si>
  <si>
    <t>1158</t>
  </si>
  <si>
    <t>EA940CE-682</t>
  </si>
  <si>
    <t>電話線プレート(角型･ﾒﾀﾙ製)</t>
  </si>
  <si>
    <t>EA940CE-602</t>
  </si>
  <si>
    <t>プレート(2個/1列/ｽﾃﾝﾚｽ製)</t>
  </si>
  <si>
    <t>EA940CE-671</t>
  </si>
  <si>
    <t>φ105mm 電話線プレート(丸型･ｽﾃﾝﾚｽ製)</t>
  </si>
  <si>
    <t>1160</t>
  </si>
  <si>
    <t>EA940CE-502</t>
  </si>
  <si>
    <t>125V/15A ﾌﾛｱｰｺﾝｾﾝﾄ/丸型(1口/ｱｰｽ付)</t>
  </si>
  <si>
    <t>EA940ML-15</t>
  </si>
  <si>
    <t>50A/AC220V 制御盤用遮断器</t>
  </si>
  <si>
    <t>1186</t>
  </si>
  <si>
    <t>EA948GP-11</t>
  </si>
  <si>
    <t>11x21x20mm/M3 部品取付用ﾍﾞｰｽ(ﾈｼﾞ止型/10ｺ</t>
  </si>
  <si>
    <t>EA940NA-14</t>
  </si>
  <si>
    <t>200V 0.75kw 電磁開閉器(標準)[AC200V]</t>
  </si>
  <si>
    <t>EA940NA-15</t>
  </si>
  <si>
    <t>200V･1.5 kw 電磁開閉器(標準)[AC200V]</t>
  </si>
  <si>
    <t>EA940MR-22</t>
  </si>
  <si>
    <t>[2cｽﾘﾑﾀｲﾌﾟ] ﾘﾚｰ用ｿｹｯﾄ(EA940MP-91～93H用)</t>
  </si>
  <si>
    <t>EA940NF-9</t>
  </si>
  <si>
    <t>0.64- 0.96A  サーマルリレー(標準形)</t>
  </si>
  <si>
    <t>EA940NF-13</t>
  </si>
  <si>
    <t>1.7 - 2.6 A  サーマルリレー(標準形)</t>
  </si>
  <si>
    <t>EA940NF-17</t>
  </si>
  <si>
    <t>5.0 - 8.0 A  サーマルリレー(標準形)</t>
  </si>
  <si>
    <t>EA940NF-19</t>
  </si>
  <si>
    <t>7.0 -11.0 A  サーマルリレー(標準形)</t>
  </si>
  <si>
    <t>EA940DE-24</t>
  </si>
  <si>
    <t>AC/DC24V (20.5mm) ＬＥＤランプ(ｸﾞﾘｰﾝ)</t>
  </si>
  <si>
    <t>EA940DE-53</t>
  </si>
  <si>
    <t>AC/DC 6V/E10(23mm) ＬＥＤランプ(ｱﾝﾊﾞｰ)</t>
  </si>
  <si>
    <t>EA940DE-54</t>
  </si>
  <si>
    <t>AC/DC 6V/E10(23mm) ＬＥＤランプ(ｸﾞﾘｰﾝ)</t>
  </si>
  <si>
    <t>EA940DE-63</t>
  </si>
  <si>
    <t>AC/DC12V/E10(23mm) ＬＥＤランプ(ｱﾝﾊﾞｰ)</t>
  </si>
  <si>
    <t>EA940DE-64</t>
  </si>
  <si>
    <t>AC/DC12V/E10(23mm) ＬＥＤランプ(ｸﾞﾘｰﾝ)</t>
  </si>
  <si>
    <t>EA815ZX-7</t>
  </si>
  <si>
    <t>1.0KVA 電源トランス</t>
  </si>
  <si>
    <t>EA940MX-2</t>
  </si>
  <si>
    <t>200V/0.2kw  インバーター(3相ﾓｰﾀｰ用)</t>
  </si>
  <si>
    <t>EA940MX-75</t>
  </si>
  <si>
    <t>200V/7.5kw  インバーター(3相ﾓｰﾀｰ用)</t>
  </si>
  <si>
    <t>EA940MX-104</t>
  </si>
  <si>
    <t>100V/0.4kw  インバーター(3相ﾓｰﾀｰ制御用)</t>
  </si>
  <si>
    <t>EA940MX-404</t>
  </si>
  <si>
    <t>400V/0.4kw  インバーター(3相ﾓｰﾀｰ制御用)</t>
  </si>
  <si>
    <t>1202</t>
  </si>
  <si>
    <t>EA940P-56</t>
  </si>
  <si>
    <t>ﾏｽﾄ垂直固定金具(φ25-32mmﾏｽﾄ用)</t>
  </si>
  <si>
    <t>1207</t>
  </si>
  <si>
    <t>EA948AC-3</t>
  </si>
  <si>
    <t>M6 雌ねじノブ</t>
  </si>
  <si>
    <t>EA948AE-1</t>
  </si>
  <si>
    <t>M3 雌ねじノブ</t>
  </si>
  <si>
    <t>EA948BX-31</t>
  </si>
  <si>
    <t>M4x16mm [ｱﾙﾐ製]雌ねじボール</t>
  </si>
  <si>
    <t>EA948CB-418</t>
  </si>
  <si>
    <t>M5x50mm 雄ねじミニクランプレバー(ﾌﾞﾗｯｸ)</t>
  </si>
  <si>
    <t>EA949RH-121</t>
  </si>
  <si>
    <t>8x 20mm ボールロックピン</t>
  </si>
  <si>
    <t>EA968CB-90</t>
  </si>
  <si>
    <t>AC200V･90W ｲﾝﾀﾞｸｼｮﾝﾓｰﾀｰ(ﾘｰﾄﾞ線ﾀｲﾌﾟ)</t>
  </si>
  <si>
    <t>1222</t>
  </si>
  <si>
    <t>EA966CJ-25</t>
  </si>
  <si>
    <t>25mm ユニバーサルダブルジョイント</t>
  </si>
  <si>
    <t>1229</t>
  </si>
  <si>
    <t>EA966A-2</t>
  </si>
  <si>
    <t>[6002ZZE] 密封型ベアリング</t>
  </si>
  <si>
    <t>1230</t>
  </si>
  <si>
    <t>EA966AC-0</t>
  </si>
  <si>
    <t>[6800ZZE] 密封型ベアリング</t>
  </si>
  <si>
    <t>EA945SK-42</t>
  </si>
  <si>
    <t>4.0x32mm ｺﾝｸﾘｰﾄﾋﾞｽ(ﾅﾍﾞﾜｯｼｬｰ/鉄/125本)</t>
  </si>
  <si>
    <t>EA945SL-23</t>
  </si>
  <si>
    <t>5.0x45mm ｺﾝｸﾘｰﾄﾋﾞｽ(ﾅﾍﾞ頭/ｽﾃﾝﾚｽ/ 60本)</t>
  </si>
  <si>
    <t>EA949DT-1602</t>
  </si>
  <si>
    <t>M16x 55mm強力六角ﾎﾞﾙﾄ(SUS/ﾅｯﾄﾜｯｼｬ付半ﾈｼﾞ</t>
  </si>
  <si>
    <t>EA945SH-54</t>
  </si>
  <si>
    <t>3.0x32mm コンクリート釘(約100本)</t>
  </si>
  <si>
    <t>EA945TC-11A</t>
  </si>
  <si>
    <t>1.50x19mm 丸釘(約860本)</t>
  </si>
  <si>
    <t>EA423R-30A</t>
  </si>
  <si>
    <t>P-30 オーリング (ﾌｯ素ｺﾞﾑ/2個)</t>
  </si>
  <si>
    <t>EA423RW-3A</t>
  </si>
  <si>
    <t>S-3    オーリング(ﾆﾄﾘﾙ2種/固定用/5個)</t>
  </si>
  <si>
    <t>EA423RW-25A</t>
  </si>
  <si>
    <t>S-25   オーリング(ﾆﾄﾘﾙ2種/固定用/2個)</t>
  </si>
  <si>
    <t>EA762FG-141B</t>
  </si>
  <si>
    <t>52x82x48mm フック(ﾏｸﾞﾈｯﾄ付/10個)</t>
  </si>
  <si>
    <t>EA951EE-325</t>
  </si>
  <si>
    <t>60x250mm ワイドプレート(ｽﾁｰﾙ製)</t>
  </si>
  <si>
    <t>EA951EF-809</t>
  </si>
  <si>
    <t>15x 90mm プレート(ｽﾃﾝﾚｽ製/2個)</t>
  </si>
  <si>
    <t>1334</t>
  </si>
  <si>
    <t>EA951EF-22</t>
  </si>
  <si>
    <t>45x 45x13mm アングル(ｽﾃﾝﾚｽ製)</t>
  </si>
  <si>
    <t>EA951EA-292A</t>
  </si>
  <si>
    <t>19x143mm Ω型連結金具(ｽﾃﾝﾚｽ製)</t>
  </si>
  <si>
    <t>1336</t>
  </si>
  <si>
    <t>EA951LK-13</t>
  </si>
  <si>
    <t>350mm 引出しレール(底付用)</t>
  </si>
  <si>
    <t>1356</t>
  </si>
  <si>
    <t>EA951FY-15</t>
  </si>
  <si>
    <t>64x61x44mm アジャスタブルグリップ(2個)</t>
  </si>
  <si>
    <t>1359</t>
  </si>
  <si>
    <t>EA951FT-3</t>
  </si>
  <si>
    <t>2000mm ピクチャーレールセット</t>
  </si>
  <si>
    <t>1364</t>
  </si>
  <si>
    <t>EA638RL-4</t>
  </si>
  <si>
    <t>4mm/M6 ワイヤー止め金具(右ねじ/ｽﾃﾝﾚｽ製)</t>
  </si>
  <si>
    <t>1367</t>
  </si>
  <si>
    <t>EA628SD-32</t>
  </si>
  <si>
    <t>2.5mm ワイヤーロープスリーブ(銅/10個)</t>
  </si>
  <si>
    <t>EA980TJ-14</t>
  </si>
  <si>
    <t>2.6mmx30m リンクチェーン(ｽﾁｰﾙ製)</t>
  </si>
  <si>
    <t>1371</t>
  </si>
  <si>
    <t>EA980SM-81</t>
  </si>
  <si>
    <t>2.6mmx 2m ビクターチェーン(ｽﾃﾝﾚｽ製)</t>
  </si>
  <si>
    <t>EA628XD-3A</t>
  </si>
  <si>
    <t>φ3.0mmx145m ビニロンロープ(金剛打ち)</t>
  </si>
  <si>
    <t>EA638FD-20</t>
  </si>
  <si>
    <t>3220kg/210.5mm Jaw &amp; Jaw ｽｲﾍﾞﾙ(ｽﾃﾝﾚｽ製)</t>
  </si>
  <si>
    <t>EA638JG-12</t>
  </si>
  <si>
    <t>61.0x24.0x10.0mm スナップフック(ｽﾃﾝﾚｽ)</t>
  </si>
  <si>
    <t>EA948TF-1</t>
  </si>
  <si>
    <t>48.6mm ﾊﾟｲﾌﾟｼﾞｮｲﾝﾄ(中間ｺｰﾅｰK継ぎ)</t>
  </si>
  <si>
    <t>1400</t>
  </si>
  <si>
    <t>EA944PJ-2</t>
  </si>
  <si>
    <t>100mmx5m ラインテープ(加熱接着式/黄)</t>
  </si>
  <si>
    <t>EA944PJ-7</t>
  </si>
  <si>
    <t>100mmx5m ラインテープ(加熱接着式/白)</t>
  </si>
  <si>
    <t>1402</t>
  </si>
  <si>
    <t>EA124DL-44</t>
  </si>
  <si>
    <t>5/ 8mmx100m ビニールホース</t>
  </si>
  <si>
    <t>1407</t>
  </si>
  <si>
    <t>EA441LA-65</t>
  </si>
  <si>
    <t>65x300mm ＭＣナイロン丸棒</t>
  </si>
  <si>
    <t>EA441LA-70</t>
  </si>
  <si>
    <t>70x300mm ＭＣナイロン丸棒</t>
  </si>
  <si>
    <t>EA441VD-63</t>
  </si>
  <si>
    <t>600x200x 6.0mm ステンレス板</t>
  </si>
  <si>
    <t>1411</t>
  </si>
  <si>
    <t>EA440HA-145</t>
  </si>
  <si>
    <t>910x 605x3.0mm ﾊﾟﾝﾁﾝｸﾞｱﾙﾐ複合板(ｼﾙﾊﾞｰ)</t>
  </si>
  <si>
    <t>EA997XD-72</t>
  </si>
  <si>
    <t>300x300x 5mm スポンジゴム(粘着付/灰/5枚)</t>
  </si>
  <si>
    <t>1440</t>
  </si>
  <si>
    <t>EA944MG-26</t>
  </si>
  <si>
    <t>10mmx20m 両面テープ(住建補助材固定)</t>
  </si>
  <si>
    <t>EA944MG-28</t>
  </si>
  <si>
    <t>30mmx20m 両面テープ(住建補助材固定)</t>
  </si>
  <si>
    <t>EA944MN-6</t>
  </si>
  <si>
    <t>50mmx10m 両面テープ(発泡ﾌﾞﾁﾙ)</t>
  </si>
  <si>
    <t>1441</t>
  </si>
  <si>
    <t>EA944MD-81</t>
  </si>
  <si>
    <t>20mmx50m 両面テープ(ｺﾞﾑ用)</t>
  </si>
  <si>
    <t>EA944NF</t>
  </si>
  <si>
    <t>50mmx15m 両面テープ(金属屋根用･防水)</t>
  </si>
  <si>
    <t>EA944NN-7</t>
  </si>
  <si>
    <t>19mmx30m 電気絶縁テープ(難燃性・白)</t>
  </si>
  <si>
    <t>EA944NN-51</t>
  </si>
  <si>
    <t>19mmx30m 電気絶縁テープ(ｶﾞﾗｽｸﾛｽ/B種)</t>
  </si>
  <si>
    <t>1449</t>
  </si>
  <si>
    <t>EA944KD-271</t>
  </si>
  <si>
    <t>1x40x920mm すき間テープ(透明/ﾄﾞｱ下部用)</t>
  </si>
  <si>
    <t>EA944KC-9</t>
  </si>
  <si>
    <t>30mmx4m 結露吸水テープ(ﾌﾞﾗｳﾝ)</t>
  </si>
  <si>
    <t>1453</t>
  </si>
  <si>
    <t>EA943SC-25</t>
  </si>
  <si>
    <t>25mmx55m アルミ箔テープ</t>
  </si>
  <si>
    <t>EA943SC-50</t>
  </si>
  <si>
    <t>50mmx55m アルミ箔テープ</t>
  </si>
  <si>
    <t>1457</t>
  </si>
  <si>
    <t>EA930AE-11</t>
  </si>
  <si>
    <t>333ml 変成シリコンコーク(ﾍﾞｰｼﾞｭ)</t>
  </si>
  <si>
    <t>1458</t>
  </si>
  <si>
    <t>EA930AM-36</t>
  </si>
  <si>
    <t>333ml キッチンパネル用接着剤</t>
  </si>
  <si>
    <t>1460</t>
  </si>
  <si>
    <t>EA351NF-3</t>
  </si>
  <si>
    <t>635x 500x3.0mm ガスケットシート(EPB)</t>
  </si>
  <si>
    <t>EA305HE-23</t>
  </si>
  <si>
    <t>ﾎｯﾄﾒﾙﾄ用フラットノズル(EA305HE-10A用)</t>
  </si>
  <si>
    <t>1470</t>
  </si>
  <si>
    <t>EA935KH-22</t>
  </si>
  <si>
    <t>40g 布用ボンド</t>
  </si>
  <si>
    <t>1483</t>
  </si>
  <si>
    <t>EA934KB-16</t>
  </si>
  <si>
    <t>300ml 石膏ボード補修用軽量パテ(ﾎﾜｲﾄ)</t>
  </si>
  <si>
    <t>EA934JA-2</t>
  </si>
  <si>
    <t>500g タイル接着材</t>
  </si>
  <si>
    <t>1486</t>
  </si>
  <si>
    <t>EA942ES-1</t>
  </si>
  <si>
    <t>0.5㎏ ポリエステル樹脂(FRP用主剤/ｱﾒ色)</t>
  </si>
  <si>
    <t>EA942ES-2</t>
  </si>
  <si>
    <t>1.0㎏ ポリエステル樹脂(FRP用主剤/ｱﾒ色)</t>
  </si>
  <si>
    <t>EA942ES-3</t>
  </si>
  <si>
    <t>2.0㎏ ポリエステル樹脂(FRP用主剤/ｱﾒ色)</t>
  </si>
  <si>
    <t>EA942ES-4</t>
  </si>
  <si>
    <t>4.0kg ポリエステル樹脂(FRP用主剤/ｱﾒ色)</t>
  </si>
  <si>
    <t>EA942ES-13</t>
  </si>
  <si>
    <t>400g ポリエステル樹脂(FRP用硬化剤)</t>
  </si>
  <si>
    <t>EA942ES-17</t>
  </si>
  <si>
    <t>1.0kg ポリエステル樹脂(FRP主剤/ｸﾘﾔｰ)</t>
  </si>
  <si>
    <t>EA942ES-18</t>
  </si>
  <si>
    <t>2.0kg ポリエステル樹脂(FRP主剤/ｸﾘﾔｰ)</t>
  </si>
  <si>
    <t>EA942ES-30</t>
  </si>
  <si>
    <t>1.0x1.0m ガラスクロス(縦･横織/FRP用)</t>
  </si>
  <si>
    <t>EA942ES-31</t>
  </si>
  <si>
    <t>1.0x1.0m ガラスクロス(細目･織/FRP用)</t>
  </si>
  <si>
    <t>EA942ES-42</t>
  </si>
  <si>
    <t>300mmx64m ガラスマット(ﾗﾝﾀﾞﾑ/FRP用)</t>
  </si>
  <si>
    <t>EA942ES-100</t>
  </si>
  <si>
    <t>1.1kg ＦＲＰ補修キット</t>
  </si>
  <si>
    <t>1491</t>
  </si>
  <si>
    <t>EA942EC-61</t>
  </si>
  <si>
    <t>1.0kg 油性･多目的塗料(OD色･艶無し)</t>
  </si>
  <si>
    <t>1495</t>
  </si>
  <si>
    <t>EA581G-4.5</t>
  </si>
  <si>
    <t>4.5L ライン引き</t>
  </si>
  <si>
    <t>1502</t>
  </si>
  <si>
    <t>EA581EA-11</t>
  </si>
  <si>
    <t>φ25x110mm 鉄道チョーク(白/144本)</t>
  </si>
  <si>
    <t>EA581ED-22</t>
  </si>
  <si>
    <t>石筆 (平/4本)</t>
  </si>
  <si>
    <t>EA920PB-15D</t>
  </si>
  <si>
    <t>5.0kg クレーンブーム用グリース</t>
  </si>
  <si>
    <t>1516</t>
  </si>
  <si>
    <t>EA925MG-71</t>
  </si>
  <si>
    <t>380x 60x310mm ツールホルダー</t>
  </si>
  <si>
    <t>1519</t>
  </si>
  <si>
    <t>EA924BB-33A</t>
  </si>
  <si>
    <t>45mm 作業用ベルト(ｶﾓﾌﾗｰｼﾞｭ/Lｻｲｽﾞ)</t>
  </si>
  <si>
    <t>1520</t>
  </si>
  <si>
    <t>EA925MR-25</t>
  </si>
  <si>
    <t>51x 84x149mm 着脱式ツールホルダー(Jﾌｯｸ)</t>
  </si>
  <si>
    <t>1528</t>
  </si>
  <si>
    <t>EA927LF-11</t>
  </si>
  <si>
    <t>600x250x500mm/ 75L ボストンバッグ(防水)</t>
  </si>
  <si>
    <t>1535</t>
  </si>
  <si>
    <t>EA509C-52</t>
  </si>
  <si>
    <t>95x200x25mm 小物ケース(ﾈｲﾋﾞｰ)</t>
  </si>
  <si>
    <t>EA944C-604</t>
  </si>
  <si>
    <t>85x120mm  ポリ袋(ﾁｬｯｸ付/青/200枚)</t>
  </si>
  <si>
    <t>EA944CA-509</t>
  </si>
  <si>
    <t>400x280mm ポリ袋(ﾁｬｯｸ/ｶﾞｲﾄﾞﾗｲﾝ付/100枚)</t>
  </si>
  <si>
    <t>1538</t>
  </si>
  <si>
    <t>EA508TF-26</t>
  </si>
  <si>
    <t>150x135x 60mm/480ml 耐熱ガラス容器</t>
  </si>
  <si>
    <t>EA508TF-4</t>
  </si>
  <si>
    <t>180x120x 80mm/1.0L  保存容器(ｽﾃﾝﾚｽ製)</t>
  </si>
  <si>
    <t>EA508TC-61</t>
  </si>
  <si>
    <t>216x309x238mm/ 9.5L 密閉保存容器(PP製)</t>
  </si>
  <si>
    <t>1555</t>
  </si>
  <si>
    <t>EA505TB-3</t>
  </si>
  <si>
    <t>442x357x389mm ツールボックス</t>
  </si>
  <si>
    <t>EA957-453</t>
  </si>
  <si>
    <t>1401x110mm 落下防止サイドバー</t>
  </si>
  <si>
    <t>EA506MA-24</t>
  </si>
  <si>
    <t>収納ケース用差込式ｷｬｽﾀｰ(ｽﾄｯﾊﾟｰ付/4個)</t>
  </si>
  <si>
    <t>EA506MA-45</t>
  </si>
  <si>
    <t>350x400x300mm  引出し式収納ケース</t>
  </si>
  <si>
    <t>EA506LD-101B</t>
  </si>
  <si>
    <t>[EA506LD-1A,1BA,2A,2BA用]フタ(ｸﾘｱｰ/10個)</t>
  </si>
  <si>
    <t>EA506LD-102B</t>
  </si>
  <si>
    <t>[EA506LD-3A,3BA,4A,4BA用]フタ(ｸﾘｱｰ/10個)</t>
  </si>
  <si>
    <t>1579</t>
  </si>
  <si>
    <t>EA506A-51</t>
  </si>
  <si>
    <t>530x366x320mm/48.0L 折畳ｺﾝﾃﾅ(青･蓋付/2ｺ)</t>
  </si>
  <si>
    <t>1584</t>
  </si>
  <si>
    <t>EA661ED-15</t>
  </si>
  <si>
    <t>283x600x152mm ﾊﾟｰﾂﾄﾚｰ/ﾗｯｸ棚用(青)</t>
  </si>
  <si>
    <t>EA661ED-16</t>
  </si>
  <si>
    <t>283x600x152mm ﾊﾟｰﾂﾄﾚｰ/ﾗｯｸ棚用(青/6個)</t>
  </si>
  <si>
    <t>EA957HC-11</t>
  </si>
  <si>
    <t>492x240x500mm/4列10段 パーツキャビネット</t>
  </si>
  <si>
    <t>EA955CA-4</t>
  </si>
  <si>
    <t>900x520x 600mm 収納庫</t>
  </si>
  <si>
    <t>EA955CA-8A</t>
  </si>
  <si>
    <t>900x520x1350mm 収納庫</t>
  </si>
  <si>
    <t>1640</t>
  </si>
  <si>
    <t>EA944NM-107</t>
  </si>
  <si>
    <t>9mmx50m パックシールテープ(金/20巻)</t>
  </si>
  <si>
    <t>1644</t>
  </si>
  <si>
    <t>EA944NA-100A</t>
  </si>
  <si>
    <t>48mmx100m ОＰＰ梱包用テープ(透明/5巻)</t>
  </si>
  <si>
    <t>EA944NA-100B</t>
  </si>
  <si>
    <t>48mmx100m ОＰＰ梱包用テープ(透明/50巻)</t>
  </si>
  <si>
    <t>EA944NA-110</t>
  </si>
  <si>
    <t>50mmx 50m 手切れ粘着テープ</t>
  </si>
  <si>
    <t>EA944NB-1</t>
  </si>
  <si>
    <t>50mmx50m 手切れ粘着テープ(透明)</t>
  </si>
  <si>
    <t>EA944NB-11</t>
  </si>
  <si>
    <t>75mmx50m 手切れ粘着テープ(透明)</t>
  </si>
  <si>
    <t>EA944TA-51</t>
  </si>
  <si>
    <t>500mmx300m/14ﾐｸﾛﾝ ストレッチフィルム/6巻</t>
  </si>
  <si>
    <t>EA995BR-7</t>
  </si>
  <si>
    <t>160x550+55mm エアーキャップ袋(50枚)</t>
  </si>
  <si>
    <t>EA995BR-33</t>
  </si>
  <si>
    <t>φ 40- 65mmx5m 伸縮ネット(表面保護用)</t>
  </si>
  <si>
    <t>EA986FA-8</t>
  </si>
  <si>
    <t>80mm キャスター(自在金具)</t>
  </si>
  <si>
    <t>1688</t>
  </si>
  <si>
    <t>EA986GL-21</t>
  </si>
  <si>
    <t>100mm キャスター(自在金具･ﾌﾞﾚｰｷ付/耐熱)</t>
  </si>
  <si>
    <t>1690</t>
  </si>
  <si>
    <t>EA986HY-1</t>
  </si>
  <si>
    <t>80mm キャスター(自在金具・後輪ﾌﾞﾚｰｷ付)</t>
  </si>
  <si>
    <t>1691</t>
  </si>
  <si>
    <t>EA986JE-125</t>
  </si>
  <si>
    <t>125mm キャスター(自在金具)</t>
  </si>
  <si>
    <t>1692</t>
  </si>
  <si>
    <t>EA986KG-175</t>
  </si>
  <si>
    <t>175mm キャスター(自在金具)</t>
  </si>
  <si>
    <t>EA986MJ-100</t>
  </si>
  <si>
    <t>100x32mm 車輪(ﾗﾊﾞｰﾀｲﾔ･ﾅｲﾛﾝﾘﾑ･ﾛｰﾗｰﾍﾞｱﾘﾝｸﾞ</t>
  </si>
  <si>
    <t>1698</t>
  </si>
  <si>
    <t>EA986MV-20</t>
  </si>
  <si>
    <t>260x 85mm 車輪(空気入･PPﾘﾑ)</t>
  </si>
  <si>
    <t>1733</t>
  </si>
  <si>
    <t>EA628ZB-12</t>
  </si>
  <si>
    <t>12.0mm ロープキャッチャー(2個)</t>
  </si>
  <si>
    <t>1744</t>
  </si>
  <si>
    <t>EA981WT-13</t>
  </si>
  <si>
    <t>0.84tonx2.0m ワイヤースリング(4本懸け)</t>
  </si>
  <si>
    <t>EA981CM-3</t>
  </si>
  <si>
    <t>150mmx3.0m/5.0ton ｼｸﾞﾅﾙｽﾘﾝｸﾞ(JIS3等級)</t>
  </si>
  <si>
    <t>EA981CW-4</t>
  </si>
  <si>
    <t>46mmx4.0m/ 1.6ton ベルトスリング(ﾏﾙﾁ)</t>
  </si>
  <si>
    <t>EA981CX-1</t>
  </si>
  <si>
    <t>52mmx1.0m/ 2.0ton ベルトスリング(ﾏﾙﾁ)</t>
  </si>
  <si>
    <t>EA981CX-2.5</t>
  </si>
  <si>
    <t>52mmx2.5m/ 2.0ton ベルトスリング(ﾏﾙﾁ)</t>
  </si>
  <si>
    <t>EA981CX-4</t>
  </si>
  <si>
    <t>52mmx4.0m/ 2.0ton ベルトスリング(ﾏﾙﾁ)</t>
  </si>
  <si>
    <t>EA981DH-0.5</t>
  </si>
  <si>
    <t>41mmx0.5m/1.6ton ベルトスリング(ｴﾝﾄﾞﾚｽ)</t>
  </si>
  <si>
    <t>EA981VZ-2</t>
  </si>
  <si>
    <t>2.0tx1.5m ｽﾘﾝｸﾞﾁｪｰﾝ(1本懸/特大ﾏｽﾀｰﾘﾝｸ付)</t>
  </si>
  <si>
    <t>1755</t>
  </si>
  <si>
    <t>EA981WM-71</t>
  </si>
  <si>
    <t>1.5x1.5m クロスモッコ(1ton)</t>
  </si>
  <si>
    <t>1776</t>
  </si>
  <si>
    <t>EA944DW-42</t>
  </si>
  <si>
    <t>100mmx18m 滑り止めテープ(裏面ｱﾙﾐ/黒)</t>
  </si>
  <si>
    <t>EA765MH-205</t>
  </si>
  <si>
    <t>[空色/太･細] 水性蛍光ペン(詰替ﾀｲﾌﾟ)</t>
  </si>
  <si>
    <t>EA765MJ-211B</t>
  </si>
  <si>
    <t>黒/太字   マジックインキ(1本)</t>
  </si>
  <si>
    <t>EA765MJ-216</t>
  </si>
  <si>
    <t>黄緑/太字 マジックインキ(10本)</t>
  </si>
  <si>
    <t>EA765BR-33B</t>
  </si>
  <si>
    <t>18ml+24ml 修正液･うすめ液セット(10組)</t>
  </si>
  <si>
    <t>1786</t>
  </si>
  <si>
    <t>EA765FM-11</t>
  </si>
  <si>
    <t>185x 40x35m ペンケース(ﾌﾞﾗｯｸ)</t>
  </si>
  <si>
    <t>EA765FM-33</t>
  </si>
  <si>
    <t>105x225x42mm ペンケース(銀/黒)</t>
  </si>
  <si>
    <t>1787</t>
  </si>
  <si>
    <t>EA765MD-103</t>
  </si>
  <si>
    <t>36色 水彩色鉛筆セット</t>
  </si>
  <si>
    <t>EA765MD-122</t>
  </si>
  <si>
    <t>[ﾛｰｽﾞｶｰﾏｲﾝ] 水彩色鉛筆</t>
  </si>
  <si>
    <t>1789</t>
  </si>
  <si>
    <t>EA762GE-11</t>
  </si>
  <si>
    <t>216x277mm/角3  クラフト封筒(郵便枠なし)</t>
  </si>
  <si>
    <t>EA589AA-2A</t>
  </si>
  <si>
    <t>2.5x0.4mm ナイフ替刃(EA589AA-2用/10枚)</t>
  </si>
  <si>
    <t>EA762FG-441</t>
  </si>
  <si>
    <t>250x100mm クリップスタンド</t>
  </si>
  <si>
    <t>1819</t>
  </si>
  <si>
    <t>EA638LA-23B</t>
  </si>
  <si>
    <t>φ35mm/ 700g 吸盤フック(3個x10ﾊﾟｯｸ)</t>
  </si>
  <si>
    <t>EA638LA-24B</t>
  </si>
  <si>
    <t>φ37mm/ 700g 吸盤フック(3個x10ﾊﾟｯｸ)</t>
  </si>
  <si>
    <t>1820</t>
  </si>
  <si>
    <t>EA638LA-141</t>
  </si>
  <si>
    <t>300x130x340mm メッシュ袋(吸盤付/ﾎﾜｲﾄ)</t>
  </si>
  <si>
    <t>1822</t>
  </si>
  <si>
    <t>EA762DA-26</t>
  </si>
  <si>
    <t>Ａ４/Ｅ型 クリップボード(グリーン)</t>
  </si>
  <si>
    <t>EA762DB-22</t>
  </si>
  <si>
    <t>Ａ４/Ｅ型 マグネットホルダー(緑)</t>
  </si>
  <si>
    <t>1830</t>
  </si>
  <si>
    <t>EA927SB-50</t>
  </si>
  <si>
    <t>360x340x110mm ミーティングバッグ(ｽｶｲﾌﾞﾙｰ</t>
  </si>
  <si>
    <t>1837</t>
  </si>
  <si>
    <t>EA995BB-2</t>
  </si>
  <si>
    <t>630x455x105mm/A2 収納ボックス(4枚)</t>
  </si>
  <si>
    <t>EA761GD-53</t>
  </si>
  <si>
    <t>10桁 計算機(ｺﾞｰﾙﾄﾞ)</t>
  </si>
  <si>
    <t>EA761GD-55</t>
  </si>
  <si>
    <t>10桁 計算機(ﾚｯﾄﾞ)</t>
  </si>
  <si>
    <t>1843</t>
  </si>
  <si>
    <t>EA761G-110</t>
  </si>
  <si>
    <t>12桁 計算機(防水機能付/ﾌﾞﾗｯｸ)</t>
  </si>
  <si>
    <t>EA761LC-5B</t>
  </si>
  <si>
    <t>600x 350mm 予定表ボード</t>
  </si>
  <si>
    <t>1850</t>
  </si>
  <si>
    <t>EA761LC-193</t>
  </si>
  <si>
    <t>900x16x600mm ブラックボード</t>
  </si>
  <si>
    <t>1856</t>
  </si>
  <si>
    <t>EA764AW-15</t>
  </si>
  <si>
    <t>500万画素 書面カメラ(顔用カメラ付)</t>
  </si>
  <si>
    <t>1857</t>
  </si>
  <si>
    <t>EA761XL-17</t>
  </si>
  <si>
    <t>ＬＥＤリング照明灯 (ｽﾀﾝﾄﾞ付/WEBｶﾒﾗ用)</t>
  </si>
  <si>
    <t>1863</t>
  </si>
  <si>
    <t>EA927-230</t>
  </si>
  <si>
    <t>200x35x175mm/内寸 ｸｯｼｮﾝｹｰｽ(ﾍｯﾄﾞｾｯﾄ用)</t>
  </si>
  <si>
    <t>EA764AT-101</t>
  </si>
  <si>
    <t>φ9.5x155mm ﾊｲﾌﾞﾘｯﾄﾞﾀｯﾁﾍﾟﾝ(充電式)</t>
  </si>
  <si>
    <t>1873</t>
  </si>
  <si>
    <t>EA764AH-13</t>
  </si>
  <si>
    <t>43mm 冷却パッド(丸型/ｼﾙﾊﾞｰ/3枚)</t>
  </si>
  <si>
    <t>1877</t>
  </si>
  <si>
    <t>EA764CD-19</t>
  </si>
  <si>
    <t>ノートパソコン用ＡＣｱﾀﾞﾌﾟﾀ(DCﾌﾟﾗｸﾞｾｯﾄ)</t>
  </si>
  <si>
    <t>EA815GL-103A</t>
  </si>
  <si>
    <t>AC125V/15Ax 3m 延長ｺｰﾄﾞ(雷ｶﾞｰﾄﾞ/ﾌﾞﾚｰｶｰ付</t>
  </si>
  <si>
    <t>EA815GN-111</t>
  </si>
  <si>
    <t>AC125V/15Ax1m 延長コード(2口)</t>
  </si>
  <si>
    <t>1884</t>
  </si>
  <si>
    <t>EA815GM-410</t>
  </si>
  <si>
    <t>125V/15A 集中スイッチ付タップ</t>
  </si>
  <si>
    <t>1888</t>
  </si>
  <si>
    <t>EA947JE-1</t>
  </si>
  <si>
    <t>15x15mmx1.0m ｺｰﾅｰﾓｰﾙ(ｸﾞﾚｰ/20本)</t>
  </si>
  <si>
    <t>1890</t>
  </si>
  <si>
    <t>EA764AJ-85</t>
  </si>
  <si>
    <t>1.0m USBケーブル(A-B/2.0対応/黒･ｸﾞﾚｰ)</t>
  </si>
  <si>
    <t>EA759GW-56</t>
  </si>
  <si>
    <t>480GB セキュリティ対策用外付SSD</t>
  </si>
  <si>
    <t>1902</t>
  </si>
  <si>
    <t>EA940PH-13</t>
  </si>
  <si>
    <t>3m ビデオケーブル</t>
  </si>
  <si>
    <t>1905</t>
  </si>
  <si>
    <t>EA940PR-37</t>
  </si>
  <si>
    <t>[HDMI-DisplayPort] 変換ｱﾀﾞﾌﾟﾀｰ</t>
  </si>
  <si>
    <t>1906</t>
  </si>
  <si>
    <t>EA764BY-124C</t>
  </si>
  <si>
    <t>267x161.5x42mm [24ﾎﾟｰﾄ]スイッチングハブ</t>
  </si>
  <si>
    <t>EA764B-420</t>
  </si>
  <si>
    <t>20m ＬＡＮケーブル(ｶﾃｺﾞﾘｰ5e準拠)(ﾌﾞﾗｯｸ)</t>
  </si>
  <si>
    <t>EA764BB-154</t>
  </si>
  <si>
    <t>15 m フラットＬＡＮケーブル(CAT7/ﾌﾞﾙｰ)</t>
  </si>
  <si>
    <t>1914</t>
  </si>
  <si>
    <t>EA983TS-21</t>
  </si>
  <si>
    <t>1.5m パソコンセキュリティーキット</t>
  </si>
  <si>
    <t>1923</t>
  </si>
  <si>
    <t>EA928AA-106</t>
  </si>
  <si>
    <t>102-145mm クリーニンブラシ</t>
  </si>
  <si>
    <t>1925</t>
  </si>
  <si>
    <t>EA759X-40L</t>
  </si>
  <si>
    <t>A6-A3 ｲﾝｸｼﾞｪｯﾄﾌﾟﾘﾝﾀｰ(6色/Wi-Fiﾀﾞｲﾚｸﾄ)</t>
  </si>
  <si>
    <t>EA759X-152</t>
  </si>
  <si>
    <t>[ｴﾌﾟｿﾝ] ｲﾝｸｶｰﾄﾘｯｼﾞ(ｼｱﾝ/SOR-C)</t>
  </si>
  <si>
    <t>1926</t>
  </si>
  <si>
    <t>EA759XE-9</t>
  </si>
  <si>
    <t>A4判/ 30面 光沢紙ﾌﾟﾘﾝﾀｰﾗﾍﾞﾙ(10枚)</t>
  </si>
  <si>
    <t>EA759XE-27</t>
  </si>
  <si>
    <t>A4判/12面       φ60 mm ﾌﾟﾘﾝﾀｰﾗﾍﾞﾙ(10枚)</t>
  </si>
  <si>
    <t>1928</t>
  </si>
  <si>
    <t>EA759XD-156</t>
  </si>
  <si>
    <t>A4判/  1面 訂正ラベル(12枚)</t>
  </si>
  <si>
    <t>EA764A-197</t>
  </si>
  <si>
    <t>USB3.2 ｶｰﾄﾞﾘｰﾀﾞｰ(UHS-Ⅱ対応/Type C）</t>
  </si>
  <si>
    <t>EA759GK-62</t>
  </si>
  <si>
    <t>32GB ＳＤＨＣメモリーカード</t>
  </si>
  <si>
    <t>EA759GV-23C</t>
  </si>
  <si>
    <t>16GB ＵＳＢフラッシュメモリー</t>
  </si>
  <si>
    <t>EA759GV-138</t>
  </si>
  <si>
    <t>8GB ＵＳＢメモリー(ｳｲﾙｽ対策ｿﾌﾄ搭載/3年)</t>
  </si>
  <si>
    <t>EA759GK-12B</t>
  </si>
  <si>
    <t>1933</t>
  </si>
  <si>
    <t>EA762EE-107</t>
  </si>
  <si>
    <t>305x120x280mm CD/DVD/BDｹｰｽ(320枚/ﾌﾞﾗｯｸ)</t>
  </si>
  <si>
    <t>EA761HG-4</t>
  </si>
  <si>
    <t>90x45mm/ 3面 ラミネートラベル(8枚)</t>
  </si>
  <si>
    <t>EA761HG-14</t>
  </si>
  <si>
    <t>[ﾊｶﾞｷｻｲｽﾞ用] ラミネートラベル(5枚)</t>
  </si>
  <si>
    <t>1940</t>
  </si>
  <si>
    <t>EA763ZD-74</t>
  </si>
  <si>
    <t>345x515x540mm/33L ｵｰﾄﾌｨｰﾄﾞｼｭﾚｯﾀﾞｰ</t>
  </si>
  <si>
    <t>EA763AC-43D</t>
  </si>
  <si>
    <t>８ＧＢ/2080時間 ＩＣレコーダー</t>
  </si>
  <si>
    <t>EA763AC-44D</t>
  </si>
  <si>
    <t>４ＧＢ/1040時間 ＩＣレコーダー</t>
  </si>
  <si>
    <t>EA798CN-16</t>
  </si>
  <si>
    <t>φ270mm 掛時計(温度･湿度計付)</t>
  </si>
  <si>
    <t>1949</t>
  </si>
  <si>
    <t>EA790AH-1C</t>
  </si>
  <si>
    <t>トランシーバー(ﾌﾞﾗｯｸ)</t>
  </si>
  <si>
    <t>EA759GA-179</t>
  </si>
  <si>
    <t>耐衝撃/薬品防水ﾃﾞｼﾞｶﾒ(保護ﾌｨﾙﾑ･SDｶｰﾄﾞ付)</t>
  </si>
  <si>
    <t>EA759GA-200</t>
  </si>
  <si>
    <t>防水防塵ﾃﾞｼﾞﾀﾙｶﾒﾗ(保護ﾌｨﾙﾑ+ﾏｲｸﾛSDｶｰﾄﾞ付)</t>
  </si>
  <si>
    <t>1963</t>
  </si>
  <si>
    <t>EA757EB-44</t>
  </si>
  <si>
    <t>5.0倍 暗視スコープ</t>
  </si>
  <si>
    <t>EA757AD-44A</t>
  </si>
  <si>
    <t>x10/25mm 双眼鏡</t>
  </si>
  <si>
    <t>EA757AD-102</t>
  </si>
  <si>
    <t>x 7-21/21mm 双眼鏡(ｽﾞｰﾑ)</t>
  </si>
  <si>
    <t>EA757AF-4A</t>
  </si>
  <si>
    <t>x 8/20mm 双眼鏡(手振れ防止)</t>
  </si>
  <si>
    <t>EA757AG-38C</t>
  </si>
  <si>
    <t>x 8/25mm 双眼鏡(防水)</t>
  </si>
  <si>
    <t>EA954HC-1</t>
  </si>
  <si>
    <t>1000x589x590- 800mm 昇降デスク(黒)</t>
  </si>
  <si>
    <t>1972</t>
  </si>
  <si>
    <t>EA954HC-328</t>
  </si>
  <si>
    <t>1000x260x242mm モニタースタンド(ｸﾗﾝﾌﾟ式)</t>
  </si>
  <si>
    <t>1974</t>
  </si>
  <si>
    <t>EA954HE-35</t>
  </si>
  <si>
    <t>550x320x 580mm ファイルワゴン</t>
  </si>
  <si>
    <t>1976</t>
  </si>
  <si>
    <t>EA954JA-70B</t>
  </si>
  <si>
    <t>276x335x 252mm/ 4段 レターケース</t>
  </si>
  <si>
    <t>1978</t>
  </si>
  <si>
    <t>EA954DF-317</t>
  </si>
  <si>
    <t>1200x 700x720mm 平デスク</t>
  </si>
  <si>
    <t>EA956XF-31</t>
  </si>
  <si>
    <t>スタッキングチェアー(ﾎﾜｲﾄ/ｵﾚﾝｼﾞ)</t>
  </si>
  <si>
    <t>1999</t>
  </si>
  <si>
    <t>EA954HC-462</t>
  </si>
  <si>
    <t>513x348x426.5mm 収納キャビネット</t>
  </si>
  <si>
    <t>2007</t>
  </si>
  <si>
    <t>EA506MA-32</t>
  </si>
  <si>
    <t>650x410x850mm 引出し式収納ケース(4段)</t>
  </si>
  <si>
    <t>EA927AG-232</t>
  </si>
  <si>
    <t>350x250x75mm ｾｷｭﾘﾃｨﾎﾟｰﾁ(A4/ﾚｯﾄﾞ)</t>
  </si>
  <si>
    <t>EA927BB-142A</t>
  </si>
  <si>
    <t>396x120x376mm ビジネスバッグ(ﾌﾞﾗｯｸ)</t>
  </si>
  <si>
    <t>2021</t>
  </si>
  <si>
    <t>EA927CH-56</t>
  </si>
  <si>
    <t>432x222x343mm トートバック(ﾒｯｼｭ)</t>
  </si>
  <si>
    <t>EA920AT-12</t>
  </si>
  <si>
    <t>30ml レザークリーナー・マルチ</t>
  </si>
  <si>
    <t>EA997RX-137A</t>
  </si>
  <si>
    <t>910x1520mm 疲労軽減マット(極厚)</t>
  </si>
  <si>
    <t>2033</t>
  </si>
  <si>
    <t>EA758RK-61A</t>
  </si>
  <si>
    <t>[単4x1本] フラッシュライト/ＬＥＤ(黒)</t>
  </si>
  <si>
    <t>2037</t>
  </si>
  <si>
    <t>EA758RM-81</t>
  </si>
  <si>
    <t>[CR123Ax2本]フラッシュライト/LED(防水･黒</t>
  </si>
  <si>
    <t>EA758RM-84</t>
  </si>
  <si>
    <t>[CR123Ax1本]フラッシュライト/LED(防水･黒</t>
  </si>
  <si>
    <t>2044</t>
  </si>
  <si>
    <t>EA758RX-15</t>
  </si>
  <si>
    <t>[充電式] ヘッドライト/ＬＥＤ(広角照明)</t>
  </si>
  <si>
    <t>2049</t>
  </si>
  <si>
    <t>EA814EL-16</t>
  </si>
  <si>
    <t>AC100V/100W/17000lm 作業灯/LED</t>
  </si>
  <si>
    <t>2053</t>
  </si>
  <si>
    <t>EA814RC-1</t>
  </si>
  <si>
    <t>AC100V/20W 作業灯/ＬＥＤ(ｽﾀﾝﾄﾞ付)</t>
  </si>
  <si>
    <t>EA815LN-81</t>
  </si>
  <si>
    <t>[充電式]3.5W 作業灯/ＬＥＤ</t>
  </si>
  <si>
    <t>EA761XD-22</t>
  </si>
  <si>
    <t>AC100V/11.9W 照明灯/ＬＥＤ(ｸﾗﾝﾌﾟ式/黒)</t>
  </si>
  <si>
    <t>EA761XS-37B</t>
  </si>
  <si>
    <t>φ160x 54mm ｼｰﾘﾝｸﾞﾗｲﾄ(小型･ｾﾝｻｰ付/昼白色</t>
  </si>
  <si>
    <t>2063</t>
  </si>
  <si>
    <t>EA758XH-18AA</t>
  </si>
  <si>
    <t>AC100V/18W 蛍光灯/ツイン(電球色)</t>
  </si>
  <si>
    <t>2073</t>
  </si>
  <si>
    <t>EA763AN-28W</t>
  </si>
  <si>
    <t>AC100V/1200W スチームアイロン</t>
  </si>
  <si>
    <t>EA763AZ-124</t>
  </si>
  <si>
    <t>0.48L 保冷･保温ボトル(ﾜﾝﾀｯﾁ式/ｽﾃﾝﾚｽ製)</t>
  </si>
  <si>
    <t>2085</t>
  </si>
  <si>
    <t>EA916HD-22</t>
  </si>
  <si>
    <t>110mm 糸切りはさみ(安全ｷｬｯﾌﾟ付)</t>
  </si>
  <si>
    <t>EA540FS-41</t>
  </si>
  <si>
    <t>210mm クラフトはさみ(ｽﾃﾝﾚｽ製/ｿﾌﾄｸﾞﾘｯﾌﾟ</t>
  </si>
  <si>
    <t>2090</t>
  </si>
  <si>
    <t>EA540AL-11</t>
  </si>
  <si>
    <t>210mm 裁ちばさみ(ｽﾃﾝﾚｽ製)</t>
  </si>
  <si>
    <t>2091</t>
  </si>
  <si>
    <t>EA540AP-11A</t>
  </si>
  <si>
    <t>250mm 裁ちはさみ(左手用/柄左)</t>
  </si>
  <si>
    <t>EA540AP-58</t>
  </si>
  <si>
    <t>190mm 細工はさみ</t>
  </si>
  <si>
    <t>2099</t>
  </si>
  <si>
    <t>EA979AB-74</t>
  </si>
  <si>
    <t>φ89x13mm フェルトパッド</t>
  </si>
  <si>
    <t>2104</t>
  </si>
  <si>
    <t>EA951FD-19A</t>
  </si>
  <si>
    <t>2200-3000mm 物干し竿(継ぎ足し伸縮型)</t>
  </si>
  <si>
    <t>2108</t>
  </si>
  <si>
    <t>EA951FE-114</t>
  </si>
  <si>
    <t>305x260x160mm 吊り棚(ｽﾁｰﾙ製/ﾎﾜｲﾄ)</t>
  </si>
  <si>
    <t>EA944CV-6</t>
  </si>
  <si>
    <t>250x 55x 50mm ラップケース(ﾏｸﾞﾈｯﾄ付)</t>
  </si>
  <si>
    <t>2110</t>
  </si>
  <si>
    <t>EA508TJ-1</t>
  </si>
  <si>
    <t>164x124x 52mm/0.49L 密閉保存容器</t>
  </si>
  <si>
    <t>2112</t>
  </si>
  <si>
    <t>EA912NB-15</t>
  </si>
  <si>
    <t>600mm しゃもじ(黒)</t>
  </si>
  <si>
    <t>EA929AP-58</t>
  </si>
  <si>
    <t>ティッシュフック</t>
  </si>
  <si>
    <t>EA929HB-12</t>
  </si>
  <si>
    <t>600x1200mm/850匁 バスタオル・高級</t>
  </si>
  <si>
    <t>EA995AD-253</t>
  </si>
  <si>
    <t>80x150mm 規格ポリ袋(透明/3号/100枚)</t>
  </si>
  <si>
    <t>EA995AD-258</t>
  </si>
  <si>
    <t>130x250mm 規格ポリ袋(透明/8号/100枚)</t>
  </si>
  <si>
    <t>EA995AD-60A</t>
  </si>
  <si>
    <t>９０Ｌ ごみ袋(青/半透明/200枚)</t>
  </si>
  <si>
    <t>EA995AD-200</t>
  </si>
  <si>
    <t>1300x1100mm/200L ポリ袋(乳白色/10枚)</t>
  </si>
  <si>
    <t>EA995AN-1</t>
  </si>
  <si>
    <t>３０Ｌ ごみ袋(ﾋﾓ付/10枚)</t>
  </si>
  <si>
    <t>2132</t>
  </si>
  <si>
    <t>EA638LF-69</t>
  </si>
  <si>
    <t>365x243x133mm 角バケツ(ﾎﾜｲﾄ)</t>
  </si>
  <si>
    <t>2141</t>
  </si>
  <si>
    <t>EA939AC-52A</t>
  </si>
  <si>
    <t>1000ml 除菌・消臭剤(希釈ﾀｲﾌﾟ)</t>
  </si>
  <si>
    <t>2150</t>
  </si>
  <si>
    <t>EA941B-12C</t>
  </si>
  <si>
    <t>[90日用] 蚊・殺虫剤(詰替え/電池用)</t>
  </si>
  <si>
    <t>EA941B-52</t>
  </si>
  <si>
    <t>ネズミ忌避剤(電動ﾌｧﾝ付)</t>
  </si>
  <si>
    <t>EA941B-82</t>
  </si>
  <si>
    <t>200g ネズミ用毒餌</t>
  </si>
  <si>
    <t>EA941D-72</t>
  </si>
  <si>
    <t>360ml 虫こないアース(あみ戸用)</t>
  </si>
  <si>
    <t>2153</t>
  </si>
  <si>
    <t>EA941C-4B</t>
  </si>
  <si>
    <t>ダニよけシート(2枚)</t>
  </si>
  <si>
    <t>EA941E-21A</t>
  </si>
  <si>
    <t>ナメクジ誘引パウダー(10gx5袋)</t>
  </si>
  <si>
    <t>2155</t>
  </si>
  <si>
    <t>EA922AK-51A</t>
  </si>
  <si>
    <t>125x 95mm 屋外専用使い捨てカイロ(10個)</t>
  </si>
  <si>
    <t>EA983AN-1A</t>
  </si>
  <si>
    <t>35x25mm ﾍﾙﾒｯﾄｽﾃｯｶｰ(ﾎﾞｲﾗ取扱作業～/2枚)</t>
  </si>
  <si>
    <t>EA983AN-13A</t>
  </si>
  <si>
    <t>35x25mm ﾍﾙﾒｯﾄｽﾃｯｶｰ(高所作業車運転者/2枚)</t>
  </si>
  <si>
    <t>EA983AN-38</t>
  </si>
  <si>
    <t>φ35mm ﾍﾙﾒｯﾄｽﾃｯｶｰ( ﾃｰﾙｹﾞｰﾄﾘﾌﾀｰ/2枚)</t>
  </si>
  <si>
    <t>EA983RH-38</t>
  </si>
  <si>
    <t>35x35mm 識別ﾊﾞﾝﾄﾞ用ｽﾃｯｶｰ(作業責任者/2枚)</t>
  </si>
  <si>
    <t>2166</t>
  </si>
  <si>
    <t>EA800AR-111</t>
  </si>
  <si>
    <t>保護めがね(ｸﾘｱｰ/ｱﾝﾁﾌｫｸﾞ)</t>
  </si>
  <si>
    <t>2173</t>
  </si>
  <si>
    <t>EA800NE-2</t>
  </si>
  <si>
    <t>[M/L] 防塵マスク(取替式)</t>
  </si>
  <si>
    <t>2183</t>
  </si>
  <si>
    <t>EA354MA-13</t>
  </si>
  <si>
    <t>[XL/225mm] 手袋(ﾆﾄﾘﾙｺﾞﾑｺｰﾄ/ｸﾞﾚｰ)</t>
  </si>
  <si>
    <t>EA354EK-7</t>
  </si>
  <si>
    <t>[Ｍ] 手袋(耐油・ﾉﾝｽﾘｯﾌﾟ)</t>
  </si>
  <si>
    <t>EA354EK-8</t>
  </si>
  <si>
    <t>[Ｌ] 手袋(耐油・ﾉﾝｽﾘｯﾌﾟ)</t>
  </si>
  <si>
    <t>EA354E-106</t>
  </si>
  <si>
    <t>[Ｍ] 手袋(耐切創/PUｺｰﾄ)</t>
  </si>
  <si>
    <t>2191</t>
  </si>
  <si>
    <t>EA353BT-212</t>
  </si>
  <si>
    <t>[Ｍ] メカニクスグローブ(合成革/黒)</t>
  </si>
  <si>
    <t>2192</t>
  </si>
  <si>
    <t>EA353BT-163A</t>
  </si>
  <si>
    <t>[Ｌ] メカニクスグローブ(合成皮革)</t>
  </si>
  <si>
    <t>EA353BT-284</t>
  </si>
  <si>
    <t>[LL] メカニクスグローブ(合成革/OD)</t>
  </si>
  <si>
    <t>EA353BW-156</t>
  </si>
  <si>
    <t>[Ｍ] ﾒｶﾆｸｽｸﾞﾛｰﾌﾞ(合成革/指出し/ｺﾖｰﾃ)</t>
  </si>
  <si>
    <t>EA354GG-6</t>
  </si>
  <si>
    <t>[Ｍ/300mm] 手袋(耐油･滑り止め/薄手･塩ﾋﾞ)</t>
  </si>
  <si>
    <t>2200</t>
  </si>
  <si>
    <t>EA354GH-16</t>
  </si>
  <si>
    <t>[Ｍ/600mm] 手袋(腕ｶﾊﾞｰ付･滑止/塩化ﾋﾞﾆｰﾙ)</t>
  </si>
  <si>
    <t>EA354GA-121</t>
  </si>
  <si>
    <t>[Ｓ] 手袋(塩化ﾋﾞﾆｰﾙ･ﾊﾟｳﾀﾞｰ無/100枚)</t>
  </si>
  <si>
    <t>EA354BJ-52</t>
  </si>
  <si>
    <t>[Ｌ/240mm] 手袋(ﾆﾄﾘﾙｺﾞﾑ・ﾊﾟｳﾀﾞｰ無/50枚)</t>
  </si>
  <si>
    <t>2204</t>
  </si>
  <si>
    <t>EA915EM-131</t>
  </si>
  <si>
    <t>[ﾌﾘｰ] 腕カバー(冷感)</t>
  </si>
  <si>
    <t>EA915EM-273</t>
  </si>
  <si>
    <t>[Ｌ] 冷感腕カバー(FREEZE TECH 氷撃)</t>
  </si>
  <si>
    <t>EA926CC-51</t>
  </si>
  <si>
    <t>[Ｍ] アシストスーツ(堀削･持ち運び作業用)</t>
  </si>
  <si>
    <t>EA926CC-52</t>
  </si>
  <si>
    <t>[Ｌ] アシストスーツ(堀削･持ち運び作業用)</t>
  </si>
  <si>
    <t>EA998VT-26.5A</t>
  </si>
  <si>
    <t>26.5cm プロスニーカー(ﾊｲｶｯﾄ)</t>
  </si>
  <si>
    <t>2214</t>
  </si>
  <si>
    <t>EA996XA-14B</t>
  </si>
  <si>
    <t>[3L] レインウェアー(ﾀﾞｰｸｸﾞﾚｰ)</t>
  </si>
  <si>
    <t>EA996XE-32</t>
  </si>
  <si>
    <t>[Ｌ] レインウェアー(青)</t>
  </si>
  <si>
    <t>EA996XE-34</t>
  </si>
  <si>
    <t>[3L] レインウェアー(青)</t>
  </si>
  <si>
    <t>EA996YB-62</t>
  </si>
  <si>
    <t>[Ｌ] レインウェアー(ﾘｭｯｸ対応型)</t>
  </si>
  <si>
    <t>2216</t>
  </si>
  <si>
    <t>EA355AF-43</t>
  </si>
  <si>
    <t>114x 89mm ビニールエプロン(12枚)</t>
  </si>
  <si>
    <t>2220</t>
  </si>
  <si>
    <t>EA998AX-120</t>
  </si>
  <si>
    <t>ヘルメットインナー(ﾒｯﾄｸｰﾘﾝｸﾞ)</t>
  </si>
  <si>
    <t>2221</t>
  </si>
  <si>
    <t>EA915EM-115</t>
  </si>
  <si>
    <t>ネッククーラー(PRO/ﾊﾞｯﾃﾘｰｾｯﾄ)</t>
  </si>
  <si>
    <t>2222</t>
  </si>
  <si>
    <t>EA920AV-57</t>
  </si>
  <si>
    <t>200ml ビオレ冷(冷却ｽﾌﾟﾚｰ/詰替)</t>
  </si>
  <si>
    <t>2224</t>
  </si>
  <si>
    <t>EA915GD-14</t>
  </si>
  <si>
    <t>[LL] 防寒オーバーオール</t>
  </si>
  <si>
    <t>EA915GD-23</t>
  </si>
  <si>
    <t>[Ｌ] 防寒ジャケット(蛍光ﾗｲﾑ)</t>
  </si>
  <si>
    <t>2241</t>
  </si>
  <si>
    <t>EA925KD-110</t>
  </si>
  <si>
    <t>サスペンダー</t>
  </si>
  <si>
    <t>EA628PP-121</t>
  </si>
  <si>
    <t>10.0mmx300m ＰＰロープ(黒/黄)</t>
  </si>
  <si>
    <t>EA983DB-21</t>
  </si>
  <si>
    <t>70mm/50m 標識テープ(立入禁止)</t>
  </si>
  <si>
    <t>2261</t>
  </si>
  <si>
    <t>EA983FW-91</t>
  </si>
  <si>
    <t>550x1400mm 反射立看板(無地)</t>
  </si>
  <si>
    <t>2263</t>
  </si>
  <si>
    <t>EA983JS-1</t>
  </si>
  <si>
    <t>1050x 700mm 安全旗(綿)</t>
  </si>
  <si>
    <t>EA983BR-32</t>
  </si>
  <si>
    <t>670x450mm 作業予定看板</t>
  </si>
  <si>
    <t>2270</t>
  </si>
  <si>
    <t>EA983BX-18</t>
  </si>
  <si>
    <t>600x450mm 職務表示板(建築物等の鉄骨～)</t>
  </si>
  <si>
    <t>EA983CK-29</t>
  </si>
  <si>
    <t>300x100mm 氏名標識(管理責任者)</t>
  </si>
  <si>
    <t>EA983CW-33A</t>
  </si>
  <si>
    <t>100x100mm 番号表示ステッカー[３](5枚)</t>
  </si>
  <si>
    <t>EA983CW-101</t>
  </si>
  <si>
    <t>50x 50mm ｱﾙﾌｧﾍﾞｯﾄ表示ｽﾃｯｶｰ[Ａ](1枚)</t>
  </si>
  <si>
    <t>EA983CW-112</t>
  </si>
  <si>
    <t>50x 50mm ｱﾙﾌｧﾍﾞｯﾄ表示ｽﾃｯｶｰ[Ｌ](1枚)</t>
  </si>
  <si>
    <t>2279</t>
  </si>
  <si>
    <t>EA983CF-26</t>
  </si>
  <si>
    <t>50x100mm PL警告ｽﾃｯｶｰ(回転部～/10枚)</t>
  </si>
  <si>
    <t>2285</t>
  </si>
  <si>
    <t>EA983AJ-82</t>
  </si>
  <si>
    <t>300x1200mm 安全標識[整理整頓]</t>
  </si>
  <si>
    <t>2290</t>
  </si>
  <si>
    <t>EA983CB-10C</t>
  </si>
  <si>
    <t>275x60mm ワンタッチタグ(注意/10枚)</t>
  </si>
  <si>
    <t>2293</t>
  </si>
  <si>
    <t>EA983FT-340</t>
  </si>
  <si>
    <t>835x403x650mm ｻｲﾝｽﾀﾝﾄﾞ(無地)</t>
  </si>
  <si>
    <t>EA983FT-341</t>
  </si>
  <si>
    <t>835x403x650mm ｻｲﾝｽﾀﾝﾄﾞ(駐車禁止)</t>
  </si>
  <si>
    <t>EA983FE-467</t>
  </si>
  <si>
    <t>50x50x22mm コーナーガード(油面用/青/2個)</t>
  </si>
  <si>
    <t>2300</t>
  </si>
  <si>
    <t>EA983FN-710Y</t>
  </si>
  <si>
    <t>M10シングルナット用保護キャップ(ｲｴﾛｰ/2個</t>
  </si>
  <si>
    <t>EA983FN-716Y</t>
  </si>
  <si>
    <t>M16シングルナット用保護キャップ(ｲｴﾛｰ/2個</t>
  </si>
  <si>
    <t>EA983G-43</t>
  </si>
  <si>
    <t>50mmx9.1m ハイレベル反射テープ(赤)</t>
  </si>
  <si>
    <t>EA944DL-5</t>
  </si>
  <si>
    <t>100mmx18m 滑り止めﾃｰﾌﾟ(屋外･凸凹面用/黒)</t>
  </si>
  <si>
    <t>EA944DN-22</t>
  </si>
  <si>
    <t>50mmx 2m 滑り止めテープ(蓄光)</t>
  </si>
  <si>
    <t>2311</t>
  </si>
  <si>
    <t>EA951BF-3</t>
  </si>
  <si>
    <t>92mm 自在マウント(黒)</t>
  </si>
  <si>
    <t>2333</t>
  </si>
  <si>
    <t>EA956VL-108</t>
  </si>
  <si>
    <t>266x70mm キーラック(8個用)</t>
  </si>
  <si>
    <t>EA956VN-1</t>
  </si>
  <si>
    <t>200x 75x270mm キーフックホルダー</t>
  </si>
  <si>
    <t>2342</t>
  </si>
  <si>
    <t>EA979D-105</t>
  </si>
  <si>
    <t>100x 60x2mm 耐震･防振粘着マット(1枚)</t>
  </si>
  <si>
    <t>2349</t>
  </si>
  <si>
    <t>EA951FC-86</t>
  </si>
  <si>
    <t>250x250x750mm 消火器置場(10型/1本用)</t>
  </si>
  <si>
    <t>2352</t>
  </si>
  <si>
    <t>EA939-36</t>
  </si>
  <si>
    <t>300g 消臭液(ﾎﾟｰﾀﾌﾞﾙﾄｲﾚ用)</t>
  </si>
  <si>
    <t>EA928AS-44</t>
  </si>
  <si>
    <t>[EA928AS-40用] たわし(茶)</t>
  </si>
  <si>
    <t>2364</t>
  </si>
  <si>
    <t>EA928AG-335</t>
  </si>
  <si>
    <t>φ65x310-410mm ボトルスポンジ(伸縮式)</t>
  </si>
  <si>
    <t>2365</t>
  </si>
  <si>
    <t>EA928AG-197</t>
  </si>
  <si>
    <t>[EA928AG-191用] 替パッド(2個)</t>
  </si>
  <si>
    <t>2376</t>
  </si>
  <si>
    <t>EA928AY-512</t>
  </si>
  <si>
    <t>[EA928AY-502用] ブラシヘッド(緑)</t>
  </si>
  <si>
    <t>2380</t>
  </si>
  <si>
    <t>EA922B-241</t>
  </si>
  <si>
    <t>100mm 交換用ロール(2巻)</t>
  </si>
  <si>
    <t>2386</t>
  </si>
  <si>
    <t>EA928AY-542</t>
  </si>
  <si>
    <t>340x1360mm ほうき(PBT/緑)</t>
  </si>
  <si>
    <t>EA991PD-5S</t>
  </si>
  <si>
    <t>5.0L バケツ(ｽﾁｰﾙ製)</t>
  </si>
  <si>
    <t>EA995AD-177</t>
  </si>
  <si>
    <t>450x 600mm ｱｽﾍﾞｽﾄ回収袋(小/透明/100枚)</t>
  </si>
  <si>
    <t>EA995AD-178A</t>
  </si>
  <si>
    <t>650x 850mm ｱｽﾍﾞｽﾄ回収袋(中/透明/100枚)</t>
  </si>
  <si>
    <t>2420</t>
  </si>
  <si>
    <t>EA899AR-4</t>
  </si>
  <si>
    <t>AV100V/1150W 掃除機(乾湿両用)</t>
  </si>
  <si>
    <t>EA115KA-84</t>
  </si>
  <si>
    <t>[家庭用]トリガーガン</t>
  </si>
  <si>
    <t>2434</t>
  </si>
  <si>
    <t>EA115KA-66A</t>
  </si>
  <si>
    <t>440mm [家庭用]サイクロンジェットノズル</t>
  </si>
  <si>
    <t>EA115TR-4A</t>
  </si>
  <si>
    <t>AC100V/1.20kW 高圧洗浄機(60Hz)</t>
  </si>
  <si>
    <t>2436</t>
  </si>
  <si>
    <t>EA115B-2</t>
  </si>
  <si>
    <t>700mm/1/4" 高圧洗浄機用ガン</t>
  </si>
  <si>
    <t>2458</t>
  </si>
  <si>
    <t>EA915DD-23</t>
  </si>
  <si>
    <t>[ﾌﾘｰ] ライフベスト(首掛け)</t>
  </si>
  <si>
    <t>2463</t>
  </si>
  <si>
    <t>EA986YB-2A</t>
  </si>
  <si>
    <t>20インチ 折り畳み式自転車</t>
  </si>
  <si>
    <t>2470</t>
  </si>
  <si>
    <t>EA997Z-510</t>
  </si>
  <si>
    <t>φ90x350mm 土のうスタンド</t>
  </si>
  <si>
    <t>2477</t>
  </si>
  <si>
    <t>EA650BG-3</t>
  </si>
  <si>
    <t>95x1050mm 丁能鍬</t>
  </si>
  <si>
    <t>2485</t>
  </si>
  <si>
    <t>EA898CG-20A</t>
  </si>
  <si>
    <t>400mm チェーンソー(ｴﾝｼﾞﾝ付)</t>
  </si>
  <si>
    <t>2492</t>
  </si>
  <si>
    <t>EA898C-120</t>
  </si>
  <si>
    <t>1200mm 高枝用チェーンソー</t>
  </si>
  <si>
    <t>2501</t>
  </si>
  <si>
    <t>EA650BB-42</t>
  </si>
  <si>
    <t>410mm/1190mm ナタ鎌(長柄)</t>
  </si>
  <si>
    <t>2518</t>
  </si>
  <si>
    <t>EA124KS-2</t>
  </si>
  <si>
    <t>372㎡ ロータリースプリンクラー</t>
  </si>
  <si>
    <t>EA124LC-11A</t>
  </si>
  <si>
    <t>内径11-15mm ホースカプラー</t>
  </si>
  <si>
    <t>EA124LC-12A</t>
  </si>
  <si>
    <t>内径11-15mm ホースカプラー(ｽﾄｯﾊﾟｰ付)</t>
  </si>
  <si>
    <t>EA941-51</t>
  </si>
  <si>
    <t>鳥獣忌避剤(6個)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</si>
</sst>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1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46204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187</v>
      </c>
    </row>
    <row r="9" spans="1:6" s="1" customFormat="1" ht="12" x14ac:dyDescent="0.15"/>
    <row r="10" spans="1:6" s="1" customFormat="1" ht="12" x14ac:dyDescent="0.15">
      <c r="B10" s="10" t="s">
        <v>13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188</v>
      </c>
      <c r="D12" s="6" t="s">
        <v>189</v>
      </c>
      <c r="E12" s="5" t="str">
        <f>HYPERLINK("https://www.esco-net.com/wcs/escort/ec/detail?hHinCd=EA109NE-66","EA109NE-66")</f>
        <v>EA109NE-66</v>
      </c>
    </row>
    <row r="13" spans="1:6" x14ac:dyDescent="0.2">
      <c r="B13" s="6"/>
      <c r="C13" s="6" t="s">
        <v>190</v>
      </c>
      <c r="D13" s="6" t="s">
        <v>191</v>
      </c>
      <c r="E13" s="5" t="str">
        <f>HYPERLINK("https://www.esco-net.com/wcs/escort/ec/detail?hHinCd=EA109NC-116","EA109NC-116")</f>
        <v>EA109NC-116</v>
      </c>
    </row>
    <row r="14" spans="1:6" x14ac:dyDescent="0.2">
      <c r="B14" s="6"/>
      <c r="C14" s="6" t="s">
        <v>192</v>
      </c>
      <c r="D14" s="6" t="s">
        <v>191</v>
      </c>
      <c r="E14" s="5" t="str">
        <f>HYPERLINK("https://www.esco-net.com/wcs/escort/ec/detail?hHinCd=EA109NC-116","EA109NC-116")</f>
        <v>EA109NC-116</v>
      </c>
    </row>
    <row r="15" spans="1:6" x14ac:dyDescent="0.2">
      <c r="B15" s="6"/>
      <c r="C15" s="6" t="s">
        <v>193</v>
      </c>
      <c r="D15" s="6" t="s">
        <v>194</v>
      </c>
      <c r="E15" s="5" t="str">
        <f>HYPERLINK("https://www.esco-net.com/wcs/escort/ec/detail?hHinCd=EA115KZ-24","EA115KZ-24")</f>
        <v>EA115KZ-24</v>
      </c>
    </row>
    <row r="16" spans="1:6" x14ac:dyDescent="0.2">
      <c r="B16" s="6"/>
      <c r="C16" s="6" t="s">
        <v>195</v>
      </c>
      <c r="D16" s="6" t="s">
        <v>196</v>
      </c>
      <c r="E16" s="5"/>
    </row>
    <row r="17" spans="2:5" x14ac:dyDescent="0.2">
      <c r="B17" s="6"/>
      <c r="C17" s="6" t="s">
        <v>197</v>
      </c>
      <c r="D17" s="6" t="s">
        <v>198</v>
      </c>
      <c r="E17" s="5" t="str">
        <f>HYPERLINK("https://www.esco-net.com/wcs/escort/ec/detail?hHinCd=EA354DS-27","EA354DS-27")</f>
        <v>EA354DS-27</v>
      </c>
    </row>
    <row r="18" spans="2:5" x14ac:dyDescent="0.2">
      <c r="B18" s="6"/>
      <c r="C18" s="6" t="s">
        <v>199</v>
      </c>
      <c r="D18" s="6" t="s">
        <v>76</v>
      </c>
      <c r="E18" s="5"/>
    </row>
    <row r="19" spans="2:5" x14ac:dyDescent="0.2">
      <c r="B19" s="6"/>
      <c r="C19" s="6" t="s">
        <v>200</v>
      </c>
      <c r="D19" s="6" t="s">
        <v>196</v>
      </c>
      <c r="E19" s="5"/>
    </row>
    <row r="20" spans="2:5" x14ac:dyDescent="0.2">
      <c r="B20" s="6"/>
      <c r="C20" s="6" t="s">
        <v>201</v>
      </c>
      <c r="D20" s="6" t="s">
        <v>202</v>
      </c>
      <c r="E20" s="5"/>
    </row>
    <row r="21" spans="2:5" x14ac:dyDescent="0.2">
      <c r="B21" s="6"/>
      <c r="C21" s="6" t="s">
        <v>203</v>
      </c>
      <c r="D21" s="6" t="s">
        <v>204</v>
      </c>
      <c r="E21" s="5" t="str">
        <f>HYPERLINK("https://www.esco-net.com/wcs/escort/ec/detail?hHinCd=EA638LA-96","EA638LA-96")</f>
        <v>EA638LA-96</v>
      </c>
    </row>
    <row r="22" spans="2:5" x14ac:dyDescent="0.2">
      <c r="B22" s="6"/>
      <c r="C22" s="6" t="s">
        <v>205</v>
      </c>
      <c r="D22" s="6" t="s">
        <v>206</v>
      </c>
      <c r="E22" s="5" t="str">
        <f>HYPERLINK("https://www.esco-net.com/wcs/escort/ec/detail?hHinCd=EA638LA-98","EA638LA-98")</f>
        <v>EA638LA-98</v>
      </c>
    </row>
    <row r="23" spans="2:5" x14ac:dyDescent="0.2">
      <c r="B23" s="6"/>
      <c r="C23" s="6" t="s">
        <v>207</v>
      </c>
      <c r="D23" s="6" t="s">
        <v>208</v>
      </c>
      <c r="E23" s="5" t="str">
        <f>HYPERLINK("https://www.esco-net.com/wcs/escort/ec/detail?hHinCd=EA661CS-4A","EA661CS-4A")</f>
        <v>EA661CS-4A</v>
      </c>
    </row>
    <row r="24" spans="2:5" x14ac:dyDescent="0.2">
      <c r="B24" s="6"/>
      <c r="C24" s="6" t="s">
        <v>209</v>
      </c>
      <c r="D24" s="6" t="s">
        <v>210</v>
      </c>
      <c r="E24" s="5"/>
    </row>
    <row r="25" spans="2:5" x14ac:dyDescent="0.2">
      <c r="B25" s="6"/>
      <c r="C25" s="6" t="s">
        <v>211</v>
      </c>
      <c r="D25" s="6" t="s">
        <v>212</v>
      </c>
      <c r="E25" s="5"/>
    </row>
    <row r="26" spans="2:5" x14ac:dyDescent="0.2">
      <c r="B26" s="6"/>
      <c r="C26" s="6" t="s">
        <v>213</v>
      </c>
      <c r="D26" s="6" t="s">
        <v>214</v>
      </c>
      <c r="E26" s="5" t="str">
        <f>HYPERLINK("https://www.esco-net.com/wcs/escort/ec/detail?hHinCd=EA759GL-43A","EA759GL-43A")</f>
        <v>EA759GL-43A</v>
      </c>
    </row>
    <row r="27" spans="2:5" x14ac:dyDescent="0.2">
      <c r="B27" s="6"/>
      <c r="C27" s="6" t="s">
        <v>215</v>
      </c>
      <c r="D27" s="6" t="s">
        <v>216</v>
      </c>
      <c r="E27" s="5" t="str">
        <f>HYPERLINK("https://www.esco-net.com/wcs/escort/ec/detail?hHinCd=EA759GN-269A","EA759GN-269A")</f>
        <v>EA759GN-269A</v>
      </c>
    </row>
    <row r="28" spans="2:5" x14ac:dyDescent="0.2">
      <c r="B28" s="6"/>
      <c r="C28" s="6" t="s">
        <v>217</v>
      </c>
      <c r="D28" s="6" t="s">
        <v>218</v>
      </c>
      <c r="E28" s="5" t="str">
        <f>HYPERLINK("https://www.esco-net.com/wcs/escort/ec/detail?hHinCd=EA759GV-173A","EA759GV-173A")</f>
        <v>EA759GV-173A</v>
      </c>
    </row>
    <row r="29" spans="2:5" x14ac:dyDescent="0.2">
      <c r="B29" s="6"/>
      <c r="C29" s="6" t="s">
        <v>219</v>
      </c>
      <c r="D29" s="6" t="s">
        <v>220</v>
      </c>
      <c r="E29" s="5"/>
    </row>
    <row r="30" spans="2:5" x14ac:dyDescent="0.2">
      <c r="B30" s="6"/>
      <c r="C30" s="6" t="s">
        <v>221</v>
      </c>
      <c r="D30" s="6" t="s">
        <v>222</v>
      </c>
      <c r="E30" s="5"/>
    </row>
    <row r="31" spans="2:5" x14ac:dyDescent="0.2">
      <c r="B31" s="6"/>
      <c r="C31" s="6" t="s">
        <v>223</v>
      </c>
      <c r="D31" s="6" t="s">
        <v>224</v>
      </c>
      <c r="E31" s="5"/>
    </row>
    <row r="32" spans="2:5" x14ac:dyDescent="0.2">
      <c r="B32" s="6"/>
      <c r="C32" s="6" t="s">
        <v>225</v>
      </c>
      <c r="D32" s="6" t="s">
        <v>226</v>
      </c>
      <c r="E32" s="5"/>
    </row>
    <row r="33" spans="2:5" x14ac:dyDescent="0.2">
      <c r="B33" s="6"/>
      <c r="C33" s="6" t="s">
        <v>227</v>
      </c>
      <c r="D33" s="6" t="s">
        <v>228</v>
      </c>
      <c r="E33" s="5"/>
    </row>
    <row r="34" spans="2:5" x14ac:dyDescent="0.2">
      <c r="B34" s="6"/>
      <c r="C34" s="6" t="s">
        <v>229</v>
      </c>
      <c r="D34" s="6" t="s">
        <v>230</v>
      </c>
      <c r="E34" s="5"/>
    </row>
    <row r="35" spans="2:5" x14ac:dyDescent="0.2">
      <c r="B35" s="6"/>
      <c r="C35" s="6" t="s">
        <v>231</v>
      </c>
      <c r="D35" s="6" t="s">
        <v>232</v>
      </c>
      <c r="E35" s="5"/>
    </row>
    <row r="36" spans="2:5" x14ac:dyDescent="0.2">
      <c r="B36" s="6"/>
      <c r="C36" s="6" t="s">
        <v>233</v>
      </c>
      <c r="D36" s="6" t="s">
        <v>234</v>
      </c>
      <c r="E36" s="5" t="str">
        <f>HYPERLINK("https://www.esco-net.com/wcs/escort/ec/detail?hHinCd=EA761XS-14","EA761XS-14")</f>
        <v>EA761XS-14</v>
      </c>
    </row>
    <row r="37" spans="2:5" x14ac:dyDescent="0.2">
      <c r="B37" s="6"/>
      <c r="C37" s="6" t="s">
        <v>235</v>
      </c>
      <c r="D37" s="6" t="s">
        <v>236</v>
      </c>
      <c r="E37" s="5" t="str">
        <f>HYPERLINK("https://www.esco-net.com/wcs/escort/ec/detail?hHinCd=EA761XS-15","EA761XS-15")</f>
        <v>EA761XS-15</v>
      </c>
    </row>
    <row r="38" spans="2:5" x14ac:dyDescent="0.2">
      <c r="B38" s="6"/>
      <c r="C38" s="6" t="s">
        <v>237</v>
      </c>
      <c r="D38" s="6" t="s">
        <v>238</v>
      </c>
      <c r="E38" s="5" t="str">
        <f>HYPERLINK("https://www.esco-net.com/wcs/escort/ec/detail?hHinCd=EA763AJ-43S","EA763AJ-43S")</f>
        <v>EA763AJ-43S</v>
      </c>
    </row>
    <row r="39" spans="2:5" x14ac:dyDescent="0.2">
      <c r="B39" s="6"/>
      <c r="C39" s="6" t="s">
        <v>239</v>
      </c>
      <c r="D39" s="6" t="s">
        <v>240</v>
      </c>
      <c r="E39" s="5" t="str">
        <f>HYPERLINK("https://www.esco-net.com/wcs/escort/ec/detail?hHinCd=EA764TB-3C","EA764TB-3C")</f>
        <v>EA764TB-3C</v>
      </c>
    </row>
    <row r="40" spans="2:5" x14ac:dyDescent="0.2">
      <c r="B40" s="6"/>
      <c r="C40" s="6" t="s">
        <v>241</v>
      </c>
      <c r="D40" s="6" t="s">
        <v>242</v>
      </c>
      <c r="E40" s="5" t="str">
        <f>HYPERLINK("https://www.esco-net.com/wcs/escort/ec/detail?hHinCd=EA765MG-159B","EA765MG-159B")</f>
        <v>EA765MG-159B</v>
      </c>
    </row>
    <row r="41" spans="2:5" x14ac:dyDescent="0.2">
      <c r="B41" s="6"/>
      <c r="C41" s="6" t="s">
        <v>243</v>
      </c>
      <c r="D41" s="6" t="s">
        <v>244</v>
      </c>
      <c r="E41" s="5"/>
    </row>
    <row r="42" spans="2:5" x14ac:dyDescent="0.2">
      <c r="B42" s="6"/>
      <c r="C42" s="6" t="s">
        <v>245</v>
      </c>
      <c r="D42" s="6" t="s">
        <v>246</v>
      </c>
      <c r="E42" s="5"/>
    </row>
    <row r="43" spans="2:5" x14ac:dyDescent="0.2">
      <c r="B43" s="6"/>
      <c r="C43" s="6" t="s">
        <v>247</v>
      </c>
      <c r="D43" s="6" t="s">
        <v>248</v>
      </c>
      <c r="E43" s="5"/>
    </row>
    <row r="44" spans="2:5" x14ac:dyDescent="0.2">
      <c r="B44" s="6"/>
      <c r="C44" s="6" t="s">
        <v>249</v>
      </c>
      <c r="D44" s="6" t="s">
        <v>250</v>
      </c>
      <c r="E44" s="5" t="str">
        <f>HYPERLINK("https://www.esco-net.com/wcs/escort/ec/detail?hHinCd=EA927CH-88","EA927CH-88")</f>
        <v>EA927CH-88</v>
      </c>
    </row>
    <row r="45" spans="2:5" x14ac:dyDescent="0.2">
      <c r="B45" s="6"/>
      <c r="C45" s="6" t="s">
        <v>251</v>
      </c>
      <c r="D45" s="6" t="s">
        <v>252</v>
      </c>
      <c r="E45" s="5"/>
    </row>
    <row r="46" spans="2:5" x14ac:dyDescent="0.2">
      <c r="B46" s="6"/>
      <c r="C46" s="6" t="s">
        <v>253</v>
      </c>
      <c r="D46" s="6" t="s">
        <v>254</v>
      </c>
      <c r="E46" s="5"/>
    </row>
    <row r="47" spans="2:5" x14ac:dyDescent="0.2">
      <c r="B47" s="6"/>
      <c r="C47" s="6" t="s">
        <v>255</v>
      </c>
      <c r="D47" s="6" t="s">
        <v>256</v>
      </c>
      <c r="E47" s="5"/>
    </row>
    <row r="48" spans="2:5" x14ac:dyDescent="0.2">
      <c r="B48" s="6"/>
      <c r="C48" s="6" t="s">
        <v>257</v>
      </c>
      <c r="D48" s="6" t="s">
        <v>258</v>
      </c>
      <c r="E48" s="5"/>
    </row>
    <row r="49" spans="2:5" x14ac:dyDescent="0.2">
      <c r="B49" s="6"/>
      <c r="C49" s="6" t="s">
        <v>259</v>
      </c>
      <c r="D49" s="6" t="s">
        <v>260</v>
      </c>
      <c r="E49" s="5"/>
    </row>
    <row r="50" spans="2:5" x14ac:dyDescent="0.2">
      <c r="B50" s="6"/>
      <c r="C50" s="6" t="s">
        <v>261</v>
      </c>
      <c r="D50" s="6" t="s">
        <v>262</v>
      </c>
      <c r="E50" s="5" t="str">
        <f>HYPERLINK("https://www.esco-net.com/wcs/escort/ec/detail?hHinCd=EA944TA-2B","EA944TA-2B")</f>
        <v>EA944TA-2B</v>
      </c>
    </row>
    <row r="51" spans="2:5" x14ac:dyDescent="0.2">
      <c r="B51" s="6"/>
      <c r="C51" s="6" t="s">
        <v>263</v>
      </c>
      <c r="D51" s="6" t="s">
        <v>264</v>
      </c>
      <c r="E51" s="5"/>
    </row>
    <row r="52" spans="2:5" x14ac:dyDescent="0.2">
      <c r="B52" s="6"/>
      <c r="C52" s="6" t="s">
        <v>265</v>
      </c>
      <c r="D52" s="6" t="s">
        <v>266</v>
      </c>
      <c r="E52" s="5"/>
    </row>
    <row r="53" spans="2:5" x14ac:dyDescent="0.2">
      <c r="B53" s="6"/>
      <c r="C53" s="6" t="s">
        <v>267</v>
      </c>
      <c r="D53" s="6" t="s">
        <v>268</v>
      </c>
      <c r="E53" s="5" t="str">
        <f>HYPERLINK("https://www.esco-net.com/wcs/escort/ec/detail?hHinCd=EB930DA-1A","EB930DA-1A")</f>
        <v>EB930DA-1A</v>
      </c>
    </row>
    <row r="54" spans="2:5" x14ac:dyDescent="0.2">
      <c r="B54" s="6" t="s">
        <v>269</v>
      </c>
      <c r="C54" s="6" t="s">
        <v>270</v>
      </c>
      <c r="D54" s="6" t="s">
        <v>271</v>
      </c>
      <c r="E54" s="5"/>
    </row>
    <row r="55" spans="2:5" x14ac:dyDescent="0.2">
      <c r="B55" s="6" t="s">
        <v>272</v>
      </c>
      <c r="C55" s="6" t="s">
        <v>273</v>
      </c>
      <c r="D55" s="6" t="s">
        <v>274</v>
      </c>
      <c r="E55" s="5" t="str">
        <f>HYPERLINK("https://www.esco-net.com/wcs/escort/ec/detail?hHinCd=EA276GA-23","EA276GA-23")</f>
        <v>EA276GA-23</v>
      </c>
    </row>
    <row r="56" spans="2:5" x14ac:dyDescent="0.2">
      <c r="B56" s="6" t="s">
        <v>275</v>
      </c>
      <c r="C56" s="6" t="s">
        <v>276</v>
      </c>
      <c r="D56" s="6" t="s">
        <v>277</v>
      </c>
      <c r="E56" s="5" t="str">
        <f>HYPERLINK("https://www.esco-net.com/wcs/escort/ec/detail?hHinCd=EA112BK-2","EA112BK-2")</f>
        <v>EA112BK-2</v>
      </c>
    </row>
    <row r="57" spans="2:5" x14ac:dyDescent="0.2">
      <c r="B57" s="6" t="s">
        <v>278</v>
      </c>
      <c r="C57" s="6" t="s">
        <v>279</v>
      </c>
      <c r="D57" s="6" t="s">
        <v>280</v>
      </c>
      <c r="E57" s="5" t="str">
        <f>HYPERLINK("https://www.esco-net.com/wcs/escort/ec/detail?hHinCd=EA105E","EA105E")</f>
        <v>EA105E</v>
      </c>
    </row>
    <row r="58" spans="2:5" x14ac:dyDescent="0.2">
      <c r="B58" s="6" t="s">
        <v>281</v>
      </c>
      <c r="C58" s="6" t="s">
        <v>282</v>
      </c>
      <c r="D58" s="6" t="s">
        <v>283</v>
      </c>
      <c r="E58" s="5"/>
    </row>
    <row r="59" spans="2:5" x14ac:dyDescent="0.2">
      <c r="B59" s="6" t="s">
        <v>284</v>
      </c>
      <c r="C59" s="6" t="s">
        <v>285</v>
      </c>
      <c r="D59" s="6" t="s">
        <v>286</v>
      </c>
      <c r="E59" s="5"/>
    </row>
    <row r="60" spans="2:5" x14ac:dyDescent="0.2">
      <c r="B60" s="6" t="s">
        <v>287</v>
      </c>
      <c r="C60" s="6" t="s">
        <v>288</v>
      </c>
      <c r="D60" s="6" t="s">
        <v>289</v>
      </c>
      <c r="E60" s="5" t="str">
        <f>HYPERLINK("https://www.esco-net.com/wcs/escort/ec/detail?hHinCd=EA994ML-1","EA994ML-1")</f>
        <v>EA994ML-1</v>
      </c>
    </row>
    <row r="61" spans="2:5" x14ac:dyDescent="0.2">
      <c r="B61" s="6" t="s">
        <v>290</v>
      </c>
      <c r="C61" s="6" t="s">
        <v>291</v>
      </c>
      <c r="D61" s="6" t="s">
        <v>292</v>
      </c>
      <c r="E61" s="5" t="str">
        <f>HYPERLINK("https://www.esco-net.com/wcs/escort/ec/detail?hHinCd=EA997ND-1","EA997ND-1")</f>
        <v>EA997ND-1</v>
      </c>
    </row>
    <row r="62" spans="2:5" x14ac:dyDescent="0.2">
      <c r="B62" s="6" t="s">
        <v>290</v>
      </c>
      <c r="C62" s="6" t="s">
        <v>293</v>
      </c>
      <c r="D62" s="6" t="s">
        <v>294</v>
      </c>
      <c r="E62" s="5" t="str">
        <f>HYPERLINK("https://www.esco-net.com/wcs/escort/ec/detail?hHinCd=EA997NE-1","EA997NE-1")</f>
        <v>EA997NE-1</v>
      </c>
    </row>
    <row r="63" spans="2:5" x14ac:dyDescent="0.2">
      <c r="B63" s="6" t="s">
        <v>290</v>
      </c>
      <c r="C63" s="6" t="s">
        <v>295</v>
      </c>
      <c r="D63" s="6" t="s">
        <v>296</v>
      </c>
      <c r="E63" s="5" t="str">
        <f>HYPERLINK("https://www.esco-net.com/wcs/escort/ec/detail?hHinCd=EA997NL-1A","EA997NL-1A")</f>
        <v>EA997NL-1A</v>
      </c>
    </row>
    <row r="64" spans="2:5" x14ac:dyDescent="0.2">
      <c r="B64" s="6" t="s">
        <v>290</v>
      </c>
      <c r="C64" s="6" t="s">
        <v>297</v>
      </c>
      <c r="D64" s="6" t="s">
        <v>298</v>
      </c>
      <c r="E64" s="5" t="str">
        <f>HYPERLINK("https://www.esco-net.com/wcs/escort/ec/detail?hHinCd=EA997NL-2A","EA997NL-2A")</f>
        <v>EA997NL-2A</v>
      </c>
    </row>
    <row r="65" spans="2:5" x14ac:dyDescent="0.2">
      <c r="B65" s="6" t="s">
        <v>77</v>
      </c>
      <c r="C65" s="6" t="s">
        <v>299</v>
      </c>
      <c r="D65" s="6" t="s">
        <v>300</v>
      </c>
      <c r="E65" s="5" t="str">
        <f>HYPERLINK("https://www.esco-net.com/wcs/escort/ec/detail?hHinCd=EA997AE-32A","EA997AE-32A")</f>
        <v>EA997AE-32A</v>
      </c>
    </row>
    <row r="66" spans="2:5" x14ac:dyDescent="0.2">
      <c r="B66" s="6" t="s">
        <v>301</v>
      </c>
      <c r="C66" s="6" t="s">
        <v>302</v>
      </c>
      <c r="D66" s="6" t="s">
        <v>303</v>
      </c>
      <c r="E66" s="5" t="str">
        <f>HYPERLINK("https://www.esco-net.com/wcs/escort/ec/detail?hHinCd=EA897AZ-21","EA897AZ-21")</f>
        <v>EA897AZ-21</v>
      </c>
    </row>
    <row r="67" spans="2:5" x14ac:dyDescent="0.2">
      <c r="B67" s="6" t="s">
        <v>304</v>
      </c>
      <c r="C67" s="6" t="s">
        <v>305</v>
      </c>
      <c r="D67" s="6" t="s">
        <v>306</v>
      </c>
      <c r="E67" s="5" t="str">
        <f>HYPERLINK("https://www.esco-net.com/wcs/escort/ec/detail?hHinCd=EA115MM-33","EA115MM-33")</f>
        <v>EA115MM-33</v>
      </c>
    </row>
    <row r="68" spans="2:5" x14ac:dyDescent="0.2">
      <c r="B68" s="6" t="s">
        <v>307</v>
      </c>
      <c r="C68" s="6" t="s">
        <v>308</v>
      </c>
      <c r="D68" s="6" t="s">
        <v>309</v>
      </c>
      <c r="E68" s="5" t="str">
        <f>HYPERLINK("https://www.esco-net.com/wcs/escort/ec/detail?hHinCd=EA124KA-3","EA124KA-3")</f>
        <v>EA124KA-3</v>
      </c>
    </row>
    <row r="69" spans="2:5" x14ac:dyDescent="0.2">
      <c r="B69" s="6" t="s">
        <v>310</v>
      </c>
      <c r="C69" s="6" t="s">
        <v>311</v>
      </c>
      <c r="D69" s="6" t="s">
        <v>312</v>
      </c>
      <c r="E69" s="5" t="str">
        <f>HYPERLINK("https://www.esco-net.com/wcs/escort/ec/detail?hHinCd=EA109SJ-10","EA109SJ-10")</f>
        <v>EA109SJ-10</v>
      </c>
    </row>
    <row r="70" spans="2:5" x14ac:dyDescent="0.2">
      <c r="B70" s="6" t="s">
        <v>78</v>
      </c>
      <c r="C70" s="6" t="s">
        <v>313</v>
      </c>
      <c r="D70" s="6" t="s">
        <v>314</v>
      </c>
      <c r="E70" s="5" t="str">
        <f>HYPERLINK("https://www.esco-net.com/wcs/escort/ec/detail?hHinCd=EA763FB-2C","EA763FB-2C")</f>
        <v>EA763FB-2C</v>
      </c>
    </row>
    <row r="71" spans="2:5" x14ac:dyDescent="0.2">
      <c r="B71" s="6" t="s">
        <v>78</v>
      </c>
      <c r="C71" s="6" t="s">
        <v>315</v>
      </c>
      <c r="D71" s="6" t="s">
        <v>316</v>
      </c>
      <c r="E71" s="5"/>
    </row>
    <row r="72" spans="2:5" x14ac:dyDescent="0.2">
      <c r="B72" s="6" t="s">
        <v>317</v>
      </c>
      <c r="C72" s="6" t="s">
        <v>318</v>
      </c>
      <c r="D72" s="6" t="s">
        <v>319</v>
      </c>
      <c r="E72" s="5"/>
    </row>
    <row r="73" spans="2:5" x14ac:dyDescent="0.2">
      <c r="B73" s="6" t="s">
        <v>79</v>
      </c>
      <c r="C73" s="6" t="s">
        <v>320</v>
      </c>
      <c r="D73" s="6" t="s">
        <v>321</v>
      </c>
      <c r="E73" s="5" t="str">
        <f>HYPERLINK("https://www.esco-net.com/wcs/escort/ec/detail?hHinCd=EA300A-10","EA300A-10")</f>
        <v>EA300A-10</v>
      </c>
    </row>
    <row r="74" spans="2:5" x14ac:dyDescent="0.2">
      <c r="B74" s="6" t="s">
        <v>79</v>
      </c>
      <c r="C74" s="6" t="s">
        <v>322</v>
      </c>
      <c r="D74" s="6" t="s">
        <v>323</v>
      </c>
      <c r="E74" s="5" t="str">
        <f>HYPERLINK("https://www.esco-net.com/wcs/escort/ec/detail?hHinCd=EA300AC-10A","EA300AC-10A")</f>
        <v>EA300AC-10A</v>
      </c>
    </row>
    <row r="75" spans="2:5" x14ac:dyDescent="0.2">
      <c r="B75" s="6" t="s">
        <v>79</v>
      </c>
      <c r="C75" s="6" t="s">
        <v>324</v>
      </c>
      <c r="D75" s="6" t="s">
        <v>325</v>
      </c>
      <c r="E75" s="5" t="str">
        <f>HYPERLINK("https://www.esco-net.com/wcs/escort/ec/detail?hHinCd=EA300AD-30A","EA300AD-30A")</f>
        <v>EA300AD-30A</v>
      </c>
    </row>
    <row r="76" spans="2:5" x14ac:dyDescent="0.2">
      <c r="B76" s="6" t="s">
        <v>326</v>
      </c>
      <c r="C76" s="6" t="s">
        <v>327</v>
      </c>
      <c r="D76" s="6" t="s">
        <v>328</v>
      </c>
      <c r="E76" s="5" t="str">
        <f>HYPERLINK("https://www.esco-net.com/wcs/escort/ec/detail?hHinCd=EA315GK-2A","EA315GK-2A")</f>
        <v>EA315GK-2A</v>
      </c>
    </row>
    <row r="77" spans="2:5" x14ac:dyDescent="0.2">
      <c r="B77" s="6" t="s">
        <v>329</v>
      </c>
      <c r="C77" s="6" t="s">
        <v>330</v>
      </c>
      <c r="D77" s="6" t="s">
        <v>331</v>
      </c>
      <c r="E77" s="5"/>
    </row>
    <row r="78" spans="2:5" x14ac:dyDescent="0.2">
      <c r="B78" s="6" t="s">
        <v>30</v>
      </c>
      <c r="C78" s="6" t="s">
        <v>332</v>
      </c>
      <c r="D78" s="6" t="s">
        <v>333</v>
      </c>
      <c r="E78" s="5" t="str">
        <f>HYPERLINK("https://www.esco-net.com/wcs/escort/ec/detail?hHinCd=EA318A-1.6","EA318A-1.6")</f>
        <v>EA318A-1.6</v>
      </c>
    </row>
    <row r="79" spans="2:5" x14ac:dyDescent="0.2">
      <c r="B79" s="6" t="s">
        <v>30</v>
      </c>
      <c r="C79" s="6" t="s">
        <v>334</v>
      </c>
      <c r="D79" s="6" t="s">
        <v>335</v>
      </c>
      <c r="E79" s="5" t="str">
        <f>HYPERLINK("https://www.esco-net.com/wcs/escort/ec/detail?hHinCd=EA318A-2.6","EA318A-2.6")</f>
        <v>EA318A-2.6</v>
      </c>
    </row>
    <row r="80" spans="2:5" x14ac:dyDescent="0.2">
      <c r="B80" s="6" t="s">
        <v>336</v>
      </c>
      <c r="C80" s="6" t="s">
        <v>337</v>
      </c>
      <c r="D80" s="6" t="s">
        <v>338</v>
      </c>
      <c r="E80" s="5" t="str">
        <f>HYPERLINK("https://www.esco-net.com/wcs/escort/ec/detail?hHinCd=EA334BG-110","EA334BG-110")</f>
        <v>EA334BG-110</v>
      </c>
    </row>
    <row r="81" spans="2:5" x14ac:dyDescent="0.2">
      <c r="B81" s="6" t="s">
        <v>339</v>
      </c>
      <c r="C81" s="6" t="s">
        <v>340</v>
      </c>
      <c r="D81" s="6" t="s">
        <v>341</v>
      </c>
      <c r="E81" s="5" t="str">
        <f>HYPERLINK("https://www.esco-net.com/wcs/escort/ec/detail?hHinCd=EA355KH-13A","EA355KH-13A")</f>
        <v>EA355KH-13A</v>
      </c>
    </row>
    <row r="82" spans="2:5" x14ac:dyDescent="0.2">
      <c r="B82" s="6" t="s">
        <v>31</v>
      </c>
      <c r="C82" s="6" t="s">
        <v>342</v>
      </c>
      <c r="D82" s="6" t="s">
        <v>343</v>
      </c>
      <c r="E82" s="5" t="str">
        <f>HYPERLINK("https://www.esco-net.com/wcs/escort/ec/detail?hHinCd=EA526SG-1","EA526SG-1")</f>
        <v>EA526SG-1</v>
      </c>
    </row>
    <row r="83" spans="2:5" x14ac:dyDescent="0.2">
      <c r="B83" s="6" t="s">
        <v>31</v>
      </c>
      <c r="C83" s="6" t="s">
        <v>344</v>
      </c>
      <c r="D83" s="6" t="s">
        <v>345</v>
      </c>
      <c r="E83" s="5" t="str">
        <f>HYPERLINK("https://www.esco-net.com/wcs/escort/ec/detail?hHinCd=EA526WJ-200","EA526WJ-200")</f>
        <v>EA526WJ-200</v>
      </c>
    </row>
    <row r="84" spans="2:5" x14ac:dyDescent="0.2">
      <c r="B84" s="6" t="s">
        <v>31</v>
      </c>
      <c r="C84" s="6" t="s">
        <v>346</v>
      </c>
      <c r="D84" s="6" t="s">
        <v>347</v>
      </c>
      <c r="E84" s="5" t="str">
        <f>HYPERLINK("https://www.esco-net.com/wcs/escort/ec/detail?hHinCd=EA526WJ-200","EA526WJ-200")</f>
        <v>EA526WJ-200</v>
      </c>
    </row>
    <row r="85" spans="2:5" x14ac:dyDescent="0.2">
      <c r="B85" s="6" t="s">
        <v>348</v>
      </c>
      <c r="C85" s="6" t="s">
        <v>349</v>
      </c>
      <c r="D85" s="6" t="s">
        <v>350</v>
      </c>
      <c r="E85" s="5" t="str">
        <f>HYPERLINK("https://www.esco-net.com/wcs/escort/ec/detail?hHinCd=EA544ED-41A","EA544ED-41A")</f>
        <v>EA544ED-41A</v>
      </c>
    </row>
    <row r="86" spans="2:5" x14ac:dyDescent="0.2">
      <c r="B86" s="6" t="s">
        <v>351</v>
      </c>
      <c r="C86" s="6" t="s">
        <v>352</v>
      </c>
      <c r="D86" s="6" t="s">
        <v>353</v>
      </c>
      <c r="E86" s="5" t="str">
        <f>HYPERLINK("https://www.esco-net.com/wcs/escort/ec/detail?hHinCd=EA545BH-7","EA545BH-7")</f>
        <v>EA545BH-7</v>
      </c>
    </row>
    <row r="87" spans="2:5" x14ac:dyDescent="0.2">
      <c r="B87" s="6" t="s">
        <v>80</v>
      </c>
      <c r="C87" s="6" t="s">
        <v>354</v>
      </c>
      <c r="D87" s="6" t="s">
        <v>355</v>
      </c>
      <c r="E87" s="5" t="str">
        <f>HYPERLINK("https://www.esco-net.com/wcs/escort/ec/detail?hHinCd=EA572CK-23","EA572CK-23")</f>
        <v>EA572CK-23</v>
      </c>
    </row>
    <row r="88" spans="2:5" x14ac:dyDescent="0.2">
      <c r="B88" s="6" t="s">
        <v>80</v>
      </c>
      <c r="C88" s="6" t="s">
        <v>356</v>
      </c>
      <c r="D88" s="6" t="s">
        <v>357</v>
      </c>
      <c r="E88" s="5" t="str">
        <f>HYPERLINK("https://www.esco-net.com/wcs/escort/ec/detail?hHinCd=EA572J-75","EA572J-75")</f>
        <v>EA572J-75</v>
      </c>
    </row>
    <row r="89" spans="2:5" x14ac:dyDescent="0.2">
      <c r="B89" s="6" t="s">
        <v>358</v>
      </c>
      <c r="C89" s="6" t="s">
        <v>359</v>
      </c>
      <c r="D89" s="6" t="s">
        <v>360</v>
      </c>
      <c r="E89" s="5"/>
    </row>
    <row r="90" spans="2:5" x14ac:dyDescent="0.2">
      <c r="B90" s="6" t="s">
        <v>361</v>
      </c>
      <c r="C90" s="6" t="s">
        <v>362</v>
      </c>
      <c r="D90" s="6" t="s">
        <v>363</v>
      </c>
      <c r="E90" s="5" t="str">
        <f>HYPERLINK("https://www.esco-net.com/wcs/escort/ec/detail?hHinCd=EA575SF-5","EA575SF-5")</f>
        <v>EA575SF-5</v>
      </c>
    </row>
    <row r="91" spans="2:5" x14ac:dyDescent="0.2">
      <c r="B91" s="6" t="s">
        <v>81</v>
      </c>
      <c r="C91" s="6" t="s">
        <v>364</v>
      </c>
      <c r="D91" s="6" t="s">
        <v>365</v>
      </c>
      <c r="E91" s="5"/>
    </row>
    <row r="92" spans="2:5" x14ac:dyDescent="0.2">
      <c r="B92" s="6" t="s">
        <v>82</v>
      </c>
      <c r="C92" s="6" t="s">
        <v>366</v>
      </c>
      <c r="D92" s="6" t="s">
        <v>367</v>
      </c>
      <c r="E92" s="5"/>
    </row>
    <row r="93" spans="2:5" x14ac:dyDescent="0.2">
      <c r="B93" s="6" t="s">
        <v>82</v>
      </c>
      <c r="C93" s="6" t="s">
        <v>368</v>
      </c>
      <c r="D93" s="6" t="s">
        <v>369</v>
      </c>
      <c r="E93" s="5"/>
    </row>
    <row r="94" spans="2:5" x14ac:dyDescent="0.2">
      <c r="B94" s="6" t="s">
        <v>83</v>
      </c>
      <c r="C94" s="6" t="s">
        <v>370</v>
      </c>
      <c r="D94" s="6" t="s">
        <v>371</v>
      </c>
      <c r="E94" s="5"/>
    </row>
    <row r="95" spans="2:5" x14ac:dyDescent="0.2">
      <c r="B95" s="6" t="s">
        <v>372</v>
      </c>
      <c r="C95" s="6" t="s">
        <v>373</v>
      </c>
      <c r="D95" s="6" t="s">
        <v>374</v>
      </c>
      <c r="E95" s="5" t="str">
        <f>HYPERLINK("https://www.esco-net.com/wcs/escort/ec/detail?hHinCd=EA526TX-10A","EA526TX-10A")</f>
        <v>EA526TX-10A</v>
      </c>
    </row>
    <row r="96" spans="2:5" x14ac:dyDescent="0.2">
      <c r="B96" s="6" t="s">
        <v>372</v>
      </c>
      <c r="C96" s="6" t="s">
        <v>375</v>
      </c>
      <c r="D96" s="6" t="s">
        <v>376</v>
      </c>
      <c r="E96" s="5" t="str">
        <f>HYPERLINK("https://www.esco-net.com/wcs/escort/ec/detail?hHinCd=EA526WN-500","EA526WN-500")</f>
        <v>EA526WN-500</v>
      </c>
    </row>
    <row r="97" spans="2:5" x14ac:dyDescent="0.2">
      <c r="B97" s="6" t="s">
        <v>23</v>
      </c>
      <c r="C97" s="6" t="s">
        <v>377</v>
      </c>
      <c r="D97" s="6" t="s">
        <v>378</v>
      </c>
      <c r="E97" s="5" t="str">
        <f>HYPERLINK("https://www.esco-net.com/wcs/escort/ec/detail?hHinCd=EA827AD","EA827AD")</f>
        <v>EA827AD</v>
      </c>
    </row>
    <row r="98" spans="2:5" x14ac:dyDescent="0.2">
      <c r="B98" s="6" t="s">
        <v>379</v>
      </c>
      <c r="C98" s="6" t="s">
        <v>380</v>
      </c>
      <c r="D98" s="6" t="s">
        <v>381</v>
      </c>
      <c r="E98" s="5"/>
    </row>
    <row r="99" spans="2:5" x14ac:dyDescent="0.2">
      <c r="B99" s="6" t="s">
        <v>84</v>
      </c>
      <c r="C99" s="6" t="s">
        <v>382</v>
      </c>
      <c r="D99" s="6" t="s">
        <v>383</v>
      </c>
      <c r="E99" s="5" t="str">
        <f>HYPERLINK("https://www.esco-net.com/wcs/escort/ec/detail?hHinCd=EA109NJ-2","EA109NJ-2")</f>
        <v>EA109NJ-2</v>
      </c>
    </row>
    <row r="100" spans="2:5" x14ac:dyDescent="0.2">
      <c r="B100" s="6" t="s">
        <v>384</v>
      </c>
      <c r="C100" s="6" t="s">
        <v>385</v>
      </c>
      <c r="D100" s="6" t="s">
        <v>386</v>
      </c>
      <c r="E100" s="5" t="str">
        <f>HYPERLINK("https://www.esco-net.com/wcs/escort/ec/detail?hHinCd=EA109NE-107","EA109NE-107")</f>
        <v>EA109NE-107</v>
      </c>
    </row>
    <row r="101" spans="2:5" x14ac:dyDescent="0.2">
      <c r="B101" s="6" t="s">
        <v>85</v>
      </c>
      <c r="C101" s="6" t="s">
        <v>387</v>
      </c>
      <c r="D101" s="6" t="s">
        <v>388</v>
      </c>
      <c r="E101" s="5" t="str">
        <f>HYPERLINK("https://www.esco-net.com/wcs/escort/ec/detail?hHinCd=EA109NG-1A","EA109NG-1A")</f>
        <v>EA109NG-1A</v>
      </c>
    </row>
    <row r="102" spans="2:5" x14ac:dyDescent="0.2">
      <c r="B102" s="6" t="s">
        <v>85</v>
      </c>
      <c r="C102" s="6" t="s">
        <v>389</v>
      </c>
      <c r="D102" s="6" t="s">
        <v>390</v>
      </c>
      <c r="E102" s="5" t="str">
        <f>HYPERLINK("https://www.esco-net.com/wcs/escort/ec/detail?hHinCd=EA109NG-2A","EA109NG-2A")</f>
        <v>EA109NG-2A</v>
      </c>
    </row>
    <row r="103" spans="2:5" x14ac:dyDescent="0.2">
      <c r="B103" s="6" t="s">
        <v>85</v>
      </c>
      <c r="C103" s="6" t="s">
        <v>391</v>
      </c>
      <c r="D103" s="6" t="s">
        <v>392</v>
      </c>
      <c r="E103" s="5" t="str">
        <f>HYPERLINK("https://www.esco-net.com/wcs/escort/ec/detail?hHinCd=EA109NG-3A","EA109NG-3A")</f>
        <v>EA109NG-3A</v>
      </c>
    </row>
    <row r="104" spans="2:5" x14ac:dyDescent="0.2">
      <c r="B104" s="6" t="s">
        <v>85</v>
      </c>
      <c r="C104" s="6" t="s">
        <v>393</v>
      </c>
      <c r="D104" s="6" t="s">
        <v>394</v>
      </c>
      <c r="E104" s="5" t="str">
        <f>HYPERLINK("https://www.esco-net.com/wcs/escort/ec/detail?hHinCd=EA109NG-5A","EA109NG-5A")</f>
        <v>EA109NG-5A</v>
      </c>
    </row>
    <row r="105" spans="2:5" x14ac:dyDescent="0.2">
      <c r="B105" s="6" t="s">
        <v>395</v>
      </c>
      <c r="C105" s="6" t="s">
        <v>396</v>
      </c>
      <c r="D105" s="6" t="s">
        <v>397</v>
      </c>
      <c r="E105" s="5" t="str">
        <f>HYPERLINK("https://www.esco-net.com/wcs/escort/ec/detail?hHinCd=EA643BL-23","EA643BL-23")</f>
        <v>EA643BL-23</v>
      </c>
    </row>
    <row r="106" spans="2:5" x14ac:dyDescent="0.2">
      <c r="B106" s="6" t="s">
        <v>398</v>
      </c>
      <c r="C106" s="6" t="s">
        <v>399</v>
      </c>
      <c r="D106" s="6" t="s">
        <v>400</v>
      </c>
      <c r="E106" s="5"/>
    </row>
    <row r="107" spans="2:5" x14ac:dyDescent="0.2">
      <c r="B107" s="6" t="s">
        <v>86</v>
      </c>
      <c r="C107" s="6" t="s">
        <v>401</v>
      </c>
      <c r="D107" s="6" t="s">
        <v>402</v>
      </c>
      <c r="E107" s="5"/>
    </row>
    <row r="108" spans="2:5" x14ac:dyDescent="0.2">
      <c r="B108" s="6" t="s">
        <v>403</v>
      </c>
      <c r="C108" s="6" t="s">
        <v>404</v>
      </c>
      <c r="D108" s="6" t="s">
        <v>405</v>
      </c>
      <c r="E108" s="5" t="str">
        <f>HYPERLINK("https://www.esco-net.com/wcs/escort/ec/detail?hHinCd=EA585JC-11A","EA585JC-11A")</f>
        <v>EA585JC-11A</v>
      </c>
    </row>
    <row r="109" spans="2:5" x14ac:dyDescent="0.2">
      <c r="B109" s="6" t="s">
        <v>406</v>
      </c>
      <c r="C109" s="6" t="s">
        <v>407</v>
      </c>
      <c r="D109" s="6" t="s">
        <v>408</v>
      </c>
      <c r="E109" s="5" t="str">
        <f>HYPERLINK("https://www.esco-net.com/wcs/escort/ec/detail?hHinCd=EA557BM-100BA","EA557BM-100BA")</f>
        <v>EA557BM-100BA</v>
      </c>
    </row>
    <row r="110" spans="2:5" x14ac:dyDescent="0.2">
      <c r="B110" s="6" t="s">
        <v>409</v>
      </c>
      <c r="C110" s="6" t="s">
        <v>410</v>
      </c>
      <c r="D110" s="6" t="s">
        <v>411</v>
      </c>
      <c r="E110" s="5" t="str">
        <f>HYPERLINK("https://www.esco-net.com/wcs/escort/ec/detail?hHinCd=EA552WA-1","EA552WA-1")</f>
        <v>EA552WA-1</v>
      </c>
    </row>
    <row r="111" spans="2:5" x14ac:dyDescent="0.2">
      <c r="B111" s="6" t="s">
        <v>409</v>
      </c>
      <c r="C111" s="6" t="s">
        <v>412</v>
      </c>
      <c r="D111" s="6" t="s">
        <v>413</v>
      </c>
      <c r="E111" s="5" t="str">
        <f>HYPERLINK("https://www.esco-net.com/wcs/escort/ec/detail?hHinCd=EA552ET-71","EA552ET-71")</f>
        <v>EA552ET-71</v>
      </c>
    </row>
    <row r="112" spans="2:5" x14ac:dyDescent="0.2">
      <c r="B112" s="6" t="s">
        <v>409</v>
      </c>
      <c r="C112" s="6" t="s">
        <v>414</v>
      </c>
      <c r="D112" s="6" t="s">
        <v>415</v>
      </c>
      <c r="E112" s="5" t="str">
        <f>HYPERLINK("https://www.esco-net.com/wcs/escort/ec/detail?hHinCd=EA552ET-75","EA552ET-75")</f>
        <v>EA552ET-75</v>
      </c>
    </row>
    <row r="113" spans="2:5" x14ac:dyDescent="0.2">
      <c r="B113" s="6" t="s">
        <v>416</v>
      </c>
      <c r="C113" s="6" t="s">
        <v>417</v>
      </c>
      <c r="D113" s="6" t="s">
        <v>418</v>
      </c>
      <c r="E113" s="5" t="str">
        <f>HYPERLINK("https://www.esco-net.com/wcs/escort/ec/detail?hHinCd=EA897K-422A","EA897K-422A")</f>
        <v>EA897K-422A</v>
      </c>
    </row>
    <row r="114" spans="2:5" x14ac:dyDescent="0.2">
      <c r="B114" s="6" t="s">
        <v>419</v>
      </c>
      <c r="C114" s="6" t="s">
        <v>420</v>
      </c>
      <c r="D114" s="6" t="s">
        <v>421</v>
      </c>
      <c r="E114" s="5" t="str">
        <f>HYPERLINK("https://www.esco-net.com/wcs/escort/ec/detail?hHinCd=EA626J-43A","EA626J-43A")</f>
        <v>EA626J-43A</v>
      </c>
    </row>
    <row r="115" spans="2:5" x14ac:dyDescent="0.2">
      <c r="B115" s="6" t="s">
        <v>419</v>
      </c>
      <c r="C115" s="6" t="s">
        <v>422</v>
      </c>
      <c r="D115" s="6" t="s">
        <v>423</v>
      </c>
      <c r="E115" s="5" t="str">
        <f>HYPERLINK("https://www.esco-net.com/wcs/escort/ec/detail?hHinCd=EA629CA-3A","EA629CA-3A")</f>
        <v>EA629CA-3A</v>
      </c>
    </row>
    <row r="116" spans="2:5" x14ac:dyDescent="0.2">
      <c r="B116" s="6" t="s">
        <v>24</v>
      </c>
      <c r="C116" s="6" t="s">
        <v>424</v>
      </c>
      <c r="D116" s="6" t="s">
        <v>425</v>
      </c>
      <c r="E116" s="5" t="str">
        <f>HYPERLINK("https://www.esco-net.com/wcs/escort/ec/detail?hHinCd=EA585JD-3A","EA585JD-3A")</f>
        <v>EA585JD-3A</v>
      </c>
    </row>
    <row r="117" spans="2:5" x14ac:dyDescent="0.2">
      <c r="B117" s="6" t="s">
        <v>426</v>
      </c>
      <c r="C117" s="6" t="s">
        <v>427</v>
      </c>
      <c r="D117" s="6" t="s">
        <v>428</v>
      </c>
      <c r="E117" s="5"/>
    </row>
    <row r="118" spans="2:5" x14ac:dyDescent="0.2">
      <c r="B118" s="6" t="s">
        <v>32</v>
      </c>
      <c r="C118" s="6" t="s">
        <v>429</v>
      </c>
      <c r="D118" s="6" t="s">
        <v>430</v>
      </c>
      <c r="E118" s="5" t="str">
        <f>HYPERLINK("https://www.esco-net.com/wcs/escort/ec/detail?hHinCd=EA580EE-19A","EA580EE-19A")</f>
        <v>EA580EE-19A</v>
      </c>
    </row>
    <row r="119" spans="2:5" x14ac:dyDescent="0.2">
      <c r="B119" s="6" t="s">
        <v>431</v>
      </c>
      <c r="C119" s="6" t="s">
        <v>432</v>
      </c>
      <c r="D119" s="6" t="s">
        <v>433</v>
      </c>
      <c r="E119" s="5" t="str">
        <f>HYPERLINK("https://www.esco-net.com/wcs/escort/ec/detail?hHinCd=EA537LB-11A","EA537LB-11A")</f>
        <v>EA537LB-11A</v>
      </c>
    </row>
    <row r="120" spans="2:5" x14ac:dyDescent="0.2">
      <c r="B120" s="6" t="s">
        <v>87</v>
      </c>
      <c r="C120" s="6" t="s">
        <v>434</v>
      </c>
      <c r="D120" s="6" t="s">
        <v>435</v>
      </c>
      <c r="E120" s="5" t="str">
        <f>HYPERLINK("https://www.esco-net.com/wcs/escort/ec/detail?hHinCd=EA536KC-250","EA536KC-250")</f>
        <v>EA536KC-250</v>
      </c>
    </row>
    <row r="121" spans="2:5" x14ac:dyDescent="0.2">
      <c r="B121" s="6" t="s">
        <v>436</v>
      </c>
      <c r="C121" s="6" t="s">
        <v>437</v>
      </c>
      <c r="D121" s="6" t="s">
        <v>438</v>
      </c>
      <c r="E121" s="5" t="str">
        <f>HYPERLINK("https://www.esco-net.com/wcs/escort/ec/detail?hHinCd=EA537KF-1A","EA537KF-1A")</f>
        <v>EA537KF-1A</v>
      </c>
    </row>
    <row r="122" spans="2:5" x14ac:dyDescent="0.2">
      <c r="B122" s="6" t="s">
        <v>436</v>
      </c>
      <c r="C122" s="6" t="s">
        <v>439</v>
      </c>
      <c r="D122" s="6" t="s">
        <v>440</v>
      </c>
      <c r="E122" s="5" t="str">
        <f>HYPERLINK("https://www.esco-net.com/wcs/escort/ec/detail?hHinCd=EA682BB-180","EA682BB-180")</f>
        <v>EA682BB-180</v>
      </c>
    </row>
    <row r="123" spans="2:5" x14ac:dyDescent="0.2">
      <c r="B123" s="6" t="s">
        <v>441</v>
      </c>
      <c r="C123" s="6" t="s">
        <v>442</v>
      </c>
      <c r="D123" s="6" t="s">
        <v>443</v>
      </c>
      <c r="E123" s="5"/>
    </row>
    <row r="124" spans="2:5" x14ac:dyDescent="0.2">
      <c r="B124" s="6" t="s">
        <v>444</v>
      </c>
      <c r="C124" s="6" t="s">
        <v>445</v>
      </c>
      <c r="D124" s="6" t="s">
        <v>446</v>
      </c>
      <c r="E124" s="5" t="str">
        <f>HYPERLINK("https://www.esco-net.com/wcs/escort/ec/detail?hHinCd=EA815Y-11A","EA815Y-11A")</f>
        <v>EA815Y-11A</v>
      </c>
    </row>
    <row r="125" spans="2:5" x14ac:dyDescent="0.2">
      <c r="B125" s="6" t="s">
        <v>444</v>
      </c>
      <c r="C125" s="6" t="s">
        <v>447</v>
      </c>
      <c r="D125" s="6" t="s">
        <v>448</v>
      </c>
      <c r="E125" s="5" t="str">
        <f>HYPERLINK("https://www.esco-net.com/wcs/escort/ec/detail?hHinCd=EA815YA-6B","EA815YA-6B")</f>
        <v>EA815YA-6B</v>
      </c>
    </row>
    <row r="126" spans="2:5" x14ac:dyDescent="0.2">
      <c r="B126" s="6" t="s">
        <v>88</v>
      </c>
      <c r="C126" s="6" t="s">
        <v>449</v>
      </c>
      <c r="D126" s="6" t="s">
        <v>450</v>
      </c>
      <c r="E126" s="5"/>
    </row>
    <row r="127" spans="2:5" x14ac:dyDescent="0.2">
      <c r="B127" s="6" t="s">
        <v>451</v>
      </c>
      <c r="C127" s="6" t="s">
        <v>452</v>
      </c>
      <c r="D127" s="6" t="s">
        <v>453</v>
      </c>
      <c r="E127" s="5"/>
    </row>
    <row r="128" spans="2:5" x14ac:dyDescent="0.2">
      <c r="B128" s="6" t="s">
        <v>454</v>
      </c>
      <c r="C128" s="6" t="s">
        <v>455</v>
      </c>
      <c r="D128" s="6" t="s">
        <v>456</v>
      </c>
      <c r="E128" s="5"/>
    </row>
    <row r="129" spans="2:5" x14ac:dyDescent="0.2">
      <c r="B129" s="6" t="s">
        <v>457</v>
      </c>
      <c r="C129" s="6" t="s">
        <v>458</v>
      </c>
      <c r="D129" s="6" t="s">
        <v>459</v>
      </c>
      <c r="E129" s="5"/>
    </row>
    <row r="130" spans="2:5" x14ac:dyDescent="0.2">
      <c r="B130" s="6" t="s">
        <v>89</v>
      </c>
      <c r="C130" s="6" t="s">
        <v>460</v>
      </c>
      <c r="D130" s="6" t="s">
        <v>461</v>
      </c>
      <c r="E130" s="5" t="str">
        <f>HYPERLINK("https://www.esco-net.com/wcs/escort/ec/detail?hHinCd=EA590HC-1","EA590HC-1")</f>
        <v>EA590HC-1</v>
      </c>
    </row>
    <row r="131" spans="2:5" x14ac:dyDescent="0.2">
      <c r="B131" s="6" t="s">
        <v>462</v>
      </c>
      <c r="C131" s="6" t="s">
        <v>463</v>
      </c>
      <c r="D131" s="6" t="s">
        <v>464</v>
      </c>
      <c r="E131" s="5" t="str">
        <f>HYPERLINK("https://www.esco-net.com/wcs/escort/ec/detail?hHinCd=EA598GG-2","EA598GG-2")</f>
        <v>EA598GG-2</v>
      </c>
    </row>
    <row r="132" spans="2:5" x14ac:dyDescent="0.2">
      <c r="B132" s="6" t="s">
        <v>465</v>
      </c>
      <c r="C132" s="6" t="s">
        <v>466</v>
      </c>
      <c r="D132" s="6" t="s">
        <v>467</v>
      </c>
      <c r="E132" s="5" t="str">
        <f>HYPERLINK("https://www.esco-net.com/wcs/escort/ec/detail?hHinCd=EA724GT-11","EA724GT-11")</f>
        <v>EA724GT-11</v>
      </c>
    </row>
    <row r="133" spans="2:5" x14ac:dyDescent="0.2">
      <c r="B133" s="6" t="s">
        <v>468</v>
      </c>
      <c r="C133" s="6" t="s">
        <v>469</v>
      </c>
      <c r="D133" s="6" t="s">
        <v>470</v>
      </c>
      <c r="E133" s="5"/>
    </row>
    <row r="134" spans="2:5" x14ac:dyDescent="0.2">
      <c r="B134" s="6" t="s">
        <v>471</v>
      </c>
      <c r="C134" s="6" t="s">
        <v>472</v>
      </c>
      <c r="D134" s="6" t="s">
        <v>473</v>
      </c>
      <c r="E134" s="5" t="str">
        <f>HYPERLINK("https://www.esco-net.com/wcs/escort/ec/detail?hHinCd=EA922AB-161D","EA922AB-161D")</f>
        <v>EA922AB-161D</v>
      </c>
    </row>
    <row r="135" spans="2:5" x14ac:dyDescent="0.2">
      <c r="B135" s="6" t="s">
        <v>90</v>
      </c>
      <c r="C135" s="6" t="s">
        <v>474</v>
      </c>
      <c r="D135" s="6" t="s">
        <v>475</v>
      </c>
      <c r="E135" s="5" t="str">
        <f>HYPERLINK("https://www.esco-net.com/wcs/escort/ec/detail?hHinCd=EA124LB-9B","EA124LB-9B")</f>
        <v>EA124LB-9B</v>
      </c>
    </row>
    <row r="136" spans="2:5" x14ac:dyDescent="0.2">
      <c r="B136" s="6" t="s">
        <v>91</v>
      </c>
      <c r="C136" s="6" t="s">
        <v>476</v>
      </c>
      <c r="D136" s="6" t="s">
        <v>477</v>
      </c>
      <c r="E136" s="5" t="str">
        <f>HYPERLINK("https://www.esco-net.com/wcs/escort/ec/detail?hHinCd=EA928AG-321","EA928AG-321")</f>
        <v>EA928AG-321</v>
      </c>
    </row>
    <row r="137" spans="2:5" x14ac:dyDescent="0.2">
      <c r="B137" s="6" t="s">
        <v>33</v>
      </c>
      <c r="C137" s="6" t="s">
        <v>478</v>
      </c>
      <c r="D137" s="6" t="s">
        <v>479</v>
      </c>
      <c r="E137" s="5" t="str">
        <f>HYPERLINK("https://www.esco-net.com/wcs/escort/ec/detail?hHinCd=EA929DY-20A","EA929DY-20A")</f>
        <v>EA929DY-20A</v>
      </c>
    </row>
    <row r="138" spans="2:5" x14ac:dyDescent="0.2">
      <c r="B138" s="6" t="s">
        <v>33</v>
      </c>
      <c r="C138" s="6" t="s">
        <v>480</v>
      </c>
      <c r="D138" s="6" t="s">
        <v>481</v>
      </c>
      <c r="E138" s="5" t="str">
        <f>HYPERLINK("https://www.esco-net.com/wcs/escort/ec/detail?hHinCd=EA929DB-67","EA929DB-67")</f>
        <v>EA929DB-67</v>
      </c>
    </row>
    <row r="139" spans="2:5" x14ac:dyDescent="0.2">
      <c r="B139" s="6" t="s">
        <v>482</v>
      </c>
      <c r="C139" s="6" t="s">
        <v>483</v>
      </c>
      <c r="D139" s="6" t="s">
        <v>484</v>
      </c>
      <c r="E139" s="5" t="str">
        <f>HYPERLINK("https://www.esco-net.com/wcs/escort/ec/detail?hHinCd=EA560FA-13","EA560FA-13")</f>
        <v>EA560FA-13</v>
      </c>
    </row>
    <row r="140" spans="2:5" x14ac:dyDescent="0.2">
      <c r="B140" s="6" t="s">
        <v>485</v>
      </c>
      <c r="C140" s="6" t="s">
        <v>486</v>
      </c>
      <c r="D140" s="6" t="s">
        <v>487</v>
      </c>
      <c r="E140" s="5" t="str">
        <f>HYPERLINK("https://www.esco-net.com/wcs/escort/ec/detail?hHinCd=EA614WG-13","EA614WG-13")</f>
        <v>EA614WG-13</v>
      </c>
    </row>
    <row r="141" spans="2:5" x14ac:dyDescent="0.2">
      <c r="B141" s="6" t="s">
        <v>488</v>
      </c>
      <c r="C141" s="6" t="s">
        <v>489</v>
      </c>
      <c r="D141" s="6" t="s">
        <v>490</v>
      </c>
      <c r="E141" s="5" t="str">
        <f>HYPERLINK("https://www.esco-net.com/wcs/escort/ec/detail?hHinCd=EA687CM-112","EA687CM-112")</f>
        <v>EA687CM-112</v>
      </c>
    </row>
    <row r="142" spans="2:5" x14ac:dyDescent="0.2">
      <c r="B142" s="6" t="s">
        <v>491</v>
      </c>
      <c r="C142" s="6" t="s">
        <v>492</v>
      </c>
      <c r="D142" s="6" t="s">
        <v>493</v>
      </c>
      <c r="E142" s="5" t="str">
        <f>HYPERLINK("https://www.esco-net.com/wcs/escort/ec/detail?hHinCd=EA683ZF-1A","EA683ZF-1A")</f>
        <v>EA683ZF-1A</v>
      </c>
    </row>
    <row r="143" spans="2:5" x14ac:dyDescent="0.2">
      <c r="B143" s="6" t="s">
        <v>494</v>
      </c>
      <c r="C143" s="6" t="s">
        <v>495</v>
      </c>
      <c r="D143" s="6" t="s">
        <v>496</v>
      </c>
      <c r="E143" s="5" t="str">
        <f>HYPERLINK("https://www.esco-net.com/wcs/escort/ec/detail?hHinCd=EA687YA-5A","EA687YA-5A")</f>
        <v>EA687YA-5A</v>
      </c>
    </row>
    <row r="144" spans="2:5" x14ac:dyDescent="0.2">
      <c r="B144" s="6" t="s">
        <v>494</v>
      </c>
      <c r="C144" s="6" t="s">
        <v>497</v>
      </c>
      <c r="D144" s="6" t="s">
        <v>498</v>
      </c>
      <c r="E144" s="5"/>
    </row>
    <row r="145" spans="2:5" x14ac:dyDescent="0.2">
      <c r="B145" s="6" t="s">
        <v>494</v>
      </c>
      <c r="C145" s="6" t="s">
        <v>499</v>
      </c>
      <c r="D145" s="6" t="s">
        <v>500</v>
      </c>
      <c r="E145" s="5" t="str">
        <f>HYPERLINK("https://www.esco-net.com/wcs/escort/ec/detail?hHinCd=EA687YA-36A","EA687YA-36A")</f>
        <v>EA687YA-36A</v>
      </c>
    </row>
    <row r="146" spans="2:5" x14ac:dyDescent="0.2">
      <c r="B146" s="6" t="s">
        <v>92</v>
      </c>
      <c r="C146" s="6" t="s">
        <v>501</v>
      </c>
      <c r="D146" s="6" t="s">
        <v>502</v>
      </c>
      <c r="E146" s="5" t="str">
        <f>HYPERLINK("https://www.esco-net.com/wcs/escort/ec/detail?hHinCd=EA684RA-112A","EA684RA-112A")</f>
        <v>EA684RA-112A</v>
      </c>
    </row>
    <row r="147" spans="2:5" x14ac:dyDescent="0.2">
      <c r="B147" s="6" t="s">
        <v>503</v>
      </c>
      <c r="C147" s="6" t="s">
        <v>504</v>
      </c>
      <c r="D147" s="6" t="s">
        <v>505</v>
      </c>
      <c r="E147" s="5"/>
    </row>
    <row r="148" spans="2:5" x14ac:dyDescent="0.2">
      <c r="B148" s="6" t="s">
        <v>506</v>
      </c>
      <c r="C148" s="6" t="s">
        <v>507</v>
      </c>
      <c r="D148" s="6" t="s">
        <v>508</v>
      </c>
      <c r="E148" s="5" t="str">
        <f>HYPERLINK("https://www.esco-net.com/wcs/escort/ec/detail?hHinCd=EA614B-122","EA614B-122")</f>
        <v>EA614B-122</v>
      </c>
    </row>
    <row r="149" spans="2:5" x14ac:dyDescent="0.2">
      <c r="B149" s="6" t="s">
        <v>93</v>
      </c>
      <c r="C149" s="6" t="s">
        <v>509</v>
      </c>
      <c r="D149" s="6" t="s">
        <v>510</v>
      </c>
      <c r="E149" s="5" t="str">
        <f>HYPERLINK("https://www.esco-net.com/wcs/escort/ec/detail?hHinCd=EA617DL-100","EA617DL-100")</f>
        <v>EA617DL-100</v>
      </c>
    </row>
    <row r="150" spans="2:5" x14ac:dyDescent="0.2">
      <c r="B150" s="6" t="s">
        <v>93</v>
      </c>
      <c r="C150" s="6" t="s">
        <v>511</v>
      </c>
      <c r="D150" s="6" t="s">
        <v>512</v>
      </c>
      <c r="E150" s="5" t="str">
        <f>HYPERLINK("https://www.esco-net.com/wcs/escort/ec/detail?hHinCd=EA618PM-109","EA618PM-109")</f>
        <v>EA618PM-109</v>
      </c>
    </row>
    <row r="151" spans="2:5" x14ac:dyDescent="0.2">
      <c r="B151" s="6" t="s">
        <v>513</v>
      </c>
      <c r="C151" s="6" t="s">
        <v>514</v>
      </c>
      <c r="D151" s="6" t="s">
        <v>515</v>
      </c>
      <c r="E151" s="5"/>
    </row>
    <row r="152" spans="2:5" x14ac:dyDescent="0.2">
      <c r="B152" s="6" t="s">
        <v>516</v>
      </c>
      <c r="C152" s="6" t="s">
        <v>517</v>
      </c>
      <c r="D152" s="6" t="s">
        <v>518</v>
      </c>
      <c r="E152" s="5" t="str">
        <f>HYPERLINK("https://www.esco-net.com/wcs/escort/ec/detail?hHinCd=EA618RK-119","EA618RK-119")</f>
        <v>EA618RK-119</v>
      </c>
    </row>
    <row r="153" spans="2:5" x14ac:dyDescent="0.2">
      <c r="B153" s="6" t="s">
        <v>519</v>
      </c>
      <c r="C153" s="6" t="s">
        <v>520</v>
      </c>
      <c r="D153" s="6" t="s">
        <v>521</v>
      </c>
      <c r="E153" s="5"/>
    </row>
    <row r="154" spans="2:5" x14ac:dyDescent="0.2">
      <c r="B154" s="6" t="s">
        <v>519</v>
      </c>
      <c r="C154" s="6" t="s">
        <v>522</v>
      </c>
      <c r="D154" s="6" t="s">
        <v>523</v>
      </c>
      <c r="E154" s="5"/>
    </row>
    <row r="155" spans="2:5" x14ac:dyDescent="0.2">
      <c r="B155" s="6" t="s">
        <v>519</v>
      </c>
      <c r="C155" s="6" t="s">
        <v>524</v>
      </c>
      <c r="D155" s="6" t="s">
        <v>525</v>
      </c>
      <c r="E155" s="5"/>
    </row>
    <row r="156" spans="2:5" x14ac:dyDescent="0.2">
      <c r="B156" s="6" t="s">
        <v>519</v>
      </c>
      <c r="C156" s="6" t="s">
        <v>526</v>
      </c>
      <c r="D156" s="6" t="s">
        <v>527</v>
      </c>
      <c r="E156" s="5"/>
    </row>
    <row r="157" spans="2:5" x14ac:dyDescent="0.2">
      <c r="B157" s="6" t="s">
        <v>94</v>
      </c>
      <c r="C157" s="6" t="s">
        <v>528</v>
      </c>
      <c r="D157" s="6" t="s">
        <v>529</v>
      </c>
      <c r="E157" s="5"/>
    </row>
    <row r="158" spans="2:5" x14ac:dyDescent="0.2">
      <c r="B158" s="6" t="s">
        <v>94</v>
      </c>
      <c r="C158" s="6" t="s">
        <v>530</v>
      </c>
      <c r="D158" s="6" t="s">
        <v>531</v>
      </c>
      <c r="E158" s="5"/>
    </row>
    <row r="159" spans="2:5" x14ac:dyDescent="0.2">
      <c r="B159" s="6" t="s">
        <v>532</v>
      </c>
      <c r="C159" s="6" t="s">
        <v>533</v>
      </c>
      <c r="D159" s="6" t="s">
        <v>534</v>
      </c>
      <c r="E159" s="5" t="str">
        <f>HYPERLINK("https://www.esco-net.com/wcs/escort/ec/detail?hHinCd=EA618KV-8","EA618KV-8")</f>
        <v>EA618KV-8</v>
      </c>
    </row>
    <row r="160" spans="2:5" x14ac:dyDescent="0.2">
      <c r="B160" s="6" t="s">
        <v>25</v>
      </c>
      <c r="C160" s="6" t="s">
        <v>535</v>
      </c>
      <c r="D160" s="6" t="s">
        <v>536</v>
      </c>
      <c r="E160" s="5" t="str">
        <f>HYPERLINK("https://www.esco-net.com/wcs/escort/ec/detail?hHinCd=EA684RC-21","EA684RC-21")</f>
        <v>EA684RC-21</v>
      </c>
    </row>
    <row r="161" spans="2:5" x14ac:dyDescent="0.2">
      <c r="B161" s="6" t="s">
        <v>18</v>
      </c>
      <c r="C161" s="6" t="s">
        <v>537</v>
      </c>
      <c r="D161" s="6" t="s">
        <v>538</v>
      </c>
      <c r="E161" s="5" t="str">
        <f>HYPERLINK("https://www.esco-net.com/wcs/escort/ec/detail?hHinCd=EA615BC-31","EA615BC-31")</f>
        <v>EA615BC-31</v>
      </c>
    </row>
    <row r="162" spans="2:5" x14ac:dyDescent="0.2">
      <c r="B162" s="6" t="s">
        <v>95</v>
      </c>
      <c r="C162" s="6" t="s">
        <v>539</v>
      </c>
      <c r="D162" s="6" t="s">
        <v>540</v>
      </c>
      <c r="E162" s="5"/>
    </row>
    <row r="163" spans="2:5" x14ac:dyDescent="0.2">
      <c r="B163" s="6" t="s">
        <v>95</v>
      </c>
      <c r="C163" s="6" t="s">
        <v>541</v>
      </c>
      <c r="D163" s="6" t="s">
        <v>542</v>
      </c>
      <c r="E163" s="5" t="str">
        <f>HYPERLINK("https://www.esco-net.com/wcs/escort/ec/detail?hHinCd=EA618GB-13","EA618GB-13")</f>
        <v>EA618GB-13</v>
      </c>
    </row>
    <row r="164" spans="2:5" x14ac:dyDescent="0.2">
      <c r="B164" s="6" t="s">
        <v>543</v>
      </c>
      <c r="C164" s="6" t="s">
        <v>544</v>
      </c>
      <c r="D164" s="6" t="s">
        <v>545</v>
      </c>
      <c r="E164" s="5"/>
    </row>
    <row r="165" spans="2:5" x14ac:dyDescent="0.2">
      <c r="B165" s="6" t="s">
        <v>96</v>
      </c>
      <c r="C165" s="6" t="s">
        <v>546</v>
      </c>
      <c r="D165" s="6" t="s">
        <v>547</v>
      </c>
      <c r="E165" s="5" t="str">
        <f>HYPERLINK("https://www.esco-net.com/wcs/escort/ec/detail?hHinCd=EA164C-1","EA164C-1")</f>
        <v>EA164C-1</v>
      </c>
    </row>
    <row r="166" spans="2:5" x14ac:dyDescent="0.2">
      <c r="B166" s="6" t="s">
        <v>548</v>
      </c>
      <c r="C166" s="6" t="s">
        <v>549</v>
      </c>
      <c r="D166" s="6" t="s">
        <v>550</v>
      </c>
      <c r="E166" s="5"/>
    </row>
    <row r="167" spans="2:5" x14ac:dyDescent="0.2">
      <c r="B167" s="6" t="s">
        <v>551</v>
      </c>
      <c r="C167" s="6" t="s">
        <v>552</v>
      </c>
      <c r="D167" s="6" t="s">
        <v>553</v>
      </c>
      <c r="E167" s="5"/>
    </row>
    <row r="168" spans="2:5" x14ac:dyDescent="0.2">
      <c r="B168" s="6" t="s">
        <v>34</v>
      </c>
      <c r="C168" s="6" t="s">
        <v>554</v>
      </c>
      <c r="D168" s="6" t="s">
        <v>555</v>
      </c>
      <c r="E168" s="5" t="str">
        <f>HYPERLINK("https://www.esco-net.com/wcs/escort/ec/detail?hHinCd=EA613XS-10","EA613XS-10")</f>
        <v>EA613XS-10</v>
      </c>
    </row>
    <row r="169" spans="2:5" x14ac:dyDescent="0.2">
      <c r="B169" s="6" t="s">
        <v>15</v>
      </c>
      <c r="C169" s="6" t="s">
        <v>556</v>
      </c>
      <c r="D169" s="6" t="s">
        <v>557</v>
      </c>
      <c r="E169" s="5" t="str">
        <f>HYPERLINK("https://www.esco-net.com/wcs/escort/ec/detail?hHinCd=EA534XE-230","EA534XE-230")</f>
        <v>EA534XE-230</v>
      </c>
    </row>
    <row r="170" spans="2:5" x14ac:dyDescent="0.2">
      <c r="B170" s="6" t="s">
        <v>558</v>
      </c>
      <c r="C170" s="6" t="s">
        <v>559</v>
      </c>
      <c r="D170" s="6" t="s">
        <v>560</v>
      </c>
      <c r="E170" s="5" t="str">
        <f>HYPERLINK("https://www.esco-net.com/wcs/escort/ec/detail?hHinCd=EA723VA-121","EA723VA-121")</f>
        <v>EA723VA-121</v>
      </c>
    </row>
    <row r="171" spans="2:5" x14ac:dyDescent="0.2">
      <c r="B171" s="6" t="s">
        <v>561</v>
      </c>
      <c r="C171" s="6" t="s">
        <v>562</v>
      </c>
      <c r="D171" s="6" t="s">
        <v>563</v>
      </c>
      <c r="E171" s="5"/>
    </row>
    <row r="172" spans="2:5" x14ac:dyDescent="0.2">
      <c r="B172" s="6" t="s">
        <v>35</v>
      </c>
      <c r="C172" s="6" t="s">
        <v>564</v>
      </c>
      <c r="D172" s="6" t="s">
        <v>565</v>
      </c>
      <c r="E172" s="5" t="str">
        <f>HYPERLINK("https://www.esco-net.com/wcs/escort/ec/detail?hHinCd=EA552EX-28","EA552EX-28")</f>
        <v>EA552EX-28</v>
      </c>
    </row>
    <row r="173" spans="2:5" x14ac:dyDescent="0.2">
      <c r="B173" s="6" t="s">
        <v>97</v>
      </c>
      <c r="C173" s="6" t="s">
        <v>566</v>
      </c>
      <c r="D173" s="6" t="s">
        <v>567</v>
      </c>
      <c r="E173" s="5" t="str">
        <f>HYPERLINK("https://www.esco-net.com/wcs/escort/ec/detail?hHinCd=EA552EB-125","EA552EB-125")</f>
        <v>EA552EB-125</v>
      </c>
    </row>
    <row r="174" spans="2:5" x14ac:dyDescent="0.2">
      <c r="B174" s="6" t="s">
        <v>568</v>
      </c>
      <c r="C174" s="6" t="s">
        <v>569</v>
      </c>
      <c r="D174" s="6" t="s">
        <v>570</v>
      </c>
      <c r="E174" s="5" t="str">
        <f>HYPERLINK("https://www.esco-net.com/wcs/escort/ec/detail?hHinCd=EA557AV-100A","EA557AV-100A")</f>
        <v>EA557AV-100A</v>
      </c>
    </row>
    <row r="175" spans="2:5" x14ac:dyDescent="0.2">
      <c r="B175" s="6" t="s">
        <v>36</v>
      </c>
      <c r="C175" s="6" t="s">
        <v>571</v>
      </c>
      <c r="D175" s="6" t="s">
        <v>572</v>
      </c>
      <c r="E175" s="5" t="str">
        <f>HYPERLINK("https://www.esco-net.com/wcs/escort/ec/detail?hHinCd=EA560PE-100","EA560PE-100")</f>
        <v>EA560PE-100</v>
      </c>
    </row>
    <row r="176" spans="2:5" x14ac:dyDescent="0.2">
      <c r="B176" s="6" t="s">
        <v>36</v>
      </c>
      <c r="C176" s="6" t="s">
        <v>573</v>
      </c>
      <c r="D176" s="6" t="s">
        <v>574</v>
      </c>
      <c r="E176" s="5" t="str">
        <f>HYPERLINK("https://www.esco-net.com/wcs/escort/ec/detail?hHinCd=EA560PE-1AA","EA560PE-1AA")</f>
        <v>EA560PE-1AA</v>
      </c>
    </row>
    <row r="177" spans="2:5" x14ac:dyDescent="0.2">
      <c r="B177" s="6" t="s">
        <v>36</v>
      </c>
      <c r="C177" s="6" t="s">
        <v>575</v>
      </c>
      <c r="D177" s="6" t="s">
        <v>576</v>
      </c>
      <c r="E177" s="5" t="str">
        <f>HYPERLINK("https://www.esco-net.com/wcs/escort/ec/detail?hHinCd=EA560PE-26A","EA560PE-26A")</f>
        <v>EA560PE-26A</v>
      </c>
    </row>
    <row r="178" spans="2:5" x14ac:dyDescent="0.2">
      <c r="B178" s="6" t="s">
        <v>36</v>
      </c>
      <c r="C178" s="6" t="s">
        <v>577</v>
      </c>
      <c r="D178" s="6" t="s">
        <v>578</v>
      </c>
      <c r="E178" s="5" t="str">
        <f>HYPERLINK("https://www.esco-net.com/wcs/escort/ec/detail?hHinCd=EA560PE-62A","EA560PE-62A")</f>
        <v>EA560PE-62A</v>
      </c>
    </row>
    <row r="179" spans="2:5" x14ac:dyDescent="0.2">
      <c r="B179" s="6" t="s">
        <v>36</v>
      </c>
      <c r="C179" s="6" t="s">
        <v>579</v>
      </c>
      <c r="D179" s="6" t="s">
        <v>580</v>
      </c>
      <c r="E179" s="5" t="str">
        <f>HYPERLINK("https://www.esco-net.com/wcs/escort/ec/detail?hHinCd=EA560PE-510B","EA560PE-510B")</f>
        <v>EA560PE-510B</v>
      </c>
    </row>
    <row r="180" spans="2:5" x14ac:dyDescent="0.2">
      <c r="B180" s="6" t="s">
        <v>36</v>
      </c>
      <c r="C180" s="6" t="s">
        <v>581</v>
      </c>
      <c r="D180" s="6" t="s">
        <v>582</v>
      </c>
      <c r="E180" s="5" t="str">
        <f>HYPERLINK("https://www.esco-net.com/wcs/escort/ec/detail?hHinCd=EA560PF-1","EA560PF-1")</f>
        <v>EA560PF-1</v>
      </c>
    </row>
    <row r="181" spans="2:5" x14ac:dyDescent="0.2">
      <c r="B181" s="6" t="s">
        <v>37</v>
      </c>
      <c r="C181" s="6" t="s">
        <v>583</v>
      </c>
      <c r="D181" s="6" t="s">
        <v>584</v>
      </c>
      <c r="E181" s="5" t="str">
        <f>HYPERLINK("https://www.esco-net.com/wcs/escort/ec/detail?hHinCd=EA573LY-1.5A","EA573LY-1.5A")</f>
        <v>EA573LY-1.5A</v>
      </c>
    </row>
    <row r="182" spans="2:5" x14ac:dyDescent="0.2">
      <c r="B182" s="6" t="s">
        <v>98</v>
      </c>
      <c r="C182" s="6" t="s">
        <v>585</v>
      </c>
      <c r="D182" s="6" t="s">
        <v>586</v>
      </c>
      <c r="E182" s="5" t="str">
        <f>HYPERLINK("https://www.esco-net.com/wcs/escort/ec/detail?hHinCd=EA573MF-8B","EA573MF-8B")</f>
        <v>EA573MF-8B</v>
      </c>
    </row>
    <row r="183" spans="2:5" x14ac:dyDescent="0.2">
      <c r="B183" s="6" t="s">
        <v>98</v>
      </c>
      <c r="C183" s="6" t="s">
        <v>587</v>
      </c>
      <c r="D183" s="6" t="s">
        <v>588</v>
      </c>
      <c r="E183" s="5" t="str">
        <f>HYPERLINK("https://www.esco-net.com/wcs/escort/ec/detail?hHinCd=EA573MF-15B","EA573MF-15B")</f>
        <v>EA573MF-15B</v>
      </c>
    </row>
    <row r="184" spans="2:5" x14ac:dyDescent="0.2">
      <c r="B184" s="6" t="s">
        <v>98</v>
      </c>
      <c r="C184" s="6" t="s">
        <v>589</v>
      </c>
      <c r="D184" s="6" t="s">
        <v>590</v>
      </c>
      <c r="E184" s="5" t="str">
        <f>HYPERLINK("https://www.esco-net.com/wcs/escort/ec/detail?hHinCd=EA573MG-25A","EA573MG-25A")</f>
        <v>EA573MG-25A</v>
      </c>
    </row>
    <row r="185" spans="2:5" x14ac:dyDescent="0.2">
      <c r="B185" s="6" t="s">
        <v>591</v>
      </c>
      <c r="C185" s="6" t="s">
        <v>592</v>
      </c>
      <c r="D185" s="6" t="s">
        <v>593</v>
      </c>
      <c r="E185" s="5"/>
    </row>
    <row r="186" spans="2:5" x14ac:dyDescent="0.2">
      <c r="B186" s="6" t="s">
        <v>591</v>
      </c>
      <c r="C186" s="6" t="s">
        <v>594</v>
      </c>
      <c r="D186" s="6" t="s">
        <v>595</v>
      </c>
      <c r="E186" s="5"/>
    </row>
    <row r="187" spans="2:5" x14ac:dyDescent="0.2">
      <c r="B187" s="6" t="s">
        <v>596</v>
      </c>
      <c r="C187" s="6" t="s">
        <v>597</v>
      </c>
      <c r="D187" s="6" t="s">
        <v>598</v>
      </c>
      <c r="E187" s="5" t="str">
        <f>HYPERLINK("https://www.esco-net.com/wcs/escort/ec/detail?hHinCd=EA550P-30A","EA550P-30A")</f>
        <v>EA550P-30A</v>
      </c>
    </row>
    <row r="188" spans="2:5" x14ac:dyDescent="0.2">
      <c r="B188" s="6" t="s">
        <v>99</v>
      </c>
      <c r="C188" s="6" t="s">
        <v>599</v>
      </c>
      <c r="D188" s="6" t="s">
        <v>600</v>
      </c>
      <c r="E188" s="5"/>
    </row>
    <row r="189" spans="2:5" x14ac:dyDescent="0.2">
      <c r="B189" s="6" t="s">
        <v>100</v>
      </c>
      <c r="C189" s="6" t="s">
        <v>601</v>
      </c>
      <c r="D189" s="6" t="s">
        <v>602</v>
      </c>
      <c r="E189" s="5" t="str">
        <f>HYPERLINK("https://www.esco-net.com/wcs/escort/ec/detail?hHinCd=EA573TC","EA573TC")</f>
        <v>EA573TC</v>
      </c>
    </row>
    <row r="190" spans="2:5" x14ac:dyDescent="0.2">
      <c r="B190" s="6" t="s">
        <v>100</v>
      </c>
      <c r="C190" s="6" t="s">
        <v>603</v>
      </c>
      <c r="D190" s="6" t="s">
        <v>604</v>
      </c>
      <c r="E190" s="5" t="str">
        <f>HYPERLINK("https://www.esco-net.com/wcs/escort/ec/detail?hHinCd=EA573TC","EA573TC")</f>
        <v>EA573TC</v>
      </c>
    </row>
    <row r="191" spans="2:5" x14ac:dyDescent="0.2">
      <c r="B191" s="6" t="s">
        <v>100</v>
      </c>
      <c r="C191" s="6" t="s">
        <v>605</v>
      </c>
      <c r="D191" s="6" t="s">
        <v>606</v>
      </c>
      <c r="E191" s="5" t="str">
        <f>HYPERLINK("https://www.esco-net.com/wcs/escort/ec/detail?hHinCd=EA573BR-104","EA573BR-104")</f>
        <v>EA573BR-104</v>
      </c>
    </row>
    <row r="192" spans="2:5" x14ac:dyDescent="0.2">
      <c r="B192" s="6" t="s">
        <v>100</v>
      </c>
      <c r="C192" s="6" t="s">
        <v>607</v>
      </c>
      <c r="D192" s="6" t="s">
        <v>608</v>
      </c>
      <c r="E192" s="5" t="str">
        <f>HYPERLINK("https://www.esco-net.com/wcs/escort/ec/detail?hHinCd=EA573BR-108","EA573BR-108")</f>
        <v>EA573BR-108</v>
      </c>
    </row>
    <row r="193" spans="2:5" x14ac:dyDescent="0.2">
      <c r="B193" s="6" t="s">
        <v>100</v>
      </c>
      <c r="C193" s="6" t="s">
        <v>609</v>
      </c>
      <c r="D193" s="6" t="s">
        <v>610</v>
      </c>
      <c r="E193" s="5" t="str">
        <f>HYPERLINK("https://www.esco-net.com/wcs/escort/ec/detail?hHinCd=EA573BN-23","EA573BN-23")</f>
        <v>EA573BN-23</v>
      </c>
    </row>
    <row r="194" spans="2:5" x14ac:dyDescent="0.2">
      <c r="B194" s="6" t="s">
        <v>100</v>
      </c>
      <c r="C194" s="6" t="s">
        <v>611</v>
      </c>
      <c r="D194" s="6" t="s">
        <v>612</v>
      </c>
      <c r="E194" s="5" t="str">
        <f>HYPERLINK("https://www.esco-net.com/wcs/escort/ec/detail?hHinCd=EA573FE-105","EA573FE-105")</f>
        <v>EA573FE-105</v>
      </c>
    </row>
    <row r="195" spans="2:5" x14ac:dyDescent="0.2">
      <c r="B195" s="6" t="s">
        <v>100</v>
      </c>
      <c r="C195" s="6" t="s">
        <v>613</v>
      </c>
      <c r="D195" s="6" t="s">
        <v>614</v>
      </c>
      <c r="E195" s="5" t="str">
        <f>HYPERLINK("https://www.esco-net.com/wcs/escort/ec/detail?hHinCd=EA573BN-26","EA573BN-26")</f>
        <v>EA573BN-26</v>
      </c>
    </row>
    <row r="196" spans="2:5" x14ac:dyDescent="0.2">
      <c r="B196" s="6" t="s">
        <v>100</v>
      </c>
      <c r="C196" s="6" t="s">
        <v>615</v>
      </c>
      <c r="D196" s="6" t="s">
        <v>616</v>
      </c>
      <c r="E196" s="5" t="str">
        <f>HYPERLINK("https://www.esco-net.com/wcs/escort/ec/detail?hHinCd=EA573SN-108A","EA573SN-108A")</f>
        <v>EA573SN-108A</v>
      </c>
    </row>
    <row r="197" spans="2:5" x14ac:dyDescent="0.2">
      <c r="B197" s="6" t="s">
        <v>617</v>
      </c>
      <c r="C197" s="6" t="s">
        <v>618</v>
      </c>
      <c r="D197" s="6" t="s">
        <v>619</v>
      </c>
      <c r="E197" s="5" t="str">
        <f>HYPERLINK("https://www.esco-net.com/wcs/escort/ec/detail?hHinCd=EA573TM-310","EA573TM-310")</f>
        <v>EA573TM-310</v>
      </c>
    </row>
    <row r="198" spans="2:5" x14ac:dyDescent="0.2">
      <c r="B198" s="6" t="s">
        <v>620</v>
      </c>
      <c r="C198" s="6" t="s">
        <v>621</v>
      </c>
      <c r="D198" s="6" t="s">
        <v>622</v>
      </c>
      <c r="E198" s="5" t="str">
        <f>HYPERLINK("https://www.esco-net.com/wcs/escort/ec/detail?hHinCd=EA566AD-2","EA566AD-2")</f>
        <v>EA566AD-2</v>
      </c>
    </row>
    <row r="199" spans="2:5" x14ac:dyDescent="0.2">
      <c r="B199" s="6" t="s">
        <v>623</v>
      </c>
      <c r="C199" s="6" t="s">
        <v>624</v>
      </c>
      <c r="D199" s="6" t="s">
        <v>625</v>
      </c>
      <c r="E199" s="5" t="str">
        <f>HYPERLINK("https://www.esco-net.com/wcs/escort/ec/detail?hHinCd=EA572DV-3","EA572DV-3")</f>
        <v>EA572DV-3</v>
      </c>
    </row>
    <row r="200" spans="2:5" x14ac:dyDescent="0.2">
      <c r="B200" s="6" t="s">
        <v>626</v>
      </c>
      <c r="C200" s="6" t="s">
        <v>627</v>
      </c>
      <c r="D200" s="6" t="s">
        <v>628</v>
      </c>
      <c r="E200" s="5" t="str">
        <f>HYPERLINK("https://www.esco-net.com/wcs/escort/ec/detail?hHinCd=EA826VR-41","EA826VR-41")</f>
        <v>EA826VR-41</v>
      </c>
    </row>
    <row r="201" spans="2:5" x14ac:dyDescent="0.2">
      <c r="B201" s="6" t="s">
        <v>626</v>
      </c>
      <c r="C201" s="6" t="s">
        <v>629</v>
      </c>
      <c r="D201" s="6" t="s">
        <v>630</v>
      </c>
      <c r="E201" s="5" t="str">
        <f>HYPERLINK("https://www.esco-net.com/wcs/escort/ec/detail?hHinCd=EA521S-6J","EA521S-6J")</f>
        <v>EA521S-6J</v>
      </c>
    </row>
    <row r="202" spans="2:5" x14ac:dyDescent="0.2">
      <c r="B202" s="6" t="s">
        <v>626</v>
      </c>
      <c r="C202" s="6" t="s">
        <v>631</v>
      </c>
      <c r="D202" s="6" t="s">
        <v>632</v>
      </c>
      <c r="E202" s="5"/>
    </row>
    <row r="203" spans="2:5" x14ac:dyDescent="0.2">
      <c r="B203" s="6" t="s">
        <v>626</v>
      </c>
      <c r="C203" s="6" t="s">
        <v>633</v>
      </c>
      <c r="D203" s="6" t="s">
        <v>634</v>
      </c>
      <c r="E203" s="5" t="str">
        <f>HYPERLINK("https://www.esco-net.com/wcs/escort/ec/detail?hHinCd=EA521S-6J","EA521S-6J")</f>
        <v>EA521S-6J</v>
      </c>
    </row>
    <row r="204" spans="2:5" x14ac:dyDescent="0.2">
      <c r="B204" s="6" t="s">
        <v>626</v>
      </c>
      <c r="C204" s="6" t="s">
        <v>635</v>
      </c>
      <c r="D204" s="6" t="s">
        <v>636</v>
      </c>
      <c r="E204" s="5" t="str">
        <f>HYPERLINK("https://www.esco-net.com/wcs/escort/ec/detail?hHinCd=EA826VM-41","EA826VM-41")</f>
        <v>EA826VM-41</v>
      </c>
    </row>
    <row r="205" spans="2:5" x14ac:dyDescent="0.2">
      <c r="B205" s="6" t="s">
        <v>637</v>
      </c>
      <c r="C205" s="6" t="s">
        <v>638</v>
      </c>
      <c r="D205" s="6" t="s">
        <v>639</v>
      </c>
      <c r="E205" s="5" t="str">
        <f>HYPERLINK("https://www.esco-net.com/wcs/escort/ec/detail?hHinCd=EA826VP-7","EA826VP-7")</f>
        <v>EA826VP-7</v>
      </c>
    </row>
    <row r="206" spans="2:5" x14ac:dyDescent="0.2">
      <c r="B206" s="6" t="s">
        <v>101</v>
      </c>
      <c r="C206" s="6" t="s">
        <v>640</v>
      </c>
      <c r="D206" s="6" t="s">
        <v>641</v>
      </c>
      <c r="E206" s="5" t="str">
        <f>HYPERLINK("https://www.esco-net.com/wcs/escort/ec/detail?hHinCd=EA522G-105","EA522G-105")</f>
        <v>EA522G-105</v>
      </c>
    </row>
    <row r="207" spans="2:5" x14ac:dyDescent="0.2">
      <c r="B207" s="6" t="s">
        <v>101</v>
      </c>
      <c r="C207" s="6" t="s">
        <v>642</v>
      </c>
      <c r="D207" s="6" t="s">
        <v>643</v>
      </c>
      <c r="E207" s="5"/>
    </row>
    <row r="208" spans="2:5" x14ac:dyDescent="0.2">
      <c r="B208" s="6" t="s">
        <v>102</v>
      </c>
      <c r="C208" s="6" t="s">
        <v>644</v>
      </c>
      <c r="D208" s="6" t="s">
        <v>645</v>
      </c>
      <c r="E208" s="5" t="str">
        <f>HYPERLINK("https://www.esco-net.com/wcs/escort/ec/detail?hHinCd=EA366RG-15","EA366RG-15")</f>
        <v>EA366RG-15</v>
      </c>
    </row>
    <row r="209" spans="2:5" x14ac:dyDescent="0.2">
      <c r="B209" s="6" t="s">
        <v>646</v>
      </c>
      <c r="C209" s="6" t="s">
        <v>647</v>
      </c>
      <c r="D209" s="6" t="s">
        <v>648</v>
      </c>
      <c r="E209" s="5" t="str">
        <f>HYPERLINK("https://www.esco-net.com/wcs/escort/ec/detail?hHinCd=EA366EK-3","EA366EK-3")</f>
        <v>EA366EK-3</v>
      </c>
    </row>
    <row r="210" spans="2:5" x14ac:dyDescent="0.2">
      <c r="B210" s="6" t="s">
        <v>646</v>
      </c>
      <c r="C210" s="6" t="s">
        <v>649</v>
      </c>
      <c r="D210" s="6" t="s">
        <v>650</v>
      </c>
      <c r="E210" s="5" t="str">
        <f>HYPERLINK("https://www.esco-net.com/wcs/escort/ec/detail?hHinCd=EA366EF-1","EA366EF-1")</f>
        <v>EA366EF-1</v>
      </c>
    </row>
    <row r="211" spans="2:5" x14ac:dyDescent="0.2">
      <c r="B211" s="6" t="s">
        <v>651</v>
      </c>
      <c r="C211" s="6" t="s">
        <v>652</v>
      </c>
      <c r="D211" s="6" t="s">
        <v>653</v>
      </c>
      <c r="E211" s="5" t="str">
        <f>HYPERLINK("https://www.esco-net.com/wcs/escort/ec/detail?hHinCd=EA109GH-32","EA109GH-32")</f>
        <v>EA109GH-32</v>
      </c>
    </row>
    <row r="212" spans="2:5" x14ac:dyDescent="0.2">
      <c r="B212" s="6" t="s">
        <v>103</v>
      </c>
      <c r="C212" s="6" t="s">
        <v>654</v>
      </c>
      <c r="D212" s="6" t="s">
        <v>655</v>
      </c>
      <c r="E212" s="5" t="str">
        <f>HYPERLINK("https://www.esco-net.com/wcs/escort/ec/detail?hHinCd=EA115HG-2","EA115HG-2")</f>
        <v>EA115HG-2</v>
      </c>
    </row>
    <row r="213" spans="2:5" x14ac:dyDescent="0.2">
      <c r="B213" s="6" t="s">
        <v>656</v>
      </c>
      <c r="C213" s="6" t="s">
        <v>657</v>
      </c>
      <c r="D213" s="6" t="s">
        <v>658</v>
      </c>
      <c r="E213" s="5"/>
    </row>
    <row r="214" spans="2:5" x14ac:dyDescent="0.2">
      <c r="B214" s="6" t="s">
        <v>659</v>
      </c>
      <c r="C214" s="6" t="s">
        <v>660</v>
      </c>
      <c r="D214" s="6" t="s">
        <v>661</v>
      </c>
      <c r="E214" s="5"/>
    </row>
    <row r="215" spans="2:5" x14ac:dyDescent="0.2">
      <c r="B215" s="6" t="s">
        <v>662</v>
      </c>
      <c r="C215" s="6" t="s">
        <v>663</v>
      </c>
      <c r="D215" s="6" t="s">
        <v>664</v>
      </c>
      <c r="E215" s="5" t="str">
        <f>HYPERLINK("https://www.esco-net.com/wcs/escort/ec/detail?hHinCd=EA929AH-2","EA929AH-2")</f>
        <v>EA929AH-2</v>
      </c>
    </row>
    <row r="216" spans="2:5" x14ac:dyDescent="0.2">
      <c r="B216" s="6" t="s">
        <v>665</v>
      </c>
      <c r="C216" s="6" t="s">
        <v>666</v>
      </c>
      <c r="D216" s="6" t="s">
        <v>667</v>
      </c>
      <c r="E216" s="5"/>
    </row>
    <row r="217" spans="2:5" x14ac:dyDescent="0.2">
      <c r="B217" s="6" t="s">
        <v>665</v>
      </c>
      <c r="C217" s="6" t="s">
        <v>668</v>
      </c>
      <c r="D217" s="6" t="s">
        <v>669</v>
      </c>
      <c r="E217" s="5"/>
    </row>
    <row r="218" spans="2:5" x14ac:dyDescent="0.2">
      <c r="B218" s="6" t="s">
        <v>670</v>
      </c>
      <c r="C218" s="6" t="s">
        <v>671</v>
      </c>
      <c r="D218" s="6" t="s">
        <v>672</v>
      </c>
      <c r="E218" s="5"/>
    </row>
    <row r="219" spans="2:5" x14ac:dyDescent="0.2">
      <c r="B219" s="6" t="s">
        <v>673</v>
      </c>
      <c r="C219" s="6" t="s">
        <v>674</v>
      </c>
      <c r="D219" s="6" t="s">
        <v>675</v>
      </c>
      <c r="E219" s="5"/>
    </row>
    <row r="220" spans="2:5" x14ac:dyDescent="0.2">
      <c r="B220" s="6" t="s">
        <v>38</v>
      </c>
      <c r="C220" s="6" t="s">
        <v>676</v>
      </c>
      <c r="D220" s="6" t="s">
        <v>677</v>
      </c>
      <c r="E220" s="5"/>
    </row>
    <row r="221" spans="2:5" x14ac:dyDescent="0.2">
      <c r="B221" s="6" t="s">
        <v>38</v>
      </c>
      <c r="C221" s="6" t="s">
        <v>678</v>
      </c>
      <c r="D221" s="6" t="s">
        <v>679</v>
      </c>
      <c r="E221" s="5"/>
    </row>
    <row r="222" spans="2:5" x14ac:dyDescent="0.2">
      <c r="B222" s="6" t="s">
        <v>680</v>
      </c>
      <c r="C222" s="6" t="s">
        <v>681</v>
      </c>
      <c r="D222" s="6" t="s">
        <v>682</v>
      </c>
      <c r="E222" s="5"/>
    </row>
    <row r="223" spans="2:5" x14ac:dyDescent="0.2">
      <c r="B223" s="6" t="s">
        <v>104</v>
      </c>
      <c r="C223" s="6" t="s">
        <v>683</v>
      </c>
      <c r="D223" s="6" t="s">
        <v>684</v>
      </c>
      <c r="E223" s="5"/>
    </row>
    <row r="224" spans="2:5" x14ac:dyDescent="0.2">
      <c r="B224" s="6" t="s">
        <v>685</v>
      </c>
      <c r="C224" s="6" t="s">
        <v>686</v>
      </c>
      <c r="D224" s="6" t="s">
        <v>687</v>
      </c>
      <c r="E224" s="5" t="str">
        <f>HYPERLINK("https://www.esco-net.com/wcs/escort/ec/detail?hHinCd=EA595AR-16","EA595AR-16")</f>
        <v>EA595AR-16</v>
      </c>
    </row>
    <row r="225" spans="2:5" x14ac:dyDescent="0.2">
      <c r="B225" s="6" t="s">
        <v>105</v>
      </c>
      <c r="C225" s="6" t="s">
        <v>688</v>
      </c>
      <c r="D225" s="6" t="s">
        <v>689</v>
      </c>
      <c r="E225" s="5" t="str">
        <f>HYPERLINK("https://www.esco-net.com/wcs/escort/ec/detail?hHinCd=EA595GC-3","EA595GC-3")</f>
        <v>EA595GC-3</v>
      </c>
    </row>
    <row r="226" spans="2:5" x14ac:dyDescent="0.2">
      <c r="B226" s="6" t="s">
        <v>690</v>
      </c>
      <c r="C226" s="6" t="s">
        <v>691</v>
      </c>
      <c r="D226" s="6" t="s">
        <v>692</v>
      </c>
      <c r="E226" s="5" t="str">
        <f>HYPERLINK("https://www.esco-net.com/wcs/escort/ec/detail?hHinCd=EA595GC-15","EA595GC-15")</f>
        <v>EA595GC-15</v>
      </c>
    </row>
    <row r="227" spans="2:5" x14ac:dyDescent="0.2">
      <c r="B227" s="6" t="s">
        <v>690</v>
      </c>
      <c r="C227" s="6" t="s">
        <v>693</v>
      </c>
      <c r="D227" s="6" t="s">
        <v>694</v>
      </c>
      <c r="E227" s="5"/>
    </row>
    <row r="228" spans="2:5" x14ac:dyDescent="0.2">
      <c r="B228" s="6" t="s">
        <v>695</v>
      </c>
      <c r="C228" s="6" t="s">
        <v>696</v>
      </c>
      <c r="D228" s="6" t="s">
        <v>697</v>
      </c>
      <c r="E228" s="5" t="str">
        <f>HYPERLINK("https://www.esco-net.com/wcs/escort/ec/detail?hHinCd=EA595LA-32","EA595LA-32")</f>
        <v>EA595LA-32</v>
      </c>
    </row>
    <row r="229" spans="2:5" x14ac:dyDescent="0.2">
      <c r="B229" s="6" t="s">
        <v>698</v>
      </c>
      <c r="C229" s="6" t="s">
        <v>699</v>
      </c>
      <c r="D229" s="6" t="s">
        <v>700</v>
      </c>
      <c r="E229" s="5" t="str">
        <f>HYPERLINK("https://www.esco-net.com/wcs/escort/ec/detail?hHinCd=EA755CA-8","EA755CA-8")</f>
        <v>EA755CA-8</v>
      </c>
    </row>
    <row r="230" spans="2:5" x14ac:dyDescent="0.2">
      <c r="B230" s="6" t="s">
        <v>106</v>
      </c>
      <c r="C230" s="6" t="s">
        <v>701</v>
      </c>
      <c r="D230" s="6" t="s">
        <v>702</v>
      </c>
      <c r="E230" s="5" t="str">
        <f>HYPERLINK("https://www.esco-net.com/wcs/escort/ec/detail?hHinCd=EA755CA-31A","EA755CA-31A")</f>
        <v>EA755CA-31A</v>
      </c>
    </row>
    <row r="231" spans="2:5" x14ac:dyDescent="0.2">
      <c r="B231" s="6" t="s">
        <v>107</v>
      </c>
      <c r="C231" s="6" t="s">
        <v>703</v>
      </c>
      <c r="D231" s="6" t="s">
        <v>704</v>
      </c>
      <c r="E231" s="5" t="str">
        <f>HYPERLINK("https://www.esco-net.com/wcs/escort/ec/detail?hHinCd=EA311CD-14","EA311CD-14")</f>
        <v>EA311CD-14</v>
      </c>
    </row>
    <row r="232" spans="2:5" x14ac:dyDescent="0.2">
      <c r="B232" s="6" t="s">
        <v>705</v>
      </c>
      <c r="C232" s="6" t="s">
        <v>706</v>
      </c>
      <c r="D232" s="6" t="s">
        <v>707</v>
      </c>
      <c r="E232" s="5" t="str">
        <f>HYPERLINK("https://www.esco-net.com/wcs/escort/ec/detail?hHinCd=EA321AA-12","EA321AA-12")</f>
        <v>EA321AA-12</v>
      </c>
    </row>
    <row r="233" spans="2:5" x14ac:dyDescent="0.2">
      <c r="B233" s="6" t="s">
        <v>708</v>
      </c>
      <c r="C233" s="6" t="s">
        <v>709</v>
      </c>
      <c r="D233" s="6" t="s">
        <v>710</v>
      </c>
      <c r="E233" s="5" t="str">
        <f>HYPERLINK("https://www.esco-net.com/wcs/escort/ec/detail?hHinCd=EA997RE-102B","EA997RE-102B")</f>
        <v>EA997RE-102B</v>
      </c>
    </row>
    <row r="234" spans="2:5" x14ac:dyDescent="0.2">
      <c r="B234" s="6" t="s">
        <v>108</v>
      </c>
      <c r="C234" s="6" t="s">
        <v>711</v>
      </c>
      <c r="D234" s="6" t="s">
        <v>712</v>
      </c>
      <c r="E234" s="5" t="str">
        <f>HYPERLINK("https://www.esco-net.com/wcs/escort/ec/detail?hHinCd=EA109DY-111A","EA109DY-111A")</f>
        <v>EA109DY-111A</v>
      </c>
    </row>
    <row r="235" spans="2:5" x14ac:dyDescent="0.2">
      <c r="B235" s="6" t="s">
        <v>713</v>
      </c>
      <c r="C235" s="6" t="s">
        <v>714</v>
      </c>
      <c r="D235" s="6" t="s">
        <v>715</v>
      </c>
      <c r="E235" s="5" t="str">
        <f>HYPERLINK("https://www.esco-net.com/wcs/escort/ec/detail?hHinCd=EA910EG-26","EA910EG-26")</f>
        <v>EA910EG-26</v>
      </c>
    </row>
    <row r="236" spans="2:5" x14ac:dyDescent="0.2">
      <c r="B236" s="6" t="s">
        <v>713</v>
      </c>
      <c r="C236" s="6" t="s">
        <v>716</v>
      </c>
      <c r="D236" s="6" t="s">
        <v>717</v>
      </c>
      <c r="E236" s="5" t="str">
        <f>HYPERLINK("https://www.esco-net.com/wcs/escort/ec/detail?hHinCd=EA910EG-27","EA910EG-27")</f>
        <v>EA910EG-27</v>
      </c>
    </row>
    <row r="237" spans="2:5" x14ac:dyDescent="0.2">
      <c r="B237" s="6" t="s">
        <v>718</v>
      </c>
      <c r="C237" s="6" t="s">
        <v>719</v>
      </c>
      <c r="D237" s="6" t="s">
        <v>720</v>
      </c>
      <c r="E237" s="5" t="str">
        <f>HYPERLINK("https://www.esco-net.com/wcs/escort/ec/detail?hHinCd=EA720ME-82","EA720ME-82")</f>
        <v>EA720ME-82</v>
      </c>
    </row>
    <row r="238" spans="2:5" x14ac:dyDescent="0.2">
      <c r="B238" s="6" t="s">
        <v>39</v>
      </c>
      <c r="C238" s="6" t="s">
        <v>721</v>
      </c>
      <c r="D238" s="6" t="s">
        <v>722</v>
      </c>
      <c r="E238" s="5" t="str">
        <f>HYPERLINK("https://www.esco-net.com/wcs/escort/ec/detail?hHinCd=EA720MA-250","EA720MA-250")</f>
        <v>EA720MA-250</v>
      </c>
    </row>
    <row r="239" spans="2:5" x14ac:dyDescent="0.2">
      <c r="B239" s="6" t="s">
        <v>723</v>
      </c>
      <c r="C239" s="6" t="s">
        <v>724</v>
      </c>
      <c r="D239" s="6" t="s">
        <v>725</v>
      </c>
      <c r="E239" s="5" t="str">
        <f>HYPERLINK("https://www.esco-net.com/wcs/escort/ec/detail?hHinCd=EA720GL-5B","EA720GL-5B")</f>
        <v>EA720GL-5B</v>
      </c>
    </row>
    <row r="240" spans="2:5" x14ac:dyDescent="0.2">
      <c r="B240" s="6" t="s">
        <v>723</v>
      </c>
      <c r="C240" s="6" t="s">
        <v>726</v>
      </c>
      <c r="D240" s="6" t="s">
        <v>727</v>
      </c>
      <c r="E240" s="5" t="str">
        <f>HYPERLINK("https://www.esco-net.com/wcs/escort/ec/detail?hHinCd=EA925HR-2","EA925HR-2")</f>
        <v>EA925HR-2</v>
      </c>
    </row>
    <row r="241" spans="2:5" x14ac:dyDescent="0.2">
      <c r="B241" s="6" t="s">
        <v>728</v>
      </c>
      <c r="C241" s="6" t="s">
        <v>729</v>
      </c>
      <c r="D241" s="6" t="s">
        <v>730</v>
      </c>
      <c r="E241" s="5" t="str">
        <f>HYPERLINK("https://www.esco-net.com/wcs/escort/ec/detail?hHinCd=EA720CR-7M","EA720CR-7M")</f>
        <v>EA720CR-7M</v>
      </c>
    </row>
    <row r="242" spans="2:5" x14ac:dyDescent="0.2">
      <c r="B242" s="6" t="s">
        <v>728</v>
      </c>
      <c r="C242" s="6" t="s">
        <v>731</v>
      </c>
      <c r="D242" s="6" t="s">
        <v>732</v>
      </c>
      <c r="E242" s="5" t="str">
        <f>HYPERLINK("https://www.esco-net.com/wcs/escort/ec/detail?hHinCd=EA720CA-5M","EA720CA-5M")</f>
        <v>EA720CA-5M</v>
      </c>
    </row>
    <row r="243" spans="2:5" x14ac:dyDescent="0.2">
      <c r="B243" s="6" t="s">
        <v>109</v>
      </c>
      <c r="C243" s="6" t="s">
        <v>733</v>
      </c>
      <c r="D243" s="6" t="s">
        <v>734</v>
      </c>
      <c r="E243" s="5"/>
    </row>
    <row r="244" spans="2:5" x14ac:dyDescent="0.2">
      <c r="B244" s="6" t="s">
        <v>109</v>
      </c>
      <c r="C244" s="6" t="s">
        <v>735</v>
      </c>
      <c r="D244" s="6" t="s">
        <v>736</v>
      </c>
      <c r="E244" s="5"/>
    </row>
    <row r="245" spans="2:5" x14ac:dyDescent="0.2">
      <c r="B245" s="6" t="s">
        <v>40</v>
      </c>
      <c r="C245" s="6" t="s">
        <v>737</v>
      </c>
      <c r="D245" s="6" t="s">
        <v>738</v>
      </c>
      <c r="E245" s="5" t="str">
        <f>HYPERLINK("https://www.esco-net.com/wcs/escort/ec/detail?hHinCd=EA581CA-21A","EA581CA-21A")</f>
        <v>EA581CA-21A</v>
      </c>
    </row>
    <row r="246" spans="2:5" x14ac:dyDescent="0.2">
      <c r="B246" s="6" t="s">
        <v>739</v>
      </c>
      <c r="C246" s="6" t="s">
        <v>740</v>
      </c>
      <c r="D246" s="6" t="s">
        <v>741</v>
      </c>
      <c r="E246" s="5" t="str">
        <f>HYPERLINK("https://www.esco-net.com/wcs/escort/ec/detail?hHinCd=EA735L","EA735L")</f>
        <v>EA735L</v>
      </c>
    </row>
    <row r="247" spans="2:5" x14ac:dyDescent="0.2">
      <c r="B247" s="6" t="s">
        <v>742</v>
      </c>
      <c r="C247" s="6" t="s">
        <v>743</v>
      </c>
      <c r="D247" s="6" t="s">
        <v>744</v>
      </c>
      <c r="E247" s="5" t="str">
        <f>HYPERLINK("https://www.esco-net.com/wcs/escort/ec/detail?hHinCd=EA720YS-16","EA720YS-16")</f>
        <v>EA720YS-16</v>
      </c>
    </row>
    <row r="248" spans="2:5" x14ac:dyDescent="0.2">
      <c r="B248" s="6" t="s">
        <v>745</v>
      </c>
      <c r="C248" s="6" t="s">
        <v>746</v>
      </c>
      <c r="D248" s="6" t="s">
        <v>747</v>
      </c>
      <c r="E248" s="5" t="str">
        <f>HYPERLINK("https://www.esco-net.com/wcs/escort/ec/detail?hHinCd=EA725RG-100","EA725RG-100")</f>
        <v>EA725RG-100</v>
      </c>
    </row>
    <row r="249" spans="2:5" x14ac:dyDescent="0.2">
      <c r="B249" s="6" t="s">
        <v>110</v>
      </c>
      <c r="C249" s="6" t="s">
        <v>748</v>
      </c>
      <c r="D249" s="6" t="s">
        <v>749</v>
      </c>
      <c r="E249" s="5"/>
    </row>
    <row r="250" spans="2:5" x14ac:dyDescent="0.2">
      <c r="B250" s="6" t="s">
        <v>750</v>
      </c>
      <c r="C250" s="6" t="s">
        <v>751</v>
      </c>
      <c r="D250" s="6" t="s">
        <v>752</v>
      </c>
      <c r="E250" s="5" t="str">
        <f>HYPERLINK("https://www.esco-net.com/wcs/escort/ec/detail?hHinCd=EA776BD-33","EA776BD-33")</f>
        <v>EA776BD-33</v>
      </c>
    </row>
    <row r="251" spans="2:5" x14ac:dyDescent="0.2">
      <c r="B251" s="6" t="s">
        <v>753</v>
      </c>
      <c r="C251" s="6" t="s">
        <v>754</v>
      </c>
      <c r="D251" s="6" t="s">
        <v>755</v>
      </c>
      <c r="E251" s="5" t="str">
        <f>HYPERLINK("https://www.esco-net.com/wcs/escort/ec/detail?hHinCd=EA776AM-5A","EA776AM-5A")</f>
        <v>EA776AM-5A</v>
      </c>
    </row>
    <row r="252" spans="2:5" x14ac:dyDescent="0.2">
      <c r="B252" s="6" t="s">
        <v>756</v>
      </c>
      <c r="C252" s="6" t="s">
        <v>757</v>
      </c>
      <c r="D252" s="6" t="s">
        <v>758</v>
      </c>
      <c r="E252" s="5" t="str">
        <f>HYPERLINK("https://www.esco-net.com/wcs/escort/ec/detail?hHinCd=EA707D-46A","EA707D-46A")</f>
        <v>EA707D-46A</v>
      </c>
    </row>
    <row r="253" spans="2:5" x14ac:dyDescent="0.2">
      <c r="B253" s="6" t="s">
        <v>759</v>
      </c>
      <c r="C253" s="6" t="s">
        <v>760</v>
      </c>
      <c r="D253" s="6" t="s">
        <v>761</v>
      </c>
      <c r="E253" s="5" t="str">
        <f>HYPERLINK("https://www.esco-net.com/wcs/escort/ec/detail?hHinCd=EA707A-82","EA707A-82")</f>
        <v>EA707A-82</v>
      </c>
    </row>
    <row r="254" spans="2:5" x14ac:dyDescent="0.2">
      <c r="B254" s="6" t="s">
        <v>762</v>
      </c>
      <c r="C254" s="6" t="s">
        <v>763</v>
      </c>
      <c r="D254" s="6" t="s">
        <v>764</v>
      </c>
      <c r="E254" s="5"/>
    </row>
    <row r="255" spans="2:5" x14ac:dyDescent="0.2">
      <c r="B255" s="6" t="s">
        <v>765</v>
      </c>
      <c r="C255" s="6" t="s">
        <v>766</v>
      </c>
      <c r="D255" s="6" t="s">
        <v>767</v>
      </c>
      <c r="E255" s="5" t="str">
        <f>HYPERLINK("https://www.esco-net.com/wcs/escort/ec/detail?hHinCd=EA742HD-11","EA742HD-11")</f>
        <v>EA742HD-11</v>
      </c>
    </row>
    <row r="256" spans="2:5" x14ac:dyDescent="0.2">
      <c r="B256" s="6" t="s">
        <v>768</v>
      </c>
      <c r="C256" s="6" t="s">
        <v>769</v>
      </c>
      <c r="D256" s="6" t="s">
        <v>770</v>
      </c>
      <c r="E256" s="5"/>
    </row>
    <row r="257" spans="2:5" x14ac:dyDescent="0.2">
      <c r="B257" s="6" t="s">
        <v>771</v>
      </c>
      <c r="C257" s="6" t="s">
        <v>772</v>
      </c>
      <c r="D257" s="6" t="s">
        <v>773</v>
      </c>
      <c r="E257" s="5"/>
    </row>
    <row r="258" spans="2:5" x14ac:dyDescent="0.2">
      <c r="B258" s="6" t="s">
        <v>771</v>
      </c>
      <c r="C258" s="6" t="s">
        <v>774</v>
      </c>
      <c r="D258" s="6" t="s">
        <v>775</v>
      </c>
      <c r="E258" s="5"/>
    </row>
    <row r="259" spans="2:5" x14ac:dyDescent="0.2">
      <c r="B259" s="6" t="s">
        <v>771</v>
      </c>
      <c r="C259" s="6" t="s">
        <v>776</v>
      </c>
      <c r="D259" s="6" t="s">
        <v>777</v>
      </c>
      <c r="E259" s="5" t="str">
        <f>HYPERLINK("https://www.esco-net.com/wcs/escort/ec/detail?hHinCd=EA742HD-11","EA742HD-11")</f>
        <v>EA742HD-11</v>
      </c>
    </row>
    <row r="260" spans="2:5" x14ac:dyDescent="0.2">
      <c r="B260" s="6" t="s">
        <v>111</v>
      </c>
      <c r="C260" s="6" t="s">
        <v>778</v>
      </c>
      <c r="D260" s="6" t="s">
        <v>779</v>
      </c>
      <c r="E260" s="5" t="str">
        <f>HYPERLINK("https://www.esco-net.com/wcs/escort/ec/detail?hHinCd=EA742MK-35","EA742MK-35")</f>
        <v>EA742MK-35</v>
      </c>
    </row>
    <row r="261" spans="2:5" x14ac:dyDescent="0.2">
      <c r="B261" s="6" t="s">
        <v>41</v>
      </c>
      <c r="C261" s="6" t="s">
        <v>780</v>
      </c>
      <c r="D261" s="6" t="s">
        <v>781</v>
      </c>
      <c r="E261" s="5" t="str">
        <f>HYPERLINK("https://www.esco-net.com/wcs/escort/ec/detail?hHinCd=EA742MK-55","EA742MK-55")</f>
        <v>EA742MK-55</v>
      </c>
    </row>
    <row r="262" spans="2:5" x14ac:dyDescent="0.2">
      <c r="B262" s="6" t="s">
        <v>41</v>
      </c>
      <c r="C262" s="6" t="s">
        <v>782</v>
      </c>
      <c r="D262" s="6" t="s">
        <v>783</v>
      </c>
      <c r="E262" s="5" t="str">
        <f>HYPERLINK("https://www.esco-net.com/wcs/escort/ec/detail?hHinCd=EA742MK-53","EA742MK-53")</f>
        <v>EA742MK-53</v>
      </c>
    </row>
    <row r="263" spans="2:5" x14ac:dyDescent="0.2">
      <c r="B263" s="6" t="s">
        <v>41</v>
      </c>
      <c r="C263" s="6" t="s">
        <v>784</v>
      </c>
      <c r="D263" s="6" t="s">
        <v>785</v>
      </c>
      <c r="E263" s="5" t="str">
        <f>HYPERLINK("https://www.esco-net.com/wcs/escort/ec/detail?hHinCd=EA742MK-53","EA742MK-53")</f>
        <v>EA742MK-53</v>
      </c>
    </row>
    <row r="264" spans="2:5" x14ac:dyDescent="0.2">
      <c r="B264" s="6" t="s">
        <v>786</v>
      </c>
      <c r="C264" s="6" t="s">
        <v>787</v>
      </c>
      <c r="D264" s="6" t="s">
        <v>788</v>
      </c>
      <c r="E264" s="5" t="str">
        <f>HYPERLINK("https://www.esco-net.com/wcs/escort/ec/detail?hHinCd=EA742CA-6A","EA742CA-6A")</f>
        <v>EA742CA-6A</v>
      </c>
    </row>
    <row r="265" spans="2:5" x14ac:dyDescent="0.2">
      <c r="B265" s="6" t="s">
        <v>112</v>
      </c>
      <c r="C265" s="6" t="s">
        <v>789</v>
      </c>
      <c r="D265" s="6" t="s">
        <v>790</v>
      </c>
      <c r="E265" s="5" t="str">
        <f>HYPERLINK("https://www.esco-net.com/wcs/escort/ec/detail?hHinCd=EA728GJ-12","EA728GJ-12")</f>
        <v>EA728GJ-12</v>
      </c>
    </row>
    <row r="266" spans="2:5" x14ac:dyDescent="0.2">
      <c r="B266" s="6" t="s">
        <v>112</v>
      </c>
      <c r="C266" s="6" t="s">
        <v>791</v>
      </c>
      <c r="D266" s="6" t="s">
        <v>792</v>
      </c>
      <c r="E266" s="5" t="str">
        <f>HYPERLINK("https://www.esco-net.com/wcs/escort/ec/detail?hHinCd=EA722CB-14","EA722CB-14")</f>
        <v>EA722CB-14</v>
      </c>
    </row>
    <row r="267" spans="2:5" x14ac:dyDescent="0.2">
      <c r="B267" s="6" t="s">
        <v>793</v>
      </c>
      <c r="C267" s="6" t="s">
        <v>794</v>
      </c>
      <c r="D267" s="6" t="s">
        <v>795</v>
      </c>
      <c r="E267" s="5" t="str">
        <f>HYPERLINK("https://www.esco-net.com/wcs/escort/ec/detail?hHinCd=EA728EB-33","EA728EB-33")</f>
        <v>EA728EB-33</v>
      </c>
    </row>
    <row r="268" spans="2:5" x14ac:dyDescent="0.2">
      <c r="B268" s="6" t="s">
        <v>796</v>
      </c>
      <c r="C268" s="6" t="s">
        <v>797</v>
      </c>
      <c r="D268" s="6" t="s">
        <v>798</v>
      </c>
      <c r="E268" s="5" t="str">
        <f>HYPERLINK("https://www.esco-net.com/wcs/escort/ec/detail?hHinCd=EA722CA-21","EA722CA-21")</f>
        <v>EA722CA-21</v>
      </c>
    </row>
    <row r="269" spans="2:5" x14ac:dyDescent="0.2">
      <c r="B269" s="6" t="s">
        <v>799</v>
      </c>
      <c r="C269" s="6" t="s">
        <v>800</v>
      </c>
      <c r="D269" s="6" t="s">
        <v>801</v>
      </c>
      <c r="E269" s="5" t="str">
        <f>HYPERLINK("https://www.esco-net.com/wcs/escort/ec/detail?hHinCd=EA727AD-14","EA727AD-14")</f>
        <v>EA727AD-14</v>
      </c>
    </row>
    <row r="270" spans="2:5" x14ac:dyDescent="0.2">
      <c r="B270" s="6" t="s">
        <v>802</v>
      </c>
      <c r="C270" s="6" t="s">
        <v>803</v>
      </c>
      <c r="D270" s="6" t="s">
        <v>804</v>
      </c>
      <c r="E270" s="5" t="str">
        <f>HYPERLINK("https://www.esco-net.com/wcs/escort/ec/detail?hHinCd=EA857DS-2","EA857DS-2")</f>
        <v>EA857DS-2</v>
      </c>
    </row>
    <row r="271" spans="2:5" x14ac:dyDescent="0.2">
      <c r="B271" s="6" t="s">
        <v>805</v>
      </c>
      <c r="C271" s="6" t="s">
        <v>806</v>
      </c>
      <c r="D271" s="6" t="s">
        <v>807</v>
      </c>
      <c r="E271" s="5" t="str">
        <f>HYPERLINK("https://www.esco-net.com/wcs/escort/ec/detail?hHinCd=EA813HF-32A","EA813HF-32A")</f>
        <v>EA813HF-32A</v>
      </c>
    </row>
    <row r="272" spans="2:5" x14ac:dyDescent="0.2">
      <c r="B272" s="6" t="s">
        <v>808</v>
      </c>
      <c r="C272" s="6" t="s">
        <v>809</v>
      </c>
      <c r="D272" s="6" t="s">
        <v>810</v>
      </c>
      <c r="E272" s="5" t="str">
        <f>HYPERLINK("https://www.esco-net.com/wcs/escort/ec/detail?hHinCd=EA801AM-2A","EA801AM-2A")</f>
        <v>EA801AM-2A</v>
      </c>
    </row>
    <row r="273" spans="2:5" x14ac:dyDescent="0.2">
      <c r="B273" s="6" t="s">
        <v>26</v>
      </c>
      <c r="C273" s="6" t="s">
        <v>811</v>
      </c>
      <c r="D273" s="6" t="s">
        <v>812</v>
      </c>
      <c r="E273" s="5" t="str">
        <f>HYPERLINK("https://www.esco-net.com/wcs/escort/ec/detail?hHinCd=EA803AT-1","EA803AT-1")</f>
        <v>EA803AT-1</v>
      </c>
    </row>
    <row r="274" spans="2:5" x14ac:dyDescent="0.2">
      <c r="B274" s="6" t="s">
        <v>26</v>
      </c>
      <c r="C274" s="6" t="s">
        <v>813</v>
      </c>
      <c r="D274" s="6" t="s">
        <v>814</v>
      </c>
      <c r="E274" s="5" t="str">
        <f>HYPERLINK("https://www.esco-net.com/wcs/escort/ec/detail?hHinCd=EA854YA-4","EA854YA-4")</f>
        <v>EA854YA-4</v>
      </c>
    </row>
    <row r="275" spans="2:5" x14ac:dyDescent="0.2">
      <c r="B275" s="6" t="s">
        <v>815</v>
      </c>
      <c r="C275" s="6" t="s">
        <v>816</v>
      </c>
      <c r="D275" s="6" t="s">
        <v>817</v>
      </c>
      <c r="E275" s="5" t="str">
        <f>HYPERLINK("https://www.esco-net.com/wcs/escort/ec/detail?hHinCd=EA813RC-2C","EA813RC-2C")</f>
        <v>EA813RC-2C</v>
      </c>
    </row>
    <row r="276" spans="2:5" x14ac:dyDescent="0.2">
      <c r="B276" s="6" t="s">
        <v>818</v>
      </c>
      <c r="C276" s="6" t="s">
        <v>819</v>
      </c>
      <c r="D276" s="6" t="s">
        <v>820</v>
      </c>
      <c r="E276" s="5" t="str">
        <f>HYPERLINK("https://www.esco-net.com/wcs/escort/ec/detail?hHinCd=EA813WA-33A","EA813WA-33A")</f>
        <v>EA813WA-33A</v>
      </c>
    </row>
    <row r="277" spans="2:5" x14ac:dyDescent="0.2">
      <c r="B277" s="6" t="s">
        <v>14</v>
      </c>
      <c r="C277" s="6" t="s">
        <v>821</v>
      </c>
      <c r="D277" s="6" t="s">
        <v>822</v>
      </c>
      <c r="E277" s="5"/>
    </row>
    <row r="278" spans="2:5" x14ac:dyDescent="0.2">
      <c r="B278" s="6" t="s">
        <v>42</v>
      </c>
      <c r="C278" s="6" t="s">
        <v>823</v>
      </c>
      <c r="D278" s="6" t="s">
        <v>824</v>
      </c>
      <c r="E278" s="5"/>
    </row>
    <row r="279" spans="2:5" x14ac:dyDescent="0.2">
      <c r="B279" s="6" t="s">
        <v>42</v>
      </c>
      <c r="C279" s="6" t="s">
        <v>825</v>
      </c>
      <c r="D279" s="6" t="s">
        <v>826</v>
      </c>
      <c r="E279" s="5"/>
    </row>
    <row r="280" spans="2:5" x14ac:dyDescent="0.2">
      <c r="B280" s="6" t="s">
        <v>43</v>
      </c>
      <c r="C280" s="6" t="s">
        <v>827</v>
      </c>
      <c r="D280" s="6" t="s">
        <v>828</v>
      </c>
      <c r="E280" s="5" t="str">
        <f>HYPERLINK("https://www.esco-net.com/wcs/escort/ec/detail?hHinCd=EA818E-123A","EA818E-123A")</f>
        <v>EA818E-123A</v>
      </c>
    </row>
    <row r="281" spans="2:5" x14ac:dyDescent="0.2">
      <c r="B281" s="6" t="s">
        <v>43</v>
      </c>
      <c r="C281" s="6" t="s">
        <v>829</v>
      </c>
      <c r="D281" s="6" t="s">
        <v>830</v>
      </c>
      <c r="E281" s="5"/>
    </row>
    <row r="282" spans="2:5" x14ac:dyDescent="0.2">
      <c r="B282" s="6" t="s">
        <v>43</v>
      </c>
      <c r="C282" s="6" t="s">
        <v>831</v>
      </c>
      <c r="D282" s="6" t="s">
        <v>832</v>
      </c>
      <c r="E282" s="5"/>
    </row>
    <row r="283" spans="2:5" x14ac:dyDescent="0.2">
      <c r="B283" s="6" t="s">
        <v>43</v>
      </c>
      <c r="C283" s="6" t="s">
        <v>833</v>
      </c>
      <c r="D283" s="6" t="s">
        <v>834</v>
      </c>
      <c r="E283" s="5"/>
    </row>
    <row r="284" spans="2:5" x14ac:dyDescent="0.2">
      <c r="B284" s="6" t="s">
        <v>835</v>
      </c>
      <c r="C284" s="6" t="s">
        <v>836</v>
      </c>
      <c r="D284" s="6" t="s">
        <v>837</v>
      </c>
      <c r="E284" s="5"/>
    </row>
    <row r="285" spans="2:5" x14ac:dyDescent="0.2">
      <c r="B285" s="6" t="s">
        <v>838</v>
      </c>
      <c r="C285" s="6" t="s">
        <v>839</v>
      </c>
      <c r="D285" s="6" t="s">
        <v>840</v>
      </c>
      <c r="E285" s="5"/>
    </row>
    <row r="286" spans="2:5" x14ac:dyDescent="0.2">
      <c r="B286" s="6" t="s">
        <v>838</v>
      </c>
      <c r="C286" s="6" t="s">
        <v>841</v>
      </c>
      <c r="D286" s="6" t="s">
        <v>842</v>
      </c>
      <c r="E286" s="5" t="str">
        <f>HYPERLINK("https://www.esco-net.com/wcs/escort/ec/detail?hHinCd=EA896HA-34","EA896HA-34")</f>
        <v>EA896HA-34</v>
      </c>
    </row>
    <row r="287" spans="2:5" x14ac:dyDescent="0.2">
      <c r="B287" s="6" t="s">
        <v>838</v>
      </c>
      <c r="C287" s="6" t="s">
        <v>843</v>
      </c>
      <c r="D287" s="6" t="s">
        <v>844</v>
      </c>
      <c r="E287" s="5" t="str">
        <f>HYPERLINK("https://www.esco-net.com/wcs/escort/ec/detail?hHinCd=EA896HA-44","EA896HA-44")</f>
        <v>EA896HA-44</v>
      </c>
    </row>
    <row r="288" spans="2:5" x14ac:dyDescent="0.2">
      <c r="B288" s="6" t="s">
        <v>845</v>
      </c>
      <c r="C288" s="6" t="s">
        <v>846</v>
      </c>
      <c r="D288" s="6" t="s">
        <v>847</v>
      </c>
      <c r="E288" s="5"/>
    </row>
    <row r="289" spans="2:5" x14ac:dyDescent="0.2">
      <c r="B289" s="6" t="s">
        <v>848</v>
      </c>
      <c r="C289" s="6" t="s">
        <v>849</v>
      </c>
      <c r="D289" s="6" t="s">
        <v>850</v>
      </c>
      <c r="E289" s="5"/>
    </row>
    <row r="290" spans="2:5" x14ac:dyDescent="0.2">
      <c r="B290" s="6" t="s">
        <v>851</v>
      </c>
      <c r="C290" s="6" t="s">
        <v>852</v>
      </c>
      <c r="D290" s="6" t="s">
        <v>853</v>
      </c>
      <c r="E290" s="5"/>
    </row>
    <row r="291" spans="2:5" x14ac:dyDescent="0.2">
      <c r="B291" s="6" t="s">
        <v>854</v>
      </c>
      <c r="C291" s="6" t="s">
        <v>855</v>
      </c>
      <c r="D291" s="6" t="s">
        <v>856</v>
      </c>
      <c r="E291" s="5"/>
    </row>
    <row r="292" spans="2:5" x14ac:dyDescent="0.2">
      <c r="B292" s="6" t="s">
        <v>854</v>
      </c>
      <c r="C292" s="6" t="s">
        <v>857</v>
      </c>
      <c r="D292" s="6" t="s">
        <v>858</v>
      </c>
      <c r="E292" s="5"/>
    </row>
    <row r="293" spans="2:5" x14ac:dyDescent="0.2">
      <c r="B293" s="6" t="s">
        <v>113</v>
      </c>
      <c r="C293" s="6" t="s">
        <v>859</v>
      </c>
      <c r="D293" s="6" t="s">
        <v>860</v>
      </c>
      <c r="E293" s="5" t="str">
        <f>HYPERLINK("https://www.esco-net.com/wcs/escort/ec/detail?hHinCd=EA824PG-2.8","EA824PG-2.8")</f>
        <v>EA824PG-2.8</v>
      </c>
    </row>
    <row r="294" spans="2:5" x14ac:dyDescent="0.2">
      <c r="B294" s="6" t="s">
        <v>44</v>
      </c>
      <c r="C294" s="6" t="s">
        <v>861</v>
      </c>
      <c r="D294" s="6" t="s">
        <v>862</v>
      </c>
      <c r="E294" s="5"/>
    </row>
    <row r="295" spans="2:5" x14ac:dyDescent="0.2">
      <c r="B295" s="6" t="s">
        <v>863</v>
      </c>
      <c r="C295" s="6" t="s">
        <v>864</v>
      </c>
      <c r="D295" s="6" t="s">
        <v>865</v>
      </c>
      <c r="E295" s="5" t="str">
        <f>HYPERLINK("https://www.esco-net.com/wcs/escort/ec/detail?hHinCd=EA829HA-16L","EA829HA-16L")</f>
        <v>EA829HA-16L</v>
      </c>
    </row>
    <row r="296" spans="2:5" x14ac:dyDescent="0.2">
      <c r="B296" s="6" t="s">
        <v>866</v>
      </c>
      <c r="C296" s="6" t="s">
        <v>867</v>
      </c>
      <c r="D296" s="6" t="s">
        <v>868</v>
      </c>
      <c r="E296" s="5" t="str">
        <f>HYPERLINK("https://www.esco-net.com/wcs/escort/ec/detail?hHinCd=EA829HA-3D","EA829HA-3D")</f>
        <v>EA829HA-3D</v>
      </c>
    </row>
    <row r="297" spans="2:5" x14ac:dyDescent="0.2">
      <c r="B297" s="6" t="s">
        <v>869</v>
      </c>
      <c r="C297" s="6" t="s">
        <v>870</v>
      </c>
      <c r="D297" s="6" t="s">
        <v>871</v>
      </c>
      <c r="E297" s="5" t="str">
        <f>HYPERLINK("https://www.esco-net.com/wcs/escort/ec/detail?hHinCd=EA829VX-2A","EA829VX-2A")</f>
        <v>EA829VX-2A</v>
      </c>
    </row>
    <row r="298" spans="2:5" x14ac:dyDescent="0.2">
      <c r="B298" s="6" t="s">
        <v>872</v>
      </c>
      <c r="C298" s="6" t="s">
        <v>873</v>
      </c>
      <c r="D298" s="6" t="s">
        <v>874</v>
      </c>
      <c r="E298" s="5"/>
    </row>
    <row r="299" spans="2:5" x14ac:dyDescent="0.2">
      <c r="B299" s="6" t="s">
        <v>875</v>
      </c>
      <c r="C299" s="6" t="s">
        <v>876</v>
      </c>
      <c r="D299" s="6" t="s">
        <v>877</v>
      </c>
      <c r="E299" s="5"/>
    </row>
    <row r="300" spans="2:5" x14ac:dyDescent="0.2">
      <c r="B300" s="6" t="s">
        <v>878</v>
      </c>
      <c r="C300" s="6" t="s">
        <v>879</v>
      </c>
      <c r="D300" s="6" t="s">
        <v>880</v>
      </c>
      <c r="E300" s="5" t="str">
        <f>HYPERLINK("https://www.esco-net.com/wcs/escort/ec/detail?hHinCd=EA819DE-12","EA819DE-12")</f>
        <v>EA819DE-12</v>
      </c>
    </row>
    <row r="301" spans="2:5" x14ac:dyDescent="0.2">
      <c r="B301" s="6" t="s">
        <v>881</v>
      </c>
      <c r="C301" s="6" t="s">
        <v>882</v>
      </c>
      <c r="D301" s="6" t="s">
        <v>883</v>
      </c>
      <c r="E301" s="5" t="str">
        <f>HYPERLINK("https://www.esco-net.com/wcs/escort/ec/detail?hHinCd=EA819GB-81","EA819GB-81")</f>
        <v>EA819GB-81</v>
      </c>
    </row>
    <row r="302" spans="2:5" x14ac:dyDescent="0.2">
      <c r="B302" s="6" t="s">
        <v>884</v>
      </c>
      <c r="C302" s="6" t="s">
        <v>885</v>
      </c>
      <c r="D302" s="6" t="s">
        <v>886</v>
      </c>
      <c r="E302" s="5" t="str">
        <f>HYPERLINK("https://www.esco-net.com/wcs/escort/ec/detail?hHinCd=EA819DL-15","EA819DL-15")</f>
        <v>EA819DL-15</v>
      </c>
    </row>
    <row r="303" spans="2:5" x14ac:dyDescent="0.2">
      <c r="B303" s="6" t="s">
        <v>887</v>
      </c>
      <c r="C303" s="6" t="s">
        <v>888</v>
      </c>
      <c r="D303" s="6" t="s">
        <v>889</v>
      </c>
      <c r="E303" s="5" t="str">
        <f>HYPERLINK("https://www.esco-net.com/wcs/escort/ec/detail?hHinCd=EA819GA-703","EA819GA-703")</f>
        <v>EA819GA-703</v>
      </c>
    </row>
    <row r="304" spans="2:5" x14ac:dyDescent="0.2">
      <c r="B304" s="6" t="s">
        <v>887</v>
      </c>
      <c r="C304" s="6" t="s">
        <v>890</v>
      </c>
      <c r="D304" s="6" t="s">
        <v>891</v>
      </c>
      <c r="E304" s="5" t="str">
        <f>HYPERLINK("https://www.esco-net.com/wcs/escort/ec/detail?hHinCd=EA819GA-722","EA819GA-722")</f>
        <v>EA819GA-722</v>
      </c>
    </row>
    <row r="305" spans="2:5" x14ac:dyDescent="0.2">
      <c r="B305" s="6" t="s">
        <v>892</v>
      </c>
      <c r="C305" s="6" t="s">
        <v>893</v>
      </c>
      <c r="D305" s="6" t="s">
        <v>894</v>
      </c>
      <c r="E305" s="5" t="str">
        <f>HYPERLINK("https://www.esco-net.com/wcs/escort/ec/detail?hHinCd=EA825SB-62","EA825SB-62")</f>
        <v>EA825SB-62</v>
      </c>
    </row>
    <row r="306" spans="2:5" x14ac:dyDescent="0.2">
      <c r="B306" s="6" t="s">
        <v>895</v>
      </c>
      <c r="C306" s="6" t="s">
        <v>896</v>
      </c>
      <c r="D306" s="6" t="s">
        <v>897</v>
      </c>
      <c r="E306" s="5"/>
    </row>
    <row r="307" spans="2:5" x14ac:dyDescent="0.2">
      <c r="B307" s="6" t="s">
        <v>898</v>
      </c>
      <c r="C307" s="6" t="s">
        <v>899</v>
      </c>
      <c r="D307" s="6" t="s">
        <v>900</v>
      </c>
      <c r="E307" s="5" t="str">
        <f>HYPERLINK("https://www.esco-net.com/wcs/escort/ec/detail?hHinCd=EA824LK-308","EA824LK-308")</f>
        <v>EA824LK-308</v>
      </c>
    </row>
    <row r="308" spans="2:5" x14ac:dyDescent="0.2">
      <c r="B308" s="6" t="s">
        <v>114</v>
      </c>
      <c r="C308" s="6" t="s">
        <v>901</v>
      </c>
      <c r="D308" s="6" t="s">
        <v>902</v>
      </c>
      <c r="E308" s="5" t="str">
        <f>HYPERLINK("https://www.esco-net.com/wcs/escort/ec/detail?hHinCd=EA828A-13","EA828A-13")</f>
        <v>EA828A-13</v>
      </c>
    </row>
    <row r="309" spans="2:5" x14ac:dyDescent="0.2">
      <c r="B309" s="6" t="s">
        <v>903</v>
      </c>
      <c r="C309" s="6" t="s">
        <v>904</v>
      </c>
      <c r="D309" s="6" t="s">
        <v>905</v>
      </c>
      <c r="E309" s="5" t="str">
        <f>HYPERLINK("https://www.esco-net.com/wcs/escort/ec/detail?hHinCd=EA854LG-82","EA854LG-82")</f>
        <v>EA854LG-82</v>
      </c>
    </row>
    <row r="310" spans="2:5" x14ac:dyDescent="0.2">
      <c r="B310" s="6" t="s">
        <v>906</v>
      </c>
      <c r="C310" s="6" t="s">
        <v>907</v>
      </c>
      <c r="D310" s="6" t="s">
        <v>908</v>
      </c>
      <c r="E310" s="5" t="str">
        <f>HYPERLINK("https://www.esco-net.com/wcs/escort/ec/detail?hHinCd=EA857SC-2","EA857SC-2")</f>
        <v>EA857SC-2</v>
      </c>
    </row>
    <row r="311" spans="2:5" x14ac:dyDescent="0.2">
      <c r="B311" s="6" t="s">
        <v>906</v>
      </c>
      <c r="C311" s="6" t="s">
        <v>909</v>
      </c>
      <c r="D311" s="6" t="s">
        <v>910</v>
      </c>
      <c r="E311" s="5" t="str">
        <f>HYPERLINK("https://www.esco-net.com/wcs/escort/ec/detail?hHinCd=EA857L-9A","EA857L-9A")</f>
        <v>EA857L-9A</v>
      </c>
    </row>
    <row r="312" spans="2:5" x14ac:dyDescent="0.2">
      <c r="B312" s="6" t="s">
        <v>911</v>
      </c>
      <c r="C312" s="6" t="s">
        <v>912</v>
      </c>
      <c r="D312" s="6" t="s">
        <v>913</v>
      </c>
      <c r="E312" s="5" t="str">
        <f>HYPERLINK("https://www.esco-net.com/wcs/escort/ec/detail?hHinCd=EA162RA-4","EA162RA-4")</f>
        <v>EA162RA-4</v>
      </c>
    </row>
    <row r="313" spans="2:5" x14ac:dyDescent="0.2">
      <c r="B313" s="6" t="s">
        <v>914</v>
      </c>
      <c r="C313" s="6" t="s">
        <v>915</v>
      </c>
      <c r="D313" s="6" t="s">
        <v>916</v>
      </c>
      <c r="E313" s="5"/>
    </row>
    <row r="314" spans="2:5" x14ac:dyDescent="0.2">
      <c r="B314" s="6" t="s">
        <v>917</v>
      </c>
      <c r="C314" s="6" t="s">
        <v>918</v>
      </c>
      <c r="D314" s="6" t="s">
        <v>919</v>
      </c>
      <c r="E314" s="5" t="str">
        <f>HYPERLINK("https://www.esco-net.com/wcs/escort/ec/detail?hHinCd=EA809YS-3","EA809YS-3")</f>
        <v>EA809YS-3</v>
      </c>
    </row>
    <row r="315" spans="2:5" x14ac:dyDescent="0.2">
      <c r="B315" s="6" t="s">
        <v>920</v>
      </c>
      <c r="C315" s="6" t="s">
        <v>921</v>
      </c>
      <c r="D315" s="6" t="s">
        <v>922</v>
      </c>
      <c r="E315" s="5" t="str">
        <f>HYPERLINK("https://www.esco-net.com/wcs/escort/ec/detail?hHinCd=EA819AX-3","EA819AX-3")</f>
        <v>EA819AX-3</v>
      </c>
    </row>
    <row r="316" spans="2:5" x14ac:dyDescent="0.2">
      <c r="B316" s="6" t="s">
        <v>923</v>
      </c>
      <c r="C316" s="6" t="s">
        <v>924</v>
      </c>
      <c r="D316" s="6" t="s">
        <v>925</v>
      </c>
      <c r="E316" s="5" t="str">
        <f>HYPERLINK("https://www.esco-net.com/wcs/escort/ec/detail?hHinCd=EA819EK-13","EA819EK-13")</f>
        <v>EA819EK-13</v>
      </c>
    </row>
    <row r="317" spans="2:5" x14ac:dyDescent="0.2">
      <c r="B317" s="6" t="s">
        <v>923</v>
      </c>
      <c r="C317" s="6" t="s">
        <v>926</v>
      </c>
      <c r="D317" s="6" t="s">
        <v>927</v>
      </c>
      <c r="E317" s="5" t="str">
        <f>HYPERLINK("https://www.esco-net.com/wcs/escort/ec/detail?hHinCd=EA819EK-14","EA819EK-14")</f>
        <v>EA819EK-14</v>
      </c>
    </row>
    <row r="318" spans="2:5" x14ac:dyDescent="0.2">
      <c r="B318" s="6" t="s">
        <v>928</v>
      </c>
      <c r="C318" s="6" t="s">
        <v>929</v>
      </c>
      <c r="D318" s="6" t="s">
        <v>930</v>
      </c>
      <c r="E318" s="5" t="str">
        <f>HYPERLINK("https://www.esco-net.com/wcs/escort/ec/detail?hHinCd=EA813A-208","EA813A-208")</f>
        <v>EA813A-208</v>
      </c>
    </row>
    <row r="319" spans="2:5" x14ac:dyDescent="0.2">
      <c r="B319" s="6" t="s">
        <v>928</v>
      </c>
      <c r="C319" s="6" t="s">
        <v>931</v>
      </c>
      <c r="D319" s="6" t="s">
        <v>932</v>
      </c>
      <c r="E319" s="5" t="str">
        <f>HYPERLINK("https://www.esco-net.com/wcs/escort/ec/detail?hHinCd=EA813AE-103","EA813AE-103")</f>
        <v>EA813AE-103</v>
      </c>
    </row>
    <row r="320" spans="2:5" x14ac:dyDescent="0.2">
      <c r="B320" s="6" t="s">
        <v>928</v>
      </c>
      <c r="C320" s="6" t="s">
        <v>933</v>
      </c>
      <c r="D320" s="6" t="s">
        <v>934</v>
      </c>
      <c r="E320" s="5" t="str">
        <f>HYPERLINK("https://www.esco-net.com/wcs/escort/ec/detail?hHinCd=EA813AF-121","EA813AF-121")</f>
        <v>EA813AF-121</v>
      </c>
    </row>
    <row r="321" spans="2:5" x14ac:dyDescent="0.2">
      <c r="B321" s="6" t="s">
        <v>935</v>
      </c>
      <c r="C321" s="6" t="s">
        <v>936</v>
      </c>
      <c r="D321" s="6" t="s">
        <v>937</v>
      </c>
      <c r="E321" s="5" t="str">
        <f>HYPERLINK("https://www.esco-net.com/wcs/escort/ec/detail?hHinCd=EA162A","EA162A")</f>
        <v>EA162A</v>
      </c>
    </row>
    <row r="322" spans="2:5" x14ac:dyDescent="0.2">
      <c r="B322" s="6" t="s">
        <v>935</v>
      </c>
      <c r="C322" s="6" t="s">
        <v>938</v>
      </c>
      <c r="D322" s="6" t="s">
        <v>939</v>
      </c>
      <c r="E322" s="5"/>
    </row>
    <row r="323" spans="2:5" x14ac:dyDescent="0.2">
      <c r="B323" s="6" t="s">
        <v>115</v>
      </c>
      <c r="C323" s="6" t="s">
        <v>940</v>
      </c>
      <c r="D323" s="6" t="s">
        <v>941</v>
      </c>
      <c r="E323" s="5" t="str">
        <f>HYPERLINK("https://www.esco-net.com/wcs/escort/ec/detail?hHinCd=EA161LN-118","EA161LN-118")</f>
        <v>EA161LN-118</v>
      </c>
    </row>
    <row r="324" spans="2:5" x14ac:dyDescent="0.2">
      <c r="B324" s="6" t="s">
        <v>115</v>
      </c>
      <c r="C324" s="6" t="s">
        <v>942</v>
      </c>
      <c r="D324" s="6" t="s">
        <v>943</v>
      </c>
      <c r="E324" s="5"/>
    </row>
    <row r="325" spans="2:5" x14ac:dyDescent="0.2">
      <c r="B325" s="6" t="s">
        <v>116</v>
      </c>
      <c r="C325" s="6" t="s">
        <v>944</v>
      </c>
      <c r="D325" s="6" t="s">
        <v>945</v>
      </c>
      <c r="E325" s="5"/>
    </row>
    <row r="326" spans="2:5" x14ac:dyDescent="0.2">
      <c r="B326" s="6" t="s">
        <v>946</v>
      </c>
      <c r="C326" s="6" t="s">
        <v>947</v>
      </c>
      <c r="D326" s="6" t="s">
        <v>948</v>
      </c>
      <c r="E326" s="5" t="str">
        <f>HYPERLINK("https://www.esco-net.com/wcs/escort/ec/detail?hHinCd=EA153AB-5B","EA153AB-5B")</f>
        <v>EA153AB-5B</v>
      </c>
    </row>
    <row r="327" spans="2:5" x14ac:dyDescent="0.2">
      <c r="B327" s="6" t="s">
        <v>946</v>
      </c>
      <c r="C327" s="6" t="s">
        <v>949</v>
      </c>
      <c r="D327" s="6" t="s">
        <v>948</v>
      </c>
      <c r="E327" s="5" t="str">
        <f>HYPERLINK("https://www.esco-net.com/wcs/escort/ec/detail?hHinCd=EA153AB-6B","EA153AB-6B")</f>
        <v>EA153AB-6B</v>
      </c>
    </row>
    <row r="328" spans="2:5" x14ac:dyDescent="0.2">
      <c r="B328" s="6" t="s">
        <v>950</v>
      </c>
      <c r="C328" s="6" t="s">
        <v>951</v>
      </c>
      <c r="D328" s="6" t="s">
        <v>952</v>
      </c>
      <c r="E328" s="5" t="str">
        <f>HYPERLINK("https://www.esco-net.com/wcs/escort/ec/detail?hHinCd=EA153SS-22","EA153SS-22")</f>
        <v>EA153SS-22</v>
      </c>
    </row>
    <row r="329" spans="2:5" x14ac:dyDescent="0.2">
      <c r="B329" s="6" t="s">
        <v>950</v>
      </c>
      <c r="C329" s="6" t="s">
        <v>953</v>
      </c>
      <c r="D329" s="6" t="s">
        <v>954</v>
      </c>
      <c r="E329" s="5"/>
    </row>
    <row r="330" spans="2:5" x14ac:dyDescent="0.2">
      <c r="B330" s="6" t="s">
        <v>955</v>
      </c>
      <c r="C330" s="6" t="s">
        <v>956</v>
      </c>
      <c r="D330" s="6" t="s">
        <v>957</v>
      </c>
      <c r="E330" s="5"/>
    </row>
    <row r="331" spans="2:5" x14ac:dyDescent="0.2">
      <c r="B331" s="6" t="s">
        <v>958</v>
      </c>
      <c r="C331" s="6" t="s">
        <v>959</v>
      </c>
      <c r="D331" s="6" t="s">
        <v>960</v>
      </c>
      <c r="E331" s="5" t="str">
        <f>HYPERLINK("https://www.esco-net.com/wcs/escort/ec/detail?hHinCd=EA125FH-6B","EA125FH-6B")</f>
        <v>EA125FH-6B</v>
      </c>
    </row>
    <row r="332" spans="2:5" x14ac:dyDescent="0.2">
      <c r="B332" s="6" t="s">
        <v>961</v>
      </c>
      <c r="C332" s="6" t="s">
        <v>962</v>
      </c>
      <c r="D332" s="6" t="s">
        <v>963</v>
      </c>
      <c r="E332" s="5"/>
    </row>
    <row r="333" spans="2:5" x14ac:dyDescent="0.2">
      <c r="B333" s="6" t="s">
        <v>964</v>
      </c>
      <c r="C333" s="6" t="s">
        <v>965</v>
      </c>
      <c r="D333" s="6" t="s">
        <v>966</v>
      </c>
      <c r="E333" s="5"/>
    </row>
    <row r="334" spans="2:5" x14ac:dyDescent="0.2">
      <c r="B334" s="6" t="s">
        <v>967</v>
      </c>
      <c r="C334" s="6" t="s">
        <v>968</v>
      </c>
      <c r="D334" s="6" t="s">
        <v>969</v>
      </c>
      <c r="E334" s="5" t="str">
        <f>HYPERLINK("https://www.esco-net.com/wcs/escort/ec/detail?hHinCd=EA140FT-2","EA140FT-2")</f>
        <v>EA140FT-2</v>
      </c>
    </row>
    <row r="335" spans="2:5" x14ac:dyDescent="0.2">
      <c r="B335" s="6" t="s">
        <v>967</v>
      </c>
      <c r="C335" s="6" t="s">
        <v>970</v>
      </c>
      <c r="D335" s="6" t="s">
        <v>971</v>
      </c>
      <c r="E335" s="5" t="str">
        <f>HYPERLINK("https://www.esco-net.com/wcs/escort/ec/detail?hHinCd=EA140DA-13","EA140DA-13")</f>
        <v>EA140DA-13</v>
      </c>
    </row>
    <row r="336" spans="2:5" x14ac:dyDescent="0.2">
      <c r="B336" s="6" t="s">
        <v>972</v>
      </c>
      <c r="C336" s="6" t="s">
        <v>973</v>
      </c>
      <c r="D336" s="6" t="s">
        <v>974</v>
      </c>
      <c r="E336" s="5"/>
    </row>
    <row r="337" spans="2:5" x14ac:dyDescent="0.2">
      <c r="B337" s="6" t="s">
        <v>975</v>
      </c>
      <c r="C337" s="6" t="s">
        <v>976</v>
      </c>
      <c r="D337" s="6" t="s">
        <v>977</v>
      </c>
      <c r="E337" s="5" t="str">
        <f>HYPERLINK("https://www.esco-net.com/wcs/escort/ec/detail?hHinCd=EA141A-615","EA141A-615")</f>
        <v>EA141A-615</v>
      </c>
    </row>
    <row r="338" spans="2:5" x14ac:dyDescent="0.2">
      <c r="B338" s="6" t="s">
        <v>975</v>
      </c>
      <c r="C338" s="6" t="s">
        <v>978</v>
      </c>
      <c r="D338" s="6" t="s">
        <v>979</v>
      </c>
      <c r="E338" s="5" t="str">
        <f>HYPERLINK("https://www.esco-net.com/wcs/escort/ec/detail?hHinCd=EA141AS-95","EA141AS-95")</f>
        <v>EA141AS-95</v>
      </c>
    </row>
    <row r="339" spans="2:5" x14ac:dyDescent="0.2">
      <c r="B339" s="6" t="s">
        <v>980</v>
      </c>
      <c r="C339" s="6" t="s">
        <v>981</v>
      </c>
      <c r="D339" s="6" t="s">
        <v>982</v>
      </c>
      <c r="E339" s="5" t="str">
        <f>HYPERLINK("https://www.esco-net.com/wcs/escort/ec/detail?hHinCd=EA425BE-200A","EA425BE-200A")</f>
        <v>EA425BE-200A</v>
      </c>
    </row>
    <row r="340" spans="2:5" x14ac:dyDescent="0.2">
      <c r="B340" s="6" t="s">
        <v>117</v>
      </c>
      <c r="C340" s="6" t="s">
        <v>983</v>
      </c>
      <c r="D340" s="6" t="s">
        <v>984</v>
      </c>
      <c r="E340" s="5" t="str">
        <f>HYPERLINK("https://www.esco-net.com/wcs/escort/ec/detail?hHinCd=EA425BH-128A","EA425BH-128A")</f>
        <v>EA425BH-128A</v>
      </c>
    </row>
    <row r="341" spans="2:5" x14ac:dyDescent="0.2">
      <c r="B341" s="6" t="s">
        <v>118</v>
      </c>
      <c r="C341" s="6" t="s">
        <v>985</v>
      </c>
      <c r="D341" s="6" t="s">
        <v>986</v>
      </c>
      <c r="E341" s="5" t="str">
        <f>HYPERLINK("https://www.esco-net.com/wcs/escort/ec/detail?hHinCd=EA470BA-106","EA470BA-106")</f>
        <v>EA470BA-106</v>
      </c>
    </row>
    <row r="342" spans="2:5" x14ac:dyDescent="0.2">
      <c r="B342" s="6" t="s">
        <v>987</v>
      </c>
      <c r="C342" s="6" t="s">
        <v>988</v>
      </c>
      <c r="D342" s="6" t="s">
        <v>989</v>
      </c>
      <c r="E342" s="5"/>
    </row>
    <row r="343" spans="2:5" x14ac:dyDescent="0.2">
      <c r="B343" s="6" t="s">
        <v>990</v>
      </c>
      <c r="C343" s="6" t="s">
        <v>991</v>
      </c>
      <c r="D343" s="6" t="s">
        <v>992</v>
      </c>
      <c r="E343" s="5" t="str">
        <f>HYPERLINK("https://www.esco-net.com/wcs/escort/ec/detail?hHinCd=EA468BY-7","EA468BY-7")</f>
        <v>EA468BY-7</v>
      </c>
    </row>
    <row r="344" spans="2:5" x14ac:dyDescent="0.2">
      <c r="B344" s="6" t="s">
        <v>993</v>
      </c>
      <c r="C344" s="6" t="s">
        <v>994</v>
      </c>
      <c r="D344" s="6" t="s">
        <v>995</v>
      </c>
      <c r="E344" s="5"/>
    </row>
    <row r="345" spans="2:5" x14ac:dyDescent="0.2">
      <c r="B345" s="6" t="s">
        <v>119</v>
      </c>
      <c r="C345" s="6" t="s">
        <v>996</v>
      </c>
      <c r="D345" s="6" t="s">
        <v>997</v>
      </c>
      <c r="E345" s="5" t="str">
        <f>HYPERLINK("https://www.esco-net.com/wcs/escort/ec/detail?hHinCd=EA124MD-35A","EA124MD-35A")</f>
        <v>EA124MD-35A</v>
      </c>
    </row>
    <row r="346" spans="2:5" x14ac:dyDescent="0.2">
      <c r="B346" s="6" t="s">
        <v>120</v>
      </c>
      <c r="C346" s="6" t="s">
        <v>998</v>
      </c>
      <c r="D346" s="6" t="s">
        <v>999</v>
      </c>
      <c r="E346" s="5" t="str">
        <f>HYPERLINK("https://www.esco-net.com/wcs/escort/ec/detail?hHinCd=EA472AC-32A","EA472AC-32A")</f>
        <v>EA472AC-32A</v>
      </c>
    </row>
    <row r="347" spans="2:5" x14ac:dyDescent="0.2">
      <c r="B347" s="6" t="s">
        <v>27</v>
      </c>
      <c r="C347" s="6" t="s">
        <v>1000</v>
      </c>
      <c r="D347" s="6" t="s">
        <v>1001</v>
      </c>
      <c r="E347" s="5" t="str">
        <f>HYPERLINK("https://www.esco-net.com/wcs/escort/ec/detail?hHinCd=EA463A-16","EA463A-16")</f>
        <v>EA463A-16</v>
      </c>
    </row>
    <row r="348" spans="2:5" x14ac:dyDescent="0.2">
      <c r="B348" s="6" t="s">
        <v>121</v>
      </c>
      <c r="C348" s="6" t="s">
        <v>1002</v>
      </c>
      <c r="D348" s="6" t="s">
        <v>1003</v>
      </c>
      <c r="E348" s="5"/>
    </row>
    <row r="349" spans="2:5" x14ac:dyDescent="0.2">
      <c r="B349" s="6" t="s">
        <v>1004</v>
      </c>
      <c r="C349" s="6" t="s">
        <v>1005</v>
      </c>
      <c r="D349" s="6" t="s">
        <v>1006</v>
      </c>
      <c r="E349" s="5"/>
    </row>
    <row r="350" spans="2:5" x14ac:dyDescent="0.2">
      <c r="B350" s="6" t="s">
        <v>45</v>
      </c>
      <c r="C350" s="6" t="s">
        <v>1007</v>
      </c>
      <c r="D350" s="6" t="s">
        <v>1008</v>
      </c>
      <c r="E350" s="5" t="str">
        <f>HYPERLINK("https://www.esco-net.com/wcs/escort/ec/detail?hHinCd=EA947FA-84","EA947FA-84")</f>
        <v>EA947FA-84</v>
      </c>
    </row>
    <row r="351" spans="2:5" x14ac:dyDescent="0.2">
      <c r="B351" s="6" t="s">
        <v>1009</v>
      </c>
      <c r="C351" s="6" t="s">
        <v>1010</v>
      </c>
      <c r="D351" s="6" t="s">
        <v>1011</v>
      </c>
      <c r="E351" s="5" t="str">
        <f>HYPERLINK("https://www.esco-net.com/wcs/escort/ec/detail?hHinCd=EA940AR-65A","EA940AR-65A")</f>
        <v>EA940AR-65A</v>
      </c>
    </row>
    <row r="352" spans="2:5" x14ac:dyDescent="0.2">
      <c r="B352" s="6" t="s">
        <v>28</v>
      </c>
      <c r="C352" s="6" t="s">
        <v>1012</v>
      </c>
      <c r="D352" s="6" t="s">
        <v>1013</v>
      </c>
      <c r="E352" s="5" t="str">
        <f>HYPERLINK("https://www.esco-net.com/wcs/escort/ec/detail?hHinCd=EA948HB-6","EA948HB-6")</f>
        <v>EA948HB-6</v>
      </c>
    </row>
    <row r="353" spans="2:5" x14ac:dyDescent="0.2">
      <c r="B353" s="6" t="s">
        <v>28</v>
      </c>
      <c r="C353" s="6" t="s">
        <v>1014</v>
      </c>
      <c r="D353" s="6" t="s">
        <v>1015</v>
      </c>
      <c r="E353" s="5"/>
    </row>
    <row r="354" spans="2:5" x14ac:dyDescent="0.2">
      <c r="B354" s="6" t="s">
        <v>1016</v>
      </c>
      <c r="C354" s="6" t="s">
        <v>1017</v>
      </c>
      <c r="D354" s="6" t="s">
        <v>1018</v>
      </c>
      <c r="E354" s="5"/>
    </row>
    <row r="355" spans="2:5" x14ac:dyDescent="0.2">
      <c r="B355" s="6" t="s">
        <v>46</v>
      </c>
      <c r="C355" s="6" t="s">
        <v>1019</v>
      </c>
      <c r="D355" s="6" t="s">
        <v>1020</v>
      </c>
      <c r="E355" s="5" t="str">
        <f>HYPERLINK("https://www.esco-net.com/wcs/escort/ec/detail?hHinCd=EA940CD-456A","EA940CD-456A")</f>
        <v>EA940CD-456A</v>
      </c>
    </row>
    <row r="356" spans="2:5" x14ac:dyDescent="0.2">
      <c r="B356" s="6" t="s">
        <v>46</v>
      </c>
      <c r="C356" s="6" t="s">
        <v>1021</v>
      </c>
      <c r="D356" s="6" t="s">
        <v>1022</v>
      </c>
      <c r="E356" s="5" t="str">
        <f>HYPERLINK("https://www.esco-net.com/wcs/escort/ec/detail?hHinCd=EA940CD-493A","EA940CD-493A")</f>
        <v>EA940CD-493A</v>
      </c>
    </row>
    <row r="357" spans="2:5" x14ac:dyDescent="0.2">
      <c r="B357" s="6" t="s">
        <v>46</v>
      </c>
      <c r="C357" s="6" t="s">
        <v>1023</v>
      </c>
      <c r="D357" s="6" t="s">
        <v>1024</v>
      </c>
      <c r="E357" s="5" t="str">
        <f>HYPERLINK("https://www.esco-net.com/wcs/escort/ec/detail?hHinCd=EA940CD-523A","EA940CD-523A")</f>
        <v>EA940CD-523A</v>
      </c>
    </row>
    <row r="358" spans="2:5" x14ac:dyDescent="0.2">
      <c r="B358" s="6" t="s">
        <v>47</v>
      </c>
      <c r="C358" s="6" t="s">
        <v>1025</v>
      </c>
      <c r="D358" s="6" t="s">
        <v>1026</v>
      </c>
      <c r="E358" s="5" t="str">
        <f>HYPERLINK("https://www.esco-net.com/wcs/escort/ec/detail?hHinCd=EA940CE-301A","EA940CE-301A")</f>
        <v>EA940CE-301A</v>
      </c>
    </row>
    <row r="359" spans="2:5" x14ac:dyDescent="0.2">
      <c r="B359" s="6" t="s">
        <v>1027</v>
      </c>
      <c r="C359" s="6" t="s">
        <v>1028</v>
      </c>
      <c r="D359" s="6" t="s">
        <v>1029</v>
      </c>
      <c r="E359" s="5"/>
    </row>
    <row r="360" spans="2:5" x14ac:dyDescent="0.2">
      <c r="B360" s="6" t="s">
        <v>122</v>
      </c>
      <c r="C360" s="6" t="s">
        <v>1030</v>
      </c>
      <c r="D360" s="6" t="s">
        <v>1031</v>
      </c>
      <c r="E360" s="5" t="str">
        <f>HYPERLINK("https://www.esco-net.com/wcs/escort/ec/detail?hHinCd=EA940CE-602A","EA940CE-602A")</f>
        <v>EA940CE-602A</v>
      </c>
    </row>
    <row r="361" spans="2:5" x14ac:dyDescent="0.2">
      <c r="B361" s="6" t="s">
        <v>122</v>
      </c>
      <c r="C361" s="6" t="s">
        <v>1032</v>
      </c>
      <c r="D361" s="6" t="s">
        <v>1033</v>
      </c>
      <c r="E361" s="5"/>
    </row>
    <row r="362" spans="2:5" x14ac:dyDescent="0.2">
      <c r="B362" s="6" t="s">
        <v>1034</v>
      </c>
      <c r="C362" s="6" t="s">
        <v>1035</v>
      </c>
      <c r="D362" s="6" t="s">
        <v>1036</v>
      </c>
      <c r="E362" s="5" t="str">
        <f>HYPERLINK("https://www.esco-net.com/wcs/escort/ec/detail?hHinCd=EA940CE-502A","EA940CE-502A")</f>
        <v>EA940CE-502A</v>
      </c>
    </row>
    <row r="363" spans="2:5" x14ac:dyDescent="0.2">
      <c r="B363" s="6" t="s">
        <v>123</v>
      </c>
      <c r="C363" s="6" t="s">
        <v>1037</v>
      </c>
      <c r="D363" s="6" t="s">
        <v>1038</v>
      </c>
      <c r="E363" s="5"/>
    </row>
    <row r="364" spans="2:5" x14ac:dyDescent="0.2">
      <c r="B364" s="6" t="s">
        <v>1039</v>
      </c>
      <c r="C364" s="6" t="s">
        <v>1040</v>
      </c>
      <c r="D364" s="6" t="s">
        <v>1041</v>
      </c>
      <c r="E364" s="5" t="str">
        <f>HYPERLINK("https://www.esco-net.com/wcs/escort/ec/detail?hHinCd=EA948GP-3","EA948GP-3")</f>
        <v>EA948GP-3</v>
      </c>
    </row>
    <row r="365" spans="2:5" x14ac:dyDescent="0.2">
      <c r="B365" s="6" t="s">
        <v>48</v>
      </c>
      <c r="C365" s="6" t="s">
        <v>1042</v>
      </c>
      <c r="D365" s="6" t="s">
        <v>1043</v>
      </c>
      <c r="E365" s="5" t="str">
        <f>HYPERLINK("https://www.esco-net.com/wcs/escort/ec/detail?hHinCd=EA940NA-14A","EA940NA-14A")</f>
        <v>EA940NA-14A</v>
      </c>
    </row>
    <row r="366" spans="2:5" x14ac:dyDescent="0.2">
      <c r="B366" s="6" t="s">
        <v>48</v>
      </c>
      <c r="C366" s="6" t="s">
        <v>1044</v>
      </c>
      <c r="D366" s="6" t="s">
        <v>1045</v>
      </c>
      <c r="E366" s="5" t="str">
        <f>HYPERLINK("https://www.esco-net.com/wcs/escort/ec/detail?hHinCd=EA940NA-15A","EA940NA-15A")</f>
        <v>EA940NA-15A</v>
      </c>
    </row>
    <row r="367" spans="2:5" x14ac:dyDescent="0.2">
      <c r="B367" s="6" t="s">
        <v>124</v>
      </c>
      <c r="C367" s="6" t="s">
        <v>1046</v>
      </c>
      <c r="D367" s="6" t="s">
        <v>1047</v>
      </c>
      <c r="E367" s="5" t="str">
        <f>HYPERLINK("https://www.esco-net.com/wcs/escort/ec/detail?hHinCd=EA940MR-22A","EA940MR-22A")</f>
        <v>EA940MR-22A</v>
      </c>
    </row>
    <row r="368" spans="2:5" x14ac:dyDescent="0.2">
      <c r="B368" s="6" t="s">
        <v>124</v>
      </c>
      <c r="C368" s="6" t="s">
        <v>1048</v>
      </c>
      <c r="D368" s="6" t="s">
        <v>1049</v>
      </c>
      <c r="E368" s="5" t="str">
        <f>HYPERLINK("https://www.esco-net.com/wcs/escort/ec/detail?hHinCd=EA940NF-9A","EA940NF-9A")</f>
        <v>EA940NF-9A</v>
      </c>
    </row>
    <row r="369" spans="2:5" x14ac:dyDescent="0.2">
      <c r="B369" s="6" t="s">
        <v>124</v>
      </c>
      <c r="C369" s="6" t="s">
        <v>1050</v>
      </c>
      <c r="D369" s="6" t="s">
        <v>1051</v>
      </c>
      <c r="E369" s="5" t="str">
        <f>HYPERLINK("https://www.esco-net.com/wcs/escort/ec/detail?hHinCd=EA940NF-13A","EA940NF-13A")</f>
        <v>EA940NF-13A</v>
      </c>
    </row>
    <row r="370" spans="2:5" x14ac:dyDescent="0.2">
      <c r="B370" s="6" t="s">
        <v>124</v>
      </c>
      <c r="C370" s="6" t="s">
        <v>1052</v>
      </c>
      <c r="D370" s="6" t="s">
        <v>1053</v>
      </c>
      <c r="E370" s="5" t="str">
        <f>HYPERLINK("https://www.esco-net.com/wcs/escort/ec/detail?hHinCd=EA940NF-17A","EA940NF-17A")</f>
        <v>EA940NF-17A</v>
      </c>
    </row>
    <row r="371" spans="2:5" x14ac:dyDescent="0.2">
      <c r="B371" s="6" t="s">
        <v>124</v>
      </c>
      <c r="C371" s="6" t="s">
        <v>1054</v>
      </c>
      <c r="D371" s="6" t="s">
        <v>1055</v>
      </c>
      <c r="E371" s="5" t="str">
        <f>HYPERLINK("https://www.esco-net.com/wcs/escort/ec/detail?hHinCd=EA940NF-19A","EA940NF-19A")</f>
        <v>EA940NF-19A</v>
      </c>
    </row>
    <row r="372" spans="2:5" x14ac:dyDescent="0.2">
      <c r="B372" s="6" t="s">
        <v>49</v>
      </c>
      <c r="C372" s="6" t="s">
        <v>1056</v>
      </c>
      <c r="D372" s="6" t="s">
        <v>1057</v>
      </c>
      <c r="E372" s="5" t="str">
        <f>HYPERLINK("https://www.esco-net.com/wcs/escort/ec/detail?hHinCd=EA940DE-24A","EA940DE-24A")</f>
        <v>EA940DE-24A</v>
      </c>
    </row>
    <row r="373" spans="2:5" x14ac:dyDescent="0.2">
      <c r="B373" s="6" t="s">
        <v>49</v>
      </c>
      <c r="C373" s="6" t="s">
        <v>1058</v>
      </c>
      <c r="D373" s="6" t="s">
        <v>1059</v>
      </c>
      <c r="E373" s="5" t="str">
        <f>HYPERLINK("https://www.esco-net.com/wcs/escort/ec/detail?hHinCd=EA940DE-53A","EA940DE-53A")</f>
        <v>EA940DE-53A</v>
      </c>
    </row>
    <row r="374" spans="2:5" x14ac:dyDescent="0.2">
      <c r="B374" s="6" t="s">
        <v>49</v>
      </c>
      <c r="C374" s="6" t="s">
        <v>1060</v>
      </c>
      <c r="D374" s="6" t="s">
        <v>1061</v>
      </c>
      <c r="E374" s="5" t="str">
        <f>HYPERLINK("https://www.esco-net.com/wcs/escort/ec/detail?hHinCd=EA940DE-54A","EA940DE-54A")</f>
        <v>EA940DE-54A</v>
      </c>
    </row>
    <row r="375" spans="2:5" x14ac:dyDescent="0.2">
      <c r="B375" s="6" t="s">
        <v>49</v>
      </c>
      <c r="C375" s="6" t="s">
        <v>1062</v>
      </c>
      <c r="D375" s="6" t="s">
        <v>1063</v>
      </c>
      <c r="E375" s="5" t="str">
        <f>HYPERLINK("https://www.esco-net.com/wcs/escort/ec/detail?hHinCd=EA940DE-63A","EA940DE-63A")</f>
        <v>EA940DE-63A</v>
      </c>
    </row>
    <row r="376" spans="2:5" x14ac:dyDescent="0.2">
      <c r="B376" s="6" t="s">
        <v>49</v>
      </c>
      <c r="C376" s="6" t="s">
        <v>1064</v>
      </c>
      <c r="D376" s="6" t="s">
        <v>1065</v>
      </c>
      <c r="E376" s="5" t="str">
        <f>HYPERLINK("https://www.esco-net.com/wcs/escort/ec/detail?hHinCd=EA940DE-64A","EA940DE-64A")</f>
        <v>EA940DE-64A</v>
      </c>
    </row>
    <row r="377" spans="2:5" x14ac:dyDescent="0.2">
      <c r="B377" s="6" t="s">
        <v>50</v>
      </c>
      <c r="C377" s="6" t="s">
        <v>1066</v>
      </c>
      <c r="D377" s="6" t="s">
        <v>1067</v>
      </c>
      <c r="E377" s="5"/>
    </row>
    <row r="378" spans="2:5" x14ac:dyDescent="0.2">
      <c r="B378" s="6" t="s">
        <v>50</v>
      </c>
      <c r="C378" s="6" t="s">
        <v>1068</v>
      </c>
      <c r="D378" s="6" t="s">
        <v>1069</v>
      </c>
      <c r="E378" s="5" t="str">
        <f>HYPERLINK("https://www.esco-net.com/wcs/escort/ec/detail?hHinCd=EA940MX-2A","EA940MX-2A")</f>
        <v>EA940MX-2A</v>
      </c>
    </row>
    <row r="379" spans="2:5" x14ac:dyDescent="0.2">
      <c r="B379" s="6" t="s">
        <v>50</v>
      </c>
      <c r="C379" s="6" t="s">
        <v>1070</v>
      </c>
      <c r="D379" s="6" t="s">
        <v>1071</v>
      </c>
      <c r="E379" s="5" t="str">
        <f>HYPERLINK("https://www.esco-net.com/wcs/escort/ec/detail?hHinCd=EA940MX-75A","EA940MX-75A")</f>
        <v>EA940MX-75A</v>
      </c>
    </row>
    <row r="380" spans="2:5" x14ac:dyDescent="0.2">
      <c r="B380" s="6" t="s">
        <v>50</v>
      </c>
      <c r="C380" s="6" t="s">
        <v>1072</v>
      </c>
      <c r="D380" s="6" t="s">
        <v>1073</v>
      </c>
      <c r="E380" s="5" t="str">
        <f>HYPERLINK("https://www.esco-net.com/wcs/escort/ec/detail?hHinCd=EA940MX-104A","EA940MX-104A")</f>
        <v>EA940MX-104A</v>
      </c>
    </row>
    <row r="381" spans="2:5" x14ac:dyDescent="0.2">
      <c r="B381" s="6" t="s">
        <v>50</v>
      </c>
      <c r="C381" s="6" t="s">
        <v>1074</v>
      </c>
      <c r="D381" s="6" t="s">
        <v>1075</v>
      </c>
      <c r="E381" s="5" t="str">
        <f>HYPERLINK("https://www.esco-net.com/wcs/escort/ec/detail?hHinCd=EA940MX-404A","EA940MX-404A")</f>
        <v>EA940MX-404A</v>
      </c>
    </row>
    <row r="382" spans="2:5" x14ac:dyDescent="0.2">
      <c r="B382" s="6" t="s">
        <v>1076</v>
      </c>
      <c r="C382" s="6" t="s">
        <v>1077</v>
      </c>
      <c r="D382" s="6" t="s">
        <v>1078</v>
      </c>
      <c r="E382" s="5" t="str">
        <f>HYPERLINK("https://www.esco-net.com/wcs/escort/ec/detail?hHinCd=EA940P-55","EA940P-55")</f>
        <v>EA940P-55</v>
      </c>
    </row>
    <row r="383" spans="2:5" x14ac:dyDescent="0.2">
      <c r="B383" s="6" t="s">
        <v>1079</v>
      </c>
      <c r="C383" s="6" t="s">
        <v>1080</v>
      </c>
      <c r="D383" s="6" t="s">
        <v>1081</v>
      </c>
      <c r="E383" s="5"/>
    </row>
    <row r="384" spans="2:5" x14ac:dyDescent="0.2">
      <c r="B384" s="6" t="s">
        <v>1079</v>
      </c>
      <c r="C384" s="6" t="s">
        <v>1082</v>
      </c>
      <c r="D384" s="6" t="s">
        <v>1083</v>
      </c>
      <c r="E384" s="5"/>
    </row>
    <row r="385" spans="2:5" x14ac:dyDescent="0.2">
      <c r="B385" s="6" t="s">
        <v>125</v>
      </c>
      <c r="C385" s="6" t="s">
        <v>1084</v>
      </c>
      <c r="D385" s="6" t="s">
        <v>1085</v>
      </c>
      <c r="E385" s="5"/>
    </row>
    <row r="386" spans="2:5" x14ac:dyDescent="0.2">
      <c r="B386" s="6" t="s">
        <v>51</v>
      </c>
      <c r="C386" s="6" t="s">
        <v>1086</v>
      </c>
      <c r="D386" s="6" t="s">
        <v>1087</v>
      </c>
      <c r="E386" s="5" t="str">
        <f>HYPERLINK("https://www.esco-net.com/wcs/escort/ec/detail?hHinCd=EA948CB-318","EA948CB-318")</f>
        <v>EA948CB-318</v>
      </c>
    </row>
    <row r="387" spans="2:5" x14ac:dyDescent="0.2">
      <c r="B387" s="6" t="s">
        <v>52</v>
      </c>
      <c r="C387" s="6" t="s">
        <v>1088</v>
      </c>
      <c r="D387" s="6" t="s">
        <v>1089</v>
      </c>
      <c r="E387" s="5"/>
    </row>
    <row r="388" spans="2:5" x14ac:dyDescent="0.2">
      <c r="B388" s="6" t="s">
        <v>126</v>
      </c>
      <c r="C388" s="6" t="s">
        <v>1090</v>
      </c>
      <c r="D388" s="6" t="s">
        <v>1091</v>
      </c>
      <c r="E388" s="5"/>
    </row>
    <row r="389" spans="2:5" x14ac:dyDescent="0.2">
      <c r="B389" s="6" t="s">
        <v>1092</v>
      </c>
      <c r="C389" s="6" t="s">
        <v>1093</v>
      </c>
      <c r="D389" s="6" t="s">
        <v>1094</v>
      </c>
      <c r="E389" s="5" t="str">
        <f>HYPERLINK("https://www.esco-net.com/wcs/escort/ec/detail?hHinCd=EA966CH-25","EA966CH-25")</f>
        <v>EA966CH-25</v>
      </c>
    </row>
    <row r="390" spans="2:5" x14ac:dyDescent="0.2">
      <c r="B390" s="6" t="s">
        <v>1095</v>
      </c>
      <c r="C390" s="6" t="s">
        <v>1096</v>
      </c>
      <c r="D390" s="6" t="s">
        <v>1097</v>
      </c>
      <c r="E390" s="5" t="str">
        <f>HYPERLINK("https://www.esco-net.com/wcs/escort/ec/detail?hHinCd=EA966ED-2","EA966ED-2")</f>
        <v>EA966ED-2</v>
      </c>
    </row>
    <row r="391" spans="2:5" x14ac:dyDescent="0.2">
      <c r="B391" s="6" t="s">
        <v>1098</v>
      </c>
      <c r="C391" s="6" t="s">
        <v>1099</v>
      </c>
      <c r="D391" s="6" t="s">
        <v>1100</v>
      </c>
      <c r="E391" s="5" t="str">
        <f>HYPERLINK("https://www.esco-net.com/wcs/escort/ec/detail?hHinCd=EA966ED-800","EA966ED-800")</f>
        <v>EA966ED-800</v>
      </c>
    </row>
    <row r="392" spans="2:5" x14ac:dyDescent="0.2">
      <c r="B392" s="6" t="s">
        <v>127</v>
      </c>
      <c r="C392" s="6" t="s">
        <v>1101</v>
      </c>
      <c r="D392" s="6" t="s">
        <v>1102</v>
      </c>
      <c r="E392" s="5" t="str">
        <f>HYPERLINK("https://www.esco-net.com/wcs/escort/ec/detail?hHinCd=EA945SR-22","EA945SR-22")</f>
        <v>EA945SR-22</v>
      </c>
    </row>
    <row r="393" spans="2:5" x14ac:dyDescent="0.2">
      <c r="B393" s="6" t="s">
        <v>127</v>
      </c>
      <c r="C393" s="6" t="s">
        <v>1103</v>
      </c>
      <c r="D393" s="6" t="s">
        <v>1104</v>
      </c>
      <c r="E393" s="5"/>
    </row>
    <row r="394" spans="2:5" x14ac:dyDescent="0.2">
      <c r="B394" s="6" t="s">
        <v>19</v>
      </c>
      <c r="C394" s="6" t="s">
        <v>1105</v>
      </c>
      <c r="D394" s="6" t="s">
        <v>1106</v>
      </c>
      <c r="E394" s="5"/>
    </row>
    <row r="395" spans="2:5" x14ac:dyDescent="0.2">
      <c r="B395" s="6" t="s">
        <v>16</v>
      </c>
      <c r="C395" s="6" t="s">
        <v>1107</v>
      </c>
      <c r="D395" s="6" t="s">
        <v>1108</v>
      </c>
      <c r="E395" s="5" t="str">
        <f>HYPERLINK("https://www.esco-net.com/wcs/escort/ec/detail?hHinCd=EA945SH-54A","EA945SH-54A")</f>
        <v>EA945SH-54A</v>
      </c>
    </row>
    <row r="396" spans="2:5" x14ac:dyDescent="0.2">
      <c r="B396" s="6" t="s">
        <v>16</v>
      </c>
      <c r="C396" s="6" t="s">
        <v>1109</v>
      </c>
      <c r="D396" s="6" t="s">
        <v>1110</v>
      </c>
      <c r="E396" s="5" t="str">
        <f>HYPERLINK("https://www.esco-net.com/wcs/escort/ec/detail?hHinCd=EA945VA-19B","EA945VA-19B")</f>
        <v>EA945VA-19B</v>
      </c>
    </row>
    <row r="397" spans="2:5" x14ac:dyDescent="0.2">
      <c r="B397" s="6" t="s">
        <v>29</v>
      </c>
      <c r="C397" s="6" t="s">
        <v>1111</v>
      </c>
      <c r="D397" s="6" t="s">
        <v>1112</v>
      </c>
      <c r="E397" s="5" t="str">
        <f>HYPERLINK("https://www.esco-net.com/wcs/escort/ec/detail?hHinCd=EA423RF-30A","EA423RF-30A")</f>
        <v>EA423RF-30A</v>
      </c>
    </row>
    <row r="398" spans="2:5" x14ac:dyDescent="0.2">
      <c r="B398" s="6" t="s">
        <v>10</v>
      </c>
      <c r="C398" s="6" t="s">
        <v>1113</v>
      </c>
      <c r="D398" s="6" t="s">
        <v>1114</v>
      </c>
      <c r="E398" s="5" t="str">
        <f>HYPERLINK("https://www.esco-net.com/wcs/escort/ec/detail?hHinCd=EA423RS-3A","EA423RS-3A")</f>
        <v>EA423RS-3A</v>
      </c>
    </row>
    <row r="399" spans="2:5" x14ac:dyDescent="0.2">
      <c r="B399" s="6" t="s">
        <v>10</v>
      </c>
      <c r="C399" s="6" t="s">
        <v>1115</v>
      </c>
      <c r="D399" s="6" t="s">
        <v>1116</v>
      </c>
      <c r="E399" s="5" t="str">
        <f>HYPERLINK("https://www.esco-net.com/wcs/escort/ec/detail?hHinCd=EA423RS-25A","EA423RS-25A")</f>
        <v>EA423RS-25A</v>
      </c>
    </row>
    <row r="400" spans="2:5" x14ac:dyDescent="0.2">
      <c r="B400" s="6" t="s">
        <v>128</v>
      </c>
      <c r="C400" s="6" t="s">
        <v>1117</v>
      </c>
      <c r="D400" s="6" t="s">
        <v>1118</v>
      </c>
      <c r="E400" s="5" t="str">
        <f>HYPERLINK("https://www.esco-net.com/wcs/escort/ec/detail?hHinCd=EA762FG-326","EA762FG-326")</f>
        <v>EA762FG-326</v>
      </c>
    </row>
    <row r="401" spans="2:5" x14ac:dyDescent="0.2">
      <c r="B401" s="6" t="s">
        <v>53</v>
      </c>
      <c r="C401" s="6" t="s">
        <v>1119</v>
      </c>
      <c r="D401" s="6" t="s">
        <v>1120</v>
      </c>
      <c r="E401" s="5"/>
    </row>
    <row r="402" spans="2:5" x14ac:dyDescent="0.2">
      <c r="B402" s="6" t="s">
        <v>53</v>
      </c>
      <c r="C402" s="6" t="s">
        <v>1121</v>
      </c>
      <c r="D402" s="6" t="s">
        <v>1122</v>
      </c>
      <c r="E402" s="5" t="str">
        <f>HYPERLINK("https://www.esco-net.com/wcs/escort/ec/detail?hHinCd=EA951EF-807","EA951EF-807")</f>
        <v>EA951EF-807</v>
      </c>
    </row>
    <row r="403" spans="2:5" x14ac:dyDescent="0.2">
      <c r="B403" s="6" t="s">
        <v>1123</v>
      </c>
      <c r="C403" s="6" t="s">
        <v>1124</v>
      </c>
      <c r="D403" s="6" t="s">
        <v>1125</v>
      </c>
      <c r="E403" s="5" t="str">
        <f>HYPERLINK("https://www.esco-net.com/wcs/escort/ec/detail?hHinCd=EA951ER-45","EA951ER-45")</f>
        <v>EA951ER-45</v>
      </c>
    </row>
    <row r="404" spans="2:5" x14ac:dyDescent="0.2">
      <c r="B404" s="6" t="s">
        <v>129</v>
      </c>
      <c r="C404" s="6" t="s">
        <v>1126</v>
      </c>
      <c r="D404" s="6" t="s">
        <v>1127</v>
      </c>
      <c r="E404" s="5"/>
    </row>
    <row r="405" spans="2:5" x14ac:dyDescent="0.2">
      <c r="B405" s="6" t="s">
        <v>1128</v>
      </c>
      <c r="C405" s="6" t="s">
        <v>1129</v>
      </c>
      <c r="D405" s="6" t="s">
        <v>1130</v>
      </c>
      <c r="E405" s="5"/>
    </row>
    <row r="406" spans="2:5" x14ac:dyDescent="0.2">
      <c r="B406" s="6" t="s">
        <v>1131</v>
      </c>
      <c r="C406" s="6" t="s">
        <v>1132</v>
      </c>
      <c r="D406" s="6" t="s">
        <v>1133</v>
      </c>
      <c r="E406" s="5"/>
    </row>
    <row r="407" spans="2:5" x14ac:dyDescent="0.2">
      <c r="B407" s="6" t="s">
        <v>1134</v>
      </c>
      <c r="C407" s="6" t="s">
        <v>1135</v>
      </c>
      <c r="D407" s="6" t="s">
        <v>1136</v>
      </c>
      <c r="E407" s="5" t="str">
        <f>HYPERLINK("https://www.esco-net.com/wcs/escort/ec/detail?hHinCd=EA951FT-3A","EA951FT-3A")</f>
        <v>EA951FT-3A</v>
      </c>
    </row>
    <row r="408" spans="2:5" x14ac:dyDescent="0.2">
      <c r="B408" s="6" t="s">
        <v>1137</v>
      </c>
      <c r="C408" s="6" t="s">
        <v>1138</v>
      </c>
      <c r="D408" s="6" t="s">
        <v>1139</v>
      </c>
      <c r="E408" s="5" t="str">
        <f>HYPERLINK("https://www.esco-net.com/wcs/escort/ec/detail?hHinCd=EA638RL-14","EA638RL-14")</f>
        <v>EA638RL-14</v>
      </c>
    </row>
    <row r="409" spans="2:5" x14ac:dyDescent="0.2">
      <c r="B409" s="6" t="s">
        <v>1140</v>
      </c>
      <c r="C409" s="6" t="s">
        <v>1141</v>
      </c>
      <c r="D409" s="6" t="s">
        <v>1142</v>
      </c>
      <c r="E409" s="5" t="str">
        <f>HYPERLINK("https://www.esco-net.com/wcs/escort/ec/detail?hHinCd=EA628SD-12","EA628SD-12")</f>
        <v>EA628SD-12</v>
      </c>
    </row>
    <row r="410" spans="2:5" x14ac:dyDescent="0.2">
      <c r="B410" s="6" t="s">
        <v>130</v>
      </c>
      <c r="C410" s="6" t="s">
        <v>1143</v>
      </c>
      <c r="D410" s="6" t="s">
        <v>1144</v>
      </c>
      <c r="E410" s="5" t="str">
        <f>HYPERLINK("https://www.esco-net.com/wcs/escort/ec/detail?hHinCd=EA980TJ-4","EA980TJ-4")</f>
        <v>EA980TJ-4</v>
      </c>
    </row>
    <row r="411" spans="2:5" x14ac:dyDescent="0.2">
      <c r="B411" s="6" t="s">
        <v>1145</v>
      </c>
      <c r="C411" s="6" t="s">
        <v>1146</v>
      </c>
      <c r="D411" s="6" t="s">
        <v>1147</v>
      </c>
      <c r="E411" s="5" t="str">
        <f>HYPERLINK("https://www.esco-net.com/wcs/escort/ec/detail?hHinCd=EA980SM-82","EA980SM-82")</f>
        <v>EA980SM-82</v>
      </c>
    </row>
    <row r="412" spans="2:5" x14ac:dyDescent="0.2">
      <c r="B412" s="6" t="s">
        <v>131</v>
      </c>
      <c r="C412" s="6" t="s">
        <v>1148</v>
      </c>
      <c r="D412" s="6" t="s">
        <v>1149</v>
      </c>
      <c r="E412" s="5" t="str">
        <f>HYPERLINK("https://www.esco-net.com/wcs/escort/ec/detail?hHinCd=EA628XD-3B","EA628XD-3B")</f>
        <v>EA628XD-3B</v>
      </c>
    </row>
    <row r="413" spans="2:5" x14ac:dyDescent="0.2">
      <c r="B413" s="6" t="s">
        <v>54</v>
      </c>
      <c r="C413" s="6" t="s">
        <v>1150</v>
      </c>
      <c r="D413" s="6" t="s">
        <v>1151</v>
      </c>
      <c r="E413" s="5"/>
    </row>
    <row r="414" spans="2:5" x14ac:dyDescent="0.2">
      <c r="B414" s="6" t="s">
        <v>132</v>
      </c>
      <c r="C414" s="6" t="s">
        <v>1152</v>
      </c>
      <c r="D414" s="6" t="s">
        <v>1153</v>
      </c>
      <c r="E414" s="5" t="str">
        <f>HYPERLINK("https://www.esco-net.com/wcs/escort/ec/detail?hHinCd=EA638JG-74","EA638JG-74")</f>
        <v>EA638JG-74</v>
      </c>
    </row>
    <row r="415" spans="2:5" x14ac:dyDescent="0.2">
      <c r="B415" s="6" t="s">
        <v>55</v>
      </c>
      <c r="C415" s="6" t="s">
        <v>1154</v>
      </c>
      <c r="D415" s="6" t="s">
        <v>1155</v>
      </c>
      <c r="E415" s="5" t="str">
        <f>HYPERLINK("https://www.esco-net.com/wcs/escort/ec/detail?hHinCd=EA948TF-1A","EA948TF-1A")</f>
        <v>EA948TF-1A</v>
      </c>
    </row>
    <row r="416" spans="2:5" x14ac:dyDescent="0.2">
      <c r="B416" s="6" t="s">
        <v>1156</v>
      </c>
      <c r="C416" s="6" t="s">
        <v>1157</v>
      </c>
      <c r="D416" s="6" t="s">
        <v>1158</v>
      </c>
      <c r="E416" s="5" t="str">
        <f>HYPERLINK("https://www.esco-net.com/wcs/escort/ec/detail?hHinCd=EA944PJ-2A","EA944PJ-2A")</f>
        <v>EA944PJ-2A</v>
      </c>
    </row>
    <row r="417" spans="2:5" x14ac:dyDescent="0.2">
      <c r="B417" s="6" t="s">
        <v>1156</v>
      </c>
      <c r="C417" s="6" t="s">
        <v>1159</v>
      </c>
      <c r="D417" s="6" t="s">
        <v>1160</v>
      </c>
      <c r="E417" s="5" t="str">
        <f>HYPERLINK("https://www.esco-net.com/wcs/escort/ec/detail?hHinCd=EA944PJ-7A","EA944PJ-7A")</f>
        <v>EA944PJ-7A</v>
      </c>
    </row>
    <row r="418" spans="2:5" x14ac:dyDescent="0.2">
      <c r="B418" s="6" t="s">
        <v>1161</v>
      </c>
      <c r="C418" s="6" t="s">
        <v>1162</v>
      </c>
      <c r="D418" s="6" t="s">
        <v>1163</v>
      </c>
      <c r="E418" s="5" t="str">
        <f>HYPERLINK("https://www.esco-net.com/wcs/escort/ec/detail?hHinCd=EA124DL-43","EA124DL-43")</f>
        <v>EA124DL-43</v>
      </c>
    </row>
    <row r="419" spans="2:5" x14ac:dyDescent="0.2">
      <c r="B419" s="6" t="s">
        <v>1164</v>
      </c>
      <c r="C419" s="6" t="s">
        <v>1165</v>
      </c>
      <c r="D419" s="6" t="s">
        <v>1166</v>
      </c>
      <c r="E419" s="5" t="str">
        <f>HYPERLINK("https://www.esco-net.com/wcs/escort/ec/detail?hHinCd=EA441NA-65","EA441NA-65")</f>
        <v>EA441NA-65</v>
      </c>
    </row>
    <row r="420" spans="2:5" x14ac:dyDescent="0.2">
      <c r="B420" s="6" t="s">
        <v>1164</v>
      </c>
      <c r="C420" s="6" t="s">
        <v>1167</v>
      </c>
      <c r="D420" s="6" t="s">
        <v>1168</v>
      </c>
      <c r="E420" s="5" t="str">
        <f>HYPERLINK("https://www.esco-net.com/wcs/escort/ec/detail?hHinCd=EA441NA-70","EA441NA-70")</f>
        <v>EA441NA-70</v>
      </c>
    </row>
    <row r="421" spans="2:5" x14ac:dyDescent="0.2">
      <c r="B421" s="6" t="s">
        <v>133</v>
      </c>
      <c r="C421" s="6" t="s">
        <v>1169</v>
      </c>
      <c r="D421" s="6" t="s">
        <v>1170</v>
      </c>
      <c r="E421" s="5" t="str">
        <f>HYPERLINK("https://www.esco-net.com/wcs/escort/ec/detail?hHinCd=EA441VD-64","EA441VD-64")</f>
        <v>EA441VD-64</v>
      </c>
    </row>
    <row r="422" spans="2:5" x14ac:dyDescent="0.2">
      <c r="B422" s="6" t="s">
        <v>1171</v>
      </c>
      <c r="C422" s="6" t="s">
        <v>1172</v>
      </c>
      <c r="D422" s="6" t="s">
        <v>1173</v>
      </c>
      <c r="E422" s="5" t="str">
        <f>HYPERLINK("https://www.esco-net.com/wcs/escort/ec/detail?hHinCd=EA440HA-144","EA440HA-144")</f>
        <v>EA440HA-144</v>
      </c>
    </row>
    <row r="423" spans="2:5" x14ac:dyDescent="0.2">
      <c r="B423" s="6" t="s">
        <v>56</v>
      </c>
      <c r="C423" s="6" t="s">
        <v>1174</v>
      </c>
      <c r="D423" s="6" t="s">
        <v>1175</v>
      </c>
      <c r="E423" s="5" t="str">
        <f>HYPERLINK("https://www.esco-net.com/wcs/escort/ec/detail?hHinCd=EA997XD-71","EA997XD-71")</f>
        <v>EA997XD-71</v>
      </c>
    </row>
    <row r="424" spans="2:5" x14ac:dyDescent="0.2">
      <c r="B424" s="6" t="s">
        <v>1176</v>
      </c>
      <c r="C424" s="6" t="s">
        <v>1177</v>
      </c>
      <c r="D424" s="6" t="s">
        <v>1178</v>
      </c>
      <c r="E424" s="5"/>
    </row>
    <row r="425" spans="2:5" x14ac:dyDescent="0.2">
      <c r="B425" s="6" t="s">
        <v>1176</v>
      </c>
      <c r="C425" s="6" t="s">
        <v>1179</v>
      </c>
      <c r="D425" s="6" t="s">
        <v>1180</v>
      </c>
      <c r="E425" s="5" t="str">
        <f>HYPERLINK("https://www.esco-net.com/wcs/escort/ec/detail?hHinCd=EA944MD-92","EA944MD-92")</f>
        <v>EA944MD-92</v>
      </c>
    </row>
    <row r="426" spans="2:5" x14ac:dyDescent="0.2">
      <c r="B426" s="6" t="s">
        <v>1176</v>
      </c>
      <c r="C426" s="6" t="s">
        <v>1181</v>
      </c>
      <c r="D426" s="6" t="s">
        <v>1182</v>
      </c>
      <c r="E426" s="5"/>
    </row>
    <row r="427" spans="2:5" x14ac:dyDescent="0.2">
      <c r="B427" s="6" t="s">
        <v>1183</v>
      </c>
      <c r="C427" s="6" t="s">
        <v>1184</v>
      </c>
      <c r="D427" s="6" t="s">
        <v>1185</v>
      </c>
      <c r="E427" s="5" t="str">
        <f>HYPERLINK("https://www.esco-net.com/wcs/escort/ec/detail?hHinCd=EA944MD-1","EA944MD-1")</f>
        <v>EA944MD-1</v>
      </c>
    </row>
    <row r="428" spans="2:5" x14ac:dyDescent="0.2">
      <c r="B428" s="6" t="s">
        <v>1183</v>
      </c>
      <c r="C428" s="6" t="s">
        <v>1186</v>
      </c>
      <c r="D428" s="6" t="s">
        <v>1187</v>
      </c>
      <c r="E428" s="5" t="str">
        <f>HYPERLINK("https://www.esco-net.com/wcs/escort/ec/detail?hHinCd=EA944NF-25","EA944NF-25")</f>
        <v>EA944NF-25</v>
      </c>
    </row>
    <row r="429" spans="2:5" x14ac:dyDescent="0.2">
      <c r="B429" s="6" t="s">
        <v>134</v>
      </c>
      <c r="C429" s="6" t="s">
        <v>1188</v>
      </c>
      <c r="D429" s="6" t="s">
        <v>1189</v>
      </c>
      <c r="E429" s="5" t="str">
        <f>HYPERLINK("https://www.esco-net.com/wcs/escort/ec/detail?hHinCd=EA944NN-2","EA944NN-2")</f>
        <v>EA944NN-2</v>
      </c>
    </row>
    <row r="430" spans="2:5" x14ac:dyDescent="0.2">
      <c r="B430" s="6" t="s">
        <v>134</v>
      </c>
      <c r="C430" s="6" t="s">
        <v>1190</v>
      </c>
      <c r="D430" s="6" t="s">
        <v>1191</v>
      </c>
      <c r="E430" s="5" t="str">
        <f>HYPERLINK("https://www.esco-net.com/wcs/escort/ec/detail?hHinCd=EA944NN-51A","EA944NN-51A")</f>
        <v>EA944NN-51A</v>
      </c>
    </row>
    <row r="431" spans="2:5" x14ac:dyDescent="0.2">
      <c r="B431" s="6" t="s">
        <v>1192</v>
      </c>
      <c r="C431" s="6" t="s">
        <v>1193</v>
      </c>
      <c r="D431" s="6" t="s">
        <v>1194</v>
      </c>
      <c r="E431" s="5" t="str">
        <f>HYPERLINK("https://www.esco-net.com/wcs/escort/ec/detail?hHinCd=EA944KD-74","EA944KD-74")</f>
        <v>EA944KD-74</v>
      </c>
    </row>
    <row r="432" spans="2:5" x14ac:dyDescent="0.2">
      <c r="B432" s="6" t="s">
        <v>135</v>
      </c>
      <c r="C432" s="6" t="s">
        <v>1195</v>
      </c>
      <c r="D432" s="6" t="s">
        <v>1196</v>
      </c>
      <c r="E432" s="5" t="str">
        <f>HYPERLINK("https://www.esco-net.com/wcs/escort/ec/detail?hHinCd=EA944KC-8","EA944KC-8")</f>
        <v>EA944KC-8</v>
      </c>
    </row>
    <row r="433" spans="2:5" x14ac:dyDescent="0.2">
      <c r="B433" s="6" t="s">
        <v>1197</v>
      </c>
      <c r="C433" s="6" t="s">
        <v>1198</v>
      </c>
      <c r="D433" s="6" t="s">
        <v>1199</v>
      </c>
      <c r="E433" s="5" t="str">
        <f>HYPERLINK("https://www.esco-net.com/wcs/escort/ec/detail?hHinCd=EA943SC-25A","EA943SC-25A")</f>
        <v>EA943SC-25A</v>
      </c>
    </row>
    <row r="434" spans="2:5" x14ac:dyDescent="0.2">
      <c r="B434" s="6" t="s">
        <v>1197</v>
      </c>
      <c r="C434" s="6" t="s">
        <v>1200</v>
      </c>
      <c r="D434" s="6" t="s">
        <v>1201</v>
      </c>
      <c r="E434" s="5" t="str">
        <f>HYPERLINK("https://www.esco-net.com/wcs/escort/ec/detail?hHinCd=EA943SC-50A","EA943SC-50A")</f>
        <v>EA943SC-50A</v>
      </c>
    </row>
    <row r="435" spans="2:5" x14ac:dyDescent="0.2">
      <c r="B435" s="6" t="s">
        <v>1202</v>
      </c>
      <c r="C435" s="6" t="s">
        <v>1203</v>
      </c>
      <c r="D435" s="6" t="s">
        <v>1204</v>
      </c>
      <c r="E435" s="5" t="str">
        <f>HYPERLINK("https://www.esco-net.com/wcs/escort/ec/detail?hHinCd=EA930AE-13","EA930AE-13")</f>
        <v>EA930AE-13</v>
      </c>
    </row>
    <row r="436" spans="2:5" x14ac:dyDescent="0.2">
      <c r="B436" s="6" t="s">
        <v>1205</v>
      </c>
      <c r="C436" s="6" t="s">
        <v>1206</v>
      </c>
      <c r="D436" s="6" t="s">
        <v>1207</v>
      </c>
      <c r="E436" s="5"/>
    </row>
    <row r="437" spans="2:5" x14ac:dyDescent="0.2">
      <c r="B437" s="6" t="s">
        <v>1208</v>
      </c>
      <c r="C437" s="6" t="s">
        <v>1209</v>
      </c>
      <c r="D437" s="6" t="s">
        <v>1210</v>
      </c>
      <c r="E437" s="5"/>
    </row>
    <row r="438" spans="2:5" x14ac:dyDescent="0.2">
      <c r="B438" s="6" t="s">
        <v>57</v>
      </c>
      <c r="C438" s="6" t="s">
        <v>1211</v>
      </c>
      <c r="D438" s="6" t="s">
        <v>1212</v>
      </c>
      <c r="E438" s="5"/>
    </row>
    <row r="439" spans="2:5" x14ac:dyDescent="0.2">
      <c r="B439" s="6" t="s">
        <v>1213</v>
      </c>
      <c r="C439" s="6" t="s">
        <v>1214</v>
      </c>
      <c r="D439" s="6" t="s">
        <v>1215</v>
      </c>
      <c r="E439" s="5" t="str">
        <f>HYPERLINK("https://www.esco-net.com/wcs/escort/ec/detail?hHinCd=EA935A-25","EA935A-25")</f>
        <v>EA935A-25</v>
      </c>
    </row>
    <row r="440" spans="2:5" x14ac:dyDescent="0.2">
      <c r="B440" s="6" t="s">
        <v>1216</v>
      </c>
      <c r="C440" s="6" t="s">
        <v>1217</v>
      </c>
      <c r="D440" s="6" t="s">
        <v>1218</v>
      </c>
      <c r="E440" s="5" t="str">
        <f>HYPERLINK("https://www.esco-net.com/wcs/escort/ec/detail?hHinCd=EA934KB-39","EA934KB-39")</f>
        <v>EA934KB-39</v>
      </c>
    </row>
    <row r="441" spans="2:5" x14ac:dyDescent="0.2">
      <c r="B441" s="6" t="s">
        <v>58</v>
      </c>
      <c r="C441" s="6" t="s">
        <v>1219</v>
      </c>
      <c r="D441" s="6" t="s">
        <v>1220</v>
      </c>
      <c r="E441" s="5" t="str">
        <f>HYPERLINK("https://www.esco-net.com/wcs/escort/ec/detail?hHinCd=EA934HA-57","EA934HA-57")</f>
        <v>EA934HA-57</v>
      </c>
    </row>
    <row r="442" spans="2:5" x14ac:dyDescent="0.2">
      <c r="B442" s="6" t="s">
        <v>1221</v>
      </c>
      <c r="C442" s="6" t="s">
        <v>1222</v>
      </c>
      <c r="D442" s="6" t="s">
        <v>1223</v>
      </c>
      <c r="E442" s="5" t="str">
        <f>HYPERLINK("https://www.esco-net.com/wcs/escort/ec/detail?hHinCd=EA942ES-1A","EA942ES-1A")</f>
        <v>EA942ES-1A</v>
      </c>
    </row>
    <row r="443" spans="2:5" x14ac:dyDescent="0.2">
      <c r="B443" s="6" t="s">
        <v>1221</v>
      </c>
      <c r="C443" s="6" t="s">
        <v>1224</v>
      </c>
      <c r="D443" s="6" t="s">
        <v>1225</v>
      </c>
      <c r="E443" s="5" t="str">
        <f>HYPERLINK("https://www.esco-net.com/wcs/escort/ec/detail?hHinCd=EA942ES-2A","EA942ES-2A")</f>
        <v>EA942ES-2A</v>
      </c>
    </row>
    <row r="444" spans="2:5" x14ac:dyDescent="0.2">
      <c r="B444" s="6" t="s">
        <v>1221</v>
      </c>
      <c r="C444" s="6" t="s">
        <v>1226</v>
      </c>
      <c r="D444" s="6" t="s">
        <v>1227</v>
      </c>
      <c r="E444" s="5" t="str">
        <f>HYPERLINK("https://www.esco-net.com/wcs/escort/ec/detail?hHinCd=EA942ES-3A","EA942ES-3A")</f>
        <v>EA942ES-3A</v>
      </c>
    </row>
    <row r="445" spans="2:5" x14ac:dyDescent="0.2">
      <c r="B445" s="6" t="s">
        <v>1221</v>
      </c>
      <c r="C445" s="6" t="s">
        <v>1228</v>
      </c>
      <c r="D445" s="6" t="s">
        <v>1229</v>
      </c>
      <c r="E445" s="5" t="str">
        <f>HYPERLINK("https://www.esco-net.com/wcs/escort/ec/detail?hHinCd=EA942ES-4A","EA942ES-4A")</f>
        <v>EA942ES-4A</v>
      </c>
    </row>
    <row r="446" spans="2:5" x14ac:dyDescent="0.2">
      <c r="B446" s="6" t="s">
        <v>1221</v>
      </c>
      <c r="C446" s="6" t="s">
        <v>1230</v>
      </c>
      <c r="D446" s="6" t="s">
        <v>1231</v>
      </c>
      <c r="E446" s="5" t="str">
        <f>HYPERLINK("https://www.esco-net.com/wcs/escort/ec/detail?hHinCd=EA942ES-13A","EA942ES-13A")</f>
        <v>EA942ES-13A</v>
      </c>
    </row>
    <row r="447" spans="2:5" x14ac:dyDescent="0.2">
      <c r="B447" s="6" t="s">
        <v>1221</v>
      </c>
      <c r="C447" s="6" t="s">
        <v>1232</v>
      </c>
      <c r="D447" s="6" t="s">
        <v>1233</v>
      </c>
      <c r="E447" s="5" t="str">
        <f>HYPERLINK("https://www.esco-net.com/wcs/escort/ec/detail?hHinCd=EA942ES-17A","EA942ES-17A")</f>
        <v>EA942ES-17A</v>
      </c>
    </row>
    <row r="448" spans="2:5" x14ac:dyDescent="0.2">
      <c r="B448" s="6" t="s">
        <v>1221</v>
      </c>
      <c r="C448" s="6" t="s">
        <v>1234</v>
      </c>
      <c r="D448" s="6" t="s">
        <v>1235</v>
      </c>
      <c r="E448" s="5" t="str">
        <f>HYPERLINK("https://www.esco-net.com/wcs/escort/ec/detail?hHinCd=EA942ES-18A","EA942ES-18A")</f>
        <v>EA942ES-18A</v>
      </c>
    </row>
    <row r="449" spans="2:5" x14ac:dyDescent="0.2">
      <c r="B449" s="6" t="s">
        <v>1221</v>
      </c>
      <c r="C449" s="6" t="s">
        <v>1236</v>
      </c>
      <c r="D449" s="6" t="s">
        <v>1237</v>
      </c>
      <c r="E449" s="5" t="str">
        <f>HYPERLINK("https://www.esco-net.com/wcs/escort/ec/detail?hHinCd=EA942ES-30A","EA942ES-30A")</f>
        <v>EA942ES-30A</v>
      </c>
    </row>
    <row r="450" spans="2:5" x14ac:dyDescent="0.2">
      <c r="B450" s="6" t="s">
        <v>1221</v>
      </c>
      <c r="C450" s="6" t="s">
        <v>1238</v>
      </c>
      <c r="D450" s="6" t="s">
        <v>1239</v>
      </c>
      <c r="E450" s="5" t="str">
        <f>HYPERLINK("https://www.esco-net.com/wcs/escort/ec/detail?hHinCd=EA942ES-31A","EA942ES-31A")</f>
        <v>EA942ES-31A</v>
      </c>
    </row>
    <row r="451" spans="2:5" x14ac:dyDescent="0.2">
      <c r="B451" s="6" t="s">
        <v>1221</v>
      </c>
      <c r="C451" s="6" t="s">
        <v>1240</v>
      </c>
      <c r="D451" s="6" t="s">
        <v>1241</v>
      </c>
      <c r="E451" s="5" t="str">
        <f>HYPERLINK("https://www.esco-net.com/wcs/escort/ec/detail?hHinCd=EA942ES-42A","EA942ES-42A")</f>
        <v>EA942ES-42A</v>
      </c>
    </row>
    <row r="452" spans="2:5" x14ac:dyDescent="0.2">
      <c r="B452" s="6" t="s">
        <v>1221</v>
      </c>
      <c r="C452" s="6" t="s">
        <v>1242</v>
      </c>
      <c r="D452" s="6" t="s">
        <v>1243</v>
      </c>
      <c r="E452" s="5" t="str">
        <f>HYPERLINK("https://www.esco-net.com/wcs/escort/ec/detail?hHinCd=EA942ES-100A","EA942ES-100A")</f>
        <v>EA942ES-100A</v>
      </c>
    </row>
    <row r="453" spans="2:5" x14ac:dyDescent="0.2">
      <c r="B453" s="6" t="s">
        <v>1244</v>
      </c>
      <c r="C453" s="6" t="s">
        <v>1245</v>
      </c>
      <c r="D453" s="6" t="s">
        <v>1246</v>
      </c>
      <c r="E453" s="5" t="str">
        <f>HYPERLINK("https://www.esco-net.com/wcs/escort/ec/detail?hHinCd=EA942EC-62","EA942EC-62")</f>
        <v>EA942EC-62</v>
      </c>
    </row>
    <row r="454" spans="2:5" x14ac:dyDescent="0.2">
      <c r="B454" s="6" t="s">
        <v>1247</v>
      </c>
      <c r="C454" s="6" t="s">
        <v>1248</v>
      </c>
      <c r="D454" s="6" t="s">
        <v>1249</v>
      </c>
      <c r="E454" s="5" t="str">
        <f>HYPERLINK("https://www.esco-net.com/wcs/escort/ec/detail?hHinCd=EA581G-5.5","EA581G-5.5")</f>
        <v>EA581G-5.5</v>
      </c>
    </row>
    <row r="455" spans="2:5" x14ac:dyDescent="0.2">
      <c r="B455" s="6" t="s">
        <v>1250</v>
      </c>
      <c r="C455" s="6" t="s">
        <v>1251</v>
      </c>
      <c r="D455" s="6" t="s">
        <v>1252</v>
      </c>
      <c r="E455" s="5" t="str">
        <f>HYPERLINK("https://www.esco-net.com/wcs/escort/ec/detail?hHinCd=EA581EA-1","EA581EA-1")</f>
        <v>EA581EA-1</v>
      </c>
    </row>
    <row r="456" spans="2:5" x14ac:dyDescent="0.2">
      <c r="B456" s="6" t="s">
        <v>1250</v>
      </c>
      <c r="C456" s="6" t="s">
        <v>1253</v>
      </c>
      <c r="D456" s="6" t="s">
        <v>1254</v>
      </c>
      <c r="E456" s="5" t="str">
        <f>HYPERLINK("https://www.esco-net.com/wcs/escort/ec/detail?hHinCd=EA581ED-12","EA581ED-12")</f>
        <v>EA581ED-12</v>
      </c>
    </row>
    <row r="457" spans="2:5" x14ac:dyDescent="0.2">
      <c r="B457" s="6" t="s">
        <v>136</v>
      </c>
      <c r="C457" s="6" t="s">
        <v>1255</v>
      </c>
      <c r="D457" s="6" t="s">
        <v>1256</v>
      </c>
      <c r="E457" s="5" t="str">
        <f>HYPERLINK("https://www.esco-net.com/wcs/escort/ec/detail?hHinCd=EA991C-71","EA991C-71")</f>
        <v>EA991C-71</v>
      </c>
    </row>
    <row r="458" spans="2:5" x14ac:dyDescent="0.2">
      <c r="B458" s="6" t="s">
        <v>1257</v>
      </c>
      <c r="C458" s="6" t="s">
        <v>1258</v>
      </c>
      <c r="D458" s="6" t="s">
        <v>1259</v>
      </c>
      <c r="E458" s="5" t="str">
        <f>HYPERLINK("https://www.esco-net.com/wcs/escort/ec/detail?hHinCd=EA912AN-4","EA912AN-4")</f>
        <v>EA912AN-4</v>
      </c>
    </row>
    <row r="459" spans="2:5" x14ac:dyDescent="0.2">
      <c r="B459" s="6" t="s">
        <v>1260</v>
      </c>
      <c r="C459" s="6" t="s">
        <v>1261</v>
      </c>
      <c r="D459" s="6" t="s">
        <v>1262</v>
      </c>
      <c r="E459" s="5" t="str">
        <f>HYPERLINK("https://www.esco-net.com/wcs/escort/ec/detail?hHinCd=EA924BB-43A","EA924BB-43A")</f>
        <v>EA924BB-43A</v>
      </c>
    </row>
    <row r="460" spans="2:5" x14ac:dyDescent="0.2">
      <c r="B460" s="6" t="s">
        <v>1263</v>
      </c>
      <c r="C460" s="6" t="s">
        <v>1264</v>
      </c>
      <c r="D460" s="6" t="s">
        <v>1265</v>
      </c>
      <c r="E460" s="5"/>
    </row>
    <row r="461" spans="2:5" x14ac:dyDescent="0.2">
      <c r="B461" s="6" t="s">
        <v>1266</v>
      </c>
      <c r="C461" s="6" t="s">
        <v>1267</v>
      </c>
      <c r="D461" s="6" t="s">
        <v>1268</v>
      </c>
      <c r="E461" s="5"/>
    </row>
    <row r="462" spans="2:5" x14ac:dyDescent="0.2">
      <c r="B462" s="6" t="s">
        <v>1269</v>
      </c>
      <c r="C462" s="6" t="s">
        <v>1270</v>
      </c>
      <c r="D462" s="6" t="s">
        <v>1271</v>
      </c>
      <c r="E462" s="5" t="str">
        <f>HYPERLINK("https://www.esco-net.com/wcs/escort/ec/detail?hHinCd=EA509C-51","EA509C-51")</f>
        <v>EA509C-51</v>
      </c>
    </row>
    <row r="463" spans="2:5" x14ac:dyDescent="0.2">
      <c r="B463" s="6" t="s">
        <v>59</v>
      </c>
      <c r="C463" s="6" t="s">
        <v>1272</v>
      </c>
      <c r="D463" s="6" t="s">
        <v>1273</v>
      </c>
      <c r="E463" s="5" t="str">
        <f>HYPERLINK("https://www.esco-net.com/wcs/escort/ec/detail?hHinCd=EA944C-120A","EA944C-120A")</f>
        <v>EA944C-120A</v>
      </c>
    </row>
    <row r="464" spans="2:5" x14ac:dyDescent="0.2">
      <c r="B464" s="6" t="s">
        <v>59</v>
      </c>
      <c r="C464" s="6" t="s">
        <v>1274</v>
      </c>
      <c r="D464" s="6" t="s">
        <v>1275</v>
      </c>
      <c r="E464" s="5" t="str">
        <f>HYPERLINK("https://www.esco-net.com/wcs/escort/ec/detail?hHinCd=EA944CA-507","EA944CA-507")</f>
        <v>EA944CA-507</v>
      </c>
    </row>
    <row r="465" spans="2:5" x14ac:dyDescent="0.2">
      <c r="B465" s="6" t="s">
        <v>1276</v>
      </c>
      <c r="C465" s="6" t="s">
        <v>1277</v>
      </c>
      <c r="D465" s="6" t="s">
        <v>1278</v>
      </c>
      <c r="E465" s="5" t="str">
        <f>HYPERLINK("https://www.esco-net.com/wcs/escort/ec/detail?hHinCd=EA508TF-27","EA508TF-27")</f>
        <v>EA508TF-27</v>
      </c>
    </row>
    <row r="466" spans="2:5" x14ac:dyDescent="0.2">
      <c r="B466" s="6" t="s">
        <v>60</v>
      </c>
      <c r="C466" s="6" t="s">
        <v>1279</v>
      </c>
      <c r="D466" s="6" t="s">
        <v>1280</v>
      </c>
      <c r="E466" s="5" t="str">
        <f>HYPERLINK("https://www.esco-net.com/wcs/escort/ec/detail?hHinCd=EA508AM-54","EA508AM-54")</f>
        <v>EA508AM-54</v>
      </c>
    </row>
    <row r="467" spans="2:5" x14ac:dyDescent="0.2">
      <c r="B467" s="6" t="s">
        <v>61</v>
      </c>
      <c r="C467" s="6" t="s">
        <v>1281</v>
      </c>
      <c r="D467" s="6" t="s">
        <v>1282</v>
      </c>
      <c r="E467" s="5" t="str">
        <f>HYPERLINK("https://www.esco-net.com/wcs/escort/ec/detail?hHinCd=EA508TC-61A","EA508TC-61A")</f>
        <v>EA508TC-61A</v>
      </c>
    </row>
    <row r="468" spans="2:5" x14ac:dyDescent="0.2">
      <c r="B468" s="6" t="s">
        <v>1283</v>
      </c>
      <c r="C468" s="6" t="s">
        <v>1284</v>
      </c>
      <c r="D468" s="6" t="s">
        <v>1285</v>
      </c>
      <c r="E468" s="5" t="str">
        <f>HYPERLINK("https://www.esco-net.com/wcs/escort/ec/detail?hHinCd=EA505TB-4","EA505TB-4")</f>
        <v>EA505TB-4</v>
      </c>
    </row>
    <row r="469" spans="2:5" x14ac:dyDescent="0.2">
      <c r="B469" s="6" t="s">
        <v>137</v>
      </c>
      <c r="C469" s="6" t="s">
        <v>1286</v>
      </c>
      <c r="D469" s="6" t="s">
        <v>1287</v>
      </c>
      <c r="E469" s="5"/>
    </row>
    <row r="470" spans="2:5" x14ac:dyDescent="0.2">
      <c r="B470" s="6" t="s">
        <v>138</v>
      </c>
      <c r="C470" s="6" t="s">
        <v>1288</v>
      </c>
      <c r="D470" s="6" t="s">
        <v>1289</v>
      </c>
      <c r="E470" s="5" t="str">
        <f>HYPERLINK("https://www.esco-net.com/wcs/escort/ec/detail?hHinCd=EA506MA-24A","EA506MA-24A")</f>
        <v>EA506MA-24A</v>
      </c>
    </row>
    <row r="471" spans="2:5" x14ac:dyDescent="0.2">
      <c r="B471" s="6" t="s">
        <v>138</v>
      </c>
      <c r="C471" s="6" t="s">
        <v>1290</v>
      </c>
      <c r="D471" s="6" t="s">
        <v>1291</v>
      </c>
      <c r="E471" s="5" t="str">
        <f>HYPERLINK("https://www.esco-net.com/wcs/escort/ec/detail?hHinCd=EA506MA-45A","EA506MA-45A")</f>
        <v>EA506MA-45A</v>
      </c>
    </row>
    <row r="472" spans="2:5" x14ac:dyDescent="0.2">
      <c r="B472" s="6" t="s">
        <v>139</v>
      </c>
      <c r="C472" s="6" t="s">
        <v>1292</v>
      </c>
      <c r="D472" s="6" t="s">
        <v>1293</v>
      </c>
      <c r="E472" s="5" t="str">
        <f>HYPERLINK("https://www.esco-net.com/wcs/escort/ec/detail?hHinCd=EA506LD-101BA","EA506LD-101BA")</f>
        <v>EA506LD-101BA</v>
      </c>
    </row>
    <row r="473" spans="2:5" x14ac:dyDescent="0.2">
      <c r="B473" s="6" t="s">
        <v>139</v>
      </c>
      <c r="C473" s="6" t="s">
        <v>1294</v>
      </c>
      <c r="D473" s="6" t="s">
        <v>1295</v>
      </c>
      <c r="E473" s="5" t="str">
        <f>HYPERLINK("https://www.esco-net.com/wcs/escort/ec/detail?hHinCd=EA506LD-102BA","EA506LD-102BA")</f>
        <v>EA506LD-102BA</v>
      </c>
    </row>
    <row r="474" spans="2:5" x14ac:dyDescent="0.2">
      <c r="B474" s="6" t="s">
        <v>1296</v>
      </c>
      <c r="C474" s="6" t="s">
        <v>1297</v>
      </c>
      <c r="D474" s="6" t="s">
        <v>1298</v>
      </c>
      <c r="E474" s="5" t="str">
        <f>HYPERLINK("https://www.esco-net.com/wcs/escort/ec/detail?hHinCd=EA506AA-6","EA506AA-6")</f>
        <v>EA506AA-6</v>
      </c>
    </row>
    <row r="475" spans="2:5" x14ac:dyDescent="0.2">
      <c r="B475" s="6" t="s">
        <v>1299</v>
      </c>
      <c r="C475" s="6" t="s">
        <v>1300</v>
      </c>
      <c r="D475" s="6" t="s">
        <v>1301</v>
      </c>
      <c r="E475" s="5"/>
    </row>
    <row r="476" spans="2:5" x14ac:dyDescent="0.2">
      <c r="B476" s="6" t="s">
        <v>1299</v>
      </c>
      <c r="C476" s="6" t="s">
        <v>1302</v>
      </c>
      <c r="D476" s="6" t="s">
        <v>1303</v>
      </c>
      <c r="E476" s="5"/>
    </row>
    <row r="477" spans="2:5" x14ac:dyDescent="0.2">
      <c r="B477" s="6" t="s">
        <v>140</v>
      </c>
      <c r="C477" s="6" t="s">
        <v>1304</v>
      </c>
      <c r="D477" s="6" t="s">
        <v>1305</v>
      </c>
      <c r="E477" s="5" t="str">
        <f>HYPERLINK("https://www.esco-net.com/wcs/escort/ec/detail?hHinCd=EA957HC-21","EA957HC-21")</f>
        <v>EA957HC-21</v>
      </c>
    </row>
    <row r="478" spans="2:5" x14ac:dyDescent="0.2">
      <c r="B478" s="6" t="s">
        <v>62</v>
      </c>
      <c r="C478" s="6" t="s">
        <v>1306</v>
      </c>
      <c r="D478" s="6" t="s">
        <v>1307</v>
      </c>
      <c r="E478" s="5" t="str">
        <f>HYPERLINK("https://www.esco-net.com/wcs/escort/ec/detail?hHinCd=EA955CA-4A","EA955CA-4A")</f>
        <v>EA955CA-4A</v>
      </c>
    </row>
    <row r="479" spans="2:5" x14ac:dyDescent="0.2">
      <c r="B479" s="6" t="s">
        <v>62</v>
      </c>
      <c r="C479" s="6" t="s">
        <v>1308</v>
      </c>
      <c r="D479" s="6" t="s">
        <v>1309</v>
      </c>
      <c r="E479" s="5" t="str">
        <f>HYPERLINK("https://www.esco-net.com/wcs/escort/ec/detail?hHinCd=EA955CA-8B","EA955CA-8B")</f>
        <v>EA955CA-8B</v>
      </c>
    </row>
    <row r="480" spans="2:5" x14ac:dyDescent="0.2">
      <c r="B480" s="6" t="s">
        <v>1310</v>
      </c>
      <c r="C480" s="6" t="s">
        <v>1311</v>
      </c>
      <c r="D480" s="6" t="s">
        <v>1312</v>
      </c>
      <c r="E480" s="5" t="str">
        <f>HYPERLINK("https://www.esco-net.com/wcs/escort/ec/detail?hHinCd=EA944NM-107A","EA944NM-107A")</f>
        <v>EA944NM-107A</v>
      </c>
    </row>
    <row r="481" spans="2:5" x14ac:dyDescent="0.2">
      <c r="B481" s="6" t="s">
        <v>1313</v>
      </c>
      <c r="C481" s="6" t="s">
        <v>1314</v>
      </c>
      <c r="D481" s="6" t="s">
        <v>1315</v>
      </c>
      <c r="E481" s="5" t="str">
        <f>HYPERLINK("https://www.esco-net.com/wcs/escort/ec/detail?hHinCd=EA944NA-100C","EA944NA-100C")</f>
        <v>EA944NA-100C</v>
      </c>
    </row>
    <row r="482" spans="2:5" x14ac:dyDescent="0.2">
      <c r="B482" s="6" t="s">
        <v>1313</v>
      </c>
      <c r="C482" s="6" t="s">
        <v>1316</v>
      </c>
      <c r="D482" s="6" t="s">
        <v>1317</v>
      </c>
      <c r="E482" s="5" t="str">
        <f>HYPERLINK("https://www.esco-net.com/wcs/escort/ec/detail?hHinCd=EA944NA-100D","EA944NA-100D")</f>
        <v>EA944NA-100D</v>
      </c>
    </row>
    <row r="483" spans="2:5" x14ac:dyDescent="0.2">
      <c r="B483" s="6" t="s">
        <v>1313</v>
      </c>
      <c r="C483" s="6" t="s">
        <v>1318</v>
      </c>
      <c r="D483" s="6" t="s">
        <v>1319</v>
      </c>
      <c r="E483" s="5"/>
    </row>
    <row r="484" spans="2:5" x14ac:dyDescent="0.2">
      <c r="B484" s="6" t="s">
        <v>1313</v>
      </c>
      <c r="C484" s="6" t="s">
        <v>1320</v>
      </c>
      <c r="D484" s="6" t="s">
        <v>1321</v>
      </c>
      <c r="E484" s="5" t="str">
        <f>HYPERLINK("https://www.esco-net.com/wcs/escort/ec/detail?hHinCd=EA944NA-30","EA944NA-30")</f>
        <v>EA944NA-30</v>
      </c>
    </row>
    <row r="485" spans="2:5" x14ac:dyDescent="0.2">
      <c r="B485" s="6" t="s">
        <v>1313</v>
      </c>
      <c r="C485" s="6" t="s">
        <v>1322</v>
      </c>
      <c r="D485" s="6" t="s">
        <v>1323</v>
      </c>
      <c r="E485" s="5" t="str">
        <f>HYPERLINK("https://www.esco-net.com/wcs/escort/ec/detail?hHinCd=EA944NB-50","EA944NB-50")</f>
        <v>EA944NB-50</v>
      </c>
    </row>
    <row r="486" spans="2:5" x14ac:dyDescent="0.2">
      <c r="B486" s="6" t="s">
        <v>17</v>
      </c>
      <c r="C486" s="6" t="s">
        <v>1324</v>
      </c>
      <c r="D486" s="6" t="s">
        <v>1325</v>
      </c>
      <c r="E486" s="5" t="str">
        <f>HYPERLINK("https://www.esco-net.com/wcs/escort/ec/detail?hHinCd=EA944TA-51A","EA944TA-51A")</f>
        <v>EA944TA-51A</v>
      </c>
    </row>
    <row r="487" spans="2:5" x14ac:dyDescent="0.2">
      <c r="B487" s="6" t="s">
        <v>17</v>
      </c>
      <c r="C487" s="6" t="s">
        <v>1326</v>
      </c>
      <c r="D487" s="6" t="s">
        <v>1327</v>
      </c>
      <c r="E487" s="5" t="str">
        <f>HYPERLINK("https://www.esco-net.com/wcs/escort/ec/detail?hHinCd=EA995BR-7A","EA995BR-7A")</f>
        <v>EA995BR-7A</v>
      </c>
    </row>
    <row r="488" spans="2:5" x14ac:dyDescent="0.2">
      <c r="B488" s="6" t="s">
        <v>17</v>
      </c>
      <c r="C488" s="6" t="s">
        <v>1328</v>
      </c>
      <c r="D488" s="6" t="s">
        <v>1329</v>
      </c>
      <c r="E488" s="5"/>
    </row>
    <row r="489" spans="2:5" x14ac:dyDescent="0.2">
      <c r="B489" s="6" t="s">
        <v>141</v>
      </c>
      <c r="C489" s="6" t="s">
        <v>1330</v>
      </c>
      <c r="D489" s="6" t="s">
        <v>1331</v>
      </c>
      <c r="E489" s="5" t="str">
        <f>HYPERLINK("https://www.esco-net.com/wcs/escort/ec/detail?hHinCd=EA986PT-13","EA986PT-13")</f>
        <v>EA986PT-13</v>
      </c>
    </row>
    <row r="490" spans="2:5" x14ac:dyDescent="0.2">
      <c r="B490" s="6" t="s">
        <v>1332</v>
      </c>
      <c r="C490" s="6" t="s">
        <v>1333</v>
      </c>
      <c r="D490" s="6" t="s">
        <v>1334</v>
      </c>
      <c r="E490" s="5" t="str">
        <f>HYPERLINK("https://www.esco-net.com/wcs/escort/ec/detail?hHinCd=EA986GL-21A","EA986GL-21A")</f>
        <v>EA986GL-21A</v>
      </c>
    </row>
    <row r="491" spans="2:5" x14ac:dyDescent="0.2">
      <c r="B491" s="6" t="s">
        <v>1335</v>
      </c>
      <c r="C491" s="6" t="s">
        <v>1336</v>
      </c>
      <c r="D491" s="6" t="s">
        <v>1337</v>
      </c>
      <c r="E491" s="5"/>
    </row>
    <row r="492" spans="2:5" x14ac:dyDescent="0.2">
      <c r="B492" s="6" t="s">
        <v>1338</v>
      </c>
      <c r="C492" s="6" t="s">
        <v>1339</v>
      </c>
      <c r="D492" s="6" t="s">
        <v>1340</v>
      </c>
      <c r="E492" s="5"/>
    </row>
    <row r="493" spans="2:5" x14ac:dyDescent="0.2">
      <c r="B493" s="6" t="s">
        <v>1341</v>
      </c>
      <c r="C493" s="6" t="s">
        <v>1342</v>
      </c>
      <c r="D493" s="6" t="s">
        <v>1343</v>
      </c>
      <c r="E493" s="5" t="str">
        <f>HYPERLINK("https://www.esco-net.com/wcs/escort/ec/detail?hHinCd=EA986KG-175A","EA986KG-175A")</f>
        <v>EA986KG-175A</v>
      </c>
    </row>
    <row r="494" spans="2:5" x14ac:dyDescent="0.2">
      <c r="B494" s="6" t="s">
        <v>142</v>
      </c>
      <c r="C494" s="6" t="s">
        <v>1344</v>
      </c>
      <c r="D494" s="6" t="s">
        <v>1345</v>
      </c>
      <c r="E494" s="5" t="str">
        <f>HYPERLINK("https://www.esco-net.com/wcs/escort/ec/detail?hHinCd=EA986MH-100","EA986MH-100")</f>
        <v>EA986MH-100</v>
      </c>
    </row>
    <row r="495" spans="2:5" x14ac:dyDescent="0.2">
      <c r="B495" s="6" t="s">
        <v>1346</v>
      </c>
      <c r="C495" s="6" t="s">
        <v>1347</v>
      </c>
      <c r="D495" s="6" t="s">
        <v>1348</v>
      </c>
      <c r="E495" s="5" t="str">
        <f>HYPERLINK("https://www.esco-net.com/wcs/escort/ec/detail?hHinCd=EA986MV-10","EA986MV-10")</f>
        <v>EA986MV-10</v>
      </c>
    </row>
    <row r="496" spans="2:5" x14ac:dyDescent="0.2">
      <c r="B496" s="6" t="s">
        <v>1349</v>
      </c>
      <c r="C496" s="6" t="s">
        <v>1350</v>
      </c>
      <c r="D496" s="6" t="s">
        <v>1351</v>
      </c>
      <c r="E496" s="5" t="str">
        <f>HYPERLINK("https://www.esco-net.com/wcs/escort/ec/detail?hHinCd=EA628Z-13","EA628Z-13")</f>
        <v>EA628Z-13</v>
      </c>
    </row>
    <row r="497" spans="2:5" x14ac:dyDescent="0.2">
      <c r="B497" s="6" t="s">
        <v>1352</v>
      </c>
      <c r="C497" s="6" t="s">
        <v>1353</v>
      </c>
      <c r="D497" s="6" t="s">
        <v>1354</v>
      </c>
      <c r="E497" s="5"/>
    </row>
    <row r="498" spans="2:5" x14ac:dyDescent="0.2">
      <c r="B498" s="6" t="s">
        <v>143</v>
      </c>
      <c r="C498" s="6" t="s">
        <v>1355</v>
      </c>
      <c r="D498" s="6" t="s">
        <v>1356</v>
      </c>
      <c r="E498" s="5" t="str">
        <f>HYPERLINK("https://www.esco-net.com/wcs/escort/ec/detail?hHinCd=EA981CM-3A","EA981CM-3A")</f>
        <v>EA981CM-3A</v>
      </c>
    </row>
    <row r="499" spans="2:5" x14ac:dyDescent="0.2">
      <c r="B499" s="6" t="s">
        <v>144</v>
      </c>
      <c r="C499" s="6" t="s">
        <v>1357</v>
      </c>
      <c r="D499" s="6" t="s">
        <v>1358</v>
      </c>
      <c r="E499" s="5" t="str">
        <f>HYPERLINK("https://www.esco-net.com/wcs/escort/ec/detail?hHinCd=EA981CW-4A","EA981CW-4A")</f>
        <v>EA981CW-4A</v>
      </c>
    </row>
    <row r="500" spans="2:5" x14ac:dyDescent="0.2">
      <c r="B500" s="6" t="s">
        <v>144</v>
      </c>
      <c r="C500" s="6" t="s">
        <v>1359</v>
      </c>
      <c r="D500" s="6" t="s">
        <v>1360</v>
      </c>
      <c r="E500" s="5" t="str">
        <f>HYPERLINK("https://www.esco-net.com/wcs/escort/ec/detail?hHinCd=EA981CX-1A","EA981CX-1A")</f>
        <v>EA981CX-1A</v>
      </c>
    </row>
    <row r="501" spans="2:5" x14ac:dyDescent="0.2">
      <c r="B501" s="6" t="s">
        <v>144</v>
      </c>
      <c r="C501" s="6" t="s">
        <v>1361</v>
      </c>
      <c r="D501" s="6" t="s">
        <v>1362</v>
      </c>
      <c r="E501" s="5" t="str">
        <f>HYPERLINK("https://www.esco-net.com/wcs/escort/ec/detail?hHinCd=EA981CX-2.5A","EA981CX-2.5A")</f>
        <v>EA981CX-2.5A</v>
      </c>
    </row>
    <row r="502" spans="2:5" x14ac:dyDescent="0.2">
      <c r="B502" s="6" t="s">
        <v>144</v>
      </c>
      <c r="C502" s="6" t="s">
        <v>1363</v>
      </c>
      <c r="D502" s="6" t="s">
        <v>1364</v>
      </c>
      <c r="E502" s="5" t="str">
        <f>HYPERLINK("https://www.esco-net.com/wcs/escort/ec/detail?hHinCd=EA981CX-4A","EA981CX-4A")</f>
        <v>EA981CX-4A</v>
      </c>
    </row>
    <row r="503" spans="2:5" x14ac:dyDescent="0.2">
      <c r="B503" s="6" t="s">
        <v>145</v>
      </c>
      <c r="C503" s="6" t="s">
        <v>1365</v>
      </c>
      <c r="D503" s="6" t="s">
        <v>1366</v>
      </c>
      <c r="E503" s="5" t="str">
        <f>HYPERLINK("https://www.esco-net.com/wcs/escort/ec/detail?hHinCd=EA981DH-0.5A","EA981DH-0.5A")</f>
        <v>EA981DH-0.5A</v>
      </c>
    </row>
    <row r="504" spans="2:5" x14ac:dyDescent="0.2">
      <c r="B504" s="6" t="s">
        <v>11</v>
      </c>
      <c r="C504" s="6" t="s">
        <v>1367</v>
      </c>
      <c r="D504" s="6" t="s">
        <v>1368</v>
      </c>
      <c r="E504" s="5" t="str">
        <f>HYPERLINK("https://www.esco-net.com/wcs/escort/ec/detail?hHinCd=EA981VB-52","EA981VB-52")</f>
        <v>EA981VB-52</v>
      </c>
    </row>
    <row r="505" spans="2:5" x14ac:dyDescent="0.2">
      <c r="B505" s="6" t="s">
        <v>1369</v>
      </c>
      <c r="C505" s="6" t="s">
        <v>1370</v>
      </c>
      <c r="D505" s="6" t="s">
        <v>1371</v>
      </c>
      <c r="E505" s="5" t="str">
        <f>HYPERLINK("https://www.esco-net.com/wcs/escort/ec/detail?hHinCd=EA981WM-1.5","EA981WM-1.5")</f>
        <v>EA981WM-1.5</v>
      </c>
    </row>
    <row r="506" spans="2:5" x14ac:dyDescent="0.2">
      <c r="B506" s="6" t="s">
        <v>1372</v>
      </c>
      <c r="C506" s="6" t="s">
        <v>1373</v>
      </c>
      <c r="D506" s="6" t="s">
        <v>1374</v>
      </c>
      <c r="E506" s="5" t="str">
        <f>HYPERLINK("https://www.esco-net.com/wcs/escort/ec/detail?hHinCd=EA944DB-42","EA944DB-42")</f>
        <v>EA944DB-42</v>
      </c>
    </row>
    <row r="507" spans="2:5" x14ac:dyDescent="0.2">
      <c r="B507" s="6" t="s">
        <v>146</v>
      </c>
      <c r="C507" s="6" t="s">
        <v>1375</v>
      </c>
      <c r="D507" s="6" t="s">
        <v>1376</v>
      </c>
      <c r="E507" s="5" t="str">
        <f>HYPERLINK("https://www.esco-net.com/wcs/escort/ec/detail?hHinCd=EA765MH-94","EA765MH-94")</f>
        <v>EA765MH-94</v>
      </c>
    </row>
    <row r="508" spans="2:5" x14ac:dyDescent="0.2">
      <c r="B508" s="6" t="s">
        <v>63</v>
      </c>
      <c r="C508" s="6" t="s">
        <v>1377</v>
      </c>
      <c r="D508" s="6" t="s">
        <v>1378</v>
      </c>
      <c r="E508" s="5" t="str">
        <f>HYPERLINK("https://www.esco-net.com/wcs/escort/ec/detail?hHinCd=EA765MJ-211","EA765MJ-211")</f>
        <v>EA765MJ-211</v>
      </c>
    </row>
    <row r="509" spans="2:5" x14ac:dyDescent="0.2">
      <c r="B509" s="6" t="s">
        <v>63</v>
      </c>
      <c r="C509" s="6" t="s">
        <v>1379</v>
      </c>
      <c r="D509" s="6" t="s">
        <v>1380</v>
      </c>
      <c r="E509" s="5" t="str">
        <f>HYPERLINK("https://www.esco-net.com/wcs/escort/ec/detail?hHinCd=EA765MJ-216B","EA765MJ-216B")</f>
        <v>EA765MJ-216B</v>
      </c>
    </row>
    <row r="510" spans="2:5" x14ac:dyDescent="0.2">
      <c r="B510" s="6" t="s">
        <v>147</v>
      </c>
      <c r="C510" s="6" t="s">
        <v>1381</v>
      </c>
      <c r="D510" s="6" t="s">
        <v>1382</v>
      </c>
      <c r="E510" s="5" t="str">
        <f>HYPERLINK("https://www.esco-net.com/wcs/escort/ec/detail?hHinCd=EA765BR-33","EA765BR-33")</f>
        <v>EA765BR-33</v>
      </c>
    </row>
    <row r="511" spans="2:5" x14ac:dyDescent="0.2">
      <c r="B511" s="6" t="s">
        <v>1383</v>
      </c>
      <c r="C511" s="6" t="s">
        <v>1384</v>
      </c>
      <c r="D511" s="6" t="s">
        <v>1385</v>
      </c>
      <c r="E511" s="5" t="str">
        <f>HYPERLINK("https://www.esco-net.com/wcs/escort/ec/detail?hHinCd=EA765FM-12","EA765FM-12")</f>
        <v>EA765FM-12</v>
      </c>
    </row>
    <row r="512" spans="2:5" x14ac:dyDescent="0.2">
      <c r="B512" s="6" t="s">
        <v>1383</v>
      </c>
      <c r="C512" s="6" t="s">
        <v>1386</v>
      </c>
      <c r="D512" s="6" t="s">
        <v>1387</v>
      </c>
      <c r="E512" s="5" t="str">
        <f>HYPERLINK("https://www.esco-net.com/wcs/escort/ec/detail?hHinCd=EA765FM-32","EA765FM-32")</f>
        <v>EA765FM-32</v>
      </c>
    </row>
    <row r="513" spans="2:5" x14ac:dyDescent="0.2">
      <c r="B513" s="6" t="s">
        <v>1388</v>
      </c>
      <c r="C513" s="6" t="s">
        <v>1389</v>
      </c>
      <c r="D513" s="6" t="s">
        <v>1390</v>
      </c>
      <c r="E513" s="5" t="str">
        <f>HYPERLINK("https://www.esco-net.com/wcs/escort/ec/detail?hHinCd=EA765MD-101","EA765MD-101")</f>
        <v>EA765MD-101</v>
      </c>
    </row>
    <row r="514" spans="2:5" x14ac:dyDescent="0.2">
      <c r="B514" s="6" t="s">
        <v>1388</v>
      </c>
      <c r="C514" s="6" t="s">
        <v>1391</v>
      </c>
      <c r="D514" s="6" t="s">
        <v>1392</v>
      </c>
      <c r="E514" s="5"/>
    </row>
    <row r="515" spans="2:5" x14ac:dyDescent="0.2">
      <c r="B515" s="6" t="s">
        <v>1393</v>
      </c>
      <c r="C515" s="6" t="s">
        <v>1394</v>
      </c>
      <c r="D515" s="6" t="s">
        <v>1395</v>
      </c>
      <c r="E515" s="5" t="str">
        <f>HYPERLINK("https://www.esco-net.com/wcs/escort/ec/detail?hHinCd=EA762GF-23","EA762GF-23")</f>
        <v>EA762GF-23</v>
      </c>
    </row>
    <row r="516" spans="2:5" x14ac:dyDescent="0.2">
      <c r="B516" s="6" t="s">
        <v>148</v>
      </c>
      <c r="C516" s="6" t="s">
        <v>1396</v>
      </c>
      <c r="D516" s="6" t="s">
        <v>1397</v>
      </c>
      <c r="E516" s="5"/>
    </row>
    <row r="517" spans="2:5" x14ac:dyDescent="0.2">
      <c r="B517" s="6" t="s">
        <v>149</v>
      </c>
      <c r="C517" s="6" t="s">
        <v>1398</v>
      </c>
      <c r="D517" s="6" t="s">
        <v>1399</v>
      </c>
      <c r="E517" s="5" t="str">
        <f>HYPERLINK("https://www.esco-net.com/wcs/escort/ec/detail?hHinCd=EA762FG-441A","EA762FG-441A")</f>
        <v>EA762FG-441A</v>
      </c>
    </row>
    <row r="518" spans="2:5" x14ac:dyDescent="0.2">
      <c r="B518" s="6" t="s">
        <v>1400</v>
      </c>
      <c r="C518" s="6" t="s">
        <v>1401</v>
      </c>
      <c r="D518" s="6" t="s">
        <v>1402</v>
      </c>
      <c r="E518" s="5" t="str">
        <f>HYPERLINK("https://www.esco-net.com/wcs/escort/ec/detail?hHinCd=EA638LA-96","EA638LA-96")</f>
        <v>EA638LA-96</v>
      </c>
    </row>
    <row r="519" spans="2:5" x14ac:dyDescent="0.2">
      <c r="B519" s="6" t="s">
        <v>1400</v>
      </c>
      <c r="C519" s="6" t="s">
        <v>1403</v>
      </c>
      <c r="D519" s="6" t="s">
        <v>1404</v>
      </c>
      <c r="E519" s="5"/>
    </row>
    <row r="520" spans="2:5" x14ac:dyDescent="0.2">
      <c r="B520" s="6" t="s">
        <v>1405</v>
      </c>
      <c r="C520" s="6" t="s">
        <v>1406</v>
      </c>
      <c r="D520" s="6" t="s">
        <v>1407</v>
      </c>
      <c r="E520" s="5"/>
    </row>
    <row r="521" spans="2:5" x14ac:dyDescent="0.2">
      <c r="B521" s="6" t="s">
        <v>1408</v>
      </c>
      <c r="C521" s="6" t="s">
        <v>1409</v>
      </c>
      <c r="D521" s="6" t="s">
        <v>1410</v>
      </c>
      <c r="E521" s="5" t="str">
        <f>HYPERLINK("https://www.esco-net.com/wcs/escort/ec/detail?hHinCd=EA762DA-25","EA762DA-25")</f>
        <v>EA762DA-25</v>
      </c>
    </row>
    <row r="522" spans="2:5" x14ac:dyDescent="0.2">
      <c r="B522" s="6" t="s">
        <v>1408</v>
      </c>
      <c r="C522" s="6" t="s">
        <v>1411</v>
      </c>
      <c r="D522" s="6" t="s">
        <v>1412</v>
      </c>
      <c r="E522" s="5" t="str">
        <f>HYPERLINK("https://www.esco-net.com/wcs/escort/ec/detail?hHinCd=EA762DB-21","EA762DB-21")</f>
        <v>EA762DB-21</v>
      </c>
    </row>
    <row r="523" spans="2:5" x14ac:dyDescent="0.2">
      <c r="B523" s="6" t="s">
        <v>1413</v>
      </c>
      <c r="C523" s="6" t="s">
        <v>1414</v>
      </c>
      <c r="D523" s="6" t="s">
        <v>1415</v>
      </c>
      <c r="E523" s="5" t="str">
        <f>HYPERLINK("https://www.esco-net.com/wcs/escort/ec/detail?hHinCd=EA927SB-46","EA927SB-46")</f>
        <v>EA927SB-46</v>
      </c>
    </row>
    <row r="524" spans="2:5" x14ac:dyDescent="0.2">
      <c r="B524" s="6" t="s">
        <v>1416</v>
      </c>
      <c r="C524" s="6" t="s">
        <v>1417</v>
      </c>
      <c r="D524" s="6" t="s">
        <v>1418</v>
      </c>
      <c r="E524" s="5" t="str">
        <f>HYPERLINK("https://www.esco-net.com/wcs/escort/ec/detail?hHinCd=EA995BB-2A","EA995BB-2A")</f>
        <v>EA995BB-2A</v>
      </c>
    </row>
    <row r="525" spans="2:5" x14ac:dyDescent="0.2">
      <c r="B525" s="6" t="s">
        <v>150</v>
      </c>
      <c r="C525" s="6" t="s">
        <v>1419</v>
      </c>
      <c r="D525" s="6" t="s">
        <v>1420</v>
      </c>
      <c r="E525" s="5" t="str">
        <f>HYPERLINK("https://www.esco-net.com/wcs/escort/ec/detail?hHinCd=EA761GA-60","EA761GA-60")</f>
        <v>EA761GA-60</v>
      </c>
    </row>
    <row r="526" spans="2:5" x14ac:dyDescent="0.2">
      <c r="B526" s="6" t="s">
        <v>150</v>
      </c>
      <c r="C526" s="6" t="s">
        <v>1421</v>
      </c>
      <c r="D526" s="6" t="s">
        <v>1422</v>
      </c>
      <c r="E526" s="5" t="str">
        <f>HYPERLINK("https://www.esco-net.com/wcs/escort/ec/detail?hHinCd=EA761GA-60","EA761GA-60")</f>
        <v>EA761GA-60</v>
      </c>
    </row>
    <row r="527" spans="2:5" x14ac:dyDescent="0.2">
      <c r="B527" s="6" t="s">
        <v>1423</v>
      </c>
      <c r="C527" s="6" t="s">
        <v>1424</v>
      </c>
      <c r="D527" s="6" t="s">
        <v>1425</v>
      </c>
      <c r="E527" s="5" t="str">
        <f>HYPERLINK("https://www.esco-net.com/wcs/escort/ec/detail?hHinCd=EA761G-109","EA761G-109")</f>
        <v>EA761G-109</v>
      </c>
    </row>
    <row r="528" spans="2:5" x14ac:dyDescent="0.2">
      <c r="B528" s="6" t="s">
        <v>151</v>
      </c>
      <c r="C528" s="6" t="s">
        <v>1426</v>
      </c>
      <c r="D528" s="6" t="s">
        <v>1427</v>
      </c>
      <c r="E528" s="5" t="str">
        <f>HYPERLINK("https://www.esco-net.com/wcs/escort/ec/detail?hHinCd=EA761LC-24","EA761LC-24")</f>
        <v>EA761LC-24</v>
      </c>
    </row>
    <row r="529" spans="2:5" x14ac:dyDescent="0.2">
      <c r="B529" s="6" t="s">
        <v>1428</v>
      </c>
      <c r="C529" s="6" t="s">
        <v>1429</v>
      </c>
      <c r="D529" s="6" t="s">
        <v>1430</v>
      </c>
      <c r="E529" s="5"/>
    </row>
    <row r="530" spans="2:5" x14ac:dyDescent="0.2">
      <c r="B530" s="6" t="s">
        <v>1431</v>
      </c>
      <c r="C530" s="6" t="s">
        <v>1432</v>
      </c>
      <c r="D530" s="6" t="s">
        <v>1433</v>
      </c>
      <c r="E530" s="5" t="str">
        <f>HYPERLINK("https://www.esco-net.com/wcs/escort/ec/detail?hHinCd=EA764AW-17","EA764AW-17")</f>
        <v>EA764AW-17</v>
      </c>
    </row>
    <row r="531" spans="2:5" x14ac:dyDescent="0.2">
      <c r="B531" s="6" t="s">
        <v>1434</v>
      </c>
      <c r="C531" s="6" t="s">
        <v>1435</v>
      </c>
      <c r="D531" s="6" t="s">
        <v>1436</v>
      </c>
      <c r="E531" s="5"/>
    </row>
    <row r="532" spans="2:5" x14ac:dyDescent="0.2">
      <c r="B532" s="6" t="s">
        <v>1437</v>
      </c>
      <c r="C532" s="6" t="s">
        <v>1438</v>
      </c>
      <c r="D532" s="6" t="s">
        <v>1439</v>
      </c>
      <c r="E532" s="5" t="str">
        <f>HYPERLINK("https://www.esco-net.com/wcs/escort/ec/detail?hHinCd=EA927-195","EA927-195")</f>
        <v>EA927-195</v>
      </c>
    </row>
    <row r="533" spans="2:5" x14ac:dyDescent="0.2">
      <c r="B533" s="6" t="s">
        <v>152</v>
      </c>
      <c r="C533" s="6" t="s">
        <v>1440</v>
      </c>
      <c r="D533" s="6" t="s">
        <v>1441</v>
      </c>
      <c r="E533" s="5" t="str">
        <f>HYPERLINK("https://www.esco-net.com/wcs/escort/ec/detail?hHinCd=EA764AT-14","EA764AT-14")</f>
        <v>EA764AT-14</v>
      </c>
    </row>
    <row r="534" spans="2:5" x14ac:dyDescent="0.2">
      <c r="B534" s="6" t="s">
        <v>1442</v>
      </c>
      <c r="C534" s="6" t="s">
        <v>1443</v>
      </c>
      <c r="D534" s="6" t="s">
        <v>1444</v>
      </c>
      <c r="E534" s="5" t="str">
        <f>HYPERLINK("https://www.esco-net.com/wcs/escort/ec/detail?hHinCd=EA764AH-11","EA764AH-11")</f>
        <v>EA764AH-11</v>
      </c>
    </row>
    <row r="535" spans="2:5" x14ac:dyDescent="0.2">
      <c r="B535" s="6" t="s">
        <v>1445</v>
      </c>
      <c r="C535" s="6" t="s">
        <v>1446</v>
      </c>
      <c r="D535" s="6" t="s">
        <v>1447</v>
      </c>
      <c r="E535" s="5"/>
    </row>
    <row r="536" spans="2:5" x14ac:dyDescent="0.2">
      <c r="B536" s="6" t="s">
        <v>153</v>
      </c>
      <c r="C536" s="6" t="s">
        <v>1448</v>
      </c>
      <c r="D536" s="6" t="s">
        <v>1449</v>
      </c>
      <c r="E536" s="5" t="str">
        <f>HYPERLINK("https://www.esco-net.com/wcs/escort/ec/detail?hHinCd=EA815GL-103B","EA815GL-103B")</f>
        <v>EA815GL-103B</v>
      </c>
    </row>
    <row r="537" spans="2:5" x14ac:dyDescent="0.2">
      <c r="B537" s="6" t="s">
        <v>153</v>
      </c>
      <c r="C537" s="6" t="s">
        <v>1450</v>
      </c>
      <c r="D537" s="6" t="s">
        <v>1451</v>
      </c>
      <c r="E537" s="5" t="str">
        <f>HYPERLINK("https://www.esco-net.com/wcs/escort/ec/detail?hHinCd=EA815GA-104","EA815GA-104")</f>
        <v>EA815GA-104</v>
      </c>
    </row>
    <row r="538" spans="2:5" x14ac:dyDescent="0.2">
      <c r="B538" s="6" t="s">
        <v>1452</v>
      </c>
      <c r="C538" s="6" t="s">
        <v>1453</v>
      </c>
      <c r="D538" s="6" t="s">
        <v>1454</v>
      </c>
      <c r="E538" s="5" t="str">
        <f>HYPERLINK("https://www.esco-net.com/wcs/escort/ec/detail?hHinCd=EA815GM-410A","EA815GM-410A")</f>
        <v>EA815GM-410A</v>
      </c>
    </row>
    <row r="539" spans="2:5" x14ac:dyDescent="0.2">
      <c r="B539" s="6" t="s">
        <v>1455</v>
      </c>
      <c r="C539" s="6" t="s">
        <v>1456</v>
      </c>
      <c r="D539" s="6" t="s">
        <v>1457</v>
      </c>
      <c r="E539" s="5"/>
    </row>
    <row r="540" spans="2:5" x14ac:dyDescent="0.2">
      <c r="B540" s="6" t="s">
        <v>1458</v>
      </c>
      <c r="C540" s="6" t="s">
        <v>1459</v>
      </c>
      <c r="D540" s="6" t="s">
        <v>1460</v>
      </c>
      <c r="E540" s="5" t="str">
        <f>HYPERLINK("https://www.esco-net.com/wcs/escort/ec/detail?hHinCd=EA764AJ-85A","EA764AJ-85A")</f>
        <v>EA764AJ-85A</v>
      </c>
    </row>
    <row r="541" spans="2:5" x14ac:dyDescent="0.2">
      <c r="B541" s="6" t="s">
        <v>64</v>
      </c>
      <c r="C541" s="6" t="s">
        <v>1461</v>
      </c>
      <c r="D541" s="6" t="s">
        <v>1462</v>
      </c>
      <c r="E541" s="5"/>
    </row>
    <row r="542" spans="2:5" x14ac:dyDescent="0.2">
      <c r="B542" s="6" t="s">
        <v>1463</v>
      </c>
      <c r="C542" s="6" t="s">
        <v>1464</v>
      </c>
      <c r="D542" s="6" t="s">
        <v>1465</v>
      </c>
      <c r="E542" s="5" t="str">
        <f>HYPERLINK("https://www.esco-net.com/wcs/escort/ec/detail?hHinCd=EA940PG-32A","EA940PG-32A")</f>
        <v>EA940PG-32A</v>
      </c>
    </row>
    <row r="543" spans="2:5" x14ac:dyDescent="0.2">
      <c r="B543" s="6" t="s">
        <v>1466</v>
      </c>
      <c r="C543" s="6" t="s">
        <v>1467</v>
      </c>
      <c r="D543" s="6" t="s">
        <v>1468</v>
      </c>
      <c r="E543" s="5"/>
    </row>
    <row r="544" spans="2:5" x14ac:dyDescent="0.2">
      <c r="B544" s="6" t="s">
        <v>1469</v>
      </c>
      <c r="C544" s="6" t="s">
        <v>1470</v>
      </c>
      <c r="D544" s="6" t="s">
        <v>1471</v>
      </c>
      <c r="E544" s="5" t="str">
        <f>HYPERLINK("https://www.esco-net.com/wcs/escort/ec/detail?hHinCd=EA764BY-124D","EA764BY-124D")</f>
        <v>EA764BY-124D</v>
      </c>
    </row>
    <row r="545" spans="2:5" x14ac:dyDescent="0.2">
      <c r="B545" s="6" t="s">
        <v>65</v>
      </c>
      <c r="C545" s="6" t="s">
        <v>1472</v>
      </c>
      <c r="D545" s="6" t="s">
        <v>1473</v>
      </c>
      <c r="E545" s="5" t="str">
        <f>HYPERLINK("https://www.esco-net.com/wcs/escort/ec/detail?hHinCd=EA764B-120","EA764B-120")</f>
        <v>EA764B-120</v>
      </c>
    </row>
    <row r="546" spans="2:5" x14ac:dyDescent="0.2">
      <c r="B546" s="6" t="s">
        <v>66</v>
      </c>
      <c r="C546" s="6" t="s">
        <v>1474</v>
      </c>
      <c r="D546" s="6" t="s">
        <v>1475</v>
      </c>
      <c r="E546" s="5" t="str">
        <f>HYPERLINK("https://www.esco-net.com/wcs/escort/ec/detail?hHinCd=EA764BB-128","EA764BB-128")</f>
        <v>EA764BB-128</v>
      </c>
    </row>
    <row r="547" spans="2:5" x14ac:dyDescent="0.2">
      <c r="B547" s="6" t="s">
        <v>1476</v>
      </c>
      <c r="C547" s="6" t="s">
        <v>1477</v>
      </c>
      <c r="D547" s="6" t="s">
        <v>1478</v>
      </c>
      <c r="E547" s="5" t="str">
        <f>HYPERLINK("https://www.esco-net.com/wcs/escort/ec/detail?hHinCd=EA983TS-21A","EA983TS-21A")</f>
        <v>EA983TS-21A</v>
      </c>
    </row>
    <row r="548" spans="2:5" x14ac:dyDescent="0.2">
      <c r="B548" s="6" t="s">
        <v>1479</v>
      </c>
      <c r="C548" s="6" t="s">
        <v>1480</v>
      </c>
      <c r="D548" s="6" t="s">
        <v>1481</v>
      </c>
      <c r="E548" s="5" t="str">
        <f>HYPERLINK("https://www.esco-net.com/wcs/escort/ec/detail?hHinCd=EA928AA-112","EA928AA-112")</f>
        <v>EA928AA-112</v>
      </c>
    </row>
    <row r="549" spans="2:5" x14ac:dyDescent="0.2">
      <c r="B549" s="6" t="s">
        <v>1482</v>
      </c>
      <c r="C549" s="6" t="s">
        <v>1483</v>
      </c>
      <c r="D549" s="6" t="s">
        <v>1484</v>
      </c>
      <c r="E549" s="5" t="str">
        <f>HYPERLINK("https://www.esco-net.com/wcs/escort/ec/detail?hHinCd=EA759X-46","EA759X-46")</f>
        <v>EA759X-46</v>
      </c>
    </row>
    <row r="550" spans="2:5" x14ac:dyDescent="0.2">
      <c r="B550" s="6" t="s">
        <v>1482</v>
      </c>
      <c r="C550" s="6" t="s">
        <v>1485</v>
      </c>
      <c r="D550" s="6" t="s">
        <v>1486</v>
      </c>
      <c r="E550" s="5"/>
    </row>
    <row r="551" spans="2:5" x14ac:dyDescent="0.2">
      <c r="B551" s="6" t="s">
        <v>1487</v>
      </c>
      <c r="C551" s="6" t="s">
        <v>1488</v>
      </c>
      <c r="D551" s="6" t="s">
        <v>1489</v>
      </c>
      <c r="E551" s="5"/>
    </row>
    <row r="552" spans="2:5" x14ac:dyDescent="0.2">
      <c r="B552" s="6" t="s">
        <v>1487</v>
      </c>
      <c r="C552" s="6" t="s">
        <v>1490</v>
      </c>
      <c r="D552" s="6" t="s">
        <v>1491</v>
      </c>
      <c r="E552" s="5"/>
    </row>
    <row r="553" spans="2:5" x14ac:dyDescent="0.2">
      <c r="B553" s="6" t="s">
        <v>1492</v>
      </c>
      <c r="C553" s="6" t="s">
        <v>1493</v>
      </c>
      <c r="D553" s="6" t="s">
        <v>1494</v>
      </c>
      <c r="E553" s="5"/>
    </row>
    <row r="554" spans="2:5" x14ac:dyDescent="0.2">
      <c r="B554" s="6" t="s">
        <v>154</v>
      </c>
      <c r="C554" s="6" t="s">
        <v>1495</v>
      </c>
      <c r="D554" s="6" t="s">
        <v>1496</v>
      </c>
      <c r="E554" s="5" t="str">
        <f>HYPERLINK("https://www.esco-net.com/wcs/escort/ec/detail?hHinCd=EA764A-174A","EA764A-174A")</f>
        <v>EA764A-174A</v>
      </c>
    </row>
    <row r="555" spans="2:5" x14ac:dyDescent="0.2">
      <c r="B555" s="6" t="s">
        <v>9</v>
      </c>
      <c r="C555" s="6" t="s">
        <v>1497</v>
      </c>
      <c r="D555" s="6" t="s">
        <v>1498</v>
      </c>
      <c r="E555" s="5" t="str">
        <f>HYPERLINK("https://www.esco-net.com/wcs/escort/ec/detail?hHinCd=EA759GK-62A","EA759GK-62A")</f>
        <v>EA759GK-62A</v>
      </c>
    </row>
    <row r="556" spans="2:5" x14ac:dyDescent="0.2">
      <c r="B556" s="6" t="s">
        <v>9</v>
      </c>
      <c r="C556" s="6" t="s">
        <v>1499</v>
      </c>
      <c r="D556" s="6" t="s">
        <v>1500</v>
      </c>
      <c r="E556" s="5" t="str">
        <f>HYPERLINK("https://www.esco-net.com/wcs/escort/ec/detail?hHinCd=EA759GV-24C","EA759GV-24C")</f>
        <v>EA759GV-24C</v>
      </c>
    </row>
    <row r="557" spans="2:5" x14ac:dyDescent="0.2">
      <c r="B557" s="6" t="s">
        <v>9</v>
      </c>
      <c r="C557" s="6" t="s">
        <v>1501</v>
      </c>
      <c r="D557" s="6" t="s">
        <v>1502</v>
      </c>
      <c r="E557" s="5"/>
    </row>
    <row r="558" spans="2:5" x14ac:dyDescent="0.2">
      <c r="B558" s="6" t="s">
        <v>20</v>
      </c>
      <c r="C558" s="6" t="s">
        <v>1503</v>
      </c>
      <c r="D558" s="6" t="s">
        <v>1498</v>
      </c>
      <c r="E558" s="5" t="str">
        <f>HYPERLINK("https://www.esco-net.com/wcs/escort/ec/detail?hHinCd=EA759GK-72","EA759GK-72")</f>
        <v>EA759GK-72</v>
      </c>
    </row>
    <row r="559" spans="2:5" x14ac:dyDescent="0.2">
      <c r="B559" s="6" t="s">
        <v>1504</v>
      </c>
      <c r="C559" s="6" t="s">
        <v>1505</v>
      </c>
      <c r="D559" s="6" t="s">
        <v>1506</v>
      </c>
      <c r="E559" s="5" t="str">
        <f>HYPERLINK("https://www.esco-net.com/wcs/escort/ec/detail?hHinCd=EA762EE-106","EA762EE-106")</f>
        <v>EA762EE-106</v>
      </c>
    </row>
    <row r="560" spans="2:5" x14ac:dyDescent="0.2">
      <c r="B560" s="6" t="s">
        <v>155</v>
      </c>
      <c r="C560" s="6" t="s">
        <v>1507</v>
      </c>
      <c r="D560" s="6" t="s">
        <v>1508</v>
      </c>
      <c r="E560" s="5"/>
    </row>
    <row r="561" spans="2:5" x14ac:dyDescent="0.2">
      <c r="B561" s="6" t="s">
        <v>155</v>
      </c>
      <c r="C561" s="6" t="s">
        <v>1509</v>
      </c>
      <c r="D561" s="6" t="s">
        <v>1510</v>
      </c>
      <c r="E561" s="5"/>
    </row>
    <row r="562" spans="2:5" x14ac:dyDescent="0.2">
      <c r="B562" s="6" t="s">
        <v>1511</v>
      </c>
      <c r="C562" s="6" t="s">
        <v>1512</v>
      </c>
      <c r="D562" s="6" t="s">
        <v>1513</v>
      </c>
      <c r="E562" s="5" t="str">
        <f>HYPERLINK("https://www.esco-net.com/wcs/escort/ec/detail?hHinCd=EA763ZD-53A","EA763ZD-53A")</f>
        <v>EA763ZD-53A</v>
      </c>
    </row>
    <row r="563" spans="2:5" x14ac:dyDescent="0.2">
      <c r="B563" s="6" t="s">
        <v>156</v>
      </c>
      <c r="C563" s="6" t="s">
        <v>1514</v>
      </c>
      <c r="D563" s="6" t="s">
        <v>1515</v>
      </c>
      <c r="E563" s="5" t="str">
        <f>HYPERLINK("https://www.esco-net.com/wcs/escort/ec/detail?hHinCd=EA763AC-43E","EA763AC-43E")</f>
        <v>EA763AC-43E</v>
      </c>
    </row>
    <row r="564" spans="2:5" x14ac:dyDescent="0.2">
      <c r="B564" s="6" t="s">
        <v>156</v>
      </c>
      <c r="C564" s="6" t="s">
        <v>1516</v>
      </c>
      <c r="D564" s="6" t="s">
        <v>1517</v>
      </c>
      <c r="E564" s="5" t="str">
        <f>HYPERLINK("https://www.esco-net.com/wcs/escort/ec/detail?hHinCd=EA763AC-44E","EA763AC-44E")</f>
        <v>EA763AC-44E</v>
      </c>
    </row>
    <row r="565" spans="2:5" x14ac:dyDescent="0.2">
      <c r="B565" s="6" t="s">
        <v>157</v>
      </c>
      <c r="C565" s="6" t="s">
        <v>1518</v>
      </c>
      <c r="D565" s="6" t="s">
        <v>1519</v>
      </c>
      <c r="E565" s="5" t="str">
        <f>HYPERLINK("https://www.esco-net.com/wcs/escort/ec/detail?hHinCd=EA798CN-15","EA798CN-15")</f>
        <v>EA798CN-15</v>
      </c>
    </row>
    <row r="566" spans="2:5" x14ac:dyDescent="0.2">
      <c r="B566" s="6" t="s">
        <v>1520</v>
      </c>
      <c r="C566" s="6" t="s">
        <v>1521</v>
      </c>
      <c r="D566" s="6" t="s">
        <v>1522</v>
      </c>
      <c r="E566" s="5" t="str">
        <f>HYPERLINK("https://www.esco-net.com/wcs/escort/ec/detail?hHinCd=EA790AH-1D","EA790AH-1D")</f>
        <v>EA790AH-1D</v>
      </c>
    </row>
    <row r="567" spans="2:5" x14ac:dyDescent="0.2">
      <c r="B567" s="6" t="s">
        <v>158</v>
      </c>
      <c r="C567" s="6" t="s">
        <v>1523</v>
      </c>
      <c r="D567" s="6" t="s">
        <v>1524</v>
      </c>
      <c r="E567" s="5" t="str">
        <f>HYPERLINK("https://www.esco-net.com/wcs/escort/ec/detail?hHinCd=EA759GA-179A","EA759GA-179A")</f>
        <v>EA759GA-179A</v>
      </c>
    </row>
    <row r="568" spans="2:5" x14ac:dyDescent="0.2">
      <c r="B568" s="6" t="s">
        <v>158</v>
      </c>
      <c r="C568" s="6" t="s">
        <v>1525</v>
      </c>
      <c r="D568" s="6" t="s">
        <v>1526</v>
      </c>
      <c r="E568" s="5" t="str">
        <f>HYPERLINK("https://www.esco-net.com/wcs/escort/ec/detail?hHinCd=EA759GA-200A","EA759GA-200A")</f>
        <v>EA759GA-200A</v>
      </c>
    </row>
    <row r="569" spans="2:5" x14ac:dyDescent="0.2">
      <c r="B569" s="6" t="s">
        <v>1527</v>
      </c>
      <c r="C569" s="6" t="s">
        <v>1528</v>
      </c>
      <c r="D569" s="6" t="s">
        <v>1529</v>
      </c>
      <c r="E569" s="5"/>
    </row>
    <row r="570" spans="2:5" x14ac:dyDescent="0.2">
      <c r="B570" s="6" t="s">
        <v>159</v>
      </c>
      <c r="C570" s="6" t="s">
        <v>1530</v>
      </c>
      <c r="D570" s="6" t="s">
        <v>1531</v>
      </c>
      <c r="E570" s="5" t="str">
        <f>HYPERLINK("https://www.esco-net.com/wcs/escort/ec/detail?hHinCd=EA757AD-124","EA757AD-124")</f>
        <v>EA757AD-124</v>
      </c>
    </row>
    <row r="571" spans="2:5" x14ac:dyDescent="0.2">
      <c r="B571" s="6" t="s">
        <v>160</v>
      </c>
      <c r="C571" s="6" t="s">
        <v>1532</v>
      </c>
      <c r="D571" s="6" t="s">
        <v>1533</v>
      </c>
      <c r="E571" s="5" t="str">
        <f>HYPERLINK("https://www.esco-net.com/wcs/escort/ec/detail?hHinCd=EA757AD-43B","EA757AD-43B")</f>
        <v>EA757AD-43B</v>
      </c>
    </row>
    <row r="572" spans="2:5" x14ac:dyDescent="0.2">
      <c r="B572" s="6" t="s">
        <v>160</v>
      </c>
      <c r="C572" s="6" t="s">
        <v>1534</v>
      </c>
      <c r="D572" s="6" t="s">
        <v>1535</v>
      </c>
      <c r="E572" s="5" t="str">
        <f>HYPERLINK("https://www.esco-net.com/wcs/escort/ec/detail?hHinCd=EA757AD-94","EA757AD-94")</f>
        <v>EA757AD-94</v>
      </c>
    </row>
    <row r="573" spans="2:5" x14ac:dyDescent="0.2">
      <c r="B573" s="6" t="s">
        <v>160</v>
      </c>
      <c r="C573" s="6" t="s">
        <v>1536</v>
      </c>
      <c r="D573" s="6" t="s">
        <v>1537</v>
      </c>
      <c r="E573" s="5" t="str">
        <f>HYPERLINK("https://www.esco-net.com/wcs/escort/ec/detail?hHinCd=EA757AC-31","EA757AC-31")</f>
        <v>EA757AC-31</v>
      </c>
    </row>
    <row r="574" spans="2:5" x14ac:dyDescent="0.2">
      <c r="B574" s="6" t="s">
        <v>67</v>
      </c>
      <c r="C574" s="6" t="s">
        <v>1538</v>
      </c>
      <c r="D574" s="6" t="s">
        <v>1539</v>
      </c>
      <c r="E574" s="5" t="str">
        <f>HYPERLINK("https://www.esco-net.com/wcs/escort/ec/detail?hHinCd=EA954HC-549","EA954HC-549")</f>
        <v>EA954HC-549</v>
      </c>
    </row>
    <row r="575" spans="2:5" x14ac:dyDescent="0.2">
      <c r="B575" s="6" t="s">
        <v>1540</v>
      </c>
      <c r="C575" s="6" t="s">
        <v>1541</v>
      </c>
      <c r="D575" s="6" t="s">
        <v>1542</v>
      </c>
      <c r="E575" s="5" t="str">
        <f>HYPERLINK("https://www.esco-net.com/wcs/escort/ec/detail?hHinCd=EA954HD-5","EA954HD-5")</f>
        <v>EA954HD-5</v>
      </c>
    </row>
    <row r="576" spans="2:5" x14ac:dyDescent="0.2">
      <c r="B576" s="6" t="s">
        <v>1543</v>
      </c>
      <c r="C576" s="6" t="s">
        <v>1544</v>
      </c>
      <c r="D576" s="6" t="s">
        <v>1545</v>
      </c>
      <c r="E576" s="5" t="str">
        <f>HYPERLINK("https://www.esco-net.com/wcs/escort/ec/detail?hHinCd=EA954HC-9A","EA954HC-9A")</f>
        <v>EA954HC-9A</v>
      </c>
    </row>
    <row r="577" spans="2:5" x14ac:dyDescent="0.2">
      <c r="B577" s="6" t="s">
        <v>1546</v>
      </c>
      <c r="C577" s="6" t="s">
        <v>1547</v>
      </c>
      <c r="D577" s="6" t="s">
        <v>1548</v>
      </c>
      <c r="E577" s="5" t="str">
        <f>HYPERLINK("https://www.esco-net.com/wcs/escort/ec/detail?hHinCd=EA954JA-70C","EA954JA-70C")</f>
        <v>EA954JA-70C</v>
      </c>
    </row>
    <row r="578" spans="2:5" x14ac:dyDescent="0.2">
      <c r="B578" s="6" t="s">
        <v>1549</v>
      </c>
      <c r="C578" s="6" t="s">
        <v>1550</v>
      </c>
      <c r="D578" s="6" t="s">
        <v>1551</v>
      </c>
      <c r="E578" s="5" t="str">
        <f>HYPERLINK("https://www.esco-net.com/wcs/escort/ec/detail?hHinCd=EA954DF-303","EA954DF-303")</f>
        <v>EA954DF-303</v>
      </c>
    </row>
    <row r="579" spans="2:5" x14ac:dyDescent="0.2">
      <c r="B579" s="6" t="s">
        <v>161</v>
      </c>
      <c r="C579" s="6" t="s">
        <v>1552</v>
      </c>
      <c r="D579" s="6" t="s">
        <v>1553</v>
      </c>
      <c r="E579" s="5" t="str">
        <f>HYPERLINK("https://www.esco-net.com/wcs/escort/ec/detail?hHinCd=EA956XF-21","EA956XF-21")</f>
        <v>EA956XF-21</v>
      </c>
    </row>
    <row r="580" spans="2:5" x14ac:dyDescent="0.2">
      <c r="B580" s="6" t="s">
        <v>1554</v>
      </c>
      <c r="C580" s="6" t="s">
        <v>1555</v>
      </c>
      <c r="D580" s="6" t="s">
        <v>1556</v>
      </c>
      <c r="E580" s="5" t="str">
        <f>HYPERLINK("https://www.esco-net.com/wcs/escort/ec/detail?hHinCd=EA954HC-466","EA954HC-466")</f>
        <v>EA954HC-466</v>
      </c>
    </row>
    <row r="581" spans="2:5" x14ac:dyDescent="0.2">
      <c r="B581" s="6" t="s">
        <v>1557</v>
      </c>
      <c r="C581" s="6" t="s">
        <v>1558</v>
      </c>
      <c r="D581" s="6" t="s">
        <v>1559</v>
      </c>
      <c r="E581" s="5" t="str">
        <f>HYPERLINK("https://www.esco-net.com/wcs/escort/ec/detail?hHinCd=EA506MA-32A","EA506MA-32A")</f>
        <v>EA506MA-32A</v>
      </c>
    </row>
    <row r="582" spans="2:5" x14ac:dyDescent="0.2">
      <c r="B582" s="6" t="s">
        <v>68</v>
      </c>
      <c r="C582" s="6" t="s">
        <v>1560</v>
      </c>
      <c r="D582" s="6" t="s">
        <v>1561</v>
      </c>
      <c r="E582" s="5" t="str">
        <f>HYPERLINK("https://www.esco-net.com/wcs/escort/ec/detail?hHinCd=EA927AG-212","EA927AG-212")</f>
        <v>EA927AG-212</v>
      </c>
    </row>
    <row r="583" spans="2:5" x14ac:dyDescent="0.2">
      <c r="B583" s="6" t="s">
        <v>68</v>
      </c>
      <c r="C583" s="6" t="s">
        <v>1562</v>
      </c>
      <c r="D583" s="6" t="s">
        <v>1563</v>
      </c>
      <c r="E583" s="5" t="str">
        <f>HYPERLINK("https://www.esco-net.com/wcs/escort/ec/detail?hHinCd=EA927BB-141","EA927BB-141")</f>
        <v>EA927BB-141</v>
      </c>
    </row>
    <row r="584" spans="2:5" x14ac:dyDescent="0.2">
      <c r="B584" s="6" t="s">
        <v>1564</v>
      </c>
      <c r="C584" s="6" t="s">
        <v>1565</v>
      </c>
      <c r="D584" s="6" t="s">
        <v>1566</v>
      </c>
      <c r="E584" s="5" t="str">
        <f>HYPERLINK("https://www.esco-net.com/wcs/escort/ec/detail?hHinCd=EA927CH-58","EA927CH-58")</f>
        <v>EA927CH-58</v>
      </c>
    </row>
    <row r="585" spans="2:5" x14ac:dyDescent="0.2">
      <c r="B585" s="6" t="s">
        <v>162</v>
      </c>
      <c r="C585" s="6" t="s">
        <v>1567</v>
      </c>
      <c r="D585" s="6" t="s">
        <v>1568</v>
      </c>
      <c r="E585" s="5" t="str">
        <f>HYPERLINK("https://www.esco-net.com/wcs/escort/ec/detail?hHinCd=EA922JB-2","EA922JB-2")</f>
        <v>EA922JB-2</v>
      </c>
    </row>
    <row r="586" spans="2:5" x14ac:dyDescent="0.2">
      <c r="B586" s="6" t="s">
        <v>163</v>
      </c>
      <c r="C586" s="6" t="s">
        <v>1569</v>
      </c>
      <c r="D586" s="6" t="s">
        <v>1570</v>
      </c>
      <c r="E586" s="5" t="str">
        <f>HYPERLINK("https://www.esco-net.com/wcs/escort/ec/detail?hHinCd=EA997RY-103","EA997RY-103")</f>
        <v>EA997RY-103</v>
      </c>
    </row>
    <row r="587" spans="2:5" x14ac:dyDescent="0.2">
      <c r="B587" s="6" t="s">
        <v>1571</v>
      </c>
      <c r="C587" s="6" t="s">
        <v>1572</v>
      </c>
      <c r="D587" s="6" t="s">
        <v>1573</v>
      </c>
      <c r="E587" s="5" t="str">
        <f>HYPERLINK("https://www.esco-net.com/wcs/escort/ec/detail?hHinCd=EA758RK-11A","EA758RK-11A")</f>
        <v>EA758RK-11A</v>
      </c>
    </row>
    <row r="588" spans="2:5" x14ac:dyDescent="0.2">
      <c r="B588" s="6" t="s">
        <v>1574</v>
      </c>
      <c r="C588" s="6" t="s">
        <v>1575</v>
      </c>
      <c r="D588" s="6" t="s">
        <v>1576</v>
      </c>
      <c r="E588" s="5" t="str">
        <f>HYPERLINK("https://www.esco-net.com/wcs/escort/ec/detail?hHinCd=EA758MA-63","EA758MA-63")</f>
        <v>EA758MA-63</v>
      </c>
    </row>
    <row r="589" spans="2:5" x14ac:dyDescent="0.2">
      <c r="B589" s="6" t="s">
        <v>1574</v>
      </c>
      <c r="C589" s="6" t="s">
        <v>1577</v>
      </c>
      <c r="D589" s="6" t="s">
        <v>1578</v>
      </c>
      <c r="E589" s="5" t="str">
        <f>HYPERLINK("https://www.esco-net.com/wcs/escort/ec/detail?hHinCd=EA758FK-6A","EA758FK-6A")</f>
        <v>EA758FK-6A</v>
      </c>
    </row>
    <row r="590" spans="2:5" x14ac:dyDescent="0.2">
      <c r="B590" s="6" t="s">
        <v>1579</v>
      </c>
      <c r="C590" s="6" t="s">
        <v>1580</v>
      </c>
      <c r="D590" s="6" t="s">
        <v>1581</v>
      </c>
      <c r="E590" s="5" t="str">
        <f>HYPERLINK("https://www.esco-net.com/wcs/escort/ec/detail?hHinCd=EA758RX-15D","EA758RX-15D")</f>
        <v>EA758RX-15D</v>
      </c>
    </row>
    <row r="591" spans="2:5" x14ac:dyDescent="0.2">
      <c r="B591" s="6" t="s">
        <v>1582</v>
      </c>
      <c r="C591" s="6" t="s">
        <v>1583</v>
      </c>
      <c r="D591" s="6" t="s">
        <v>1584</v>
      </c>
      <c r="E591" s="5" t="str">
        <f>HYPERLINK("https://www.esco-net.com/wcs/escort/ec/detail?hHinCd=EA814EL-25B","EA814EL-25B")</f>
        <v>EA814EL-25B</v>
      </c>
    </row>
    <row r="592" spans="2:5" x14ac:dyDescent="0.2">
      <c r="B592" s="6" t="s">
        <v>1585</v>
      </c>
      <c r="C592" s="6" t="s">
        <v>1586</v>
      </c>
      <c r="D592" s="6" t="s">
        <v>1587</v>
      </c>
      <c r="E592" s="5" t="str">
        <f>HYPERLINK("https://www.esco-net.com/wcs/escort/ec/detail?hHinCd=EA814AT-50","EA814AT-50")</f>
        <v>EA814AT-50</v>
      </c>
    </row>
    <row r="593" spans="2:5" x14ac:dyDescent="0.2">
      <c r="B593" s="6" t="s">
        <v>164</v>
      </c>
      <c r="C593" s="6" t="s">
        <v>1588</v>
      </c>
      <c r="D593" s="6" t="s">
        <v>1589</v>
      </c>
      <c r="E593" s="5" t="str">
        <f>HYPERLINK("https://www.esco-net.com/wcs/escort/ec/detail?hHinCd=EA758C-108BB","EA758C-108BB")</f>
        <v>EA758C-108BB</v>
      </c>
    </row>
    <row r="594" spans="2:5" x14ac:dyDescent="0.2">
      <c r="B594" s="6" t="s">
        <v>165</v>
      </c>
      <c r="C594" s="6" t="s">
        <v>1590</v>
      </c>
      <c r="D594" s="6" t="s">
        <v>1591</v>
      </c>
      <c r="E594" s="5" t="str">
        <f>HYPERLINK("https://www.esco-net.com/wcs/escort/ec/detail?hHinCd=EA761XD-22A","EA761XD-22A")</f>
        <v>EA761XD-22A</v>
      </c>
    </row>
    <row r="595" spans="2:5" x14ac:dyDescent="0.2">
      <c r="B595" s="6" t="s">
        <v>69</v>
      </c>
      <c r="C595" s="6" t="s">
        <v>1592</v>
      </c>
      <c r="D595" s="6" t="s">
        <v>1593</v>
      </c>
      <c r="E595" s="5"/>
    </row>
    <row r="596" spans="2:5" x14ac:dyDescent="0.2">
      <c r="B596" s="6" t="s">
        <v>1594</v>
      </c>
      <c r="C596" s="6" t="s">
        <v>1595</v>
      </c>
      <c r="D596" s="6" t="s">
        <v>1596</v>
      </c>
      <c r="E596" s="5"/>
    </row>
    <row r="597" spans="2:5" x14ac:dyDescent="0.2">
      <c r="B597" s="6" t="s">
        <v>1597</v>
      </c>
      <c r="C597" s="6" t="s">
        <v>1598</v>
      </c>
      <c r="D597" s="6" t="s">
        <v>1599</v>
      </c>
      <c r="E597" s="5" t="str">
        <f>HYPERLINK("https://www.esco-net.com/wcs/escort/ec/detail?hHinCd=EA763AN-29","EA763AN-29")</f>
        <v>EA763AN-29</v>
      </c>
    </row>
    <row r="598" spans="2:5" x14ac:dyDescent="0.2">
      <c r="B598" s="6" t="s">
        <v>166</v>
      </c>
      <c r="C598" s="6" t="s">
        <v>1600</v>
      </c>
      <c r="D598" s="6" t="s">
        <v>1601</v>
      </c>
      <c r="E598" s="5" t="str">
        <f>HYPERLINK("https://www.esco-net.com/wcs/escort/ec/detail?hHinCd=EA763AZ-111","EA763AZ-111")</f>
        <v>EA763AZ-111</v>
      </c>
    </row>
    <row r="599" spans="2:5" x14ac:dyDescent="0.2">
      <c r="B599" s="6" t="s">
        <v>1602</v>
      </c>
      <c r="C599" s="6" t="s">
        <v>1603</v>
      </c>
      <c r="D599" s="6" t="s">
        <v>1604</v>
      </c>
      <c r="E599" s="5" t="str">
        <f>HYPERLINK("https://www.esco-net.com/wcs/escort/ec/detail?hHinCd=EA916HD-21","EA916HD-21")</f>
        <v>EA916HD-21</v>
      </c>
    </row>
    <row r="600" spans="2:5" x14ac:dyDescent="0.2">
      <c r="B600" s="6" t="s">
        <v>167</v>
      </c>
      <c r="C600" s="6" t="s">
        <v>1605</v>
      </c>
      <c r="D600" s="6" t="s">
        <v>1606</v>
      </c>
      <c r="E600" s="5" t="str">
        <f>HYPERLINK("https://www.esco-net.com/wcs/escort/ec/detail?hHinCd=EA540B-32","EA540B-32")</f>
        <v>EA540B-32</v>
      </c>
    </row>
    <row r="601" spans="2:5" x14ac:dyDescent="0.2">
      <c r="B601" s="6" t="s">
        <v>1607</v>
      </c>
      <c r="C601" s="6" t="s">
        <v>1608</v>
      </c>
      <c r="D601" s="6" t="s">
        <v>1609</v>
      </c>
      <c r="E601" s="5" t="str">
        <f>HYPERLINK("https://www.esco-net.com/wcs/escort/ec/detail?hHinCd=EA540AL-1","EA540AL-1")</f>
        <v>EA540AL-1</v>
      </c>
    </row>
    <row r="602" spans="2:5" x14ac:dyDescent="0.2">
      <c r="B602" s="6" t="s">
        <v>1610</v>
      </c>
      <c r="C602" s="6" t="s">
        <v>1611</v>
      </c>
      <c r="D602" s="6" t="s">
        <v>1612</v>
      </c>
      <c r="E602" s="5" t="str">
        <f>HYPERLINK("https://www.esco-net.com/wcs/escort/ec/detail?hHinCd=EA540AP-16","EA540AP-16")</f>
        <v>EA540AP-16</v>
      </c>
    </row>
    <row r="603" spans="2:5" x14ac:dyDescent="0.2">
      <c r="B603" s="6" t="s">
        <v>1610</v>
      </c>
      <c r="C603" s="6" t="s">
        <v>1613</v>
      </c>
      <c r="D603" s="6" t="s">
        <v>1614</v>
      </c>
      <c r="E603" s="5" t="str">
        <f>HYPERLINK("https://www.esco-net.com/wcs/escort/ec/detail?hHinCd=EA540LE-36","EA540LE-36")</f>
        <v>EA540LE-36</v>
      </c>
    </row>
    <row r="604" spans="2:5" x14ac:dyDescent="0.2">
      <c r="B604" s="6" t="s">
        <v>1615</v>
      </c>
      <c r="C604" s="6" t="s">
        <v>1616</v>
      </c>
      <c r="D604" s="6" t="s">
        <v>1617</v>
      </c>
      <c r="E604" s="5" t="str">
        <f>HYPERLINK("https://www.esco-net.com/wcs/escort/ec/detail?hHinCd=EA979AB-73","EA979AB-73")</f>
        <v>EA979AB-73</v>
      </c>
    </row>
    <row r="605" spans="2:5" x14ac:dyDescent="0.2">
      <c r="B605" s="6" t="s">
        <v>1618</v>
      </c>
      <c r="C605" s="6" t="s">
        <v>1619</v>
      </c>
      <c r="D605" s="6" t="s">
        <v>1620</v>
      </c>
      <c r="E605" s="5" t="str">
        <f>HYPERLINK("https://www.esco-net.com/wcs/escort/ec/detail?hHinCd=EA951FD-20A","EA951FD-20A")</f>
        <v>EA951FD-20A</v>
      </c>
    </row>
    <row r="606" spans="2:5" x14ac:dyDescent="0.2">
      <c r="B606" s="6" t="s">
        <v>1621</v>
      </c>
      <c r="C606" s="6" t="s">
        <v>1622</v>
      </c>
      <c r="D606" s="6" t="s">
        <v>1623</v>
      </c>
      <c r="E606" s="5" t="str">
        <f>HYPERLINK("https://www.esco-net.com/wcs/escort/ec/detail?hHinCd=EA951FE-115","EA951FE-115")</f>
        <v>EA951FE-115</v>
      </c>
    </row>
    <row r="607" spans="2:5" x14ac:dyDescent="0.2">
      <c r="B607" s="6" t="s">
        <v>168</v>
      </c>
      <c r="C607" s="6" t="s">
        <v>1624</v>
      </c>
      <c r="D607" s="6" t="s">
        <v>1625</v>
      </c>
      <c r="E607" s="5"/>
    </row>
    <row r="608" spans="2:5" x14ac:dyDescent="0.2">
      <c r="B608" s="6" t="s">
        <v>1626</v>
      </c>
      <c r="C608" s="6" t="s">
        <v>1627</v>
      </c>
      <c r="D608" s="6" t="s">
        <v>1628</v>
      </c>
      <c r="E608" s="5" t="str">
        <f>HYPERLINK("https://www.esco-net.com/wcs/escort/ec/detail?hHinCd=EA508TJ-2","EA508TJ-2")</f>
        <v>EA508TJ-2</v>
      </c>
    </row>
    <row r="609" spans="2:5" x14ac:dyDescent="0.2">
      <c r="B609" s="6" t="s">
        <v>1629</v>
      </c>
      <c r="C609" s="6" t="s">
        <v>1630</v>
      </c>
      <c r="D609" s="6" t="s">
        <v>1631</v>
      </c>
      <c r="E609" s="5" t="str">
        <f>HYPERLINK("https://www.esco-net.com/wcs/escort/ec/detail?hHinCd=EA912NB-5","EA912NB-5")</f>
        <v>EA912NB-5</v>
      </c>
    </row>
    <row r="610" spans="2:5" x14ac:dyDescent="0.2">
      <c r="B610" s="6" t="s">
        <v>169</v>
      </c>
      <c r="C610" s="6" t="s">
        <v>1632</v>
      </c>
      <c r="D610" s="6" t="s">
        <v>1633</v>
      </c>
      <c r="E610" s="5"/>
    </row>
    <row r="611" spans="2:5" x14ac:dyDescent="0.2">
      <c r="B611" s="6" t="s">
        <v>169</v>
      </c>
      <c r="C611" s="6" t="s">
        <v>1634</v>
      </c>
      <c r="D611" s="6" t="s">
        <v>1635</v>
      </c>
      <c r="E611" s="5" t="str">
        <f>HYPERLINK("https://www.esco-net.com/wcs/escort/ec/detail?hHinCd=EA929HB-13","EA929HB-13")</f>
        <v>EA929HB-13</v>
      </c>
    </row>
    <row r="612" spans="2:5" x14ac:dyDescent="0.2">
      <c r="B612" s="6" t="s">
        <v>70</v>
      </c>
      <c r="C612" s="6" t="s">
        <v>1636</v>
      </c>
      <c r="D612" s="6" t="s">
        <v>1637</v>
      </c>
      <c r="E612" s="5" t="str">
        <f>HYPERLINK("https://www.esco-net.com/wcs/escort/ec/detail?hHinCd=EA995AD-83B","EA995AD-83B")</f>
        <v>EA995AD-83B</v>
      </c>
    </row>
    <row r="613" spans="2:5" x14ac:dyDescent="0.2">
      <c r="B613" s="6" t="s">
        <v>70</v>
      </c>
      <c r="C613" s="6" t="s">
        <v>1638</v>
      </c>
      <c r="D613" s="6" t="s">
        <v>1639</v>
      </c>
      <c r="E613" s="5" t="str">
        <f>HYPERLINK("https://www.esco-net.com/wcs/escort/ec/detail?hHinCd=EA995AD-88B","EA995AD-88B")</f>
        <v>EA995AD-88B</v>
      </c>
    </row>
    <row r="614" spans="2:5" x14ac:dyDescent="0.2">
      <c r="B614" s="6" t="s">
        <v>170</v>
      </c>
      <c r="C614" s="6" t="s">
        <v>1640</v>
      </c>
      <c r="D614" s="6" t="s">
        <v>1641</v>
      </c>
      <c r="E614" s="5" t="str">
        <f>HYPERLINK("https://www.esco-net.com/wcs/escort/ec/detail?hHinCd=EA995AD-60B","EA995AD-60B")</f>
        <v>EA995AD-60B</v>
      </c>
    </row>
    <row r="615" spans="2:5" x14ac:dyDescent="0.2">
      <c r="B615" s="6" t="s">
        <v>170</v>
      </c>
      <c r="C615" s="6" t="s">
        <v>1642</v>
      </c>
      <c r="D615" s="6" t="s">
        <v>1643</v>
      </c>
      <c r="E615" s="5" t="str">
        <f>HYPERLINK("https://www.esco-net.com/wcs/escort/ec/detail?hHinCd=EA995AD-200A","EA995AD-200A")</f>
        <v>EA995AD-200A</v>
      </c>
    </row>
    <row r="616" spans="2:5" x14ac:dyDescent="0.2">
      <c r="B616" s="6" t="s">
        <v>170</v>
      </c>
      <c r="C616" s="6" t="s">
        <v>1644</v>
      </c>
      <c r="D616" s="6" t="s">
        <v>1645</v>
      </c>
      <c r="E616" s="5" t="str">
        <f>HYPERLINK("https://www.esco-net.com/wcs/escort/ec/detail?hHinCd=EA995AN-2","EA995AN-2")</f>
        <v>EA995AN-2</v>
      </c>
    </row>
    <row r="617" spans="2:5" x14ac:dyDescent="0.2">
      <c r="B617" s="6" t="s">
        <v>1646</v>
      </c>
      <c r="C617" s="6" t="s">
        <v>1647</v>
      </c>
      <c r="D617" s="6" t="s">
        <v>1648</v>
      </c>
      <c r="E617" s="5"/>
    </row>
    <row r="618" spans="2:5" x14ac:dyDescent="0.2">
      <c r="B618" s="6" t="s">
        <v>1649</v>
      </c>
      <c r="C618" s="6" t="s">
        <v>1650</v>
      </c>
      <c r="D618" s="6" t="s">
        <v>1651</v>
      </c>
      <c r="E618" s="5" t="str">
        <f>HYPERLINK("https://www.esco-net.com/wcs/escort/ec/detail?hHinCd=EA939AC-51B","EA939AC-51B")</f>
        <v>EA939AC-51B</v>
      </c>
    </row>
    <row r="619" spans="2:5" x14ac:dyDescent="0.2">
      <c r="B619" s="6" t="s">
        <v>1652</v>
      </c>
      <c r="C619" s="6" t="s">
        <v>1653</v>
      </c>
      <c r="D619" s="6" t="s">
        <v>1654</v>
      </c>
      <c r="E619" s="5"/>
    </row>
    <row r="620" spans="2:5" x14ac:dyDescent="0.2">
      <c r="B620" s="6" t="s">
        <v>171</v>
      </c>
      <c r="C620" s="6" t="s">
        <v>1655</v>
      </c>
      <c r="D620" s="6" t="s">
        <v>1656</v>
      </c>
      <c r="E620" s="5" t="str">
        <f>HYPERLINK("https://www.esco-net.com/wcs/escort/ec/detail?hHinCd=EA941B-52A","EA941B-52A")</f>
        <v>EA941B-52A</v>
      </c>
    </row>
    <row r="621" spans="2:5" x14ac:dyDescent="0.2">
      <c r="B621" s="6" t="s">
        <v>171</v>
      </c>
      <c r="C621" s="6" t="s">
        <v>1657</v>
      </c>
      <c r="D621" s="6" t="s">
        <v>1658</v>
      </c>
      <c r="E621" s="5" t="str">
        <f>HYPERLINK("https://www.esco-net.com/wcs/escort/ec/detail?hHinCd=EA941-2A","EA941-2A")</f>
        <v>EA941-2A</v>
      </c>
    </row>
    <row r="622" spans="2:5" x14ac:dyDescent="0.2">
      <c r="B622" s="6" t="s">
        <v>171</v>
      </c>
      <c r="C622" s="6" t="s">
        <v>1659</v>
      </c>
      <c r="D622" s="6" t="s">
        <v>1660</v>
      </c>
      <c r="E622" s="5" t="str">
        <f>HYPERLINK("https://www.esco-net.com/wcs/escort/ec/detail?hHinCd=EA941D-71","EA941D-71")</f>
        <v>EA941D-71</v>
      </c>
    </row>
    <row r="623" spans="2:5" x14ac:dyDescent="0.2">
      <c r="B623" s="6" t="s">
        <v>1661</v>
      </c>
      <c r="C623" s="6" t="s">
        <v>1662</v>
      </c>
      <c r="D623" s="6" t="s">
        <v>1663</v>
      </c>
      <c r="E623" s="5"/>
    </row>
    <row r="624" spans="2:5" x14ac:dyDescent="0.2">
      <c r="B624" s="6" t="s">
        <v>1661</v>
      </c>
      <c r="C624" s="6" t="s">
        <v>1664</v>
      </c>
      <c r="D624" s="6" t="s">
        <v>1665</v>
      </c>
      <c r="E624" s="5"/>
    </row>
    <row r="625" spans="2:5" x14ac:dyDescent="0.2">
      <c r="B625" s="6" t="s">
        <v>1666</v>
      </c>
      <c r="C625" s="6" t="s">
        <v>1667</v>
      </c>
      <c r="D625" s="6" t="s">
        <v>1668</v>
      </c>
      <c r="E625" s="5" t="str">
        <f>HYPERLINK("https://www.esco-net.com/wcs/escort/ec/detail?hHinCd=EA922AK-51B","EA922AK-51B")</f>
        <v>EA922AK-51B</v>
      </c>
    </row>
    <row r="626" spans="2:5" x14ac:dyDescent="0.2">
      <c r="B626" s="6" t="s">
        <v>172</v>
      </c>
      <c r="C626" s="6" t="s">
        <v>1669</v>
      </c>
      <c r="D626" s="6" t="s">
        <v>1670</v>
      </c>
      <c r="E626" s="5" t="str">
        <f>HYPERLINK("https://www.esco-net.com/wcs/escort/ec/detail?hHinCd=EA983AN-1B","EA983AN-1B")</f>
        <v>EA983AN-1B</v>
      </c>
    </row>
    <row r="627" spans="2:5" x14ac:dyDescent="0.2">
      <c r="B627" s="6" t="s">
        <v>172</v>
      </c>
      <c r="C627" s="6" t="s">
        <v>1671</v>
      </c>
      <c r="D627" s="6" t="s">
        <v>1672</v>
      </c>
      <c r="E627" s="5" t="str">
        <f>HYPERLINK("https://www.esco-net.com/wcs/escort/ec/detail?hHinCd=EA983AN-13B","EA983AN-13B")</f>
        <v>EA983AN-13B</v>
      </c>
    </row>
    <row r="628" spans="2:5" x14ac:dyDescent="0.2">
      <c r="B628" s="6" t="s">
        <v>172</v>
      </c>
      <c r="C628" s="6" t="s">
        <v>1673</v>
      </c>
      <c r="D628" s="6" t="s">
        <v>1674</v>
      </c>
      <c r="E628" s="5" t="str">
        <f>HYPERLINK("https://www.esco-net.com/wcs/escort/ec/detail?hHinCd=EA983AN-38A","EA983AN-38A")</f>
        <v>EA983AN-38A</v>
      </c>
    </row>
    <row r="629" spans="2:5" x14ac:dyDescent="0.2">
      <c r="B629" s="6" t="s">
        <v>172</v>
      </c>
      <c r="C629" s="6" t="s">
        <v>1675</v>
      </c>
      <c r="D629" s="6" t="s">
        <v>1676</v>
      </c>
      <c r="E629" s="5" t="str">
        <f>HYPERLINK("https://www.esco-net.com/wcs/escort/ec/detail?hHinCd=EA983RH-38A","EA983RH-38A")</f>
        <v>EA983RH-38A</v>
      </c>
    </row>
    <row r="630" spans="2:5" x14ac:dyDescent="0.2">
      <c r="B630" s="6" t="s">
        <v>1677</v>
      </c>
      <c r="C630" s="6" t="s">
        <v>1678</v>
      </c>
      <c r="D630" s="6" t="s">
        <v>1679</v>
      </c>
      <c r="E630" s="5" t="str">
        <f>HYPERLINK("https://www.esco-net.com/wcs/escort/ec/detail?hHinCd=EA800AR-126","EA800AR-126")</f>
        <v>EA800AR-126</v>
      </c>
    </row>
    <row r="631" spans="2:5" x14ac:dyDescent="0.2">
      <c r="B631" s="6" t="s">
        <v>1680</v>
      </c>
      <c r="C631" s="6" t="s">
        <v>1681</v>
      </c>
      <c r="D631" s="6" t="s">
        <v>1682</v>
      </c>
      <c r="E631" s="5" t="str">
        <f>HYPERLINK("https://www.esco-net.com/wcs/escort/ec/detail?hHinCd=EA800NE-2A","EA800NE-2A")</f>
        <v>EA800NE-2A</v>
      </c>
    </row>
    <row r="632" spans="2:5" x14ac:dyDescent="0.2">
      <c r="B632" s="6" t="s">
        <v>1683</v>
      </c>
      <c r="C632" s="6" t="s">
        <v>1684</v>
      </c>
      <c r="D632" s="6" t="s">
        <v>1685</v>
      </c>
      <c r="E632" s="5" t="str">
        <f>HYPERLINK("https://www.esco-net.com/wcs/escort/ec/detail?hHinCd=EA354MA-13A","EA354MA-13A")</f>
        <v>EA354MA-13A</v>
      </c>
    </row>
    <row r="633" spans="2:5" x14ac:dyDescent="0.2">
      <c r="B633" s="6" t="s">
        <v>71</v>
      </c>
      <c r="C633" s="6" t="s">
        <v>1686</v>
      </c>
      <c r="D633" s="6" t="s">
        <v>1687</v>
      </c>
      <c r="E633" s="5" t="str">
        <f>HYPERLINK("https://www.esco-net.com/wcs/escort/ec/detail?hHinCd=EA354AB-242","EA354AB-242")</f>
        <v>EA354AB-242</v>
      </c>
    </row>
    <row r="634" spans="2:5" x14ac:dyDescent="0.2">
      <c r="B634" s="6" t="s">
        <v>71</v>
      </c>
      <c r="C634" s="6" t="s">
        <v>1688</v>
      </c>
      <c r="D634" s="6" t="s">
        <v>1689</v>
      </c>
      <c r="E634" s="5" t="str">
        <f>HYPERLINK("https://www.esco-net.com/wcs/escort/ec/detail?hHinCd=EA354AB-243","EA354AB-243")</f>
        <v>EA354AB-243</v>
      </c>
    </row>
    <row r="635" spans="2:5" x14ac:dyDescent="0.2">
      <c r="B635" s="6" t="s">
        <v>173</v>
      </c>
      <c r="C635" s="6" t="s">
        <v>1690</v>
      </c>
      <c r="D635" s="6" t="s">
        <v>1691</v>
      </c>
      <c r="E635" s="5" t="str">
        <f>HYPERLINK("https://www.esco-net.com/wcs/escort/ec/detail?hHinCd=EA354E-106A","EA354E-106A")</f>
        <v>EA354E-106A</v>
      </c>
    </row>
    <row r="636" spans="2:5" x14ac:dyDescent="0.2">
      <c r="B636" s="6" t="s">
        <v>1692</v>
      </c>
      <c r="C636" s="6" t="s">
        <v>1693</v>
      </c>
      <c r="D636" s="6" t="s">
        <v>1694</v>
      </c>
      <c r="E636" s="5" t="str">
        <f>HYPERLINK("https://www.esco-net.com/wcs/escort/ec/detail?hHinCd=EA353BT-312","EA353BT-312")</f>
        <v>EA353BT-312</v>
      </c>
    </row>
    <row r="637" spans="2:5" x14ac:dyDescent="0.2">
      <c r="B637" s="6" t="s">
        <v>1695</v>
      </c>
      <c r="C637" s="6" t="s">
        <v>1696</v>
      </c>
      <c r="D637" s="6" t="s">
        <v>1697</v>
      </c>
      <c r="E637" s="5" t="str">
        <f>HYPERLINK("https://www.esco-net.com/wcs/escort/ec/detail?hHinCd=EA353BT-163B","EA353BT-163B")</f>
        <v>EA353BT-163B</v>
      </c>
    </row>
    <row r="638" spans="2:5" x14ac:dyDescent="0.2">
      <c r="B638" s="6" t="s">
        <v>1695</v>
      </c>
      <c r="C638" s="6" t="s">
        <v>1698</v>
      </c>
      <c r="D638" s="6" t="s">
        <v>1699</v>
      </c>
      <c r="E638" s="5" t="str">
        <f>HYPERLINK("https://www.esco-net.com/wcs/escort/ec/detail?hHinCd=EA353BT-284A","EA353BT-284A")</f>
        <v>EA353BT-284A</v>
      </c>
    </row>
    <row r="639" spans="2:5" x14ac:dyDescent="0.2">
      <c r="B639" s="6" t="s">
        <v>174</v>
      </c>
      <c r="C639" s="6" t="s">
        <v>1700</v>
      </c>
      <c r="D639" s="6" t="s">
        <v>1701</v>
      </c>
      <c r="E639" s="5" t="str">
        <f>HYPERLINK("https://www.esco-net.com/wcs/escort/ec/detail?hHinCd=EA353BW-151A","EA353BW-151A")</f>
        <v>EA353BW-151A</v>
      </c>
    </row>
    <row r="640" spans="2:5" x14ac:dyDescent="0.2">
      <c r="B640" s="6" t="s">
        <v>175</v>
      </c>
      <c r="C640" s="6" t="s">
        <v>1702</v>
      </c>
      <c r="D640" s="6" t="s">
        <v>1703</v>
      </c>
      <c r="E640" s="5" t="str">
        <f>HYPERLINK("https://www.esco-net.com/wcs/escort/ec/detail?hHinCd=EA354GG-7","EA354GG-7")</f>
        <v>EA354GG-7</v>
      </c>
    </row>
    <row r="641" spans="2:5" x14ac:dyDescent="0.2">
      <c r="B641" s="6" t="s">
        <v>1704</v>
      </c>
      <c r="C641" s="6" t="s">
        <v>1705</v>
      </c>
      <c r="D641" s="6" t="s">
        <v>1706</v>
      </c>
      <c r="E641" s="5" t="str">
        <f>HYPERLINK("https://www.esco-net.com/wcs/escort/ec/detail?hHinCd=EA354GH-17","EA354GH-17")</f>
        <v>EA354GH-17</v>
      </c>
    </row>
    <row r="642" spans="2:5" x14ac:dyDescent="0.2">
      <c r="B642" s="6" t="s">
        <v>21</v>
      </c>
      <c r="C642" s="6" t="s">
        <v>1707</v>
      </c>
      <c r="D642" s="6" t="s">
        <v>1708</v>
      </c>
      <c r="E642" s="5" t="str">
        <f>HYPERLINK("https://www.esco-net.com/wcs/escort/ec/detail?hHinCd=EA354GA-6D","EA354GA-6D")</f>
        <v>EA354GA-6D</v>
      </c>
    </row>
    <row r="643" spans="2:5" x14ac:dyDescent="0.2">
      <c r="B643" s="6" t="s">
        <v>176</v>
      </c>
      <c r="C643" s="6" t="s">
        <v>1709</v>
      </c>
      <c r="D643" s="6" t="s">
        <v>1710</v>
      </c>
      <c r="E643" s="5" t="str">
        <f>HYPERLINK("https://www.esco-net.com/wcs/escort/ec/detail?hHinCd=EA354BJ-52A","EA354BJ-52A")</f>
        <v>EA354BJ-52A</v>
      </c>
    </row>
    <row r="644" spans="2:5" x14ac:dyDescent="0.2">
      <c r="B644" s="6" t="s">
        <v>1711</v>
      </c>
      <c r="C644" s="6" t="s">
        <v>1712</v>
      </c>
      <c r="D644" s="6" t="s">
        <v>1713</v>
      </c>
      <c r="E644" s="5" t="str">
        <f>HYPERLINK("https://www.esco-net.com/wcs/escort/ec/detail?hHinCd=EA915EM-131A","EA915EM-131A")</f>
        <v>EA915EM-131A</v>
      </c>
    </row>
    <row r="645" spans="2:5" x14ac:dyDescent="0.2">
      <c r="B645" s="6" t="s">
        <v>1711</v>
      </c>
      <c r="C645" s="6" t="s">
        <v>1714</v>
      </c>
      <c r="D645" s="6" t="s">
        <v>1715</v>
      </c>
      <c r="E645" s="5" t="str">
        <f>HYPERLINK("https://www.esco-net.com/wcs/escort/ec/detail?hHinCd=EA915EM-273A","EA915EM-273A")</f>
        <v>EA915EM-273A</v>
      </c>
    </row>
    <row r="646" spans="2:5" x14ac:dyDescent="0.2">
      <c r="B646" s="6" t="s">
        <v>177</v>
      </c>
      <c r="C646" s="6" t="s">
        <v>1716</v>
      </c>
      <c r="D646" s="6" t="s">
        <v>1717</v>
      </c>
      <c r="E646" s="5" t="str">
        <f>HYPERLINK("https://www.esco-net.com/wcs/escort/ec/detail?hHinCd=EA926CC-51A","EA926CC-51A")</f>
        <v>EA926CC-51A</v>
      </c>
    </row>
    <row r="647" spans="2:5" x14ac:dyDescent="0.2">
      <c r="B647" s="6" t="s">
        <v>177</v>
      </c>
      <c r="C647" s="6" t="s">
        <v>1718</v>
      </c>
      <c r="D647" s="6" t="s">
        <v>1719</v>
      </c>
      <c r="E647" s="5" t="str">
        <f>HYPERLINK("https://www.esco-net.com/wcs/escort/ec/detail?hHinCd=EA926CC-52A","EA926CC-52A")</f>
        <v>EA926CC-52A</v>
      </c>
    </row>
    <row r="648" spans="2:5" x14ac:dyDescent="0.2">
      <c r="B648" s="6" t="s">
        <v>12</v>
      </c>
      <c r="C648" s="6" t="s">
        <v>1720</v>
      </c>
      <c r="D648" s="6" t="s">
        <v>1721</v>
      </c>
      <c r="E648" s="5" t="str">
        <f>HYPERLINK("https://www.esco-net.com/wcs/escort/ec/detail?hHinCd=EA998TV-26.5","EA998TV-26.5")</f>
        <v>EA998TV-26.5</v>
      </c>
    </row>
    <row r="649" spans="2:5" x14ac:dyDescent="0.2">
      <c r="B649" s="6" t="s">
        <v>1722</v>
      </c>
      <c r="C649" s="6" t="s">
        <v>1723</v>
      </c>
      <c r="D649" s="6" t="s">
        <v>1724</v>
      </c>
      <c r="E649" s="5"/>
    </row>
    <row r="650" spans="2:5" x14ac:dyDescent="0.2">
      <c r="B650" s="6" t="s">
        <v>1722</v>
      </c>
      <c r="C650" s="6" t="s">
        <v>1725</v>
      </c>
      <c r="D650" s="6" t="s">
        <v>1726</v>
      </c>
      <c r="E650" s="5" t="str">
        <f>HYPERLINK("https://www.esco-net.com/wcs/escort/ec/detail?hHinCd=EA996XE-22","EA996XE-22")</f>
        <v>EA996XE-22</v>
      </c>
    </row>
    <row r="651" spans="2:5" x14ac:dyDescent="0.2">
      <c r="B651" s="6" t="s">
        <v>1722</v>
      </c>
      <c r="C651" s="6" t="s">
        <v>1727</v>
      </c>
      <c r="D651" s="6" t="s">
        <v>1728</v>
      </c>
      <c r="E651" s="5" t="str">
        <f>HYPERLINK("https://www.esco-net.com/wcs/escort/ec/detail?hHinCd=EA996XE-24","EA996XE-24")</f>
        <v>EA996XE-24</v>
      </c>
    </row>
    <row r="652" spans="2:5" x14ac:dyDescent="0.2">
      <c r="B652" s="6" t="s">
        <v>1722</v>
      </c>
      <c r="C652" s="6" t="s">
        <v>1729</v>
      </c>
      <c r="D652" s="6" t="s">
        <v>1730</v>
      </c>
      <c r="E652" s="5" t="str">
        <f>HYPERLINK("https://www.esco-net.com/wcs/escort/ec/detail?hHinCd=EA996XE-3A","EA996XE-3A")</f>
        <v>EA996XE-3A</v>
      </c>
    </row>
    <row r="653" spans="2:5" x14ac:dyDescent="0.2">
      <c r="B653" s="6" t="s">
        <v>1731</v>
      </c>
      <c r="C653" s="6" t="s">
        <v>1732</v>
      </c>
      <c r="D653" s="6" t="s">
        <v>1733</v>
      </c>
      <c r="E653" s="5" t="str">
        <f>HYPERLINK("https://www.esco-net.com/wcs/escort/ec/detail?hHinCd=EA355A","EA355A")</f>
        <v>EA355A</v>
      </c>
    </row>
    <row r="654" spans="2:5" x14ac:dyDescent="0.2">
      <c r="B654" s="6" t="s">
        <v>1734</v>
      </c>
      <c r="C654" s="6" t="s">
        <v>1735</v>
      </c>
      <c r="D654" s="6" t="s">
        <v>1736</v>
      </c>
      <c r="E654" s="5" t="str">
        <f>HYPERLINK("https://www.esco-net.com/wcs/escort/ec/detail?hHinCd=EA915EM-27","EA915EM-27")</f>
        <v>EA915EM-27</v>
      </c>
    </row>
    <row r="655" spans="2:5" x14ac:dyDescent="0.2">
      <c r="B655" s="6" t="s">
        <v>1737</v>
      </c>
      <c r="C655" s="6" t="s">
        <v>1738</v>
      </c>
      <c r="D655" s="6" t="s">
        <v>1739</v>
      </c>
      <c r="E655" s="5" t="str">
        <f>HYPERLINK("https://www.esco-net.com/wcs/escort/ec/detail?hHinCd=EA915EM-117","EA915EM-117")</f>
        <v>EA915EM-117</v>
      </c>
    </row>
    <row r="656" spans="2:5" x14ac:dyDescent="0.2">
      <c r="B656" s="6" t="s">
        <v>1740</v>
      </c>
      <c r="C656" s="6" t="s">
        <v>1741</v>
      </c>
      <c r="D656" s="6" t="s">
        <v>1742</v>
      </c>
      <c r="E656" s="5" t="str">
        <f>HYPERLINK("https://www.esco-net.com/wcs/escort/ec/detail?hHinCd=EA920AV-56","EA920AV-56")</f>
        <v>EA920AV-56</v>
      </c>
    </row>
    <row r="657" spans="2:5" x14ac:dyDescent="0.2">
      <c r="B657" s="6" t="s">
        <v>1743</v>
      </c>
      <c r="C657" s="6" t="s">
        <v>1744</v>
      </c>
      <c r="D657" s="6" t="s">
        <v>1745</v>
      </c>
      <c r="E657" s="5" t="str">
        <f>HYPERLINK("https://www.esco-net.com/wcs/escort/ec/detail?hHinCd=EA915GD-49","EA915GD-49")</f>
        <v>EA915GD-49</v>
      </c>
    </row>
    <row r="658" spans="2:5" x14ac:dyDescent="0.2">
      <c r="B658" s="6" t="s">
        <v>1743</v>
      </c>
      <c r="C658" s="6" t="s">
        <v>1746</v>
      </c>
      <c r="D658" s="6" t="s">
        <v>1747</v>
      </c>
      <c r="E658" s="5" t="str">
        <f>HYPERLINK("https://www.esco-net.com/wcs/escort/ec/detail?hHinCd=EA915GD-24","EA915GD-24")</f>
        <v>EA915GD-24</v>
      </c>
    </row>
    <row r="659" spans="2:5" x14ac:dyDescent="0.2">
      <c r="B659" s="6" t="s">
        <v>1748</v>
      </c>
      <c r="C659" s="6" t="s">
        <v>1749</v>
      </c>
      <c r="D659" s="6" t="s">
        <v>1750</v>
      </c>
      <c r="E659" s="5"/>
    </row>
    <row r="660" spans="2:5" x14ac:dyDescent="0.2">
      <c r="B660" s="6" t="s">
        <v>178</v>
      </c>
      <c r="C660" s="6" t="s">
        <v>1751</v>
      </c>
      <c r="D660" s="6" t="s">
        <v>1752</v>
      </c>
      <c r="E660" s="5" t="str">
        <f>HYPERLINK("https://www.esco-net.com/wcs/escort/ec/detail?hHinCd=EA983DR-109","EA983DR-109")</f>
        <v>EA983DR-109</v>
      </c>
    </row>
    <row r="661" spans="2:5" x14ac:dyDescent="0.2">
      <c r="B661" s="6" t="s">
        <v>178</v>
      </c>
      <c r="C661" s="6" t="s">
        <v>1753</v>
      </c>
      <c r="D661" s="6" t="s">
        <v>1754</v>
      </c>
      <c r="E661" s="5" t="str">
        <f>HYPERLINK("https://www.esco-net.com/wcs/escort/ec/detail?hHinCd=EA983DB-30","EA983DB-30")</f>
        <v>EA983DB-30</v>
      </c>
    </row>
    <row r="662" spans="2:5" x14ac:dyDescent="0.2">
      <c r="B662" s="6" t="s">
        <v>1755</v>
      </c>
      <c r="C662" s="6" t="s">
        <v>1756</v>
      </c>
      <c r="D662" s="6" t="s">
        <v>1757</v>
      </c>
      <c r="E662" s="5" t="str">
        <f>HYPERLINK("https://www.esco-net.com/wcs/escort/ec/detail?hHinCd=EA983FW-91A","EA983FW-91A")</f>
        <v>EA983FW-91A</v>
      </c>
    </row>
    <row r="663" spans="2:5" x14ac:dyDescent="0.2">
      <c r="B663" s="6" t="s">
        <v>1758</v>
      </c>
      <c r="C663" s="6" t="s">
        <v>1759</v>
      </c>
      <c r="D663" s="6" t="s">
        <v>1760</v>
      </c>
      <c r="E663" s="5" t="str">
        <f>HYPERLINK("https://www.esco-net.com/wcs/escort/ec/detail?hHinCd=EA983JS-1A","EA983JS-1A")</f>
        <v>EA983JS-1A</v>
      </c>
    </row>
    <row r="664" spans="2:5" x14ac:dyDescent="0.2">
      <c r="B664" s="6" t="s">
        <v>179</v>
      </c>
      <c r="C664" s="6" t="s">
        <v>1761</v>
      </c>
      <c r="D664" s="6" t="s">
        <v>1762</v>
      </c>
      <c r="E664" s="5" t="str">
        <f>HYPERLINK("https://www.esco-net.com/wcs/escort/ec/detail?hHinCd=EA983BR-32A","EA983BR-32A")</f>
        <v>EA983BR-32A</v>
      </c>
    </row>
    <row r="665" spans="2:5" x14ac:dyDescent="0.2">
      <c r="B665" s="6" t="s">
        <v>1763</v>
      </c>
      <c r="C665" s="6" t="s">
        <v>1764</v>
      </c>
      <c r="D665" s="6" t="s">
        <v>1765</v>
      </c>
      <c r="E665" s="5"/>
    </row>
    <row r="666" spans="2:5" x14ac:dyDescent="0.2">
      <c r="B666" s="6" t="s">
        <v>72</v>
      </c>
      <c r="C666" s="6" t="s">
        <v>1766</v>
      </c>
      <c r="D666" s="6" t="s">
        <v>1767</v>
      </c>
      <c r="E666" s="5"/>
    </row>
    <row r="667" spans="2:5" x14ac:dyDescent="0.2">
      <c r="B667" s="6" t="s">
        <v>73</v>
      </c>
      <c r="C667" s="6" t="s">
        <v>1768</v>
      </c>
      <c r="D667" s="6" t="s">
        <v>1769</v>
      </c>
      <c r="E667" s="5"/>
    </row>
    <row r="668" spans="2:5" x14ac:dyDescent="0.2">
      <c r="B668" s="6" t="s">
        <v>73</v>
      </c>
      <c r="C668" s="6" t="s">
        <v>1770</v>
      </c>
      <c r="D668" s="6" t="s">
        <v>1771</v>
      </c>
      <c r="E668" s="5"/>
    </row>
    <row r="669" spans="2:5" x14ac:dyDescent="0.2">
      <c r="B669" s="6" t="s">
        <v>73</v>
      </c>
      <c r="C669" s="6" t="s">
        <v>1772</v>
      </c>
      <c r="D669" s="6" t="s">
        <v>1773</v>
      </c>
      <c r="E669" s="5"/>
    </row>
    <row r="670" spans="2:5" x14ac:dyDescent="0.2">
      <c r="B670" s="6" t="s">
        <v>1774</v>
      </c>
      <c r="C670" s="6" t="s">
        <v>1775</v>
      </c>
      <c r="D670" s="6" t="s">
        <v>1776</v>
      </c>
      <c r="E670" s="5"/>
    </row>
    <row r="671" spans="2:5" x14ac:dyDescent="0.2">
      <c r="B671" s="6" t="s">
        <v>1777</v>
      </c>
      <c r="C671" s="6" t="s">
        <v>1778</v>
      </c>
      <c r="D671" s="6" t="s">
        <v>1779</v>
      </c>
      <c r="E671" s="5" t="str">
        <f>HYPERLINK("https://www.esco-net.com/wcs/escort/ec/detail?hHinCd=EA983AJ-82A","EA983AJ-82A")</f>
        <v>EA983AJ-82A</v>
      </c>
    </row>
    <row r="672" spans="2:5" x14ac:dyDescent="0.2">
      <c r="B672" s="6" t="s">
        <v>1780</v>
      </c>
      <c r="C672" s="6" t="s">
        <v>1781</v>
      </c>
      <c r="D672" s="6" t="s">
        <v>1782</v>
      </c>
      <c r="E672" s="5"/>
    </row>
    <row r="673" spans="2:5" x14ac:dyDescent="0.2">
      <c r="B673" s="6" t="s">
        <v>1783</v>
      </c>
      <c r="C673" s="6" t="s">
        <v>1784</v>
      </c>
      <c r="D673" s="6" t="s">
        <v>1785</v>
      </c>
      <c r="E673" s="5" t="str">
        <f>HYPERLINK("https://www.esco-net.com/wcs/escort/ec/detail?hHinCd=EA983FT-340A","EA983FT-340A")</f>
        <v>EA983FT-340A</v>
      </c>
    </row>
    <row r="674" spans="2:5" x14ac:dyDescent="0.2">
      <c r="B674" s="6" t="s">
        <v>1783</v>
      </c>
      <c r="C674" s="6" t="s">
        <v>1786</v>
      </c>
      <c r="D674" s="6" t="s">
        <v>1787</v>
      </c>
      <c r="E674" s="5" t="str">
        <f>HYPERLINK("https://www.esco-net.com/wcs/escort/ec/detail?hHinCd=EA983FT-341A","EA983FT-341A")</f>
        <v>EA983FT-341A</v>
      </c>
    </row>
    <row r="675" spans="2:5" x14ac:dyDescent="0.2">
      <c r="B675" s="6" t="s">
        <v>74</v>
      </c>
      <c r="C675" s="6" t="s">
        <v>1788</v>
      </c>
      <c r="D675" s="6" t="s">
        <v>1789</v>
      </c>
      <c r="E675" s="5" t="str">
        <f>HYPERLINK("https://www.esco-net.com/wcs/escort/ec/detail?hHinCd=EA983FE-472","EA983FE-472")</f>
        <v>EA983FE-472</v>
      </c>
    </row>
    <row r="676" spans="2:5" x14ac:dyDescent="0.2">
      <c r="B676" s="6" t="s">
        <v>1790</v>
      </c>
      <c r="C676" s="6" t="s">
        <v>1791</v>
      </c>
      <c r="D676" s="6" t="s">
        <v>1792</v>
      </c>
      <c r="E676" s="5" t="str">
        <f>HYPERLINK("https://www.esco-net.com/wcs/escort/ec/detail?hHinCd=EA983FM-810","EA983FM-810")</f>
        <v>EA983FM-810</v>
      </c>
    </row>
    <row r="677" spans="2:5" x14ac:dyDescent="0.2">
      <c r="B677" s="6" t="s">
        <v>1790</v>
      </c>
      <c r="C677" s="6" t="s">
        <v>1793</v>
      </c>
      <c r="D677" s="6" t="s">
        <v>1794</v>
      </c>
      <c r="E677" s="5" t="str">
        <f>HYPERLINK("https://www.esco-net.com/wcs/escort/ec/detail?hHinCd=EA983FM-816","EA983FM-816")</f>
        <v>EA983FM-816</v>
      </c>
    </row>
    <row r="678" spans="2:5" x14ac:dyDescent="0.2">
      <c r="B678" s="6" t="s">
        <v>22</v>
      </c>
      <c r="C678" s="6" t="s">
        <v>1795</v>
      </c>
      <c r="D678" s="6" t="s">
        <v>1796</v>
      </c>
      <c r="E678" s="5" t="str">
        <f>HYPERLINK("https://www.esco-net.com/wcs/escort/ec/detail?hHinCd=EA983G-12A","EA983G-12A")</f>
        <v>EA983G-12A</v>
      </c>
    </row>
    <row r="679" spans="2:5" x14ac:dyDescent="0.2">
      <c r="B679" s="6" t="s">
        <v>180</v>
      </c>
      <c r="C679" s="6" t="s">
        <v>1797</v>
      </c>
      <c r="D679" s="6" t="s">
        <v>1798</v>
      </c>
      <c r="E679" s="5" t="str">
        <f>HYPERLINK("https://www.esco-net.com/wcs/escort/ec/detail?hHinCd=EA944DL-5A","EA944DL-5A")</f>
        <v>EA944DL-5A</v>
      </c>
    </row>
    <row r="680" spans="2:5" x14ac:dyDescent="0.2">
      <c r="B680" s="6" t="s">
        <v>180</v>
      </c>
      <c r="C680" s="6" t="s">
        <v>1799</v>
      </c>
      <c r="D680" s="6" t="s">
        <v>1800</v>
      </c>
      <c r="E680" s="5" t="str">
        <f>HYPERLINK("https://www.esco-net.com/wcs/escort/ec/detail?hHinCd=EA944DN-31","EA944DN-31")</f>
        <v>EA944DN-31</v>
      </c>
    </row>
    <row r="681" spans="2:5" x14ac:dyDescent="0.2">
      <c r="B681" s="6" t="s">
        <v>1801</v>
      </c>
      <c r="C681" s="6" t="s">
        <v>1802</v>
      </c>
      <c r="D681" s="6" t="s">
        <v>1803</v>
      </c>
      <c r="E681" s="5" t="str">
        <f>HYPERLINK("https://www.esco-net.com/wcs/escort/ec/detail?hHinCd=EA951BF-46","EA951BF-46")</f>
        <v>EA951BF-46</v>
      </c>
    </row>
    <row r="682" spans="2:5" x14ac:dyDescent="0.2">
      <c r="B682" s="6" t="s">
        <v>1804</v>
      </c>
      <c r="C682" s="6" t="s">
        <v>1805</v>
      </c>
      <c r="D682" s="6" t="s">
        <v>1806</v>
      </c>
      <c r="E682" s="5" t="str">
        <f>HYPERLINK("https://www.esco-net.com/wcs/escort/ec/detail?hHinCd=EA956VL-208","EA956VL-208")</f>
        <v>EA956VL-208</v>
      </c>
    </row>
    <row r="683" spans="2:5" x14ac:dyDescent="0.2">
      <c r="B683" s="6" t="s">
        <v>1804</v>
      </c>
      <c r="C683" s="6" t="s">
        <v>1807</v>
      </c>
      <c r="D683" s="6" t="s">
        <v>1808</v>
      </c>
      <c r="E683" s="5"/>
    </row>
    <row r="684" spans="2:5" x14ac:dyDescent="0.2">
      <c r="B684" s="6" t="s">
        <v>1809</v>
      </c>
      <c r="C684" s="6" t="s">
        <v>1810</v>
      </c>
      <c r="D684" s="6" t="s">
        <v>1811</v>
      </c>
      <c r="E684" s="5" t="str">
        <f>HYPERLINK("https://www.esco-net.com/wcs/escort/ec/detail?hHinCd=EA979D-104","EA979D-104")</f>
        <v>EA979D-104</v>
      </c>
    </row>
    <row r="685" spans="2:5" x14ac:dyDescent="0.2">
      <c r="B685" s="6" t="s">
        <v>1812</v>
      </c>
      <c r="C685" s="6" t="s">
        <v>1813</v>
      </c>
      <c r="D685" s="6" t="s">
        <v>1814</v>
      </c>
      <c r="E685" s="5" t="str">
        <f>HYPERLINK("https://www.esco-net.com/wcs/escort/ec/detail?hHinCd=EA951FC-131","EA951FC-131")</f>
        <v>EA951FC-131</v>
      </c>
    </row>
    <row r="686" spans="2:5" x14ac:dyDescent="0.2">
      <c r="B686" s="6" t="s">
        <v>1815</v>
      </c>
      <c r="C686" s="6" t="s">
        <v>1816</v>
      </c>
      <c r="D686" s="6" t="s">
        <v>1817</v>
      </c>
      <c r="E686" s="5"/>
    </row>
    <row r="687" spans="2:5" x14ac:dyDescent="0.2">
      <c r="B687" s="6" t="s">
        <v>75</v>
      </c>
      <c r="C687" s="6" t="s">
        <v>1818</v>
      </c>
      <c r="D687" s="6" t="s">
        <v>1819</v>
      </c>
      <c r="E687" s="5" t="str">
        <f>HYPERLINK("https://www.esco-net.com/wcs/escort/ec/detail?hHinCd=EA928AS-404A","EA928AS-404A")</f>
        <v>EA928AS-404A</v>
      </c>
    </row>
    <row r="688" spans="2:5" x14ac:dyDescent="0.2">
      <c r="B688" s="6" t="s">
        <v>1820</v>
      </c>
      <c r="C688" s="6" t="s">
        <v>1821</v>
      </c>
      <c r="D688" s="6" t="s">
        <v>1822</v>
      </c>
      <c r="E688" s="5" t="str">
        <f>HYPERLINK("https://www.esco-net.com/wcs/escort/ec/detail?hHinCd=EA928AJ-101","EA928AJ-101")</f>
        <v>EA928AJ-101</v>
      </c>
    </row>
    <row r="689" spans="2:5" x14ac:dyDescent="0.2">
      <c r="B689" s="6" t="s">
        <v>1823</v>
      </c>
      <c r="C689" s="6" t="s">
        <v>1824</v>
      </c>
      <c r="D689" s="6" t="s">
        <v>1825</v>
      </c>
      <c r="E689" s="5"/>
    </row>
    <row r="690" spans="2:5" x14ac:dyDescent="0.2">
      <c r="B690" s="6" t="s">
        <v>1826</v>
      </c>
      <c r="C690" s="6" t="s">
        <v>1827</v>
      </c>
      <c r="D690" s="6" t="s">
        <v>1828</v>
      </c>
      <c r="E690" s="5" t="str">
        <f>HYPERLINK("https://www.esco-net.com/wcs/escort/ec/detail?hHinCd=EA928AY-511","EA928AY-511")</f>
        <v>EA928AY-511</v>
      </c>
    </row>
    <row r="691" spans="2:5" x14ac:dyDescent="0.2">
      <c r="B691" s="6" t="s">
        <v>1829</v>
      </c>
      <c r="C691" s="6" t="s">
        <v>1830</v>
      </c>
      <c r="D691" s="6" t="s">
        <v>1831</v>
      </c>
      <c r="E691" s="5"/>
    </row>
    <row r="692" spans="2:5" x14ac:dyDescent="0.2">
      <c r="B692" s="6" t="s">
        <v>1832</v>
      </c>
      <c r="C692" s="6" t="s">
        <v>1833</v>
      </c>
      <c r="D692" s="6" t="s">
        <v>1834</v>
      </c>
      <c r="E692" s="5" t="str">
        <f>HYPERLINK("https://www.esco-net.com/wcs/escort/ec/detail?hHinCd=EA928AY-541","EA928AY-541")</f>
        <v>EA928AY-541</v>
      </c>
    </row>
    <row r="693" spans="2:5" x14ac:dyDescent="0.2">
      <c r="B693" s="6" t="s">
        <v>181</v>
      </c>
      <c r="C693" s="6" t="s">
        <v>1835</v>
      </c>
      <c r="D693" s="6" t="s">
        <v>1836</v>
      </c>
      <c r="E693" s="5" t="str">
        <f>HYPERLINK("https://www.esco-net.com/wcs/escort/ec/detail?hHinCd=EA991PD-6S","EA991PD-6S")</f>
        <v>EA991PD-6S</v>
      </c>
    </row>
    <row r="694" spans="2:5" x14ac:dyDescent="0.2">
      <c r="B694" s="6" t="s">
        <v>182</v>
      </c>
      <c r="C694" s="6" t="s">
        <v>1837</v>
      </c>
      <c r="D694" s="6" t="s">
        <v>1838</v>
      </c>
      <c r="E694" s="5" t="str">
        <f>HYPERLINK("https://www.esco-net.com/wcs/escort/ec/detail?hHinCd=EA995AD-174","EA995AD-174")</f>
        <v>EA995AD-174</v>
      </c>
    </row>
    <row r="695" spans="2:5" x14ac:dyDescent="0.2">
      <c r="B695" s="6" t="s">
        <v>182</v>
      </c>
      <c r="C695" s="6" t="s">
        <v>1839</v>
      </c>
      <c r="D695" s="6" t="s">
        <v>1840</v>
      </c>
      <c r="E695" s="5" t="str">
        <f>HYPERLINK("https://www.esco-net.com/wcs/escort/ec/detail?hHinCd=EA995AD-176","EA995AD-176")</f>
        <v>EA995AD-176</v>
      </c>
    </row>
    <row r="696" spans="2:5" x14ac:dyDescent="0.2">
      <c r="B696" s="6" t="s">
        <v>1841</v>
      </c>
      <c r="C696" s="6" t="s">
        <v>1842</v>
      </c>
      <c r="D696" s="6" t="s">
        <v>1843</v>
      </c>
      <c r="E696" s="5" t="str">
        <f>HYPERLINK("https://www.esco-net.com/wcs/escort/ec/detail?hHinCd=EA899AR-4A","EA899AR-4A")</f>
        <v>EA899AR-4A</v>
      </c>
    </row>
    <row r="697" spans="2:5" x14ac:dyDescent="0.2">
      <c r="B697" s="6" t="s">
        <v>183</v>
      </c>
      <c r="C697" s="6" t="s">
        <v>1844</v>
      </c>
      <c r="D697" s="6" t="s">
        <v>1845</v>
      </c>
      <c r="E697" s="5" t="str">
        <f>HYPERLINK("https://www.esco-net.com/wcs/escort/ec/detail?hHinCd=EA115KA-84A","EA115KA-84A")</f>
        <v>EA115KA-84A</v>
      </c>
    </row>
    <row r="698" spans="2:5" x14ac:dyDescent="0.2">
      <c r="B698" s="6" t="s">
        <v>1846</v>
      </c>
      <c r="C698" s="6" t="s">
        <v>1847</v>
      </c>
      <c r="D698" s="6" t="s">
        <v>1848</v>
      </c>
      <c r="E698" s="5" t="str">
        <f>HYPERLINK("https://www.esco-net.com/wcs/escort/ec/detail?hHinCd=EA115KA-66B","EA115KA-66B")</f>
        <v>EA115KA-66B</v>
      </c>
    </row>
    <row r="699" spans="2:5" x14ac:dyDescent="0.2">
      <c r="B699" s="6" t="s">
        <v>184</v>
      </c>
      <c r="C699" s="6" t="s">
        <v>1849</v>
      </c>
      <c r="D699" s="6" t="s">
        <v>1850</v>
      </c>
      <c r="E699" s="5" t="str">
        <f>HYPERLINK("https://www.esco-net.com/wcs/escort/ec/detail?hHinCd=EA115TR-11B","EA115TR-11B")</f>
        <v>EA115TR-11B</v>
      </c>
    </row>
    <row r="700" spans="2:5" x14ac:dyDescent="0.2">
      <c r="B700" s="6" t="s">
        <v>1851</v>
      </c>
      <c r="C700" s="6" t="s">
        <v>1852</v>
      </c>
      <c r="D700" s="6" t="s">
        <v>1853</v>
      </c>
      <c r="E700" s="5"/>
    </row>
    <row r="701" spans="2:5" x14ac:dyDescent="0.2">
      <c r="B701" s="6" t="s">
        <v>1854</v>
      </c>
      <c r="C701" s="6" t="s">
        <v>1855</v>
      </c>
      <c r="D701" s="6" t="s">
        <v>1856</v>
      </c>
      <c r="E701" s="5" t="str">
        <f>HYPERLINK("https://www.esco-net.com/wcs/escort/ec/detail?hHinCd=EA915DD-1A","EA915DD-1A")</f>
        <v>EA915DD-1A</v>
      </c>
    </row>
    <row r="702" spans="2:5" x14ac:dyDescent="0.2">
      <c r="B702" s="6" t="s">
        <v>1857</v>
      </c>
      <c r="C702" s="6" t="s">
        <v>1858</v>
      </c>
      <c r="D702" s="6" t="s">
        <v>1859</v>
      </c>
      <c r="E702" s="5" t="str">
        <f>HYPERLINK("https://www.esco-net.com/wcs/escort/ec/detail?hHinCd=EA986YB-2B","EA986YB-2B")</f>
        <v>EA986YB-2B</v>
      </c>
    </row>
    <row r="703" spans="2:5" x14ac:dyDescent="0.2">
      <c r="B703" s="6" t="s">
        <v>1860</v>
      </c>
      <c r="C703" s="6" t="s">
        <v>1861</v>
      </c>
      <c r="D703" s="6" t="s">
        <v>1862</v>
      </c>
      <c r="E703" s="5" t="str">
        <f>HYPERLINK("https://www.esco-net.com/wcs/escort/ec/detail?hHinCd=EA997Z-510A","EA997Z-510A")</f>
        <v>EA997Z-510A</v>
      </c>
    </row>
    <row r="704" spans="2:5" x14ac:dyDescent="0.2">
      <c r="B704" s="6" t="s">
        <v>1863</v>
      </c>
      <c r="C704" s="6" t="s">
        <v>1864</v>
      </c>
      <c r="D704" s="6" t="s">
        <v>1865</v>
      </c>
      <c r="E704" s="5" t="str">
        <f>HYPERLINK("https://www.esco-net.com/wcs/escort/ec/detail?hHinCd=EA650BJ-7","EA650BJ-7")</f>
        <v>EA650BJ-7</v>
      </c>
    </row>
    <row r="705" spans="2:5" x14ac:dyDescent="0.2">
      <c r="B705" s="6" t="s">
        <v>1866</v>
      </c>
      <c r="C705" s="6" t="s">
        <v>1867</v>
      </c>
      <c r="D705" s="6" t="s">
        <v>1868</v>
      </c>
      <c r="E705" s="5" t="str">
        <f>HYPERLINK("https://www.esco-net.com/wcs/escort/ec/detail?hHinCd=EA898CJ-6A","EA898CJ-6A")</f>
        <v>EA898CJ-6A</v>
      </c>
    </row>
    <row r="706" spans="2:5" x14ac:dyDescent="0.2">
      <c r="B706" s="6" t="s">
        <v>1869</v>
      </c>
      <c r="C706" s="6" t="s">
        <v>1870</v>
      </c>
      <c r="D706" s="6" t="s">
        <v>1871</v>
      </c>
      <c r="E706" s="5" t="str">
        <f>HYPERLINK("https://www.esco-net.com/wcs/escort/ec/detail?hHinCd=EA898C-11","EA898C-11")</f>
        <v>EA898C-11</v>
      </c>
    </row>
    <row r="707" spans="2:5" x14ac:dyDescent="0.2">
      <c r="B707" s="6" t="s">
        <v>1872</v>
      </c>
      <c r="C707" s="6" t="s">
        <v>1873</v>
      </c>
      <c r="D707" s="6" t="s">
        <v>1874</v>
      </c>
      <c r="E707" s="5"/>
    </row>
    <row r="708" spans="2:5" x14ac:dyDescent="0.2">
      <c r="B708" s="6" t="s">
        <v>1875</v>
      </c>
      <c r="C708" s="6" t="s">
        <v>1876</v>
      </c>
      <c r="D708" s="6" t="s">
        <v>1877</v>
      </c>
      <c r="E708" s="5" t="str">
        <f>HYPERLINK("https://www.esco-net.com/wcs/escort/ec/detail?hHinCd=EA124KS-3","EA124KS-3")</f>
        <v>EA124KS-3</v>
      </c>
    </row>
    <row r="709" spans="2:5" x14ac:dyDescent="0.2">
      <c r="B709" s="6" t="s">
        <v>185</v>
      </c>
      <c r="C709" s="6" t="s">
        <v>1878</v>
      </c>
      <c r="D709" s="6" t="s">
        <v>1879</v>
      </c>
      <c r="E709" s="5" t="str">
        <f>HYPERLINK("https://www.esco-net.com/wcs/escort/ec/detail?hHinCd=EA124LC-11B","EA124LC-11B")</f>
        <v>EA124LC-11B</v>
      </c>
    </row>
    <row r="710" spans="2:5" x14ac:dyDescent="0.2">
      <c r="B710" s="6" t="s">
        <v>185</v>
      </c>
      <c r="C710" s="6" t="s">
        <v>1880</v>
      </c>
      <c r="D710" s="6" t="s">
        <v>1881</v>
      </c>
      <c r="E710" s="5" t="str">
        <f>HYPERLINK("https://www.esco-net.com/wcs/escort/ec/detail?hHinCd=EA124LC-12B","EA124LC-12B")</f>
        <v>EA124LC-12B</v>
      </c>
    </row>
    <row r="711" spans="2:5" x14ac:dyDescent="0.2">
      <c r="B711" s="6" t="s">
        <v>186</v>
      </c>
      <c r="C711" s="6" t="s">
        <v>1882</v>
      </c>
      <c r="D711" s="6" t="s">
        <v>1883</v>
      </c>
      <c r="E711" s="5" t="str">
        <f>HYPERLINK("https://www.esco-net.com/wcs/escort/ec/detail?hHinCd=EA941-43","EA941-43")</f>
        <v>EA941-43</v>
      </c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2026-04-03T02:50:44Z</cp:lastPrinted>
  <dcterms:created xsi:type="dcterms:W3CDTF">2015-03-02T01:12:59Z</dcterms:created>
  <dcterms:modified xsi:type="dcterms:W3CDTF">2026-08-07T04:41:17Z</dcterms:modified>
</cp:coreProperties>
</file>