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02BF89FF-8B2B-43CE-96A1-33BE04FE07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Sheet1!$A$1:$E$533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6" i="1"/>
  <c r="E17" i="1"/>
  <c r="E18" i="1"/>
  <c r="E22" i="1"/>
  <c r="E23" i="1"/>
  <c r="E24" i="1"/>
  <c r="E25" i="1"/>
  <c r="E26" i="1"/>
  <c r="E27" i="1"/>
  <c r="E28" i="1"/>
  <c r="E30" i="1"/>
  <c r="E36" i="1"/>
  <c r="E37" i="1"/>
  <c r="E38" i="1"/>
  <c r="E41" i="1"/>
  <c r="E42" i="1"/>
  <c r="E43" i="1"/>
  <c r="E44" i="1"/>
  <c r="E45" i="1"/>
  <c r="E46" i="1"/>
  <c r="E47" i="1"/>
  <c r="E49" i="1"/>
  <c r="E51" i="1"/>
  <c r="E53" i="1"/>
  <c r="E54" i="1"/>
  <c r="E55" i="1"/>
  <c r="E56" i="1"/>
  <c r="E57" i="1"/>
  <c r="E58" i="1"/>
  <c r="E59" i="1"/>
  <c r="E61" i="1"/>
  <c r="E62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82" i="1"/>
  <c r="E83" i="1"/>
  <c r="E84" i="1"/>
  <c r="E85" i="1"/>
  <c r="E86" i="1"/>
  <c r="E87" i="1"/>
  <c r="E88" i="1"/>
  <c r="E89" i="1"/>
  <c r="E90" i="1"/>
  <c r="E91" i="1"/>
  <c r="E94" i="1"/>
  <c r="E95" i="1"/>
  <c r="E96" i="1"/>
  <c r="E97" i="1"/>
  <c r="E100" i="1"/>
  <c r="E103" i="1"/>
  <c r="E104" i="1"/>
  <c r="E106" i="1"/>
  <c r="E107" i="1"/>
  <c r="E113" i="1"/>
  <c r="E115" i="1"/>
  <c r="E116" i="1"/>
  <c r="E117" i="1"/>
  <c r="E119" i="1"/>
  <c r="E120" i="1"/>
  <c r="E122" i="1"/>
  <c r="E123" i="1"/>
  <c r="E124" i="1"/>
  <c r="E126" i="1"/>
  <c r="E127" i="1"/>
  <c r="E128" i="1"/>
  <c r="E129" i="1"/>
  <c r="E130" i="1"/>
  <c r="E131" i="1"/>
  <c r="E132" i="1"/>
  <c r="E133" i="1"/>
  <c r="E137" i="1"/>
  <c r="E138" i="1"/>
  <c r="E139" i="1"/>
  <c r="E141" i="1"/>
  <c r="E143" i="1"/>
  <c r="E144" i="1"/>
  <c r="E148" i="1"/>
  <c r="E149" i="1"/>
  <c r="E150" i="1"/>
  <c r="E151" i="1"/>
  <c r="E153" i="1"/>
  <c r="E154" i="1"/>
  <c r="E155" i="1"/>
  <c r="E156" i="1"/>
  <c r="E157" i="1"/>
  <c r="E158" i="1"/>
  <c r="E159" i="1"/>
  <c r="E160" i="1"/>
  <c r="E162" i="1"/>
  <c r="E163" i="1"/>
  <c r="E168" i="1"/>
  <c r="E169" i="1"/>
  <c r="E170" i="1"/>
  <c r="E171" i="1"/>
  <c r="E172" i="1"/>
  <c r="E174" i="1"/>
  <c r="E180" i="1"/>
  <c r="E181" i="1"/>
  <c r="E182" i="1"/>
  <c r="E189" i="1"/>
  <c r="E190" i="1"/>
  <c r="E195" i="1"/>
  <c r="E196" i="1"/>
  <c r="E197" i="1"/>
  <c r="E199" i="1"/>
  <c r="E200" i="1"/>
  <c r="E201" i="1"/>
  <c r="E202" i="1"/>
  <c r="E203" i="1"/>
  <c r="E204" i="1"/>
  <c r="E205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2" i="1"/>
  <c r="E225" i="1"/>
  <c r="E226" i="1"/>
  <c r="E227" i="1"/>
  <c r="E231" i="1"/>
  <c r="E233" i="1"/>
  <c r="E235" i="1"/>
  <c r="E239" i="1"/>
  <c r="E240" i="1"/>
  <c r="E241" i="1"/>
  <c r="E245" i="1"/>
  <c r="E246" i="1"/>
  <c r="E247" i="1"/>
  <c r="E249" i="1"/>
  <c r="E251" i="1"/>
  <c r="E252" i="1"/>
  <c r="E253" i="1"/>
  <c r="E254" i="1"/>
  <c r="E255" i="1"/>
  <c r="E256" i="1"/>
  <c r="E257" i="1"/>
  <c r="E258" i="1"/>
  <c r="E261" i="1"/>
  <c r="E263" i="1"/>
  <c r="E264" i="1"/>
  <c r="E265" i="1"/>
  <c r="E266" i="1"/>
  <c r="E271" i="1"/>
  <c r="E272" i="1"/>
  <c r="E274" i="1"/>
  <c r="E277" i="1"/>
  <c r="E279" i="1"/>
  <c r="E281" i="1"/>
  <c r="E282" i="1"/>
  <c r="E283" i="1"/>
  <c r="E285" i="1"/>
  <c r="E286" i="1"/>
  <c r="E287" i="1"/>
  <c r="E288" i="1"/>
  <c r="E289" i="1"/>
  <c r="E290" i="1"/>
  <c r="E291" i="1"/>
  <c r="E296" i="1"/>
  <c r="E297" i="1"/>
  <c r="E298" i="1"/>
  <c r="E299" i="1"/>
  <c r="E300" i="1"/>
  <c r="E301" i="1"/>
  <c r="E302" i="1"/>
  <c r="E303" i="1"/>
  <c r="E305" i="1"/>
  <c r="E306" i="1"/>
  <c r="E308" i="1"/>
  <c r="E309" i="1"/>
  <c r="E312" i="1"/>
  <c r="E313" i="1"/>
  <c r="E316" i="1"/>
  <c r="E318" i="1"/>
  <c r="E320" i="1"/>
  <c r="E323" i="1"/>
  <c r="E324" i="1"/>
  <c r="E325" i="1"/>
  <c r="E327" i="1"/>
  <c r="E328" i="1"/>
  <c r="E329" i="1"/>
  <c r="E330" i="1"/>
  <c r="E331" i="1"/>
  <c r="E333" i="1"/>
  <c r="E334" i="1"/>
  <c r="E336" i="1"/>
  <c r="E337" i="1"/>
  <c r="E338" i="1"/>
  <c r="E339" i="1"/>
  <c r="E340" i="1"/>
  <c r="E341" i="1"/>
  <c r="E342" i="1"/>
  <c r="E343" i="1"/>
  <c r="E346" i="1"/>
  <c r="E347" i="1"/>
  <c r="E348" i="1"/>
  <c r="E349" i="1"/>
  <c r="E350" i="1"/>
  <c r="E351" i="1"/>
  <c r="E352" i="1"/>
  <c r="E353" i="1"/>
  <c r="E356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3" i="1"/>
  <c r="E375" i="1"/>
  <c r="E379" i="1"/>
  <c r="E381" i="1"/>
  <c r="E382" i="1"/>
  <c r="E383" i="1"/>
  <c r="E384" i="1"/>
  <c r="E386" i="1"/>
  <c r="E387" i="1"/>
  <c r="E388" i="1"/>
  <c r="E389" i="1"/>
  <c r="E390" i="1"/>
  <c r="E391" i="1"/>
  <c r="E392" i="1"/>
  <c r="E394" i="1"/>
  <c r="E395" i="1"/>
  <c r="E398" i="1"/>
  <c r="E399" i="1"/>
  <c r="E400" i="1"/>
  <c r="E401" i="1"/>
  <c r="E403" i="1"/>
  <c r="E404" i="1"/>
  <c r="E406" i="1"/>
  <c r="E407" i="1"/>
  <c r="E408" i="1"/>
  <c r="E409" i="1"/>
  <c r="E411" i="1"/>
  <c r="E412" i="1"/>
  <c r="E413" i="1"/>
  <c r="E416" i="1"/>
  <c r="E417" i="1"/>
  <c r="E418" i="1"/>
  <c r="E419" i="1"/>
  <c r="E420" i="1"/>
  <c r="E421" i="1"/>
  <c r="E422" i="1"/>
  <c r="E424" i="1"/>
  <c r="E425" i="1"/>
  <c r="E426" i="1"/>
  <c r="E427" i="1"/>
  <c r="E428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50" i="1"/>
  <c r="E452" i="1"/>
  <c r="E453" i="1"/>
  <c r="E454" i="1"/>
  <c r="E455" i="1"/>
  <c r="E456" i="1"/>
  <c r="E457" i="1"/>
  <c r="E458" i="1"/>
  <c r="E459" i="1"/>
  <c r="E460" i="1"/>
  <c r="E461" i="1"/>
  <c r="E462" i="1"/>
  <c r="E464" i="1"/>
  <c r="E465" i="1"/>
  <c r="E466" i="1"/>
  <c r="E468" i="1"/>
  <c r="E469" i="1"/>
  <c r="E470" i="1"/>
  <c r="E471" i="1"/>
  <c r="E473" i="1"/>
  <c r="E474" i="1"/>
  <c r="E475" i="1"/>
  <c r="E476" i="1"/>
  <c r="E477" i="1"/>
  <c r="E478" i="1"/>
  <c r="E479" i="1"/>
  <c r="E485" i="1"/>
  <c r="E487" i="1"/>
  <c r="E488" i="1"/>
  <c r="E489" i="1"/>
  <c r="E491" i="1"/>
  <c r="E492" i="1"/>
  <c r="E494" i="1"/>
  <c r="E495" i="1"/>
  <c r="E498" i="1"/>
  <c r="E499" i="1"/>
  <c r="E501" i="1"/>
  <c r="E502" i="1"/>
  <c r="E503" i="1"/>
  <c r="E504" i="1"/>
  <c r="E505" i="1"/>
  <c r="E506" i="1"/>
  <c r="E511" i="1"/>
  <c r="E512" i="1"/>
  <c r="E513" i="1"/>
  <c r="E515" i="1"/>
  <c r="E519" i="1"/>
  <c r="E520" i="1"/>
  <c r="E522" i="1"/>
  <c r="E523" i="1"/>
  <c r="E524" i="1"/>
  <c r="E525" i="1"/>
  <c r="E526" i="1"/>
  <c r="E527" i="1"/>
  <c r="E530" i="1"/>
  <c r="E531" i="1"/>
</calcChain>
</file>

<file path=xl/sharedStrings.xml><?xml version="1.0" encoding="utf-8"?>
<sst xmlns="http://schemas.openxmlformats.org/spreadsheetml/2006/main" count="1558" uniqueCount="1434">
  <si>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</si>
  <si>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</si>
  <si>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</si>
  <si>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</si>
  <si>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</si>
  <si>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</si>
  <si>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</si>
  <si>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</si>
  <si>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</si>
  <si>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1931</t>
  </si>
  <si>
    <t>1302</t>
  </si>
  <si>
    <t>NO57
ｶﾀﾛｸﾞﾍﾟｰｼﾞ</t>
    <phoneticPr fontId="3"/>
  </si>
  <si>
    <t>0859</t>
  </si>
  <si>
    <t>0466</t>
  </si>
  <si>
    <t>1932</t>
  </si>
  <si>
    <t>0238</t>
  </si>
  <si>
    <t>0465</t>
  </si>
  <si>
    <t>1141</t>
  </si>
  <si>
    <t>0080</t>
  </si>
  <si>
    <t>0248</t>
  </si>
  <si>
    <t>0518</t>
  </si>
  <si>
    <t>0894</t>
  </si>
  <si>
    <t>1154</t>
  </si>
  <si>
    <t>1188</t>
  </si>
  <si>
    <t>1199</t>
  </si>
  <si>
    <t>1201</t>
  </si>
  <si>
    <t>1212</t>
  </si>
  <si>
    <t>1213</t>
  </si>
  <si>
    <t>1465</t>
  </si>
  <si>
    <t>1536</t>
  </si>
  <si>
    <t>1613</t>
  </si>
  <si>
    <t>1781</t>
  </si>
  <si>
    <t>1896</t>
  </si>
  <si>
    <t>2015</t>
  </si>
  <si>
    <t>2276</t>
  </si>
  <si>
    <t>2299</t>
  </si>
  <si>
    <t>0062</t>
  </si>
  <si>
    <t>0105</t>
  </si>
  <si>
    <t>0116</t>
  </si>
  <si>
    <t>0330</t>
  </si>
  <si>
    <t>0355</t>
  </si>
  <si>
    <t>0357</t>
  </si>
  <si>
    <t>0459</t>
  </si>
  <si>
    <t>0545</t>
  </si>
  <si>
    <t>0563</t>
  </si>
  <si>
    <t>0671</t>
  </si>
  <si>
    <t>0723</t>
  </si>
  <si>
    <t>1013</t>
  </si>
  <si>
    <t>1189</t>
  </si>
  <si>
    <t>1208</t>
  </si>
  <si>
    <t>1319</t>
  </si>
  <si>
    <t>1450</t>
  </si>
  <si>
    <t>1578</t>
  </si>
  <si>
    <t>1745</t>
  </si>
  <si>
    <t>1746</t>
  </si>
  <si>
    <t>1747</t>
  </si>
  <si>
    <t>1796</t>
  </si>
  <si>
    <t>1930</t>
  </si>
  <si>
    <t>1965</t>
  </si>
  <si>
    <t>2186</t>
  </si>
  <si>
    <t>2265</t>
  </si>
  <si>
    <t>2304</t>
  </si>
  <si>
    <t>2410</t>
  </si>
  <si>
    <t>2435</t>
  </si>
  <si>
    <t>４本組 軸付砥石セット(6mm軸)</t>
  </si>
  <si>
    <t>0027</t>
  </si>
  <si>
    <t>0102</t>
  </si>
  <si>
    <t>0220</t>
  </si>
  <si>
    <t>0235</t>
  </si>
  <si>
    <t>0342</t>
  </si>
  <si>
    <t>0444</t>
  </si>
  <si>
    <t>0456</t>
  </si>
  <si>
    <t>0498</t>
  </si>
  <si>
    <t>0499</t>
  </si>
  <si>
    <t>0696</t>
  </si>
  <si>
    <t>0708</t>
  </si>
  <si>
    <t>0735</t>
  </si>
  <si>
    <t>0763</t>
  </si>
  <si>
    <t>0788</t>
  </si>
  <si>
    <t>0802</t>
  </si>
  <si>
    <t>0813</t>
  </si>
  <si>
    <t>0815</t>
  </si>
  <si>
    <t>0838</t>
  </si>
  <si>
    <t>0873</t>
  </si>
  <si>
    <t>0886</t>
  </si>
  <si>
    <t>0921</t>
  </si>
  <si>
    <t>0949</t>
  </si>
  <si>
    <t>1015</t>
  </si>
  <si>
    <t>1017</t>
  </si>
  <si>
    <t>1019</t>
  </si>
  <si>
    <t>1033</t>
  </si>
  <si>
    <t>1041</t>
  </si>
  <si>
    <t>1202</t>
  </si>
  <si>
    <t>1207</t>
  </si>
  <si>
    <t>1222</t>
  </si>
  <si>
    <t>1229</t>
  </si>
  <si>
    <t>1367</t>
  </si>
  <si>
    <t>1371</t>
  </si>
  <si>
    <t>1400</t>
  </si>
  <si>
    <t>1402</t>
  </si>
  <si>
    <t>1411</t>
  </si>
  <si>
    <t>1460</t>
  </si>
  <si>
    <t>1519</t>
  </si>
  <si>
    <t>1535</t>
  </si>
  <si>
    <t>1688</t>
  </si>
  <si>
    <t>1744</t>
  </si>
  <si>
    <t>1755</t>
  </si>
  <si>
    <t>1819</t>
  </si>
  <si>
    <t>1837</t>
  </si>
  <si>
    <t>1884</t>
  </si>
  <si>
    <t>1905</t>
  </si>
  <si>
    <t>16GB ＵＳＢフラッシュメモリー</t>
  </si>
  <si>
    <t>1949</t>
  </si>
  <si>
    <t>1976</t>
  </si>
  <si>
    <t>2007</t>
  </si>
  <si>
    <t>2044</t>
  </si>
  <si>
    <t>[充電式] ヘッドライト/ＬＥＤ(広角照明)</t>
  </si>
  <si>
    <t>2091</t>
  </si>
  <si>
    <t>2141</t>
  </si>
  <si>
    <t>2153</t>
  </si>
  <si>
    <t>2183</t>
  </si>
  <si>
    <t>2191</t>
  </si>
  <si>
    <t>2224</t>
  </si>
  <si>
    <t>2263</t>
  </si>
  <si>
    <t>2290</t>
  </si>
  <si>
    <t>2311</t>
  </si>
  <si>
    <t>2364</t>
  </si>
  <si>
    <t>2365</t>
  </si>
  <si>
    <t>2436</t>
  </si>
  <si>
    <t>EA304ZR-10A</t>
  </si>
  <si>
    <t>ガス式半田ごてキット(自動点火式)</t>
  </si>
  <si>
    <t>EA468ED-21</t>
  </si>
  <si>
    <t>546x406x752mm 簡易洗面台</t>
  </si>
  <si>
    <t>EA683AB-90A</t>
  </si>
  <si>
    <t>1.5-10mm ９本組[Ball Hexagon]キーレンチ</t>
  </si>
  <si>
    <t>EA683BC-1</t>
  </si>
  <si>
    <t>1/16"-3/8" 12本組[Hexagon]キーレンチ</t>
  </si>
  <si>
    <t>EA758YK-40</t>
  </si>
  <si>
    <t>20000mAh ﾓﾊﾞｲﾙﾊﾞｯﾃﾘ-(PD対応)</t>
  </si>
  <si>
    <t>EA759GL-41</t>
  </si>
  <si>
    <t>32ＧＢ マイクロＳＤＨＣメモリーカード</t>
  </si>
  <si>
    <t>EA759GL-42</t>
  </si>
  <si>
    <t>64ＧＢ マイクロＳＤＸＣメモリーカード</t>
  </si>
  <si>
    <t>EA759GN-268B</t>
  </si>
  <si>
    <t>128GB microSDXCメモリーカード(車載用)</t>
  </si>
  <si>
    <t>EA763AA-125A</t>
  </si>
  <si>
    <t>55型 デジタルハイビジョン液晶テレビ</t>
  </si>
  <si>
    <t>EA763CE-42B</t>
  </si>
  <si>
    <t>1100～2000mm 床上型スピーカースタンド</t>
  </si>
  <si>
    <t>EA763CF-62</t>
  </si>
  <si>
    <t>40W 卓上型アンプ</t>
  </si>
  <si>
    <t>EA764BY-71</t>
  </si>
  <si>
    <t>121x75x26mm [5ﾎﾟｰﾄ]スイッチングハブ</t>
  </si>
  <si>
    <t>EA764BY-72</t>
  </si>
  <si>
    <t>154.5x85x26mm [8ﾎﾟｰﾄ]スイッチングハブ</t>
  </si>
  <si>
    <t>EA854X-11A</t>
  </si>
  <si>
    <t>DC18.0V [充電式] ニブラー</t>
  </si>
  <si>
    <t>EA915DB-127A</t>
  </si>
  <si>
    <t>720x1900x220mm ｴｱｰﾍﾞｯﾄﾞ(ﾌｯﾄﾎﾟﾝﾌﾟ内蔵)</t>
  </si>
  <si>
    <t>EA922HB-50</t>
  </si>
  <si>
    <t>200x150mm 除菌ｳｪｯﾄﾃｨｯｼｭ(15枚入/10ﾊﾟｯｸ)</t>
  </si>
  <si>
    <t>EA922K-16</t>
  </si>
  <si>
    <t>196x235mm ｸﾞﾘｰｽﾄﾗｯﾌﾟ用汚泥ｷｬｯﾁｬｰ</t>
  </si>
  <si>
    <t>EA940CE-481A</t>
  </si>
  <si>
    <t>93x110x140mm 防雨引込カバー</t>
  </si>
  <si>
    <t>EA944CR-2B</t>
  </si>
  <si>
    <t>650x 450mm [手押し]圧縮袋(衣類用/2枚)</t>
  </si>
  <si>
    <t>0025</t>
  </si>
  <si>
    <t>EA402B-1</t>
  </si>
  <si>
    <t>F1/4" アクセスバルブ(5個)</t>
  </si>
  <si>
    <t>EA402TE</t>
  </si>
  <si>
    <t>F1/4"xF1/4"xF5/16" アクセスバルブ</t>
  </si>
  <si>
    <t>EA443DB-1</t>
  </si>
  <si>
    <t>F 1/4"x F 3/8" フレアーアダプター(雌/雄)</t>
  </si>
  <si>
    <t>EA443DB-2</t>
  </si>
  <si>
    <t>F5/16"x F 1/4" フレアーアダプター(雌/雄)</t>
  </si>
  <si>
    <t>0038</t>
  </si>
  <si>
    <t>EA949HS-332</t>
  </si>
  <si>
    <t>500x500x10mm 防振パット(EPDM/のり付)</t>
  </si>
  <si>
    <t>0039</t>
  </si>
  <si>
    <t>EA997MA-14</t>
  </si>
  <si>
    <t>145-160mm 丸型ガラリ(ｽﾃﾝﾚｽ製)</t>
  </si>
  <si>
    <t>0047</t>
  </si>
  <si>
    <t>EA119A-3A</t>
  </si>
  <si>
    <t>300x450x80mm アオコ除去剤(ﾈｯﾄ入/2個)</t>
  </si>
  <si>
    <t>EA897E-50CB</t>
  </si>
  <si>
    <t>単相200V/250W/φ50cm 工業用換気扇(3速)</t>
  </si>
  <si>
    <t>0068</t>
  </si>
  <si>
    <t>EA300T-1</t>
  </si>
  <si>
    <t>ミニ溶接器(ｱｾﾁﾚﾝ･酸素)</t>
  </si>
  <si>
    <t>EA330B-17</t>
  </si>
  <si>
    <t>φ12.7mm 火口(EA330BA,旧EA330B用)</t>
  </si>
  <si>
    <t>EA318AC-2.0</t>
  </si>
  <si>
    <t>φ2.0mm/ 500g 溶接棒(一般軟鋼用)</t>
  </si>
  <si>
    <t>EA318AC-3.2</t>
  </si>
  <si>
    <t>φ3.2mm/1kg   溶接棒(一般軟鋼用)</t>
  </si>
  <si>
    <t>EA545NA-23</t>
  </si>
  <si>
    <t>7.9mm/ 610mm ボルトカッター(軽量)</t>
  </si>
  <si>
    <t>EA572LB</t>
  </si>
  <si>
    <t>10本組 ロング平タガネセット</t>
  </si>
  <si>
    <t>0106</t>
  </si>
  <si>
    <t>EA572JF-11</t>
  </si>
  <si>
    <t>19.0x205mm 平たがね</t>
  </si>
  <si>
    <t>0110</t>
  </si>
  <si>
    <t>EA575EH-14</t>
  </si>
  <si>
    <t>6.3kg/70mm 大ハンマー(ｽﾁｰﾙ芯入り)</t>
  </si>
  <si>
    <t>0113</t>
  </si>
  <si>
    <t>EA575WV-28</t>
  </si>
  <si>
    <t>φ51mm/4500g 鉛ハンマー</t>
  </si>
  <si>
    <t>0115</t>
  </si>
  <si>
    <t>EA575HE-51</t>
  </si>
  <si>
    <t>280mm ハンマー用木柄</t>
  </si>
  <si>
    <t>EA570BC-50</t>
  </si>
  <si>
    <t>51mm/ 900g ソフトフェイスハンマー(ﾅｲﾛﾝ)</t>
  </si>
  <si>
    <t>0137</t>
  </si>
  <si>
    <t>EA827AR-11</t>
  </si>
  <si>
    <t>フリーホールソー替刃(石膏ﾎﾞｰﾄﾞ用/4枚)</t>
  </si>
  <si>
    <t>0167</t>
  </si>
  <si>
    <t>EA950CA-1</t>
  </si>
  <si>
    <t>68kg サクションリフター(ﾎﾟﾝﾌﾟ付)</t>
  </si>
  <si>
    <t>0191</t>
  </si>
  <si>
    <t>EA350EB-3</t>
  </si>
  <si>
    <t>[EA350EA,EC用] 3/8" ダイヘッド＆チェザー</t>
  </si>
  <si>
    <t>0198</t>
  </si>
  <si>
    <t>EA531EG-31</t>
  </si>
  <si>
    <t>42mm/180mm ウォーターポンププライヤー</t>
  </si>
  <si>
    <t>0199</t>
  </si>
  <si>
    <t>EA531E-3</t>
  </si>
  <si>
    <t>2･3/4"/300mm ｳｫｰﾀｰﾎﾟﾝﾌﾟﾌﾟﾗｲﾔｰ(ｸﾞﾘｯﾌﾟ付)</t>
  </si>
  <si>
    <t>0200</t>
  </si>
  <si>
    <t>EA531KA-1</t>
  </si>
  <si>
    <t>40mm/180mm プライヤーレンチ(ｸﾞﾘｯﾌﾟ付)</t>
  </si>
  <si>
    <t>EA552SC-8</t>
  </si>
  <si>
    <t>T 8x50mm [Hexlobe]ドライバー(絶縁･精密)</t>
  </si>
  <si>
    <t>EA552SC-10</t>
  </si>
  <si>
    <t>T10x50mm [Hexlobe]ドライバー(絶縁･精密)</t>
  </si>
  <si>
    <t>0222</t>
  </si>
  <si>
    <t>EA640ZD-22</t>
  </si>
  <si>
    <t>[Ｌ] 低圧用絶縁ゴム手袋(交流600V)</t>
  </si>
  <si>
    <t>0224</t>
  </si>
  <si>
    <t>EA903VA-250</t>
  </si>
  <si>
    <t>2.36m ＦＲＰ絶縁脚立</t>
  </si>
  <si>
    <t>0226</t>
  </si>
  <si>
    <t>EA897L-7.5</t>
  </si>
  <si>
    <t>φ203mmx7.5m ファンダクト(EA897LD,-LE用)</t>
  </si>
  <si>
    <t>0230</t>
  </si>
  <si>
    <t>EA602CZ-34</t>
  </si>
  <si>
    <t>W3/8"･1/2"/148mm 全ねじレンチ</t>
  </si>
  <si>
    <t>EA626J-33</t>
  </si>
  <si>
    <t>18- 24mm ケーブルグリップ(ｽﾃﾝﾚｽ製)</t>
  </si>
  <si>
    <t>EA527AZ-1</t>
  </si>
  <si>
    <t>150mm ケーブルクリッププーラー</t>
  </si>
  <si>
    <t>EA585JA-4</t>
  </si>
  <si>
    <t>φ 35mm/800mm ケーブルカッター</t>
  </si>
  <si>
    <t>0243</t>
  </si>
  <si>
    <t>EA540E-41</t>
  </si>
  <si>
    <t>138mm 電工はさみ</t>
  </si>
  <si>
    <t>0247</t>
  </si>
  <si>
    <t>EA580KB-11</t>
  </si>
  <si>
    <t>0.2 -6.0m㎡ ワイヤーストリッパー</t>
  </si>
  <si>
    <t>EA580ED-5</t>
  </si>
  <si>
    <t>1.6･2.0mm(2芯･3芯用) ｹｰﾌﾞﾙ･ﾜｲﾔｰｽﾄﾘｯﾊﾟ-</t>
  </si>
  <si>
    <t>EA580EE-6</t>
  </si>
  <si>
    <t>1.6･2.0mm(2芯用) ＶＶＦ線ストリッパー</t>
  </si>
  <si>
    <t>0257</t>
  </si>
  <si>
    <t>EA577LC-3</t>
  </si>
  <si>
    <t>200mm ｴﾝﾄﾞｶｯﾃｨﾝｸﾞﾆｯﾊﾟｰ(ｸﾞﾘｯﾌﾟ付/ﾒｯｷ)</t>
  </si>
  <si>
    <t>0262</t>
  </si>
  <si>
    <t>EA535KD-13</t>
  </si>
  <si>
    <t>130mm 精密用ニッパー(ﾊﾞﾈ･ｸﾞﾘｯﾌﾟ付)</t>
  </si>
  <si>
    <t>0264</t>
  </si>
  <si>
    <t>EA535TA-11</t>
  </si>
  <si>
    <t>115mm 精密ニッパー(ｾﾐﾌﾗｯｼｭ/ESD)</t>
  </si>
  <si>
    <t>EA535TJ-13</t>
  </si>
  <si>
    <t>140mm 精密ニッパー(ﾚｰｻﾞｰﾌﾗｯｼｭ/ESD)</t>
  </si>
  <si>
    <t>0274</t>
  </si>
  <si>
    <t>EA812JA-3D</t>
  </si>
  <si>
    <t>DC24V→AC100V/120W インバーター</t>
  </si>
  <si>
    <t>0276</t>
  </si>
  <si>
    <t>EA983FS-800</t>
  </si>
  <si>
    <t>[DC12V･24V] ＬＥＤ回転灯(ﾏｸﾞﾈｯﾄ付/黄色)</t>
  </si>
  <si>
    <t>0278</t>
  </si>
  <si>
    <t>EA812JZ-30A</t>
  </si>
  <si>
    <t>30sqx 30cm アーシングケーブル</t>
  </si>
  <si>
    <t>0280</t>
  </si>
  <si>
    <t>EA538RA-18R</t>
  </si>
  <si>
    <t>[４極･ﾛｯｸ付] 250シエルセット(10組)</t>
  </si>
  <si>
    <t>EA538RA-37R</t>
  </si>
  <si>
    <t>[２極Ｔ形･ﾛｯｸ付] 250シェルセット(10組)</t>
  </si>
  <si>
    <t>0308</t>
  </si>
  <si>
    <t>EA991CR-4A</t>
  </si>
  <si>
    <t>クーラント充填器</t>
  </si>
  <si>
    <t>0309</t>
  </si>
  <si>
    <t>EA500E-1</t>
  </si>
  <si>
    <t>ｶｰｴｱｺﾝｸﾗｯﾁ ホールディングツール</t>
  </si>
  <si>
    <t>0310</t>
  </si>
  <si>
    <t>EA604AN-1</t>
  </si>
  <si>
    <t>3/8"DR-65/67mm オイルフィルターレンチ</t>
  </si>
  <si>
    <t>0315</t>
  </si>
  <si>
    <t>EA604FU-1</t>
  </si>
  <si>
    <t>交換用チップ(EA604FU用)</t>
  </si>
  <si>
    <t>0322</t>
  </si>
  <si>
    <t>EA500KZ</t>
  </si>
  <si>
    <t>30-250mm プーラーキット</t>
  </si>
  <si>
    <t>EA590MC-3</t>
  </si>
  <si>
    <t>24-37/27-45mm ｽﾅｯﾌﾟﾘﾝｸﾞﾌﾟﾗｲﾔ-(内外兼用)</t>
  </si>
  <si>
    <t>0334</t>
  </si>
  <si>
    <t>EA525FC-13</t>
  </si>
  <si>
    <t>125mm ベンチバイス</t>
  </si>
  <si>
    <t>EA598GG-2</t>
  </si>
  <si>
    <t>1.35kg/270-371mm マグネットピックアップ</t>
  </si>
  <si>
    <t>EA124LB-11A</t>
  </si>
  <si>
    <t>呼20 万能口金</t>
  </si>
  <si>
    <t>EA928AG-543</t>
  </si>
  <si>
    <t>120x120x100mm タイヤブラシ(ｸﾞﾘｯﾌﾟ付)</t>
  </si>
  <si>
    <t>0387</t>
  </si>
  <si>
    <t>EA617DC-19</t>
  </si>
  <si>
    <t>1/2"DR ソケットレンチセット</t>
  </si>
  <si>
    <t>0391</t>
  </si>
  <si>
    <t>EA614BC-5</t>
  </si>
  <si>
    <t>15本組/ 7-22mm 片目片口スパナ</t>
  </si>
  <si>
    <t>0392</t>
  </si>
  <si>
    <t>EA618VA-206</t>
  </si>
  <si>
    <t>1/4"DRx 5/16" ソケット</t>
  </si>
  <si>
    <t>0394</t>
  </si>
  <si>
    <t>EA617AS-18</t>
  </si>
  <si>
    <t>3/8"DRx18mm [CROW FOOT]スパナ</t>
  </si>
  <si>
    <t>0407</t>
  </si>
  <si>
    <t>EA689SV-1A</t>
  </si>
  <si>
    <t>[73個組]ツールワゴン付工具セット</t>
  </si>
  <si>
    <t>0427</t>
  </si>
  <si>
    <t>EA602KA-2C</t>
  </si>
  <si>
    <t>7/16"x 1/2"  ラチェットメガネレンチ</t>
  </si>
  <si>
    <t>EA614H-181</t>
  </si>
  <si>
    <t>1-13/16" 片目片口スパナ</t>
  </si>
  <si>
    <t>0446</t>
  </si>
  <si>
    <t>EA618HR-106</t>
  </si>
  <si>
    <t>1/4"DR/#1x49mm [+]ﾄﾞﾗｲﾊﾞｰﾋﾞｯﾄソケット</t>
  </si>
  <si>
    <t>EA618HT-6</t>
  </si>
  <si>
    <t>1/4"DR/6.0x25mm [INHEX]ビットソケット</t>
  </si>
  <si>
    <t>0452</t>
  </si>
  <si>
    <t>EA618KG-33</t>
  </si>
  <si>
    <t>1/2"DRx33mm ディープソケット</t>
  </si>
  <si>
    <t>EA618KN-70</t>
  </si>
  <si>
    <t>1/2"DRx1･1/8"  ﾃﾞｨｰﾌﾟｿｹｯﾄ(ｲﾝﾁ/十二角)</t>
  </si>
  <si>
    <t>EA618AK-112</t>
  </si>
  <si>
    <t>1/4"DRx5/16" ユニバーサルソケット</t>
  </si>
  <si>
    <t>EA618BM-16</t>
  </si>
  <si>
    <t>3/8"DRx16mm [ﾅｯﾄｸﾞﾘｯﾌﾟ]ソケット</t>
  </si>
  <si>
    <t>0462</t>
  </si>
  <si>
    <t>EA618CP-122</t>
  </si>
  <si>
    <t>1/2"DR/22mm ユニバーサルソケット</t>
  </si>
  <si>
    <t>EA618EC-1</t>
  </si>
  <si>
    <t>1"DRx550mm Ｔ型スライドハンドル</t>
  </si>
  <si>
    <t>EA615AF-1</t>
  </si>
  <si>
    <t>8x 9mm/106x3.2mm 両口スパナ(薄型)</t>
  </si>
  <si>
    <t>EA615AN-4</t>
  </si>
  <si>
    <t>10x12mm 両口スパナ(軽量)</t>
  </si>
  <si>
    <t>0468</t>
  </si>
  <si>
    <t>EA614BR-55</t>
  </si>
  <si>
    <t>55mm 片目片口スパナ</t>
  </si>
  <si>
    <t>0471</t>
  </si>
  <si>
    <t>EA164XB-110</t>
  </si>
  <si>
    <t>1/2"DRx 15/16" インパクトソケット･ﾃﾞｨｰﾌﾟ</t>
  </si>
  <si>
    <t>0474</t>
  </si>
  <si>
    <t>EA164KJ-1</t>
  </si>
  <si>
    <t>1/2"DR [INHEX]ｲﾝﾊﾟｸﾄｿｹｯﾄｾｯﾄ(6個組)</t>
  </si>
  <si>
    <t>0479</t>
  </si>
  <si>
    <t>EA164NR-65</t>
  </si>
  <si>
    <t>1･1/2"DR/ 65mm インパクトソケット</t>
  </si>
  <si>
    <t>0482</t>
  </si>
  <si>
    <t>EA164EC-34</t>
  </si>
  <si>
    <t>3/4"DRx15/16" ｲﾝﾊﾟｸﾄｿｹｯﾄ(ｲﾝﾁ/十二角)</t>
  </si>
  <si>
    <t>EA164EC-35</t>
  </si>
  <si>
    <t>3/4"DRx  1"   ｲﾝﾊﾟｸﾄｿｹｯﾄ(ｲﾝﾁ/十二角)</t>
  </si>
  <si>
    <t>EA164EC-36</t>
  </si>
  <si>
    <t>3/4"DRx1･ 1/16" ｲﾝﾊﾟｸﾄｿｹｯﾄ(ｲﾝﾁ/十二角)</t>
  </si>
  <si>
    <t>0483</t>
  </si>
  <si>
    <t>EA164FB-31</t>
  </si>
  <si>
    <t>1"DRx31mm インパクトソケット</t>
  </si>
  <si>
    <t>EA723JE-31A</t>
  </si>
  <si>
    <t>5 - 25N･m(3/8"DR) トルクレンチ</t>
  </si>
  <si>
    <t>EA723NH-3</t>
  </si>
  <si>
    <t>3/8"DR デジタル式トルク測定器</t>
  </si>
  <si>
    <t>0500</t>
  </si>
  <si>
    <t>EA723HJ-1</t>
  </si>
  <si>
    <t>0.2- 1.5Nm トルクドライバー(ﾌﾟﾘｾｯﾄ型)</t>
  </si>
  <si>
    <t>0514</t>
  </si>
  <si>
    <t>EA557DC-50</t>
  </si>
  <si>
    <t>4.0x 50mm [-]ドライバー</t>
  </si>
  <si>
    <t>EA560PE-23</t>
  </si>
  <si>
    <t>2.0x125mm [-]ドライバー</t>
  </si>
  <si>
    <t>EA560PE-570</t>
  </si>
  <si>
    <t>8本組 [+-]ドライバーセット</t>
  </si>
  <si>
    <t>EA611AM-51</t>
  </si>
  <si>
    <t>#1x25mm [Square]ドライバービット</t>
  </si>
  <si>
    <t>0549</t>
  </si>
  <si>
    <t>EA611GM-327</t>
  </si>
  <si>
    <t>T27x89mm [Torx]ドライバービット(ﾎｰﾙﾄﾞ付)</t>
  </si>
  <si>
    <t>0560</t>
  </si>
  <si>
    <t>EA573BL-4.5</t>
  </si>
  <si>
    <t>4.5x110mm [Hexagon]キーレンチ(ﾛﾝｸﾞ)</t>
  </si>
  <si>
    <t>EA573BL-113</t>
  </si>
  <si>
    <t>3/8"x171mm [Hexagon]キーレンチ</t>
  </si>
  <si>
    <t>EA573BN-22</t>
  </si>
  <si>
    <t>3/32"x230mm [Hexagon]Ｔ型レンチ</t>
  </si>
  <si>
    <t>EA573F-6</t>
  </si>
  <si>
    <t>6.0x152mm [Hexagon]Ｔ型レンチ</t>
  </si>
  <si>
    <t>0577</t>
  </si>
  <si>
    <t>EA521VG-200</t>
  </si>
  <si>
    <t>200mm 精密やすり(12種･12本組/荒目)</t>
  </si>
  <si>
    <t>0578</t>
  </si>
  <si>
    <t>EA521VX-64A</t>
  </si>
  <si>
    <t>200mm 精密やすり(丸/荒目)</t>
  </si>
  <si>
    <t>0582</t>
  </si>
  <si>
    <t>EA521TF-22</t>
  </si>
  <si>
    <t>6x160mm やすり(ｸﾛﾑｺｰﾃｨﾝｸﾞ/幅広/平/中目</t>
  </si>
  <si>
    <t>0592</t>
  </si>
  <si>
    <t>EA366MS-4</t>
  </si>
  <si>
    <t>216x280mm/#  400/超精密仕上研磨ｼｰﾄ(50枚)</t>
  </si>
  <si>
    <t>0596</t>
  </si>
  <si>
    <t>EA109AH-51</t>
  </si>
  <si>
    <t>3.2 x 92mm 精密用導電ﾌﾞﾗｼ(馬毛・ｽﾃﾝﾚｽ柄)</t>
  </si>
  <si>
    <t>0597</t>
  </si>
  <si>
    <t>EA109AR-71</t>
  </si>
  <si>
    <t>11x350mm 耐静電ブラシ(豚毛)</t>
  </si>
  <si>
    <t>0615</t>
  </si>
  <si>
    <t>EA508SF-2</t>
  </si>
  <si>
    <t>φ330x330mm/20L 取手付タンク(ｽﾃﾝﾚｽ製)</t>
  </si>
  <si>
    <t>0623</t>
  </si>
  <si>
    <t>EA929DK-33</t>
  </si>
  <si>
    <t>φ 76mmx3.6m 油･液体吸収材(10本)</t>
  </si>
  <si>
    <t>0624</t>
  </si>
  <si>
    <t>EA929DH-82A</t>
  </si>
  <si>
    <t>緊急油吸着・洗浄キット(携帯用)</t>
  </si>
  <si>
    <t>0627</t>
  </si>
  <si>
    <t>EA990XR-18</t>
  </si>
  <si>
    <t>ドラム缶カッター替刃(EA990XR-1用)</t>
  </si>
  <si>
    <t>0629</t>
  </si>
  <si>
    <t>EA990XL-5</t>
  </si>
  <si>
    <t>ドラム缶用オイルポンプ(手押し式)</t>
  </si>
  <si>
    <t>EA990XL-9</t>
  </si>
  <si>
    <t>ドラム缶用オイルポンプ(手廻し式･ｽﾃﾝﾚｽ製)</t>
  </si>
  <si>
    <t>0638</t>
  </si>
  <si>
    <t>EA992BM-17</t>
  </si>
  <si>
    <t>φ241mm じょうご(ﾌｨﾙﾀｰ付/ｽﾁｰﾙ製)</t>
  </si>
  <si>
    <t>0639</t>
  </si>
  <si>
    <t>EA992BE-1</t>
  </si>
  <si>
    <t>φ69,φ87mm じょうごセット</t>
  </si>
  <si>
    <t>EA992BE-13</t>
  </si>
  <si>
    <t>φ165㎜ じょうご</t>
  </si>
  <si>
    <t>0648</t>
  </si>
  <si>
    <t>EA991CG-17</t>
  </si>
  <si>
    <t>88mm ボタンヘッド用アダプター(22mm用)</t>
  </si>
  <si>
    <t>EA991CN-21</t>
  </si>
  <si>
    <t>16kg缶 グリース充填ポンプ</t>
  </si>
  <si>
    <t>0664</t>
  </si>
  <si>
    <t>EA639YD-1</t>
  </si>
  <si>
    <t>153kg トグルクランプ</t>
  </si>
  <si>
    <t>EA595BF-12</t>
  </si>
  <si>
    <t>130mm 精密用ピンセット(ｽﾃﾝﾚｽ製)</t>
  </si>
  <si>
    <t>0687</t>
  </si>
  <si>
    <t>EA756B-91</t>
  </si>
  <si>
    <t>x 2.5/48x74mm ﾎﾟｹｯﾄﾙｰﾍﾟ(角型/ﾎﾞﾙﾄﾞｰ)</t>
  </si>
  <si>
    <t>EA756BB-12A</t>
  </si>
  <si>
    <t>x10/12mm 精密リネンテスター</t>
  </si>
  <si>
    <t>0691</t>
  </si>
  <si>
    <t>EA304AP-9</t>
  </si>
  <si>
    <t>φ3.0mm 交換用こて先 (EA304AP用)</t>
  </si>
  <si>
    <t>0692</t>
  </si>
  <si>
    <t>EA323MB-11</t>
  </si>
  <si>
    <t>φ0.8/φ2.0mm 交換ノズル(EA323MB-1,2用)</t>
  </si>
  <si>
    <t>EA321AA-2</t>
  </si>
  <si>
    <t>静電気除去フットストラップ</t>
  </si>
  <si>
    <t>EA720ME-58</t>
  </si>
  <si>
    <t>1.1m(50+60cm折) 測量ロッド(ｱﾙﾐ製)</t>
  </si>
  <si>
    <t>0711</t>
  </si>
  <si>
    <t>EA757ZA-67</t>
  </si>
  <si>
    <t>5-1000m  レーザー距離計</t>
  </si>
  <si>
    <t>0721</t>
  </si>
  <si>
    <t>EA720GR-12</t>
  </si>
  <si>
    <t>16mmx2.0m 折れ尺(木製/角度目盛付)</t>
  </si>
  <si>
    <t>EA581DA-91</t>
  </si>
  <si>
    <t>墨つぼ用つぼ綿(EA581DA-51,52用)</t>
  </si>
  <si>
    <t>0729</t>
  </si>
  <si>
    <t>EA721LB-1</t>
  </si>
  <si>
    <t>254mm レベル(ﾃﾞｼﾞﾀﾙ角度計付)</t>
  </si>
  <si>
    <t>EA719AE-56</t>
  </si>
  <si>
    <t>300x200mm スクエアー･台付(ｽﾃﾝﾚｽ製)</t>
  </si>
  <si>
    <t>0754</t>
  </si>
  <si>
    <t>EA706WK-2</t>
  </si>
  <si>
    <t>デジタル膜厚計</t>
  </si>
  <si>
    <t>0760</t>
  </si>
  <si>
    <t>EA715CB-6</t>
  </si>
  <si>
    <t>2,000g(1.0g) 防水型デジタルはかり</t>
  </si>
  <si>
    <t>EA715CB-8</t>
  </si>
  <si>
    <t>10kg(0.005kg) 防水型デジタルはかり</t>
  </si>
  <si>
    <t>EA715CB-9</t>
  </si>
  <si>
    <t>20kg( 0.01kg) 防水型デジタルはかり</t>
  </si>
  <si>
    <t>EA715CB-11A</t>
  </si>
  <si>
    <t>5,000g(2.0g) 防滴型デジタルはかり</t>
  </si>
  <si>
    <t>EA715CB-12A</t>
  </si>
  <si>
    <t>10kg(5.0g) 防滴型デジタルはかり</t>
  </si>
  <si>
    <t>EA776AZ-4</t>
  </si>
  <si>
    <t>PH4.01/500ml ペーハー基準液</t>
  </si>
  <si>
    <t>0768</t>
  </si>
  <si>
    <t>EA733AJ-21</t>
  </si>
  <si>
    <t>Ｃо2モニター</t>
  </si>
  <si>
    <t>0769</t>
  </si>
  <si>
    <t>EA733AH-2A</t>
  </si>
  <si>
    <t>[防水型]一酸化炭素濃度計</t>
  </si>
  <si>
    <t>0779</t>
  </si>
  <si>
    <t>EA708D-21</t>
  </si>
  <si>
    <t>通信ユニット(EA708D-20用)</t>
  </si>
  <si>
    <t>0781</t>
  </si>
  <si>
    <t>EA708LD-11</t>
  </si>
  <si>
    <t>クランプメーター(ﾌﾚｷｼﾌﾞﾙ)</t>
  </si>
  <si>
    <t>EA742H-2</t>
  </si>
  <si>
    <t>データロガー用データ収集器</t>
  </si>
  <si>
    <t>EA742HB-17</t>
  </si>
  <si>
    <t>[EA742HB-10B,-11用] 温度センサー</t>
  </si>
  <si>
    <t>EA728EB-120</t>
  </si>
  <si>
    <t>162mm 温度･湿度計</t>
  </si>
  <si>
    <t>EA742BB-6</t>
  </si>
  <si>
    <t>70x 27x 79mm コンパクト気圧計</t>
  </si>
  <si>
    <t>EA727AD-21</t>
  </si>
  <si>
    <t>-20-50ﾟC/ 50mm 温度計･平型保護枠付(直型)</t>
  </si>
  <si>
    <t>0831</t>
  </si>
  <si>
    <t>EA813H-26</t>
  </si>
  <si>
    <t>10.8-36V 2ﾎﾟｰﾄ急速充電器</t>
  </si>
  <si>
    <t>0835</t>
  </si>
  <si>
    <t>EA857DH-4C</t>
  </si>
  <si>
    <t>DC14.4V セーバーソー(充電式)</t>
  </si>
  <si>
    <t>EA809BC-2B</t>
  </si>
  <si>
    <t>刃研ぎグラインダー</t>
  </si>
  <si>
    <t>EA810TB-4</t>
  </si>
  <si>
    <t>1050W 電動はつりハンマー</t>
  </si>
  <si>
    <t>EA813DT-2A</t>
  </si>
  <si>
    <t>AC100V/320W(1/2"DR) 電動インパクトレンチ</t>
  </si>
  <si>
    <t>0857</t>
  </si>
  <si>
    <t>EA826AE-10</t>
  </si>
  <si>
    <t>2.5-13.0mm ドリルシャープナー</t>
  </si>
  <si>
    <t>EA826EH-2</t>
  </si>
  <si>
    <t>2.5-19.0mm チャック(EA826EG, EH用)</t>
  </si>
  <si>
    <t>EA826EH-6</t>
  </si>
  <si>
    <t>#180(細目) 研磨ホイール(EA826AE,EG,EH用)</t>
  </si>
  <si>
    <t>EA818EC-24A</t>
  </si>
  <si>
    <t>シャープナーアタッチメント(ﾐﾆｸﾞﾗｲﾝﾀﾞｰ用)</t>
  </si>
  <si>
    <t>EA815BV-30</t>
  </si>
  <si>
    <t>AC125V/15A/30m ｺｰﾄﾞﾘｰﾙ(USBﾎﾟｰﾄ4口/ｱｰｽ付)</t>
  </si>
  <si>
    <t>0874</t>
  </si>
  <si>
    <t>EA940MH-16</t>
  </si>
  <si>
    <t>15Ax10m 漏電保護プラグ(防雨型/ｽﾄﾚｰﾄ型)</t>
  </si>
  <si>
    <t>0881</t>
  </si>
  <si>
    <t>EA824-4</t>
  </si>
  <si>
    <t>4.0x 83mm ｽﾄﾚｰﾄｼｬﾝｸﾄﾞﾘﾙ(HSS.2本)</t>
  </si>
  <si>
    <t>0884</t>
  </si>
  <si>
    <t>EA824PD-6.8</t>
  </si>
  <si>
    <t>6.8x225mm ﾄﾞﾘﾙﾋﾞｯﾄ(TiAlN coat･Co-HSS)</t>
  </si>
  <si>
    <t>EA824PD-10.5</t>
  </si>
  <si>
    <t>10.5x184mm ﾄﾞﾘﾙﾋﾞｯﾄ(TiAlN coat･Co-HSS)</t>
  </si>
  <si>
    <t>EA824PA-2.7</t>
  </si>
  <si>
    <t>2.7x 45mm 超硬ドリル(TiAlN coat)</t>
  </si>
  <si>
    <t>EA824PA-2.8</t>
  </si>
  <si>
    <t>2.8x 45mm 超硬ドリル(TiAlN coat)</t>
  </si>
  <si>
    <t>EA824PA-3.0A</t>
  </si>
  <si>
    <t>3.0x 45mm 超硬ドリル(REVO-Dｺｰﾄ)</t>
  </si>
  <si>
    <t>EA824PB-1.4</t>
  </si>
  <si>
    <t>1.40x47mm ﾄﾞﾘﾙﾋﾞｯﾄ(TiAlN coat･超硬/ﾏｲｸﾛ)</t>
  </si>
  <si>
    <t>0892</t>
  </si>
  <si>
    <t>EA827E-25</t>
  </si>
  <si>
    <t>25.0mm ｶｳﾝﾀｰｼﾝｸ(3枚刃/10mm軸･HSS)</t>
  </si>
  <si>
    <t>EA827FD-1A</t>
  </si>
  <si>
    <t>４本組 丸軸カウンターシンク(HSS)</t>
  </si>
  <si>
    <t>0893</t>
  </si>
  <si>
    <t>EA827JB-10</t>
  </si>
  <si>
    <t>10.4mm ｶｳﾝﾀｰｼﾝｸ(1/4"六角軸/HSS･TiNｺｰﾄ)</t>
  </si>
  <si>
    <t>EA824RA-9.0</t>
  </si>
  <si>
    <t>9.0x 70mm ｴﾝﾄﾞﾐﾙ(TiN coat･Co-HSS/2枚刃)</t>
  </si>
  <si>
    <t>EA827HT-13</t>
  </si>
  <si>
    <t>7.0x105mm ハンドリーマー</t>
  </si>
  <si>
    <t>EA827HT-31</t>
  </si>
  <si>
    <t>16.0x185mm ハンドリーマー</t>
  </si>
  <si>
    <t>0896</t>
  </si>
  <si>
    <t>EA829PK-12B</t>
  </si>
  <si>
    <t>M12x1.75/200mm ﾎﾟｲﾝﾄﾀｯﾌﾟ(ｽﾃﾝﾚｽ用/ﾛﾝｸﾞ)</t>
  </si>
  <si>
    <t>EA819BA-12A</t>
  </si>
  <si>
    <t>8x10mm/3mm軸 軸付砥石(ピンク)</t>
  </si>
  <si>
    <t>0925</t>
  </si>
  <si>
    <t>EA819AT-4</t>
  </si>
  <si>
    <t>13x20mm/3.0mm軸 フエルトバフ(ﾊｰﾄﾞ)</t>
  </si>
  <si>
    <t>0928</t>
  </si>
  <si>
    <t>EA819AJ-73</t>
  </si>
  <si>
    <t>14mm/3mm軸 軸付ブラシ(黒豚毛)</t>
  </si>
  <si>
    <t>0929</t>
  </si>
  <si>
    <t>EA819BK-103</t>
  </si>
  <si>
    <t>3x100mm/3mm軸 軸付ﾜｲﾔｰﾌﾞﾗｼ(楕円型)</t>
  </si>
  <si>
    <t>EA819J-8</t>
  </si>
  <si>
    <t>６本組 超硬カッター(6mm軸)</t>
  </si>
  <si>
    <t>EA819J-11</t>
  </si>
  <si>
    <t>0930</t>
  </si>
  <si>
    <t>EA819XE</t>
  </si>
  <si>
    <t>0941</t>
  </si>
  <si>
    <t>EA819WA</t>
  </si>
  <si>
    <t>0943</t>
  </si>
  <si>
    <t>EA827FM-100</t>
  </si>
  <si>
    <t>３本組 シートメタルドリル(HSS)</t>
  </si>
  <si>
    <t>0946</t>
  </si>
  <si>
    <t>EA823LJ</t>
  </si>
  <si>
    <t>[自動車修理] ホールソーセット [LENOX]</t>
  </si>
  <si>
    <t>EA822H-38</t>
  </si>
  <si>
    <t>38mm ﾀﾞｲﾔﾓﾝﾄﾞﾎｰﾙｿｰ(磁器ﾀｲﾙ用/替刃のみ)</t>
  </si>
  <si>
    <t>0952</t>
  </si>
  <si>
    <t>EA824CT-6.0</t>
  </si>
  <si>
    <t>6.0x137mm 鉄工用ドリル(SDS/Co-HSS)</t>
  </si>
  <si>
    <t>EA824CT-10.0</t>
  </si>
  <si>
    <t>10.0x165mm 鉄工用ドリル(SDS/Co-HSS)</t>
  </si>
  <si>
    <t>0953</t>
  </si>
  <si>
    <t>EA810MV-12</t>
  </si>
  <si>
    <t>12.0x305mm SDS-max ドリルビット</t>
  </si>
  <si>
    <t>0964</t>
  </si>
  <si>
    <t>EA857L-28</t>
  </si>
  <si>
    <t>150mmx10/14 強力型レシプロソー(2枚)</t>
  </si>
  <si>
    <t>0965</t>
  </si>
  <si>
    <t>EA809ZB-13</t>
  </si>
  <si>
    <t>φ125x40mm スポンジ(ﾏｼﾞｯｸ式)</t>
  </si>
  <si>
    <t>0977</t>
  </si>
  <si>
    <t>EA824TA-12</t>
  </si>
  <si>
    <t>[EA824TA-1､-10用] 41mm 替刃</t>
  </si>
  <si>
    <t>0991</t>
  </si>
  <si>
    <t>EA116DA</t>
  </si>
  <si>
    <t>AC100V/90W ミニコンプレッサー(ﾀﾝｸ無)</t>
  </si>
  <si>
    <t>0993</t>
  </si>
  <si>
    <t>EA155DB-4</t>
  </si>
  <si>
    <t>3/8"DR エアーインパクトレンチ</t>
  </si>
  <si>
    <t>0994</t>
  </si>
  <si>
    <t>EA155EB-3</t>
  </si>
  <si>
    <t>1/2"DR エアーインパクトレンチ</t>
  </si>
  <si>
    <t>1000</t>
  </si>
  <si>
    <t>EA127BL-21</t>
  </si>
  <si>
    <t>#100/2kg ｻﾝﾄﾞﾌﾞﾗｽﾄ用研磨材(ｱﾗﾝﾀﾞﾑ)</t>
  </si>
  <si>
    <t>EA124BH-1A</t>
  </si>
  <si>
    <t>10mmx30m エアーホースリール(ｳﾚﾀﾝ製)</t>
  </si>
  <si>
    <t>1014</t>
  </si>
  <si>
    <t>EA125CF-110</t>
  </si>
  <si>
    <t>8.5/12.5mmx10m エアーホース(ｶﾌﾟﾗｰ付/PVC)</t>
  </si>
  <si>
    <t>EA153AF-12</t>
  </si>
  <si>
    <t>Rc 1/4" エアーレギュレーター付フィルター</t>
  </si>
  <si>
    <t>1016</t>
  </si>
  <si>
    <t>EA153SR-58</t>
  </si>
  <si>
    <t>Rc  1"  ﾊﾟｲﾛｯﾄ式ｴｱｰﾚｷﾞｭﾚｰﾀｰ(ﾌﾞﾗｹｯﾄ付)</t>
  </si>
  <si>
    <t>EA153SH-2</t>
  </si>
  <si>
    <t>M5/-105.0～105.0kPa 圧力スイッチ(ﾃﾞｼﾞﾀﾙ)</t>
  </si>
  <si>
    <t>EA153SH-12</t>
  </si>
  <si>
    <t>R1/8"/10.0～-105.0KPa 圧力ｽｲｯﾁ(ﾃﾞｼﾞﾀﾙ)</t>
  </si>
  <si>
    <t>EA153SS-43</t>
  </si>
  <si>
    <t>Rc 3/8" ﾏｲｸﾛﾐｽﾄｾﾊﾟﾚｰﾀｰ(ﾌﾞﾗｹｯﾄ付)</t>
  </si>
  <si>
    <t>EA153SJ-13</t>
  </si>
  <si>
    <t>Rc3/8" 手動切替バルブ(4方向)</t>
  </si>
  <si>
    <t>EA125BJ-100</t>
  </si>
  <si>
    <t>6.5/10.0mmx100m エアーホース(ｿﾌﾄｳﾚﾀﾝ製)</t>
  </si>
  <si>
    <t>EA141EB-7</t>
  </si>
  <si>
    <t>7.0mm ホースニップル</t>
  </si>
  <si>
    <t>EA141EB-13</t>
  </si>
  <si>
    <t>12.7mm ホースニップル</t>
  </si>
  <si>
    <t>1058</t>
  </si>
  <si>
    <t>EA469HE-80</t>
  </si>
  <si>
    <t>80A x R3"   雄ﾈｼﾞｿｹｯﾄ(3管種用ﾒｶﾆｶﾙ継手)</t>
  </si>
  <si>
    <t>1062</t>
  </si>
  <si>
    <t>EA470AM-2</t>
  </si>
  <si>
    <t>Rc1/4"x 9mm ボールバルブ(ｽﾃﾝﾚｽ製･ﾀｹﾉｺ型)</t>
  </si>
  <si>
    <t>1071</t>
  </si>
  <si>
    <t>EA997KR-4</t>
  </si>
  <si>
    <t>178x457mm 熱溶着ﾌｪﾙﾄﾌｨﾙﾀｰﾊﾞｯｸﾞ(25μm)</t>
  </si>
  <si>
    <t>1083</t>
  </si>
  <si>
    <t>EA468GJ-38</t>
  </si>
  <si>
    <t>小便器自閉バルブ</t>
  </si>
  <si>
    <t>1087</t>
  </si>
  <si>
    <t>EA468HA-27</t>
  </si>
  <si>
    <t>共用横水栓</t>
  </si>
  <si>
    <t>1089</t>
  </si>
  <si>
    <t>EA468HE-12</t>
  </si>
  <si>
    <t>PJ1/2" シャワーヘッド(節水)</t>
  </si>
  <si>
    <t>1092</t>
  </si>
  <si>
    <t>EA468BE-50</t>
  </si>
  <si>
    <t>PJ 1/2" 自在水栓本体</t>
  </si>
  <si>
    <t>EA468BL-13</t>
  </si>
  <si>
    <t>PJ 1/2" 万能ホーム水栓(盗難防止かぎ付)</t>
  </si>
  <si>
    <t>EA468BS-4</t>
  </si>
  <si>
    <t>PJ 1/2" 共用散水栓</t>
  </si>
  <si>
    <t>1098</t>
  </si>
  <si>
    <t>EA440CV-17</t>
  </si>
  <si>
    <t>3/4x20mm 給水座金(つば無)</t>
  </si>
  <si>
    <t>1108</t>
  </si>
  <si>
    <t>EA951SD-33</t>
  </si>
  <si>
    <t>200x131mm ﾙｰﾌﾄﾞﾚｲﾝ(縦引･ｼｰﾄ防水用)</t>
  </si>
  <si>
    <t>1113</t>
  </si>
  <si>
    <t>EA463FW-204</t>
  </si>
  <si>
    <t>4.6x266mm 結束バンド(SUS316/ｺｰﾃｨﾝｸﾞ/10本</t>
  </si>
  <si>
    <t>1125</t>
  </si>
  <si>
    <t>EA440AN-65</t>
  </si>
  <si>
    <t>65A 吊バンド(鋼管用/防振/ｽﾃﾝﾚｽ製)</t>
  </si>
  <si>
    <t>1129</t>
  </si>
  <si>
    <t>EA463DA-25</t>
  </si>
  <si>
    <t>25m 固定バンド(ｽﾃﾝﾚｽ製)</t>
  </si>
  <si>
    <t>1130</t>
  </si>
  <si>
    <t>EA947BX-29</t>
  </si>
  <si>
    <t>48.0mm サドル(塩ﾋﾞ管用/5個)</t>
  </si>
  <si>
    <t>EA948HB-143</t>
  </si>
  <si>
    <t>3.5-10 mm ケーブルグランド(1個)</t>
  </si>
  <si>
    <t>EA940CD-497</t>
  </si>
  <si>
    <t>[2連用](2ｺ+2ｺ用) ｺﾝｾﾝﾄﾌﾟﾚｰﾄ[樹脂製]</t>
  </si>
  <si>
    <t>EA940CD-521</t>
  </si>
  <si>
    <t>[1連用](1ｺ用) ｺﾝｾﾝﾄﾌﾟﾚｰﾄ[ﾒﾀﾙ製]</t>
  </si>
  <si>
    <t>EA940CE-170A</t>
  </si>
  <si>
    <t>ＬＡＮ用モジュラージャック(ｶﾃｺﾞﾘｰ5E)</t>
  </si>
  <si>
    <t>1164</t>
  </si>
  <si>
    <t>EA940BZ-143</t>
  </si>
  <si>
    <t>250V/30A 防水型引掛けプラグ(接地2P)</t>
  </si>
  <si>
    <t>1166</t>
  </si>
  <si>
    <t>EA940CB-34</t>
  </si>
  <si>
    <t>AC250V/10A 角型プルスイッチ</t>
  </si>
  <si>
    <t>1175</t>
  </si>
  <si>
    <t>EA538MD-12A</t>
  </si>
  <si>
    <t>[中・大]ﾘﾝｸﾞｽﾘｰﾌﾞ用 絶縁キャップ(50個)</t>
  </si>
  <si>
    <t>1181</t>
  </si>
  <si>
    <t>EA944BR-6A</t>
  </si>
  <si>
    <t>76.2x1219mm 熱収縮チューブ(肉厚/黒)</t>
  </si>
  <si>
    <t>1182</t>
  </si>
  <si>
    <t>EA944AE-11</t>
  </si>
  <si>
    <t>4.0x0.4mmx 20m ビニール絶縁チューブ(黒)</t>
  </si>
  <si>
    <t>EA940NA-3</t>
  </si>
  <si>
    <t>200V 0.4 kw 電磁開閉器(標準)[AC100V]</t>
  </si>
  <si>
    <t>EA940NA-4</t>
  </si>
  <si>
    <t>200V 0.75kw 電磁開閉器(標準)[AC100V]</t>
  </si>
  <si>
    <t>EA940NA-5</t>
  </si>
  <si>
    <t>200V 1.5 kw 電磁開閉器(標準)[AC100V]</t>
  </si>
  <si>
    <t>EA940NF-12</t>
  </si>
  <si>
    <t>1.4 - 2.2 A  サーマルリレー(標準形)</t>
  </si>
  <si>
    <t>EA940NF-51</t>
  </si>
  <si>
    <t>0.95- 1.45A  サーマルリレー(標準形)</t>
  </si>
  <si>
    <t>EA940NF-106</t>
  </si>
  <si>
    <t>12.0-18.0 A  サーマルリレー(標準形)</t>
  </si>
  <si>
    <t>EA940DE-1</t>
  </si>
  <si>
    <t>AC/DC 6V (20.5mm) ＬＥＤランプ(ﾚｯﾄﾞ)</t>
  </si>
  <si>
    <t>EA815ZX-5</t>
  </si>
  <si>
    <t>300VA 電源トランス</t>
  </si>
  <si>
    <t>EA815ZX-8</t>
  </si>
  <si>
    <t>1.5KVA 電源トランス</t>
  </si>
  <si>
    <t>EA940MX-15</t>
  </si>
  <si>
    <t>200V/1.5kw  インバーター(3相ﾓｰﾀｰ用)</t>
  </si>
  <si>
    <t>EA940P-68</t>
  </si>
  <si>
    <t>190x235mm アンテナ用サイドベース</t>
  </si>
  <si>
    <t>1203</t>
  </si>
  <si>
    <t>EA940P-18A</t>
  </si>
  <si>
    <t>分波器(CS･BS･UHF･VHF)</t>
  </si>
  <si>
    <t>EA948BX-82</t>
  </si>
  <si>
    <t>M6x25mm/φ22mm 雄ねじナールドノブ</t>
  </si>
  <si>
    <t>EA948BX-83</t>
  </si>
  <si>
    <t>M6x16mm/φ26mm 雄ねじナールドノブ</t>
  </si>
  <si>
    <t>EA948AD-120</t>
  </si>
  <si>
    <t>M8x16mm 雄ねじノブ</t>
  </si>
  <si>
    <t>EA948AD-127</t>
  </si>
  <si>
    <t>M10x40mm 雄ねじノブ</t>
  </si>
  <si>
    <t>EA948AV-9</t>
  </si>
  <si>
    <t>M8x20mm 雄ねじディンプルノブ</t>
  </si>
  <si>
    <t>EA948BX-133A</t>
  </si>
  <si>
    <t>M6x10mm/φ31mm 雄ねじノブ</t>
  </si>
  <si>
    <t>1209</t>
  </si>
  <si>
    <t>EA948BW-25</t>
  </si>
  <si>
    <t>M12x40mm [ｽﾃﾝﾚｽ製]丸ナット</t>
  </si>
  <si>
    <t>EA948BW-74</t>
  </si>
  <si>
    <t>M8x 18 mm ﾛｰﾚｯﾄﾅｯﾄ(段付/ｽﾁｰﾙ製)</t>
  </si>
  <si>
    <t>EA948BX-214</t>
  </si>
  <si>
    <t>M8 雌ねじウイングノブ(ｽﾃﾝﾚｽ製/貫通)</t>
  </si>
  <si>
    <t>1210</t>
  </si>
  <si>
    <t>EA948BY-52</t>
  </si>
  <si>
    <t>16x M4x10mm [ｽﾃﾝﾚｽ製]雄ねじノブ</t>
  </si>
  <si>
    <t>EA948CB-618</t>
  </si>
  <si>
    <t>M5x50mm 雄ねじミニクランプレバー(ﾚｯﾄﾞ)</t>
  </si>
  <si>
    <t>EA949RH-130</t>
  </si>
  <si>
    <t>8x100mm ボールロックピン</t>
  </si>
  <si>
    <t>EA966DZ-14</t>
  </si>
  <si>
    <t>M10xP1.25 ロッドエンド(雄ねじ)</t>
  </si>
  <si>
    <t>EA966A-20</t>
  </si>
  <si>
    <t>[6200ZZE] 密封型ベアリング</t>
  </si>
  <si>
    <t>1232</t>
  </si>
  <si>
    <t>EA966KB-313</t>
  </si>
  <si>
    <t>[22313RZW33]自動調心ころ軸受</t>
  </si>
  <si>
    <t>EA423RW-6A</t>
  </si>
  <si>
    <t>S-6    オーリング(ﾆﾄﾘﾙ2種/固定用/5個)</t>
  </si>
  <si>
    <t>1306</t>
  </si>
  <si>
    <t>EA440EK-93</t>
  </si>
  <si>
    <t>100x100mm ｽﾛｯﾃｯﾄﾞｼﾑｾｯﾄ(100枚入)</t>
  </si>
  <si>
    <t>1318</t>
  </si>
  <si>
    <t>EA781BC-34</t>
  </si>
  <si>
    <t>50x117x75mm/130kgf/M10x1.5  マグネット台</t>
  </si>
  <si>
    <t>EA762FG-141</t>
  </si>
  <si>
    <t>52x82x48mm フック(ﾏｸﾞﾈｯﾄ付)</t>
  </si>
  <si>
    <t>1329</t>
  </si>
  <si>
    <t>EA951B-54</t>
  </si>
  <si>
    <t>750mm 丸棒貫抜(鉄製)</t>
  </si>
  <si>
    <t>1332</t>
  </si>
  <si>
    <t>EA951EE-218</t>
  </si>
  <si>
    <t>180x180x60mm ワイドアングル(ｽﾁｰﾙ製)</t>
  </si>
  <si>
    <t>1337</t>
  </si>
  <si>
    <t>EA951EC-9</t>
  </si>
  <si>
    <t>90 x45x13mm アーム棚受(ｽﾃﾝﾚｽ製)</t>
  </si>
  <si>
    <t>1342</t>
  </si>
  <si>
    <t>EA951M-9</t>
  </si>
  <si>
    <t>40x57mm ロータリーキャッチ(白)</t>
  </si>
  <si>
    <t>1344</t>
  </si>
  <si>
    <t>EA951C-5</t>
  </si>
  <si>
    <t>116x39mm引戸・開き戸取手(SUS製/ｻﾃﾝｼﾙﾊﾞ)</t>
  </si>
  <si>
    <t>1355</t>
  </si>
  <si>
    <t>EA638EG-32</t>
  </si>
  <si>
    <t>66x 8.0mm Ｓフック(ｽﾃﾝﾚｽ製)</t>
  </si>
  <si>
    <t>1357</t>
  </si>
  <si>
    <t>EA951BR-6</t>
  </si>
  <si>
    <t>79x28mm パッチン(ｽﾃﾝﾚｽ製)</t>
  </si>
  <si>
    <t>1363</t>
  </si>
  <si>
    <t>EA638KH-63</t>
  </si>
  <si>
    <t>9.5mm ターンバックル(Jaw&amp;Jaw/ｽﾃﾝﾚｽ製)</t>
  </si>
  <si>
    <t>1365</t>
  </si>
  <si>
    <t>EA638JB-116</t>
  </si>
  <si>
    <t>φ6.0x 94mm ワイヤー止め金具(ｽﾃﾝﾚｽ製)</t>
  </si>
  <si>
    <t>EA628S-50</t>
  </si>
  <si>
    <t>4.0-5.0mm ﾛｰﾌﾟｽﾘｰﾌﾞ圧着工具(ｽﾃﾝﾚｽ用)</t>
  </si>
  <si>
    <t>1369</t>
  </si>
  <si>
    <t>EA951AF-0.9A</t>
  </si>
  <si>
    <t>0.9mmx165m /#20 軟銅線(1kg)</t>
  </si>
  <si>
    <t>EA951AF-1.6A</t>
  </si>
  <si>
    <t>1.6mmx 54m /#16 軟銅線(1kg)</t>
  </si>
  <si>
    <t>EA951AF-2A</t>
  </si>
  <si>
    <t>2.0mmx 35m /#14 軟銅線(1kg)</t>
  </si>
  <si>
    <t>EA980SM-82</t>
  </si>
  <si>
    <t>2.6mmx 5m ビクターチェーン(ｽﾃﾝﾚｽ製)</t>
  </si>
  <si>
    <t>1372</t>
  </si>
  <si>
    <t>EA980AJ-2</t>
  </si>
  <si>
    <t>12mmx 2m ﾌﾟﾗｽﾁｯｸﾁｪｰﾝ/耐候型(黄)</t>
  </si>
  <si>
    <t>1377</t>
  </si>
  <si>
    <t>EA638HA-2</t>
  </si>
  <si>
    <t>25.0x 8.5x 3.0mm クイックリング(ｽﾃﾝﾚｽ製)</t>
  </si>
  <si>
    <t>1378</t>
  </si>
  <si>
    <t>EA638FK-128</t>
  </si>
  <si>
    <t>114.0x12.7mm クイックリング(ｽﾃﾝﾚｽ製)</t>
  </si>
  <si>
    <t>EA638JP-132</t>
  </si>
  <si>
    <t>7.0x70.0mm スナップフック(鉄亜鉛ﾒｯｷ)</t>
  </si>
  <si>
    <t>1386</t>
  </si>
  <si>
    <t>EA911AF-161</t>
  </si>
  <si>
    <t>2030x0.3mmx 5m 間仕切シート(抗菌･防炎)</t>
  </si>
  <si>
    <t>EA911AF-163</t>
  </si>
  <si>
    <t>2030x0.3mmx25m 間仕切シート(抗菌･防炎)</t>
  </si>
  <si>
    <t>EA944PJ-3</t>
  </si>
  <si>
    <t>150mmx5m ラインテープ(加熱接着式/黄)</t>
  </si>
  <si>
    <t>EA124DJ-8B</t>
  </si>
  <si>
    <t>8/12mm x20m 食品用ホース(軟性ﾀｲﾌﾟ)</t>
  </si>
  <si>
    <t>EA124DJ-381</t>
  </si>
  <si>
    <t>38/48mm x10m 食品用ホース</t>
  </si>
  <si>
    <t>EA440HA-103</t>
  </si>
  <si>
    <t>200x 300x3.0mm ﾊﾟﾝﾁﾝｸﾞｱﾙﾐ複合板(ﾎﾜｲﾄ)</t>
  </si>
  <si>
    <t>1419</t>
  </si>
  <si>
    <t>EA997XP-17</t>
  </si>
  <si>
    <t>610x1220x57mm 積層発泡ﾎﾟﾘｴﾁﾚﾝﾌｫｰﾑ(黒/赤)</t>
  </si>
  <si>
    <t>1424</t>
  </si>
  <si>
    <t>EA911AN-26</t>
  </si>
  <si>
    <t>245x174mm 抗ウイルス抗菌フィルム</t>
  </si>
  <si>
    <t>1432</t>
  </si>
  <si>
    <t>EA952BE-3</t>
  </si>
  <si>
    <t>900x1000mm/ 1.10mm目 織網(真鍮製)</t>
  </si>
  <si>
    <t>1438</t>
  </si>
  <si>
    <t>EA943VZ-31A</t>
  </si>
  <si>
    <t>300x200mm 構造用両面接合シート(汎用)</t>
  </si>
  <si>
    <t>EA943VZ-36</t>
  </si>
  <si>
    <t>300x200mm 構造用両面接合シート(ﾏﾙﾁ)</t>
  </si>
  <si>
    <t>1448</t>
  </si>
  <si>
    <t>EA944MT-150</t>
  </si>
  <si>
    <t>50mmx  2m 強力プラスチック補修テープ</t>
  </si>
  <si>
    <t>EA944KD-406</t>
  </si>
  <si>
    <t>6.2x8.6mmx5m 戸あたりｸｯｼｮﾝﾃｰﾌﾟ(V型/茶)</t>
  </si>
  <si>
    <t>EA979K-23</t>
  </si>
  <si>
    <t>41.0x910mm ﾄﾞｱｼｰﾙ(ｱﾙﾐﾌﾚｰﾑ/ｼﾙﾊﾞｰ)[DUCK]</t>
  </si>
  <si>
    <t>1452</t>
  </si>
  <si>
    <t>EA944SB-2</t>
  </si>
  <si>
    <t>15mmx20m 導電性粘着テープ(銅箔)</t>
  </si>
  <si>
    <t>EA944SK-1</t>
  </si>
  <si>
    <t>75x900mm ﾌﾛｰﾘﾝｸﾞ補修ﾃｰﾌﾟ(ﾀﾞｰｸﾌﾞﾗｳﾝ)</t>
  </si>
  <si>
    <t>EA351NF-2B</t>
  </si>
  <si>
    <t>1270x1000x2.0mm ガスケットシート(EPB)</t>
  </si>
  <si>
    <t>1461</t>
  </si>
  <si>
    <t>EA351FD-125</t>
  </si>
  <si>
    <t>125A/1.5mm 内ﾌﾗﾝｼﾞﾊﾟｯｷﾝ(耐熱･耐蒸気/5K)</t>
  </si>
  <si>
    <t>EA305HE-21</t>
  </si>
  <si>
    <t>ﾎｯﾄﾒﾙﾄ用ｽﾀﾝﾀﾞｰﾄﾞﾉｽﾞﾙ(EA305HE-10A用)</t>
  </si>
  <si>
    <t>1474</t>
  </si>
  <si>
    <t>EA934DM-15</t>
  </si>
  <si>
    <t>50ml エポキシ接着剤(5分型)</t>
  </si>
  <si>
    <t>EA934DM-98</t>
  </si>
  <si>
    <t>ミキシングノズル(EA934DM-9-15用/12本)</t>
  </si>
  <si>
    <t>EA934DM-99</t>
  </si>
  <si>
    <t>1478</t>
  </si>
  <si>
    <t>EA934-30</t>
  </si>
  <si>
    <t>56.7g 超強力ｴﾎﾟｷｼ接着剤(防水/耐寒/耐熱)</t>
  </si>
  <si>
    <t>1492</t>
  </si>
  <si>
    <t>EA942FA-7</t>
  </si>
  <si>
    <t>1.0kg 耐熱塗料(半艶・青)</t>
  </si>
  <si>
    <t>EA942FA-37</t>
  </si>
  <si>
    <t>1.0kg 耐熱塗料(艶あり・青)</t>
  </si>
  <si>
    <t>1501</t>
  </si>
  <si>
    <t>EA934SF-9</t>
  </si>
  <si>
    <t>12ml 筆付ペイント･補修用(ﾀﾞｰｸﾌﾞﾗｳﾝ)</t>
  </si>
  <si>
    <t>1503</t>
  </si>
  <si>
    <t>EA765MC-61</t>
  </si>
  <si>
    <t>[現場用] 油性色鉛筆(黒/2本)</t>
  </si>
  <si>
    <t>1506</t>
  </si>
  <si>
    <t>EA920AK-20</t>
  </si>
  <si>
    <t>1.0L スピンドルオイル</t>
  </si>
  <si>
    <t>1513</t>
  </si>
  <si>
    <t>EA925AC-24</t>
  </si>
  <si>
    <t>120x 50x160mm 小物ケース</t>
  </si>
  <si>
    <t>1515</t>
  </si>
  <si>
    <t>EA925MH-24A</t>
  </si>
  <si>
    <t>534x114x254mm ダブルバッグ</t>
  </si>
  <si>
    <t>EA924-62</t>
  </si>
  <si>
    <t>40mm 牛革作業用ベルト(黒)</t>
  </si>
  <si>
    <t>1523</t>
  </si>
  <si>
    <t>EA927GA-1</t>
  </si>
  <si>
    <t>φ250x400mm/25L ﾛｰﾙﾄｯﾌﾟﾊﾞｯｸﾞ(防水/ｵﾚﾝｼﾞ)</t>
  </si>
  <si>
    <t>1526</t>
  </si>
  <si>
    <t>EA925GM-5</t>
  </si>
  <si>
    <t>380 x 585mm  トートバッグ</t>
  </si>
  <si>
    <t>1533</t>
  </si>
  <si>
    <t>EA927AG-76</t>
  </si>
  <si>
    <t>250x 50x140mm ウエストポーチ</t>
  </si>
  <si>
    <t>EA927AG-133</t>
  </si>
  <si>
    <t>110x145x 20mm マルチポーチ(ｱｲﾎﾞﾘｰ)</t>
  </si>
  <si>
    <t>EA508AA</t>
  </si>
  <si>
    <t>660x150mm 小物袋(ﾋﾞﾆｰﾙ製)</t>
  </si>
  <si>
    <t>EA509AD-116</t>
  </si>
  <si>
    <t>120x 85x 55mm 工具袋(ﾏﾁ付/ﾃﾞﾆﾑ)</t>
  </si>
  <si>
    <t>EA509C-31</t>
  </si>
  <si>
    <t>200x 85mm 小物ケース(黒色)</t>
  </si>
  <si>
    <t>EA944CK-14</t>
  </si>
  <si>
    <t>200x140mm チャック付紙袋(窓付/50枚)</t>
  </si>
  <si>
    <t>1537</t>
  </si>
  <si>
    <t>EA508TM-21</t>
  </si>
  <si>
    <t>30cc トックリ缶(ｽﾁｰﾙ製/10個)</t>
  </si>
  <si>
    <t>EA944CP-33</t>
  </si>
  <si>
    <t>180x300x0.06mm ジッパー付保存袋(10枚)</t>
  </si>
  <si>
    <t>1541</t>
  </si>
  <si>
    <t>EA508TB-23</t>
  </si>
  <si>
    <t>268x362x120mm/ 8.5L ＰＰパック(抗菌)</t>
  </si>
  <si>
    <t>EA508TL-6B</t>
  </si>
  <si>
    <t>178x251x 91mm/ 2.6L 密閉保存容器</t>
  </si>
  <si>
    <t>1547</t>
  </si>
  <si>
    <t>EA508KG-18</t>
  </si>
  <si>
    <t>250x368x42mm 連結ケース(3個)</t>
  </si>
  <si>
    <t>1549</t>
  </si>
  <si>
    <t>EA661AC-52</t>
  </si>
  <si>
    <t>465x401x78mm/外寸 パーツケース</t>
  </si>
  <si>
    <t>EA661AC-53</t>
  </si>
  <si>
    <t>EA506A-18</t>
  </si>
  <si>
    <t>530x366x206mm/30.0L 折畳ｺﾝﾃﾅ(透明･青/2ｺ)</t>
  </si>
  <si>
    <t>1590</t>
  </si>
  <si>
    <t>EA957A-66</t>
  </si>
  <si>
    <t>600x 91x 678mm/6列 6段 マルチストール</t>
  </si>
  <si>
    <t>EA955CA-7A</t>
  </si>
  <si>
    <t>900x520x1200mm 収納庫</t>
  </si>
  <si>
    <t>1642</t>
  </si>
  <si>
    <t>EA944N-1B</t>
  </si>
  <si>
    <t>50mm用 テープホルダー(12個)</t>
  </si>
  <si>
    <t>1648</t>
  </si>
  <si>
    <t>EA520AE-34</t>
  </si>
  <si>
    <t>400x400x1000mm/ 60kg ハンディカート</t>
  </si>
  <si>
    <t>1658</t>
  </si>
  <si>
    <t>EA520BG-21</t>
  </si>
  <si>
    <t>670x490mm/200kg 運搬車(ﾌﾞﾚｰｷ付/傾斜天板</t>
  </si>
  <si>
    <t>1660</t>
  </si>
  <si>
    <t>EA983FF-339</t>
  </si>
  <si>
    <t>φ24x 360mm ゴムグリップ(5本/ｼﾏなし)</t>
  </si>
  <si>
    <t>1673</t>
  </si>
  <si>
    <t>EA985LC-42</t>
  </si>
  <si>
    <t>400x1500mm ローラーコンベアー(ｱﾙﾐ製)</t>
  </si>
  <si>
    <t>1678</t>
  </si>
  <si>
    <t>EA986PF-39</t>
  </si>
  <si>
    <t>38mm キャスター(自在金具･ﾌﾞﾚｰｷ付･微音)</t>
  </si>
  <si>
    <t>1687</t>
  </si>
  <si>
    <t>EA986GE-100</t>
  </si>
  <si>
    <t>100mm キャスター(自在金具・差込型)</t>
  </si>
  <si>
    <t>EA986HW-50</t>
  </si>
  <si>
    <t>50mm キャスター(自在金具)</t>
  </si>
  <si>
    <t>1720</t>
  </si>
  <si>
    <t>EA982SE-30</t>
  </si>
  <si>
    <t>50mmx10.0m/1520kg ﾍﾞﾙﾄ荷締機(ｴﾝﾄﾞﾚｽ/SUS)</t>
  </si>
  <si>
    <t>EA981WS-13</t>
  </si>
  <si>
    <t>0.57tonx2.0m ワイヤースリング(2本懸け)</t>
  </si>
  <si>
    <t>EA981FL-8</t>
  </si>
  <si>
    <t>100mmx8.0m/ 4.0ton ベルトスリング(ｼｸﾞﾅﾙ)</t>
  </si>
  <si>
    <t>EA981CW-3</t>
  </si>
  <si>
    <t>46mmx3.0m/ 1.6ton ベルトスリング(ﾏﾙﾁ)</t>
  </si>
  <si>
    <t>EA981CW-6</t>
  </si>
  <si>
    <t>46mmx6.0m/ 1.6ton ベルトスリング(ﾏﾙﾁ)</t>
  </si>
  <si>
    <t>EA981CX-5</t>
  </si>
  <si>
    <t>52mmx5.0m/ 2.0ton ベルトスリング(ﾏﾙﾁ)</t>
  </si>
  <si>
    <t>EA981CY-2</t>
  </si>
  <si>
    <t>60mmx2.0m/ 3.2ton ベルトスリング(ﾏﾙﾁ)</t>
  </si>
  <si>
    <t>EA981DP-2</t>
  </si>
  <si>
    <t>46mmx 2.0m/1.6ton ベルトスリング(防水型)</t>
  </si>
  <si>
    <t>EA981DT-1</t>
  </si>
  <si>
    <t>61mmx 1.0m/3.2ton ベルトスリング(防水型)</t>
  </si>
  <si>
    <t>EA981DG-3</t>
  </si>
  <si>
    <t>36mmx3.0m/1.0ton ベルトスリング(ｴﾝﾄﾞﾚｽ)</t>
  </si>
  <si>
    <t>EA981DJ-5</t>
  </si>
  <si>
    <t>43mmx5.0m/2.0ton ベルトスリング(ｴﾝﾄﾞﾚｽ)</t>
  </si>
  <si>
    <t>1749</t>
  </si>
  <si>
    <t>EA981VH-5</t>
  </si>
  <si>
    <t>3.0ton チェーンフック(ｽｲﾍﾞﾙ付)</t>
  </si>
  <si>
    <t>EA987FA-50</t>
  </si>
  <si>
    <t>5.0ton スイベルフック</t>
  </si>
  <si>
    <t>1760</t>
  </si>
  <si>
    <t>EA638SD-22</t>
  </si>
  <si>
    <t>M8x13mm アイボルト(ｽﾃﾝﾚｽ製/SUS316)</t>
  </si>
  <si>
    <t>1770</t>
  </si>
  <si>
    <t>EA903BW-81</t>
  </si>
  <si>
    <t>正面付片手すり(2段用/EA903BW-21用)</t>
  </si>
  <si>
    <t>1777</t>
  </si>
  <si>
    <t>EA765MG-801</t>
  </si>
  <si>
    <t>0.5mm ミニボールペン(黒/ﾌﾞﾗｯｸ/ﾎﾙﾀﾞｰ付)</t>
  </si>
  <si>
    <t>1778</t>
  </si>
  <si>
    <t>EA765MG-546</t>
  </si>
  <si>
    <t>1.0mm ボールペン替芯(黒)</t>
  </si>
  <si>
    <t>EA765MJ-224</t>
  </si>
  <si>
    <t>嶌色/太字 マジックインキ(10本)</t>
  </si>
  <si>
    <t>1788</t>
  </si>
  <si>
    <t>EA765MV-633</t>
  </si>
  <si>
    <t>200ml 絵具(耐水性/銀)</t>
  </si>
  <si>
    <t>EA765MV-635</t>
  </si>
  <si>
    <t>200ml 絵具(耐水性/蛍光ｵﾚﾝｼﾞ)</t>
  </si>
  <si>
    <t>EA765MV-637</t>
  </si>
  <si>
    <t>200ml 絵具(耐水性/蛍光ﾋﾟﾝｸ)</t>
  </si>
  <si>
    <t>EA589AA-57</t>
  </si>
  <si>
    <t>ナイフ替刃(EA589AA-56用/10枚/両刃)</t>
  </si>
  <si>
    <t>1804</t>
  </si>
  <si>
    <t>EA925DA-5</t>
  </si>
  <si>
    <t>68x40x215mm カッターナイフホルダー</t>
  </si>
  <si>
    <t>1806</t>
  </si>
  <si>
    <t>EA765MA-92</t>
  </si>
  <si>
    <t>15mmx11.0m セロテープ[R](詰替用)</t>
  </si>
  <si>
    <t>1813</t>
  </si>
  <si>
    <t>EA628WX-21</t>
  </si>
  <si>
    <t>55x 2mm/ 33g ﾓﾋﾞﾛﾝﾊﾞﾝﾄﾞ(洗浄ﾀｲﾌﾟ/白)</t>
  </si>
  <si>
    <t>1814</t>
  </si>
  <si>
    <t>EA762FB-65</t>
  </si>
  <si>
    <t>19mm/ 50枚 バインダークリップ(12個)</t>
  </si>
  <si>
    <t>1816</t>
  </si>
  <si>
    <t>EA781GC-51</t>
  </si>
  <si>
    <t>ピン型マグネット(5組)</t>
  </si>
  <si>
    <t>1818</t>
  </si>
  <si>
    <t>EA638LA-147</t>
  </si>
  <si>
    <t>165x 40x 50mm ３連フック(ﾏｸﾞﾈｯﾄ/吸盤付)</t>
  </si>
  <si>
    <t>EA638LA-23</t>
  </si>
  <si>
    <t>φ35mm/ 700g 吸盤フック(3個)</t>
  </si>
  <si>
    <t>EA638LL-11</t>
  </si>
  <si>
    <t>260mm/３個ﾌｯｸ フックハンガー(ｽﾗｲﾄﾞ式)</t>
  </si>
  <si>
    <t>1827</t>
  </si>
  <si>
    <t>EA762CB-88</t>
  </si>
  <si>
    <t>Ａ４ ＰＰカラーホルダー(ﾎﾜｲﾄ/5枚)</t>
  </si>
  <si>
    <t>1829</t>
  </si>
  <si>
    <t>EA762CB-65B</t>
  </si>
  <si>
    <t>263x372mm/B4判 ｶｰﾄﾞｹｰｽ(硬質塩化ﾋﾞﾆﾙ/20枚</t>
  </si>
  <si>
    <t>1832</t>
  </si>
  <si>
    <t>EA762GA-5A</t>
  </si>
  <si>
    <t>76.2x25.4mm 粘着メモ(緑)</t>
  </si>
  <si>
    <t>1836</t>
  </si>
  <si>
    <t>EA954TD-67</t>
  </si>
  <si>
    <t>102x317x245mm ﾌｧｲﾙｽﾀﾝﾄﾞ(横型/青)</t>
  </si>
  <si>
    <t>EA506AJ-23</t>
  </si>
  <si>
    <t>258x358x177mm/11.8L 折畳コンテナ(ｵﾚﾝｼﾞ)</t>
  </si>
  <si>
    <t>1839</t>
  </si>
  <si>
    <t>EA961KA-101</t>
  </si>
  <si>
    <t>204x189x43mm コインレジ</t>
  </si>
  <si>
    <t>1851</t>
  </si>
  <si>
    <t>EA761LD-86</t>
  </si>
  <si>
    <t>155x215mm メモボード(透明/粘着付)</t>
  </si>
  <si>
    <t>1864</t>
  </si>
  <si>
    <t>EA763BC-113</t>
  </si>
  <si>
    <t>1.8m/4極ﾐﾆﾌﾟﾗｸﾞﾍｯﾄﾞｾｯﾄ(耳栓ﾀｲﾌﾟ/左耳)</t>
  </si>
  <si>
    <t>EA764A-239</t>
  </si>
  <si>
    <t>[単4x2本] イヤホン型集音器</t>
  </si>
  <si>
    <t>1876</t>
  </si>
  <si>
    <t>EA759GY-80</t>
  </si>
  <si>
    <t>Wi-Fiルーター(Wi-Fi6対応)</t>
  </si>
  <si>
    <t>1881</t>
  </si>
  <si>
    <t>EA815GM-275</t>
  </si>
  <si>
    <t>AC125V/15Ax2.5m ﾀｯﾌﾟ(4口/3P/一括ｽｲｯﾁ付)</t>
  </si>
  <si>
    <t>1882</t>
  </si>
  <si>
    <t>EA815GM-325</t>
  </si>
  <si>
    <t>AC125V/15Ax2m ﾀｯﾌﾟ(7口/3P/5口一括ｽｲｯﾁ付)</t>
  </si>
  <si>
    <t>EA815GK-262</t>
  </si>
  <si>
    <t>AC125V/15Ax 5m ﾀｯﾌﾟ(4口･ﾊｰﾈｽﾌﾟﾗｸﾞ/抜け止</t>
  </si>
  <si>
    <t>1895</t>
  </si>
  <si>
    <t>EA759GW-13</t>
  </si>
  <si>
    <t>1TB 携帯用ハードディスク</t>
  </si>
  <si>
    <t>EA759GW-62</t>
  </si>
  <si>
    <t>2TB ハードディスク(WD Red採用高耐久)</t>
  </si>
  <si>
    <t>1901</t>
  </si>
  <si>
    <t>EA940P-124</t>
  </si>
  <si>
    <t>[5ﾎﾟｰﾄ] HDMIﾃﾞｨｽﾌﾟﾚｲ切替器(4Kﾓﾃﾞﾙ用)</t>
  </si>
  <si>
    <t>EA940PM-144</t>
  </si>
  <si>
    <t>5.0m ＨＤＭＩ-ＤＶＩケーブル</t>
  </si>
  <si>
    <t>1920</t>
  </si>
  <si>
    <t>EA764AG-231</t>
  </si>
  <si>
    <t>340x264x72mm ノートパソコンスタンド</t>
  </si>
  <si>
    <t>1927</t>
  </si>
  <si>
    <t>EA759XE-73</t>
  </si>
  <si>
    <t>A4判/ 6面 ﾌﾟﾘﾝﾀｰﾗﾍﾞﾙ(強粘着/4枚)</t>
  </si>
  <si>
    <t>EA764A-198</t>
  </si>
  <si>
    <t>USB3.2 ｶｰﾄﾞﾘｰﾀﾞｰ(ﾏｲｸﾛSD/超小型)</t>
  </si>
  <si>
    <t>EA759GK-63</t>
  </si>
  <si>
    <t>64GB ＳＤＸＣメモリーカード</t>
  </si>
  <si>
    <t>EA759GV-18C</t>
  </si>
  <si>
    <t>EA759GJ-32A</t>
  </si>
  <si>
    <t>32GB コンパクトフラッシュ・超高速型</t>
  </si>
  <si>
    <t>1944</t>
  </si>
  <si>
    <t>EA798CB-39A</t>
  </si>
  <si>
    <t>φ268mm [電波]掛時計</t>
  </si>
  <si>
    <t>EA790AH-2C</t>
  </si>
  <si>
    <t>トランシーバー(ﾎﾜｲﾄ)</t>
  </si>
  <si>
    <t>EA790AH-3C</t>
  </si>
  <si>
    <t>トランシーバー(ｲｴﾛｰ)</t>
  </si>
  <si>
    <t>1950</t>
  </si>
  <si>
    <t>EA790AF-107</t>
  </si>
  <si>
    <t>イヤホンマイク(ﾗｲﾄﾕｰｽ用)</t>
  </si>
  <si>
    <t>EA790AG-51</t>
  </si>
  <si>
    <t>タイピンマイクロホン</t>
  </si>
  <si>
    <t>1954</t>
  </si>
  <si>
    <t>EA763CE-42A</t>
  </si>
  <si>
    <t>1957</t>
  </si>
  <si>
    <t>EA759GA-77B</t>
  </si>
  <si>
    <t>ﾃﾞｼﾞﾀﾙ一眼ﾚﾌｶﾒﾗ(保護ﾌｨﾙﾑ･SDｶｰﾄﾞ付)</t>
  </si>
  <si>
    <t>EA759GA-172D</t>
  </si>
  <si>
    <t>EA757AF-5</t>
  </si>
  <si>
    <t>x10/20mm 双眼鏡(手振れ防止)</t>
  </si>
  <si>
    <t>1967</t>
  </si>
  <si>
    <t>EA954LB-8</t>
  </si>
  <si>
    <t>267x370x1250mm 両面パンフレットスタンド</t>
  </si>
  <si>
    <t>EA954JA-1</t>
  </si>
  <si>
    <t>250x340x 230mm/ 3段 レターケース(ﾎﾜｲﾄ)</t>
  </si>
  <si>
    <t>1979</t>
  </si>
  <si>
    <t>EA954HC-565</t>
  </si>
  <si>
    <t>1200x700x700mm 平デスク</t>
  </si>
  <si>
    <t>1984</t>
  </si>
  <si>
    <t>EA956XB-14</t>
  </si>
  <si>
    <t>カウンターチェアー(ﾌﾞﾗｯｸ)</t>
  </si>
  <si>
    <t>1986</t>
  </si>
  <si>
    <t>EA956XA-122</t>
  </si>
  <si>
    <t>ビジネスチェアー(ﾃｨｰﾙｸﾞﾘｰﾝ)</t>
  </si>
  <si>
    <t>EA956XA-123</t>
  </si>
  <si>
    <t>ビジネスチェアー(ﾌﾞﾗｯｸ)</t>
  </si>
  <si>
    <t>1997</t>
  </si>
  <si>
    <t>EA954FD-51</t>
  </si>
  <si>
    <t>277x366x880mm ｾｷｭﾘﾃｨ収納ケース(9段)</t>
  </si>
  <si>
    <t>EA954FD-52</t>
  </si>
  <si>
    <t>277x366x880mm ｾｷｭﾘﾃｨ収納ケース(12段)</t>
  </si>
  <si>
    <t>2005</t>
  </si>
  <si>
    <t>EA913YH-1</t>
  </si>
  <si>
    <t>1905x 670x310mm ベッド(折畳式)</t>
  </si>
  <si>
    <t>EA913YH-53</t>
  </si>
  <si>
    <t>970x1950x 40mm マットレス(折畳式)</t>
  </si>
  <si>
    <t>EA506MA-31</t>
  </si>
  <si>
    <t>550x410x850mm 引出し式収納ケース(4段)</t>
  </si>
  <si>
    <t>2010</t>
  </si>
  <si>
    <t>EA509C-4</t>
  </si>
  <si>
    <t>125x240mm 小物ケース(黒色)</t>
  </si>
  <si>
    <t>EA927SG-25</t>
  </si>
  <si>
    <t>225x 90x105mm 小物ポーチ(ｽｶｲﾌﾞﾙｰ)</t>
  </si>
  <si>
    <t>2011</t>
  </si>
  <si>
    <t>EA927-104</t>
  </si>
  <si>
    <t>12.5型 タブレットケース</t>
  </si>
  <si>
    <t>EA927-132</t>
  </si>
  <si>
    <t>75x145x15mm スマートフォンケース</t>
  </si>
  <si>
    <t>EA927-212A</t>
  </si>
  <si>
    <t>420x135x325mm 保管運搬兼用バッグ(鍵付)</t>
  </si>
  <si>
    <t>2023</t>
  </si>
  <si>
    <t>EA939AG-54</t>
  </si>
  <si>
    <t>靴メンテナンスセット</t>
  </si>
  <si>
    <t>2034</t>
  </si>
  <si>
    <t>EA758RE-804SA</t>
  </si>
  <si>
    <t>ﾌﾗｯｼｭﾗｲﾄ/ＬＥＤ(充電池ｾｯﾄ/ｼﾙﾊﾞｰ)</t>
  </si>
  <si>
    <t>EA758RW-38</t>
  </si>
  <si>
    <t>[単3x3本] ﾍｯﾄﾞﾗｲﾄ/ＬＥＤ(強･中･弱･点滅)</t>
  </si>
  <si>
    <t>EA758RX-15S</t>
  </si>
  <si>
    <t>2045</t>
  </si>
  <si>
    <t>EA758RN-1A</t>
  </si>
  <si>
    <t>[単3x3本] ヘッドライト/ＬＥＤ</t>
  </si>
  <si>
    <t>EA758SE-31</t>
  </si>
  <si>
    <t>2065</t>
  </si>
  <si>
    <t>EA758XR-311A</t>
  </si>
  <si>
    <t>75形/4.4W/E26 電球/LED(ﾋﾞｰﾑ形･電球色)</t>
  </si>
  <si>
    <t>2066</t>
  </si>
  <si>
    <t>EA758XK-26A</t>
  </si>
  <si>
    <t>AC100V/ 50W/E11 電球/ﾊﾛｹﾞﾝ(ﾋﾞｰﾑ角 35ﾟ)</t>
  </si>
  <si>
    <t>2077</t>
  </si>
  <si>
    <t>EA763AK-54E</t>
  </si>
  <si>
    <t>AC100V/1300W グリルなべ</t>
  </si>
  <si>
    <t>2088</t>
  </si>
  <si>
    <t>EA540K-129</t>
  </si>
  <si>
    <t>130mm クラフトはさみ(ｽﾃﾝﾚｽ製)</t>
  </si>
  <si>
    <t>EA540AN-3A</t>
  </si>
  <si>
    <t>240mm 裁ちはさみ</t>
  </si>
  <si>
    <t>EA540GA-20</t>
  </si>
  <si>
    <t>260mm ｸﾞﾗｽﾌｧｲﾊﾞｰ用はさみ(ｷﾞｻﾞ刃･ｸﾛｰﾑﾒｯｷ</t>
  </si>
  <si>
    <t>2092</t>
  </si>
  <si>
    <t>EA576MB-1</t>
  </si>
  <si>
    <t>10mm 両面ハトメパンチセット(ﾌﾟﾗｽﾁｯｸ)</t>
  </si>
  <si>
    <t>2095</t>
  </si>
  <si>
    <t>EA916JF-1</t>
  </si>
  <si>
    <t>φ60x35mm 針刺し</t>
  </si>
  <si>
    <t>2098</t>
  </si>
  <si>
    <t>EA628AV-115</t>
  </si>
  <si>
    <t>0.21mmx 200m ポリエチレン糸(高強度/ﾎﾜｲﾄ)</t>
  </si>
  <si>
    <t>2100</t>
  </si>
  <si>
    <t>EA979DB-3</t>
  </si>
  <si>
    <t>φ 9.5mm 丸型椅子足キャップ(4個)</t>
  </si>
  <si>
    <t>2113</t>
  </si>
  <si>
    <t>EA912HE-42</t>
  </si>
  <si>
    <t>216mm はさみ(銀抗菌･ｾﾗﾐｯｸｽ製)</t>
  </si>
  <si>
    <t>2115</t>
  </si>
  <si>
    <t>EA913VA-24</t>
  </si>
  <si>
    <t>5.0L ケトル(笛吹き/ｽﾃﾝﾚｽ製)</t>
  </si>
  <si>
    <t>2122</t>
  </si>
  <si>
    <t>EA929AM-5B</t>
  </si>
  <si>
    <t>トイレットペーパー(ｼｬﾜｰﾄｲﾚ用/ﾀﾞﾌﾞﾙ/64巻)</t>
  </si>
  <si>
    <t>2138</t>
  </si>
  <si>
    <t>EA922KC-39</t>
  </si>
  <si>
    <t>130g メリットドライシャンプー(ｽﾌﾟﾚｰﾀｲﾌﾟ)</t>
  </si>
  <si>
    <t>EA922KE-5C</t>
  </si>
  <si>
    <t>360ml 除菌･消臭液(ﾘｾｯｼｭ除菌EXﾃﾞｵﾄﾞﾗﾝﾄﾊﾟﾜ</t>
  </si>
  <si>
    <t>EA941D-93</t>
  </si>
  <si>
    <t>350ml ダニよけスプレー(ﾎﾞﾀﾆｶﾙﾊｰﾌﾞの香り)</t>
  </si>
  <si>
    <t>2165</t>
  </si>
  <si>
    <t>EA800LA-20</t>
  </si>
  <si>
    <t>セーフティーグラス</t>
  </si>
  <si>
    <t>EA800LA-52</t>
  </si>
  <si>
    <t>セーフティーグラス(ﾚﾝｽﾞ3色ｾｯﾄ)</t>
  </si>
  <si>
    <t>2168</t>
  </si>
  <si>
    <t>EA800LA-29</t>
  </si>
  <si>
    <t>セーフティーグラス(ｸﾘｱｰ/ｱﾝﾁﾌｫｸﾞ)</t>
  </si>
  <si>
    <t>2179</t>
  </si>
  <si>
    <t>EA354AC-110</t>
  </si>
  <si>
    <t>[ﾌﾘｰ/230mm]  手袋(ﾎﾟﾘｴｽﾃﾙ･綿・滑り止め付</t>
  </si>
  <si>
    <t>EA354MA-19</t>
  </si>
  <si>
    <t>[Ｍ/215mm] 手袋(ﾆﾄﾘﾙｺﾞﾑｺｰﾄ/ｲｴﾛｰ)</t>
  </si>
  <si>
    <t>EA354E-111</t>
  </si>
  <si>
    <t>[Ｍ] 手袋(耐切創/PUｺｰﾄ/ﾀｯﾁｽｸﾘｰﾝ対応)</t>
  </si>
  <si>
    <t>2190</t>
  </si>
  <si>
    <t>EA353BT-22</t>
  </si>
  <si>
    <t>[Ｍ] メカニクスグローブ(合成革/赤)</t>
  </si>
  <si>
    <t>EA353BW-81</t>
  </si>
  <si>
    <t>[Ｓ] メカニクスグローブ(合成革/黒)</t>
  </si>
  <si>
    <t>2211</t>
  </si>
  <si>
    <t>EA998XC-27</t>
  </si>
  <si>
    <t>LL/27cm 透湿水中長靴</t>
  </si>
  <si>
    <t>2213</t>
  </si>
  <si>
    <t>EA996XA-58</t>
  </si>
  <si>
    <t>2082x1473mm ポンチョライナー(迷彩)</t>
  </si>
  <si>
    <t>EA915GD-24</t>
  </si>
  <si>
    <t>[LL] 防寒ジャケット(蛍光ﾗｲﾑ)</t>
  </si>
  <si>
    <t>EA915GD-28</t>
  </si>
  <si>
    <t>[Ｌ] 防寒オーバーオール(蛍光ﾗｲﾑ)</t>
  </si>
  <si>
    <t>EA915GD-29</t>
  </si>
  <si>
    <t>[LL] 防寒オーバーオール(蛍光ﾗｲﾑ)</t>
  </si>
  <si>
    <t>2230</t>
  </si>
  <si>
    <t>EA983R-163</t>
  </si>
  <si>
    <t>ＬＥＤ安全ベスト(ｺﾞｰﾙﾄﾞ/白LED)</t>
  </si>
  <si>
    <t>2245</t>
  </si>
  <si>
    <t>EA983SP-133</t>
  </si>
  <si>
    <t>3.9-9mm ｾｰﾌﾃｨｰﾂｰﾙﾗﾝﾔｰﾄﾞ用アダプター</t>
  </si>
  <si>
    <t>2248</t>
  </si>
  <si>
    <t>EA916XL-41</t>
  </si>
  <si>
    <t>460x420mm 手旗</t>
  </si>
  <si>
    <t>EA983JS-12</t>
  </si>
  <si>
    <t>1350x 900mm 衛生旗(綿)</t>
  </si>
  <si>
    <t>EA983JS-21</t>
  </si>
  <si>
    <t>1050x 700mm 安全衛生旗(綿)</t>
  </si>
  <si>
    <t>EA983JS-22</t>
  </si>
  <si>
    <t>1350x 900mm 安全衛生旗(綿)</t>
  </si>
  <si>
    <t>EA983JS-31</t>
  </si>
  <si>
    <t>1050x 700mm 日章旗(綿)</t>
  </si>
  <si>
    <t>EA983JS-32</t>
  </si>
  <si>
    <t>1350x 900mm 日章旗(綿)</t>
  </si>
  <si>
    <t>EA983JS-33</t>
  </si>
  <si>
    <t>1500x1000mm 日章旗(綿)</t>
  </si>
  <si>
    <t>EA983BR-88</t>
  </si>
  <si>
    <t>450x1630mm 法令許可票用取付ベース</t>
  </si>
  <si>
    <t>2267</t>
  </si>
  <si>
    <t>EA766ZE-35</t>
  </si>
  <si>
    <t>450x600mm 工事用黒板(耐水)</t>
  </si>
  <si>
    <t>EA983CW-16A</t>
  </si>
  <si>
    <t>50x 50mm 番号表示ステッカー[６](5枚)</t>
  </si>
  <si>
    <t>2278</t>
  </si>
  <si>
    <t>EA983B-55</t>
  </si>
  <si>
    <t>ＪＩＳ安全標識[危険送電中]</t>
  </si>
  <si>
    <t>EA983B-56</t>
  </si>
  <si>
    <t>ＪＩＳ安全標識[危険充電中]</t>
  </si>
  <si>
    <t>2286</t>
  </si>
  <si>
    <t>EA983AL-91</t>
  </si>
  <si>
    <t>600x600mm 廃棄物保管場所標識</t>
  </si>
  <si>
    <t>EA983CA-33</t>
  </si>
  <si>
    <t>150x 90mm 修理点検標識[操作禁止]</t>
  </si>
  <si>
    <t>EA983FE-472</t>
  </si>
  <si>
    <t>50x50x22mm コーナーガード(油面用/緑/2個)</t>
  </si>
  <si>
    <t>EA944DA-1</t>
  </si>
  <si>
    <t>70x70mm 滑り止めシート(屋外用･茶/6枚)</t>
  </si>
  <si>
    <t>EA944DD-16A</t>
  </si>
  <si>
    <t>100mmx5.0m 滑り止めテープ(土足用/灰)</t>
  </si>
  <si>
    <t>2310</t>
  </si>
  <si>
    <t>EA864CD-571A</t>
  </si>
  <si>
    <t>ﾈｯﾄﾜｰｸｶﾒﾗ用ビデオレコーダー(PoE給電)</t>
  </si>
  <si>
    <t>EA864CD-622A</t>
  </si>
  <si>
    <t>防犯カメラ(屋外用)</t>
  </si>
  <si>
    <t>2317</t>
  </si>
  <si>
    <t>EA864CB-13</t>
  </si>
  <si>
    <t>AC100V/0.2W LEDｾﾝｻｰﾗｲﾄ(明暗ｾﾝｻｰ式/ﾎﾜｲﾄ)</t>
  </si>
  <si>
    <t>2322</t>
  </si>
  <si>
    <t>EA983SA-35</t>
  </si>
  <si>
    <t>35mm シリンダー南京錠(84mm吊長)</t>
  </si>
  <si>
    <t>EA983TC-66</t>
  </si>
  <si>
    <t>60mm シリンダー錠(ｽﾃﾝﾚｽ製ﾂﾙ 120mm吊長)</t>
  </si>
  <si>
    <t>2328</t>
  </si>
  <si>
    <t>EA916ZL-214</t>
  </si>
  <si>
    <t>120-700mm キーキャリー(ｶｰﾙｺｰﾄﾞ付/ｸﾞﾘｰﾝ)</t>
  </si>
  <si>
    <t>2334</t>
  </si>
  <si>
    <t>EA983ZA-27</t>
  </si>
  <si>
    <t>137x 66x213mm ｷｰﾎﾞｯｸｽ(可変ﾀﾞｲﾔﾙ/簡易防水</t>
  </si>
  <si>
    <t>2341</t>
  </si>
  <si>
    <t>EA944D-101</t>
  </si>
  <si>
    <t>40W 蛍光灯飛散防止ｶﾊﾞｰ(ｱﾙﾐ蒸着PET/10本)</t>
  </si>
  <si>
    <t>2346</t>
  </si>
  <si>
    <t>EA979BL-2</t>
  </si>
  <si>
    <t>ドアロック(2個)</t>
  </si>
  <si>
    <t>2354</t>
  </si>
  <si>
    <t>EA812HG-13B</t>
  </si>
  <si>
    <t>AC100V･DC12V～28V/ 512wh ポータブル電源</t>
  </si>
  <si>
    <t>2360</t>
  </si>
  <si>
    <t>EA724YG-21</t>
  </si>
  <si>
    <t>179x297mm 三面ミラー(ﾊﾝﾄﾞﾙﾐﾗｰ付)</t>
  </si>
  <si>
    <t>2361</t>
  </si>
  <si>
    <t>EA928AJ-353</t>
  </si>
  <si>
    <t>203mm 洗浄ブラシ</t>
  </si>
  <si>
    <t>EA928AG-76</t>
  </si>
  <si>
    <t>100mmx500mm ボトルブラシ</t>
  </si>
  <si>
    <t>EA928AG-52B</t>
  </si>
  <si>
    <t>170x105x40mm 浴そう洗いスポンジ(10個)</t>
  </si>
  <si>
    <t>2396</t>
  </si>
  <si>
    <t>EA991PD-31</t>
  </si>
  <si>
    <t>φ300x200mm/8L 口付バケツ</t>
  </si>
  <si>
    <t>2402</t>
  </si>
  <si>
    <t>EA995A-521</t>
  </si>
  <si>
    <t>8.0L ダストボックス(4個)</t>
  </si>
  <si>
    <t>2405</t>
  </si>
  <si>
    <t>EA995A-23</t>
  </si>
  <si>
    <t>367x265x520mm/27L ダストボックス(青)</t>
  </si>
  <si>
    <t>EA995AD-174</t>
  </si>
  <si>
    <t>450x 600mm ｱｽﾍﾞｽﾄ回収袋(小/黄/100枚)</t>
  </si>
  <si>
    <t>EA995AD-175A</t>
  </si>
  <si>
    <t>650x 850mm ｱｽﾍﾞｽﾄ回収袋(中/黄/100枚)</t>
  </si>
  <si>
    <t>EA995AD-176</t>
  </si>
  <si>
    <t>850x1280mm ｱｽﾍﾞｽﾄ回収袋(大/黄/50枚)</t>
  </si>
  <si>
    <t>EA995AD-179A</t>
  </si>
  <si>
    <t>850x1280mm ｱｽﾍﾞｽﾄ回収袋(大/透明/50枚)</t>
  </si>
  <si>
    <t>EA997Z-511</t>
  </si>
  <si>
    <t>φ110x500mm ガラ袋自立スタンド</t>
  </si>
  <si>
    <t>2411</t>
  </si>
  <si>
    <t>EA995CC-57</t>
  </si>
  <si>
    <t>1200x715x1160mm/650L ﾜｲﾄﾞﾀﾞｽﾄﾎﾞｯｸｽ</t>
  </si>
  <si>
    <t>2415</t>
  </si>
  <si>
    <t>EA899AJ-60D</t>
  </si>
  <si>
    <t>[充電式]スティッククリーナー</t>
  </si>
  <si>
    <t>2433</t>
  </si>
  <si>
    <t>EA115KL-60D</t>
  </si>
  <si>
    <t>AC100V [家庭用]高圧洗浄機(静音ﾀｲﾌﾟ/60Hz)</t>
  </si>
  <si>
    <t>EA115TR-3A</t>
  </si>
  <si>
    <t>AC100V/1.20kW 高圧洗浄機(50Hz)</t>
  </si>
  <si>
    <t>EA115B-1</t>
  </si>
  <si>
    <t>350mm/1/4" 高圧洗浄機用ガン</t>
  </si>
  <si>
    <t>2449</t>
  </si>
  <si>
    <t>EA913VF-2</t>
  </si>
  <si>
    <t>5.2L ダッチオーブン(ｽﾃﾝﾚｽ製)</t>
  </si>
  <si>
    <t>EA913VG-50</t>
  </si>
  <si>
    <t>680x305x190mm ゴトク</t>
  </si>
  <si>
    <t>2456</t>
  </si>
  <si>
    <t>EA739CB-24</t>
  </si>
  <si>
    <t>30x 12x 60mm 温度計付コンパス</t>
  </si>
  <si>
    <t>2465</t>
  </si>
  <si>
    <t>EA986YH-16</t>
  </si>
  <si>
    <t>320x420x200mm カゴカバー(後用)</t>
  </si>
  <si>
    <t>2467</t>
  </si>
  <si>
    <t>EA573XY-14</t>
  </si>
  <si>
    <t>17x205mm ハブコンレンチ</t>
  </si>
  <si>
    <t>2468</t>
  </si>
  <si>
    <t>EA573XY-6</t>
  </si>
  <si>
    <t>８本組 マルチツール(折込式)</t>
  </si>
  <si>
    <t>EA911AB-96</t>
  </si>
  <si>
    <t>10x 10m UVｼｰﾄ(軽量/耐候2年)</t>
  </si>
  <si>
    <t>2469</t>
  </si>
  <si>
    <t>EA911AC-13</t>
  </si>
  <si>
    <t>3.6x5.4m/0.25mm オレンジシート(#3000)</t>
  </si>
  <si>
    <t>2484</t>
  </si>
  <si>
    <t>EA925NB-1A</t>
  </si>
  <si>
    <t>400x450x500mm 作業用バッグ</t>
  </si>
  <si>
    <t>2487</t>
  </si>
  <si>
    <t>EA370ED-2</t>
  </si>
  <si>
    <t>[Ｌ] 保護ズボン(ﾁｪｰﾝｿｰ作業用/ｸｰﾙﾀｲﾌﾟ)</t>
  </si>
  <si>
    <t>2490</t>
  </si>
  <si>
    <t>EA650DB-12</t>
  </si>
  <si>
    <t>570g /350mm 切斧</t>
  </si>
  <si>
    <t>EA650DB-12H</t>
  </si>
  <si>
    <t>350mm 木柄(EA650DB-12用)</t>
  </si>
  <si>
    <t>2491</t>
  </si>
  <si>
    <t>EA599RC-14</t>
  </si>
  <si>
    <t>200mm 剪定鋸 替刃(EA599RC-4用)</t>
  </si>
  <si>
    <t>2502</t>
  </si>
  <si>
    <t>EA898RB-10A</t>
  </si>
  <si>
    <t>AC100V/400W 草刈機(電動/ﾅｲﾛﾝｶｯﾀｰ付)</t>
  </si>
  <si>
    <t>2504</t>
  </si>
  <si>
    <t>EA898B-91</t>
  </si>
  <si>
    <t>230mm x 36T 超硬チップソー(草刈機用/2枚)</t>
  </si>
  <si>
    <t>2531</t>
  </si>
  <si>
    <t>EA864AN-31A</t>
  </si>
  <si>
    <t>クイック碍子(100個)</t>
  </si>
  <si>
    <t>EA864AN-41</t>
  </si>
  <si>
    <t>コード付きアース棒(2連)</t>
  </si>
  <si>
    <t>*但し、下記商品は2026年8月現在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</si>
</sst>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3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46235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1433</v>
      </c>
    </row>
    <row r="9" spans="1:6" s="1" customFormat="1" ht="12" x14ac:dyDescent="0.15"/>
    <row r="10" spans="1:6" s="1" customFormat="1" ht="12" x14ac:dyDescent="0.15">
      <c r="B10" s="10" t="s">
        <v>11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129</v>
      </c>
      <c r="D12" s="6" t="s">
        <v>130</v>
      </c>
      <c r="E12" s="5" t="str">
        <f>HYPERLINK("https://www.esco-net.com/wcs/escort/ec/detail?hHinCd=EA304ZD-100","EA304ZD-100")</f>
        <v>EA304ZD-100</v>
      </c>
    </row>
    <row r="13" spans="1:6" x14ac:dyDescent="0.2">
      <c r="B13" s="6"/>
      <c r="C13" s="6" t="s">
        <v>131</v>
      </c>
      <c r="D13" s="6" t="s">
        <v>132</v>
      </c>
      <c r="E13" s="5"/>
    </row>
    <row r="14" spans="1:6" x14ac:dyDescent="0.2">
      <c r="B14" s="6"/>
      <c r="C14" s="6" t="s">
        <v>133</v>
      </c>
      <c r="D14" s="6" t="s">
        <v>134</v>
      </c>
      <c r="E14" s="5"/>
    </row>
    <row r="15" spans="1:6" x14ac:dyDescent="0.2">
      <c r="B15" s="6"/>
      <c r="C15" s="6" t="s">
        <v>135</v>
      </c>
      <c r="D15" s="6" t="s">
        <v>136</v>
      </c>
      <c r="E15" s="5"/>
    </row>
    <row r="16" spans="1:6" x14ac:dyDescent="0.2">
      <c r="B16" s="6"/>
      <c r="C16" s="6" t="s">
        <v>137</v>
      </c>
      <c r="D16" s="6" t="s">
        <v>138</v>
      </c>
      <c r="E16" s="5" t="str">
        <f>HYPERLINK("https://www.esco-net.com/wcs/escort/ec/detail?hHinCd=EA758YK-612","EA758YK-612")</f>
        <v>EA758YK-612</v>
      </c>
    </row>
    <row r="17" spans="2:5" x14ac:dyDescent="0.2">
      <c r="B17" s="6"/>
      <c r="C17" s="6" t="s">
        <v>139</v>
      </c>
      <c r="D17" s="6" t="s">
        <v>140</v>
      </c>
      <c r="E17" s="5" t="str">
        <f>HYPERLINK("https://www.esco-net.com/wcs/escort/ec/detail?hHinCd=EA759GL-41A","EA759GL-41A")</f>
        <v>EA759GL-41A</v>
      </c>
    </row>
    <row r="18" spans="2:5" x14ac:dyDescent="0.2">
      <c r="B18" s="6"/>
      <c r="C18" s="6" t="s">
        <v>141</v>
      </c>
      <c r="D18" s="6" t="s">
        <v>142</v>
      </c>
      <c r="E18" s="5" t="str">
        <f>HYPERLINK("https://www.esco-net.com/wcs/escort/ec/detail?hHinCd=EA759GL-42A","EA759GL-42A")</f>
        <v>EA759GL-42A</v>
      </c>
    </row>
    <row r="19" spans="2:5" x14ac:dyDescent="0.2">
      <c r="B19" s="6"/>
      <c r="C19" s="6" t="s">
        <v>143</v>
      </c>
      <c r="D19" s="6" t="s">
        <v>144</v>
      </c>
      <c r="E19" s="5"/>
    </row>
    <row r="20" spans="2:5" x14ac:dyDescent="0.2">
      <c r="B20" s="6"/>
      <c r="C20" s="6" t="s">
        <v>145</v>
      </c>
      <c r="D20" s="6" t="s">
        <v>146</v>
      </c>
      <c r="E20" s="5"/>
    </row>
    <row r="21" spans="2:5" x14ac:dyDescent="0.2">
      <c r="B21" s="6"/>
      <c r="C21" s="6" t="s">
        <v>147</v>
      </c>
      <c r="D21" s="6" t="s">
        <v>148</v>
      </c>
      <c r="E21" s="5"/>
    </row>
    <row r="22" spans="2:5" x14ac:dyDescent="0.2">
      <c r="B22" s="6"/>
      <c r="C22" s="6" t="s">
        <v>149</v>
      </c>
      <c r="D22" s="6" t="s">
        <v>150</v>
      </c>
      <c r="E22" s="5" t="str">
        <f>HYPERLINK("https://www.esco-net.com/wcs/escort/ec/detail?hHinCd=EA763CF-62A","EA763CF-62A")</f>
        <v>EA763CF-62A</v>
      </c>
    </row>
    <row r="23" spans="2:5" x14ac:dyDescent="0.2">
      <c r="B23" s="6"/>
      <c r="C23" s="6" t="s">
        <v>151</v>
      </c>
      <c r="D23" s="6" t="s">
        <v>152</v>
      </c>
      <c r="E23" s="5" t="str">
        <f>HYPERLINK("https://www.esco-net.com/wcs/escort/ec/detail?hHinCd=EA764BY-71A","EA764BY-71A")</f>
        <v>EA764BY-71A</v>
      </c>
    </row>
    <row r="24" spans="2:5" x14ac:dyDescent="0.2">
      <c r="B24" s="6"/>
      <c r="C24" s="6" t="s">
        <v>153</v>
      </c>
      <c r="D24" s="6" t="s">
        <v>154</v>
      </c>
      <c r="E24" s="5" t="str">
        <f>HYPERLINK("https://www.esco-net.com/wcs/escort/ec/detail?hHinCd=EA764BY-72A","EA764BY-72A")</f>
        <v>EA764BY-72A</v>
      </c>
    </row>
    <row r="25" spans="2:5" x14ac:dyDescent="0.2">
      <c r="B25" s="6"/>
      <c r="C25" s="6" t="s">
        <v>155</v>
      </c>
      <c r="D25" s="6" t="s">
        <v>156</v>
      </c>
      <c r="E25" s="5" t="str">
        <f>HYPERLINK("https://www.esco-net.com/wcs/escort/ec/detail?hHinCd=EA854X-10","EA854X-10")</f>
        <v>EA854X-10</v>
      </c>
    </row>
    <row r="26" spans="2:5" x14ac:dyDescent="0.2">
      <c r="B26" s="6"/>
      <c r="C26" s="6" t="s">
        <v>157</v>
      </c>
      <c r="D26" s="6" t="s">
        <v>158</v>
      </c>
      <c r="E26" s="5" t="str">
        <f>HYPERLINK("https://www.esco-net.com/wcs/escort/ec/detail?hHinCd=EA915DB-128","EA915DB-128")</f>
        <v>EA915DB-128</v>
      </c>
    </row>
    <row r="27" spans="2:5" x14ac:dyDescent="0.2">
      <c r="B27" s="6"/>
      <c r="C27" s="6" t="s">
        <v>159</v>
      </c>
      <c r="D27" s="6" t="s">
        <v>160</v>
      </c>
      <c r="E27" s="5" t="str">
        <f>HYPERLINK("https://www.esco-net.com/wcs/escort/ec/detail?hHinCd=EA922HB-33C","EA922HB-33C")</f>
        <v>EA922HB-33C</v>
      </c>
    </row>
    <row r="28" spans="2:5" x14ac:dyDescent="0.2">
      <c r="B28" s="6"/>
      <c r="C28" s="6" t="s">
        <v>161</v>
      </c>
      <c r="D28" s="6" t="s">
        <v>162</v>
      </c>
      <c r="E28" s="5" t="str">
        <f>HYPERLINK("https://www.esco-net.com/wcs/escort/ec/detail?hHinCd=EA922K-11","EA922K-11")</f>
        <v>EA922K-11</v>
      </c>
    </row>
    <row r="29" spans="2:5" x14ac:dyDescent="0.2">
      <c r="B29" s="6"/>
      <c r="C29" s="6" t="s">
        <v>163</v>
      </c>
      <c r="D29" s="6" t="s">
        <v>164</v>
      </c>
      <c r="E29" s="5"/>
    </row>
    <row r="30" spans="2:5" x14ac:dyDescent="0.2">
      <c r="B30" s="6"/>
      <c r="C30" s="6" t="s">
        <v>165</v>
      </c>
      <c r="D30" s="6" t="s">
        <v>166</v>
      </c>
      <c r="E30" s="5" t="str">
        <f>HYPERLINK("https://www.esco-net.com/wcs/escort/ec/detail?hHinCd=EA944CR-2C","EA944CR-2C")</f>
        <v>EA944CR-2C</v>
      </c>
    </row>
    <row r="31" spans="2:5" x14ac:dyDescent="0.2">
      <c r="B31" s="6" t="s">
        <v>167</v>
      </c>
      <c r="C31" s="6" t="s">
        <v>168</v>
      </c>
      <c r="D31" s="6" t="s">
        <v>169</v>
      </c>
      <c r="E31" s="5"/>
    </row>
    <row r="32" spans="2:5" x14ac:dyDescent="0.2">
      <c r="B32" s="6" t="s">
        <v>167</v>
      </c>
      <c r="C32" s="6" t="s">
        <v>170</v>
      </c>
      <c r="D32" s="6" t="s">
        <v>171</v>
      </c>
      <c r="E32" s="5"/>
    </row>
    <row r="33" spans="2:5" x14ac:dyDescent="0.2">
      <c r="B33" s="6" t="s">
        <v>65</v>
      </c>
      <c r="C33" s="6" t="s">
        <v>172</v>
      </c>
      <c r="D33" s="6" t="s">
        <v>173</v>
      </c>
      <c r="E33" s="5"/>
    </row>
    <row r="34" spans="2:5" x14ac:dyDescent="0.2">
      <c r="B34" s="6" t="s">
        <v>65</v>
      </c>
      <c r="C34" s="6" t="s">
        <v>174</v>
      </c>
      <c r="D34" s="6" t="s">
        <v>175</v>
      </c>
      <c r="E34" s="5"/>
    </row>
    <row r="35" spans="2:5" x14ac:dyDescent="0.2">
      <c r="B35" s="6" t="s">
        <v>176</v>
      </c>
      <c r="C35" s="6" t="s">
        <v>177</v>
      </c>
      <c r="D35" s="6" t="s">
        <v>178</v>
      </c>
      <c r="E35" s="5"/>
    </row>
    <row r="36" spans="2:5" x14ac:dyDescent="0.2">
      <c r="B36" s="6" t="s">
        <v>179</v>
      </c>
      <c r="C36" s="6" t="s">
        <v>180</v>
      </c>
      <c r="D36" s="6" t="s">
        <v>181</v>
      </c>
      <c r="E36" s="5" t="str">
        <f>HYPERLINK("https://www.esco-net.com/wcs/escort/ec/detail?hHinCd=EA997MA-150","EA997MA-150")</f>
        <v>EA997MA-150</v>
      </c>
    </row>
    <row r="37" spans="2:5" x14ac:dyDescent="0.2">
      <c r="B37" s="6" t="s">
        <v>182</v>
      </c>
      <c r="C37" s="6" t="s">
        <v>183</v>
      </c>
      <c r="D37" s="6" t="s">
        <v>184</v>
      </c>
      <c r="E37" s="5" t="str">
        <f>HYPERLINK("https://www.esco-net.com/wcs/escort/ec/detail?hHinCd=EA119A-1","EA119A-1")</f>
        <v>EA119A-1</v>
      </c>
    </row>
    <row r="38" spans="2:5" x14ac:dyDescent="0.2">
      <c r="B38" s="6" t="s">
        <v>36</v>
      </c>
      <c r="C38" s="6" t="s">
        <v>185</v>
      </c>
      <c r="D38" s="6" t="s">
        <v>186</v>
      </c>
      <c r="E38" s="5" t="str">
        <f>HYPERLINK("https://www.esco-net.com/wcs/escort/ec/detail?hHinCd=EA897E-40B","EA897E-40B")</f>
        <v>EA897E-40B</v>
      </c>
    </row>
    <row r="39" spans="2:5" x14ac:dyDescent="0.2">
      <c r="B39" s="6" t="s">
        <v>187</v>
      </c>
      <c r="C39" s="6" t="s">
        <v>188</v>
      </c>
      <c r="D39" s="6" t="s">
        <v>189</v>
      </c>
      <c r="E39" s="5"/>
    </row>
    <row r="40" spans="2:5" x14ac:dyDescent="0.2">
      <c r="B40" s="6" t="s">
        <v>187</v>
      </c>
      <c r="C40" s="6" t="s">
        <v>190</v>
      </c>
      <c r="D40" s="6" t="s">
        <v>191</v>
      </c>
      <c r="E40" s="5"/>
    </row>
    <row r="41" spans="2:5" x14ac:dyDescent="0.2">
      <c r="B41" s="6" t="s">
        <v>18</v>
      </c>
      <c r="C41" s="6" t="s">
        <v>192</v>
      </c>
      <c r="D41" s="6" t="s">
        <v>193</v>
      </c>
      <c r="E41" s="5" t="str">
        <f>HYPERLINK("https://www.esco-net.com/wcs/escort/ec/detail?hHinCd=EA318A-2","EA318A-2")</f>
        <v>EA318A-2</v>
      </c>
    </row>
    <row r="42" spans="2:5" x14ac:dyDescent="0.2">
      <c r="B42" s="6" t="s">
        <v>18</v>
      </c>
      <c r="C42" s="6" t="s">
        <v>194</v>
      </c>
      <c r="D42" s="6" t="s">
        <v>195</v>
      </c>
      <c r="E42" s="5" t="str">
        <f>HYPERLINK("https://www.esco-net.com/wcs/escort/ec/detail?hHinCd=EA318A-3.2","EA318A-3.2")</f>
        <v>EA318A-3.2</v>
      </c>
    </row>
    <row r="43" spans="2:5" x14ac:dyDescent="0.2">
      <c r="B43" s="6" t="s">
        <v>66</v>
      </c>
      <c r="C43" s="6" t="s">
        <v>196</v>
      </c>
      <c r="D43" s="6" t="s">
        <v>197</v>
      </c>
      <c r="E43" s="5" t="str">
        <f>HYPERLINK("https://www.esco-net.com/wcs/escort/ec/detail?hHinCd=EA545NA-3","EA545NA-3")</f>
        <v>EA545NA-3</v>
      </c>
    </row>
    <row r="44" spans="2:5" x14ac:dyDescent="0.2">
      <c r="B44" s="6" t="s">
        <v>37</v>
      </c>
      <c r="C44" s="6" t="s">
        <v>198</v>
      </c>
      <c r="D44" s="6" t="s">
        <v>199</v>
      </c>
      <c r="E44" s="5" t="str">
        <f>HYPERLINK("https://www.esco-net.com/wcs/escort/ec/detail?hHinCd=EA572MB","EA572MB")</f>
        <v>EA572MB</v>
      </c>
    </row>
    <row r="45" spans="2:5" x14ac:dyDescent="0.2">
      <c r="B45" s="6" t="s">
        <v>200</v>
      </c>
      <c r="C45" s="6" t="s">
        <v>201</v>
      </c>
      <c r="D45" s="6" t="s">
        <v>202</v>
      </c>
      <c r="E45" s="5" t="str">
        <f>HYPERLINK("https://www.esco-net.com/wcs/escort/ec/detail?hHinCd=EA683PB-20","EA683PB-20")</f>
        <v>EA683PB-20</v>
      </c>
    </row>
    <row r="46" spans="2:5" x14ac:dyDescent="0.2">
      <c r="B46" s="6" t="s">
        <v>203</v>
      </c>
      <c r="C46" s="6" t="s">
        <v>204</v>
      </c>
      <c r="D46" s="6" t="s">
        <v>205</v>
      </c>
      <c r="E46" s="5" t="str">
        <f>HYPERLINK("https://www.esco-net.com/wcs/escort/ec/detail?hHinCd=EA575B-48","EA575B-48")</f>
        <v>EA575B-48</v>
      </c>
    </row>
    <row r="47" spans="2:5" x14ac:dyDescent="0.2">
      <c r="B47" s="6" t="s">
        <v>206</v>
      </c>
      <c r="C47" s="6" t="s">
        <v>207</v>
      </c>
      <c r="D47" s="6" t="s">
        <v>208</v>
      </c>
      <c r="E47" s="5" t="str">
        <f>HYPERLINK("https://www.esco-net.com/wcs/escort/ec/detail?hHinCd=EA575WV-30","EA575WV-30")</f>
        <v>EA575WV-30</v>
      </c>
    </row>
    <row r="48" spans="2:5" x14ac:dyDescent="0.2">
      <c r="B48" s="6" t="s">
        <v>209</v>
      </c>
      <c r="C48" s="6" t="s">
        <v>210</v>
      </c>
      <c r="D48" s="6" t="s">
        <v>211</v>
      </c>
      <c r="E48" s="5"/>
    </row>
    <row r="49" spans="2:5" x14ac:dyDescent="0.2">
      <c r="B49" s="6" t="s">
        <v>38</v>
      </c>
      <c r="C49" s="6" t="s">
        <v>212</v>
      </c>
      <c r="D49" s="6" t="s">
        <v>213</v>
      </c>
      <c r="E49" s="5" t="str">
        <f>HYPERLINK("https://www.esco-net.com/wcs/escort/ec/detail?hHinCd=EA570A-6","EA570A-6")</f>
        <v>EA570A-6</v>
      </c>
    </row>
    <row r="50" spans="2:5" x14ac:dyDescent="0.2">
      <c r="B50" s="6" t="s">
        <v>214</v>
      </c>
      <c r="C50" s="6" t="s">
        <v>215</v>
      </c>
      <c r="D50" s="6" t="s">
        <v>216</v>
      </c>
      <c r="E50" s="5"/>
    </row>
    <row r="51" spans="2:5" x14ac:dyDescent="0.2">
      <c r="B51" s="6" t="s">
        <v>217</v>
      </c>
      <c r="C51" s="6" t="s">
        <v>218</v>
      </c>
      <c r="D51" s="6" t="s">
        <v>219</v>
      </c>
      <c r="E51" s="5" t="str">
        <f>HYPERLINK("https://www.esco-net.com/wcs/escort/ec/detail?hHinCd=EA950CB","EA950CB")</f>
        <v>EA950CB</v>
      </c>
    </row>
    <row r="52" spans="2:5" x14ac:dyDescent="0.2">
      <c r="B52" s="6" t="s">
        <v>220</v>
      </c>
      <c r="C52" s="6" t="s">
        <v>221</v>
      </c>
      <c r="D52" s="6" t="s">
        <v>222</v>
      </c>
      <c r="E52" s="5"/>
    </row>
    <row r="53" spans="2:5" x14ac:dyDescent="0.2">
      <c r="B53" s="6" t="s">
        <v>223</v>
      </c>
      <c r="C53" s="6" t="s">
        <v>224</v>
      </c>
      <c r="D53" s="6" t="s">
        <v>225</v>
      </c>
      <c r="E53" s="5" t="str">
        <f>HYPERLINK("https://www.esco-net.com/wcs/escort/ec/detail?hHinCd=EA531EG-32","EA531EG-32")</f>
        <v>EA531EG-32</v>
      </c>
    </row>
    <row r="54" spans="2:5" x14ac:dyDescent="0.2">
      <c r="B54" s="6" t="s">
        <v>226</v>
      </c>
      <c r="C54" s="6" t="s">
        <v>227</v>
      </c>
      <c r="D54" s="6" t="s">
        <v>228</v>
      </c>
      <c r="E54" s="5" t="str">
        <f>HYPERLINK("https://www.esco-net.com/wcs/escort/ec/detail?hHinCd=EA531E-3A","EA531E-3A")</f>
        <v>EA531E-3A</v>
      </c>
    </row>
    <row r="55" spans="2:5" x14ac:dyDescent="0.2">
      <c r="B55" s="6" t="s">
        <v>229</v>
      </c>
      <c r="C55" s="6" t="s">
        <v>230</v>
      </c>
      <c r="D55" s="6" t="s">
        <v>231</v>
      </c>
      <c r="E55" s="5" t="str">
        <f>HYPERLINK("https://www.esco-net.com/wcs/escort/ec/detail?hHinCd=EA531KA-1A","EA531KA-1A")</f>
        <v>EA531KA-1A</v>
      </c>
    </row>
    <row r="56" spans="2:5" x14ac:dyDescent="0.2">
      <c r="B56" s="6" t="s">
        <v>67</v>
      </c>
      <c r="C56" s="6" t="s">
        <v>232</v>
      </c>
      <c r="D56" s="6" t="s">
        <v>233</v>
      </c>
      <c r="E56" s="5" t="str">
        <f>HYPERLINK("https://www.esco-net.com/wcs/escort/ec/detail?hHinCd=EA552WB-2","EA552WB-2")</f>
        <v>EA552WB-2</v>
      </c>
    </row>
    <row r="57" spans="2:5" x14ac:dyDescent="0.2">
      <c r="B57" s="6" t="s">
        <v>67</v>
      </c>
      <c r="C57" s="6" t="s">
        <v>234</v>
      </c>
      <c r="D57" s="6" t="s">
        <v>235</v>
      </c>
      <c r="E57" s="5" t="str">
        <f>HYPERLINK("https://www.esco-net.com/wcs/escort/ec/detail?hHinCd=EA552WB-3","EA552WB-3")</f>
        <v>EA552WB-3</v>
      </c>
    </row>
    <row r="58" spans="2:5" x14ac:dyDescent="0.2">
      <c r="B58" s="6" t="s">
        <v>236</v>
      </c>
      <c r="C58" s="6" t="s">
        <v>237</v>
      </c>
      <c r="D58" s="6" t="s">
        <v>238</v>
      </c>
      <c r="E58" s="5" t="str">
        <f>HYPERLINK("https://www.esco-net.com/wcs/escort/ec/detail?hHinCd=EA640ZD-22A","EA640ZD-22A")</f>
        <v>EA640ZD-22A</v>
      </c>
    </row>
    <row r="59" spans="2:5" x14ac:dyDescent="0.2">
      <c r="B59" s="6" t="s">
        <v>239</v>
      </c>
      <c r="C59" s="6" t="s">
        <v>240</v>
      </c>
      <c r="D59" s="6" t="s">
        <v>241</v>
      </c>
      <c r="E59" s="5" t="str">
        <f>HYPERLINK("https://www.esco-net.com/wcs/escort/ec/detail?hHinCd=EA903SA-3","EA903SA-3")</f>
        <v>EA903SA-3</v>
      </c>
    </row>
    <row r="60" spans="2:5" x14ac:dyDescent="0.2">
      <c r="B60" s="6" t="s">
        <v>242</v>
      </c>
      <c r="C60" s="6" t="s">
        <v>243</v>
      </c>
      <c r="D60" s="6" t="s">
        <v>244</v>
      </c>
      <c r="E60" s="5"/>
    </row>
    <row r="61" spans="2:5" x14ac:dyDescent="0.2">
      <c r="B61" s="6" t="s">
        <v>245</v>
      </c>
      <c r="C61" s="6" t="s">
        <v>246</v>
      </c>
      <c r="D61" s="6" t="s">
        <v>247</v>
      </c>
      <c r="E61" s="5" t="str">
        <f>HYPERLINK("https://www.esco-net.com/wcs/escort/ec/detail?hHinCd=EA602CZ-34A","EA602CZ-34A")</f>
        <v>EA602CZ-34A</v>
      </c>
    </row>
    <row r="62" spans="2:5" x14ac:dyDescent="0.2">
      <c r="B62" s="6" t="s">
        <v>68</v>
      </c>
      <c r="C62" s="6" t="s">
        <v>248</v>
      </c>
      <c r="D62" s="6" t="s">
        <v>249</v>
      </c>
      <c r="E62" s="5" t="str">
        <f>HYPERLINK("https://www.esco-net.com/wcs/escort/ec/detail?hHinCd=EA626J-33A","EA626J-33A")</f>
        <v>EA626J-33A</v>
      </c>
    </row>
    <row r="63" spans="2:5" x14ac:dyDescent="0.2">
      <c r="B63" s="6" t="s">
        <v>15</v>
      </c>
      <c r="C63" s="6" t="s">
        <v>250</v>
      </c>
      <c r="D63" s="6" t="s">
        <v>251</v>
      </c>
      <c r="E63" s="5"/>
    </row>
    <row r="64" spans="2:5" x14ac:dyDescent="0.2">
      <c r="B64" s="6" t="s">
        <v>15</v>
      </c>
      <c r="C64" s="6" t="s">
        <v>252</v>
      </c>
      <c r="D64" s="6" t="s">
        <v>253</v>
      </c>
      <c r="E64" s="5" t="str">
        <f>HYPERLINK("https://www.esco-net.com/wcs/escort/ec/detail?hHinCd=EA585JA-4A","EA585JA-4A")</f>
        <v>EA585JA-4A</v>
      </c>
    </row>
    <row r="65" spans="2:5" x14ac:dyDescent="0.2">
      <c r="B65" s="6" t="s">
        <v>254</v>
      </c>
      <c r="C65" s="6" t="s">
        <v>255</v>
      </c>
      <c r="D65" s="6" t="s">
        <v>256</v>
      </c>
      <c r="E65" s="5" t="str">
        <f>HYPERLINK("https://www.esco-net.com/wcs/escort/ec/detail?hHinCd=EA540E-25","EA540E-25")</f>
        <v>EA540E-25</v>
      </c>
    </row>
    <row r="66" spans="2:5" x14ac:dyDescent="0.2">
      <c r="B66" s="6" t="s">
        <v>257</v>
      </c>
      <c r="C66" s="6" t="s">
        <v>258</v>
      </c>
      <c r="D66" s="6" t="s">
        <v>259</v>
      </c>
      <c r="E66" s="5" t="str">
        <f>HYPERLINK("https://www.esco-net.com/wcs/escort/ec/detail?hHinCd=EA580KB-11A","EA580KB-11A")</f>
        <v>EA580KB-11A</v>
      </c>
    </row>
    <row r="67" spans="2:5" x14ac:dyDescent="0.2">
      <c r="B67" s="6" t="s">
        <v>19</v>
      </c>
      <c r="C67" s="6" t="s">
        <v>260</v>
      </c>
      <c r="D67" s="6" t="s">
        <v>261</v>
      </c>
      <c r="E67" s="5" t="str">
        <f>HYPERLINK("https://www.esco-net.com/wcs/escort/ec/detail?hHinCd=EA580ED-5A","EA580ED-5A")</f>
        <v>EA580ED-5A</v>
      </c>
    </row>
    <row r="68" spans="2:5" x14ac:dyDescent="0.2">
      <c r="B68" s="6" t="s">
        <v>19</v>
      </c>
      <c r="C68" s="6" t="s">
        <v>262</v>
      </c>
      <c r="D68" s="6" t="s">
        <v>263</v>
      </c>
      <c r="E68" s="5" t="str">
        <f>HYPERLINK("https://www.esco-net.com/wcs/escort/ec/detail?hHinCd=EA580EE-6A","EA580EE-6A")</f>
        <v>EA580EE-6A</v>
      </c>
    </row>
    <row r="69" spans="2:5" x14ac:dyDescent="0.2">
      <c r="B69" s="6" t="s">
        <v>264</v>
      </c>
      <c r="C69" s="6" t="s">
        <v>265</v>
      </c>
      <c r="D69" s="6" t="s">
        <v>266</v>
      </c>
      <c r="E69" s="5" t="str">
        <f>HYPERLINK("https://www.esco-net.com/wcs/escort/ec/detail?hHinCd=EA577LB-200","EA577LB-200")</f>
        <v>EA577LB-200</v>
      </c>
    </row>
    <row r="70" spans="2:5" x14ac:dyDescent="0.2">
      <c r="B70" s="6" t="s">
        <v>267</v>
      </c>
      <c r="C70" s="6" t="s">
        <v>268</v>
      </c>
      <c r="D70" s="6" t="s">
        <v>269</v>
      </c>
      <c r="E70" s="5" t="str">
        <f>HYPERLINK("https://www.esco-net.com/wcs/escort/ec/detail?hHinCd=EA535KD-12","EA535KD-12")</f>
        <v>EA535KD-12</v>
      </c>
    </row>
    <row r="71" spans="2:5" x14ac:dyDescent="0.2">
      <c r="B71" s="6" t="s">
        <v>270</v>
      </c>
      <c r="C71" s="6" t="s">
        <v>271</v>
      </c>
      <c r="D71" s="6" t="s">
        <v>272</v>
      </c>
      <c r="E71" s="5" t="str">
        <f>HYPERLINK("https://www.esco-net.com/wcs/escort/ec/detail?hHinCd=EA535KG-11","EA535KG-11")</f>
        <v>EA535KG-11</v>
      </c>
    </row>
    <row r="72" spans="2:5" x14ac:dyDescent="0.2">
      <c r="B72" s="6" t="s">
        <v>270</v>
      </c>
      <c r="C72" s="6" t="s">
        <v>273</v>
      </c>
      <c r="D72" s="6" t="s">
        <v>274</v>
      </c>
      <c r="E72" s="5" t="str">
        <f>HYPERLINK("https://www.esco-net.com/wcs/escort/ec/detail?hHinCd=EA535KG-14","EA535KG-14")</f>
        <v>EA535KG-14</v>
      </c>
    </row>
    <row r="73" spans="2:5" x14ac:dyDescent="0.2">
      <c r="B73" s="6" t="s">
        <v>275</v>
      </c>
      <c r="C73" s="6" t="s">
        <v>276</v>
      </c>
      <c r="D73" s="6" t="s">
        <v>277</v>
      </c>
      <c r="E73" s="5" t="str">
        <f>HYPERLINK("https://www.esco-net.com/wcs/escort/ec/detail?hHinCd=EA812JA-3E","EA812JA-3E")</f>
        <v>EA812JA-3E</v>
      </c>
    </row>
    <row r="74" spans="2:5" x14ac:dyDescent="0.2">
      <c r="B74" s="6" t="s">
        <v>278</v>
      </c>
      <c r="C74" s="6" t="s">
        <v>279</v>
      </c>
      <c r="D74" s="6" t="s">
        <v>280</v>
      </c>
      <c r="E74" s="5" t="str">
        <f>HYPERLINK("https://www.esco-net.com/wcs/escort/ec/detail?hHinCd=EA983FS-53A","EA983FS-53A")</f>
        <v>EA983FS-53A</v>
      </c>
    </row>
    <row r="75" spans="2:5" x14ac:dyDescent="0.2">
      <c r="B75" s="6" t="s">
        <v>281</v>
      </c>
      <c r="C75" s="6" t="s">
        <v>282</v>
      </c>
      <c r="D75" s="6" t="s">
        <v>283</v>
      </c>
      <c r="E75" s="5" t="str">
        <f>HYPERLINK("https://www.esco-net.com/wcs/escort/ec/detail?hHinCd=EA812JZ-35A","EA812JZ-35A")</f>
        <v>EA812JZ-35A</v>
      </c>
    </row>
    <row r="76" spans="2:5" x14ac:dyDescent="0.2">
      <c r="B76" s="6" t="s">
        <v>284</v>
      </c>
      <c r="C76" s="6" t="s">
        <v>285</v>
      </c>
      <c r="D76" s="6" t="s">
        <v>286</v>
      </c>
      <c r="E76" s="5" t="str">
        <f>HYPERLINK("https://www.esco-net.com/wcs/escort/ec/detail?hHinCd=EA538RB-17","EA538RB-17")</f>
        <v>EA538RB-17</v>
      </c>
    </row>
    <row r="77" spans="2:5" x14ac:dyDescent="0.2">
      <c r="B77" s="6" t="s">
        <v>284</v>
      </c>
      <c r="C77" s="6" t="s">
        <v>287</v>
      </c>
      <c r="D77" s="6" t="s">
        <v>288</v>
      </c>
      <c r="E77" s="5" t="str">
        <f>HYPERLINK("https://www.esco-net.com/wcs/escort/ec/detail?hHinCd=EA538RB-13","EA538RB-13")</f>
        <v>EA538RB-13</v>
      </c>
    </row>
    <row r="78" spans="2:5" x14ac:dyDescent="0.2">
      <c r="B78" s="6" t="s">
        <v>289</v>
      </c>
      <c r="C78" s="6" t="s">
        <v>290</v>
      </c>
      <c r="D78" s="6" t="s">
        <v>291</v>
      </c>
      <c r="E78" s="5"/>
    </row>
    <row r="79" spans="2:5" x14ac:dyDescent="0.2">
      <c r="B79" s="6" t="s">
        <v>292</v>
      </c>
      <c r="C79" s="6" t="s">
        <v>293</v>
      </c>
      <c r="D79" s="6" t="s">
        <v>294</v>
      </c>
      <c r="E79" s="5"/>
    </row>
    <row r="80" spans="2:5" x14ac:dyDescent="0.2">
      <c r="B80" s="6" t="s">
        <v>295</v>
      </c>
      <c r="C80" s="6" t="s">
        <v>296</v>
      </c>
      <c r="D80" s="6" t="s">
        <v>297</v>
      </c>
      <c r="E80" s="5"/>
    </row>
    <row r="81" spans="2:5" x14ac:dyDescent="0.2">
      <c r="B81" s="6" t="s">
        <v>298</v>
      </c>
      <c r="C81" s="6" t="s">
        <v>299</v>
      </c>
      <c r="D81" s="6" t="s">
        <v>300</v>
      </c>
      <c r="E81" s="5"/>
    </row>
    <row r="82" spans="2:5" x14ac:dyDescent="0.2">
      <c r="B82" s="6" t="s">
        <v>301</v>
      </c>
      <c r="C82" s="6" t="s">
        <v>302</v>
      </c>
      <c r="D82" s="6" t="s">
        <v>303</v>
      </c>
      <c r="E82" s="5" t="str">
        <f>HYPERLINK("https://www.esco-net.com/wcs/escort/ec/detail?hHinCd=EA500KZ-1","EA500KZ-1")</f>
        <v>EA500KZ-1</v>
      </c>
    </row>
    <row r="83" spans="2:5" x14ac:dyDescent="0.2">
      <c r="B83" s="6" t="s">
        <v>39</v>
      </c>
      <c r="C83" s="6" t="s">
        <v>304</v>
      </c>
      <c r="D83" s="6" t="s">
        <v>305</v>
      </c>
      <c r="E83" s="5" t="str">
        <f>HYPERLINK("https://www.esco-net.com/wcs/escort/ec/detail?hHinCd=EA590HC-3","EA590HC-3")</f>
        <v>EA590HC-3</v>
      </c>
    </row>
    <row r="84" spans="2:5" x14ac:dyDescent="0.2">
      <c r="B84" s="6" t="s">
        <v>306</v>
      </c>
      <c r="C84" s="6" t="s">
        <v>307</v>
      </c>
      <c r="D84" s="6" t="s">
        <v>308</v>
      </c>
      <c r="E84" s="5" t="str">
        <f>HYPERLINK("https://www.esco-net.com/wcs/escort/ec/detail?hHinCd=EA688BB-125","EA688BB-125")</f>
        <v>EA688BB-125</v>
      </c>
    </row>
    <row r="85" spans="2:5" x14ac:dyDescent="0.2">
      <c r="B85" s="6" t="s">
        <v>69</v>
      </c>
      <c r="C85" s="6" t="s">
        <v>309</v>
      </c>
      <c r="D85" s="6" t="s">
        <v>310</v>
      </c>
      <c r="E85" s="5" t="str">
        <f>HYPERLINK("https://www.esco-net.com/wcs/escort/ec/detail?hHinCd=EA588GG-3","EA588GG-3")</f>
        <v>EA588GG-3</v>
      </c>
    </row>
    <row r="86" spans="2:5" x14ac:dyDescent="0.2">
      <c r="B86" s="6" t="s">
        <v>40</v>
      </c>
      <c r="C86" s="6" t="s">
        <v>311</v>
      </c>
      <c r="D86" s="6" t="s">
        <v>312</v>
      </c>
      <c r="E86" s="5" t="str">
        <f>HYPERLINK("https://www.esco-net.com/wcs/escort/ec/detail?hHinCd=EA124LB-4","EA124LB-4")</f>
        <v>EA124LB-4</v>
      </c>
    </row>
    <row r="87" spans="2:5" x14ac:dyDescent="0.2">
      <c r="B87" s="6" t="s">
        <v>41</v>
      </c>
      <c r="C87" s="6" t="s">
        <v>313</v>
      </c>
      <c r="D87" s="6" t="s">
        <v>314</v>
      </c>
      <c r="E87" s="5" t="str">
        <f>HYPERLINK("https://www.esco-net.com/wcs/escort/ec/detail?hHinCd=EA928AH-33","EA928AH-33")</f>
        <v>EA928AH-33</v>
      </c>
    </row>
    <row r="88" spans="2:5" x14ac:dyDescent="0.2">
      <c r="B88" s="6" t="s">
        <v>315</v>
      </c>
      <c r="C88" s="6" t="s">
        <v>316</v>
      </c>
      <c r="D88" s="6" t="s">
        <v>317</v>
      </c>
      <c r="E88" s="5" t="str">
        <f>HYPERLINK("https://www.esco-net.com/wcs/escort/ec/detail?hHinCd=EA617DC-16","EA617DC-16")</f>
        <v>EA617DC-16</v>
      </c>
    </row>
    <row r="89" spans="2:5" x14ac:dyDescent="0.2">
      <c r="B89" s="6" t="s">
        <v>318</v>
      </c>
      <c r="C89" s="6" t="s">
        <v>319</v>
      </c>
      <c r="D89" s="6" t="s">
        <v>320</v>
      </c>
      <c r="E89" s="5" t="str">
        <f>HYPERLINK("https://www.esco-net.com/wcs/escort/ec/detail?hHinCd=EA614BC-112","EA614BC-112")</f>
        <v>EA614BC-112</v>
      </c>
    </row>
    <row r="90" spans="2:5" x14ac:dyDescent="0.2">
      <c r="B90" s="6" t="s">
        <v>321</v>
      </c>
      <c r="C90" s="6" t="s">
        <v>322</v>
      </c>
      <c r="D90" s="6" t="s">
        <v>323</v>
      </c>
      <c r="E90" s="5" t="str">
        <f>HYPERLINK("https://www.esco-net.com/wcs/escort/ec/detail?hHinCd=EA687AS-106","EA687AS-106")</f>
        <v>EA687AS-106</v>
      </c>
    </row>
    <row r="91" spans="2:5" x14ac:dyDescent="0.2">
      <c r="B91" s="6" t="s">
        <v>324</v>
      </c>
      <c r="C91" s="6" t="s">
        <v>325</v>
      </c>
      <c r="D91" s="6" t="s">
        <v>326</v>
      </c>
      <c r="E91" s="5" t="str">
        <f>HYPERLINK("https://www.esco-net.com/wcs/escort/ec/detail?hHinCd=EA617YS-18","EA617YS-18")</f>
        <v>EA617YS-18</v>
      </c>
    </row>
    <row r="92" spans="2:5" x14ac:dyDescent="0.2">
      <c r="B92" s="6" t="s">
        <v>327</v>
      </c>
      <c r="C92" s="6" t="s">
        <v>328</v>
      </c>
      <c r="D92" s="6" t="s">
        <v>329</v>
      </c>
      <c r="E92" s="5"/>
    </row>
    <row r="93" spans="2:5" x14ac:dyDescent="0.2">
      <c r="B93" s="6" t="s">
        <v>330</v>
      </c>
      <c r="C93" s="6" t="s">
        <v>331</v>
      </c>
      <c r="D93" s="6" t="s">
        <v>332</v>
      </c>
      <c r="E93" s="5"/>
    </row>
    <row r="94" spans="2:5" x14ac:dyDescent="0.2">
      <c r="B94" s="6" t="s">
        <v>70</v>
      </c>
      <c r="C94" s="6" t="s">
        <v>333</v>
      </c>
      <c r="D94" s="6" t="s">
        <v>334</v>
      </c>
      <c r="E94" s="5" t="str">
        <f>HYPERLINK("https://www.esco-net.com/wcs/escort/ec/detail?hHinCd=EA614BA-25","EA614BA-25")</f>
        <v>EA614BA-25</v>
      </c>
    </row>
    <row r="95" spans="2:5" x14ac:dyDescent="0.2">
      <c r="B95" s="6" t="s">
        <v>335</v>
      </c>
      <c r="C95" s="6" t="s">
        <v>336</v>
      </c>
      <c r="D95" s="6" t="s">
        <v>337</v>
      </c>
      <c r="E95" s="5" t="str">
        <f>HYPERLINK("https://www.esco-net.com/wcs/escort/ec/detail?hHinCd=EA618AS-1","EA618AS-1")</f>
        <v>EA618AS-1</v>
      </c>
    </row>
    <row r="96" spans="2:5" x14ac:dyDescent="0.2">
      <c r="B96" s="6" t="s">
        <v>335</v>
      </c>
      <c r="C96" s="6" t="s">
        <v>338</v>
      </c>
      <c r="D96" s="6" t="s">
        <v>339</v>
      </c>
      <c r="E96" s="5" t="str">
        <f>HYPERLINK("https://www.esco-net.com/wcs/escort/ec/detail?hHinCd=EA618AT-6","EA618AT-6")</f>
        <v>EA618AT-6</v>
      </c>
    </row>
    <row r="97" spans="2:5" x14ac:dyDescent="0.2">
      <c r="B97" s="6" t="s">
        <v>340</v>
      </c>
      <c r="C97" s="6" t="s">
        <v>341</v>
      </c>
      <c r="D97" s="6" t="s">
        <v>342</v>
      </c>
      <c r="E97" s="5" t="str">
        <f>HYPERLINK("https://www.esco-net.com/wcs/escort/ec/detail?hHinCd=EA618RM-33","EA618RM-33")</f>
        <v>EA618RM-33</v>
      </c>
    </row>
    <row r="98" spans="2:5" x14ac:dyDescent="0.2">
      <c r="B98" s="6" t="s">
        <v>340</v>
      </c>
      <c r="C98" s="6" t="s">
        <v>343</v>
      </c>
      <c r="D98" s="6" t="s">
        <v>344</v>
      </c>
      <c r="E98" s="5"/>
    </row>
    <row r="99" spans="2:5" x14ac:dyDescent="0.2">
      <c r="B99" s="6" t="s">
        <v>71</v>
      </c>
      <c r="C99" s="6" t="s">
        <v>345</v>
      </c>
      <c r="D99" s="6" t="s">
        <v>346</v>
      </c>
      <c r="E99" s="5"/>
    </row>
    <row r="100" spans="2:5" x14ac:dyDescent="0.2">
      <c r="B100" s="6" t="s">
        <v>42</v>
      </c>
      <c r="C100" s="6" t="s">
        <v>347</v>
      </c>
      <c r="D100" s="6" t="s">
        <v>348</v>
      </c>
      <c r="E100" s="5" t="str">
        <f>HYPERLINK("https://www.esco-net.com/wcs/escort/ec/detail?hHinCd=EA617AK-416","EA617AK-416")</f>
        <v>EA617AK-416</v>
      </c>
    </row>
    <row r="101" spans="2:5" x14ac:dyDescent="0.2">
      <c r="B101" s="6" t="s">
        <v>349</v>
      </c>
      <c r="C101" s="6" t="s">
        <v>350</v>
      </c>
      <c r="D101" s="6" t="s">
        <v>351</v>
      </c>
      <c r="E101" s="5"/>
    </row>
    <row r="102" spans="2:5" x14ac:dyDescent="0.2">
      <c r="B102" s="6" t="s">
        <v>16</v>
      </c>
      <c r="C102" s="6" t="s">
        <v>352</v>
      </c>
      <c r="D102" s="6" t="s">
        <v>353</v>
      </c>
      <c r="E102" s="5"/>
    </row>
    <row r="103" spans="2:5" x14ac:dyDescent="0.2">
      <c r="B103" s="6" t="s">
        <v>13</v>
      </c>
      <c r="C103" s="6" t="s">
        <v>354</v>
      </c>
      <c r="D103" s="6" t="s">
        <v>355</v>
      </c>
      <c r="E103" s="5" t="str">
        <f>HYPERLINK("https://www.esco-net.com/wcs/escort/ec/detail?hHinCd=EA615AD-13","EA615AD-13")</f>
        <v>EA615AD-13</v>
      </c>
    </row>
    <row r="104" spans="2:5" x14ac:dyDescent="0.2">
      <c r="B104" s="6" t="s">
        <v>13</v>
      </c>
      <c r="C104" s="6" t="s">
        <v>356</v>
      </c>
      <c r="D104" s="6" t="s">
        <v>357</v>
      </c>
      <c r="E104" s="5" t="str">
        <f>HYPERLINK("https://www.esco-net.com/wcs/escort/ec/detail?hHinCd=EA685A-5","EA685A-5")</f>
        <v>EA685A-5</v>
      </c>
    </row>
    <row r="105" spans="2:5" x14ac:dyDescent="0.2">
      <c r="B105" s="6" t="s">
        <v>358</v>
      </c>
      <c r="C105" s="6" t="s">
        <v>359</v>
      </c>
      <c r="D105" s="6" t="s">
        <v>360</v>
      </c>
      <c r="E105" s="5"/>
    </row>
    <row r="106" spans="2:5" x14ac:dyDescent="0.2">
      <c r="B106" s="6" t="s">
        <v>361</v>
      </c>
      <c r="C106" s="6" t="s">
        <v>362</v>
      </c>
      <c r="D106" s="6" t="s">
        <v>363</v>
      </c>
      <c r="E106" s="5" t="str">
        <f>HYPERLINK("https://www.esco-net.com/wcs/escort/ec/detail?hHinCd=EA164XB-110A","EA164XB-110A")</f>
        <v>EA164XB-110A</v>
      </c>
    </row>
    <row r="107" spans="2:5" x14ac:dyDescent="0.2">
      <c r="B107" s="6" t="s">
        <v>364</v>
      </c>
      <c r="C107" s="6" t="s">
        <v>365</v>
      </c>
      <c r="D107" s="6" t="s">
        <v>366</v>
      </c>
      <c r="E107" s="5" t="str">
        <f>HYPERLINK("https://www.esco-net.com/wcs/escort/ec/detail?hHinCd=EA164MH","EA164MH")</f>
        <v>EA164MH</v>
      </c>
    </row>
    <row r="108" spans="2:5" x14ac:dyDescent="0.2">
      <c r="B108" s="6" t="s">
        <v>367</v>
      </c>
      <c r="C108" s="6" t="s">
        <v>368</v>
      </c>
      <c r="D108" s="6" t="s">
        <v>369</v>
      </c>
      <c r="E108" s="5"/>
    </row>
    <row r="109" spans="2:5" x14ac:dyDescent="0.2">
      <c r="B109" s="6" t="s">
        <v>370</v>
      </c>
      <c r="C109" s="6" t="s">
        <v>371</v>
      </c>
      <c r="D109" s="6" t="s">
        <v>372</v>
      </c>
      <c r="E109" s="5"/>
    </row>
    <row r="110" spans="2:5" x14ac:dyDescent="0.2">
      <c r="B110" s="6" t="s">
        <v>370</v>
      </c>
      <c r="C110" s="6" t="s">
        <v>373</v>
      </c>
      <c r="D110" s="6" t="s">
        <v>374</v>
      </c>
      <c r="E110" s="5"/>
    </row>
    <row r="111" spans="2:5" x14ac:dyDescent="0.2">
      <c r="B111" s="6" t="s">
        <v>370</v>
      </c>
      <c r="C111" s="6" t="s">
        <v>375</v>
      </c>
      <c r="D111" s="6" t="s">
        <v>376</v>
      </c>
      <c r="E111" s="5"/>
    </row>
    <row r="112" spans="2:5" x14ac:dyDescent="0.2">
      <c r="B112" s="6" t="s">
        <v>377</v>
      </c>
      <c r="C112" s="6" t="s">
        <v>378</v>
      </c>
      <c r="D112" s="6" t="s">
        <v>379</v>
      </c>
      <c r="E112" s="5"/>
    </row>
    <row r="113" spans="2:5" x14ac:dyDescent="0.2">
      <c r="B113" s="6" t="s">
        <v>72</v>
      </c>
      <c r="C113" s="6" t="s">
        <v>380</v>
      </c>
      <c r="D113" s="6" t="s">
        <v>381</v>
      </c>
      <c r="E113" s="5" t="str">
        <f>HYPERLINK("https://www.esco-net.com/wcs/escort/ec/detail?hHinCd=EA723JG-54","EA723JG-54")</f>
        <v>EA723JG-54</v>
      </c>
    </row>
    <row r="114" spans="2:5" x14ac:dyDescent="0.2">
      <c r="B114" s="6" t="s">
        <v>73</v>
      </c>
      <c r="C114" s="6" t="s">
        <v>382</v>
      </c>
      <c r="D114" s="6" t="s">
        <v>383</v>
      </c>
      <c r="E114" s="5"/>
    </row>
    <row r="115" spans="2:5" x14ac:dyDescent="0.2">
      <c r="B115" s="6" t="s">
        <v>384</v>
      </c>
      <c r="C115" s="6" t="s">
        <v>385</v>
      </c>
      <c r="D115" s="6" t="s">
        <v>386</v>
      </c>
      <c r="E115" s="5" t="str">
        <f>HYPERLINK("https://www.esco-net.com/wcs/escort/ec/detail?hHinCd=EA723VP-2B","EA723VP-2B")</f>
        <v>EA723VP-2B</v>
      </c>
    </row>
    <row r="116" spans="2:5" x14ac:dyDescent="0.2">
      <c r="B116" s="6" t="s">
        <v>387</v>
      </c>
      <c r="C116" s="6" t="s">
        <v>388</v>
      </c>
      <c r="D116" s="6" t="s">
        <v>389</v>
      </c>
      <c r="E116" s="5" t="str">
        <f>HYPERLINK("https://www.esco-net.com/wcs/escort/ec/detail?hHinCd=EA557DC-75","EA557DC-75")</f>
        <v>EA557DC-75</v>
      </c>
    </row>
    <row r="117" spans="2:5" x14ac:dyDescent="0.2">
      <c r="B117" s="6" t="s">
        <v>20</v>
      </c>
      <c r="C117" s="6" t="s">
        <v>390</v>
      </c>
      <c r="D117" s="6" t="s">
        <v>391</v>
      </c>
      <c r="E117" s="5" t="str">
        <f>HYPERLINK("https://www.esco-net.com/wcs/escort/ec/detail?hHinCd=EA560PE-23A","EA560PE-23A")</f>
        <v>EA560PE-23A</v>
      </c>
    </row>
    <row r="118" spans="2:5" x14ac:dyDescent="0.2">
      <c r="B118" s="6" t="s">
        <v>20</v>
      </c>
      <c r="C118" s="6" t="s">
        <v>392</v>
      </c>
      <c r="D118" s="6" t="s">
        <v>393</v>
      </c>
      <c r="E118" s="5"/>
    </row>
    <row r="119" spans="2:5" x14ac:dyDescent="0.2">
      <c r="B119" s="6" t="s">
        <v>43</v>
      </c>
      <c r="C119" s="6" t="s">
        <v>394</v>
      </c>
      <c r="D119" s="6" t="s">
        <v>395</v>
      </c>
      <c r="E119" s="5" t="str">
        <f>HYPERLINK("https://www.esco-net.com/wcs/escort/ec/detail?hHinCd=EA611AM-63","EA611AM-63")</f>
        <v>EA611AM-63</v>
      </c>
    </row>
    <row r="120" spans="2:5" x14ac:dyDescent="0.2">
      <c r="B120" s="6" t="s">
        <v>396</v>
      </c>
      <c r="C120" s="6" t="s">
        <v>397</v>
      </c>
      <c r="D120" s="6" t="s">
        <v>398</v>
      </c>
      <c r="E120" s="5" t="str">
        <f>HYPERLINK("https://www.esco-net.com/wcs/escort/ec/detail?hHinCd=EA611GM-56","EA611GM-56")</f>
        <v>EA611GM-56</v>
      </c>
    </row>
    <row r="121" spans="2:5" x14ac:dyDescent="0.2">
      <c r="B121" s="6" t="s">
        <v>399</v>
      </c>
      <c r="C121" s="6" t="s">
        <v>400</v>
      </c>
      <c r="D121" s="6" t="s">
        <v>401</v>
      </c>
      <c r="E121" s="5"/>
    </row>
    <row r="122" spans="2:5" x14ac:dyDescent="0.2">
      <c r="B122" s="6" t="s">
        <v>399</v>
      </c>
      <c r="C122" s="6" t="s">
        <v>402</v>
      </c>
      <c r="D122" s="6" t="s">
        <v>403</v>
      </c>
      <c r="E122" s="5" t="str">
        <f>HYPERLINK("https://www.esco-net.com/wcs/escort/ec/detail?hHinCd=EA573BE-113","EA573BE-113")</f>
        <v>EA573BE-113</v>
      </c>
    </row>
    <row r="123" spans="2:5" x14ac:dyDescent="0.2">
      <c r="B123" s="6" t="s">
        <v>44</v>
      </c>
      <c r="C123" s="6" t="s">
        <v>404</v>
      </c>
      <c r="D123" s="6" t="s">
        <v>405</v>
      </c>
      <c r="E123" s="5" t="str">
        <f>HYPERLINK("https://www.esco-net.com/wcs/escort/ec/detail?hHinCd=EA573BR-102","EA573BR-102")</f>
        <v>EA573BR-102</v>
      </c>
    </row>
    <row r="124" spans="2:5" x14ac:dyDescent="0.2">
      <c r="B124" s="6" t="s">
        <v>44</v>
      </c>
      <c r="C124" s="6" t="s">
        <v>406</v>
      </c>
      <c r="D124" s="6" t="s">
        <v>407</v>
      </c>
      <c r="E124" s="5" t="str">
        <f>HYPERLINK("https://www.esco-net.com/wcs/escort/ec/detail?hHinCd=EA573KL-16","EA573KL-16")</f>
        <v>EA573KL-16</v>
      </c>
    </row>
    <row r="125" spans="2:5" x14ac:dyDescent="0.2">
      <c r="B125" s="6" t="s">
        <v>408</v>
      </c>
      <c r="C125" s="6" t="s">
        <v>409</v>
      </c>
      <c r="D125" s="6" t="s">
        <v>410</v>
      </c>
      <c r="E125" s="5"/>
    </row>
    <row r="126" spans="2:5" x14ac:dyDescent="0.2">
      <c r="B126" s="6" t="s">
        <v>411</v>
      </c>
      <c r="C126" s="6" t="s">
        <v>412</v>
      </c>
      <c r="D126" s="6" t="s">
        <v>413</v>
      </c>
      <c r="E126" s="5" t="str">
        <f>HYPERLINK("https://www.esco-net.com/wcs/escort/ec/detail?hHinCd=EA521VX-63A","EA521VX-63A")</f>
        <v>EA521VX-63A</v>
      </c>
    </row>
    <row r="127" spans="2:5" x14ac:dyDescent="0.2">
      <c r="B127" s="6" t="s">
        <v>414</v>
      </c>
      <c r="C127" s="6" t="s">
        <v>415</v>
      </c>
      <c r="D127" s="6" t="s">
        <v>416</v>
      </c>
      <c r="E127" s="5" t="str">
        <f>HYPERLINK("https://www.esco-net.com/wcs/escort/ec/detail?hHinCd=EA521TF-32","EA521TF-32")</f>
        <v>EA521TF-32</v>
      </c>
    </row>
    <row r="128" spans="2:5" x14ac:dyDescent="0.2">
      <c r="B128" s="6" t="s">
        <v>417</v>
      </c>
      <c r="C128" s="6" t="s">
        <v>418</v>
      </c>
      <c r="D128" s="6" t="s">
        <v>419</v>
      </c>
      <c r="E128" s="5" t="str">
        <f>HYPERLINK("https://www.esco-net.com/wcs/escort/ec/detail?hHinCd=EA366MR-4","EA366MR-4")</f>
        <v>EA366MR-4</v>
      </c>
    </row>
    <row r="129" spans="2:5" x14ac:dyDescent="0.2">
      <c r="B129" s="6" t="s">
        <v>420</v>
      </c>
      <c r="C129" s="6" t="s">
        <v>421</v>
      </c>
      <c r="D129" s="6" t="s">
        <v>422</v>
      </c>
      <c r="E129" s="5" t="str">
        <f>HYPERLINK("https://www.esco-net.com/wcs/escort/ec/detail?hHinCd=EA109AH-41","EA109AH-41")</f>
        <v>EA109AH-41</v>
      </c>
    </row>
    <row r="130" spans="2:5" x14ac:dyDescent="0.2">
      <c r="B130" s="6" t="s">
        <v>423</v>
      </c>
      <c r="C130" s="6" t="s">
        <v>424</v>
      </c>
      <c r="D130" s="6" t="s">
        <v>425</v>
      </c>
      <c r="E130" s="5" t="str">
        <f>HYPERLINK("https://www.esco-net.com/wcs/escort/ec/detail?hHinCd=EA109AR-77","EA109AR-77")</f>
        <v>EA109AR-77</v>
      </c>
    </row>
    <row r="131" spans="2:5" x14ac:dyDescent="0.2">
      <c r="B131" s="6" t="s">
        <v>426</v>
      </c>
      <c r="C131" s="6" t="s">
        <v>427</v>
      </c>
      <c r="D131" s="6" t="s">
        <v>428</v>
      </c>
      <c r="E131" s="5" t="str">
        <f>HYPERLINK("https://www.esco-net.com/wcs/escort/ec/detail?hHinCd=EA508SF-32","EA508SF-32")</f>
        <v>EA508SF-32</v>
      </c>
    </row>
    <row r="132" spans="2:5" x14ac:dyDescent="0.2">
      <c r="B132" s="6" t="s">
        <v>429</v>
      </c>
      <c r="C132" s="6" t="s">
        <v>430</v>
      </c>
      <c r="D132" s="6" t="s">
        <v>431</v>
      </c>
      <c r="E132" s="5" t="str">
        <f>HYPERLINK("https://www.esco-net.com/wcs/escort/ec/detail?hHinCd=EA929DK-31","EA929DK-31")</f>
        <v>EA929DK-31</v>
      </c>
    </row>
    <row r="133" spans="2:5" x14ac:dyDescent="0.2">
      <c r="B133" s="6" t="s">
        <v>432</v>
      </c>
      <c r="C133" s="6" t="s">
        <v>433</v>
      </c>
      <c r="D133" s="6" t="s">
        <v>434</v>
      </c>
      <c r="E133" s="5" t="str">
        <f>HYPERLINK("https://www.esco-net.com/wcs/escort/ec/detail?hHinCd=EA929DH-82B","EA929DH-82B")</f>
        <v>EA929DH-82B</v>
      </c>
    </row>
    <row r="134" spans="2:5" x14ac:dyDescent="0.2">
      <c r="B134" s="6" t="s">
        <v>435</v>
      </c>
      <c r="C134" s="6" t="s">
        <v>436</v>
      </c>
      <c r="D134" s="6" t="s">
        <v>437</v>
      </c>
      <c r="E134" s="5"/>
    </row>
    <row r="135" spans="2:5" x14ac:dyDescent="0.2">
      <c r="B135" s="6" t="s">
        <v>438</v>
      </c>
      <c r="C135" s="6" t="s">
        <v>439</v>
      </c>
      <c r="D135" s="6" t="s">
        <v>440</v>
      </c>
      <c r="E135" s="5"/>
    </row>
    <row r="136" spans="2:5" x14ac:dyDescent="0.2">
      <c r="B136" s="6" t="s">
        <v>438</v>
      </c>
      <c r="C136" s="6" t="s">
        <v>441</v>
      </c>
      <c r="D136" s="6" t="s">
        <v>442</v>
      </c>
      <c r="E136" s="5"/>
    </row>
    <row r="137" spans="2:5" x14ac:dyDescent="0.2">
      <c r="B137" s="6" t="s">
        <v>443</v>
      </c>
      <c r="C137" s="6" t="s">
        <v>444</v>
      </c>
      <c r="D137" s="6" t="s">
        <v>445</v>
      </c>
      <c r="E137" s="5" t="str">
        <f>HYPERLINK("https://www.esco-net.com/wcs/escort/ec/detail?hHinCd=EA992B-22","EA992B-22")</f>
        <v>EA992B-22</v>
      </c>
    </row>
    <row r="138" spans="2:5" x14ac:dyDescent="0.2">
      <c r="B138" s="6" t="s">
        <v>446</v>
      </c>
      <c r="C138" s="6" t="s">
        <v>447</v>
      </c>
      <c r="D138" s="6" t="s">
        <v>448</v>
      </c>
      <c r="E138" s="5" t="str">
        <f>HYPERLINK("https://www.esco-net.com/wcs/escort/ec/detail?hHinCd=EA992BB-4","EA992BB-4")</f>
        <v>EA992BB-4</v>
      </c>
    </row>
    <row r="139" spans="2:5" x14ac:dyDescent="0.2">
      <c r="B139" s="6" t="s">
        <v>446</v>
      </c>
      <c r="C139" s="6" t="s">
        <v>449</v>
      </c>
      <c r="D139" s="6" t="s">
        <v>450</v>
      </c>
      <c r="E139" s="5" t="str">
        <f>HYPERLINK("https://www.esco-net.com/wcs/escort/ec/detail?hHinCd=EA992B","EA992B")</f>
        <v>EA992B</v>
      </c>
    </row>
    <row r="140" spans="2:5" x14ac:dyDescent="0.2">
      <c r="B140" s="6" t="s">
        <v>451</v>
      </c>
      <c r="C140" s="6" t="s">
        <v>452</v>
      </c>
      <c r="D140" s="6" t="s">
        <v>453</v>
      </c>
      <c r="E140" s="5"/>
    </row>
    <row r="141" spans="2:5" x14ac:dyDescent="0.2">
      <c r="B141" s="6" t="s">
        <v>451</v>
      </c>
      <c r="C141" s="6" t="s">
        <v>454</v>
      </c>
      <c r="D141" s="6" t="s">
        <v>455</v>
      </c>
      <c r="E141" s="5" t="str">
        <f>HYPERLINK("https://www.esco-net.com/wcs/escort/ec/detail?hHinCd=EA991CG-8","EA991CG-8")</f>
        <v>EA991CG-8</v>
      </c>
    </row>
    <row r="142" spans="2:5" x14ac:dyDescent="0.2">
      <c r="B142" s="6" t="s">
        <v>456</v>
      </c>
      <c r="C142" s="6" t="s">
        <v>457</v>
      </c>
      <c r="D142" s="6" t="s">
        <v>458</v>
      </c>
      <c r="E142" s="5"/>
    </row>
    <row r="143" spans="2:5" x14ac:dyDescent="0.2">
      <c r="B143" s="6" t="s">
        <v>45</v>
      </c>
      <c r="C143" s="6" t="s">
        <v>459</v>
      </c>
      <c r="D143" s="6" t="s">
        <v>460</v>
      </c>
      <c r="E143" s="5" t="str">
        <f>HYPERLINK("https://www.esco-net.com/wcs/escort/ec/detail?hHinCd=EA595BE-12","EA595BE-12")</f>
        <v>EA595BE-12</v>
      </c>
    </row>
    <row r="144" spans="2:5" x14ac:dyDescent="0.2">
      <c r="B144" s="6" t="s">
        <v>461</v>
      </c>
      <c r="C144" s="6" t="s">
        <v>462</v>
      </c>
      <c r="D144" s="6" t="s">
        <v>463</v>
      </c>
      <c r="E144" s="5" t="str">
        <f>HYPERLINK("https://www.esco-net.com/wcs/escort/ec/detail?hHinCd=EA756AA-21","EA756AA-21")</f>
        <v>EA756AA-21</v>
      </c>
    </row>
    <row r="145" spans="2:5" x14ac:dyDescent="0.2">
      <c r="B145" s="6" t="s">
        <v>461</v>
      </c>
      <c r="C145" s="6" t="s">
        <v>464</v>
      </c>
      <c r="D145" s="6" t="s">
        <v>465</v>
      </c>
      <c r="E145" s="5"/>
    </row>
    <row r="146" spans="2:5" x14ac:dyDescent="0.2">
      <c r="B146" s="6" t="s">
        <v>466</v>
      </c>
      <c r="C146" s="6" t="s">
        <v>467</v>
      </c>
      <c r="D146" s="6" t="s">
        <v>468</v>
      </c>
      <c r="E146" s="5"/>
    </row>
    <row r="147" spans="2:5" x14ac:dyDescent="0.2">
      <c r="B147" s="6" t="s">
        <v>469</v>
      </c>
      <c r="C147" s="6" t="s">
        <v>470</v>
      </c>
      <c r="D147" s="6" t="s">
        <v>471</v>
      </c>
      <c r="E147" s="5"/>
    </row>
    <row r="148" spans="2:5" x14ac:dyDescent="0.2">
      <c r="B148" s="6" t="s">
        <v>74</v>
      </c>
      <c r="C148" s="6" t="s">
        <v>472</v>
      </c>
      <c r="D148" s="6" t="s">
        <v>473</v>
      </c>
      <c r="E148" s="5" t="str">
        <f>HYPERLINK("https://www.esco-net.com/wcs/escort/ec/detail?hHinCd=EA321AA-3","EA321AA-3")</f>
        <v>EA321AA-3</v>
      </c>
    </row>
    <row r="149" spans="2:5" x14ac:dyDescent="0.2">
      <c r="B149" s="6" t="s">
        <v>75</v>
      </c>
      <c r="C149" s="6" t="s">
        <v>474</v>
      </c>
      <c r="D149" s="6" t="s">
        <v>475</v>
      </c>
      <c r="E149" s="5" t="str">
        <f>HYPERLINK("https://www.esco-net.com/wcs/escort/ec/detail?hHinCd=EA720ME-24","EA720ME-24")</f>
        <v>EA720ME-24</v>
      </c>
    </row>
    <row r="150" spans="2:5" x14ac:dyDescent="0.2">
      <c r="B150" s="6" t="s">
        <v>476</v>
      </c>
      <c r="C150" s="6" t="s">
        <v>477</v>
      </c>
      <c r="D150" s="6" t="s">
        <v>478</v>
      </c>
      <c r="E150" s="5" t="str">
        <f>HYPERLINK("https://www.esco-net.com/wcs/escort/ec/detail?hHinCd=EA757ZA-51B","EA757ZA-51B")</f>
        <v>EA757ZA-51B</v>
      </c>
    </row>
    <row r="151" spans="2:5" x14ac:dyDescent="0.2">
      <c r="B151" s="6" t="s">
        <v>479</v>
      </c>
      <c r="C151" s="6" t="s">
        <v>480</v>
      </c>
      <c r="D151" s="6" t="s">
        <v>481</v>
      </c>
      <c r="E151" s="5" t="str">
        <f>HYPERLINK("https://www.esco-net.com/wcs/escort/ec/detail?hHinCd=EA720GR-2","EA720GR-2")</f>
        <v>EA720GR-2</v>
      </c>
    </row>
    <row r="152" spans="2:5" x14ac:dyDescent="0.2">
      <c r="B152" s="6" t="s">
        <v>46</v>
      </c>
      <c r="C152" s="6" t="s">
        <v>482</v>
      </c>
      <c r="D152" s="6" t="s">
        <v>483</v>
      </c>
      <c r="E152" s="5"/>
    </row>
    <row r="153" spans="2:5" x14ac:dyDescent="0.2">
      <c r="B153" s="6" t="s">
        <v>484</v>
      </c>
      <c r="C153" s="6" t="s">
        <v>485</v>
      </c>
      <c r="D153" s="6" t="s">
        <v>486</v>
      </c>
      <c r="E153" s="5" t="str">
        <f>HYPERLINK("https://www.esco-net.com/wcs/escort/ec/detail?hHinCd=EA721LB-2","EA721LB-2")</f>
        <v>EA721LB-2</v>
      </c>
    </row>
    <row r="154" spans="2:5" x14ac:dyDescent="0.2">
      <c r="B154" s="6" t="s">
        <v>76</v>
      </c>
      <c r="C154" s="6" t="s">
        <v>487</v>
      </c>
      <c r="D154" s="6" t="s">
        <v>488</v>
      </c>
      <c r="E154" s="5" t="str">
        <f>HYPERLINK("https://www.esco-net.com/wcs/escort/ec/detail?hHinCd=EA719AH-300","EA719AH-300")</f>
        <v>EA719AH-300</v>
      </c>
    </row>
    <row r="155" spans="2:5" x14ac:dyDescent="0.2">
      <c r="B155" s="6" t="s">
        <v>489</v>
      </c>
      <c r="C155" s="6" t="s">
        <v>490</v>
      </c>
      <c r="D155" s="6" t="s">
        <v>491</v>
      </c>
      <c r="E155" s="5" t="str">
        <f>HYPERLINK("https://www.esco-net.com/wcs/escort/ec/detail?hHinCd=EA706WK-1A","EA706WK-1A")</f>
        <v>EA706WK-1A</v>
      </c>
    </row>
    <row r="156" spans="2:5" x14ac:dyDescent="0.2">
      <c r="B156" s="6" t="s">
        <v>492</v>
      </c>
      <c r="C156" s="6" t="s">
        <v>493</v>
      </c>
      <c r="D156" s="6" t="s">
        <v>494</v>
      </c>
      <c r="E156" s="5" t="str">
        <f>HYPERLINK("https://www.esco-net.com/wcs/escort/ec/detail?hHinCd=EA715CB-6A","EA715CB-6A")</f>
        <v>EA715CB-6A</v>
      </c>
    </row>
    <row r="157" spans="2:5" x14ac:dyDescent="0.2">
      <c r="B157" s="6" t="s">
        <v>492</v>
      </c>
      <c r="C157" s="6" t="s">
        <v>495</v>
      </c>
      <c r="D157" s="6" t="s">
        <v>496</v>
      </c>
      <c r="E157" s="5" t="str">
        <f>HYPERLINK("https://www.esco-net.com/wcs/escort/ec/detail?hHinCd=EA715CB-8A","EA715CB-8A")</f>
        <v>EA715CB-8A</v>
      </c>
    </row>
    <row r="158" spans="2:5" x14ac:dyDescent="0.2">
      <c r="B158" s="6" t="s">
        <v>492</v>
      </c>
      <c r="C158" s="6" t="s">
        <v>497</v>
      </c>
      <c r="D158" s="6" t="s">
        <v>498</v>
      </c>
      <c r="E158" s="5" t="str">
        <f>HYPERLINK("https://www.esco-net.com/wcs/escort/ec/detail?hHinCd=EA715CB-9A","EA715CB-9A")</f>
        <v>EA715CB-9A</v>
      </c>
    </row>
    <row r="159" spans="2:5" x14ac:dyDescent="0.2">
      <c r="B159" s="6" t="s">
        <v>492</v>
      </c>
      <c r="C159" s="6" t="s">
        <v>499</v>
      </c>
      <c r="D159" s="6" t="s">
        <v>500</v>
      </c>
      <c r="E159" s="5" t="str">
        <f>HYPERLINK("https://www.esco-net.com/wcs/escort/ec/detail?hHinCd=EA715CB-11B","EA715CB-11B")</f>
        <v>EA715CB-11B</v>
      </c>
    </row>
    <row r="160" spans="2:5" x14ac:dyDescent="0.2">
      <c r="B160" s="6" t="s">
        <v>492</v>
      </c>
      <c r="C160" s="6" t="s">
        <v>501</v>
      </c>
      <c r="D160" s="6" t="s">
        <v>502</v>
      </c>
      <c r="E160" s="5" t="str">
        <f>HYPERLINK("https://www.esco-net.com/wcs/escort/ec/detail?hHinCd=EA715CB-12B","EA715CB-12B")</f>
        <v>EA715CB-12B</v>
      </c>
    </row>
    <row r="161" spans="2:5" x14ac:dyDescent="0.2">
      <c r="B161" s="6" t="s">
        <v>77</v>
      </c>
      <c r="C161" s="6" t="s">
        <v>503</v>
      </c>
      <c r="D161" s="6" t="s">
        <v>504</v>
      </c>
      <c r="E161" s="5"/>
    </row>
    <row r="162" spans="2:5" x14ac:dyDescent="0.2">
      <c r="B162" s="6" t="s">
        <v>505</v>
      </c>
      <c r="C162" s="6" t="s">
        <v>506</v>
      </c>
      <c r="D162" s="6" t="s">
        <v>507</v>
      </c>
      <c r="E162" s="5" t="str">
        <f>HYPERLINK("https://www.esco-net.com/wcs/escort/ec/detail?hHinCd=EA733AJ-22","EA733AJ-22")</f>
        <v>EA733AJ-22</v>
      </c>
    </row>
    <row r="163" spans="2:5" x14ac:dyDescent="0.2">
      <c r="B163" s="6" t="s">
        <v>508</v>
      </c>
      <c r="C163" s="6" t="s">
        <v>509</v>
      </c>
      <c r="D163" s="6" t="s">
        <v>510</v>
      </c>
      <c r="E163" s="5" t="str">
        <f>HYPERLINK("https://www.esco-net.com/wcs/escort/ec/detail?hHinCd=EA733AH-1","EA733AH-1")</f>
        <v>EA733AH-1</v>
      </c>
    </row>
    <row r="164" spans="2:5" x14ac:dyDescent="0.2">
      <c r="B164" s="6" t="s">
        <v>511</v>
      </c>
      <c r="C164" s="6" t="s">
        <v>512</v>
      </c>
      <c r="D164" s="6" t="s">
        <v>513</v>
      </c>
      <c r="E164" s="5"/>
    </row>
    <row r="165" spans="2:5" x14ac:dyDescent="0.2">
      <c r="B165" s="6" t="s">
        <v>514</v>
      </c>
      <c r="C165" s="6" t="s">
        <v>515</v>
      </c>
      <c r="D165" s="6" t="s">
        <v>516</v>
      </c>
      <c r="E165" s="5"/>
    </row>
    <row r="166" spans="2:5" x14ac:dyDescent="0.2">
      <c r="B166" s="6" t="s">
        <v>78</v>
      </c>
      <c r="C166" s="6" t="s">
        <v>517</v>
      </c>
      <c r="D166" s="6" t="s">
        <v>518</v>
      </c>
      <c r="E166" s="5"/>
    </row>
    <row r="167" spans="2:5" x14ac:dyDescent="0.2">
      <c r="B167" s="6" t="s">
        <v>79</v>
      </c>
      <c r="C167" s="6" t="s">
        <v>519</v>
      </c>
      <c r="D167" s="6" t="s">
        <v>520</v>
      </c>
      <c r="E167" s="5"/>
    </row>
    <row r="168" spans="2:5" x14ac:dyDescent="0.2">
      <c r="B168" s="6" t="s">
        <v>80</v>
      </c>
      <c r="C168" s="6" t="s">
        <v>521</v>
      </c>
      <c r="D168" s="6" t="s">
        <v>522</v>
      </c>
      <c r="E168" s="5" t="str">
        <f>HYPERLINK("https://www.esco-net.com/wcs/escort/ec/detail?hHinCd=EA728EB-33","EA728EB-33")</f>
        <v>EA728EB-33</v>
      </c>
    </row>
    <row r="169" spans="2:5" x14ac:dyDescent="0.2">
      <c r="B169" s="6" t="s">
        <v>80</v>
      </c>
      <c r="C169" s="6" t="s">
        <v>523</v>
      </c>
      <c r="D169" s="6" t="s">
        <v>524</v>
      </c>
      <c r="E169" s="5" t="str">
        <f>HYPERLINK("https://www.esco-net.com/wcs/escort/ec/detail?hHinCd=EA742BB-1","EA742BB-1")</f>
        <v>EA742BB-1</v>
      </c>
    </row>
    <row r="170" spans="2:5" x14ac:dyDescent="0.2">
      <c r="B170" s="6" t="s">
        <v>81</v>
      </c>
      <c r="C170" s="6" t="s">
        <v>525</v>
      </c>
      <c r="D170" s="6" t="s">
        <v>526</v>
      </c>
      <c r="E170" s="5" t="str">
        <f>HYPERLINK("https://www.esco-net.com/wcs/escort/ec/detail?hHinCd=EA727AD-2","EA727AD-2")</f>
        <v>EA727AD-2</v>
      </c>
    </row>
    <row r="171" spans="2:5" x14ac:dyDescent="0.2">
      <c r="B171" s="6" t="s">
        <v>527</v>
      </c>
      <c r="C171" s="6" t="s">
        <v>528</v>
      </c>
      <c r="D171" s="6" t="s">
        <v>529</v>
      </c>
      <c r="E171" s="5" t="str">
        <f>HYPERLINK("https://www.esco-net.com/wcs/escort/ec/detail?hHinCd=EA813H-26A","EA813H-26A")</f>
        <v>EA813H-26A</v>
      </c>
    </row>
    <row r="172" spans="2:5" x14ac:dyDescent="0.2">
      <c r="B172" s="6" t="s">
        <v>530</v>
      </c>
      <c r="C172" s="6" t="s">
        <v>531</v>
      </c>
      <c r="D172" s="6" t="s">
        <v>532</v>
      </c>
      <c r="E172" s="5" t="str">
        <f>HYPERLINK("https://www.esco-net.com/wcs/escort/ec/detail?hHinCd=EA857DH-7A","EA857DH-7A")</f>
        <v>EA857DH-7A</v>
      </c>
    </row>
    <row r="173" spans="2:5" x14ac:dyDescent="0.2">
      <c r="B173" s="6" t="s">
        <v>82</v>
      </c>
      <c r="C173" s="6" t="s">
        <v>533</v>
      </c>
      <c r="D173" s="6" t="s">
        <v>534</v>
      </c>
      <c r="E173" s="5"/>
    </row>
    <row r="174" spans="2:5" x14ac:dyDescent="0.2">
      <c r="B174" s="6" t="s">
        <v>82</v>
      </c>
      <c r="C174" s="6" t="s">
        <v>535</v>
      </c>
      <c r="D174" s="6" t="s">
        <v>536</v>
      </c>
      <c r="E174" s="5" t="str">
        <f>HYPERLINK("https://www.esco-net.com/wcs/escort/ec/detail?hHinCd=EA810TH-1A","EA810TH-1A")</f>
        <v>EA810TH-1A</v>
      </c>
    </row>
    <row r="175" spans="2:5" x14ac:dyDescent="0.2">
      <c r="B175" s="6" t="s">
        <v>82</v>
      </c>
      <c r="C175" s="6" t="s">
        <v>537</v>
      </c>
      <c r="D175" s="6" t="s">
        <v>538</v>
      </c>
      <c r="E175" s="5"/>
    </row>
    <row r="176" spans="2:5" x14ac:dyDescent="0.2">
      <c r="B176" s="6" t="s">
        <v>539</v>
      </c>
      <c r="C176" s="6" t="s">
        <v>540</v>
      </c>
      <c r="D176" s="6" t="s">
        <v>541</v>
      </c>
      <c r="E176" s="5"/>
    </row>
    <row r="177" spans="2:5" x14ac:dyDescent="0.2">
      <c r="B177" s="6" t="s">
        <v>539</v>
      </c>
      <c r="C177" s="6" t="s">
        <v>542</v>
      </c>
      <c r="D177" s="6" t="s">
        <v>543</v>
      </c>
      <c r="E177" s="5"/>
    </row>
    <row r="178" spans="2:5" x14ac:dyDescent="0.2">
      <c r="B178" s="6" t="s">
        <v>539</v>
      </c>
      <c r="C178" s="6" t="s">
        <v>544</v>
      </c>
      <c r="D178" s="6" t="s">
        <v>545</v>
      </c>
      <c r="E178" s="5"/>
    </row>
    <row r="179" spans="2:5" x14ac:dyDescent="0.2">
      <c r="B179" s="6" t="s">
        <v>12</v>
      </c>
      <c r="C179" s="6" t="s">
        <v>546</v>
      </c>
      <c r="D179" s="6" t="s">
        <v>547</v>
      </c>
      <c r="E179" s="5"/>
    </row>
    <row r="180" spans="2:5" x14ac:dyDescent="0.2">
      <c r="B180" s="6" t="s">
        <v>83</v>
      </c>
      <c r="C180" s="6" t="s">
        <v>548</v>
      </c>
      <c r="D180" s="6" t="s">
        <v>549</v>
      </c>
      <c r="E180" s="5" t="str">
        <f>HYPERLINK("https://www.esco-net.com/wcs/escort/ec/detail?hHinCd=EA815BL-30E","EA815BL-30E")</f>
        <v>EA815BL-30E</v>
      </c>
    </row>
    <row r="181" spans="2:5" x14ac:dyDescent="0.2">
      <c r="B181" s="6" t="s">
        <v>550</v>
      </c>
      <c r="C181" s="6" t="s">
        <v>551</v>
      </c>
      <c r="D181" s="6" t="s">
        <v>552</v>
      </c>
      <c r="E181" s="5" t="str">
        <f>HYPERLINK("https://www.esco-net.com/wcs/escort/ec/detail?hHinCd=EA940MH-16A","EA940MH-16A")</f>
        <v>EA940MH-16A</v>
      </c>
    </row>
    <row r="182" spans="2:5" x14ac:dyDescent="0.2">
      <c r="B182" s="6" t="s">
        <v>553</v>
      </c>
      <c r="C182" s="6" t="s">
        <v>554</v>
      </c>
      <c r="D182" s="6" t="s">
        <v>555</v>
      </c>
      <c r="E182" s="5" t="str">
        <f>HYPERLINK("https://www.esco-net.com/wcs/escort/ec/detail?hHinCd=EA824-4A","EA824-4A")</f>
        <v>EA824-4A</v>
      </c>
    </row>
    <row r="183" spans="2:5" x14ac:dyDescent="0.2">
      <c r="B183" s="6" t="s">
        <v>556</v>
      </c>
      <c r="C183" s="6" t="s">
        <v>557</v>
      </c>
      <c r="D183" s="6" t="s">
        <v>558</v>
      </c>
      <c r="E183" s="5"/>
    </row>
    <row r="184" spans="2:5" x14ac:dyDescent="0.2">
      <c r="B184" s="6" t="s">
        <v>556</v>
      </c>
      <c r="C184" s="6" t="s">
        <v>559</v>
      </c>
      <c r="D184" s="6" t="s">
        <v>560</v>
      </c>
      <c r="E184" s="5"/>
    </row>
    <row r="185" spans="2:5" x14ac:dyDescent="0.2">
      <c r="B185" s="6" t="s">
        <v>84</v>
      </c>
      <c r="C185" s="6" t="s">
        <v>561</v>
      </c>
      <c r="D185" s="6" t="s">
        <v>562</v>
      </c>
      <c r="E185" s="5"/>
    </row>
    <row r="186" spans="2:5" x14ac:dyDescent="0.2">
      <c r="B186" s="6" t="s">
        <v>84</v>
      </c>
      <c r="C186" s="6" t="s">
        <v>563</v>
      </c>
      <c r="D186" s="6" t="s">
        <v>564</v>
      </c>
      <c r="E186" s="5"/>
    </row>
    <row r="187" spans="2:5" x14ac:dyDescent="0.2">
      <c r="B187" s="6" t="s">
        <v>84</v>
      </c>
      <c r="C187" s="6" t="s">
        <v>565</v>
      </c>
      <c r="D187" s="6" t="s">
        <v>566</v>
      </c>
      <c r="E187" s="5"/>
    </row>
    <row r="188" spans="2:5" x14ac:dyDescent="0.2">
      <c r="B188" s="6" t="s">
        <v>84</v>
      </c>
      <c r="C188" s="6" t="s">
        <v>567</v>
      </c>
      <c r="D188" s="6" t="s">
        <v>568</v>
      </c>
      <c r="E188" s="5"/>
    </row>
    <row r="189" spans="2:5" x14ac:dyDescent="0.2">
      <c r="B189" s="6" t="s">
        <v>569</v>
      </c>
      <c r="C189" s="6" t="s">
        <v>570</v>
      </c>
      <c r="D189" s="6" t="s">
        <v>571</v>
      </c>
      <c r="E189" s="5" t="str">
        <f>HYPERLINK("https://www.esco-net.com/wcs/escort/ec/detail?hHinCd=EA827FE-125","EA827FE-125")</f>
        <v>EA827FE-125</v>
      </c>
    </row>
    <row r="190" spans="2:5" x14ac:dyDescent="0.2">
      <c r="B190" s="6" t="s">
        <v>569</v>
      </c>
      <c r="C190" s="6" t="s">
        <v>572</v>
      </c>
      <c r="D190" s="6" t="s">
        <v>573</v>
      </c>
      <c r="E190" s="5" t="str">
        <f>HYPERLINK("https://www.esco-net.com/wcs/escort/ec/detail?hHinCd=EA827FE-306","EA827FE-306")</f>
        <v>EA827FE-306</v>
      </c>
    </row>
    <row r="191" spans="2:5" x14ac:dyDescent="0.2">
      <c r="B191" s="6" t="s">
        <v>574</v>
      </c>
      <c r="C191" s="6" t="s">
        <v>575</v>
      </c>
      <c r="D191" s="6" t="s">
        <v>576</v>
      </c>
      <c r="E191" s="5"/>
    </row>
    <row r="192" spans="2:5" x14ac:dyDescent="0.2">
      <c r="B192" s="6" t="s">
        <v>21</v>
      </c>
      <c r="C192" s="6" t="s">
        <v>577</v>
      </c>
      <c r="D192" s="6" t="s">
        <v>578</v>
      </c>
      <c r="E192" s="5"/>
    </row>
    <row r="193" spans="2:5" x14ac:dyDescent="0.2">
      <c r="B193" s="6" t="s">
        <v>21</v>
      </c>
      <c r="C193" s="6" t="s">
        <v>579</v>
      </c>
      <c r="D193" s="6" t="s">
        <v>580</v>
      </c>
      <c r="E193" s="5"/>
    </row>
    <row r="194" spans="2:5" x14ac:dyDescent="0.2">
      <c r="B194" s="6" t="s">
        <v>21</v>
      </c>
      <c r="C194" s="6" t="s">
        <v>581</v>
      </c>
      <c r="D194" s="6" t="s">
        <v>582</v>
      </c>
      <c r="E194" s="5"/>
    </row>
    <row r="195" spans="2:5" x14ac:dyDescent="0.2">
      <c r="B195" s="6" t="s">
        <v>583</v>
      </c>
      <c r="C195" s="6" t="s">
        <v>584</v>
      </c>
      <c r="D195" s="6" t="s">
        <v>585</v>
      </c>
      <c r="E195" s="5" t="str">
        <f>HYPERLINK("https://www.esco-net.com/wcs/escort/ec/detail?hHinCd=EA829PH-12A","EA829PH-12A")</f>
        <v>EA829PH-12A</v>
      </c>
    </row>
    <row r="196" spans="2:5" x14ac:dyDescent="0.2">
      <c r="B196" s="6" t="s">
        <v>85</v>
      </c>
      <c r="C196" s="6" t="s">
        <v>586</v>
      </c>
      <c r="D196" s="6" t="s">
        <v>587</v>
      </c>
      <c r="E196" s="5" t="str">
        <f>HYPERLINK("https://www.esco-net.com/wcs/escort/ec/detail?hHinCd=EA819BA-11A","EA819BA-11A")</f>
        <v>EA819BA-11A</v>
      </c>
    </row>
    <row r="197" spans="2:5" x14ac:dyDescent="0.2">
      <c r="B197" s="6" t="s">
        <v>588</v>
      </c>
      <c r="C197" s="6" t="s">
        <v>589</v>
      </c>
      <c r="D197" s="6" t="s">
        <v>590</v>
      </c>
      <c r="E197" s="5" t="str">
        <f>HYPERLINK("https://www.esco-net.com/wcs/escort/ec/detail?hHinCd=EA819GB-213","EA819GB-213")</f>
        <v>EA819GB-213</v>
      </c>
    </row>
    <row r="198" spans="2:5" x14ac:dyDescent="0.2">
      <c r="B198" s="6" t="s">
        <v>591</v>
      </c>
      <c r="C198" s="6" t="s">
        <v>592</v>
      </c>
      <c r="D198" s="6" t="s">
        <v>593</v>
      </c>
      <c r="E198" s="5"/>
    </row>
    <row r="199" spans="2:5" x14ac:dyDescent="0.2">
      <c r="B199" s="6" t="s">
        <v>594</v>
      </c>
      <c r="C199" s="6" t="s">
        <v>595</v>
      </c>
      <c r="D199" s="6" t="s">
        <v>596</v>
      </c>
      <c r="E199" s="5" t="str">
        <f>HYPERLINK("https://www.esco-net.com/wcs/escort/ec/detail?hHinCd=EA819BK-104","EA819BK-104")</f>
        <v>EA819BK-104</v>
      </c>
    </row>
    <row r="200" spans="2:5" x14ac:dyDescent="0.2">
      <c r="B200" s="6" t="s">
        <v>594</v>
      </c>
      <c r="C200" s="6" t="s">
        <v>597</v>
      </c>
      <c r="D200" s="6" t="s">
        <v>598</v>
      </c>
      <c r="E200" s="5" t="str">
        <f>HYPERLINK("https://www.esco-net.com/wcs/escort/ec/detail?hHinCd=EA819J-8A","EA819J-8A")</f>
        <v>EA819J-8A</v>
      </c>
    </row>
    <row r="201" spans="2:5" x14ac:dyDescent="0.2">
      <c r="B201" s="6" t="s">
        <v>594</v>
      </c>
      <c r="C201" s="6" t="s">
        <v>599</v>
      </c>
      <c r="D201" s="6" t="s">
        <v>598</v>
      </c>
      <c r="E201" s="5" t="str">
        <f>HYPERLINK("https://www.esco-net.com/wcs/escort/ec/detail?hHinCd=EA819J-11A","EA819J-11A")</f>
        <v>EA819J-11A</v>
      </c>
    </row>
    <row r="202" spans="2:5" x14ac:dyDescent="0.2">
      <c r="B202" s="6" t="s">
        <v>600</v>
      </c>
      <c r="C202" s="6" t="s">
        <v>601</v>
      </c>
      <c r="D202" s="6" t="s">
        <v>598</v>
      </c>
      <c r="E202" s="5" t="str">
        <f>HYPERLINK("https://www.esco-net.com/wcs/escort/ec/detail?hHinCd=EA819XE-1","EA819XE-1")</f>
        <v>EA819XE-1</v>
      </c>
    </row>
    <row r="203" spans="2:5" x14ac:dyDescent="0.2">
      <c r="B203" s="6" t="s">
        <v>602</v>
      </c>
      <c r="C203" s="6" t="s">
        <v>603</v>
      </c>
      <c r="D203" s="6" t="s">
        <v>64</v>
      </c>
      <c r="E203" s="5" t="str">
        <f>HYPERLINK("https://www.esco-net.com/wcs/escort/ec/detail?hHinCd=EA819WA-1","EA819WA-1")</f>
        <v>EA819WA-1</v>
      </c>
    </row>
    <row r="204" spans="2:5" x14ac:dyDescent="0.2">
      <c r="B204" s="6" t="s">
        <v>604</v>
      </c>
      <c r="C204" s="6" t="s">
        <v>605</v>
      </c>
      <c r="D204" s="6" t="s">
        <v>606</v>
      </c>
      <c r="E204" s="5" t="str">
        <f>HYPERLINK("https://www.esco-net.com/wcs/escort/ec/detail?hHinCd=EA825GC","EA825GC")</f>
        <v>EA825GC</v>
      </c>
    </row>
    <row r="205" spans="2:5" x14ac:dyDescent="0.2">
      <c r="B205" s="6" t="s">
        <v>607</v>
      </c>
      <c r="C205" s="6" t="s">
        <v>608</v>
      </c>
      <c r="D205" s="6" t="s">
        <v>609</v>
      </c>
      <c r="E205" s="5" t="str">
        <f>HYPERLINK("https://www.esco-net.com/wcs/escort/ec/detail?hHinCd=EA823LA-1","EA823LA-1")</f>
        <v>EA823LA-1</v>
      </c>
    </row>
    <row r="206" spans="2:5" x14ac:dyDescent="0.2">
      <c r="B206" s="6" t="s">
        <v>86</v>
      </c>
      <c r="C206" s="6" t="s">
        <v>610</v>
      </c>
      <c r="D206" s="6" t="s">
        <v>611</v>
      </c>
      <c r="E206" s="5"/>
    </row>
    <row r="207" spans="2:5" x14ac:dyDescent="0.2">
      <c r="B207" s="6" t="s">
        <v>612</v>
      </c>
      <c r="C207" s="6" t="s">
        <v>613</v>
      </c>
      <c r="D207" s="6" t="s">
        <v>614</v>
      </c>
      <c r="E207" s="5" t="str">
        <f>HYPERLINK("https://www.esco-net.com/wcs/escort/ec/detail?hHinCd=EA824CT-6.5","EA824CT-6.5")</f>
        <v>EA824CT-6.5</v>
      </c>
    </row>
    <row r="208" spans="2:5" x14ac:dyDescent="0.2">
      <c r="B208" s="6" t="s">
        <v>612</v>
      </c>
      <c r="C208" s="6" t="s">
        <v>615</v>
      </c>
      <c r="D208" s="6" t="s">
        <v>616</v>
      </c>
      <c r="E208" s="5" t="str">
        <f>HYPERLINK("https://www.esco-net.com/wcs/escort/ec/detail?hHinCd=EA824CT-9.0","EA824CT-9.0")</f>
        <v>EA824CT-9.0</v>
      </c>
    </row>
    <row r="209" spans="2:5" x14ac:dyDescent="0.2">
      <c r="B209" s="6" t="s">
        <v>617</v>
      </c>
      <c r="C209" s="6" t="s">
        <v>618</v>
      </c>
      <c r="D209" s="6" t="s">
        <v>619</v>
      </c>
      <c r="E209" s="5" t="str">
        <f>HYPERLINK("https://www.esco-net.com/wcs/escort/ec/detail?hHinCd=EA810MT-12","EA810MT-12")</f>
        <v>EA810MT-12</v>
      </c>
    </row>
    <row r="210" spans="2:5" x14ac:dyDescent="0.2">
      <c r="B210" s="6" t="s">
        <v>620</v>
      </c>
      <c r="C210" s="6" t="s">
        <v>621</v>
      </c>
      <c r="D210" s="6" t="s">
        <v>622</v>
      </c>
      <c r="E210" s="5" t="str">
        <f>HYPERLINK("https://www.esco-net.com/wcs/escort/ec/detail?hHinCd=EA857L-9A","EA857L-9A")</f>
        <v>EA857L-9A</v>
      </c>
    </row>
    <row r="211" spans="2:5" x14ac:dyDescent="0.2">
      <c r="B211" s="6" t="s">
        <v>623</v>
      </c>
      <c r="C211" s="6" t="s">
        <v>624</v>
      </c>
      <c r="D211" s="6" t="s">
        <v>625</v>
      </c>
      <c r="E211" s="5" t="str">
        <f>HYPERLINK("https://www.esco-net.com/wcs/escort/ec/detail?hHinCd=EA809ZB-13A","EA809ZB-13A")</f>
        <v>EA809ZB-13A</v>
      </c>
    </row>
    <row r="212" spans="2:5" x14ac:dyDescent="0.2">
      <c r="B212" s="6" t="s">
        <v>626</v>
      </c>
      <c r="C212" s="6" t="s">
        <v>627</v>
      </c>
      <c r="D212" s="6" t="s">
        <v>628</v>
      </c>
      <c r="E212" s="5" t="str">
        <f>HYPERLINK("https://www.esco-net.com/wcs/escort/ec/detail?hHinCd=EA824TA-11","EA824TA-11")</f>
        <v>EA824TA-11</v>
      </c>
    </row>
    <row r="213" spans="2:5" x14ac:dyDescent="0.2">
      <c r="B213" s="6" t="s">
        <v>629</v>
      </c>
      <c r="C213" s="6" t="s">
        <v>630</v>
      </c>
      <c r="D213" s="6" t="s">
        <v>631</v>
      </c>
      <c r="E213" s="5" t="str">
        <f>HYPERLINK("https://www.esco-net.com/wcs/escort/ec/detail?hHinCd=EA116SX","EA116SX")</f>
        <v>EA116SX</v>
      </c>
    </row>
    <row r="214" spans="2:5" x14ac:dyDescent="0.2">
      <c r="B214" s="6" t="s">
        <v>632</v>
      </c>
      <c r="C214" s="6" t="s">
        <v>633</v>
      </c>
      <c r="D214" s="6" t="s">
        <v>634</v>
      </c>
      <c r="E214" s="5" t="str">
        <f>HYPERLINK("https://www.esco-net.com/wcs/escort/ec/detail?hHinCd=EA155EA-2","EA155EA-2")</f>
        <v>EA155EA-2</v>
      </c>
    </row>
    <row r="215" spans="2:5" x14ac:dyDescent="0.2">
      <c r="B215" s="6" t="s">
        <v>635</v>
      </c>
      <c r="C215" s="6" t="s">
        <v>636</v>
      </c>
      <c r="D215" s="6" t="s">
        <v>637</v>
      </c>
      <c r="E215" s="5" t="str">
        <f>HYPERLINK("https://www.esco-net.com/wcs/escort/ec/detail?hHinCd=EA155DC-1","EA155DC-1")</f>
        <v>EA155DC-1</v>
      </c>
    </row>
    <row r="216" spans="2:5" x14ac:dyDescent="0.2">
      <c r="B216" s="6" t="s">
        <v>638</v>
      </c>
      <c r="C216" s="6" t="s">
        <v>639</v>
      </c>
      <c r="D216" s="6" t="s">
        <v>640</v>
      </c>
      <c r="E216" s="5" t="str">
        <f>HYPERLINK("https://www.esco-net.com/wcs/escort/ec/detail?hHinCd=EA127RA-100","EA127RA-100")</f>
        <v>EA127RA-100</v>
      </c>
    </row>
    <row r="217" spans="2:5" x14ac:dyDescent="0.2">
      <c r="B217" s="6" t="s">
        <v>47</v>
      </c>
      <c r="C217" s="6" t="s">
        <v>641</v>
      </c>
      <c r="D217" s="6" t="s">
        <v>642</v>
      </c>
      <c r="E217" s="5" t="str">
        <f>HYPERLINK("https://www.esco-net.com/wcs/escort/ec/detail?hHinCd=EA124BH-1B","EA124BH-1B")</f>
        <v>EA124BH-1B</v>
      </c>
    </row>
    <row r="218" spans="2:5" x14ac:dyDescent="0.2">
      <c r="B218" s="6" t="s">
        <v>643</v>
      </c>
      <c r="C218" s="6" t="s">
        <v>644</v>
      </c>
      <c r="D218" s="6" t="s">
        <v>645</v>
      </c>
      <c r="E218" s="5" t="str">
        <f>HYPERLINK("https://www.esco-net.com/wcs/escort/ec/detail?hHinCd=EA125EE-10","EA125EE-10")</f>
        <v>EA125EE-10</v>
      </c>
    </row>
    <row r="219" spans="2:5" x14ac:dyDescent="0.2">
      <c r="B219" s="6" t="s">
        <v>87</v>
      </c>
      <c r="C219" s="6" t="s">
        <v>646</v>
      </c>
      <c r="D219" s="6" t="s">
        <v>647</v>
      </c>
      <c r="E219" s="5" t="str">
        <f>HYPERLINK("https://www.esco-net.com/wcs/escort/ec/detail?hHinCd=EA153AF-12A","EA153AF-12A")</f>
        <v>EA153AF-12A</v>
      </c>
    </row>
    <row r="220" spans="2:5" x14ac:dyDescent="0.2">
      <c r="B220" s="6" t="s">
        <v>648</v>
      </c>
      <c r="C220" s="6" t="s">
        <v>649</v>
      </c>
      <c r="D220" s="6" t="s">
        <v>650</v>
      </c>
      <c r="E220" s="5"/>
    </row>
    <row r="221" spans="2:5" x14ac:dyDescent="0.2">
      <c r="B221" s="6" t="s">
        <v>88</v>
      </c>
      <c r="C221" s="6" t="s">
        <v>651</v>
      </c>
      <c r="D221" s="6" t="s">
        <v>652</v>
      </c>
      <c r="E221" s="5"/>
    </row>
    <row r="222" spans="2:5" x14ac:dyDescent="0.2">
      <c r="B222" s="6" t="s">
        <v>88</v>
      </c>
      <c r="C222" s="6" t="s">
        <v>653</v>
      </c>
      <c r="D222" s="6" t="s">
        <v>654</v>
      </c>
      <c r="E222" s="5" t="str">
        <f>HYPERLINK("https://www.esco-net.com/wcs/escort/ec/detail?hHinCd=EA153SH-1","EA153SH-1")</f>
        <v>EA153SH-1</v>
      </c>
    </row>
    <row r="223" spans="2:5" x14ac:dyDescent="0.2">
      <c r="B223" s="6" t="s">
        <v>88</v>
      </c>
      <c r="C223" s="6" t="s">
        <v>655</v>
      </c>
      <c r="D223" s="6" t="s">
        <v>656</v>
      </c>
      <c r="E223" s="5"/>
    </row>
    <row r="224" spans="2:5" x14ac:dyDescent="0.2">
      <c r="B224" s="6" t="s">
        <v>89</v>
      </c>
      <c r="C224" s="6" t="s">
        <v>657</v>
      </c>
      <c r="D224" s="6" t="s">
        <v>658</v>
      </c>
      <c r="E224" s="5"/>
    </row>
    <row r="225" spans="2:5" x14ac:dyDescent="0.2">
      <c r="B225" s="6" t="s">
        <v>90</v>
      </c>
      <c r="C225" s="6" t="s">
        <v>659</v>
      </c>
      <c r="D225" s="6" t="s">
        <v>660</v>
      </c>
      <c r="E225" s="5" t="str">
        <f>HYPERLINK("https://www.esco-net.com/wcs/escort/ec/detail?hHinCd=EA125BJ-30","EA125BJ-30")</f>
        <v>EA125BJ-30</v>
      </c>
    </row>
    <row r="226" spans="2:5" x14ac:dyDescent="0.2">
      <c r="B226" s="6" t="s">
        <v>91</v>
      </c>
      <c r="C226" s="6" t="s">
        <v>661</v>
      </c>
      <c r="D226" s="6" t="s">
        <v>662</v>
      </c>
      <c r="E226" s="5" t="str">
        <f>HYPERLINK("https://www.esco-net.com/wcs/escort/ec/detail?hHinCd=EA141EB-7A","EA141EB-7A")</f>
        <v>EA141EB-7A</v>
      </c>
    </row>
    <row r="227" spans="2:5" x14ac:dyDescent="0.2">
      <c r="B227" s="6" t="s">
        <v>91</v>
      </c>
      <c r="C227" s="6" t="s">
        <v>663</v>
      </c>
      <c r="D227" s="6" t="s">
        <v>664</v>
      </c>
      <c r="E227" s="5" t="str">
        <f>HYPERLINK("https://www.esco-net.com/wcs/escort/ec/detail?hHinCd=EA141EB-13A","EA141EB-13A")</f>
        <v>EA141EB-13A</v>
      </c>
    </row>
    <row r="228" spans="2:5" x14ac:dyDescent="0.2">
      <c r="B228" s="6" t="s">
        <v>665</v>
      </c>
      <c r="C228" s="6" t="s">
        <v>666</v>
      </c>
      <c r="D228" s="6" t="s">
        <v>667</v>
      </c>
      <c r="E228" s="5"/>
    </row>
    <row r="229" spans="2:5" x14ac:dyDescent="0.2">
      <c r="B229" s="6" t="s">
        <v>668</v>
      </c>
      <c r="C229" s="6" t="s">
        <v>669</v>
      </c>
      <c r="D229" s="6" t="s">
        <v>670</v>
      </c>
      <c r="E229" s="5"/>
    </row>
    <row r="230" spans="2:5" x14ac:dyDescent="0.2">
      <c r="B230" s="6" t="s">
        <v>671</v>
      </c>
      <c r="C230" s="6" t="s">
        <v>672</v>
      </c>
      <c r="D230" s="6" t="s">
        <v>673</v>
      </c>
      <c r="E230" s="5"/>
    </row>
    <row r="231" spans="2:5" x14ac:dyDescent="0.2">
      <c r="B231" s="6" t="s">
        <v>674</v>
      </c>
      <c r="C231" s="6" t="s">
        <v>675</v>
      </c>
      <c r="D231" s="6" t="s">
        <v>676</v>
      </c>
      <c r="E231" s="5" t="str">
        <f>HYPERLINK("https://www.esco-net.com/wcs/escort/ec/detail?hHinCd=EA468GJ-38A","EA468GJ-38A")</f>
        <v>EA468GJ-38A</v>
      </c>
    </row>
    <row r="232" spans="2:5" x14ac:dyDescent="0.2">
      <c r="B232" s="6" t="s">
        <v>677</v>
      </c>
      <c r="C232" s="6" t="s">
        <v>678</v>
      </c>
      <c r="D232" s="6" t="s">
        <v>679</v>
      </c>
      <c r="E232" s="5"/>
    </row>
    <row r="233" spans="2:5" x14ac:dyDescent="0.2">
      <c r="B233" s="6" t="s">
        <v>680</v>
      </c>
      <c r="C233" s="6" t="s">
        <v>681</v>
      </c>
      <c r="D233" s="6" t="s">
        <v>682</v>
      </c>
      <c r="E233" s="5" t="str">
        <f>HYPERLINK("https://www.esco-net.com/wcs/escort/ec/detail?hHinCd=EA468HE-13","EA468HE-13")</f>
        <v>EA468HE-13</v>
      </c>
    </row>
    <row r="234" spans="2:5" x14ac:dyDescent="0.2">
      <c r="B234" s="6" t="s">
        <v>683</v>
      </c>
      <c r="C234" s="6" t="s">
        <v>684</v>
      </c>
      <c r="D234" s="6" t="s">
        <v>685</v>
      </c>
      <c r="E234" s="5"/>
    </row>
    <row r="235" spans="2:5" x14ac:dyDescent="0.2">
      <c r="B235" s="6" t="s">
        <v>683</v>
      </c>
      <c r="C235" s="6" t="s">
        <v>686</v>
      </c>
      <c r="D235" s="6" t="s">
        <v>687</v>
      </c>
      <c r="E235" s="5" t="str">
        <f>HYPERLINK("https://www.esco-net.com/wcs/escort/ec/detail?hHinCd=EA468BP-5","EA468BP-5")</f>
        <v>EA468BP-5</v>
      </c>
    </row>
    <row r="236" spans="2:5" x14ac:dyDescent="0.2">
      <c r="B236" s="6" t="s">
        <v>683</v>
      </c>
      <c r="C236" s="6" t="s">
        <v>688</v>
      </c>
      <c r="D236" s="6" t="s">
        <v>689</v>
      </c>
      <c r="E236" s="5"/>
    </row>
    <row r="237" spans="2:5" x14ac:dyDescent="0.2">
      <c r="B237" s="6" t="s">
        <v>690</v>
      </c>
      <c r="C237" s="6" t="s">
        <v>691</v>
      </c>
      <c r="D237" s="6" t="s">
        <v>692</v>
      </c>
      <c r="E237" s="5"/>
    </row>
    <row r="238" spans="2:5" x14ac:dyDescent="0.2">
      <c r="B238" s="6" t="s">
        <v>693</v>
      </c>
      <c r="C238" s="6" t="s">
        <v>694</v>
      </c>
      <c r="D238" s="6" t="s">
        <v>695</v>
      </c>
      <c r="E238" s="5"/>
    </row>
    <row r="239" spans="2:5" x14ac:dyDescent="0.2">
      <c r="B239" s="6" t="s">
        <v>696</v>
      </c>
      <c r="C239" s="6" t="s">
        <v>697</v>
      </c>
      <c r="D239" s="6" t="s">
        <v>698</v>
      </c>
      <c r="E239" s="5" t="str">
        <f>HYPERLINK("https://www.esco-net.com/wcs/escort/ec/detail?hHinCd=EA463FW-4","EA463FW-4")</f>
        <v>EA463FW-4</v>
      </c>
    </row>
    <row r="240" spans="2:5" x14ac:dyDescent="0.2">
      <c r="B240" s="6" t="s">
        <v>699</v>
      </c>
      <c r="C240" s="6" t="s">
        <v>700</v>
      </c>
      <c r="D240" s="6" t="s">
        <v>701</v>
      </c>
      <c r="E240" s="5" t="str">
        <f>HYPERLINK("https://www.esco-net.com/wcs/escort/ec/detail?hHinCd=EA440AM-65","EA440AM-65")</f>
        <v>EA440AM-65</v>
      </c>
    </row>
    <row r="241" spans="2:5" x14ac:dyDescent="0.2">
      <c r="B241" s="6" t="s">
        <v>702</v>
      </c>
      <c r="C241" s="6" t="s">
        <v>703</v>
      </c>
      <c r="D241" s="6" t="s">
        <v>704</v>
      </c>
      <c r="E241" s="5" t="str">
        <f>HYPERLINK("https://www.esco-net.com/wcs/escort/ec/detail?hHinCd=EA463DA-31","EA463DA-31")</f>
        <v>EA463DA-31</v>
      </c>
    </row>
    <row r="242" spans="2:5" x14ac:dyDescent="0.2">
      <c r="B242" s="6" t="s">
        <v>705</v>
      </c>
      <c r="C242" s="6" t="s">
        <v>706</v>
      </c>
      <c r="D242" s="6" t="s">
        <v>707</v>
      </c>
      <c r="E242" s="5"/>
    </row>
    <row r="243" spans="2:5" x14ac:dyDescent="0.2">
      <c r="B243" s="6" t="s">
        <v>17</v>
      </c>
      <c r="C243" s="6" t="s">
        <v>708</v>
      </c>
      <c r="D243" s="6" t="s">
        <v>709</v>
      </c>
      <c r="E243" s="5"/>
    </row>
    <row r="244" spans="2:5" x14ac:dyDescent="0.2">
      <c r="B244" s="6" t="s">
        <v>22</v>
      </c>
      <c r="C244" s="6" t="s">
        <v>710</v>
      </c>
      <c r="D244" s="6" t="s">
        <v>711</v>
      </c>
      <c r="E244" s="5"/>
    </row>
    <row r="245" spans="2:5" x14ac:dyDescent="0.2">
      <c r="B245" s="6" t="s">
        <v>22</v>
      </c>
      <c r="C245" s="6" t="s">
        <v>712</v>
      </c>
      <c r="D245" s="6" t="s">
        <v>713</v>
      </c>
      <c r="E245" s="5" t="str">
        <f>HYPERLINK("https://www.esco-net.com/wcs/escort/ec/detail?hHinCd=EA940CD-521A","EA940CD-521A")</f>
        <v>EA940CD-521A</v>
      </c>
    </row>
    <row r="246" spans="2:5" x14ac:dyDescent="0.2">
      <c r="B246" s="6" t="s">
        <v>22</v>
      </c>
      <c r="C246" s="6" t="s">
        <v>714</v>
      </c>
      <c r="D246" s="6" t="s">
        <v>715</v>
      </c>
      <c r="E246" s="5" t="str">
        <f>HYPERLINK("https://www.esco-net.com/wcs/escort/ec/detail?hHinCd=EA940CE-170AA","EA940CE-170AA")</f>
        <v>EA940CE-170AA</v>
      </c>
    </row>
    <row r="247" spans="2:5" x14ac:dyDescent="0.2">
      <c r="B247" s="6" t="s">
        <v>716</v>
      </c>
      <c r="C247" s="6" t="s">
        <v>717</v>
      </c>
      <c r="D247" s="6" t="s">
        <v>718</v>
      </c>
      <c r="E247" s="5" t="str">
        <f>HYPERLINK("https://www.esco-net.com/wcs/escort/ec/detail?hHinCd=EA940BZ-143A","EA940BZ-143A")</f>
        <v>EA940BZ-143A</v>
      </c>
    </row>
    <row r="248" spans="2:5" x14ac:dyDescent="0.2">
      <c r="B248" s="6" t="s">
        <v>719</v>
      </c>
      <c r="C248" s="6" t="s">
        <v>720</v>
      </c>
      <c r="D248" s="6" t="s">
        <v>721</v>
      </c>
      <c r="E248" s="5"/>
    </row>
    <row r="249" spans="2:5" x14ac:dyDescent="0.2">
      <c r="B249" s="6" t="s">
        <v>722</v>
      </c>
      <c r="C249" s="6" t="s">
        <v>723</v>
      </c>
      <c r="D249" s="6" t="s">
        <v>724</v>
      </c>
      <c r="E249" s="5" t="str">
        <f>HYPERLINK("https://www.esco-net.com/wcs/escort/ec/detail?hHinCd=EA538MD-12B","EA538MD-12B")</f>
        <v>EA538MD-12B</v>
      </c>
    </row>
    <row r="250" spans="2:5" x14ac:dyDescent="0.2">
      <c r="B250" s="6" t="s">
        <v>725</v>
      </c>
      <c r="C250" s="6" t="s">
        <v>726</v>
      </c>
      <c r="D250" s="6" t="s">
        <v>727</v>
      </c>
      <c r="E250" s="5"/>
    </row>
    <row r="251" spans="2:5" x14ac:dyDescent="0.2">
      <c r="B251" s="6" t="s">
        <v>728</v>
      </c>
      <c r="C251" s="6" t="s">
        <v>729</v>
      </c>
      <c r="D251" s="6" t="s">
        <v>730</v>
      </c>
      <c r="E251" s="5" t="str">
        <f>HYPERLINK("https://www.esco-net.com/wcs/escort/ec/detail?hHinCd=EA944AE-13","EA944AE-13")</f>
        <v>EA944AE-13</v>
      </c>
    </row>
    <row r="252" spans="2:5" x14ac:dyDescent="0.2">
      <c r="B252" s="6" t="s">
        <v>23</v>
      </c>
      <c r="C252" s="6" t="s">
        <v>731</v>
      </c>
      <c r="D252" s="6" t="s">
        <v>732</v>
      </c>
      <c r="E252" s="5" t="str">
        <f>HYPERLINK("https://www.esco-net.com/wcs/escort/ec/detail?hHinCd=EA940NA-3A","EA940NA-3A")</f>
        <v>EA940NA-3A</v>
      </c>
    </row>
    <row r="253" spans="2:5" x14ac:dyDescent="0.2">
      <c r="B253" s="6" t="s">
        <v>23</v>
      </c>
      <c r="C253" s="6" t="s">
        <v>733</v>
      </c>
      <c r="D253" s="6" t="s">
        <v>734</v>
      </c>
      <c r="E253" s="5" t="str">
        <f>HYPERLINK("https://www.esco-net.com/wcs/escort/ec/detail?hHinCd=EA940NA-4A","EA940NA-4A")</f>
        <v>EA940NA-4A</v>
      </c>
    </row>
    <row r="254" spans="2:5" x14ac:dyDescent="0.2">
      <c r="B254" s="6" t="s">
        <v>23</v>
      </c>
      <c r="C254" s="6" t="s">
        <v>735</v>
      </c>
      <c r="D254" s="6" t="s">
        <v>736</v>
      </c>
      <c r="E254" s="5" t="str">
        <f>HYPERLINK("https://www.esco-net.com/wcs/escort/ec/detail?hHinCd=EA940NA-5A","EA940NA-5A")</f>
        <v>EA940NA-5A</v>
      </c>
    </row>
    <row r="255" spans="2:5" x14ac:dyDescent="0.2">
      <c r="B255" s="6" t="s">
        <v>48</v>
      </c>
      <c r="C255" s="6" t="s">
        <v>737</v>
      </c>
      <c r="D255" s="6" t="s">
        <v>738</v>
      </c>
      <c r="E255" s="5" t="str">
        <f>HYPERLINK("https://www.esco-net.com/wcs/escort/ec/detail?hHinCd=EA940NF-12A","EA940NF-12A")</f>
        <v>EA940NF-12A</v>
      </c>
    </row>
    <row r="256" spans="2:5" x14ac:dyDescent="0.2">
      <c r="B256" s="6" t="s">
        <v>48</v>
      </c>
      <c r="C256" s="6" t="s">
        <v>739</v>
      </c>
      <c r="D256" s="6" t="s">
        <v>740</v>
      </c>
      <c r="E256" s="5" t="str">
        <f>HYPERLINK("https://www.esco-net.com/wcs/escort/ec/detail?hHinCd=EA940NF-51A","EA940NF-51A")</f>
        <v>EA940NF-51A</v>
      </c>
    </row>
    <row r="257" spans="2:5" x14ac:dyDescent="0.2">
      <c r="B257" s="6" t="s">
        <v>48</v>
      </c>
      <c r="C257" s="6" t="s">
        <v>741</v>
      </c>
      <c r="D257" s="6" t="s">
        <v>742</v>
      </c>
      <c r="E257" s="5" t="str">
        <f>HYPERLINK("https://www.esco-net.com/wcs/escort/ec/detail?hHinCd=EA940NF-61","EA940NF-61")</f>
        <v>EA940NF-61</v>
      </c>
    </row>
    <row r="258" spans="2:5" x14ac:dyDescent="0.2">
      <c r="B258" s="6" t="s">
        <v>24</v>
      </c>
      <c r="C258" s="6" t="s">
        <v>743</v>
      </c>
      <c r="D258" s="6" t="s">
        <v>744</v>
      </c>
      <c r="E258" s="5" t="str">
        <f>HYPERLINK("https://www.esco-net.com/wcs/escort/ec/detail?hHinCd=EA940DE-1A","EA940DE-1A")</f>
        <v>EA940DE-1A</v>
      </c>
    </row>
    <row r="259" spans="2:5" x14ac:dyDescent="0.2">
      <c r="B259" s="6" t="s">
        <v>25</v>
      </c>
      <c r="C259" s="6" t="s">
        <v>745</v>
      </c>
      <c r="D259" s="6" t="s">
        <v>746</v>
      </c>
      <c r="E259" s="5"/>
    </row>
    <row r="260" spans="2:5" x14ac:dyDescent="0.2">
      <c r="B260" s="6" t="s">
        <v>25</v>
      </c>
      <c r="C260" s="6" t="s">
        <v>747</v>
      </c>
      <c r="D260" s="6" t="s">
        <v>748</v>
      </c>
      <c r="E260" s="5"/>
    </row>
    <row r="261" spans="2:5" x14ac:dyDescent="0.2">
      <c r="B261" s="6" t="s">
        <v>25</v>
      </c>
      <c r="C261" s="6" t="s">
        <v>749</v>
      </c>
      <c r="D261" s="6" t="s">
        <v>750</v>
      </c>
      <c r="E261" s="5" t="str">
        <f>HYPERLINK("https://www.esco-net.com/wcs/escort/ec/detail?hHinCd=EA940MX-15A","EA940MX-15A")</f>
        <v>EA940MX-15A</v>
      </c>
    </row>
    <row r="262" spans="2:5" x14ac:dyDescent="0.2">
      <c r="B262" s="6" t="s">
        <v>92</v>
      </c>
      <c r="C262" s="6" t="s">
        <v>751</v>
      </c>
      <c r="D262" s="6" t="s">
        <v>752</v>
      </c>
      <c r="E262" s="5"/>
    </row>
    <row r="263" spans="2:5" x14ac:dyDescent="0.2">
      <c r="B263" s="6" t="s">
        <v>753</v>
      </c>
      <c r="C263" s="6" t="s">
        <v>754</v>
      </c>
      <c r="D263" s="6" t="s">
        <v>755</v>
      </c>
      <c r="E263" s="5" t="str">
        <f>HYPERLINK("https://www.esco-net.com/wcs/escort/ec/detail?hHinCd=EA940P-17A","EA940P-17A")</f>
        <v>EA940P-17A</v>
      </c>
    </row>
    <row r="264" spans="2:5" x14ac:dyDescent="0.2">
      <c r="B264" s="6" t="s">
        <v>93</v>
      </c>
      <c r="C264" s="6" t="s">
        <v>756</v>
      </c>
      <c r="D264" s="6" t="s">
        <v>757</v>
      </c>
      <c r="E264" s="5" t="str">
        <f>HYPERLINK("https://www.esco-net.com/wcs/escort/ec/detail?hHinCd=EA948AT-11","EA948AT-11")</f>
        <v>EA948AT-11</v>
      </c>
    </row>
    <row r="265" spans="2:5" x14ac:dyDescent="0.2">
      <c r="B265" s="6" t="s">
        <v>93</v>
      </c>
      <c r="C265" s="6" t="s">
        <v>758</v>
      </c>
      <c r="D265" s="6" t="s">
        <v>759</v>
      </c>
      <c r="E265" s="5" t="str">
        <f>HYPERLINK("https://www.esco-net.com/wcs/escort/ec/detail?hHinCd=EA948AT-9","EA948AT-9")</f>
        <v>EA948AT-9</v>
      </c>
    </row>
    <row r="266" spans="2:5" x14ac:dyDescent="0.2">
      <c r="B266" s="6" t="s">
        <v>49</v>
      </c>
      <c r="C266" s="6" t="s">
        <v>760</v>
      </c>
      <c r="D266" s="6" t="s">
        <v>761</v>
      </c>
      <c r="E266" s="5" t="str">
        <f>HYPERLINK("https://www.esco-net.com/wcs/escort/ec/detail?hHinCd=EA948AD-121","EA948AD-121")</f>
        <v>EA948AD-121</v>
      </c>
    </row>
    <row r="267" spans="2:5" x14ac:dyDescent="0.2">
      <c r="B267" s="6" t="s">
        <v>49</v>
      </c>
      <c r="C267" s="6" t="s">
        <v>762</v>
      </c>
      <c r="D267" s="6" t="s">
        <v>763</v>
      </c>
      <c r="E267" s="5"/>
    </row>
    <row r="268" spans="2:5" x14ac:dyDescent="0.2">
      <c r="B268" s="6" t="s">
        <v>49</v>
      </c>
      <c r="C268" s="6" t="s">
        <v>764</v>
      </c>
      <c r="D268" s="6" t="s">
        <v>765</v>
      </c>
      <c r="E268" s="5"/>
    </row>
    <row r="269" spans="2:5" x14ac:dyDescent="0.2">
      <c r="B269" s="6" t="s">
        <v>49</v>
      </c>
      <c r="C269" s="6" t="s">
        <v>766</v>
      </c>
      <c r="D269" s="6" t="s">
        <v>767</v>
      </c>
      <c r="E269" s="5"/>
    </row>
    <row r="270" spans="2:5" x14ac:dyDescent="0.2">
      <c r="B270" s="6" t="s">
        <v>768</v>
      </c>
      <c r="C270" s="6" t="s">
        <v>769</v>
      </c>
      <c r="D270" s="6" t="s">
        <v>770</v>
      </c>
      <c r="E270" s="5"/>
    </row>
    <row r="271" spans="2:5" x14ac:dyDescent="0.2">
      <c r="B271" s="6" t="s">
        <v>768</v>
      </c>
      <c r="C271" s="6" t="s">
        <v>771</v>
      </c>
      <c r="D271" s="6" t="s">
        <v>772</v>
      </c>
      <c r="E271" s="5" t="str">
        <f>HYPERLINK("https://www.esco-net.com/wcs/escort/ec/detail?hHinCd=EA948BW-205","EA948BW-205")</f>
        <v>EA948BW-205</v>
      </c>
    </row>
    <row r="272" spans="2:5" x14ac:dyDescent="0.2">
      <c r="B272" s="6" t="s">
        <v>768</v>
      </c>
      <c r="C272" s="6" t="s">
        <v>773</v>
      </c>
      <c r="D272" s="6" t="s">
        <v>774</v>
      </c>
      <c r="E272" s="5" t="str">
        <f>HYPERLINK("https://www.esco-net.com/wcs/escort/ec/detail?hHinCd=EA948BX-215","EA948BX-215")</f>
        <v>EA948BX-215</v>
      </c>
    </row>
    <row r="273" spans="2:5" x14ac:dyDescent="0.2">
      <c r="B273" s="6" t="s">
        <v>775</v>
      </c>
      <c r="C273" s="6" t="s">
        <v>776</v>
      </c>
      <c r="D273" s="6" t="s">
        <v>777</v>
      </c>
      <c r="E273" s="5"/>
    </row>
    <row r="274" spans="2:5" x14ac:dyDescent="0.2">
      <c r="B274" s="6" t="s">
        <v>26</v>
      </c>
      <c r="C274" s="6" t="s">
        <v>778</v>
      </c>
      <c r="D274" s="6" t="s">
        <v>779</v>
      </c>
      <c r="E274" s="5" t="str">
        <f>HYPERLINK("https://www.esco-net.com/wcs/escort/ec/detail?hHinCd=EA948CB-518","EA948CB-518")</f>
        <v>EA948CB-518</v>
      </c>
    </row>
    <row r="275" spans="2:5" x14ac:dyDescent="0.2">
      <c r="B275" s="6" t="s">
        <v>27</v>
      </c>
      <c r="C275" s="6" t="s">
        <v>780</v>
      </c>
      <c r="D275" s="6" t="s">
        <v>781</v>
      </c>
      <c r="E275" s="5"/>
    </row>
    <row r="276" spans="2:5" x14ac:dyDescent="0.2">
      <c r="B276" s="6" t="s">
        <v>94</v>
      </c>
      <c r="C276" s="6" t="s">
        <v>782</v>
      </c>
      <c r="D276" s="6" t="s">
        <v>783</v>
      </c>
      <c r="E276" s="5"/>
    </row>
    <row r="277" spans="2:5" x14ac:dyDescent="0.2">
      <c r="B277" s="6" t="s">
        <v>95</v>
      </c>
      <c r="C277" s="6" t="s">
        <v>784</v>
      </c>
      <c r="D277" s="6" t="s">
        <v>785</v>
      </c>
      <c r="E277" s="5" t="str">
        <f>HYPERLINK("https://www.esco-net.com/wcs/escort/ec/detail?hHinCd=EA966ED-200","EA966ED-200")</f>
        <v>EA966ED-200</v>
      </c>
    </row>
    <row r="278" spans="2:5" x14ac:dyDescent="0.2">
      <c r="B278" s="6" t="s">
        <v>786</v>
      </c>
      <c r="C278" s="6" t="s">
        <v>787</v>
      </c>
      <c r="D278" s="6" t="s">
        <v>788</v>
      </c>
      <c r="E278" s="5"/>
    </row>
    <row r="279" spans="2:5" x14ac:dyDescent="0.2">
      <c r="B279" s="6" t="s">
        <v>10</v>
      </c>
      <c r="C279" s="6" t="s">
        <v>789</v>
      </c>
      <c r="D279" s="6" t="s">
        <v>790</v>
      </c>
      <c r="E279" s="5" t="str">
        <f>HYPERLINK("https://www.esco-net.com/wcs/escort/ec/detail?hHinCd=EA423RS-6A","EA423RS-6A")</f>
        <v>EA423RS-6A</v>
      </c>
    </row>
    <row r="280" spans="2:5" x14ac:dyDescent="0.2">
      <c r="B280" s="6" t="s">
        <v>791</v>
      </c>
      <c r="C280" s="6" t="s">
        <v>792</v>
      </c>
      <c r="D280" s="6" t="s">
        <v>793</v>
      </c>
      <c r="E280" s="5"/>
    </row>
    <row r="281" spans="2:5" x14ac:dyDescent="0.2">
      <c r="B281" s="6" t="s">
        <v>794</v>
      </c>
      <c r="C281" s="6" t="s">
        <v>795</v>
      </c>
      <c r="D281" s="6" t="s">
        <v>796</v>
      </c>
      <c r="E281" s="5" t="str">
        <f>HYPERLINK("https://www.esco-net.com/wcs/escort/ec/detail?hHinCd=EA781BC-32","EA781BC-32")</f>
        <v>EA781BC-32</v>
      </c>
    </row>
    <row r="282" spans="2:5" x14ac:dyDescent="0.2">
      <c r="B282" s="6" t="s">
        <v>50</v>
      </c>
      <c r="C282" s="6" t="s">
        <v>797</v>
      </c>
      <c r="D282" s="6" t="s">
        <v>798</v>
      </c>
      <c r="E282" s="5" t="str">
        <f>HYPERLINK("https://www.esco-net.com/wcs/escort/ec/detail?hHinCd=EA762FG-326","EA762FG-326")</f>
        <v>EA762FG-326</v>
      </c>
    </row>
    <row r="283" spans="2:5" x14ac:dyDescent="0.2">
      <c r="B283" s="6" t="s">
        <v>799</v>
      </c>
      <c r="C283" s="6" t="s">
        <v>800</v>
      </c>
      <c r="D283" s="6" t="s">
        <v>801</v>
      </c>
      <c r="E283" s="5" t="str">
        <f>HYPERLINK("https://www.esco-net.com/wcs/escort/ec/detail?hHinCd=EA951B-53","EA951B-53")</f>
        <v>EA951B-53</v>
      </c>
    </row>
    <row r="284" spans="2:5" x14ac:dyDescent="0.2">
      <c r="B284" s="6" t="s">
        <v>802</v>
      </c>
      <c r="C284" s="6" t="s">
        <v>803</v>
      </c>
      <c r="D284" s="6" t="s">
        <v>804</v>
      </c>
      <c r="E284" s="5"/>
    </row>
    <row r="285" spans="2:5" x14ac:dyDescent="0.2">
      <c r="B285" s="6" t="s">
        <v>805</v>
      </c>
      <c r="C285" s="6" t="s">
        <v>806</v>
      </c>
      <c r="D285" s="6" t="s">
        <v>807</v>
      </c>
      <c r="E285" s="5" t="str">
        <f>HYPERLINK("https://www.esco-net.com/wcs/escort/ec/detail?hHinCd=EA951EC-62","EA951EC-62")</f>
        <v>EA951EC-62</v>
      </c>
    </row>
    <row r="286" spans="2:5" x14ac:dyDescent="0.2">
      <c r="B286" s="6" t="s">
        <v>808</v>
      </c>
      <c r="C286" s="6" t="s">
        <v>809</v>
      </c>
      <c r="D286" s="6" t="s">
        <v>810</v>
      </c>
      <c r="E286" s="5" t="str">
        <f>HYPERLINK("https://www.esco-net.com/wcs/escort/ec/detail?hHinCd=EA951M-10","EA951M-10")</f>
        <v>EA951M-10</v>
      </c>
    </row>
    <row r="287" spans="2:5" x14ac:dyDescent="0.2">
      <c r="B287" s="6" t="s">
        <v>811</v>
      </c>
      <c r="C287" s="6" t="s">
        <v>812</v>
      </c>
      <c r="D287" s="6" t="s">
        <v>813</v>
      </c>
      <c r="E287" s="5" t="str">
        <f>HYPERLINK("https://www.esco-net.com/wcs/escort/ec/detail?hHinCd=EA951C-7","EA951C-7")</f>
        <v>EA951C-7</v>
      </c>
    </row>
    <row r="288" spans="2:5" x14ac:dyDescent="0.2">
      <c r="B288" s="6" t="s">
        <v>814</v>
      </c>
      <c r="C288" s="6" t="s">
        <v>815</v>
      </c>
      <c r="D288" s="6" t="s">
        <v>816</v>
      </c>
      <c r="E288" s="5" t="str">
        <f>HYPERLINK("https://www.esco-net.com/wcs/escort/ec/detail?hHinCd=EA638EG-33","EA638EG-33")</f>
        <v>EA638EG-33</v>
      </c>
    </row>
    <row r="289" spans="2:5" x14ac:dyDescent="0.2">
      <c r="B289" s="6" t="s">
        <v>817</v>
      </c>
      <c r="C289" s="6" t="s">
        <v>818</v>
      </c>
      <c r="D289" s="6" t="s">
        <v>819</v>
      </c>
      <c r="E289" s="5" t="str">
        <f>HYPERLINK("https://www.esco-net.com/wcs/escort/ec/detail?hHinCd=EA951BR-3A","EA951BR-3A")</f>
        <v>EA951BR-3A</v>
      </c>
    </row>
    <row r="290" spans="2:5" x14ac:dyDescent="0.2">
      <c r="B290" s="6" t="s">
        <v>820</v>
      </c>
      <c r="C290" s="6" t="s">
        <v>821</v>
      </c>
      <c r="D290" s="6" t="s">
        <v>822</v>
      </c>
      <c r="E290" s="5" t="str">
        <f>HYPERLINK("https://www.esco-net.com/wcs/escort/ec/detail?hHinCd=EA638CC-9","EA638CC-9")</f>
        <v>EA638CC-9</v>
      </c>
    </row>
    <row r="291" spans="2:5" x14ac:dyDescent="0.2">
      <c r="B291" s="6" t="s">
        <v>823</v>
      </c>
      <c r="C291" s="6" t="s">
        <v>824</v>
      </c>
      <c r="D291" s="6" t="s">
        <v>825</v>
      </c>
      <c r="E291" s="5" t="str">
        <f>HYPERLINK("https://www.esco-net.com/wcs/escort/ec/detail?hHinCd=EA638JB-126","EA638JB-126")</f>
        <v>EA638JB-126</v>
      </c>
    </row>
    <row r="292" spans="2:5" x14ac:dyDescent="0.2">
      <c r="B292" s="6" t="s">
        <v>96</v>
      </c>
      <c r="C292" s="6" t="s">
        <v>826</v>
      </c>
      <c r="D292" s="6" t="s">
        <v>827</v>
      </c>
      <c r="E292" s="5"/>
    </row>
    <row r="293" spans="2:5" x14ac:dyDescent="0.2">
      <c r="B293" s="6" t="s">
        <v>828</v>
      </c>
      <c r="C293" s="6" t="s">
        <v>829</v>
      </c>
      <c r="D293" s="6" t="s">
        <v>830</v>
      </c>
      <c r="E293" s="5"/>
    </row>
    <row r="294" spans="2:5" x14ac:dyDescent="0.2">
      <c r="B294" s="6" t="s">
        <v>828</v>
      </c>
      <c r="C294" s="6" t="s">
        <v>831</v>
      </c>
      <c r="D294" s="6" t="s">
        <v>832</v>
      </c>
      <c r="E294" s="5"/>
    </row>
    <row r="295" spans="2:5" x14ac:dyDescent="0.2">
      <c r="B295" s="6" t="s">
        <v>828</v>
      </c>
      <c r="C295" s="6" t="s">
        <v>833</v>
      </c>
      <c r="D295" s="6" t="s">
        <v>834</v>
      </c>
      <c r="E295" s="5"/>
    </row>
    <row r="296" spans="2:5" x14ac:dyDescent="0.2">
      <c r="B296" s="6" t="s">
        <v>97</v>
      </c>
      <c r="C296" s="6" t="s">
        <v>835</v>
      </c>
      <c r="D296" s="6" t="s">
        <v>836</v>
      </c>
      <c r="E296" s="5" t="str">
        <f>HYPERLINK("https://www.esco-net.com/wcs/escort/ec/detail?hHinCd=EA980SM-83","EA980SM-83")</f>
        <v>EA980SM-83</v>
      </c>
    </row>
    <row r="297" spans="2:5" x14ac:dyDescent="0.2">
      <c r="B297" s="6" t="s">
        <v>837</v>
      </c>
      <c r="C297" s="6" t="s">
        <v>838</v>
      </c>
      <c r="D297" s="6" t="s">
        <v>839</v>
      </c>
      <c r="E297" s="5" t="str">
        <f>HYPERLINK("https://www.esco-net.com/wcs/escort/ec/detail?hHinCd=EA980AJ-10","EA980AJ-10")</f>
        <v>EA980AJ-10</v>
      </c>
    </row>
    <row r="298" spans="2:5" x14ac:dyDescent="0.2">
      <c r="B298" s="6" t="s">
        <v>840</v>
      </c>
      <c r="C298" s="6" t="s">
        <v>841</v>
      </c>
      <c r="D298" s="6" t="s">
        <v>842</v>
      </c>
      <c r="E298" s="5" t="str">
        <f>HYPERLINK("https://www.esco-net.com/wcs/escort/ec/detail?hHinCd=EA638FK-102","EA638FK-102")</f>
        <v>EA638FK-102</v>
      </c>
    </row>
    <row r="299" spans="2:5" x14ac:dyDescent="0.2">
      <c r="B299" s="6" t="s">
        <v>843</v>
      </c>
      <c r="C299" s="6" t="s">
        <v>844</v>
      </c>
      <c r="D299" s="6" t="s">
        <v>845</v>
      </c>
      <c r="E299" s="5" t="str">
        <f>HYPERLINK("https://www.esco-net.com/wcs/escort/ec/detail?hHinCd=EA638FK-129","EA638FK-129")</f>
        <v>EA638FK-129</v>
      </c>
    </row>
    <row r="300" spans="2:5" x14ac:dyDescent="0.2">
      <c r="B300" s="6" t="s">
        <v>843</v>
      </c>
      <c r="C300" s="6" t="s">
        <v>846</v>
      </c>
      <c r="D300" s="6" t="s">
        <v>847</v>
      </c>
      <c r="E300" s="5" t="str">
        <f>HYPERLINK("https://www.esco-net.com/wcs/escort/ec/detail?hHinCd=EA638JP-144","EA638JP-144")</f>
        <v>EA638JP-144</v>
      </c>
    </row>
    <row r="301" spans="2:5" x14ac:dyDescent="0.2">
      <c r="B301" s="6" t="s">
        <v>848</v>
      </c>
      <c r="C301" s="6" t="s">
        <v>849</v>
      </c>
      <c r="D301" s="6" t="s">
        <v>850</v>
      </c>
      <c r="E301" s="5" t="str">
        <f>HYPERLINK("https://www.esco-net.com/wcs/escort/ec/detail?hHinCd=EA911AF-161A","EA911AF-161A")</f>
        <v>EA911AF-161A</v>
      </c>
    </row>
    <row r="302" spans="2:5" x14ac:dyDescent="0.2">
      <c r="B302" s="6" t="s">
        <v>848</v>
      </c>
      <c r="C302" s="6" t="s">
        <v>851</v>
      </c>
      <c r="D302" s="6" t="s">
        <v>852</v>
      </c>
      <c r="E302" s="5" t="str">
        <f>HYPERLINK("https://www.esco-net.com/wcs/escort/ec/detail?hHinCd=EA911AF-163A","EA911AF-163A")</f>
        <v>EA911AF-163A</v>
      </c>
    </row>
    <row r="303" spans="2:5" x14ac:dyDescent="0.2">
      <c r="B303" s="6" t="s">
        <v>98</v>
      </c>
      <c r="C303" s="6" t="s">
        <v>853</v>
      </c>
      <c r="D303" s="6" t="s">
        <v>854</v>
      </c>
      <c r="E303" s="5" t="str">
        <f>HYPERLINK("https://www.esco-net.com/wcs/escort/ec/detail?hHinCd=EA944PJ-3A","EA944PJ-3A")</f>
        <v>EA944PJ-3A</v>
      </c>
    </row>
    <row r="304" spans="2:5" x14ac:dyDescent="0.2">
      <c r="B304" s="6" t="s">
        <v>99</v>
      </c>
      <c r="C304" s="6" t="s">
        <v>855</v>
      </c>
      <c r="D304" s="6" t="s">
        <v>856</v>
      </c>
      <c r="E304" s="5"/>
    </row>
    <row r="305" spans="2:5" x14ac:dyDescent="0.2">
      <c r="B305" s="6" t="s">
        <v>99</v>
      </c>
      <c r="C305" s="6" t="s">
        <v>857</v>
      </c>
      <c r="D305" s="6" t="s">
        <v>858</v>
      </c>
      <c r="E305" s="5" t="str">
        <f>HYPERLINK("https://www.esco-net.com/wcs/escort/ec/detail?hHinCd=EA124DJ-382","EA124DJ-382")</f>
        <v>EA124DJ-382</v>
      </c>
    </row>
    <row r="306" spans="2:5" x14ac:dyDescent="0.2">
      <c r="B306" s="6" t="s">
        <v>100</v>
      </c>
      <c r="C306" s="6" t="s">
        <v>859</v>
      </c>
      <c r="D306" s="6" t="s">
        <v>860</v>
      </c>
      <c r="E306" s="5" t="str">
        <f>HYPERLINK("https://www.esco-net.com/wcs/escort/ec/detail?hHinCd=EA440HA-105","EA440HA-105")</f>
        <v>EA440HA-105</v>
      </c>
    </row>
    <row r="307" spans="2:5" x14ac:dyDescent="0.2">
      <c r="B307" s="6" t="s">
        <v>861</v>
      </c>
      <c r="C307" s="6" t="s">
        <v>862</v>
      </c>
      <c r="D307" s="6" t="s">
        <v>863</v>
      </c>
      <c r="E307" s="5"/>
    </row>
    <row r="308" spans="2:5" x14ac:dyDescent="0.2">
      <c r="B308" s="6" t="s">
        <v>864</v>
      </c>
      <c r="C308" s="6" t="s">
        <v>865</v>
      </c>
      <c r="D308" s="6" t="s">
        <v>866</v>
      </c>
      <c r="E308" s="5" t="str">
        <f>HYPERLINK("https://www.esco-net.com/wcs/escort/ec/detail?hHinCd=EA911AN-500","EA911AN-500")</f>
        <v>EA911AN-500</v>
      </c>
    </row>
    <row r="309" spans="2:5" x14ac:dyDescent="0.2">
      <c r="B309" s="6" t="s">
        <v>867</v>
      </c>
      <c r="C309" s="6" t="s">
        <v>868</v>
      </c>
      <c r="D309" s="6" t="s">
        <v>869</v>
      </c>
      <c r="E309" s="5" t="str">
        <f>HYPERLINK("https://www.esco-net.com/wcs/escort/ec/detail?hHinCd=EA952BE-2","EA952BE-2")</f>
        <v>EA952BE-2</v>
      </c>
    </row>
    <row r="310" spans="2:5" x14ac:dyDescent="0.2">
      <c r="B310" s="6" t="s">
        <v>870</v>
      </c>
      <c r="C310" s="6" t="s">
        <v>871</v>
      </c>
      <c r="D310" s="6" t="s">
        <v>872</v>
      </c>
      <c r="E310" s="5"/>
    </row>
    <row r="311" spans="2:5" x14ac:dyDescent="0.2">
      <c r="B311" s="6" t="s">
        <v>870</v>
      </c>
      <c r="C311" s="6" t="s">
        <v>873</v>
      </c>
      <c r="D311" s="6" t="s">
        <v>874</v>
      </c>
      <c r="E311" s="5"/>
    </row>
    <row r="312" spans="2:5" x14ac:dyDescent="0.2">
      <c r="B312" s="6" t="s">
        <v>875</v>
      </c>
      <c r="C312" s="6" t="s">
        <v>876</v>
      </c>
      <c r="D312" s="6" t="s">
        <v>877</v>
      </c>
      <c r="E312" s="5" t="str">
        <f>HYPERLINK("https://www.esco-net.com/wcs/escort/ec/detail?hHinCd=EA944MT-54","EA944MT-54")</f>
        <v>EA944MT-54</v>
      </c>
    </row>
    <row r="313" spans="2:5" x14ac:dyDescent="0.2">
      <c r="B313" s="6" t="s">
        <v>51</v>
      </c>
      <c r="C313" s="6" t="s">
        <v>878</v>
      </c>
      <c r="D313" s="6" t="s">
        <v>879</v>
      </c>
      <c r="E313" s="5" t="str">
        <f>HYPERLINK("https://www.esco-net.com/wcs/escort/ec/detail?hHinCd=EA944KD-407","EA944KD-407")</f>
        <v>EA944KD-407</v>
      </c>
    </row>
    <row r="314" spans="2:5" x14ac:dyDescent="0.2">
      <c r="B314" s="6" t="s">
        <v>51</v>
      </c>
      <c r="C314" s="6" t="s">
        <v>880</v>
      </c>
      <c r="D314" s="6" t="s">
        <v>881</v>
      </c>
      <c r="E314" s="5"/>
    </row>
    <row r="315" spans="2:5" x14ac:dyDescent="0.2">
      <c r="B315" s="6" t="s">
        <v>882</v>
      </c>
      <c r="C315" s="6" t="s">
        <v>883</v>
      </c>
      <c r="D315" s="6" t="s">
        <v>884</v>
      </c>
      <c r="E315" s="5"/>
    </row>
    <row r="316" spans="2:5" x14ac:dyDescent="0.2">
      <c r="B316" s="6" t="s">
        <v>882</v>
      </c>
      <c r="C316" s="6" t="s">
        <v>885</v>
      </c>
      <c r="D316" s="6" t="s">
        <v>886</v>
      </c>
      <c r="E316" s="5" t="str">
        <f>HYPERLINK("https://www.esco-net.com/wcs/escort/ec/detail?hHinCd=EA944SK-1A","EA944SK-1A")</f>
        <v>EA944SK-1A</v>
      </c>
    </row>
    <row r="317" spans="2:5" x14ac:dyDescent="0.2">
      <c r="B317" s="6" t="s">
        <v>101</v>
      </c>
      <c r="C317" s="6" t="s">
        <v>887</v>
      </c>
      <c r="D317" s="6" t="s">
        <v>888</v>
      </c>
      <c r="E317" s="5"/>
    </row>
    <row r="318" spans="2:5" x14ac:dyDescent="0.2">
      <c r="B318" s="6" t="s">
        <v>889</v>
      </c>
      <c r="C318" s="6" t="s">
        <v>890</v>
      </c>
      <c r="D318" s="6" t="s">
        <v>891</v>
      </c>
      <c r="E318" s="5" t="str">
        <f>HYPERLINK("https://www.esco-net.com/wcs/escort/ec/detail?hHinCd=EA351FG-125","EA351FG-125")</f>
        <v>EA351FG-125</v>
      </c>
    </row>
    <row r="319" spans="2:5" x14ac:dyDescent="0.2">
      <c r="B319" s="6" t="s">
        <v>28</v>
      </c>
      <c r="C319" s="6" t="s">
        <v>892</v>
      </c>
      <c r="D319" s="6" t="s">
        <v>893</v>
      </c>
      <c r="E319" s="5"/>
    </row>
    <row r="320" spans="2:5" x14ac:dyDescent="0.2">
      <c r="B320" s="6" t="s">
        <v>894</v>
      </c>
      <c r="C320" s="6" t="s">
        <v>895</v>
      </c>
      <c r="D320" s="6" t="s">
        <v>896</v>
      </c>
      <c r="E320" s="5" t="str">
        <f>HYPERLINK("https://www.esco-net.com/wcs/escort/ec/detail?hHinCd=EA934WD-50B","EA934WD-50B")</f>
        <v>EA934WD-50B</v>
      </c>
    </row>
    <row r="321" spans="2:5" x14ac:dyDescent="0.2">
      <c r="B321" s="6" t="s">
        <v>894</v>
      </c>
      <c r="C321" s="6" t="s">
        <v>897</v>
      </c>
      <c r="D321" s="6" t="s">
        <v>898</v>
      </c>
      <c r="E321" s="5"/>
    </row>
    <row r="322" spans="2:5" x14ac:dyDescent="0.2">
      <c r="B322" s="6" t="s">
        <v>894</v>
      </c>
      <c r="C322" s="6" t="s">
        <v>899</v>
      </c>
      <c r="D322" s="6" t="s">
        <v>898</v>
      </c>
      <c r="E322" s="5"/>
    </row>
    <row r="323" spans="2:5" x14ac:dyDescent="0.2">
      <c r="B323" s="6" t="s">
        <v>900</v>
      </c>
      <c r="C323" s="6" t="s">
        <v>901</v>
      </c>
      <c r="D323" s="6" t="s">
        <v>902</v>
      </c>
      <c r="E323" s="5" t="str">
        <f>HYPERLINK("https://www.esco-net.com/wcs/escort/ec/detail?hHinCd=EA934-2","EA934-2")</f>
        <v>EA934-2</v>
      </c>
    </row>
    <row r="324" spans="2:5" x14ac:dyDescent="0.2">
      <c r="B324" s="6" t="s">
        <v>903</v>
      </c>
      <c r="C324" s="6" t="s">
        <v>904</v>
      </c>
      <c r="D324" s="6" t="s">
        <v>905</v>
      </c>
      <c r="E324" s="5" t="str">
        <f>HYPERLINK("https://www.esco-net.com/wcs/escort/ec/detail?hHinCd=EA942FA-7A","EA942FA-7A")</f>
        <v>EA942FA-7A</v>
      </c>
    </row>
    <row r="325" spans="2:5" x14ac:dyDescent="0.2">
      <c r="B325" s="6" t="s">
        <v>903</v>
      </c>
      <c r="C325" s="6" t="s">
        <v>906</v>
      </c>
      <c r="D325" s="6" t="s">
        <v>907</v>
      </c>
      <c r="E325" s="5" t="str">
        <f>HYPERLINK("https://www.esco-net.com/wcs/escort/ec/detail?hHinCd=EA942FA-37A","EA942FA-37A")</f>
        <v>EA942FA-37A</v>
      </c>
    </row>
    <row r="326" spans="2:5" x14ac:dyDescent="0.2">
      <c r="B326" s="6" t="s">
        <v>908</v>
      </c>
      <c r="C326" s="6" t="s">
        <v>909</v>
      </c>
      <c r="D326" s="6" t="s">
        <v>910</v>
      </c>
      <c r="E326" s="5"/>
    </row>
    <row r="327" spans="2:5" x14ac:dyDescent="0.2">
      <c r="B327" s="6" t="s">
        <v>911</v>
      </c>
      <c r="C327" s="6" t="s">
        <v>912</v>
      </c>
      <c r="D327" s="6" t="s">
        <v>913</v>
      </c>
      <c r="E327" s="5" t="str">
        <f>HYPERLINK("https://www.esco-net.com/wcs/escort/ec/detail?hHinCd=EA765MD-32","EA765MD-32")</f>
        <v>EA765MD-32</v>
      </c>
    </row>
    <row r="328" spans="2:5" x14ac:dyDescent="0.2">
      <c r="B328" s="6" t="s">
        <v>914</v>
      </c>
      <c r="C328" s="6" t="s">
        <v>915</v>
      </c>
      <c r="D328" s="6" t="s">
        <v>916</v>
      </c>
      <c r="E328" s="5" t="str">
        <f>HYPERLINK("https://www.esco-net.com/wcs/escort/ec/detail?hHinCd=EA920AM-0.3","EA920AM-0.3")</f>
        <v>EA920AM-0.3</v>
      </c>
    </row>
    <row r="329" spans="2:5" x14ac:dyDescent="0.2">
      <c r="B329" s="6" t="s">
        <v>917</v>
      </c>
      <c r="C329" s="6" t="s">
        <v>918</v>
      </c>
      <c r="D329" s="6" t="s">
        <v>919</v>
      </c>
      <c r="E329" s="5" t="str">
        <f>HYPERLINK("https://www.esco-net.com/wcs/escort/ec/detail?hHinCd=EA925HN-2","EA925HN-2")</f>
        <v>EA925HN-2</v>
      </c>
    </row>
    <row r="330" spans="2:5" x14ac:dyDescent="0.2">
      <c r="B330" s="6" t="s">
        <v>920</v>
      </c>
      <c r="C330" s="6" t="s">
        <v>921</v>
      </c>
      <c r="D330" s="6" t="s">
        <v>922</v>
      </c>
      <c r="E330" s="5" t="str">
        <f>HYPERLINK("https://www.esco-net.com/wcs/escort/ec/detail?hHinCd=EA925CA-18","EA925CA-18")</f>
        <v>EA925CA-18</v>
      </c>
    </row>
    <row r="331" spans="2:5" x14ac:dyDescent="0.2">
      <c r="B331" s="6" t="s">
        <v>102</v>
      </c>
      <c r="C331" s="6" t="s">
        <v>923</v>
      </c>
      <c r="D331" s="6" t="s">
        <v>924</v>
      </c>
      <c r="E331" s="5" t="str">
        <f>HYPERLINK("https://www.esco-net.com/wcs/escort/ec/detail?hHinCd=EA924C-5","EA924C-5")</f>
        <v>EA924C-5</v>
      </c>
    </row>
    <row r="332" spans="2:5" x14ac:dyDescent="0.2">
      <c r="B332" s="6" t="s">
        <v>925</v>
      </c>
      <c r="C332" s="6" t="s">
        <v>926</v>
      </c>
      <c r="D332" s="6" t="s">
        <v>927</v>
      </c>
      <c r="E332" s="5"/>
    </row>
    <row r="333" spans="2:5" x14ac:dyDescent="0.2">
      <c r="B333" s="6" t="s">
        <v>928</v>
      </c>
      <c r="C333" s="6" t="s">
        <v>929</v>
      </c>
      <c r="D333" s="6" t="s">
        <v>930</v>
      </c>
      <c r="E333" s="5" t="str">
        <f>HYPERLINK("https://www.esco-net.com/wcs/escort/ec/detail?hHinCd=EA925ME-26","EA925ME-26")</f>
        <v>EA925ME-26</v>
      </c>
    </row>
    <row r="334" spans="2:5" x14ac:dyDescent="0.2">
      <c r="B334" s="6" t="s">
        <v>931</v>
      </c>
      <c r="C334" s="6" t="s">
        <v>932</v>
      </c>
      <c r="D334" s="6" t="s">
        <v>933</v>
      </c>
      <c r="E334" s="5" t="str">
        <f>HYPERLINK("https://www.esco-net.com/wcs/escort/ec/detail?hHinCd=EA927AG-78","EA927AG-78")</f>
        <v>EA927AG-78</v>
      </c>
    </row>
    <row r="335" spans="2:5" x14ac:dyDescent="0.2">
      <c r="B335" s="6" t="s">
        <v>931</v>
      </c>
      <c r="C335" s="6" t="s">
        <v>934</v>
      </c>
      <c r="D335" s="6" t="s">
        <v>935</v>
      </c>
      <c r="E335" s="5"/>
    </row>
    <row r="336" spans="2:5" x14ac:dyDescent="0.2">
      <c r="B336" s="6" t="s">
        <v>103</v>
      </c>
      <c r="C336" s="6" t="s">
        <v>936</v>
      </c>
      <c r="D336" s="6" t="s">
        <v>937</v>
      </c>
      <c r="E336" s="5" t="str">
        <f>HYPERLINK("https://www.esco-net.com/wcs/escort/ec/detail?hHinCd=EA508AA-1","EA508AA-1")</f>
        <v>EA508AA-1</v>
      </c>
    </row>
    <row r="337" spans="2:5" x14ac:dyDescent="0.2">
      <c r="B337" s="6" t="s">
        <v>103</v>
      </c>
      <c r="C337" s="6" t="s">
        <v>938</v>
      </c>
      <c r="D337" s="6" t="s">
        <v>939</v>
      </c>
      <c r="E337" s="5" t="str">
        <f>HYPERLINK("https://www.esco-net.com/wcs/escort/ec/detail?hHinCd=EA509AE-2","EA509AE-2")</f>
        <v>EA509AE-2</v>
      </c>
    </row>
    <row r="338" spans="2:5" x14ac:dyDescent="0.2">
      <c r="B338" s="6" t="s">
        <v>103</v>
      </c>
      <c r="C338" s="6" t="s">
        <v>940</v>
      </c>
      <c r="D338" s="6" t="s">
        <v>941</v>
      </c>
      <c r="E338" s="5" t="str">
        <f>HYPERLINK("https://www.esco-net.com/wcs/escort/ec/detail?hHinCd=EA762CF-259","EA762CF-259")</f>
        <v>EA762CF-259</v>
      </c>
    </row>
    <row r="339" spans="2:5" x14ac:dyDescent="0.2">
      <c r="B339" s="6" t="s">
        <v>29</v>
      </c>
      <c r="C339" s="6" t="s">
        <v>942</v>
      </c>
      <c r="D339" s="6" t="s">
        <v>943</v>
      </c>
      <c r="E339" s="5" t="str">
        <f>HYPERLINK("https://www.esco-net.com/wcs/escort/ec/detail?hHinCd=EA944CK-16","EA944CK-16")</f>
        <v>EA944CK-16</v>
      </c>
    </row>
    <row r="340" spans="2:5" x14ac:dyDescent="0.2">
      <c r="B340" s="6" t="s">
        <v>944</v>
      </c>
      <c r="C340" s="6" t="s">
        <v>945</v>
      </c>
      <c r="D340" s="6" t="s">
        <v>946</v>
      </c>
      <c r="E340" s="5" t="str">
        <f>HYPERLINK("https://www.esco-net.com/wcs/escort/ec/detail?hHinCd=EA508TM-22","EA508TM-22")</f>
        <v>EA508TM-22</v>
      </c>
    </row>
    <row r="341" spans="2:5" x14ac:dyDescent="0.2">
      <c r="B341" s="6" t="s">
        <v>944</v>
      </c>
      <c r="C341" s="6" t="s">
        <v>947</v>
      </c>
      <c r="D341" s="6" t="s">
        <v>948</v>
      </c>
      <c r="E341" s="5" t="str">
        <f>HYPERLINK("https://www.esco-net.com/wcs/escort/ec/detail?hHinCd=EA944CP-36","EA944CP-36")</f>
        <v>EA944CP-36</v>
      </c>
    </row>
    <row r="342" spans="2:5" x14ac:dyDescent="0.2">
      <c r="B342" s="6" t="s">
        <v>949</v>
      </c>
      <c r="C342" s="6" t="s">
        <v>950</v>
      </c>
      <c r="D342" s="6" t="s">
        <v>951</v>
      </c>
      <c r="E342" s="5" t="str">
        <f>HYPERLINK("https://www.esco-net.com/wcs/escort/ec/detail?hHinCd=EA508TB-23A","EA508TB-23A")</f>
        <v>EA508TB-23A</v>
      </c>
    </row>
    <row r="343" spans="2:5" x14ac:dyDescent="0.2">
      <c r="B343" s="6" t="s">
        <v>949</v>
      </c>
      <c r="C343" s="6" t="s">
        <v>952</v>
      </c>
      <c r="D343" s="6" t="s">
        <v>953</v>
      </c>
      <c r="E343" s="5" t="str">
        <f>HYPERLINK("https://www.esco-net.com/wcs/escort/ec/detail?hHinCd=EA508TL-6C","EA508TL-6C")</f>
        <v>EA508TL-6C</v>
      </c>
    </row>
    <row r="344" spans="2:5" x14ac:dyDescent="0.2">
      <c r="B344" s="6" t="s">
        <v>954</v>
      </c>
      <c r="C344" s="6" t="s">
        <v>955</v>
      </c>
      <c r="D344" s="6" t="s">
        <v>956</v>
      </c>
      <c r="E344" s="5"/>
    </row>
    <row r="345" spans="2:5" x14ac:dyDescent="0.2">
      <c r="B345" s="6" t="s">
        <v>957</v>
      </c>
      <c r="C345" s="6" t="s">
        <v>958</v>
      </c>
      <c r="D345" s="6" t="s">
        <v>959</v>
      </c>
      <c r="E345" s="5"/>
    </row>
    <row r="346" spans="2:5" x14ac:dyDescent="0.2">
      <c r="B346" s="6" t="s">
        <v>957</v>
      </c>
      <c r="C346" s="6" t="s">
        <v>960</v>
      </c>
      <c r="D346" s="6" t="s">
        <v>959</v>
      </c>
      <c r="E346" s="5" t="str">
        <f>HYPERLINK("https://www.esco-net.com/wcs/escort/ec/detail?hHinCd=EA661AC-52","EA661AC-52")</f>
        <v>EA661AC-52</v>
      </c>
    </row>
    <row r="347" spans="2:5" x14ac:dyDescent="0.2">
      <c r="B347" s="6" t="s">
        <v>52</v>
      </c>
      <c r="C347" s="6" t="s">
        <v>961</v>
      </c>
      <c r="D347" s="6" t="s">
        <v>962</v>
      </c>
      <c r="E347" s="5" t="str">
        <f>HYPERLINK("https://www.esco-net.com/wcs/escort/ec/detail?hHinCd=EA506AA-37","EA506AA-37")</f>
        <v>EA506AA-37</v>
      </c>
    </row>
    <row r="348" spans="2:5" x14ac:dyDescent="0.2">
      <c r="B348" s="6" t="s">
        <v>963</v>
      </c>
      <c r="C348" s="6" t="s">
        <v>964</v>
      </c>
      <c r="D348" s="6" t="s">
        <v>965</v>
      </c>
      <c r="E348" s="5" t="str">
        <f>HYPERLINK("https://www.esco-net.com/wcs/escort/ec/detail?hHinCd=EA957A-6","EA957A-6")</f>
        <v>EA957A-6</v>
      </c>
    </row>
    <row r="349" spans="2:5" x14ac:dyDescent="0.2">
      <c r="B349" s="6" t="s">
        <v>30</v>
      </c>
      <c r="C349" s="6" t="s">
        <v>966</v>
      </c>
      <c r="D349" s="6" t="s">
        <v>967</v>
      </c>
      <c r="E349" s="5" t="str">
        <f>HYPERLINK("https://www.esco-net.com/wcs/escort/ec/detail?hHinCd=EA955CA-7B","EA955CA-7B")</f>
        <v>EA955CA-7B</v>
      </c>
    </row>
    <row r="350" spans="2:5" x14ac:dyDescent="0.2">
      <c r="B350" s="6" t="s">
        <v>968</v>
      </c>
      <c r="C350" s="6" t="s">
        <v>969</v>
      </c>
      <c r="D350" s="6" t="s">
        <v>970</v>
      </c>
      <c r="E350" s="5" t="str">
        <f>HYPERLINK("https://www.esco-net.com/wcs/escort/ec/detail?hHinCd=EA944N-1A","EA944N-1A")</f>
        <v>EA944N-1A</v>
      </c>
    </row>
    <row r="351" spans="2:5" x14ac:dyDescent="0.2">
      <c r="B351" s="6" t="s">
        <v>971</v>
      </c>
      <c r="C351" s="6" t="s">
        <v>972</v>
      </c>
      <c r="D351" s="6" t="s">
        <v>973</v>
      </c>
      <c r="E351" s="5" t="str">
        <f>HYPERLINK("https://www.esco-net.com/wcs/escort/ec/detail?hHinCd=EA520AE-33","EA520AE-33")</f>
        <v>EA520AE-33</v>
      </c>
    </row>
    <row r="352" spans="2:5" x14ac:dyDescent="0.2">
      <c r="B352" s="6" t="s">
        <v>974</v>
      </c>
      <c r="C352" s="6" t="s">
        <v>975</v>
      </c>
      <c r="D352" s="6" t="s">
        <v>976</v>
      </c>
      <c r="E352" s="5" t="str">
        <f>HYPERLINK("https://www.esco-net.com/wcs/escort/ec/detail?hHinCd=EA520BG-21A","EA520BG-21A")</f>
        <v>EA520BG-21A</v>
      </c>
    </row>
    <row r="353" spans="2:5" x14ac:dyDescent="0.2">
      <c r="B353" s="6" t="s">
        <v>977</v>
      </c>
      <c r="C353" s="6" t="s">
        <v>978</v>
      </c>
      <c r="D353" s="6" t="s">
        <v>979</v>
      </c>
      <c r="E353" s="5" t="str">
        <f>HYPERLINK("https://www.esco-net.com/wcs/escort/ec/detail?hHinCd=EA983FF-343","EA983FF-343")</f>
        <v>EA983FF-343</v>
      </c>
    </row>
    <row r="354" spans="2:5" x14ac:dyDescent="0.2">
      <c r="B354" s="6" t="s">
        <v>980</v>
      </c>
      <c r="C354" s="6" t="s">
        <v>981</v>
      </c>
      <c r="D354" s="6" t="s">
        <v>982</v>
      </c>
      <c r="E354" s="5"/>
    </row>
    <row r="355" spans="2:5" x14ac:dyDescent="0.2">
      <c r="B355" s="6" t="s">
        <v>983</v>
      </c>
      <c r="C355" s="6" t="s">
        <v>984</v>
      </c>
      <c r="D355" s="6" t="s">
        <v>985</v>
      </c>
      <c r="E355" s="5"/>
    </row>
    <row r="356" spans="2:5" x14ac:dyDescent="0.2">
      <c r="B356" s="6" t="s">
        <v>986</v>
      </c>
      <c r="C356" s="6" t="s">
        <v>987</v>
      </c>
      <c r="D356" s="6" t="s">
        <v>988</v>
      </c>
      <c r="E356" s="5" t="str">
        <f>HYPERLINK("https://www.esco-net.com/wcs/escort/ec/detail?hHinCd=EA986GF-100","EA986GF-100")</f>
        <v>EA986GF-100</v>
      </c>
    </row>
    <row r="357" spans="2:5" x14ac:dyDescent="0.2">
      <c r="B357" s="6" t="s">
        <v>104</v>
      </c>
      <c r="C357" s="6" t="s">
        <v>989</v>
      </c>
      <c r="D357" s="6" t="s">
        <v>990</v>
      </c>
      <c r="E357" s="5"/>
    </row>
    <row r="358" spans="2:5" x14ac:dyDescent="0.2">
      <c r="B358" s="6" t="s">
        <v>991</v>
      </c>
      <c r="C358" s="6" t="s">
        <v>992</v>
      </c>
      <c r="D358" s="6" t="s">
        <v>993</v>
      </c>
      <c r="E358" s="5" t="str">
        <f>HYPERLINK("https://www.esco-net.com/wcs/escort/ec/detail?hHinCd=EA982SE-30A","EA982SE-30A")</f>
        <v>EA982SE-30A</v>
      </c>
    </row>
    <row r="359" spans="2:5" x14ac:dyDescent="0.2">
      <c r="B359" s="6" t="s">
        <v>105</v>
      </c>
      <c r="C359" s="6" t="s">
        <v>994</v>
      </c>
      <c r="D359" s="6" t="s">
        <v>995</v>
      </c>
      <c r="E359" s="5" t="str">
        <f>HYPERLINK("https://www.esco-net.com/wcs/escort/ec/detail?hHinCd=EA981FD-13A","EA981FD-13A")</f>
        <v>EA981FD-13A</v>
      </c>
    </row>
    <row r="360" spans="2:5" x14ac:dyDescent="0.2">
      <c r="B360" s="6" t="s">
        <v>53</v>
      </c>
      <c r="C360" s="6" t="s">
        <v>996</v>
      </c>
      <c r="D360" s="6" t="s">
        <v>997</v>
      </c>
      <c r="E360" s="5" t="str">
        <f>HYPERLINK("https://www.esco-net.com/wcs/escort/ec/detail?hHinCd=EA981FL-8A","EA981FL-8A")</f>
        <v>EA981FL-8A</v>
      </c>
    </row>
    <row r="361" spans="2:5" x14ac:dyDescent="0.2">
      <c r="B361" s="6" t="s">
        <v>54</v>
      </c>
      <c r="C361" s="6" t="s">
        <v>998</v>
      </c>
      <c r="D361" s="6" t="s">
        <v>999</v>
      </c>
      <c r="E361" s="5" t="str">
        <f>HYPERLINK("https://www.esco-net.com/wcs/escort/ec/detail?hHinCd=EA981CW-3A","EA981CW-3A")</f>
        <v>EA981CW-3A</v>
      </c>
    </row>
    <row r="362" spans="2:5" x14ac:dyDescent="0.2">
      <c r="B362" s="6" t="s">
        <v>54</v>
      </c>
      <c r="C362" s="6" t="s">
        <v>1000</v>
      </c>
      <c r="D362" s="6" t="s">
        <v>1001</v>
      </c>
      <c r="E362" s="5" t="str">
        <f>HYPERLINK("https://www.esco-net.com/wcs/escort/ec/detail?hHinCd=EA981CW-6A","EA981CW-6A")</f>
        <v>EA981CW-6A</v>
      </c>
    </row>
    <row r="363" spans="2:5" x14ac:dyDescent="0.2">
      <c r="B363" s="6" t="s">
        <v>54</v>
      </c>
      <c r="C363" s="6" t="s">
        <v>1002</v>
      </c>
      <c r="D363" s="6" t="s">
        <v>1003</v>
      </c>
      <c r="E363" s="5" t="str">
        <f>HYPERLINK("https://www.esco-net.com/wcs/escort/ec/detail?hHinCd=EA981CX-5A","EA981CX-5A")</f>
        <v>EA981CX-5A</v>
      </c>
    </row>
    <row r="364" spans="2:5" x14ac:dyDescent="0.2">
      <c r="B364" s="6" t="s">
        <v>54</v>
      </c>
      <c r="C364" s="6" t="s">
        <v>1004</v>
      </c>
      <c r="D364" s="6" t="s">
        <v>1005</v>
      </c>
      <c r="E364" s="5" t="str">
        <f>HYPERLINK("https://www.esco-net.com/wcs/escort/ec/detail?hHinCd=EA981CY-2A","EA981CY-2A")</f>
        <v>EA981CY-2A</v>
      </c>
    </row>
    <row r="365" spans="2:5" x14ac:dyDescent="0.2">
      <c r="B365" s="6" t="s">
        <v>54</v>
      </c>
      <c r="C365" s="6" t="s">
        <v>1006</v>
      </c>
      <c r="D365" s="6" t="s">
        <v>1007</v>
      </c>
      <c r="E365" s="5" t="str">
        <f>HYPERLINK("https://www.esco-net.com/wcs/escort/ec/detail?hHinCd=EA981DP-2A","EA981DP-2A")</f>
        <v>EA981DP-2A</v>
      </c>
    </row>
    <row r="366" spans="2:5" x14ac:dyDescent="0.2">
      <c r="B366" s="6" t="s">
        <v>54</v>
      </c>
      <c r="C366" s="6" t="s">
        <v>1008</v>
      </c>
      <c r="D366" s="6" t="s">
        <v>1009</v>
      </c>
      <c r="E366" s="5" t="str">
        <f>HYPERLINK("https://www.esco-net.com/wcs/escort/ec/detail?hHinCd=EA981DT-1A","EA981DT-1A")</f>
        <v>EA981DT-1A</v>
      </c>
    </row>
    <row r="367" spans="2:5" x14ac:dyDescent="0.2">
      <c r="B367" s="6" t="s">
        <v>55</v>
      </c>
      <c r="C367" s="6" t="s">
        <v>1010</v>
      </c>
      <c r="D367" s="6" t="s">
        <v>1011</v>
      </c>
      <c r="E367" s="5" t="str">
        <f>HYPERLINK("https://www.esco-net.com/wcs/escort/ec/detail?hHinCd=EA981DG-3A","EA981DG-3A")</f>
        <v>EA981DG-3A</v>
      </c>
    </row>
    <row r="368" spans="2:5" x14ac:dyDescent="0.2">
      <c r="B368" s="6" t="s">
        <v>55</v>
      </c>
      <c r="C368" s="6" t="s">
        <v>1012</v>
      </c>
      <c r="D368" s="6" t="s">
        <v>1013</v>
      </c>
      <c r="E368" s="5" t="str">
        <f>HYPERLINK("https://www.esco-net.com/wcs/escort/ec/detail?hHinCd=EA981DJ-5A","EA981DJ-5A")</f>
        <v>EA981DJ-5A</v>
      </c>
    </row>
    <row r="369" spans="2:5" x14ac:dyDescent="0.2">
      <c r="B369" s="6" t="s">
        <v>1014</v>
      </c>
      <c r="C369" s="6" t="s">
        <v>1015</v>
      </c>
      <c r="D369" s="6" t="s">
        <v>1016</v>
      </c>
      <c r="E369" s="5" t="str">
        <f>HYPERLINK("https://www.esco-net.com/wcs/escort/ec/detail?hHinCd=EA981VH-3","EA981VH-3")</f>
        <v>EA981VH-3</v>
      </c>
    </row>
    <row r="370" spans="2:5" x14ac:dyDescent="0.2">
      <c r="B370" s="6" t="s">
        <v>106</v>
      </c>
      <c r="C370" s="6" t="s">
        <v>1017</v>
      </c>
      <c r="D370" s="6" t="s">
        <v>1018</v>
      </c>
      <c r="E370" s="5" t="str">
        <f>HYPERLINK("https://www.esco-net.com/wcs/escort/ec/detail?hHinCd=EA987GG-6","EA987GG-6")</f>
        <v>EA987GG-6</v>
      </c>
    </row>
    <row r="371" spans="2:5" x14ac:dyDescent="0.2">
      <c r="B371" s="6" t="s">
        <v>1019</v>
      </c>
      <c r="C371" s="6" t="s">
        <v>1020</v>
      </c>
      <c r="D371" s="6" t="s">
        <v>1021</v>
      </c>
      <c r="E371" s="5" t="str">
        <f>HYPERLINK("https://www.esco-net.com/wcs/escort/ec/detail?hHinCd=EA638SC-32","EA638SC-32")</f>
        <v>EA638SC-32</v>
      </c>
    </row>
    <row r="372" spans="2:5" x14ac:dyDescent="0.2">
      <c r="B372" s="6" t="s">
        <v>1022</v>
      </c>
      <c r="C372" s="6" t="s">
        <v>1023</v>
      </c>
      <c r="D372" s="6" t="s">
        <v>1024</v>
      </c>
      <c r="E372" s="5"/>
    </row>
    <row r="373" spans="2:5" x14ac:dyDescent="0.2">
      <c r="B373" s="6" t="s">
        <v>1025</v>
      </c>
      <c r="C373" s="6" t="s">
        <v>1026</v>
      </c>
      <c r="D373" s="6" t="s">
        <v>1027</v>
      </c>
      <c r="E373" s="5" t="str">
        <f>HYPERLINK("https://www.esco-net.com/wcs/escort/ec/detail?hHinCd=EA765MG-151","EA765MG-151")</f>
        <v>EA765MG-151</v>
      </c>
    </row>
    <row r="374" spans="2:5" x14ac:dyDescent="0.2">
      <c r="B374" s="6" t="s">
        <v>1028</v>
      </c>
      <c r="C374" s="6" t="s">
        <v>1029</v>
      </c>
      <c r="D374" s="6" t="s">
        <v>1030</v>
      </c>
      <c r="E374" s="5"/>
    </row>
    <row r="375" spans="2:5" x14ac:dyDescent="0.2">
      <c r="B375" s="6" t="s">
        <v>31</v>
      </c>
      <c r="C375" s="6" t="s">
        <v>1031</v>
      </c>
      <c r="D375" s="6" t="s">
        <v>1032</v>
      </c>
      <c r="E375" s="5" t="str">
        <f>HYPERLINK("https://www.esco-net.com/wcs/escort/ec/detail?hHinCd=EA765MJ-224B","EA765MJ-224B")</f>
        <v>EA765MJ-224B</v>
      </c>
    </row>
    <row r="376" spans="2:5" x14ac:dyDescent="0.2">
      <c r="B376" s="6" t="s">
        <v>1033</v>
      </c>
      <c r="C376" s="6" t="s">
        <v>1034</v>
      </c>
      <c r="D376" s="6" t="s">
        <v>1035</v>
      </c>
      <c r="E376" s="5"/>
    </row>
    <row r="377" spans="2:5" x14ac:dyDescent="0.2">
      <c r="B377" s="6" t="s">
        <v>1033</v>
      </c>
      <c r="C377" s="6" t="s">
        <v>1036</v>
      </c>
      <c r="D377" s="6" t="s">
        <v>1037</v>
      </c>
      <c r="E377" s="5"/>
    </row>
    <row r="378" spans="2:5" x14ac:dyDescent="0.2">
      <c r="B378" s="6" t="s">
        <v>1033</v>
      </c>
      <c r="C378" s="6" t="s">
        <v>1038</v>
      </c>
      <c r="D378" s="6" t="s">
        <v>1039</v>
      </c>
      <c r="E378" s="5"/>
    </row>
    <row r="379" spans="2:5" x14ac:dyDescent="0.2">
      <c r="B379" s="6" t="s">
        <v>56</v>
      </c>
      <c r="C379" s="6" t="s">
        <v>1040</v>
      </c>
      <c r="D379" s="6" t="s">
        <v>1041</v>
      </c>
      <c r="E379" s="5" t="str">
        <f>HYPERLINK("https://www.esco-net.com/wcs/escort/ec/detail?hHinCd=EA589AA-58","EA589AA-58")</f>
        <v>EA589AA-58</v>
      </c>
    </row>
    <row r="380" spans="2:5" x14ac:dyDescent="0.2">
      <c r="B380" s="6" t="s">
        <v>1042</v>
      </c>
      <c r="C380" s="6" t="s">
        <v>1043</v>
      </c>
      <c r="D380" s="6" t="s">
        <v>1044</v>
      </c>
      <c r="E380" s="5"/>
    </row>
    <row r="381" spans="2:5" x14ac:dyDescent="0.2">
      <c r="B381" s="6" t="s">
        <v>1045</v>
      </c>
      <c r="C381" s="6" t="s">
        <v>1046</v>
      </c>
      <c r="D381" s="6" t="s">
        <v>1047</v>
      </c>
      <c r="E381" s="5" t="str">
        <f>HYPERLINK("https://www.esco-net.com/wcs/escort/ec/detail?hHinCd=EA765MA-91","EA765MA-91")</f>
        <v>EA765MA-91</v>
      </c>
    </row>
    <row r="382" spans="2:5" x14ac:dyDescent="0.2">
      <c r="B382" s="6" t="s">
        <v>1048</v>
      </c>
      <c r="C382" s="6" t="s">
        <v>1049</v>
      </c>
      <c r="D382" s="6" t="s">
        <v>1050</v>
      </c>
      <c r="E382" s="5" t="str">
        <f>HYPERLINK("https://www.esco-net.com/wcs/escort/ec/detail?hHinCd=EA628WX-31","EA628WX-31")</f>
        <v>EA628WX-31</v>
      </c>
    </row>
    <row r="383" spans="2:5" x14ac:dyDescent="0.2">
      <c r="B383" s="6" t="s">
        <v>1051</v>
      </c>
      <c r="C383" s="6" t="s">
        <v>1052</v>
      </c>
      <c r="D383" s="6" t="s">
        <v>1053</v>
      </c>
      <c r="E383" s="5" t="str">
        <f>HYPERLINK("https://www.esco-net.com/wcs/escort/ec/detail?hHinCd=EA762FB-2","EA762FB-2")</f>
        <v>EA762FB-2</v>
      </c>
    </row>
    <row r="384" spans="2:5" x14ac:dyDescent="0.2">
      <c r="B384" s="6" t="s">
        <v>1054</v>
      </c>
      <c r="C384" s="6" t="s">
        <v>1055</v>
      </c>
      <c r="D384" s="6" t="s">
        <v>1056</v>
      </c>
      <c r="E384" s="5" t="str">
        <f>HYPERLINK("https://www.esco-net.com/wcs/escort/ec/detail?hHinCd=EA781GB-51","EA781GB-51")</f>
        <v>EA781GB-51</v>
      </c>
    </row>
    <row r="385" spans="2:5" x14ac:dyDescent="0.2">
      <c r="B385" s="6" t="s">
        <v>1057</v>
      </c>
      <c r="C385" s="6" t="s">
        <v>1058</v>
      </c>
      <c r="D385" s="6" t="s">
        <v>1059</v>
      </c>
      <c r="E385" s="5"/>
    </row>
    <row r="386" spans="2:5" x14ac:dyDescent="0.2">
      <c r="B386" s="6" t="s">
        <v>107</v>
      </c>
      <c r="C386" s="6" t="s">
        <v>1060</v>
      </c>
      <c r="D386" s="6" t="s">
        <v>1061</v>
      </c>
      <c r="E386" s="5" t="str">
        <f>HYPERLINK("https://www.esco-net.com/wcs/escort/ec/detail?hHinCd=EA638LA-96","EA638LA-96")</f>
        <v>EA638LA-96</v>
      </c>
    </row>
    <row r="387" spans="2:5" x14ac:dyDescent="0.2">
      <c r="B387" s="6" t="s">
        <v>107</v>
      </c>
      <c r="C387" s="6" t="s">
        <v>1062</v>
      </c>
      <c r="D387" s="6" t="s">
        <v>1063</v>
      </c>
      <c r="E387" s="5" t="str">
        <f>HYPERLINK("https://www.esco-net.com/wcs/escort/ec/detail?hHinCd=EA638LL-12","EA638LL-12")</f>
        <v>EA638LL-12</v>
      </c>
    </row>
    <row r="388" spans="2:5" x14ac:dyDescent="0.2">
      <c r="B388" s="6" t="s">
        <v>1064</v>
      </c>
      <c r="C388" s="6" t="s">
        <v>1065</v>
      </c>
      <c r="D388" s="6" t="s">
        <v>1066</v>
      </c>
      <c r="E388" s="5" t="str">
        <f>HYPERLINK("https://www.esco-net.com/wcs/escort/ec/detail?hHinCd=EA762CB-14C","EA762CB-14C")</f>
        <v>EA762CB-14C</v>
      </c>
    </row>
    <row r="389" spans="2:5" x14ac:dyDescent="0.2">
      <c r="B389" s="6" t="s">
        <v>1067</v>
      </c>
      <c r="C389" s="6" t="s">
        <v>1068</v>
      </c>
      <c r="D389" s="6" t="s">
        <v>1069</v>
      </c>
      <c r="E389" s="5" t="str">
        <f>HYPERLINK("https://www.esco-net.com/wcs/escort/ec/detail?hHinCd=EA762C-15B","EA762C-15B")</f>
        <v>EA762C-15B</v>
      </c>
    </row>
    <row r="390" spans="2:5" x14ac:dyDescent="0.2">
      <c r="B390" s="6" t="s">
        <v>1070</v>
      </c>
      <c r="C390" s="6" t="s">
        <v>1071</v>
      </c>
      <c r="D390" s="6" t="s">
        <v>1072</v>
      </c>
      <c r="E390" s="5" t="str">
        <f>HYPERLINK("https://www.esco-net.com/wcs/escort/ec/detail?hHinCd=EA762GA-1A","EA762GA-1A")</f>
        <v>EA762GA-1A</v>
      </c>
    </row>
    <row r="391" spans="2:5" x14ac:dyDescent="0.2">
      <c r="B391" s="6" t="s">
        <v>1073</v>
      </c>
      <c r="C391" s="6" t="s">
        <v>1074</v>
      </c>
      <c r="D391" s="6" t="s">
        <v>1075</v>
      </c>
      <c r="E391" s="5" t="str">
        <f>HYPERLINK("https://www.esco-net.com/wcs/escort/ec/detail?hHinCd=EA954TD-66","EA954TD-66")</f>
        <v>EA954TD-66</v>
      </c>
    </row>
    <row r="392" spans="2:5" x14ac:dyDescent="0.2">
      <c r="B392" s="6" t="s">
        <v>108</v>
      </c>
      <c r="C392" s="6" t="s">
        <v>1076</v>
      </c>
      <c r="D392" s="6" t="s">
        <v>1077</v>
      </c>
      <c r="E392" s="5" t="str">
        <f>HYPERLINK("https://www.esco-net.com/wcs/escort/ec/detail?hHinCd=EA506AJ-21","EA506AJ-21")</f>
        <v>EA506AJ-21</v>
      </c>
    </row>
    <row r="393" spans="2:5" x14ac:dyDescent="0.2">
      <c r="B393" s="6" t="s">
        <v>1078</v>
      </c>
      <c r="C393" s="6" t="s">
        <v>1079</v>
      </c>
      <c r="D393" s="6" t="s">
        <v>1080</v>
      </c>
      <c r="E393" s="5"/>
    </row>
    <row r="394" spans="2:5" x14ac:dyDescent="0.2">
      <c r="B394" s="6" t="s">
        <v>1081</v>
      </c>
      <c r="C394" s="6" t="s">
        <v>1082</v>
      </c>
      <c r="D394" s="6" t="s">
        <v>1083</v>
      </c>
      <c r="E394" s="5" t="str">
        <f>HYPERLINK("https://www.esco-net.com/wcs/escort/ec/detail?hHinCd=EA761LD-30A","EA761LD-30A")</f>
        <v>EA761LD-30A</v>
      </c>
    </row>
    <row r="395" spans="2:5" x14ac:dyDescent="0.2">
      <c r="B395" s="6" t="s">
        <v>1084</v>
      </c>
      <c r="C395" s="6" t="s">
        <v>1085</v>
      </c>
      <c r="D395" s="6" t="s">
        <v>1086</v>
      </c>
      <c r="E395" s="5" t="str">
        <f>HYPERLINK("https://www.esco-net.com/wcs/escort/ec/detail?hHinCd=EA763BC-113A","EA763BC-113A")</f>
        <v>EA763BC-113A</v>
      </c>
    </row>
    <row r="396" spans="2:5" x14ac:dyDescent="0.2">
      <c r="B396" s="6" t="s">
        <v>1084</v>
      </c>
      <c r="C396" s="6" t="s">
        <v>1087</v>
      </c>
      <c r="D396" s="6" t="s">
        <v>1088</v>
      </c>
      <c r="E396" s="5"/>
    </row>
    <row r="397" spans="2:5" x14ac:dyDescent="0.2">
      <c r="B397" s="6" t="s">
        <v>1089</v>
      </c>
      <c r="C397" s="6" t="s">
        <v>1090</v>
      </c>
      <c r="D397" s="6" t="s">
        <v>1091</v>
      </c>
      <c r="E397" s="5"/>
    </row>
    <row r="398" spans="2:5" x14ac:dyDescent="0.2">
      <c r="B398" s="6" t="s">
        <v>1092</v>
      </c>
      <c r="C398" s="6" t="s">
        <v>1093</v>
      </c>
      <c r="D398" s="6" t="s">
        <v>1094</v>
      </c>
      <c r="E398" s="5" t="str">
        <f>HYPERLINK("https://www.esco-net.com/wcs/escort/ec/detail?hHinCd=EA815GM-276","EA815GM-276")</f>
        <v>EA815GM-276</v>
      </c>
    </row>
    <row r="399" spans="2:5" x14ac:dyDescent="0.2">
      <c r="B399" s="6" t="s">
        <v>1095</v>
      </c>
      <c r="C399" s="6" t="s">
        <v>1096</v>
      </c>
      <c r="D399" s="6" t="s">
        <v>1097</v>
      </c>
      <c r="E399" s="5" t="str">
        <f>HYPERLINK("https://www.esco-net.com/wcs/escort/ec/detail?hHinCd=EA815GM-312","EA815GM-312")</f>
        <v>EA815GM-312</v>
      </c>
    </row>
    <row r="400" spans="2:5" x14ac:dyDescent="0.2">
      <c r="B400" s="6" t="s">
        <v>109</v>
      </c>
      <c r="C400" s="6" t="s">
        <v>1098</v>
      </c>
      <c r="D400" s="6" t="s">
        <v>1099</v>
      </c>
      <c r="E400" s="5" t="str">
        <f>HYPERLINK("https://www.esco-net.com/wcs/escort/ec/detail?hHinCd=EA815GK-272","EA815GK-272")</f>
        <v>EA815GK-272</v>
      </c>
    </row>
    <row r="401" spans="2:5" x14ac:dyDescent="0.2">
      <c r="B401" s="6" t="s">
        <v>1100</v>
      </c>
      <c r="C401" s="6" t="s">
        <v>1101</v>
      </c>
      <c r="D401" s="6" t="s">
        <v>1102</v>
      </c>
      <c r="E401" s="5" t="str">
        <f>HYPERLINK("https://www.esco-net.com/wcs/escort/ec/detail?hHinCd=EA759GW-15","EA759GW-15")</f>
        <v>EA759GW-15</v>
      </c>
    </row>
    <row r="402" spans="2:5" x14ac:dyDescent="0.2">
      <c r="B402" s="6" t="s">
        <v>32</v>
      </c>
      <c r="C402" s="6" t="s">
        <v>1103</v>
      </c>
      <c r="D402" s="6" t="s">
        <v>1104</v>
      </c>
      <c r="E402" s="5"/>
    </row>
    <row r="403" spans="2:5" x14ac:dyDescent="0.2">
      <c r="B403" s="6" t="s">
        <v>1105</v>
      </c>
      <c r="C403" s="6" t="s">
        <v>1106</v>
      </c>
      <c r="D403" s="6" t="s">
        <v>1107</v>
      </c>
      <c r="E403" s="5" t="str">
        <f>HYPERLINK("https://www.esco-net.com/wcs/escort/ec/detail?hHinCd=EA940P-123","EA940P-123")</f>
        <v>EA940P-123</v>
      </c>
    </row>
    <row r="404" spans="2:5" x14ac:dyDescent="0.2">
      <c r="B404" s="6" t="s">
        <v>110</v>
      </c>
      <c r="C404" s="6" t="s">
        <v>1108</v>
      </c>
      <c r="D404" s="6" t="s">
        <v>1109</v>
      </c>
      <c r="E404" s="5" t="str">
        <f>HYPERLINK("https://www.esco-net.com/wcs/escort/ec/detail?hHinCd=EA940PM-135","EA940PM-135")</f>
        <v>EA940PM-135</v>
      </c>
    </row>
    <row r="405" spans="2:5" x14ac:dyDescent="0.2">
      <c r="B405" s="6" t="s">
        <v>1110</v>
      </c>
      <c r="C405" s="6" t="s">
        <v>1111</v>
      </c>
      <c r="D405" s="6" t="s">
        <v>1112</v>
      </c>
      <c r="E405" s="5"/>
    </row>
    <row r="406" spans="2:5" x14ac:dyDescent="0.2">
      <c r="B406" s="6" t="s">
        <v>1113</v>
      </c>
      <c r="C406" s="6" t="s">
        <v>1114</v>
      </c>
      <c r="D406" s="6" t="s">
        <v>1115</v>
      </c>
      <c r="E406" s="5" t="str">
        <f>HYPERLINK("https://www.esco-net.com/wcs/escort/ec/detail?hHinCd=EA759XD-23","EA759XD-23")</f>
        <v>EA759XD-23</v>
      </c>
    </row>
    <row r="407" spans="2:5" x14ac:dyDescent="0.2">
      <c r="B407" s="6" t="s">
        <v>57</v>
      </c>
      <c r="C407" s="6" t="s">
        <v>1116</v>
      </c>
      <c r="D407" s="6" t="s">
        <v>1117</v>
      </c>
      <c r="E407" s="5" t="str">
        <f>HYPERLINK("https://www.esco-net.com/wcs/escort/ec/detail?hHinCd=EA764A-199","EA764A-199")</f>
        <v>EA764A-199</v>
      </c>
    </row>
    <row r="408" spans="2:5" x14ac:dyDescent="0.2">
      <c r="B408" s="6" t="s">
        <v>9</v>
      </c>
      <c r="C408" s="6" t="s">
        <v>1118</v>
      </c>
      <c r="D408" s="6" t="s">
        <v>1119</v>
      </c>
      <c r="E408" s="5" t="str">
        <f>HYPERLINK("https://www.esco-net.com/wcs/escort/ec/detail?hHinCd=EA759GK-63A","EA759GK-63A")</f>
        <v>EA759GK-63A</v>
      </c>
    </row>
    <row r="409" spans="2:5" x14ac:dyDescent="0.2">
      <c r="B409" s="6" t="s">
        <v>9</v>
      </c>
      <c r="C409" s="6" t="s">
        <v>1120</v>
      </c>
      <c r="D409" s="6" t="s">
        <v>111</v>
      </c>
      <c r="E409" s="5" t="str">
        <f>HYPERLINK("https://www.esco-net.com/wcs/escort/ec/detail?hHinCd=EA759GV-171A","EA759GV-171A")</f>
        <v>EA759GV-171A</v>
      </c>
    </row>
    <row r="410" spans="2:5" x14ac:dyDescent="0.2">
      <c r="B410" s="6" t="s">
        <v>14</v>
      </c>
      <c r="C410" s="6" t="s">
        <v>1121</v>
      </c>
      <c r="D410" s="6" t="s">
        <v>1122</v>
      </c>
      <c r="E410" s="5"/>
    </row>
    <row r="411" spans="2:5" x14ac:dyDescent="0.2">
      <c r="B411" s="6" t="s">
        <v>1123</v>
      </c>
      <c r="C411" s="6" t="s">
        <v>1124</v>
      </c>
      <c r="D411" s="6" t="s">
        <v>1125</v>
      </c>
      <c r="E411" s="5" t="str">
        <f>HYPERLINK("https://www.esco-net.com/wcs/escort/ec/detail?hHinCd=EA798CB-39B","EA798CB-39B")</f>
        <v>EA798CB-39B</v>
      </c>
    </row>
    <row r="412" spans="2:5" x14ac:dyDescent="0.2">
      <c r="B412" s="6" t="s">
        <v>112</v>
      </c>
      <c r="C412" s="6" t="s">
        <v>1126</v>
      </c>
      <c r="D412" s="6" t="s">
        <v>1127</v>
      </c>
      <c r="E412" s="5" t="str">
        <f>HYPERLINK("https://www.esco-net.com/wcs/escort/ec/detail?hHinCd=EA790AH-2D","EA790AH-2D")</f>
        <v>EA790AH-2D</v>
      </c>
    </row>
    <row r="413" spans="2:5" x14ac:dyDescent="0.2">
      <c r="B413" s="6" t="s">
        <v>112</v>
      </c>
      <c r="C413" s="6" t="s">
        <v>1128</v>
      </c>
      <c r="D413" s="6" t="s">
        <v>1129</v>
      </c>
      <c r="E413" s="5" t="str">
        <f>HYPERLINK("https://www.esco-net.com/wcs/escort/ec/detail?hHinCd=EA790AH-3D","EA790AH-3D")</f>
        <v>EA790AH-3D</v>
      </c>
    </row>
    <row r="414" spans="2:5" x14ac:dyDescent="0.2">
      <c r="B414" s="6" t="s">
        <v>1130</v>
      </c>
      <c r="C414" s="6" t="s">
        <v>1131</v>
      </c>
      <c r="D414" s="6" t="s">
        <v>1132</v>
      </c>
      <c r="E414" s="5"/>
    </row>
    <row r="415" spans="2:5" x14ac:dyDescent="0.2">
      <c r="B415" s="6" t="s">
        <v>1130</v>
      </c>
      <c r="C415" s="6" t="s">
        <v>1133</v>
      </c>
      <c r="D415" s="6" t="s">
        <v>1134</v>
      </c>
      <c r="E415" s="5"/>
    </row>
    <row r="416" spans="2:5" x14ac:dyDescent="0.2">
      <c r="B416" s="6" t="s">
        <v>1135</v>
      </c>
      <c r="C416" s="6" t="s">
        <v>1136</v>
      </c>
      <c r="D416" s="6" t="s">
        <v>148</v>
      </c>
      <c r="E416" s="5" t="str">
        <f>HYPERLINK("https://www.esco-net.com/wcs/escort/ec/detail?hHinCd=EA763CE-41","EA763CE-41")</f>
        <v>EA763CE-41</v>
      </c>
    </row>
    <row r="417" spans="2:5" x14ac:dyDescent="0.2">
      <c r="B417" s="6" t="s">
        <v>1137</v>
      </c>
      <c r="C417" s="6" t="s">
        <v>1138</v>
      </c>
      <c r="D417" s="6" t="s">
        <v>1139</v>
      </c>
      <c r="E417" s="5" t="str">
        <f>HYPERLINK("https://www.esco-net.com/wcs/escort/ec/detail?hHinCd=EA759GA-77C","EA759GA-77C")</f>
        <v>EA759GA-77C</v>
      </c>
    </row>
    <row r="418" spans="2:5" x14ac:dyDescent="0.2">
      <c r="B418" s="6" t="s">
        <v>1137</v>
      </c>
      <c r="C418" s="6" t="s">
        <v>1140</v>
      </c>
      <c r="D418" s="6" t="s">
        <v>1139</v>
      </c>
      <c r="E418" s="5" t="str">
        <f>HYPERLINK("https://www.esco-net.com/wcs/escort/ec/detail?hHinCd=EA759GA-172E","EA759GA-172E")</f>
        <v>EA759GA-172E</v>
      </c>
    </row>
    <row r="419" spans="2:5" x14ac:dyDescent="0.2">
      <c r="B419" s="6" t="s">
        <v>58</v>
      </c>
      <c r="C419" s="6" t="s">
        <v>1141</v>
      </c>
      <c r="D419" s="6" t="s">
        <v>1142</v>
      </c>
      <c r="E419" s="5" t="str">
        <f>HYPERLINK("https://www.esco-net.com/wcs/escort/ec/detail?hHinCd=EA757AD-94","EA757AD-94")</f>
        <v>EA757AD-94</v>
      </c>
    </row>
    <row r="420" spans="2:5" x14ac:dyDescent="0.2">
      <c r="B420" s="6" t="s">
        <v>1143</v>
      </c>
      <c r="C420" s="6" t="s">
        <v>1144</v>
      </c>
      <c r="D420" s="6" t="s">
        <v>1145</v>
      </c>
      <c r="E420" s="5" t="str">
        <f>HYPERLINK("https://www.esco-net.com/wcs/escort/ec/detail?hHinCd=EA954LC-1","EA954LC-1")</f>
        <v>EA954LC-1</v>
      </c>
    </row>
    <row r="421" spans="2:5" x14ac:dyDescent="0.2">
      <c r="B421" s="6" t="s">
        <v>113</v>
      </c>
      <c r="C421" s="6" t="s">
        <v>1146</v>
      </c>
      <c r="D421" s="6" t="s">
        <v>1147</v>
      </c>
      <c r="E421" s="5" t="str">
        <f>HYPERLINK("https://www.esco-net.com/wcs/escort/ec/detail?hHinCd=EA954JA-2","EA954JA-2")</f>
        <v>EA954JA-2</v>
      </c>
    </row>
    <row r="422" spans="2:5" x14ac:dyDescent="0.2">
      <c r="B422" s="6" t="s">
        <v>1148</v>
      </c>
      <c r="C422" s="6" t="s">
        <v>1149</v>
      </c>
      <c r="D422" s="6" t="s">
        <v>1150</v>
      </c>
      <c r="E422" s="5" t="str">
        <f>HYPERLINK("https://www.esco-net.com/wcs/escort/ec/detail?hHinCd=EA954DF-114","EA954DF-114")</f>
        <v>EA954DF-114</v>
      </c>
    </row>
    <row r="423" spans="2:5" x14ac:dyDescent="0.2">
      <c r="B423" s="6" t="s">
        <v>1151</v>
      </c>
      <c r="C423" s="6" t="s">
        <v>1152</v>
      </c>
      <c r="D423" s="6" t="s">
        <v>1153</v>
      </c>
      <c r="E423" s="5"/>
    </row>
    <row r="424" spans="2:5" x14ac:dyDescent="0.2">
      <c r="B424" s="6" t="s">
        <v>1154</v>
      </c>
      <c r="C424" s="6" t="s">
        <v>1155</v>
      </c>
      <c r="D424" s="6" t="s">
        <v>1156</v>
      </c>
      <c r="E424" s="5" t="str">
        <f>HYPERLINK("https://www.esco-net.com/wcs/escort/ec/detail?hHinCd=EA956XA-121","EA956XA-121")</f>
        <v>EA956XA-121</v>
      </c>
    </row>
    <row r="425" spans="2:5" x14ac:dyDescent="0.2">
      <c r="B425" s="6" t="s">
        <v>1154</v>
      </c>
      <c r="C425" s="6" t="s">
        <v>1157</v>
      </c>
      <c r="D425" s="6" t="s">
        <v>1158</v>
      </c>
      <c r="E425" s="5" t="str">
        <f>HYPERLINK("https://www.esco-net.com/wcs/escort/ec/detail?hHinCd=EA956XA-121","EA956XA-121")</f>
        <v>EA956XA-121</v>
      </c>
    </row>
    <row r="426" spans="2:5" x14ac:dyDescent="0.2">
      <c r="B426" s="6" t="s">
        <v>1159</v>
      </c>
      <c r="C426" s="6" t="s">
        <v>1160</v>
      </c>
      <c r="D426" s="6" t="s">
        <v>1161</v>
      </c>
      <c r="E426" s="5" t="str">
        <f>HYPERLINK("https://www.esco-net.com/wcs/escort/ec/detail?hHinCd=EA954FD-31","EA954FD-31")</f>
        <v>EA954FD-31</v>
      </c>
    </row>
    <row r="427" spans="2:5" x14ac:dyDescent="0.2">
      <c r="B427" s="6" t="s">
        <v>1159</v>
      </c>
      <c r="C427" s="6" t="s">
        <v>1162</v>
      </c>
      <c r="D427" s="6" t="s">
        <v>1163</v>
      </c>
      <c r="E427" s="5" t="str">
        <f>HYPERLINK("https://www.esco-net.com/wcs/escort/ec/detail?hHinCd=EA954FD-38","EA954FD-38")</f>
        <v>EA954FD-38</v>
      </c>
    </row>
    <row r="428" spans="2:5" x14ac:dyDescent="0.2">
      <c r="B428" s="6" t="s">
        <v>1164</v>
      </c>
      <c r="C428" s="6" t="s">
        <v>1165</v>
      </c>
      <c r="D428" s="6" t="s">
        <v>1166</v>
      </c>
      <c r="E428" s="5" t="str">
        <f>HYPERLINK("https://www.esco-net.com/wcs/escort/ec/detail?hHinCd=EA913YH-1A","EA913YH-1A")</f>
        <v>EA913YH-1A</v>
      </c>
    </row>
    <row r="429" spans="2:5" x14ac:dyDescent="0.2">
      <c r="B429" s="6" t="s">
        <v>1164</v>
      </c>
      <c r="C429" s="6" t="s">
        <v>1167</v>
      </c>
      <c r="D429" s="6" t="s">
        <v>1168</v>
      </c>
      <c r="E429" s="5"/>
    </row>
    <row r="430" spans="2:5" x14ac:dyDescent="0.2">
      <c r="B430" s="6" t="s">
        <v>114</v>
      </c>
      <c r="C430" s="6" t="s">
        <v>1169</v>
      </c>
      <c r="D430" s="6" t="s">
        <v>1170</v>
      </c>
      <c r="E430" s="5" t="str">
        <f>HYPERLINK("https://www.esco-net.com/wcs/escort/ec/detail?hHinCd=EA506MA-31A","EA506MA-31A")</f>
        <v>EA506MA-31A</v>
      </c>
    </row>
    <row r="431" spans="2:5" x14ac:dyDescent="0.2">
      <c r="B431" s="6" t="s">
        <v>1171</v>
      </c>
      <c r="C431" s="6" t="s">
        <v>1172</v>
      </c>
      <c r="D431" s="6" t="s">
        <v>1173</v>
      </c>
      <c r="E431" s="5" t="str">
        <f>HYPERLINK("https://www.esco-net.com/wcs/escort/ec/detail?hHinCd=EA509C-6","EA509C-6")</f>
        <v>EA509C-6</v>
      </c>
    </row>
    <row r="432" spans="2:5" x14ac:dyDescent="0.2">
      <c r="B432" s="6" t="s">
        <v>1171</v>
      </c>
      <c r="C432" s="6" t="s">
        <v>1174</v>
      </c>
      <c r="D432" s="6" t="s">
        <v>1175</v>
      </c>
      <c r="E432" s="5" t="str">
        <f>HYPERLINK("https://www.esco-net.com/wcs/escort/ec/detail?hHinCd=EA509C-103","EA509C-103")</f>
        <v>EA509C-103</v>
      </c>
    </row>
    <row r="433" spans="2:5" x14ac:dyDescent="0.2">
      <c r="B433" s="6" t="s">
        <v>1176</v>
      </c>
      <c r="C433" s="6" t="s">
        <v>1177</v>
      </c>
      <c r="D433" s="6" t="s">
        <v>1178</v>
      </c>
      <c r="E433" s="5" t="str">
        <f>HYPERLINK("https://www.esco-net.com/wcs/escort/ec/detail?hHinCd=EA927-118","EA927-118")</f>
        <v>EA927-118</v>
      </c>
    </row>
    <row r="434" spans="2:5" x14ac:dyDescent="0.2">
      <c r="B434" s="6" t="s">
        <v>1176</v>
      </c>
      <c r="C434" s="6" t="s">
        <v>1179</v>
      </c>
      <c r="D434" s="6" t="s">
        <v>1180</v>
      </c>
      <c r="E434" s="5" t="str">
        <f>HYPERLINK("https://www.esco-net.com/wcs/escort/ec/detail?hHinCd=EA925M-101","EA925M-101")</f>
        <v>EA925M-101</v>
      </c>
    </row>
    <row r="435" spans="2:5" x14ac:dyDescent="0.2">
      <c r="B435" s="6" t="s">
        <v>33</v>
      </c>
      <c r="C435" s="6" t="s">
        <v>1181</v>
      </c>
      <c r="D435" s="6" t="s">
        <v>1182</v>
      </c>
      <c r="E435" s="5" t="str">
        <f>HYPERLINK("https://www.esco-net.com/wcs/escort/ec/detail?hHinCd=EA927-74","EA927-74")</f>
        <v>EA927-74</v>
      </c>
    </row>
    <row r="436" spans="2:5" x14ac:dyDescent="0.2">
      <c r="B436" s="6" t="s">
        <v>1183</v>
      </c>
      <c r="C436" s="6" t="s">
        <v>1184</v>
      </c>
      <c r="D436" s="6" t="s">
        <v>1185</v>
      </c>
      <c r="E436" s="5" t="str">
        <f>HYPERLINK("https://www.esco-net.com/wcs/escort/ec/detail?hHinCd=EA939AG-54A","EA939AG-54A")</f>
        <v>EA939AG-54A</v>
      </c>
    </row>
    <row r="437" spans="2:5" x14ac:dyDescent="0.2">
      <c r="B437" s="6" t="s">
        <v>1186</v>
      </c>
      <c r="C437" s="6" t="s">
        <v>1187</v>
      </c>
      <c r="D437" s="6" t="s">
        <v>1188</v>
      </c>
      <c r="E437" s="5" t="str">
        <f>HYPERLINK("https://www.esco-net.com/wcs/escort/ec/detail?hHinCd=EA758TA-813","EA758TA-813")</f>
        <v>EA758TA-813</v>
      </c>
    </row>
    <row r="438" spans="2:5" x14ac:dyDescent="0.2">
      <c r="B438" s="6" t="s">
        <v>115</v>
      </c>
      <c r="C438" s="6" t="s">
        <v>1189</v>
      </c>
      <c r="D438" s="6" t="s">
        <v>1190</v>
      </c>
      <c r="E438" s="5" t="str">
        <f>HYPERLINK("https://www.esco-net.com/wcs/escort/ec/detail?hHinCd=EA758SE-53","EA758SE-53")</f>
        <v>EA758SE-53</v>
      </c>
    </row>
    <row r="439" spans="2:5" x14ac:dyDescent="0.2">
      <c r="B439" s="6" t="s">
        <v>115</v>
      </c>
      <c r="C439" s="6" t="s">
        <v>1191</v>
      </c>
      <c r="D439" s="6" t="s">
        <v>116</v>
      </c>
      <c r="E439" s="5" t="str">
        <f>HYPERLINK("https://www.esco-net.com/wcs/escort/ec/detail?hHinCd=EA758RX-15DS","EA758RX-15DS")</f>
        <v>EA758RX-15DS</v>
      </c>
    </row>
    <row r="440" spans="2:5" x14ac:dyDescent="0.2">
      <c r="B440" s="6" t="s">
        <v>1192</v>
      </c>
      <c r="C440" s="6" t="s">
        <v>1193</v>
      </c>
      <c r="D440" s="6" t="s">
        <v>1194</v>
      </c>
      <c r="E440" s="5" t="str">
        <f>HYPERLINK("https://www.esco-net.com/wcs/escort/ec/detail?hHinCd=EA758RN-1B","EA758RN-1B")</f>
        <v>EA758RN-1B</v>
      </c>
    </row>
    <row r="441" spans="2:5" x14ac:dyDescent="0.2">
      <c r="B441" s="6" t="s">
        <v>1192</v>
      </c>
      <c r="C441" s="6" t="s">
        <v>1195</v>
      </c>
      <c r="D441" s="6" t="s">
        <v>1194</v>
      </c>
      <c r="E441" s="5" t="str">
        <f>HYPERLINK("https://www.esco-net.com/wcs/escort/ec/detail?hHinCd=EA758RX-4C","EA758RX-4C")</f>
        <v>EA758RX-4C</v>
      </c>
    </row>
    <row r="442" spans="2:5" x14ac:dyDescent="0.2">
      <c r="B442" s="6" t="s">
        <v>1196</v>
      </c>
      <c r="C442" s="6" t="s">
        <v>1197</v>
      </c>
      <c r="D442" s="6" t="s">
        <v>1198</v>
      </c>
      <c r="E442" s="5" t="str">
        <f>HYPERLINK("https://www.esco-net.com/wcs/escort/ec/detail?hHinCd=EA758XR-312A","EA758XR-312A")</f>
        <v>EA758XR-312A</v>
      </c>
    </row>
    <row r="443" spans="2:5" x14ac:dyDescent="0.2">
      <c r="B443" s="6" t="s">
        <v>1199</v>
      </c>
      <c r="C443" s="6" t="s">
        <v>1200</v>
      </c>
      <c r="D443" s="6" t="s">
        <v>1201</v>
      </c>
      <c r="E443" s="5" t="str">
        <f>HYPERLINK("https://www.esco-net.com/wcs/escort/ec/detail?hHinCd=EA758XK-23A","EA758XK-23A")</f>
        <v>EA758XK-23A</v>
      </c>
    </row>
    <row r="444" spans="2:5" x14ac:dyDescent="0.2">
      <c r="B444" s="6" t="s">
        <v>1202</v>
      </c>
      <c r="C444" s="6" t="s">
        <v>1203</v>
      </c>
      <c r="D444" s="6" t="s">
        <v>1204</v>
      </c>
      <c r="E444" s="5" t="str">
        <f>HYPERLINK("https://www.esco-net.com/wcs/escort/ec/detail?hHinCd=EA763AK-57","EA763AK-57")</f>
        <v>EA763AK-57</v>
      </c>
    </row>
    <row r="445" spans="2:5" x14ac:dyDescent="0.2">
      <c r="B445" s="6" t="s">
        <v>1205</v>
      </c>
      <c r="C445" s="6" t="s">
        <v>1206</v>
      </c>
      <c r="D445" s="6" t="s">
        <v>1207</v>
      </c>
      <c r="E445" s="5" t="str">
        <f>HYPERLINK("https://www.esco-net.com/wcs/escort/ec/detail?hHinCd=EA540K-171","EA540K-171")</f>
        <v>EA540K-171</v>
      </c>
    </row>
    <row r="446" spans="2:5" x14ac:dyDescent="0.2">
      <c r="B446" s="6" t="s">
        <v>117</v>
      </c>
      <c r="C446" s="6" t="s">
        <v>1208</v>
      </c>
      <c r="D446" s="6" t="s">
        <v>1209</v>
      </c>
      <c r="E446" s="5" t="str">
        <f>HYPERLINK("https://www.esco-net.com/wcs/escort/ec/detail?hHinCd=EA540AN-21A","EA540AN-21A")</f>
        <v>EA540AN-21A</v>
      </c>
    </row>
    <row r="447" spans="2:5" x14ac:dyDescent="0.2">
      <c r="B447" s="6" t="s">
        <v>117</v>
      </c>
      <c r="C447" s="6" t="s">
        <v>1210</v>
      </c>
      <c r="D447" s="6" t="s">
        <v>1211</v>
      </c>
      <c r="E447" s="5" t="str">
        <f>HYPERLINK("https://www.esco-net.com/wcs/escort/ec/detail?hHinCd=EA540GA-20","EA540GA-20")</f>
        <v>EA540GA-20</v>
      </c>
    </row>
    <row r="448" spans="2:5" x14ac:dyDescent="0.2">
      <c r="B448" s="6" t="s">
        <v>1212</v>
      </c>
      <c r="C448" s="6" t="s">
        <v>1213</v>
      </c>
      <c r="D448" s="6" t="s">
        <v>1214</v>
      </c>
      <c r="E448" s="5"/>
    </row>
    <row r="449" spans="2:5" x14ac:dyDescent="0.2">
      <c r="B449" s="6" t="s">
        <v>1215</v>
      </c>
      <c r="C449" s="6" t="s">
        <v>1216</v>
      </c>
      <c r="D449" s="6" t="s">
        <v>1217</v>
      </c>
      <c r="E449" s="5"/>
    </row>
    <row r="450" spans="2:5" x14ac:dyDescent="0.2">
      <c r="B450" s="6" t="s">
        <v>1218</v>
      </c>
      <c r="C450" s="6" t="s">
        <v>1219</v>
      </c>
      <c r="D450" s="6" t="s">
        <v>1220</v>
      </c>
      <c r="E450" s="5" t="str">
        <f>HYPERLINK("https://www.esco-net.com/wcs/escort/ec/detail?hHinCd=EA628AV-112","EA628AV-112")</f>
        <v>EA628AV-112</v>
      </c>
    </row>
    <row r="451" spans="2:5" x14ac:dyDescent="0.2">
      <c r="B451" s="6" t="s">
        <v>1221</v>
      </c>
      <c r="C451" s="6" t="s">
        <v>1222</v>
      </c>
      <c r="D451" s="6" t="s">
        <v>1223</v>
      </c>
      <c r="E451" s="5"/>
    </row>
    <row r="452" spans="2:5" x14ac:dyDescent="0.2">
      <c r="B452" s="6" t="s">
        <v>1224</v>
      </c>
      <c r="C452" s="6" t="s">
        <v>1225</v>
      </c>
      <c r="D452" s="6" t="s">
        <v>1226</v>
      </c>
      <c r="E452" s="5" t="str">
        <f>HYPERLINK("https://www.esco-net.com/wcs/escort/ec/detail?hHinCd=EA912HE-42A","EA912HE-42A")</f>
        <v>EA912HE-42A</v>
      </c>
    </row>
    <row r="453" spans="2:5" x14ac:dyDescent="0.2">
      <c r="B453" s="6" t="s">
        <v>1227</v>
      </c>
      <c r="C453" s="6" t="s">
        <v>1228</v>
      </c>
      <c r="D453" s="6" t="s">
        <v>1229</v>
      </c>
      <c r="E453" s="5" t="str">
        <f>HYPERLINK("https://www.esco-net.com/wcs/escort/ec/detail?hHinCd=EA913VA-33A","EA913VA-33A")</f>
        <v>EA913VA-33A</v>
      </c>
    </row>
    <row r="454" spans="2:5" x14ac:dyDescent="0.2">
      <c r="B454" s="6" t="s">
        <v>1230</v>
      </c>
      <c r="C454" s="6" t="s">
        <v>1231</v>
      </c>
      <c r="D454" s="6" t="s">
        <v>1232</v>
      </c>
      <c r="E454" s="5" t="str">
        <f>HYPERLINK("https://www.esco-net.com/wcs/escort/ec/detail?hHinCd=EA929AM-5C","EA929AM-5C")</f>
        <v>EA929AM-5C</v>
      </c>
    </row>
    <row r="455" spans="2:5" x14ac:dyDescent="0.2">
      <c r="B455" s="6" t="s">
        <v>1233</v>
      </c>
      <c r="C455" s="6" t="s">
        <v>1234</v>
      </c>
      <c r="D455" s="6" t="s">
        <v>1235</v>
      </c>
      <c r="E455" s="5" t="str">
        <f>HYPERLINK("https://www.esco-net.com/wcs/escort/ec/detail?hHinCd=EA922KS-2A","EA922KS-2A")</f>
        <v>EA922KS-2A</v>
      </c>
    </row>
    <row r="456" spans="2:5" x14ac:dyDescent="0.2">
      <c r="B456" s="6" t="s">
        <v>118</v>
      </c>
      <c r="C456" s="6" t="s">
        <v>1236</v>
      </c>
      <c r="D456" s="6" t="s">
        <v>1237</v>
      </c>
      <c r="E456" s="5" t="str">
        <f>HYPERLINK("https://www.esco-net.com/wcs/escort/ec/detail?hHinCd=EA922KE-5D","EA922KE-5D")</f>
        <v>EA922KE-5D</v>
      </c>
    </row>
    <row r="457" spans="2:5" x14ac:dyDescent="0.2">
      <c r="B457" s="6" t="s">
        <v>119</v>
      </c>
      <c r="C457" s="6" t="s">
        <v>1238</v>
      </c>
      <c r="D457" s="6" t="s">
        <v>1239</v>
      </c>
      <c r="E457" s="5" t="str">
        <f>HYPERLINK("https://www.esco-net.com/wcs/escort/ec/detail?hHinCd=EA941D-96","EA941D-96")</f>
        <v>EA941D-96</v>
      </c>
    </row>
    <row r="458" spans="2:5" x14ac:dyDescent="0.2">
      <c r="B458" s="6" t="s">
        <v>1240</v>
      </c>
      <c r="C458" s="6" t="s">
        <v>1241</v>
      </c>
      <c r="D458" s="6" t="s">
        <v>1242</v>
      </c>
      <c r="E458" s="5" t="str">
        <f>HYPERLINK("https://www.esco-net.com/wcs/escort/ec/detail?hHinCd=EA800EA-21","EA800EA-21")</f>
        <v>EA800EA-21</v>
      </c>
    </row>
    <row r="459" spans="2:5" x14ac:dyDescent="0.2">
      <c r="B459" s="6" t="s">
        <v>1240</v>
      </c>
      <c r="C459" s="6" t="s">
        <v>1243</v>
      </c>
      <c r="D459" s="6" t="s">
        <v>1244</v>
      </c>
      <c r="E459" s="5" t="str">
        <f>HYPERLINK("https://www.esco-net.com/wcs/escort/ec/detail?hHinCd=EA800EA-21","EA800EA-21")</f>
        <v>EA800EA-21</v>
      </c>
    </row>
    <row r="460" spans="2:5" x14ac:dyDescent="0.2">
      <c r="B460" s="6" t="s">
        <v>1245</v>
      </c>
      <c r="C460" s="6" t="s">
        <v>1246</v>
      </c>
      <c r="D460" s="6" t="s">
        <v>1247</v>
      </c>
      <c r="E460" s="5" t="str">
        <f>HYPERLINK("https://www.esco-net.com/wcs/escort/ec/detail?hHinCd=EA800GE-2","EA800GE-2")</f>
        <v>EA800GE-2</v>
      </c>
    </row>
    <row r="461" spans="2:5" x14ac:dyDescent="0.2">
      <c r="B461" s="6" t="s">
        <v>1248</v>
      </c>
      <c r="C461" s="6" t="s">
        <v>1249</v>
      </c>
      <c r="D461" s="6" t="s">
        <v>1250</v>
      </c>
      <c r="E461" s="5" t="str">
        <f>HYPERLINK("https://www.esco-net.com/wcs/escort/ec/detail?hHinCd=EA354AC-8","EA354AC-8")</f>
        <v>EA354AC-8</v>
      </c>
    </row>
    <row r="462" spans="2:5" x14ac:dyDescent="0.2">
      <c r="B462" s="6" t="s">
        <v>120</v>
      </c>
      <c r="C462" s="6" t="s">
        <v>1251</v>
      </c>
      <c r="D462" s="6" t="s">
        <v>1252</v>
      </c>
      <c r="E462" s="5" t="str">
        <f>HYPERLINK("https://www.esco-net.com/wcs/escort/ec/detail?hHinCd=EA354MA-19A","EA354MA-19A")</f>
        <v>EA354MA-19A</v>
      </c>
    </row>
    <row r="463" spans="2:5" x14ac:dyDescent="0.2">
      <c r="B463" s="6" t="s">
        <v>59</v>
      </c>
      <c r="C463" s="6" t="s">
        <v>1253</v>
      </c>
      <c r="D463" s="6" t="s">
        <v>1254</v>
      </c>
      <c r="E463" s="5"/>
    </row>
    <row r="464" spans="2:5" x14ac:dyDescent="0.2">
      <c r="B464" s="6" t="s">
        <v>1255</v>
      </c>
      <c r="C464" s="6" t="s">
        <v>1256</v>
      </c>
      <c r="D464" s="6" t="s">
        <v>1257</v>
      </c>
      <c r="E464" s="5" t="str">
        <f>HYPERLINK("https://www.esco-net.com/wcs/escort/ec/detail?hHinCd=EA353BT-22A","EA353BT-22A")</f>
        <v>EA353BT-22A</v>
      </c>
    </row>
    <row r="465" spans="2:5" x14ac:dyDescent="0.2">
      <c r="B465" s="6" t="s">
        <v>121</v>
      </c>
      <c r="C465" s="6" t="s">
        <v>1258</v>
      </c>
      <c r="D465" s="6" t="s">
        <v>1259</v>
      </c>
      <c r="E465" s="5" t="str">
        <f>HYPERLINK("https://www.esco-net.com/wcs/escort/ec/detail?hHinCd=EA353BT-271B","EA353BT-271B")</f>
        <v>EA353BT-271B</v>
      </c>
    </row>
    <row r="466" spans="2:5" x14ac:dyDescent="0.2">
      <c r="B466" s="6" t="s">
        <v>1260</v>
      </c>
      <c r="C466" s="6" t="s">
        <v>1261</v>
      </c>
      <c r="D466" s="6" t="s">
        <v>1262</v>
      </c>
      <c r="E466" s="5" t="str">
        <f>HYPERLINK("https://www.esco-net.com/wcs/escort/ec/detail?hHinCd=EA998XC-37","EA998XC-37")</f>
        <v>EA998XC-37</v>
      </c>
    </row>
    <row r="467" spans="2:5" x14ac:dyDescent="0.2">
      <c r="B467" s="6" t="s">
        <v>1263</v>
      </c>
      <c r="C467" s="6" t="s">
        <v>1264</v>
      </c>
      <c r="D467" s="6" t="s">
        <v>1265</v>
      </c>
      <c r="E467" s="5"/>
    </row>
    <row r="468" spans="2:5" x14ac:dyDescent="0.2">
      <c r="B468" s="6" t="s">
        <v>122</v>
      </c>
      <c r="C468" s="6" t="s">
        <v>1266</v>
      </c>
      <c r="D468" s="6" t="s">
        <v>1267</v>
      </c>
      <c r="E468" s="5" t="str">
        <f>HYPERLINK("https://www.esco-net.com/wcs/escort/ec/detail?hHinCd=EA915GD-103","EA915GD-103")</f>
        <v>EA915GD-103</v>
      </c>
    </row>
    <row r="469" spans="2:5" x14ac:dyDescent="0.2">
      <c r="B469" s="6" t="s">
        <v>122</v>
      </c>
      <c r="C469" s="6" t="s">
        <v>1268</v>
      </c>
      <c r="D469" s="6" t="s">
        <v>1269</v>
      </c>
      <c r="E469" s="5" t="str">
        <f>HYPERLINK("https://www.esco-net.com/wcs/escort/ec/detail?hHinCd=EA915GD-113","EA915GD-113")</f>
        <v>EA915GD-113</v>
      </c>
    </row>
    <row r="470" spans="2:5" x14ac:dyDescent="0.2">
      <c r="B470" s="6" t="s">
        <v>122</v>
      </c>
      <c r="C470" s="6" t="s">
        <v>1270</v>
      </c>
      <c r="D470" s="6" t="s">
        <v>1271</v>
      </c>
      <c r="E470" s="5" t="str">
        <f>HYPERLINK("https://www.esco-net.com/wcs/escort/ec/detail?hHinCd=EA915GD-114","EA915GD-114")</f>
        <v>EA915GD-114</v>
      </c>
    </row>
    <row r="471" spans="2:5" x14ac:dyDescent="0.2">
      <c r="B471" s="6" t="s">
        <v>1272</v>
      </c>
      <c r="C471" s="6" t="s">
        <v>1273</v>
      </c>
      <c r="D471" s="6" t="s">
        <v>1274</v>
      </c>
      <c r="E471" s="5" t="str">
        <f>HYPERLINK("https://www.esco-net.com/wcs/escort/ec/detail?hHinCd=EA983R-164","EA983R-164")</f>
        <v>EA983R-164</v>
      </c>
    </row>
    <row r="472" spans="2:5" x14ac:dyDescent="0.2">
      <c r="B472" s="6" t="s">
        <v>1275</v>
      </c>
      <c r="C472" s="6" t="s">
        <v>1276</v>
      </c>
      <c r="D472" s="6" t="s">
        <v>1277</v>
      </c>
      <c r="E472" s="5"/>
    </row>
    <row r="473" spans="2:5" x14ac:dyDescent="0.2">
      <c r="B473" s="6" t="s">
        <v>1278</v>
      </c>
      <c r="C473" s="6" t="s">
        <v>1279</v>
      </c>
      <c r="D473" s="6" t="s">
        <v>1280</v>
      </c>
      <c r="E473" s="5" t="str">
        <f>HYPERLINK("https://www.esco-net.com/wcs/escort/ec/detail?hHinCd=EA916XL-16A","EA916XL-16A")</f>
        <v>EA916XL-16A</v>
      </c>
    </row>
    <row r="474" spans="2:5" x14ac:dyDescent="0.2">
      <c r="B474" s="6" t="s">
        <v>123</v>
      </c>
      <c r="C474" s="6" t="s">
        <v>1281</v>
      </c>
      <c r="D474" s="6" t="s">
        <v>1282</v>
      </c>
      <c r="E474" s="5" t="str">
        <f>HYPERLINK("https://www.esco-net.com/wcs/escort/ec/detail?hHinCd=EA983JS-12A","EA983JS-12A")</f>
        <v>EA983JS-12A</v>
      </c>
    </row>
    <row r="475" spans="2:5" x14ac:dyDescent="0.2">
      <c r="B475" s="6" t="s">
        <v>123</v>
      </c>
      <c r="C475" s="6" t="s">
        <v>1283</v>
      </c>
      <c r="D475" s="6" t="s">
        <v>1284</v>
      </c>
      <c r="E475" s="5" t="str">
        <f>HYPERLINK("https://www.esco-net.com/wcs/escort/ec/detail?hHinCd=EA983JS-21A","EA983JS-21A")</f>
        <v>EA983JS-21A</v>
      </c>
    </row>
    <row r="476" spans="2:5" x14ac:dyDescent="0.2">
      <c r="B476" s="6" t="s">
        <v>123</v>
      </c>
      <c r="C476" s="6" t="s">
        <v>1285</v>
      </c>
      <c r="D476" s="6" t="s">
        <v>1286</v>
      </c>
      <c r="E476" s="5" t="str">
        <f>HYPERLINK("https://www.esco-net.com/wcs/escort/ec/detail?hHinCd=EA983JS-22A","EA983JS-22A")</f>
        <v>EA983JS-22A</v>
      </c>
    </row>
    <row r="477" spans="2:5" x14ac:dyDescent="0.2">
      <c r="B477" s="6" t="s">
        <v>123</v>
      </c>
      <c r="C477" s="6" t="s">
        <v>1287</v>
      </c>
      <c r="D477" s="6" t="s">
        <v>1288</v>
      </c>
      <c r="E477" s="5" t="str">
        <f>HYPERLINK("https://www.esco-net.com/wcs/escort/ec/detail?hHinCd=EA983JS-31A","EA983JS-31A")</f>
        <v>EA983JS-31A</v>
      </c>
    </row>
    <row r="478" spans="2:5" x14ac:dyDescent="0.2">
      <c r="B478" s="6" t="s">
        <v>123</v>
      </c>
      <c r="C478" s="6" t="s">
        <v>1289</v>
      </c>
      <c r="D478" s="6" t="s">
        <v>1290</v>
      </c>
      <c r="E478" s="5" t="str">
        <f>HYPERLINK("https://www.esco-net.com/wcs/escort/ec/detail?hHinCd=EA983JS-32A","EA983JS-32A")</f>
        <v>EA983JS-32A</v>
      </c>
    </row>
    <row r="479" spans="2:5" x14ac:dyDescent="0.2">
      <c r="B479" s="6" t="s">
        <v>123</v>
      </c>
      <c r="C479" s="6" t="s">
        <v>1291</v>
      </c>
      <c r="D479" s="6" t="s">
        <v>1292</v>
      </c>
      <c r="E479" s="5" t="str">
        <f>HYPERLINK("https://www.esco-net.com/wcs/escort/ec/detail?hHinCd=EA983JS-33A","EA983JS-33A")</f>
        <v>EA983JS-33A</v>
      </c>
    </row>
    <row r="480" spans="2:5" x14ac:dyDescent="0.2">
      <c r="B480" s="6" t="s">
        <v>60</v>
      </c>
      <c r="C480" s="6" t="s">
        <v>1293</v>
      </c>
      <c r="D480" s="6" t="s">
        <v>1294</v>
      </c>
      <c r="E480" s="5"/>
    </row>
    <row r="481" spans="2:5" x14ac:dyDescent="0.2">
      <c r="B481" s="6" t="s">
        <v>1295</v>
      </c>
      <c r="C481" s="6" t="s">
        <v>1296</v>
      </c>
      <c r="D481" s="6" t="s">
        <v>1297</v>
      </c>
      <c r="E481" s="5"/>
    </row>
    <row r="482" spans="2:5" x14ac:dyDescent="0.2">
      <c r="B482" s="6" t="s">
        <v>34</v>
      </c>
      <c r="C482" s="6" t="s">
        <v>1298</v>
      </c>
      <c r="D482" s="6" t="s">
        <v>1299</v>
      </c>
      <c r="E482" s="5"/>
    </row>
    <row r="483" spans="2:5" x14ac:dyDescent="0.2">
      <c r="B483" s="6" t="s">
        <v>1300</v>
      </c>
      <c r="C483" s="6" t="s">
        <v>1301</v>
      </c>
      <c r="D483" s="6" t="s">
        <v>1302</v>
      </c>
      <c r="E483" s="5"/>
    </row>
    <row r="484" spans="2:5" x14ac:dyDescent="0.2">
      <c r="B484" s="6" t="s">
        <v>1300</v>
      </c>
      <c r="C484" s="6" t="s">
        <v>1303</v>
      </c>
      <c r="D484" s="6" t="s">
        <v>1304</v>
      </c>
      <c r="E484" s="5"/>
    </row>
    <row r="485" spans="2:5" x14ac:dyDescent="0.2">
      <c r="B485" s="6" t="s">
        <v>1305</v>
      </c>
      <c r="C485" s="6" t="s">
        <v>1306</v>
      </c>
      <c r="D485" s="6" t="s">
        <v>1307</v>
      </c>
      <c r="E485" s="5" t="str">
        <f>HYPERLINK("https://www.esco-net.com/wcs/escort/ec/detail?hHinCd=EA983AL-91A","EA983AL-91A")</f>
        <v>EA983AL-91A</v>
      </c>
    </row>
    <row r="486" spans="2:5" x14ac:dyDescent="0.2">
      <c r="B486" s="6" t="s">
        <v>124</v>
      </c>
      <c r="C486" s="6" t="s">
        <v>1308</v>
      </c>
      <c r="D486" s="6" t="s">
        <v>1309</v>
      </c>
      <c r="E486" s="5"/>
    </row>
    <row r="487" spans="2:5" x14ac:dyDescent="0.2">
      <c r="B487" s="6" t="s">
        <v>35</v>
      </c>
      <c r="C487" s="6" t="s">
        <v>1310</v>
      </c>
      <c r="D487" s="6" t="s">
        <v>1311</v>
      </c>
      <c r="E487" s="5" t="str">
        <f>HYPERLINK("https://www.esco-net.com/wcs/escort/ec/detail?hHinCd=EA983FE-307","EA983FE-307")</f>
        <v>EA983FE-307</v>
      </c>
    </row>
    <row r="488" spans="2:5" x14ac:dyDescent="0.2">
      <c r="B488" s="6" t="s">
        <v>61</v>
      </c>
      <c r="C488" s="6" t="s">
        <v>1312</v>
      </c>
      <c r="D488" s="6" t="s">
        <v>1313</v>
      </c>
      <c r="E488" s="5" t="str">
        <f>HYPERLINK("https://www.esco-net.com/wcs/escort/ec/detail?hHinCd=EA944DA-4","EA944DA-4")</f>
        <v>EA944DA-4</v>
      </c>
    </row>
    <row r="489" spans="2:5" x14ac:dyDescent="0.2">
      <c r="B489" s="6" t="s">
        <v>61</v>
      </c>
      <c r="C489" s="6" t="s">
        <v>1314</v>
      </c>
      <c r="D489" s="6" t="s">
        <v>1315</v>
      </c>
      <c r="E489" s="5" t="str">
        <f>HYPERLINK("https://www.esco-net.com/wcs/escort/ec/detail?hHinCd=EA944DD-6A","EA944DD-6A")</f>
        <v>EA944DD-6A</v>
      </c>
    </row>
    <row r="490" spans="2:5" x14ac:dyDescent="0.2">
      <c r="B490" s="6" t="s">
        <v>1316</v>
      </c>
      <c r="C490" s="6" t="s">
        <v>1317</v>
      </c>
      <c r="D490" s="6" t="s">
        <v>1318</v>
      </c>
      <c r="E490" s="5"/>
    </row>
    <row r="491" spans="2:5" x14ac:dyDescent="0.2">
      <c r="B491" s="6" t="s">
        <v>125</v>
      </c>
      <c r="C491" s="6" t="s">
        <v>1319</v>
      </c>
      <c r="D491" s="6" t="s">
        <v>1320</v>
      </c>
      <c r="E491" s="5" t="str">
        <f>HYPERLINK("https://www.esco-net.com/wcs/escort/ec/detail?hHinCd=EA864CD-93C","EA864CD-93C")</f>
        <v>EA864CD-93C</v>
      </c>
    </row>
    <row r="492" spans="2:5" x14ac:dyDescent="0.2">
      <c r="B492" s="6" t="s">
        <v>1321</v>
      </c>
      <c r="C492" s="6" t="s">
        <v>1322</v>
      </c>
      <c r="D492" s="6" t="s">
        <v>1323</v>
      </c>
      <c r="E492" s="5" t="str">
        <f>HYPERLINK("https://www.esco-net.com/wcs/escort/ec/detail?hHinCd=EA864CB-62","EA864CB-62")</f>
        <v>EA864CB-62</v>
      </c>
    </row>
    <row r="493" spans="2:5" x14ac:dyDescent="0.2">
      <c r="B493" s="6" t="s">
        <v>1324</v>
      </c>
      <c r="C493" s="6" t="s">
        <v>1325</v>
      </c>
      <c r="D493" s="6" t="s">
        <v>1326</v>
      </c>
      <c r="E493" s="5"/>
    </row>
    <row r="494" spans="2:5" x14ac:dyDescent="0.2">
      <c r="B494" s="6" t="s">
        <v>1324</v>
      </c>
      <c r="C494" s="6" t="s">
        <v>1327</v>
      </c>
      <c r="D494" s="6" t="s">
        <v>1328</v>
      </c>
      <c r="E494" s="5" t="str">
        <f>HYPERLINK("https://www.esco-net.com/wcs/escort/ec/detail?hHinCd=EA983TC-48","EA983TC-48")</f>
        <v>EA983TC-48</v>
      </c>
    </row>
    <row r="495" spans="2:5" x14ac:dyDescent="0.2">
      <c r="B495" s="6" t="s">
        <v>1329</v>
      </c>
      <c r="C495" s="6" t="s">
        <v>1330</v>
      </c>
      <c r="D495" s="6" t="s">
        <v>1331</v>
      </c>
      <c r="E495" s="5" t="str">
        <f>HYPERLINK("https://www.esco-net.com/wcs/escort/ec/detail?hHinCd=EA916ZL-214A","EA916ZL-214A")</f>
        <v>EA916ZL-214A</v>
      </c>
    </row>
    <row r="496" spans="2:5" x14ac:dyDescent="0.2">
      <c r="B496" s="6" t="s">
        <v>1332</v>
      </c>
      <c r="C496" s="6" t="s">
        <v>1333</v>
      </c>
      <c r="D496" s="6" t="s">
        <v>1334</v>
      </c>
      <c r="E496" s="5"/>
    </row>
    <row r="497" spans="2:5" x14ac:dyDescent="0.2">
      <c r="B497" s="6" t="s">
        <v>1335</v>
      </c>
      <c r="C497" s="6" t="s">
        <v>1336</v>
      </c>
      <c r="D497" s="6" t="s">
        <v>1337</v>
      </c>
      <c r="E497" s="5"/>
    </row>
    <row r="498" spans="2:5" x14ac:dyDescent="0.2">
      <c r="B498" s="6" t="s">
        <v>1338</v>
      </c>
      <c r="C498" s="6" t="s">
        <v>1339</v>
      </c>
      <c r="D498" s="6" t="s">
        <v>1340</v>
      </c>
      <c r="E498" s="5" t="str">
        <f>HYPERLINK("https://www.esco-net.com/wcs/escort/ec/detail?hHinCd=EA979BL-1","EA979BL-1")</f>
        <v>EA979BL-1</v>
      </c>
    </row>
    <row r="499" spans="2:5" x14ac:dyDescent="0.2">
      <c r="B499" s="6" t="s">
        <v>1341</v>
      </c>
      <c r="C499" s="6" t="s">
        <v>1342</v>
      </c>
      <c r="D499" s="6" t="s">
        <v>1343</v>
      </c>
      <c r="E499" s="5" t="str">
        <f>HYPERLINK("https://www.esco-net.com/wcs/escort/ec/detail?hHinCd=EA812HB-52A","EA812HB-52A")</f>
        <v>EA812HB-52A</v>
      </c>
    </row>
    <row r="500" spans="2:5" x14ac:dyDescent="0.2">
      <c r="B500" s="6" t="s">
        <v>1344</v>
      </c>
      <c r="C500" s="6" t="s">
        <v>1345</v>
      </c>
      <c r="D500" s="6" t="s">
        <v>1346</v>
      </c>
      <c r="E500" s="5"/>
    </row>
    <row r="501" spans="2:5" x14ac:dyDescent="0.2">
      <c r="B501" s="6" t="s">
        <v>1347</v>
      </c>
      <c r="C501" s="6" t="s">
        <v>1348</v>
      </c>
      <c r="D501" s="6" t="s">
        <v>1349</v>
      </c>
      <c r="E501" s="5" t="str">
        <f>HYPERLINK("https://www.esco-net.com/wcs/escort/ec/detail?hHinCd=EA928AJ-357","EA928AJ-357")</f>
        <v>EA928AJ-357</v>
      </c>
    </row>
    <row r="502" spans="2:5" x14ac:dyDescent="0.2">
      <c r="B502" s="6" t="s">
        <v>126</v>
      </c>
      <c r="C502" s="6" t="s">
        <v>1350</v>
      </c>
      <c r="D502" s="6" t="s">
        <v>1351</v>
      </c>
      <c r="E502" s="5" t="str">
        <f>HYPERLINK("https://www.esco-net.com/wcs/escort/ec/detail?hHinCd=EA928AG-75","EA928AG-75")</f>
        <v>EA928AG-75</v>
      </c>
    </row>
    <row r="503" spans="2:5" x14ac:dyDescent="0.2">
      <c r="B503" s="6" t="s">
        <v>127</v>
      </c>
      <c r="C503" s="6" t="s">
        <v>1352</v>
      </c>
      <c r="D503" s="6" t="s">
        <v>1353</v>
      </c>
      <c r="E503" s="5" t="str">
        <f>HYPERLINK("https://www.esco-net.com/wcs/escort/ec/detail?hHinCd=EA928AG-52C","EA928AG-52C")</f>
        <v>EA928AG-52C</v>
      </c>
    </row>
    <row r="504" spans="2:5" x14ac:dyDescent="0.2">
      <c r="B504" s="6" t="s">
        <v>1354</v>
      </c>
      <c r="C504" s="6" t="s">
        <v>1355</v>
      </c>
      <c r="D504" s="6" t="s">
        <v>1356</v>
      </c>
      <c r="E504" s="5" t="str">
        <f>HYPERLINK("https://www.esco-net.com/wcs/escort/ec/detail?hHinCd=EA991PD-31S","EA991PD-31S")</f>
        <v>EA991PD-31S</v>
      </c>
    </row>
    <row r="505" spans="2:5" x14ac:dyDescent="0.2">
      <c r="B505" s="6" t="s">
        <v>1357</v>
      </c>
      <c r="C505" s="6" t="s">
        <v>1358</v>
      </c>
      <c r="D505" s="6" t="s">
        <v>1359</v>
      </c>
      <c r="E505" s="5" t="str">
        <f>HYPERLINK("https://www.esco-net.com/wcs/escort/ec/detail?hHinCd=EA995A-521A","EA995A-521A")</f>
        <v>EA995A-521A</v>
      </c>
    </row>
    <row r="506" spans="2:5" x14ac:dyDescent="0.2">
      <c r="B506" s="6" t="s">
        <v>1360</v>
      </c>
      <c r="C506" s="6" t="s">
        <v>1361</v>
      </c>
      <c r="D506" s="6" t="s">
        <v>1362</v>
      </c>
      <c r="E506" s="5" t="str">
        <f>HYPERLINK("https://www.esco-net.com/wcs/escort/ec/detail?hHinCd=EA995AA-179A","EA995AA-179A")</f>
        <v>EA995AA-179A</v>
      </c>
    </row>
    <row r="507" spans="2:5" x14ac:dyDescent="0.2">
      <c r="B507" s="6" t="s">
        <v>62</v>
      </c>
      <c r="C507" s="6" t="s">
        <v>1363</v>
      </c>
      <c r="D507" s="6" t="s">
        <v>1364</v>
      </c>
      <c r="E507" s="5"/>
    </row>
    <row r="508" spans="2:5" x14ac:dyDescent="0.2">
      <c r="B508" s="6" t="s">
        <v>62</v>
      </c>
      <c r="C508" s="6" t="s">
        <v>1365</v>
      </c>
      <c r="D508" s="6" t="s">
        <v>1366</v>
      </c>
      <c r="E508" s="5"/>
    </row>
    <row r="509" spans="2:5" x14ac:dyDescent="0.2">
      <c r="B509" s="6" t="s">
        <v>62</v>
      </c>
      <c r="C509" s="6" t="s">
        <v>1367</v>
      </c>
      <c r="D509" s="6" t="s">
        <v>1368</v>
      </c>
      <c r="E509" s="5"/>
    </row>
    <row r="510" spans="2:5" x14ac:dyDescent="0.2">
      <c r="B510" s="6" t="s">
        <v>62</v>
      </c>
      <c r="C510" s="6" t="s">
        <v>1369</v>
      </c>
      <c r="D510" s="6" t="s">
        <v>1370</v>
      </c>
      <c r="E510" s="5"/>
    </row>
    <row r="511" spans="2:5" x14ac:dyDescent="0.2">
      <c r="B511" s="6" t="s">
        <v>62</v>
      </c>
      <c r="C511" s="6" t="s">
        <v>1371</v>
      </c>
      <c r="D511" s="6" t="s">
        <v>1372</v>
      </c>
      <c r="E511" s="5" t="str">
        <f>HYPERLINK("https://www.esco-net.com/wcs/escort/ec/detail?hHinCd=EA997Z-511A","EA997Z-511A")</f>
        <v>EA997Z-511A</v>
      </c>
    </row>
    <row r="512" spans="2:5" x14ac:dyDescent="0.2">
      <c r="B512" s="6" t="s">
        <v>1373</v>
      </c>
      <c r="C512" s="6" t="s">
        <v>1374</v>
      </c>
      <c r="D512" s="6" t="s">
        <v>1375</v>
      </c>
      <c r="E512" s="5" t="str">
        <f>HYPERLINK("https://www.esco-net.com/wcs/escort/ec/detail?hHinCd=EA995CC-57A","EA995CC-57A")</f>
        <v>EA995CC-57A</v>
      </c>
    </row>
    <row r="513" spans="2:5" x14ac:dyDescent="0.2">
      <c r="B513" s="6" t="s">
        <v>1376</v>
      </c>
      <c r="C513" s="6" t="s">
        <v>1377</v>
      </c>
      <c r="D513" s="6" t="s">
        <v>1378</v>
      </c>
      <c r="E513" s="5" t="str">
        <f>HYPERLINK("https://www.esco-net.com/wcs/escort/ec/detail?hHinCd=EA899AJ-73","EA899AJ-73")</f>
        <v>EA899AJ-73</v>
      </c>
    </row>
    <row r="514" spans="2:5" x14ac:dyDescent="0.2">
      <c r="B514" s="6" t="s">
        <v>1379</v>
      </c>
      <c r="C514" s="6" t="s">
        <v>1380</v>
      </c>
      <c r="D514" s="6" t="s">
        <v>1381</v>
      </c>
      <c r="E514" s="5"/>
    </row>
    <row r="515" spans="2:5" x14ac:dyDescent="0.2">
      <c r="B515" s="6" t="s">
        <v>63</v>
      </c>
      <c r="C515" s="6" t="s">
        <v>1382</v>
      </c>
      <c r="D515" s="6" t="s">
        <v>1383</v>
      </c>
      <c r="E515" s="5" t="str">
        <f>HYPERLINK("https://www.esco-net.com/wcs/escort/ec/detail?hHinCd=EA115TR-11B","EA115TR-11B")</f>
        <v>EA115TR-11B</v>
      </c>
    </row>
    <row r="516" spans="2:5" x14ac:dyDescent="0.2">
      <c r="B516" s="6" t="s">
        <v>128</v>
      </c>
      <c r="C516" s="6" t="s">
        <v>1384</v>
      </c>
      <c r="D516" s="6" t="s">
        <v>1385</v>
      </c>
      <c r="E516" s="5"/>
    </row>
    <row r="517" spans="2:5" x14ac:dyDescent="0.2">
      <c r="B517" s="6" t="s">
        <v>1386</v>
      </c>
      <c r="C517" s="6" t="s">
        <v>1387</v>
      </c>
      <c r="D517" s="6" t="s">
        <v>1388</v>
      </c>
      <c r="E517" s="5"/>
    </row>
    <row r="518" spans="2:5" x14ac:dyDescent="0.2">
      <c r="B518" s="6" t="s">
        <v>1386</v>
      </c>
      <c r="C518" s="6" t="s">
        <v>1389</v>
      </c>
      <c r="D518" s="6" t="s">
        <v>1390</v>
      </c>
      <c r="E518" s="5"/>
    </row>
    <row r="519" spans="2:5" x14ac:dyDescent="0.2">
      <c r="B519" s="6" t="s">
        <v>1391</v>
      </c>
      <c r="C519" s="6" t="s">
        <v>1392</v>
      </c>
      <c r="D519" s="6" t="s">
        <v>1393</v>
      </c>
      <c r="E519" s="5" t="str">
        <f>HYPERLINK("https://www.esco-net.com/wcs/escort/ec/detail?hHinCd=EA739CB-81","EA739CB-81")</f>
        <v>EA739CB-81</v>
      </c>
    </row>
    <row r="520" spans="2:5" x14ac:dyDescent="0.2">
      <c r="B520" s="6" t="s">
        <v>1394</v>
      </c>
      <c r="C520" s="6" t="s">
        <v>1395</v>
      </c>
      <c r="D520" s="6" t="s">
        <v>1396</v>
      </c>
      <c r="E520" s="5" t="str">
        <f>HYPERLINK("https://www.esco-net.com/wcs/escort/ec/detail?hHinCd=EA986YH-13","EA986YH-13")</f>
        <v>EA986YH-13</v>
      </c>
    </row>
    <row r="521" spans="2:5" x14ac:dyDescent="0.2">
      <c r="B521" s="6" t="s">
        <v>1397</v>
      </c>
      <c r="C521" s="6" t="s">
        <v>1398</v>
      </c>
      <c r="D521" s="6" t="s">
        <v>1399</v>
      </c>
      <c r="E521" s="5"/>
    </row>
    <row r="522" spans="2:5" x14ac:dyDescent="0.2">
      <c r="B522" s="6" t="s">
        <v>1400</v>
      </c>
      <c r="C522" s="6" t="s">
        <v>1401</v>
      </c>
      <c r="D522" s="6" t="s">
        <v>1402</v>
      </c>
      <c r="E522" s="5" t="str">
        <f>HYPERLINK("https://www.esco-net.com/wcs/escort/ec/detail?hHinCd=EA573XY-3","EA573XY-3")</f>
        <v>EA573XY-3</v>
      </c>
    </row>
    <row r="523" spans="2:5" x14ac:dyDescent="0.2">
      <c r="B523" s="6" t="s">
        <v>1400</v>
      </c>
      <c r="C523" s="6" t="s">
        <v>1403</v>
      </c>
      <c r="D523" s="6" t="s">
        <v>1404</v>
      </c>
      <c r="E523" s="5" t="str">
        <f>HYPERLINK("https://www.esco-net.com/wcs/escort/ec/detail?hHinCd=EA911AB-94","EA911AB-94")</f>
        <v>EA911AB-94</v>
      </c>
    </row>
    <row r="524" spans="2:5" x14ac:dyDescent="0.2">
      <c r="B524" s="6" t="s">
        <v>1405</v>
      </c>
      <c r="C524" s="6" t="s">
        <v>1406</v>
      </c>
      <c r="D524" s="6" t="s">
        <v>1407</v>
      </c>
      <c r="E524" s="5" t="str">
        <f>HYPERLINK("https://www.esco-net.com/wcs/escort/ec/detail?hHinCd=EA911AB-34","EA911AB-34")</f>
        <v>EA911AB-34</v>
      </c>
    </row>
    <row r="525" spans="2:5" x14ac:dyDescent="0.2">
      <c r="B525" s="6" t="s">
        <v>1408</v>
      </c>
      <c r="C525" s="6" t="s">
        <v>1409</v>
      </c>
      <c r="D525" s="6" t="s">
        <v>1410</v>
      </c>
      <c r="E525" s="5" t="str">
        <f>HYPERLINK("https://www.esco-net.com/wcs/escort/ec/detail?hHinCd=EA925TA-6","EA925TA-6")</f>
        <v>EA925TA-6</v>
      </c>
    </row>
    <row r="526" spans="2:5" x14ac:dyDescent="0.2">
      <c r="B526" s="6" t="s">
        <v>1411</v>
      </c>
      <c r="C526" s="6" t="s">
        <v>1412</v>
      </c>
      <c r="D526" s="6" t="s">
        <v>1413</v>
      </c>
      <c r="E526" s="5" t="str">
        <f>HYPERLINK("https://www.esco-net.com/wcs/escort/ec/detail?hHinCd=EA370EC-12A","EA370EC-12A")</f>
        <v>EA370EC-12A</v>
      </c>
    </row>
    <row r="527" spans="2:5" x14ac:dyDescent="0.2">
      <c r="B527" s="6" t="s">
        <v>1414</v>
      </c>
      <c r="C527" s="6" t="s">
        <v>1415</v>
      </c>
      <c r="D527" s="6" t="s">
        <v>1416</v>
      </c>
      <c r="E527" s="5" t="str">
        <f>HYPERLINK("https://www.esco-net.com/wcs/escort/ec/detail?hHinCd=EA650DB-81","EA650DB-81")</f>
        <v>EA650DB-81</v>
      </c>
    </row>
    <row r="528" spans="2:5" x14ac:dyDescent="0.2">
      <c r="B528" s="6" t="s">
        <v>1414</v>
      </c>
      <c r="C528" s="6" t="s">
        <v>1417</v>
      </c>
      <c r="D528" s="6" t="s">
        <v>1418</v>
      </c>
      <c r="E528" s="5"/>
    </row>
    <row r="529" spans="2:5" x14ac:dyDescent="0.2">
      <c r="B529" s="6" t="s">
        <v>1419</v>
      </c>
      <c r="C529" s="6" t="s">
        <v>1420</v>
      </c>
      <c r="D529" s="6" t="s">
        <v>1421</v>
      </c>
      <c r="E529" s="5"/>
    </row>
    <row r="530" spans="2:5" x14ac:dyDescent="0.2">
      <c r="B530" s="6" t="s">
        <v>1422</v>
      </c>
      <c r="C530" s="6" t="s">
        <v>1423</v>
      </c>
      <c r="D530" s="6" t="s">
        <v>1424</v>
      </c>
      <c r="E530" s="5" t="str">
        <f>HYPERLINK("https://www.esco-net.com/wcs/escort/ec/detail?hHinCd=EA898RB-31","EA898RB-31")</f>
        <v>EA898RB-31</v>
      </c>
    </row>
    <row r="531" spans="2:5" x14ac:dyDescent="0.2">
      <c r="B531" s="6" t="s">
        <v>1425</v>
      </c>
      <c r="C531" s="6" t="s">
        <v>1426</v>
      </c>
      <c r="D531" s="6" t="s">
        <v>1427</v>
      </c>
      <c r="E531" s="5" t="str">
        <f>HYPERLINK("https://www.esco-net.com/wcs/escort/ec/detail?hHinCd=EA898B-31","EA898B-31")</f>
        <v>EA898B-31</v>
      </c>
    </row>
    <row r="532" spans="2:5" x14ac:dyDescent="0.2">
      <c r="B532" s="6" t="s">
        <v>1428</v>
      </c>
      <c r="C532" s="6" t="s">
        <v>1429</v>
      </c>
      <c r="D532" s="6" t="s">
        <v>1430</v>
      </c>
      <c r="E532" s="5"/>
    </row>
    <row r="533" spans="2:5" x14ac:dyDescent="0.2">
      <c r="B533" s="6" t="s">
        <v>1428</v>
      </c>
      <c r="C533" s="6" t="s">
        <v>1431</v>
      </c>
      <c r="D533" s="6" t="s">
        <v>1432</v>
      </c>
      <c r="E533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2026-09-07T00:54:55Z</cp:lastPrinted>
  <dcterms:created xsi:type="dcterms:W3CDTF">2015-03-02T01:12:59Z</dcterms:created>
  <dcterms:modified xsi:type="dcterms:W3CDTF">2026-09-07T00:55:01Z</dcterms:modified>
</cp:coreProperties>
</file>