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FUL\Desktop\前月廃番リストフォルダ\"/>
    </mc:Choice>
  </mc:AlternateContent>
  <xr:revisionPtr revIDLastSave="0" documentId="8_{231EFFBF-C3E1-4729-B02F-5D7837BAD5AC}" xr6:coauthVersionLast="47" xr6:coauthVersionMax="47" xr10:uidLastSave="{00000000-0000-0000-0000-000000000000}"/>
  <bookViews>
    <workbookView xWindow="-108" yWindow="-108" windowWidth="23256" windowHeight="12456" xr2:uid="{CBD44BA2-76E0-4F4D-B3C9-A39C0AF194CF}"/>
  </bookViews>
  <sheets>
    <sheet name="Sheet1" sheetId="1" r:id="rId1"/>
  </sheets>
  <definedNames>
    <definedName name="_xlnm._FilterDatabase" localSheetId="0" hidden="1">Sheet1!$B$10:$E$579</definedName>
    <definedName name="_xlnm.Print_Area" localSheetId="0">Sheet1!$B$1:$E$579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77" i="1" l="1"/>
  <c r="E576" i="1"/>
  <c r="E575" i="1"/>
  <c r="E574" i="1"/>
  <c r="E573" i="1"/>
  <c r="E572" i="1"/>
  <c r="E571" i="1"/>
  <c r="E570" i="1"/>
  <c r="E568" i="1"/>
  <c r="E567" i="1"/>
  <c r="E566" i="1"/>
  <c r="E565" i="1"/>
  <c r="E563" i="1"/>
  <c r="E562" i="1"/>
  <c r="E561" i="1"/>
  <c r="E560" i="1"/>
  <c r="E558" i="1"/>
  <c r="E557" i="1"/>
  <c r="E556" i="1"/>
  <c r="E552" i="1"/>
  <c r="E551" i="1"/>
  <c r="E550" i="1"/>
  <c r="E549" i="1"/>
  <c r="E548" i="1"/>
  <c r="E547" i="1"/>
  <c r="E546" i="1"/>
  <c r="E545" i="1"/>
  <c r="E544" i="1"/>
  <c r="E543" i="1"/>
  <c r="E542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08" i="1"/>
  <c r="E506" i="1"/>
  <c r="E505" i="1"/>
  <c r="E504" i="1"/>
  <c r="E503" i="1"/>
  <c r="E501" i="1"/>
  <c r="E500" i="1"/>
  <c r="E499" i="1"/>
  <c r="E497" i="1"/>
  <c r="E496" i="1"/>
  <c r="E495" i="1"/>
  <c r="E494" i="1"/>
  <c r="E493" i="1"/>
  <c r="E491" i="1"/>
  <c r="E490" i="1"/>
  <c r="E489" i="1"/>
  <c r="E488" i="1"/>
  <c r="E487" i="1"/>
  <c r="E486" i="1"/>
  <c r="E485" i="1"/>
  <c r="E484" i="1"/>
  <c r="E483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8" i="1"/>
  <c r="E467" i="1"/>
  <c r="E466" i="1"/>
  <c r="E465" i="1"/>
  <c r="E464" i="1"/>
  <c r="E463" i="1"/>
  <c r="E462" i="1"/>
  <c r="E461" i="1"/>
  <c r="E460" i="1"/>
  <c r="E458" i="1"/>
  <c r="E457" i="1"/>
  <c r="E456" i="1"/>
  <c r="E455" i="1"/>
  <c r="E454" i="1"/>
  <c r="E452" i="1"/>
  <c r="E451" i="1"/>
  <c r="E450" i="1"/>
  <c r="E449" i="1"/>
  <c r="E447" i="1"/>
  <c r="E446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29" i="1"/>
  <c r="E428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1" i="1"/>
  <c r="E410" i="1"/>
  <c r="E409" i="1"/>
  <c r="E408" i="1"/>
  <c r="E407" i="1"/>
  <c r="E406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6" i="1"/>
  <c r="E383" i="1"/>
  <c r="E380" i="1"/>
  <c r="E378" i="1"/>
  <c r="E377" i="1"/>
  <c r="E372" i="1"/>
  <c r="E371" i="1"/>
  <c r="E370" i="1"/>
  <c r="E367" i="1"/>
  <c r="E366" i="1"/>
  <c r="E365" i="1"/>
  <c r="E364" i="1"/>
  <c r="E363" i="1"/>
  <c r="E362" i="1"/>
  <c r="E361" i="1"/>
  <c r="E360" i="1"/>
  <c r="E357" i="1"/>
  <c r="E356" i="1"/>
  <c r="E355" i="1"/>
  <c r="E354" i="1"/>
  <c r="E353" i="1"/>
  <c r="E352" i="1"/>
  <c r="E351" i="1"/>
  <c r="E350" i="1"/>
  <c r="E348" i="1"/>
  <c r="E347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8" i="1"/>
  <c r="E327" i="1"/>
  <c r="E320" i="1"/>
  <c r="E318" i="1"/>
  <c r="E317" i="1"/>
  <c r="E316" i="1"/>
  <c r="E315" i="1"/>
  <c r="E314" i="1"/>
  <c r="E313" i="1"/>
  <c r="E312" i="1"/>
  <c r="E311" i="1"/>
  <c r="E310" i="1"/>
  <c r="E309" i="1"/>
  <c r="E305" i="1"/>
  <c r="E304" i="1"/>
  <c r="E303" i="1"/>
  <c r="E301" i="1"/>
  <c r="E297" i="1"/>
  <c r="E291" i="1"/>
  <c r="E290" i="1"/>
  <c r="E289" i="1"/>
  <c r="E288" i="1"/>
  <c r="E286" i="1"/>
  <c r="E285" i="1"/>
  <c r="E283" i="1"/>
  <c r="E282" i="1"/>
  <c r="E281" i="1"/>
  <c r="E280" i="1"/>
  <c r="E279" i="1"/>
  <c r="E278" i="1"/>
  <c r="E277" i="1"/>
  <c r="E276" i="1"/>
  <c r="E274" i="1"/>
  <c r="E272" i="1"/>
  <c r="E271" i="1"/>
  <c r="E270" i="1"/>
  <c r="E269" i="1"/>
  <c r="E268" i="1"/>
  <c r="E267" i="1"/>
  <c r="E266" i="1"/>
  <c r="E264" i="1"/>
  <c r="E263" i="1"/>
  <c r="E262" i="1"/>
  <c r="E261" i="1"/>
  <c r="E260" i="1"/>
  <c r="E258" i="1"/>
  <c r="E255" i="1"/>
  <c r="E254" i="1"/>
  <c r="E253" i="1"/>
  <c r="E252" i="1"/>
  <c r="E250" i="1"/>
  <c r="E249" i="1"/>
  <c r="E248" i="1"/>
  <c r="E247" i="1"/>
  <c r="E244" i="1"/>
  <c r="E243" i="1"/>
  <c r="E242" i="1"/>
  <c r="E240" i="1"/>
  <c r="E239" i="1"/>
  <c r="E237" i="1"/>
  <c r="E231" i="1"/>
  <c r="E230" i="1"/>
  <c r="E229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8" i="1"/>
  <c r="E207" i="1"/>
  <c r="E206" i="1"/>
  <c r="E205" i="1"/>
  <c r="E204" i="1"/>
  <c r="E203" i="1"/>
  <c r="E201" i="1"/>
  <c r="E197" i="1"/>
  <c r="E196" i="1"/>
  <c r="E193" i="1"/>
  <c r="E189" i="1"/>
  <c r="E188" i="1"/>
  <c r="E186" i="1"/>
  <c r="E181" i="1"/>
  <c r="E180" i="1"/>
  <c r="E179" i="1"/>
  <c r="E178" i="1"/>
  <c r="E177" i="1"/>
  <c r="E175" i="1"/>
  <c r="E174" i="1"/>
  <c r="E173" i="1"/>
  <c r="E172" i="1"/>
  <c r="E171" i="1"/>
  <c r="E170" i="1"/>
  <c r="E169" i="1"/>
  <c r="E168" i="1"/>
  <c r="E164" i="1"/>
  <c r="E163" i="1"/>
  <c r="E162" i="1"/>
  <c r="E161" i="1"/>
  <c r="E160" i="1"/>
  <c r="E159" i="1"/>
  <c r="E158" i="1"/>
  <c r="E157" i="1"/>
  <c r="E154" i="1"/>
  <c r="E153" i="1"/>
  <c r="E152" i="1"/>
  <c r="E146" i="1"/>
  <c r="E143" i="1"/>
  <c r="E138" i="1"/>
  <c r="E137" i="1"/>
  <c r="E136" i="1"/>
  <c r="E135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0" i="1"/>
  <c r="E119" i="1"/>
  <c r="E118" i="1"/>
  <c r="E117" i="1"/>
  <c r="E116" i="1"/>
  <c r="E115" i="1"/>
  <c r="E113" i="1"/>
  <c r="E111" i="1"/>
  <c r="E109" i="1"/>
  <c r="E108" i="1"/>
  <c r="E106" i="1"/>
  <c r="E105" i="1"/>
  <c r="E104" i="1"/>
  <c r="E103" i="1"/>
  <c r="E102" i="1"/>
  <c r="E101" i="1"/>
  <c r="E100" i="1"/>
  <c r="E99" i="1"/>
  <c r="E98" i="1"/>
  <c r="E97" i="1"/>
  <c r="E96" i="1"/>
  <c r="E95" i="1"/>
  <c r="E91" i="1"/>
  <c r="E90" i="1"/>
  <c r="E89" i="1"/>
  <c r="E88" i="1"/>
  <c r="E87" i="1"/>
  <c r="E86" i="1"/>
  <c r="E84" i="1"/>
  <c r="E83" i="1"/>
  <c r="E78" i="1"/>
  <c r="E74" i="1"/>
  <c r="E71" i="1"/>
  <c r="E70" i="1"/>
  <c r="E69" i="1"/>
  <c r="E66" i="1"/>
  <c r="E65" i="1"/>
  <c r="E64" i="1"/>
  <c r="E63" i="1"/>
  <c r="E62" i="1"/>
  <c r="E61" i="1"/>
  <c r="E60" i="1"/>
  <c r="E59" i="1"/>
  <c r="E57" i="1"/>
  <c r="E56" i="1"/>
  <c r="E54" i="1"/>
  <c r="E53" i="1"/>
  <c r="E52" i="1"/>
  <c r="E51" i="1"/>
  <c r="E50" i="1"/>
  <c r="E49" i="1"/>
  <c r="E48" i="1"/>
  <c r="E46" i="1"/>
  <c r="E41" i="1"/>
  <c r="E40" i="1"/>
  <c r="E39" i="1"/>
  <c r="E38" i="1"/>
  <c r="E37" i="1"/>
  <c r="E36" i="1"/>
  <c r="E34" i="1"/>
  <c r="E31" i="1"/>
  <c r="E28" i="1"/>
  <c r="E27" i="1"/>
  <c r="E26" i="1"/>
  <c r="E25" i="1"/>
  <c r="E24" i="1"/>
  <c r="E23" i="1"/>
  <c r="E22" i="1"/>
  <c r="E20" i="1"/>
  <c r="E19" i="1"/>
  <c r="E18" i="1"/>
  <c r="E14" i="1"/>
  <c r="E13" i="1"/>
  <c r="E12" i="1"/>
</calcChain>
</file>

<file path=xl/sharedStrings.xml><?xml version="1.0" encoding="utf-8"?>
<sst xmlns="http://schemas.openxmlformats.org/spreadsheetml/2006/main" count="1715" uniqueCount="1577">
  <si>
    <t>代理店 各位</t>
  </si>
  <si>
    <t>(株) エスコ</t>
  </si>
  <si>
    <t>時下、貴社益々ご清栄のこととお慶び申し上げます。平素は格別のご愛顧を賜り厚く御礼申し上げます。</t>
  </si>
  <si>
    <t>さて、エスコカタログにおきまして、諸般の事情により下記商品が廃番となりましたので</t>
  </si>
  <si>
    <t>お知らせいたします。ご迷惑をおかけして大変申し訳ございません。なお廃番となりました商品につきまして、</t>
  </si>
  <si>
    <t>代替推奨品をリストの右端に記載いたしましたので、参考としてご確認下さい。</t>
  </si>
  <si>
    <t>＊但し、下記商品は2026年9月現在 在庫数が0になり、供給不可能となった商品です。ご了承下さい。</t>
  </si>
  <si>
    <t>NO57_x000D_
ｶﾀﾛｸﾞﾍﾟｰｼﾞ</t>
  </si>
  <si>
    <t>エスコ品番</t>
  </si>
  <si>
    <t>商品名</t>
  </si>
  <si>
    <t>代替品</t>
  </si>
  <si>
    <t xml:space="preserve">    </t>
  </si>
  <si>
    <t>EA983FK-45</t>
  </si>
  <si>
    <t>500x 70x 10mm 段差プレート(ｽﾁｰﾙ製/2枚入)</t>
  </si>
  <si>
    <t>EA638CG-81</t>
  </si>
  <si>
    <t xml:space="preserve">グローブクリップ(開口39mm/ﾌﾞﾗｯｸ/10個)   </t>
  </si>
  <si>
    <t>EA983FK-46</t>
  </si>
  <si>
    <t>500x120x 20mm 段差プレート(ｽﾁｰﾙ製/2枚入)</t>
  </si>
  <si>
    <t>EA976AW-523</t>
  </si>
  <si>
    <t xml:space="preserve">[ﾊﾟｲﾌﾟﾗｯｸ用] アジャスターナット(ｽﾁｰﾙ製) </t>
  </si>
  <si>
    <t>EA976AW-513</t>
  </si>
  <si>
    <t xml:space="preserve">φ49x 68mm [ﾊﾟｲﾌﾟﾗｯｸ用] ｱｼﾞｬｽﾀｰ         </t>
  </si>
  <si>
    <t>EA976AW-511</t>
  </si>
  <si>
    <t xml:space="preserve">φ32x 69mm [ﾊﾟｲﾌﾟﾗｯｸ用] ｱｼﾞｬｽﾀｰ         </t>
  </si>
  <si>
    <t>EA928CD-22A</t>
  </si>
  <si>
    <t xml:space="preserve">竿ピンチ(8個)                           </t>
  </si>
  <si>
    <t>EA897CN-2B</t>
  </si>
  <si>
    <t xml:space="preserve"> 単相200V/1600W 遠赤外線ヒーター        </t>
  </si>
  <si>
    <t>EA809PX-61</t>
  </si>
  <si>
    <t xml:space="preserve">DC 3.7V ペン型サンダー(充電式)          </t>
  </si>
  <si>
    <t>EA761XS-86A</t>
  </si>
  <si>
    <t>φ580x120mm LEDｼｰﾘﾝｸﾞﾗｲﾄ(音声操作/6畳用)</t>
  </si>
  <si>
    <t>EA759GA-142R</t>
  </si>
  <si>
    <t xml:space="preserve">5倍ｽﾞｰﾑ ﾃﾞｼﾞﾀﾙｶﾒﾗ(保護ﾌｨﾙﾑ+SDｶｰﾄﾞ付)    </t>
  </si>
  <si>
    <t>EA638CG-86</t>
  </si>
  <si>
    <t xml:space="preserve">グローブクリップ(開口39mm/ｸﾞﾘｰﾝ/10個)   </t>
  </si>
  <si>
    <t>EA638CG-85</t>
  </si>
  <si>
    <t xml:space="preserve">グローブクリップ(開口39mm/ﾌﾞﾙｰ/10個)    </t>
  </si>
  <si>
    <t>EA638CG-84</t>
  </si>
  <si>
    <t xml:space="preserve">グローブクリップ(開口39mm/ｵﾚﾝｼﾞ/10個)   </t>
  </si>
  <si>
    <t>EA638CG-82</t>
  </si>
  <si>
    <t xml:space="preserve">グローブクリップ(開口39mm/ﾚｯﾄﾞ/10個)    </t>
  </si>
  <si>
    <t>EA638CG-83</t>
  </si>
  <si>
    <t xml:space="preserve">グローブクリップ(開口39mm/ｲｴﾛｰ/10個)    </t>
  </si>
  <si>
    <t>EA983FK-47</t>
  </si>
  <si>
    <t xml:space="preserve">[EA983FK-45･-46用] 高さ調整ﾌﾟﾚｰﾄ(2枚入) </t>
  </si>
  <si>
    <t>EA765MP-259</t>
  </si>
  <si>
    <t xml:space="preserve">７本組[中字] ペイントマーカーセット     </t>
  </si>
  <si>
    <t>0012</t>
  </si>
  <si>
    <t>EA206DA</t>
  </si>
  <si>
    <t xml:space="preserve">4.75-10mm バブルフレアーリングツール    </t>
  </si>
  <si>
    <t>EA212C</t>
  </si>
  <si>
    <t xml:space="preserve">５本組(1/4"-3/4") バーセージングツール  </t>
  </si>
  <si>
    <t>0016</t>
  </si>
  <si>
    <t>EA605BK-1</t>
  </si>
  <si>
    <t xml:space="preserve">12x17mm/14x21mm フィックスレンチ(8mm厚) </t>
  </si>
  <si>
    <t>0039</t>
  </si>
  <si>
    <t>EA997MA-150</t>
  </si>
  <si>
    <t xml:space="preserve">145-160mm 丸型ガラリ(ｽﾃﾝﾚｽ製)           </t>
  </si>
  <si>
    <t>0060</t>
  </si>
  <si>
    <t>EA897AF-1A</t>
  </si>
  <si>
    <t xml:space="preserve">AC100V･160W/450mm 工場扇(ｽﾀﾝﾄﾞ型)       </t>
  </si>
  <si>
    <t>0061</t>
  </si>
  <si>
    <t>EA922DA-5</t>
  </si>
  <si>
    <t xml:space="preserve"> 20L  除菌・消臭液(ﾏｼﾞｯｸｶﾞｰﾄﾞ)          </t>
  </si>
  <si>
    <t>0063</t>
  </si>
  <si>
    <t>EA897EN-130</t>
  </si>
  <si>
    <t xml:space="preserve">AC100V/φ25cm(羽根径) 金属製換気扇      </t>
  </si>
  <si>
    <t>0064</t>
  </si>
  <si>
    <t>EA897CM-7</t>
  </si>
  <si>
    <t xml:space="preserve">AC100V/8.6kw ｼﾞｪｯﾄﾋｰﾀｰ(50/60Hz兼用)     </t>
  </si>
  <si>
    <t>EA897CN-6A</t>
  </si>
  <si>
    <t xml:space="preserve">三相200V/5000W 電気ファンヒーター       </t>
  </si>
  <si>
    <t>0071</t>
  </si>
  <si>
    <t>EA300A-10</t>
  </si>
  <si>
    <t xml:space="preserve">(8.0+8.0mm)x10m ツインホース(溶接用)    </t>
  </si>
  <si>
    <t>0085</t>
  </si>
  <si>
    <t>EA800PT-3</t>
  </si>
  <si>
    <t xml:space="preserve">#8-#12/ 93x44mm 自動遮光溶接面(黒)      </t>
  </si>
  <si>
    <t>0093</t>
  </si>
  <si>
    <t>EA526ST-2A</t>
  </si>
  <si>
    <t xml:space="preserve"> 0- 50mm/ 50mm シャコ万力(安全色/熔接用)</t>
  </si>
  <si>
    <t>0094</t>
  </si>
  <si>
    <t>EA533BE-11</t>
  </si>
  <si>
    <t xml:space="preserve">110mm 熔接用バイスプライヤー            </t>
  </si>
  <si>
    <t>0101</t>
  </si>
  <si>
    <t>EA576TA-21</t>
  </si>
  <si>
    <t xml:space="preserve">[EA576TA用]  5.7mm ダイス               </t>
  </si>
  <si>
    <t>EA576TA-12</t>
  </si>
  <si>
    <t xml:space="preserve">[EA576TA用]  6.5mm ポンチ               </t>
  </si>
  <si>
    <t>EA576TA-11</t>
  </si>
  <si>
    <t xml:space="preserve">[EA576TA用]  5.5mm ポンチ               </t>
  </si>
  <si>
    <t>0115</t>
  </si>
  <si>
    <t>EA575HE-1</t>
  </si>
  <si>
    <t xml:space="preserve"> 230g/20mm 無反動ハンマー               </t>
  </si>
  <si>
    <t>0130</t>
  </si>
  <si>
    <t>EA524S-1</t>
  </si>
  <si>
    <t xml:space="preserve">147mm スクレーパー                      </t>
  </si>
  <si>
    <t>0133</t>
  </si>
  <si>
    <t>EA526TX-16A</t>
  </si>
  <si>
    <t xml:space="preserve">0-400mm/500mm Ｆ型クランプ(ﾛﾝｸﾞﾘｰﾁ)     </t>
  </si>
  <si>
    <t>0134</t>
  </si>
  <si>
    <t>EA526AK-21</t>
  </si>
  <si>
    <t xml:space="preserve">0- 300mm/95mm クイックバークランプ      </t>
  </si>
  <si>
    <t>0135</t>
  </si>
  <si>
    <t>EA599B-1</t>
  </si>
  <si>
    <t xml:space="preserve">180mm/343mm 引き回し鋸                  </t>
  </si>
  <si>
    <t>0153</t>
  </si>
  <si>
    <t>EA109ND-87</t>
  </si>
  <si>
    <t xml:space="preserve">150mm(12mm) 交換用ローラー(2本)         </t>
  </si>
  <si>
    <t>0154</t>
  </si>
  <si>
    <t>EA109NW-30</t>
  </si>
  <si>
    <t xml:space="preserve">230mm/12.7mm(38mm)交換用ローラー(3本)   </t>
  </si>
  <si>
    <t>0181</t>
  </si>
  <si>
    <t>EA643AE-375</t>
  </si>
  <si>
    <t>375mm/60mm パイプレンチ(ﾍﾞﾝﾄ･ﾉﾝｽﾊﾟｰｷﾝｸﾞ)</t>
  </si>
  <si>
    <t>EA643BC-35</t>
  </si>
  <si>
    <t xml:space="preserve">14x17mm 両口スパナ(ﾉﾝｽﾊﾟｰｷﾝｸﾞ)          </t>
  </si>
  <si>
    <t>0197</t>
  </si>
  <si>
    <t>EA531HE-13</t>
  </si>
  <si>
    <t xml:space="preserve">樹脂カバー(EA531HE-2A,-3用)             </t>
  </si>
  <si>
    <t>0214</t>
  </si>
  <si>
    <t>EA640SA-19</t>
  </si>
  <si>
    <t xml:space="preserve">19mm 絶縁片口スパナ                     </t>
  </si>
  <si>
    <t>EA640SB-8</t>
  </si>
  <si>
    <t xml:space="preserve"> 8mm 絶縁片口めがねレンチ               </t>
  </si>
  <si>
    <t>EA640SC-19</t>
  </si>
  <si>
    <t xml:space="preserve">19mm ギアレンチ(絶縁)                   </t>
  </si>
  <si>
    <t>EA640SF-3</t>
  </si>
  <si>
    <t xml:space="preserve">3/8"DRx200mm 絶縁ラチェットハンドル     </t>
  </si>
  <si>
    <t>0220</t>
  </si>
  <si>
    <t>EA552SB-3</t>
  </si>
  <si>
    <t xml:space="preserve">2.0x50mm [-]ドライバー(絶縁･精密用)     </t>
  </si>
  <si>
    <t>0222</t>
  </si>
  <si>
    <t>EA640ZD-23</t>
  </si>
  <si>
    <t xml:space="preserve">[LL] 低圧用絶縁ゴム手袋(交流600V)       </t>
  </si>
  <si>
    <t>EA640ZD-2</t>
  </si>
  <si>
    <t>[Ｌ]低圧用絶縁ｺﾞﾑ手袋(直流750V/交流300V)</t>
  </si>
  <si>
    <t>0253</t>
  </si>
  <si>
    <t>EA534KC-21</t>
  </si>
  <si>
    <t xml:space="preserve">160mm 電工ペンチ(ｸﾞﾘｯﾌﾟ付/ﾒｯｷ)          </t>
  </si>
  <si>
    <t>0259</t>
  </si>
  <si>
    <t>EA534DM-200</t>
  </si>
  <si>
    <t xml:space="preserve">200mm ＶＡ線ペンチ                      </t>
  </si>
  <si>
    <t>0271</t>
  </si>
  <si>
    <t>EA763AA-192E</t>
  </si>
  <si>
    <t xml:space="preserve">DC12/24V ドライブレコーダー             </t>
  </si>
  <si>
    <t>0276</t>
  </si>
  <si>
    <t>EA758ZH-5</t>
  </si>
  <si>
    <t xml:space="preserve">DC12V/3.4W 自動車用ミニチュア電球       </t>
  </si>
  <si>
    <t>EA814BC-1</t>
  </si>
  <si>
    <t xml:space="preserve">DC24V/ 35W ＨＩＤサーチライト(ﾘﾓｺﾝ式)   </t>
  </si>
  <si>
    <t>0277</t>
  </si>
  <si>
    <t>EA812JY-102</t>
  </si>
  <si>
    <t xml:space="preserve">0.5m㎡x25m  [ AVS/黒]自動車用コード     </t>
  </si>
  <si>
    <t>0280</t>
  </si>
  <si>
    <t>EA538RA-36R</t>
  </si>
  <si>
    <t xml:space="preserve">[１極･ﾛｯｸ付] 250シエルセット(10組)      </t>
  </si>
  <si>
    <t>0286</t>
  </si>
  <si>
    <t>EA500BB-60</t>
  </si>
  <si>
    <t xml:space="preserve">60mm ３本爪バッテリーターミナルプーラー </t>
  </si>
  <si>
    <t>0288</t>
  </si>
  <si>
    <t>EA912A-8</t>
  </si>
  <si>
    <t xml:space="preserve"> 800x1200mm タイヤカバー                </t>
  </si>
  <si>
    <t>0296</t>
  </si>
  <si>
    <t>EA934ZC-33</t>
  </si>
  <si>
    <t xml:space="preserve">シラスティック(20個)                    </t>
  </si>
  <si>
    <t>0297</t>
  </si>
  <si>
    <t>EA934ZA-56</t>
  </si>
  <si>
    <t xml:space="preserve">195x100mm ＲＡＤパンチ(10枚)            </t>
  </si>
  <si>
    <t>EA934ZA-35</t>
  </si>
  <si>
    <t xml:space="preserve">φ67mm ＵＰパッチ( 50枚)                </t>
  </si>
  <si>
    <t>EA934ZA-57</t>
  </si>
  <si>
    <t xml:space="preserve">260x130mm ＲＡＤパンチ(10枚)            </t>
  </si>
  <si>
    <t>EA934ZA-55</t>
  </si>
  <si>
    <t xml:space="preserve">220x 75mm ＲＡＤパンチ(10枚)            </t>
  </si>
  <si>
    <t>EA934ZA-54</t>
  </si>
  <si>
    <t xml:space="preserve">175x 75mm ＲＡＤパンチ(10枚)            </t>
  </si>
  <si>
    <t>EA934ZA-32</t>
  </si>
  <si>
    <t xml:space="preserve">φ37mm ＵＰパッチ(100枚)                </t>
  </si>
  <si>
    <t>EA934ZA-24</t>
  </si>
  <si>
    <t xml:space="preserve">12mm レマステム(20本)                   </t>
  </si>
  <si>
    <t>EA934ZA-23</t>
  </si>
  <si>
    <t xml:space="preserve">10mm レマステム(20本)                   </t>
  </si>
  <si>
    <t>EA934ZA-22</t>
  </si>
  <si>
    <t xml:space="preserve"> 8mm レマステム(30本)                   </t>
  </si>
  <si>
    <t>EA934ZA-21</t>
  </si>
  <si>
    <t xml:space="preserve"> 6mm レマステム(30本)                   </t>
  </si>
  <si>
    <t>EA934ZA-33</t>
  </si>
  <si>
    <t xml:space="preserve">φ43mm ＵＰパッチ( 50枚)                </t>
  </si>
  <si>
    <t>0307</t>
  </si>
  <si>
    <t>EA463PF-2</t>
  </si>
  <si>
    <t xml:space="preserve">250mm ホースクランプ プライヤー         </t>
  </si>
  <si>
    <t>0319</t>
  </si>
  <si>
    <t>EA463EE-15</t>
  </si>
  <si>
    <t xml:space="preserve">ブーツバンドツール＆カッター            </t>
  </si>
  <si>
    <t>0320</t>
  </si>
  <si>
    <t>EA500CB-11</t>
  </si>
  <si>
    <t xml:space="preserve">ボールジョイントセパレーター            </t>
  </si>
  <si>
    <t>EA688FB-1</t>
  </si>
  <si>
    <t xml:space="preserve">タイロッドエンドリムーバー              </t>
  </si>
  <si>
    <t>0322</t>
  </si>
  <si>
    <t>EA500AR-20</t>
  </si>
  <si>
    <t xml:space="preserve">200mm ｽﾗｲﾄﾞｱｰﾑﾌﾟｰﾗｰ２本セット(3本爪)    </t>
  </si>
  <si>
    <t>0331</t>
  </si>
  <si>
    <t>EA590EE-2</t>
  </si>
  <si>
    <t xml:space="preserve">26mm 軸用ロックリングプライヤー         </t>
  </si>
  <si>
    <t>0337</t>
  </si>
  <si>
    <t>EA650DD-14</t>
  </si>
  <si>
    <t xml:space="preserve">28mm/1540mm 超ロングチゼル              </t>
  </si>
  <si>
    <t>0343</t>
  </si>
  <si>
    <t>EA598MA-1</t>
  </si>
  <si>
    <t xml:space="preserve"> 584mm マグネットピックアップ(ﾌﾚｷｼﾌﾞﾙ)  </t>
  </si>
  <si>
    <t>0349</t>
  </si>
  <si>
    <t>EA617DJ-317</t>
  </si>
  <si>
    <t xml:space="preserve">3/8"DRx17mm ボルトリムーバーソケット    </t>
  </si>
  <si>
    <t>0356</t>
  </si>
  <si>
    <t>EA928AG-562</t>
  </si>
  <si>
    <t>720-1220mm 洗車モップ･ﾏｲｸﾛﾌｧｲﾊﾞｰ(伸縮型)</t>
  </si>
  <si>
    <t>0358</t>
  </si>
  <si>
    <t>EA928AG-575</t>
  </si>
  <si>
    <t xml:space="preserve">285mm 水切りワイパー(吸水ﾀｵﾙ付)         </t>
  </si>
  <si>
    <t>EA929DB-503</t>
  </si>
  <si>
    <t xml:space="preserve">408x408mm 吸水洗車タオル(ｿﾌﾄﾀｯﾁ)        </t>
  </si>
  <si>
    <t>0369</t>
  </si>
  <si>
    <t>EA573WE-8</t>
  </si>
  <si>
    <t xml:space="preserve">  8x 92mm 六角棒レンチ(ｽﾃﾝﾚｽ製)         </t>
  </si>
  <si>
    <t>0405</t>
  </si>
  <si>
    <t>EA617GH-5</t>
  </si>
  <si>
    <t xml:space="preserve">3/8"DR/ 5x49mm [INHEX]ビットソケット    </t>
  </si>
  <si>
    <t>EA614DC-12</t>
  </si>
  <si>
    <t xml:space="preserve">12mm ｺﾝﾋﾞﾈｰｼｮﾝﾚﾝﾁ(ﾏﾙﾁｱﾝｸﾞﾙ･ﾗﾁｪｯﾄ式)     </t>
  </si>
  <si>
    <t>0444</t>
  </si>
  <si>
    <t>EA614H-1</t>
  </si>
  <si>
    <t xml:space="preserve">10本組/8-22mm 片目片口スパナ            </t>
  </si>
  <si>
    <t>EA614H-169</t>
  </si>
  <si>
    <t xml:space="preserve">1- 1/16" 片目片口スパナ                 </t>
  </si>
  <si>
    <t>EA614H-171</t>
  </si>
  <si>
    <t xml:space="preserve">1- 3/16" 片目片口スパナ                 </t>
  </si>
  <si>
    <t>EA614H-172</t>
  </si>
  <si>
    <t xml:space="preserve">1- 1/ 4" 片目片口スパナ                 </t>
  </si>
  <si>
    <t>EA614H-180</t>
  </si>
  <si>
    <t xml:space="preserve">1- 3/ 4" 片目片口スパナ                 </t>
  </si>
  <si>
    <t>0463</t>
  </si>
  <si>
    <t>EA618CR-115</t>
  </si>
  <si>
    <t xml:space="preserve">1/2"DRx15㎜/43㎜ [INHEX]ビットソケット  </t>
  </si>
  <si>
    <t>0466</t>
  </si>
  <si>
    <t>EA614A-5</t>
  </si>
  <si>
    <t xml:space="preserve">5.5mm 片目片口スパナ(ｼｮｰﾄｻｲｽﾞ)          </t>
  </si>
  <si>
    <t>EA614AB-10</t>
  </si>
  <si>
    <t xml:space="preserve">10mm 片目片口スパナ                     </t>
  </si>
  <si>
    <t>0468</t>
  </si>
  <si>
    <t>EA614BR-70</t>
  </si>
  <si>
    <t xml:space="preserve"> 70mm 片目片口スパナ                    </t>
  </si>
  <si>
    <t>0470</t>
  </si>
  <si>
    <t>EA164DV-62</t>
  </si>
  <si>
    <t xml:space="preserve">1/2"DR ｲﾝﾊﾟｸﾄﾕﾆﾊﾞｰｻﾙﾃﾞｨｰﾌﾟｿｹｯﾄｾｯﾄ       </t>
  </si>
  <si>
    <t>EA164DV-67</t>
  </si>
  <si>
    <t>EA164EL-4</t>
  </si>
  <si>
    <t>3/4"DR/1"-1･1/2"/８個組 ｲﾝﾊﾟｸﾄﾃﾞｨｰﾌﾟｿｹｯﾄ</t>
  </si>
  <si>
    <t>0471</t>
  </si>
  <si>
    <t>EA164XB-19</t>
  </si>
  <si>
    <t xml:space="preserve">1/2"DRx19mm インパクトソケット･ﾃﾞｨｰﾌﾟ   </t>
  </si>
  <si>
    <t>0478</t>
  </si>
  <si>
    <t>EA164GV-122</t>
  </si>
  <si>
    <t>3/4"DR/22mm ﾍｯﾄﾞﾎﾞﾙﾄｿｹｯﾄ(ｼﾘﾝﾀﾞｰ/ﾌﾗｲﾎｲﾙ用</t>
  </si>
  <si>
    <t>0486</t>
  </si>
  <si>
    <t>EA602AC-36</t>
  </si>
  <si>
    <t xml:space="preserve">36mm/460mm ラチェットレンチ(ｼﾉ付)       </t>
  </si>
  <si>
    <t>0493</t>
  </si>
  <si>
    <t>EA534XE-230</t>
  </si>
  <si>
    <t xml:space="preserve">267mm ｾｰﾌﾃｨｰ･ﾜｲﾔｰﾂｲｽﾀｰ(左ねじり)        </t>
  </si>
  <si>
    <t>0507</t>
  </si>
  <si>
    <t>EA552EX-24</t>
  </si>
  <si>
    <t xml:space="preserve">1.8x0.4x148mm [-]ﾄﾞﾗｲﾊﾞｰ(調整用･ｾﾗﾐｯｸ)  </t>
  </si>
  <si>
    <t>0518</t>
  </si>
  <si>
    <t>EA560PE-00B</t>
  </si>
  <si>
    <t xml:space="preserve">#00x 60mm [+]ドライバー                 </t>
  </si>
  <si>
    <t>0520</t>
  </si>
  <si>
    <t>EA573LW-1.3</t>
  </si>
  <si>
    <t xml:space="preserve">1.27x 50mm [Hexagon]ドライバー          </t>
  </si>
  <si>
    <t>EA573LY</t>
  </si>
  <si>
    <t>2.0-6.0mm６本組 [Ball-Hexagon]ドライバー</t>
  </si>
  <si>
    <t>0521</t>
  </si>
  <si>
    <t>EA573MF-6</t>
  </si>
  <si>
    <t xml:space="preserve"> T6x 50mm [Torx]ドライバー              </t>
  </si>
  <si>
    <t>0528</t>
  </si>
  <si>
    <t>EA564KJ-101</t>
  </si>
  <si>
    <t xml:space="preserve">#1x#2 [+]ﾄﾞﾗｲﾊﾞｰ(差替･手元六角付)       </t>
  </si>
  <si>
    <t>0534</t>
  </si>
  <si>
    <t>EA560SW-13</t>
  </si>
  <si>
    <t xml:space="preserve">1/4"Hex x175mm ドライバーハンドル(ﾌﾚｷ)  </t>
  </si>
  <si>
    <t>0551</t>
  </si>
  <si>
    <t>EA813AF-4</t>
  </si>
  <si>
    <t xml:space="preserve">#2x120mm 衝撃吸収ビット(高硬度/2本組)   </t>
  </si>
  <si>
    <t>0558</t>
  </si>
  <si>
    <t>EA573GN-115</t>
  </si>
  <si>
    <t xml:space="preserve">1.5x 90mm ロング六角棒レンチ            </t>
  </si>
  <si>
    <t>0560</t>
  </si>
  <si>
    <t>EA573BE-167</t>
  </si>
  <si>
    <t xml:space="preserve"> 7/64"x 90mm [Hexagon]キーレンチ(ｲﾝﾁ)   </t>
  </si>
  <si>
    <t>0563</t>
  </si>
  <si>
    <t>EA573BM-3</t>
  </si>
  <si>
    <t xml:space="preserve">3.0x150mm [Hexagon]Ｔ型レンチ           </t>
  </si>
  <si>
    <t>EA573BN-10</t>
  </si>
  <si>
    <t xml:space="preserve">5/16"x150mm [Hexagon]Ｔ型レンチ         </t>
  </si>
  <si>
    <t>0566</t>
  </si>
  <si>
    <t>EA573KN-120</t>
  </si>
  <si>
    <t xml:space="preserve">T20 x150mm [Hexlobe]Ｔ型ドライバー      </t>
  </si>
  <si>
    <t>0567</t>
  </si>
  <si>
    <t>EA566AD-1</t>
  </si>
  <si>
    <t xml:space="preserve">オーリング＆オイルシールピック          </t>
  </si>
  <si>
    <t>0569</t>
  </si>
  <si>
    <t>EA574A-2</t>
  </si>
  <si>
    <t xml:space="preserve">2.0x 88mm センターポンチ(精密)          </t>
  </si>
  <si>
    <t>EA574A-2.5</t>
  </si>
  <si>
    <t xml:space="preserve">2.5x 95mm センターポンチ(精密)          </t>
  </si>
  <si>
    <t>0575</t>
  </si>
  <si>
    <t>EA826VJ-9</t>
  </si>
  <si>
    <t>140mm ﾀﾞｲﾔﾓﾝﾄﾞ鑢(平･丸･6本組/粗･中･細目)</t>
  </si>
  <si>
    <t>0577</t>
  </si>
  <si>
    <t>EA521VL-6</t>
  </si>
  <si>
    <t>160mm 精密やすり(平･半丸･丸-6本/荒･油目)</t>
  </si>
  <si>
    <t>0582</t>
  </si>
  <si>
    <t>EA521TF-2</t>
  </si>
  <si>
    <t xml:space="preserve">6x160mm やすり(幅広/平/中目)            </t>
  </si>
  <si>
    <t>0590</t>
  </si>
  <si>
    <t>EA522GD-102</t>
  </si>
  <si>
    <t xml:space="preserve">12x170x22mm/# 80  ｽﾃｨｯｸｺﾞﾑ砥石(ﾋﾟﾝｸ)    </t>
  </si>
  <si>
    <t>0596</t>
  </si>
  <si>
    <t>EA109AH-52</t>
  </si>
  <si>
    <t xml:space="preserve">8.0x121mm 精密用導電ﾌﾞﾗｼ(馬毛・ｽﾃﾝﾚｽ柄) </t>
  </si>
  <si>
    <t>0604</t>
  </si>
  <si>
    <t>EA109KD-5</t>
  </si>
  <si>
    <t xml:space="preserve">225mm 柄付ブラシ(ﾅｲﾛﾝ製/2行･曲)         </t>
  </si>
  <si>
    <t>0615</t>
  </si>
  <si>
    <t>EA508SG-105A</t>
  </si>
  <si>
    <t xml:space="preserve">φ179x215mm/ 5.0L ポット(ｽﾃﾝﾚｽ製)       </t>
  </si>
  <si>
    <t>0619</t>
  </si>
  <si>
    <t>EA929AE-68B</t>
  </si>
  <si>
    <t xml:space="preserve">600x380mm 工業用ワイパー(12ﾊﾟｯｸ)        </t>
  </si>
  <si>
    <t>0623</t>
  </si>
  <si>
    <t>EA929DH-25</t>
  </si>
  <si>
    <t xml:space="preserve">吸収材キット(液体･危険物用)             </t>
  </si>
  <si>
    <t>0625</t>
  </si>
  <si>
    <t>EA520HA-101</t>
  </si>
  <si>
    <t xml:space="preserve">250mm 車輪(EA520HA-1用)                 </t>
  </si>
  <si>
    <t>0639</t>
  </si>
  <si>
    <t>EA992BE-2</t>
  </si>
  <si>
    <t xml:space="preserve">φ130mm じょうご(ﾌﾛｰﾄｲﾝｼﾞｹｰﾀｰ付)        </t>
  </si>
  <si>
    <t>0646</t>
  </si>
  <si>
    <t>EA991CN-101H</t>
  </si>
  <si>
    <t>1/8"NPT グリースポンプ用カプラー(六角付)</t>
  </si>
  <si>
    <t>0654</t>
  </si>
  <si>
    <t>EA525DH-26</t>
  </si>
  <si>
    <t xml:space="preserve">100mm ミーリングバイス(回転台付)        </t>
  </si>
  <si>
    <t>0655</t>
  </si>
  <si>
    <t>EA637CF-6</t>
  </si>
  <si>
    <t xml:space="preserve">M 6/ 60mm クランククランプ              </t>
  </si>
  <si>
    <t>0656</t>
  </si>
  <si>
    <t>EA637BC-12L</t>
  </si>
  <si>
    <t xml:space="preserve">M12x 94mm サポートスクリュー            </t>
  </si>
  <si>
    <t>0657</t>
  </si>
  <si>
    <t>EA637EC-16</t>
  </si>
  <si>
    <t xml:space="preserve"> 42- 52mm スクリュージャッキ            </t>
  </si>
  <si>
    <t>0661</t>
  </si>
  <si>
    <t>EA948GD-54</t>
  </si>
  <si>
    <t xml:space="preserve">M14x26mm スクリューキャップ(20個)       </t>
  </si>
  <si>
    <t>0666</t>
  </si>
  <si>
    <t>EA525ML-32</t>
  </si>
  <si>
    <t xml:space="preserve">109mm マグネットベース(ﾊﾞｲｽ用)          </t>
  </si>
  <si>
    <t>EA525MM-200</t>
  </si>
  <si>
    <t xml:space="preserve">64mm/0- 57mm ﾏﾙﾁﾊﾞｲｽ(低床型/ﾏｸﾞﾈｯﾄﾍﾞｰｽ) </t>
  </si>
  <si>
    <t>EA525MM-201</t>
  </si>
  <si>
    <t xml:space="preserve">26mm/0- 73mm ﾐﾆﾊﾞｲｽ(低床型/ﾏｸﾞﾈｯﾄﾍﾞｰｽ)  </t>
  </si>
  <si>
    <t>0675</t>
  </si>
  <si>
    <t>EA595GM-2</t>
  </si>
  <si>
    <t xml:space="preserve">0.20x0.12x120mm 精密用ﾋﾟﾝｾｯﾄ(非磁性合金 </t>
  </si>
  <si>
    <t>0677</t>
  </si>
  <si>
    <t>EA595AR-10</t>
  </si>
  <si>
    <t xml:space="preserve">105mm 精密用ピンセット(ｽﾃﾝﾚｽ製 ESD)     </t>
  </si>
  <si>
    <t>0687</t>
  </si>
  <si>
    <t>EA756B-96</t>
  </si>
  <si>
    <t xml:space="preserve">x 4.0/φ35mm ポケットルーペ(LEDﾗｲﾄ付)   </t>
  </si>
  <si>
    <t>0689</t>
  </si>
  <si>
    <t>EA304AL-27</t>
  </si>
  <si>
    <t xml:space="preserve">φ5.2mm 交換用こて先 (EA304AL用)        </t>
  </si>
  <si>
    <t>0690</t>
  </si>
  <si>
    <t>EA304AM-6</t>
  </si>
  <si>
    <t xml:space="preserve">φ5.0mm 交換用こて先 (EA304AM用)        </t>
  </si>
  <si>
    <t>0692</t>
  </si>
  <si>
    <t>EA305ZA-1</t>
  </si>
  <si>
    <t xml:space="preserve">半田ごて台                              </t>
  </si>
  <si>
    <t>0702</t>
  </si>
  <si>
    <t>EA109DY-116</t>
  </si>
  <si>
    <t xml:space="preserve">φ3.0x 70mm 精密用ｸﾘｰﾆﾝｸﾞｽﾃｨｯｸ(50本)    </t>
  </si>
  <si>
    <t>0711</t>
  </si>
  <si>
    <t>EA720ZT-11A</t>
  </si>
  <si>
    <t xml:space="preserve">0.5-15m レーザー距離計                  </t>
  </si>
  <si>
    <t>0714</t>
  </si>
  <si>
    <t>EA720LJ-15</t>
  </si>
  <si>
    <t xml:space="preserve">13mmx 15m 巻尺(ｽﾃﾝﾚｽﾃｰﾌﾟ)               </t>
  </si>
  <si>
    <t>0728</t>
  </si>
  <si>
    <t>EA781XD-3A</t>
  </si>
  <si>
    <t xml:space="preserve">600-1680mm 三脚(ｷｬﾘｰﾊﾞｯｸﾞ付)            </t>
  </si>
  <si>
    <t>0740</t>
  </si>
  <si>
    <t>EA725CJ-30</t>
  </si>
  <si>
    <t xml:space="preserve">300mm デジタルノギス(超硬付)            </t>
  </si>
  <si>
    <t>0759</t>
  </si>
  <si>
    <t>EA715CA-75</t>
  </si>
  <si>
    <t xml:space="preserve">2200g(0.01g) 電子天秤(校正用分銅内蔵型) </t>
  </si>
  <si>
    <t>0760</t>
  </si>
  <si>
    <t>EA715CB-13A</t>
  </si>
  <si>
    <t xml:space="preserve">  20kg( 10g) 防滴型デジタルはかり       </t>
  </si>
  <si>
    <t>EA715CB-7</t>
  </si>
  <si>
    <t xml:space="preserve">5,000g(2.0g) 防水型デジタルはかり       </t>
  </si>
  <si>
    <t>0765</t>
  </si>
  <si>
    <t>EA776AZ-27</t>
  </si>
  <si>
    <t xml:space="preserve"> 20ml [12880μs/cm] 導電率標準液(25ﾊﾟｯｸ)</t>
  </si>
  <si>
    <t>0768</t>
  </si>
  <si>
    <t>EA710BS-1</t>
  </si>
  <si>
    <t xml:space="preserve">φ200-350mm ＬＰガス残量チェッカー      </t>
  </si>
  <si>
    <t>0777</t>
  </si>
  <si>
    <t>EA707A-29</t>
  </si>
  <si>
    <t xml:space="preserve">[EA707A-27,-28用] 変換アダプタ          </t>
  </si>
  <si>
    <t>0783</t>
  </si>
  <si>
    <t>EA707XC-36</t>
  </si>
  <si>
    <t xml:space="preserve">910mm テストリード                      </t>
  </si>
  <si>
    <t>0789</t>
  </si>
  <si>
    <t>EA709BC-1</t>
  </si>
  <si>
    <t xml:space="preserve">アナログ絶縁抵抗計(3ﾚﾝｼﾞ)               </t>
  </si>
  <si>
    <t>EA709BB-1</t>
  </si>
  <si>
    <t xml:space="preserve">アナログ絶縁抵抗計(4ﾚﾝｼﾞ)               </t>
  </si>
  <si>
    <t>0790</t>
  </si>
  <si>
    <t>EA709BJ</t>
  </si>
  <si>
    <t xml:space="preserve">高精度デジタル抵抗計                    </t>
  </si>
  <si>
    <t>0799</t>
  </si>
  <si>
    <t>EA743AD-4</t>
  </si>
  <si>
    <t xml:space="preserve">デジタル風速・風温計                    </t>
  </si>
  <si>
    <t>0807</t>
  </si>
  <si>
    <t>EA742MK-50</t>
  </si>
  <si>
    <t xml:space="preserve">熱中症指数計 (多機能型)                 </t>
  </si>
  <si>
    <t>0820</t>
  </si>
  <si>
    <t>EA857DS-1</t>
  </si>
  <si>
    <t xml:space="preserve">AC100V/1200W セーバーソー               </t>
  </si>
  <si>
    <t>0824</t>
  </si>
  <si>
    <t>EA810CG-1</t>
  </si>
  <si>
    <t xml:space="preserve">28mm ロータリーハンマードリル           </t>
  </si>
  <si>
    <t>0834</t>
  </si>
  <si>
    <t>EA854XH-1A</t>
  </si>
  <si>
    <t xml:space="preserve">DC18V [充電式]シャー                    </t>
  </si>
  <si>
    <t>0840</t>
  </si>
  <si>
    <t>EA841B-4A</t>
  </si>
  <si>
    <t xml:space="preserve">355mm/1450W 高速切断機                  </t>
  </si>
  <si>
    <t>0841</t>
  </si>
  <si>
    <t>EA854BC-2A</t>
  </si>
  <si>
    <t xml:space="preserve">AC100V/400W ジグソー                    </t>
  </si>
  <si>
    <t>0845</t>
  </si>
  <si>
    <t>EA813T-5</t>
  </si>
  <si>
    <t xml:space="preserve">充電ドライバーケース                    </t>
  </si>
  <si>
    <t>0848</t>
  </si>
  <si>
    <t>EA857PA-16</t>
  </si>
  <si>
    <t xml:space="preserve">DC18.0V レシプロソー(充電式)            </t>
  </si>
  <si>
    <t>0849</t>
  </si>
  <si>
    <t>EA897PA-11C</t>
  </si>
  <si>
    <t xml:space="preserve">DC14.4V 電動ブロワ(充電式)              </t>
  </si>
  <si>
    <t>0855</t>
  </si>
  <si>
    <t>EA818PR-11</t>
  </si>
  <si>
    <t xml:space="preserve">2300- 4500rpm ﾏｲｸﾛｸﾞﾗｲﾝﾀﾞｰｾｯﾄ(低速型)   </t>
  </si>
  <si>
    <t>EA818PR-25</t>
  </si>
  <si>
    <t xml:space="preserve">AC100V ﾏｲｸﾛｸﾞﾗｲﾝﾀﾞｰ用ダストキャッチャー </t>
  </si>
  <si>
    <t>0859</t>
  </si>
  <si>
    <t>EA818EC-12</t>
  </si>
  <si>
    <t>[EA818EA･EE･EF用] シールドアタッチメント</t>
  </si>
  <si>
    <t>0863</t>
  </si>
  <si>
    <t>EA365RA-6</t>
  </si>
  <si>
    <t xml:space="preserve">DC18V ヒートガン(本体のみ/充電式)       </t>
  </si>
  <si>
    <t>0865</t>
  </si>
  <si>
    <t>EA896AH-7</t>
  </si>
  <si>
    <t xml:space="preserve">AC100V/ 500W バケツ用投込みヒーター     </t>
  </si>
  <si>
    <t>EA896AH-9</t>
  </si>
  <si>
    <t xml:space="preserve">AC100V/1.0kW 樹脂ペール用ヒーター       </t>
  </si>
  <si>
    <t>0867</t>
  </si>
  <si>
    <t>EA812-16</t>
  </si>
  <si>
    <t xml:space="preserve">AC100V→ 0-30V/3.0A 直流安定化電源      </t>
  </si>
  <si>
    <t>0881</t>
  </si>
  <si>
    <t>EA824-5</t>
  </si>
  <si>
    <t xml:space="preserve"> 5.0x 92mm ｽﾄﾚｰﾄｼｬﾝｸﾄﾞﾘﾙ(HSS.2本)       </t>
  </si>
  <si>
    <t>0884</t>
  </si>
  <si>
    <t>EA824PD-5.9</t>
  </si>
  <si>
    <t xml:space="preserve"> 5.9x205mm ﾄﾞﾘﾙﾋﾞｯﾄ(TiAlN coat･Co-HSS)  </t>
  </si>
  <si>
    <t>0885</t>
  </si>
  <si>
    <t>EA824NS-8.2</t>
  </si>
  <si>
    <t xml:space="preserve"> 8.2x125mm ﾄﾞﾘﾙﾋﾞｯﾄ(AG coat/ｽﾃﾝﾚｽ用)    </t>
  </si>
  <si>
    <t>EA824NS-8.3</t>
  </si>
  <si>
    <t xml:space="preserve"> 8.3x125mm ﾄﾞﾘﾙﾋﾞｯﾄ(AG coat/ｽﾃﾝﾚｽ用)    </t>
  </si>
  <si>
    <t>EA824NS-9.5S</t>
  </si>
  <si>
    <t xml:space="preserve"> 9.5x 90mm ｽﾃﾝﾚｽ用ｼｮｰﾄﾄﾞﾘﾙ(AG coat･HSS) </t>
  </si>
  <si>
    <t>0890</t>
  </si>
  <si>
    <t>EA824PE-3.8</t>
  </si>
  <si>
    <t xml:space="preserve"> 3.8x180mm ﾄﾞﾘﾙﾋﾞｯﾄ(六角軸･鉄工用/HSS)  </t>
  </si>
  <si>
    <t>0893</t>
  </si>
  <si>
    <t>EA827JB-12</t>
  </si>
  <si>
    <t xml:space="preserve">12.4mm ｶｳﾝﾀｰｼﾝｸ(1/4"六角軸/HSS･TiNｺｰﾄ)  </t>
  </si>
  <si>
    <t>EA824EC-4B</t>
  </si>
  <si>
    <t>4.0x 69mm/60ﾟ ｾﾝﾀｰﾄﾞﾘﾙ(軸 11 mm/ｺｰﾃｨﾝｸﾞ)</t>
  </si>
  <si>
    <t>EA827H-20</t>
  </si>
  <si>
    <t>20.5mm カウンターシンク(1/4"六角軸・HSS)</t>
  </si>
  <si>
    <t>0894</t>
  </si>
  <si>
    <t>EA827HV-25</t>
  </si>
  <si>
    <t xml:space="preserve">27.0x280mm/MT-3 マシンリーマー          </t>
  </si>
  <si>
    <t>EA824RD-5.0</t>
  </si>
  <si>
    <t xml:space="preserve"> 5.0x 60mm ｴﾝﾄﾞﾐﾙ(AlCr coat/超硬･4枚刃) </t>
  </si>
  <si>
    <t>EA827HT-23</t>
  </si>
  <si>
    <t xml:space="preserve">12.0x150mm ハンドリーマー               </t>
  </si>
  <si>
    <t>0901</t>
  </si>
  <si>
    <t>EA829VP-6</t>
  </si>
  <si>
    <t xml:space="preserve">M 6x 1.0 ハンドタップ(ﾊｲｶｰﾎﾞﾝｽﾁｰﾙ/中)   </t>
  </si>
  <si>
    <t>0913</t>
  </si>
  <si>
    <t>EA829MM-6</t>
  </si>
  <si>
    <t xml:space="preserve"> M 6x1.0 /50mm ダイス(SKS2)             </t>
  </si>
  <si>
    <t>0920</t>
  </si>
  <si>
    <t>EA819DG-36</t>
  </si>
  <si>
    <t xml:space="preserve">8.0mm/90ﾟ/55mm ﾀﾞｲﾔﾓﾝﾄﾞﾊﾞｰ(傘型/3mm軸)  </t>
  </si>
  <si>
    <t>0925</t>
  </si>
  <si>
    <t>EA819AT-82</t>
  </si>
  <si>
    <t xml:space="preserve"> 5x10mm/3mm軸 フェルトバフ(ｿﾌﾄ)         </t>
  </si>
  <si>
    <t>0936</t>
  </si>
  <si>
    <t>EA819XA</t>
  </si>
  <si>
    <t xml:space="preserve">６本組 超硬カッター(6mm軸)              </t>
  </si>
  <si>
    <t>0941</t>
  </si>
  <si>
    <t>EA819GB-104</t>
  </si>
  <si>
    <t xml:space="preserve">#100･13x20mm/6mm軸 軸付ゴム砥石(ﾊｰﾄﾞ)   </t>
  </si>
  <si>
    <t>EA819WB</t>
  </si>
  <si>
    <t xml:space="preserve">４本組 軸付砥石セット(6mm軸)            </t>
  </si>
  <si>
    <t>EA819GB-901</t>
  </si>
  <si>
    <t xml:space="preserve">４本組 軸付ゴム砥石セット(6mm軸)        </t>
  </si>
  <si>
    <t>0943</t>
  </si>
  <si>
    <t>EA825V-18M</t>
  </si>
  <si>
    <t xml:space="preserve"> 6.0-18.0mm バリビット(9.5mm軸)         </t>
  </si>
  <si>
    <t>0948</t>
  </si>
  <si>
    <t>EA822E-15S</t>
  </si>
  <si>
    <t xml:space="preserve">15mm 超硬付深穴ホールソー               </t>
  </si>
  <si>
    <t>EA822E-42S</t>
  </si>
  <si>
    <t xml:space="preserve">42mm 超硬付深穴ホールソー               </t>
  </si>
  <si>
    <t>0952</t>
  </si>
  <si>
    <t>EA810MK-1</t>
  </si>
  <si>
    <t xml:space="preserve">５本組 ＳＤＳプラスドリルセット         </t>
  </si>
  <si>
    <t>0953</t>
  </si>
  <si>
    <t>EA820AC-29</t>
  </si>
  <si>
    <t xml:space="preserve">29x170mm 振動用ロングコアドリル         </t>
  </si>
  <si>
    <t>0955</t>
  </si>
  <si>
    <t>EA810TC-40</t>
  </si>
  <si>
    <t xml:space="preserve">105x400mm スコップ(六角軸)              </t>
  </si>
  <si>
    <t>0956</t>
  </si>
  <si>
    <t>EA810TC-46</t>
  </si>
  <si>
    <t xml:space="preserve">150x270mm 四角ランマ(六角軸)            </t>
  </si>
  <si>
    <t>0957</t>
  </si>
  <si>
    <t>EA824DP-5.0</t>
  </si>
  <si>
    <t xml:space="preserve">5.0㎜ 下穴錐(六角軸/HSS)                </t>
  </si>
  <si>
    <t>0959</t>
  </si>
  <si>
    <t>EA824W-33A</t>
  </si>
  <si>
    <t xml:space="preserve">33x210mm オーガービット                 </t>
  </si>
  <si>
    <t>0960</t>
  </si>
  <si>
    <t>EA851CD-12A</t>
  </si>
  <si>
    <t xml:space="preserve">φ165x1.5x20mm/52T 超硬チップソー       </t>
  </si>
  <si>
    <t>0961</t>
  </si>
  <si>
    <t>EA851CA-305</t>
  </si>
  <si>
    <t xml:space="preserve">φ305x2.3x25.4mm/60T 超硬チップソー     </t>
  </si>
  <si>
    <t>0963</t>
  </si>
  <si>
    <t>EA857SC-11A</t>
  </si>
  <si>
    <t xml:space="preserve">152mmx 6T ﾚｼﾌﾟﾛｿｰﾌﾞﾚｰﾄﾞ(木工用/5枚)     </t>
  </si>
  <si>
    <t>0968</t>
  </si>
  <si>
    <t>EA809XX-7</t>
  </si>
  <si>
    <t># 240/125mm 穴付ﾃﾞｨｽｸﾍﾟｰﾊﾟｰ(ﾏｼﾞｯｸ式/5枚)</t>
  </si>
  <si>
    <t>EA809XX-8</t>
  </si>
  <si>
    <t># 320/125mm 穴付ﾃﾞｨｽｸﾍﾟｰﾊﾟｰ(ﾏｼﾞｯｸ式/5枚)</t>
  </si>
  <si>
    <t>0977</t>
  </si>
  <si>
    <t>EA809-117</t>
  </si>
  <si>
    <t xml:space="preserve">φ100x10mm/M10x1.5 ﾀﾞｲﾔﾓﾝﾄﾞｶｯﾀｰ(V溝)    </t>
  </si>
  <si>
    <t>0983</t>
  </si>
  <si>
    <t>EA819EK-14</t>
  </si>
  <si>
    <t xml:space="preserve">28.6x90mm パワーブラシ(ｽﾃﾝﾚｽ製)         </t>
  </si>
  <si>
    <t>0984</t>
  </si>
  <si>
    <t>EA683SN-7</t>
  </si>
  <si>
    <t xml:space="preserve">#2x#3x65mm ドライバービット(5本組)      </t>
  </si>
  <si>
    <t>EA683SN-2</t>
  </si>
  <si>
    <t xml:space="preserve">#2x 65mm ドライバービット(5本組)        </t>
  </si>
  <si>
    <t>0985</t>
  </si>
  <si>
    <t>EA813A-506</t>
  </si>
  <si>
    <t xml:space="preserve">#2x 65mm トーションビット(5本)          </t>
  </si>
  <si>
    <t>0997</t>
  </si>
  <si>
    <t>EA162KJ-13</t>
  </si>
  <si>
    <t xml:space="preserve">[EA162KJ-3用] 125mm 替パッド            </t>
  </si>
  <si>
    <t>0998</t>
  </si>
  <si>
    <t>EA162DN</t>
  </si>
  <si>
    <t xml:space="preserve">180mm/ 6,500rpm アングルグラインダー    </t>
  </si>
  <si>
    <t>1004</t>
  </si>
  <si>
    <t>EA121BM-1</t>
  </si>
  <si>
    <t xml:space="preserve"> 1.0L スプレーガン(下ｶｯﾌﾟ付)            </t>
  </si>
  <si>
    <t>1008</t>
  </si>
  <si>
    <t>EA123BK-2B</t>
  </si>
  <si>
    <t xml:space="preserve">3.0穴x100mm エアーブローガン(LEDﾗｲﾄ付)  </t>
  </si>
  <si>
    <t>1009</t>
  </si>
  <si>
    <t>EA123SB</t>
  </si>
  <si>
    <t xml:space="preserve">2.0穴x 60mm/G 1/4" エアーブローガン     </t>
  </si>
  <si>
    <t>1016</t>
  </si>
  <si>
    <t>EA153SC-32</t>
  </si>
  <si>
    <t xml:space="preserve">Rc 1/4" Ｍ.Ｒ. ユニット                 </t>
  </si>
  <si>
    <t>1018</t>
  </si>
  <si>
    <t>EA153SG-25</t>
  </si>
  <si>
    <t xml:space="preserve">Rc1/4" スピードコントローラー           </t>
  </si>
  <si>
    <t>1031</t>
  </si>
  <si>
    <t>EA432DF-6</t>
  </si>
  <si>
    <t xml:space="preserve">6.00mm 銅管エルボ(90°/10個)            </t>
  </si>
  <si>
    <t>1034</t>
  </si>
  <si>
    <t>EA140GH-15</t>
  </si>
  <si>
    <t>G1/2"･ 11x16mm雌ねじ付ﾎｰｽ継手(ﾌﾟﾛﾃｸﾀｰ付)</t>
  </si>
  <si>
    <t>1035</t>
  </si>
  <si>
    <t>EA140EM-3</t>
  </si>
  <si>
    <t xml:space="preserve">Rc 3/8" 雌ねじプラグ(ｴｱｰﾎｰｽ用/2個)      </t>
  </si>
  <si>
    <t>1037</t>
  </si>
  <si>
    <t>EA140GE-2</t>
  </si>
  <si>
    <t xml:space="preserve">G 1/4" 雌ねじプラグ(ｽﾁｰﾙ製)             </t>
  </si>
  <si>
    <t>EA140TD-2</t>
  </si>
  <si>
    <t>6.5mm エアーカップリングソケット(ﾎﾞﾀﾝ式)</t>
  </si>
  <si>
    <t>1041</t>
  </si>
  <si>
    <t>EA141EB-8</t>
  </si>
  <si>
    <t xml:space="preserve"> 8.0mm ホースニップル                   </t>
  </si>
  <si>
    <t>EA141A-324</t>
  </si>
  <si>
    <t xml:space="preserve"> R 1/4"x10.5mm 雄ねじステム(アングル型) </t>
  </si>
  <si>
    <t>1045</t>
  </si>
  <si>
    <t>EA141A-24</t>
  </si>
  <si>
    <t>R 3/4"x19.0mm 雄ねじｽﾃﾑ(ｴｲﾄﾆｯﾌﾟﾙ/ｽﾃﾝﾚｽ製</t>
  </si>
  <si>
    <t>1048</t>
  </si>
  <si>
    <t>EA425BH-140</t>
  </si>
  <si>
    <t xml:space="preserve">R 3/8"x10.5mm ボールバルブ(ｽﾃﾑ式･ﾐﾆﾁｭｱ) </t>
  </si>
  <si>
    <t>EA425BS-22</t>
  </si>
  <si>
    <t xml:space="preserve">R 1/4"xG 1/4" ミニボールバルブ          </t>
  </si>
  <si>
    <t>EA425BS-233</t>
  </si>
  <si>
    <t xml:space="preserve">R 3/8"xG 3/8" ボールバルブ(真鍮)        </t>
  </si>
  <si>
    <t>1058</t>
  </si>
  <si>
    <t>EA469FD-24A</t>
  </si>
  <si>
    <t xml:space="preserve">2･1/2" 溶接チーズ(ｽﾃﾝﾚｽ製)              </t>
  </si>
  <si>
    <t>EA469FH-14A</t>
  </si>
  <si>
    <t xml:space="preserve">1･1/2"/ 5K 溶接差込みフランジ(ｽﾃﾝﾚｽ製)  </t>
  </si>
  <si>
    <t>1059</t>
  </si>
  <si>
    <t>EA470CA-20</t>
  </si>
  <si>
    <t xml:space="preserve">Rc  2"   グローブバルブ(JIS)            </t>
  </si>
  <si>
    <t>EA470CA-30</t>
  </si>
  <si>
    <t xml:space="preserve">Rc  3"   グローブバルブ(JIS)            </t>
  </si>
  <si>
    <t>1063</t>
  </si>
  <si>
    <t>EA470EB-24</t>
  </si>
  <si>
    <t xml:space="preserve">2･1/2" ウォームギア式ダンパー           </t>
  </si>
  <si>
    <t>1064</t>
  </si>
  <si>
    <t>EA470DV-20</t>
  </si>
  <si>
    <t xml:space="preserve">Rc  2"   電磁弁                         </t>
  </si>
  <si>
    <t>1065</t>
  </si>
  <si>
    <t>EA465AN-120</t>
  </si>
  <si>
    <t xml:space="preserve">   2"  Ｙ形ストレーナー(青銅製)         </t>
  </si>
  <si>
    <t>1066</t>
  </si>
  <si>
    <t>EA465AA-14</t>
  </si>
  <si>
    <t xml:space="preserve">1･1/2" スイングチャッキバルブ           </t>
  </si>
  <si>
    <t>EA469SC-8</t>
  </si>
  <si>
    <t xml:space="preserve">Rc 1" [透視式]サイトグラス(ｽﾃﾝﾚｽ製)     </t>
  </si>
  <si>
    <t>1072</t>
  </si>
  <si>
    <t>EA467CC-9.5</t>
  </si>
  <si>
    <t xml:space="preserve">9.5㎜ ＬＰＧ･ゴム管･バンド(2個)         </t>
  </si>
  <si>
    <t>EA468L-120</t>
  </si>
  <si>
    <t xml:space="preserve">300W/20m 水道凍結防止帯(金属配管用)     </t>
  </si>
  <si>
    <t>1101</t>
  </si>
  <si>
    <t>EA956NA-116</t>
  </si>
  <si>
    <t xml:space="preserve"> 41mm 高さ調整脚(平玉型/ｽﾃﾝﾚｽ製)        </t>
  </si>
  <si>
    <t>1105</t>
  </si>
  <si>
    <t>EA922AL-2</t>
  </si>
  <si>
    <t xml:space="preserve">水切りネット(30枚)                      </t>
  </si>
  <si>
    <t>EA468DC-22B</t>
  </si>
  <si>
    <t xml:space="preserve">40A/R 1･1/2" 共栓(業務用/ｽﾃﾝﾚｽ製)       </t>
  </si>
  <si>
    <t>1109</t>
  </si>
  <si>
    <t>EA463AP-103</t>
  </si>
  <si>
    <t xml:space="preserve">104-114mm 手締めﾎｰｽｸﾗﾝﾌﾟ(ﾀﾞﾌﾞﾙﾜｲﾔｰ/2個) </t>
  </si>
  <si>
    <t>1114</t>
  </si>
  <si>
    <t>EA475-55</t>
  </si>
  <si>
    <t xml:space="preserve">550mmx8.0mm 結束バンド(10本)            </t>
  </si>
  <si>
    <t>1116</t>
  </si>
  <si>
    <t>EA475AX-25</t>
  </si>
  <si>
    <t xml:space="preserve">249x 4.8mm 結束バンド(ﾅｲﾛﾝ12/100本)     </t>
  </si>
  <si>
    <t>1118</t>
  </si>
  <si>
    <t>EA475TM-11</t>
  </si>
  <si>
    <t xml:space="preserve">5.0-13.0mm 結束バンドツール             </t>
  </si>
  <si>
    <t>1125</t>
  </si>
  <si>
    <t>EA440AV-120</t>
  </si>
  <si>
    <t xml:space="preserve">20A ガス配管用バンド(被覆鋼管用/2個)    </t>
  </si>
  <si>
    <t>EA440BW-106</t>
  </si>
  <si>
    <t xml:space="preserve">48.6mm  ステンレス薄肉管用吊バンド      </t>
  </si>
  <si>
    <t>1133</t>
  </si>
  <si>
    <t>EA947FA-74</t>
  </si>
  <si>
    <t xml:space="preserve">30x10x22mm ワイヤーステッカー(5個)      </t>
  </si>
  <si>
    <t>EA947FA-22</t>
  </si>
  <si>
    <t xml:space="preserve">3-5mm 丸型コードクリップ(粘着/7個)      </t>
  </si>
  <si>
    <t>EA947FA-24</t>
  </si>
  <si>
    <t xml:space="preserve">20x10x12mm コードクリップ(粘着付/10個)  </t>
  </si>
  <si>
    <t>1136</t>
  </si>
  <si>
    <t>EA940AH-252</t>
  </si>
  <si>
    <t xml:space="preserve">300V/ 7A/ 20m ﾋﾞﾆｰﾙｷｬﾌﾞﾀｲﾔｹｰﾌﾞﾙ(3芯/黒) </t>
  </si>
  <si>
    <t>1139</t>
  </si>
  <si>
    <t>EA944AC-113</t>
  </si>
  <si>
    <t xml:space="preserve">30mmx25m 電線保護チューブ(ﾏｼﾞｯｸ式)      </t>
  </si>
  <si>
    <t>1141</t>
  </si>
  <si>
    <t>EA948HB-211</t>
  </si>
  <si>
    <t xml:space="preserve"> 7 -11  mm ケーブルグランド             </t>
  </si>
  <si>
    <t>1154</t>
  </si>
  <si>
    <t>EA940CD-491</t>
  </si>
  <si>
    <t xml:space="preserve">[1連用] コンセントプレート              </t>
  </si>
  <si>
    <t>EA940CD-561</t>
  </si>
  <si>
    <t xml:space="preserve">防気･防塵カバー(1連用)                  </t>
  </si>
  <si>
    <t>1158</t>
  </si>
  <si>
    <t>EA940CE-253</t>
  </si>
  <si>
    <t xml:space="preserve">メタル製プレート(3個/1列)               </t>
  </si>
  <si>
    <t>1159</t>
  </si>
  <si>
    <t>EA940CG-1A</t>
  </si>
  <si>
    <t xml:space="preserve">屋外コンセント用セキュリティーカバー    </t>
  </si>
  <si>
    <t>EA940CE-702</t>
  </si>
  <si>
    <t xml:space="preserve">[2個用] 防滴型プレート(ﾒﾀﾙ製)           </t>
  </si>
  <si>
    <t>EA940CE-703</t>
  </si>
  <si>
    <t xml:space="preserve">[3個用] 防滴型プレート(ﾒﾀﾙ製)           </t>
  </si>
  <si>
    <t>1160</t>
  </si>
  <si>
    <t>EA940CE-512</t>
  </si>
  <si>
    <t xml:space="preserve">125V/15A ﾌﾛｱｰｺﾝｾﾝﾄ/角型(1口/ｱｰｽ付)      </t>
  </si>
  <si>
    <t>1165</t>
  </si>
  <si>
    <t>EA940BZ-123</t>
  </si>
  <si>
    <t xml:space="preserve">250V/30A 引掛けプラグ(接地3P)           </t>
  </si>
  <si>
    <t>1181</t>
  </si>
  <si>
    <t>EA944BR-4</t>
  </si>
  <si>
    <t xml:space="preserve">38.1x228mm 熱収縮チューブ(肉厚/黒)      </t>
  </si>
  <si>
    <t>1182</t>
  </si>
  <si>
    <t>EA944BZ-31</t>
  </si>
  <si>
    <t xml:space="preserve"> 25.0mm 常温収縮チューブ                </t>
  </si>
  <si>
    <t>1188</t>
  </si>
  <si>
    <t>EA940NB-2</t>
  </si>
  <si>
    <t xml:space="preserve">100V/200V･  4 kw 電磁接触器(標準形)     </t>
  </si>
  <si>
    <t>1189</t>
  </si>
  <si>
    <t>EA940NF-61</t>
  </si>
  <si>
    <t xml:space="preserve"> 12.0-18.0 A  サーマルリレー(標準形)    </t>
  </si>
  <si>
    <t>1197</t>
  </si>
  <si>
    <t>EA940DA-27A</t>
  </si>
  <si>
    <t xml:space="preserve">AC200V 押ボタンスイッチ(LED照光赤)      </t>
  </si>
  <si>
    <t>1199</t>
  </si>
  <si>
    <t>EA940DE-74</t>
  </si>
  <si>
    <t xml:space="preserve">AC/DC24V/E10(23mm) ＬＥＤランプ(ｸﾞﾘｰﾝ)  </t>
  </si>
  <si>
    <t>1201</t>
  </si>
  <si>
    <t>EA815ZX-6</t>
  </si>
  <si>
    <t xml:space="preserve"> 500VA 電源トランス                     </t>
  </si>
  <si>
    <t>EA940DS-12A</t>
  </si>
  <si>
    <t xml:space="preserve"> 2 g シリコングリス(ｸﾞﾗﾌｪﾝ)             </t>
  </si>
  <si>
    <t>EA940MX-102</t>
  </si>
  <si>
    <t xml:space="preserve">100V/0.2kw  インバーター(3相ﾓｰﾀｰ制御用) </t>
  </si>
  <si>
    <t>1202</t>
  </si>
  <si>
    <t>EA940P-5B</t>
  </si>
  <si>
    <t>ブースター付室内アンテナ(ﾃﾞｼﾞﾀﾙ放送対応)</t>
  </si>
  <si>
    <t>1203</t>
  </si>
  <si>
    <t>EA940PL-114</t>
  </si>
  <si>
    <t xml:space="preserve">テレビ配線ケーブル(S5CFBAL/30m)         </t>
  </si>
  <si>
    <t>1207</t>
  </si>
  <si>
    <t>EA948AD-9</t>
  </si>
  <si>
    <t xml:space="preserve">M12 雌ねじノブ                          </t>
  </si>
  <si>
    <t>1208</t>
  </si>
  <si>
    <t>EA948BR-110</t>
  </si>
  <si>
    <t xml:space="preserve"> M8x16mm/32x13.0mm 雄ねじノブ           </t>
  </si>
  <si>
    <t>1209</t>
  </si>
  <si>
    <t>EA948BD-42</t>
  </si>
  <si>
    <t xml:space="preserve"> M4/φ10mm 雌ねじノブ(ｽﾃﾝﾚｽ製)          </t>
  </si>
  <si>
    <t>1210</t>
  </si>
  <si>
    <t>EA948BD-23</t>
  </si>
  <si>
    <t xml:space="preserve"> M4x17/φ10mm 雄ねじノブ(ｽﾃﾝﾚｽ製)       </t>
  </si>
  <si>
    <t>EA948CE-87</t>
  </si>
  <si>
    <t xml:space="preserve">125mm/17mm [ｽﾁｰﾙ製]角穴ｽﾄﾚｰﾄクランク    </t>
  </si>
  <si>
    <t>EA948BD-22</t>
  </si>
  <si>
    <t xml:space="preserve"> M4x10/φ10mm 雄ねじノブ(ｽﾃﾝﾚｽ製)       </t>
  </si>
  <si>
    <t>1212</t>
  </si>
  <si>
    <t>EA948CB-401</t>
  </si>
  <si>
    <t xml:space="preserve">M4x10mm 雄ねじミニクランプレバー(ﾌﾞﾗｯｸ) </t>
  </si>
  <si>
    <t>EA948CB-404</t>
  </si>
  <si>
    <t xml:space="preserve">M4x25mm 雄ねじミニクランプレバー(ﾌﾞﾗｯｸ) </t>
  </si>
  <si>
    <t>1213</t>
  </si>
  <si>
    <t>EA948CH-110</t>
  </si>
  <si>
    <t xml:space="preserve"> M8x30mm 雄ねじカムレバー(回転式)       </t>
  </si>
  <si>
    <t>1216</t>
  </si>
  <si>
    <t>EA948JD-14</t>
  </si>
  <si>
    <t xml:space="preserve">200mm [左方向/上目盛] スケール(ｽﾃﾝﾚｽ)   </t>
  </si>
  <si>
    <t>EA948JD-41</t>
  </si>
  <si>
    <t xml:space="preserve"> 50mm [左方向/下目盛] スケール(ｽﾃﾝﾚｽ)   </t>
  </si>
  <si>
    <t>1227</t>
  </si>
  <si>
    <t>EA967EA-14</t>
  </si>
  <si>
    <t xml:space="preserve"> #80-BS スナップアイドル                </t>
  </si>
  <si>
    <t>EA501C-3</t>
  </si>
  <si>
    <t xml:space="preserve">3/8"用 チェーンカッター                 </t>
  </si>
  <si>
    <t>1228</t>
  </si>
  <si>
    <t>EA966BB-10</t>
  </si>
  <si>
    <t xml:space="preserve">UCFL210/50mm 菱フランジ型ユニット       </t>
  </si>
  <si>
    <t>1230</t>
  </si>
  <si>
    <t>EA966AA-6</t>
  </si>
  <si>
    <t xml:space="preserve">[6006 2NSE] ゴムシール型ベアリング      </t>
  </si>
  <si>
    <t>1231</t>
  </si>
  <si>
    <t>EA966EG-6</t>
  </si>
  <si>
    <t xml:space="preserve">[6006-2RU]深溝玉軸受                    </t>
  </si>
  <si>
    <t>EA966EG-7</t>
  </si>
  <si>
    <t xml:space="preserve">[6007-2RU]深溝玉軸受                    </t>
  </si>
  <si>
    <t>1239</t>
  </si>
  <si>
    <t>EA947BE-25</t>
  </si>
  <si>
    <t xml:space="preserve">4.5x35mm ドリルプラグ(ﾎﾞｰﾄﾞ･ALC/25個)   </t>
  </si>
  <si>
    <t>1242</t>
  </si>
  <si>
    <t>EA945SL-21</t>
  </si>
  <si>
    <t xml:space="preserve">4.0x25mm ｺﾝｸﾘｰﾄﾋﾞｽ(ﾅﾍﾞ頭/ｽﾃﾝﾚｽ/200本)   </t>
  </si>
  <si>
    <t>1278</t>
  </si>
  <si>
    <t>EA949ZA-301</t>
  </si>
  <si>
    <t>M30/31.0x50.0x4.0mm 平ﾜｯｼｬｰ(ﾅｲﾛﾝ製/10枚)</t>
  </si>
  <si>
    <t>1280</t>
  </si>
  <si>
    <t>EA949AM-14</t>
  </si>
  <si>
    <t xml:space="preserve">ピアスビスセット(六角頭ｼｰﾙ付/ｽﾃﾝﾚｽ)     </t>
  </si>
  <si>
    <t>1302</t>
  </si>
  <si>
    <t>EA423RW-18A</t>
  </si>
  <si>
    <t xml:space="preserve">S-18   オーリング(ﾆﾄﾘﾙ2種/固定用/5個)   </t>
  </si>
  <si>
    <t>1315</t>
  </si>
  <si>
    <t>EA781BT-22</t>
  </si>
  <si>
    <t xml:space="preserve">100mmx10m ﾏｸﾞﾈｯﾄﾛｰﾙ(ﾎﾜｲﾄﾎﾞｰﾄﾞﾀｲﾌﾟ/黄)   </t>
  </si>
  <si>
    <t>1318</t>
  </si>
  <si>
    <t>EA781GC-36</t>
  </si>
  <si>
    <t xml:space="preserve">φ32mm ノブ付マグネット                 </t>
  </si>
  <si>
    <t>1319</t>
  </si>
  <si>
    <t>EA781GB-9</t>
  </si>
  <si>
    <t xml:space="preserve">φ29x 5mm マグネットフック              </t>
  </si>
  <si>
    <t>EA781GB-106</t>
  </si>
  <si>
    <t xml:space="preserve">φ16x35mm マグネットフック(ﾈｵｼﾞｳﾑ)      </t>
  </si>
  <si>
    <t>EA781GB-108</t>
  </si>
  <si>
    <t xml:space="preserve">φ26x42mm マグネットフック(ﾈｵｼﾞｳﾑ)      </t>
  </si>
  <si>
    <t>1320</t>
  </si>
  <si>
    <t>EA951FX-61</t>
  </si>
  <si>
    <t xml:space="preserve">305x 68x 60mm  ツールハンガー(ﾏｸﾞﾈｯﾄ式) </t>
  </si>
  <si>
    <t>1324</t>
  </si>
  <si>
    <t>EA951BJ-10</t>
  </si>
  <si>
    <t xml:space="preserve">38x 92mm ラッチ(ｽﾃﾝﾚｽ製)                </t>
  </si>
  <si>
    <t>1326</t>
  </si>
  <si>
    <t>EA951LA-3</t>
  </si>
  <si>
    <t xml:space="preserve">ドアーチェーン                          </t>
  </si>
  <si>
    <t>1329</t>
  </si>
  <si>
    <t>EA951B-21</t>
  </si>
  <si>
    <t xml:space="preserve">107mm W貫抜(ｽﾃﾝﾚｽ製)                    </t>
  </si>
  <si>
    <t>1336</t>
  </si>
  <si>
    <t>EA951EA-251A</t>
  </si>
  <si>
    <t xml:space="preserve">19x 54mm Ｚ型連結金具(ｽﾃﾝﾚｽ製)          </t>
  </si>
  <si>
    <t>1337</t>
  </si>
  <si>
    <t>EA951EC-49</t>
  </si>
  <si>
    <t xml:space="preserve">500x250x38mm 強力棚受(鋼板製)           </t>
  </si>
  <si>
    <t>1341</t>
  </si>
  <si>
    <t>EA951BY-401</t>
  </si>
  <si>
    <t xml:space="preserve">25x20mm トルクヒンジ(樹脂製/2個)        </t>
  </si>
  <si>
    <t>1342</t>
  </si>
  <si>
    <t>EA951M-54</t>
  </si>
  <si>
    <t xml:space="preserve"> 31mm ローラーキャッチ(右用)            </t>
  </si>
  <si>
    <t>1349</t>
  </si>
  <si>
    <t>EA951EK-19</t>
  </si>
  <si>
    <t xml:space="preserve"> 52mm(19mm) ブラケット(中間用 ｽﾃﾝﾚｽ製)  </t>
  </si>
  <si>
    <t>1351</t>
  </si>
  <si>
    <t>EA951BU-38A</t>
  </si>
  <si>
    <t xml:space="preserve">4.5x38mm ねじ付フック(ｺｰﾃｨﾝｸﾞ付/4個)    </t>
  </si>
  <si>
    <t>1354</t>
  </si>
  <si>
    <t>EA951DV-2</t>
  </si>
  <si>
    <t xml:space="preserve">20～40mm/25mm ベルト付回転フック(OD色)  </t>
  </si>
  <si>
    <t>1361</t>
  </si>
  <si>
    <t>EA638DE-12</t>
  </si>
  <si>
    <t xml:space="preserve">54x75mm アイプレート(ｽﾃﾝﾚｽ製)           </t>
  </si>
  <si>
    <t>1369</t>
  </si>
  <si>
    <t>EA951AH-306</t>
  </si>
  <si>
    <t xml:space="preserve">0.6mmx 20m ステンレス線(硬質)           </t>
  </si>
  <si>
    <t>1373</t>
  </si>
  <si>
    <t>EA628TL-4</t>
  </si>
  <si>
    <t xml:space="preserve"> 4mmx300m クレモナロープ(１２打ち)      </t>
  </si>
  <si>
    <t>1377</t>
  </si>
  <si>
    <t>EA638HA-1</t>
  </si>
  <si>
    <t>21.0x 7.0x 2.5mm クイックリング(ｽﾃﾝﾚｽ製)</t>
  </si>
  <si>
    <t>EA638HE-2</t>
  </si>
  <si>
    <t>33.5x 8.5x 3.0mm クイックリング(ｽﾃﾝﾚｽ製)</t>
  </si>
  <si>
    <t>1378</t>
  </si>
  <si>
    <t>EA638JP-131</t>
  </si>
  <si>
    <t xml:space="preserve">6.0x60.0mm スナップフック(鉄亜鉛ﾒｯｷ)    </t>
  </si>
  <si>
    <t>1399</t>
  </si>
  <si>
    <t>EA983AE-41</t>
  </si>
  <si>
    <t xml:space="preserve">800mm 構内道路標識[徐行]                </t>
  </si>
  <si>
    <t>EA983AE-42</t>
  </si>
  <si>
    <t xml:space="preserve">800mm 構内道路標識[一時停止]            </t>
  </si>
  <si>
    <t>1400</t>
  </si>
  <si>
    <t>EA944PJ-8</t>
  </si>
  <si>
    <t xml:space="preserve">150mmx5m ラインテープ(加熱接着式/白)    </t>
  </si>
  <si>
    <t>1409</t>
  </si>
  <si>
    <t>EA983FN-25G</t>
  </si>
  <si>
    <t xml:space="preserve"> 25x25x20mm 角型保護キャップ(ｸﾞﾚｰ/2個)  </t>
  </si>
  <si>
    <t>1411</t>
  </si>
  <si>
    <t>EA440HA-101</t>
  </si>
  <si>
    <t xml:space="preserve">200x 300x3.0mm ﾊﾟﾝﾁﾝｸﾞｱﾙﾐ複合板(ﾌﾞﾛﾝｽﾞ) </t>
  </si>
  <si>
    <t>EA440HA-135</t>
  </si>
  <si>
    <t xml:space="preserve">450x 900x3.0mm ﾊﾟﾝﾁﾝｸﾞｱﾙﾐ複合板(ｼﾙﾊﾞｰ)  </t>
  </si>
  <si>
    <t>1412</t>
  </si>
  <si>
    <t>EA440DX-112</t>
  </si>
  <si>
    <t xml:space="preserve">600x900x1.0mm PET-G板(透明/5枚)         </t>
  </si>
  <si>
    <t>EA440DX-107</t>
  </si>
  <si>
    <t xml:space="preserve">450x600x1.0mm PET-G板(透明/5枚)         </t>
  </si>
  <si>
    <t>1413</t>
  </si>
  <si>
    <t>EA440DY-202</t>
  </si>
  <si>
    <t xml:space="preserve">300x600x0.5mm 硬質塩ビ板(ｸﾘｱ/10枚)      </t>
  </si>
  <si>
    <t>EA440DY-281</t>
  </si>
  <si>
    <t xml:space="preserve">300x300x0.5mm 硬質塩ビ板(黒/1枚)        </t>
  </si>
  <si>
    <t>1414</t>
  </si>
  <si>
    <t>EA440DW-305</t>
  </si>
  <si>
    <t xml:space="preserve">100ml アクリル板用研磨剤                </t>
  </si>
  <si>
    <t>EA441EL-1</t>
  </si>
  <si>
    <t xml:space="preserve">φ 30x 50mm アクリル円柱(透明)          </t>
  </si>
  <si>
    <t>1415</t>
  </si>
  <si>
    <t>EA997XC-14</t>
  </si>
  <si>
    <t xml:space="preserve">250x250x1.0mm ゴム板                    </t>
  </si>
  <si>
    <t>1417</t>
  </si>
  <si>
    <t>EA997XD-43</t>
  </si>
  <si>
    <t xml:space="preserve">200x200x10mm スポンジゴム(5枚)          </t>
  </si>
  <si>
    <t>1420</t>
  </si>
  <si>
    <t>EA997XD-124</t>
  </si>
  <si>
    <t xml:space="preserve">φ100x 10mm  ポリウレタンシート(5枚)    </t>
  </si>
  <si>
    <t>1424</t>
  </si>
  <si>
    <t>EA911AN-22</t>
  </si>
  <si>
    <t xml:space="preserve">φ28mm 抗ウイルス抗菌ﾌｨﾙﾑ(丸ﾎﾞﾀﾝ用/8枚) </t>
  </si>
  <si>
    <t>1449</t>
  </si>
  <si>
    <t>EA944KD-55A</t>
  </si>
  <si>
    <t xml:space="preserve">100x 5mmx2m 隙間埋めテープ(ﾎﾜｲﾄ)        </t>
  </si>
  <si>
    <t>1461</t>
  </si>
  <si>
    <t>EA351FD-25</t>
  </si>
  <si>
    <t xml:space="preserve"> 25A/1.5mm 内ﾌﾗﾝｼﾞﾊﾟｯｷﾝ(耐熱･耐蒸気/5K) </t>
  </si>
  <si>
    <t>1462</t>
  </si>
  <si>
    <t>EA351GS-65</t>
  </si>
  <si>
    <t xml:space="preserve"> 65A/3.0mm 全面ﾌﾗﾝｼﾞﾊﾟｯｷﾝ(高温用/5K)    </t>
  </si>
  <si>
    <t>1468</t>
  </si>
  <si>
    <t>EA935A-6</t>
  </si>
  <si>
    <t xml:space="preserve">310ml 強力シリコーン多用途接着剤(白)    </t>
  </si>
  <si>
    <t>1484</t>
  </si>
  <si>
    <t>EA934JA-1</t>
  </si>
  <si>
    <t xml:space="preserve">500g タイル目地材                       </t>
  </si>
  <si>
    <t>1488</t>
  </si>
  <si>
    <t>EA942EX-27</t>
  </si>
  <si>
    <t xml:space="preserve"> 40ml 導電塗料タッチアップペン(多用途)  </t>
  </si>
  <si>
    <t>1491</t>
  </si>
  <si>
    <t>EA942EC-13</t>
  </si>
  <si>
    <t xml:space="preserve"> 0.7L 油性･多目的塗料/鉄部･建物用(ｸﾞﾚｰ) </t>
  </si>
  <si>
    <t>1495</t>
  </si>
  <si>
    <t>EA508TM-57</t>
  </si>
  <si>
    <t xml:space="preserve">250cc 刷毛付ネジ口缶(ｽﾁｰﾙ製/8個)        </t>
  </si>
  <si>
    <t>EA508TM-108</t>
  </si>
  <si>
    <t xml:space="preserve"> 80cc 水性塗料缶(ｽﾁｰﾙ製)                </t>
  </si>
  <si>
    <t>1499</t>
  </si>
  <si>
    <t>EA765MP-255</t>
  </si>
  <si>
    <t xml:space="preserve">[金/中字]     ペイントマーカー          </t>
  </si>
  <si>
    <t>1500</t>
  </si>
  <si>
    <t>EA942CD-77</t>
  </si>
  <si>
    <t xml:space="preserve">７本組 油性･耐熱耐候マーカーセット      </t>
  </si>
  <si>
    <t>1503</t>
  </si>
  <si>
    <t>EA765MC-55</t>
  </si>
  <si>
    <t xml:space="preserve">[現場用] 水性色鉛筆(12本/桃)            </t>
  </si>
  <si>
    <t>1534</t>
  </si>
  <si>
    <t>EA925MS-31</t>
  </si>
  <si>
    <t xml:space="preserve">660x368mm ツールロール(25ﾎﾟｹｯﾄ)         </t>
  </si>
  <si>
    <t>1537</t>
  </si>
  <si>
    <t>EA508TM-23</t>
  </si>
  <si>
    <t xml:space="preserve">100cc トックリ缶(ｽﾁｰﾙ製/10個)           </t>
  </si>
  <si>
    <t>EA508TM-25</t>
  </si>
  <si>
    <t xml:space="preserve">250cc トックリ缶(ｽﾁｰﾙ製/8個)            </t>
  </si>
  <si>
    <t>1541</t>
  </si>
  <si>
    <t>EA508TB-22</t>
  </si>
  <si>
    <t xml:space="preserve">227x306x103mm/ 5.0L ＰＰパック(抗菌)    </t>
  </si>
  <si>
    <t>1542</t>
  </si>
  <si>
    <t>EA508TC-53</t>
  </si>
  <si>
    <t xml:space="preserve">276x383x171mm/11.6L 密閉保存容器(PP製)  </t>
  </si>
  <si>
    <t>1578</t>
  </si>
  <si>
    <t>EA506LD-110B</t>
  </si>
  <si>
    <t xml:space="preserve">[EA506LD-21A,22AC用]フタ(ﾌﾞﾙｰ/10個)     </t>
  </si>
  <si>
    <t>1585</t>
  </si>
  <si>
    <t>EA957AF-51</t>
  </si>
  <si>
    <t xml:space="preserve">499x499x970mm 回転ﾊﾟｰﾂﾄﾚｰﾗｯｸ(24個)      </t>
  </si>
  <si>
    <t>1599</t>
  </si>
  <si>
    <t>EA683ZE-2</t>
  </si>
  <si>
    <t xml:space="preserve"> 880x416x1029mm ツールカート(二段引出し)</t>
  </si>
  <si>
    <t>1620</t>
  </si>
  <si>
    <t>EA976BY-61</t>
  </si>
  <si>
    <t xml:space="preserve">φ28mmx2.0m 樹脂ｺｰﾄ鉄ﾊﾟｲﾌﾟ(ﾄﾗ/2本)      </t>
  </si>
  <si>
    <t>1623</t>
  </si>
  <si>
    <t>EA976AW-401S</t>
  </si>
  <si>
    <t xml:space="preserve">[ﾊﾟｲﾌﾟﾗｯｸ用] 75mm差込ｷｬｽﾀｰ(固定/4個)    </t>
  </si>
  <si>
    <t>1624</t>
  </si>
  <si>
    <t>EA976AW-522</t>
  </si>
  <si>
    <t xml:space="preserve">[樹脂ﾊﾟｲﾌﾟ用] メタルブッシング          </t>
  </si>
  <si>
    <t>EA976AW-507</t>
  </si>
  <si>
    <t>φ47x 75mm [ﾊﾟｲﾌﾟﾗｯｸ用] ｱｼﾞｬｽﾀｰ(ｺﾞﾑｸｯｼｮﾝ</t>
  </si>
  <si>
    <t>1658</t>
  </si>
  <si>
    <t>EA520BS-23</t>
  </si>
  <si>
    <t xml:space="preserve">600x400x740mm/2段 ピッキングカート      </t>
  </si>
  <si>
    <t>EA520BS-24</t>
  </si>
  <si>
    <t xml:space="preserve">750x500x740mm/2段 ピッキングカート      </t>
  </si>
  <si>
    <t>1675</t>
  </si>
  <si>
    <t>EA986TA-150</t>
  </si>
  <si>
    <t xml:space="preserve"> 50mm キャスター(ﾂｲﾝﾎｲｰﾙ･ﾌﾞﾚｰｷ付･自在)  </t>
  </si>
  <si>
    <t>1677</t>
  </si>
  <si>
    <t>EA986FB-3</t>
  </si>
  <si>
    <t xml:space="preserve">80mm/M12 キャスター(自在金具/ねじ式)    </t>
  </si>
  <si>
    <t>1678</t>
  </si>
  <si>
    <t>EA986PT-846</t>
  </si>
  <si>
    <t>50mm/22mm ｷｬｽﾀｰ(自在金具･ﾌﾞﾚｰｷ付･ﾊﾟｲﾌﾟ用</t>
  </si>
  <si>
    <t>1685</t>
  </si>
  <si>
    <t>EA986TL-1</t>
  </si>
  <si>
    <t xml:space="preserve">75mm/750kg ﾚﾍﾞﾘﾝｸﾞｷｬｽﾀ-(自在)           </t>
  </si>
  <si>
    <t>1702</t>
  </si>
  <si>
    <t>EA986VE-305</t>
  </si>
  <si>
    <t xml:space="preserve">105mm 戸車車輪(Ｖ型・重量用)            </t>
  </si>
  <si>
    <t>1703</t>
  </si>
  <si>
    <t>EA986SP-2</t>
  </si>
  <si>
    <t xml:space="preserve">14x5mm ガイドローラー(F型)              </t>
  </si>
  <si>
    <t>1706</t>
  </si>
  <si>
    <t>EA949HA-255</t>
  </si>
  <si>
    <t xml:space="preserve">φ40mm/M 8x 70mm アジャスターベース     </t>
  </si>
  <si>
    <t>1711</t>
  </si>
  <si>
    <t>EA425DR-4</t>
  </si>
  <si>
    <t xml:space="preserve">G 1/2" 雌ねじプラグ(油圧用/ﾊﾞﾙﾌﾞ付)     </t>
  </si>
  <si>
    <t>1715</t>
  </si>
  <si>
    <t>EA988MM-2</t>
  </si>
  <si>
    <t xml:space="preserve">3.43kN/10m パワープーラー               </t>
  </si>
  <si>
    <t>1724</t>
  </si>
  <si>
    <t>EA628RB-38</t>
  </si>
  <si>
    <t xml:space="preserve">38mm バックル(ﾌﾛﾝﾄﾘﾘｰｽ/ﾌﾟﾗｽﾁｯｸ製)       </t>
  </si>
  <si>
    <t>1726</t>
  </si>
  <si>
    <t>EA944M-40</t>
  </si>
  <si>
    <t xml:space="preserve">20mmx6.0m 両面マジック結束バンド(黒)    </t>
  </si>
  <si>
    <t>EA944MA-111</t>
  </si>
  <si>
    <t xml:space="preserve">25mmx4.8m 荷崩れ防止･結束ﾏｼﾞｯｸﾊﾞﾝﾄﾞ(黒) </t>
  </si>
  <si>
    <t>1729</t>
  </si>
  <si>
    <t>EA628WL-6</t>
  </si>
  <si>
    <t xml:space="preserve">φ5.0mmx2.0m 丸ゴムロープ               </t>
  </si>
  <si>
    <t>1730</t>
  </si>
  <si>
    <t>EA628RX-8</t>
  </si>
  <si>
    <t xml:space="preserve">    5mm コードエンドストッパー(10個)    </t>
  </si>
  <si>
    <t>1732</t>
  </si>
  <si>
    <t>EA628A-24</t>
  </si>
  <si>
    <t xml:space="preserve">9.5mmx15m 軽量ポリロープ                </t>
  </si>
  <si>
    <t>1737</t>
  </si>
  <si>
    <t>EA987SE-10</t>
  </si>
  <si>
    <t xml:space="preserve"> 75mm ｼｬｯｸﾙ式ｻﾝﾏﾌﾞﾛｯｸ(ｽﾃﾝﾚｽ製/ｽﾃﾝﾚｽ車)  </t>
  </si>
  <si>
    <t>1742</t>
  </si>
  <si>
    <t>EA981WM-83</t>
  </si>
  <si>
    <t xml:space="preserve">1.8x1.8m ﾜｲﾔｰﾓｯｺ(2点吊/ｼｰﾄ無)           </t>
  </si>
  <si>
    <t>1745</t>
  </si>
  <si>
    <t>EA981FG-5</t>
  </si>
  <si>
    <t xml:space="preserve"> 25mmx5.0m/ 1.0ton ベルトスリング(ｼｸﾞﾅﾙ)</t>
  </si>
  <si>
    <t>EA981CM-2.5</t>
  </si>
  <si>
    <t xml:space="preserve">150mmx2.5m/5.0ton ｼｸﾞﾅﾙｽﾘﾝｸﾞ(JIS3等級)  </t>
  </si>
  <si>
    <t>1746</t>
  </si>
  <si>
    <t>EA981CV-4</t>
  </si>
  <si>
    <t xml:space="preserve"> 40mmx4.0m/ 1.0ton ベルトスリング(ﾏﾙﾁ)  </t>
  </si>
  <si>
    <t>1747</t>
  </si>
  <si>
    <t>EA981DG-1</t>
  </si>
  <si>
    <t xml:space="preserve">36mmx1.0m/1.0ton ベルトスリング(ｴﾝﾄﾞﾚｽ) </t>
  </si>
  <si>
    <t>EA981DG-4</t>
  </si>
  <si>
    <t xml:space="preserve">36mmx4.0m/1.0ton ベルトスリング(ｴﾝﾄﾞﾚｽ) </t>
  </si>
  <si>
    <t>1748</t>
  </si>
  <si>
    <t>EA981FD-51</t>
  </si>
  <si>
    <t xml:space="preserve">3.0 tonx1.0m 金具付スリング(３本懸け)   </t>
  </si>
  <si>
    <t>EA981FE-36A</t>
  </si>
  <si>
    <t xml:space="preserve">2.79tonx3.5m 金具付スリング(４本懸け)   </t>
  </si>
  <si>
    <t>1754</t>
  </si>
  <si>
    <t>EA981WM-120</t>
  </si>
  <si>
    <t xml:space="preserve">1.0t 丸型フレコンバッグ(半透明)         </t>
  </si>
  <si>
    <t>1758</t>
  </si>
  <si>
    <t>EA638F-125A</t>
  </si>
  <si>
    <t xml:space="preserve">4535kg 強力型シャックル(ｽﾃﾝﾚｽ製)        </t>
  </si>
  <si>
    <t>1759</t>
  </si>
  <si>
    <t>EA638KJ-19</t>
  </si>
  <si>
    <t xml:space="preserve">1000kg 角頭 シャックル(ｽﾃﾝﾚｽ製)         </t>
  </si>
  <si>
    <t>1770</t>
  </si>
  <si>
    <t>EA903BS-2</t>
  </si>
  <si>
    <t>600x400mm/0.33m作業台(ｸﾞﾚｰﾁﾝｸﾞ/伸縮/SUS)</t>
  </si>
  <si>
    <t>EA903PA-100</t>
  </si>
  <si>
    <t xml:space="preserve">蹴り止め(500mm幅)                       </t>
  </si>
  <si>
    <t>1778</t>
  </si>
  <si>
    <t>EA765MG-2</t>
  </si>
  <si>
    <t xml:space="preserve">0.7mm ボールペン･加圧式(黒/透明)        </t>
  </si>
  <si>
    <t>1784</t>
  </si>
  <si>
    <t>EA765MJ-58B</t>
  </si>
  <si>
    <t xml:space="preserve">[緑] ホワイトボードマーカー             </t>
  </si>
  <si>
    <t>1785</t>
  </si>
  <si>
    <t>EA765BR-67</t>
  </si>
  <si>
    <t xml:space="preserve"> 25㎜x10m はがせる修正テープ(詰替用)    </t>
  </si>
  <si>
    <t>1789</t>
  </si>
  <si>
    <t>EA762GE-26</t>
  </si>
  <si>
    <t xml:space="preserve">240x332mm/角2  ホワイト封筒(郵便枠なし) </t>
  </si>
  <si>
    <t>1790</t>
  </si>
  <si>
    <t>EA765ME-42</t>
  </si>
  <si>
    <t xml:space="preserve">0.4mm 製図用シャープペンシル(ｼﾙﾊﾞｰ)     </t>
  </si>
  <si>
    <t>1809</t>
  </si>
  <si>
    <t>EA526A-4A</t>
  </si>
  <si>
    <t xml:space="preserve">450mm フレキアーム付 両端クリップ       </t>
  </si>
  <si>
    <t>1810</t>
  </si>
  <si>
    <t>EA761LP-182A</t>
  </si>
  <si>
    <t xml:space="preserve">２Ｌ判 ボックスフレーム(ﾅﾁｭﾗﾙ)          </t>
  </si>
  <si>
    <t>1812</t>
  </si>
  <si>
    <t>EA762CJ-19</t>
  </si>
  <si>
    <t xml:space="preserve">300枚 名刺ホルダー(30穴ﾀｲﾌﾟ/ﾌﾞﾗｯｸ)      </t>
  </si>
  <si>
    <t>1814</t>
  </si>
  <si>
    <t>EA762FB-26</t>
  </si>
  <si>
    <t xml:space="preserve"> 32mm/ 90枚 バインダークリップ(10個)    </t>
  </si>
  <si>
    <t>1815</t>
  </si>
  <si>
    <t>EA762FC-43</t>
  </si>
  <si>
    <t xml:space="preserve">27mm 割鋲(100本入)                      </t>
  </si>
  <si>
    <t>1816</t>
  </si>
  <si>
    <t>EA781GB-33</t>
  </si>
  <si>
    <t xml:space="preserve">89mm マグネットクリップ(青/2個)         </t>
  </si>
  <si>
    <t>1817</t>
  </si>
  <si>
    <t>EA762FG-143B</t>
  </si>
  <si>
    <t xml:space="preserve">31x65x36mm フック(ﾏｸﾞﾈｯﾄ付/20個)        </t>
  </si>
  <si>
    <t>1819</t>
  </si>
  <si>
    <t>EA638LA-22</t>
  </si>
  <si>
    <t xml:space="preserve">φ30mm/ 400g 吸盤フック(5個)            </t>
  </si>
  <si>
    <t>1820</t>
  </si>
  <si>
    <t>EA762DB-11A</t>
  </si>
  <si>
    <t xml:space="preserve">215x310mm/A4 マグネットカードケース(青) </t>
  </si>
  <si>
    <t>1822</t>
  </si>
  <si>
    <t>EA762DA-22</t>
  </si>
  <si>
    <t xml:space="preserve">Ａ４/Ｓ型 クリップボード(グリーン)      </t>
  </si>
  <si>
    <t>1824</t>
  </si>
  <si>
    <t>EA762CM-2</t>
  </si>
  <si>
    <t xml:space="preserve">Ａ４/Ｓ型 リングファイル(赤)            </t>
  </si>
  <si>
    <t>1826</t>
  </si>
  <si>
    <t>EA762CC-95</t>
  </si>
  <si>
    <t xml:space="preserve">A4/S型 クリアーブック(透明)             </t>
  </si>
  <si>
    <t>1828</t>
  </si>
  <si>
    <t>EA762CB-222</t>
  </si>
  <si>
    <t xml:space="preserve">Ａ７/106x 79mm クリアポケット(30枚)     </t>
  </si>
  <si>
    <t>1829</t>
  </si>
  <si>
    <t>EA762CB-294</t>
  </si>
  <si>
    <t xml:space="preserve">242x334mm/A4タテ型 ﾄﾞｷｭﾒﾝﾄﾎﾙﾀﾞｰ(ｲｴﾛｰ)   </t>
  </si>
  <si>
    <t>EA762CB-295</t>
  </si>
  <si>
    <t xml:space="preserve">242x334mm/A4タテ型 ﾄﾞｷｭﾒﾝﾄﾎﾙﾀﾞｰ(ｵﾚﾝｼﾞ)  </t>
  </si>
  <si>
    <t>1831</t>
  </si>
  <si>
    <t>EA762CB-244</t>
  </si>
  <si>
    <t xml:space="preserve">Ａ４ キャリーファイル(ｲｴﾛｰ)             </t>
  </si>
  <si>
    <t>1832</t>
  </si>
  <si>
    <t>EA762GA-152</t>
  </si>
  <si>
    <t xml:space="preserve">75x75mm 強粘着メモ(30枚x3個/3色)        </t>
  </si>
  <si>
    <t>EA762GA-147</t>
  </si>
  <si>
    <t>75x50mm/75x25mm 強粘着メモ(28枚x2個/2色)</t>
  </si>
  <si>
    <t>1836</t>
  </si>
  <si>
    <t>EA762CF-321</t>
  </si>
  <si>
    <t xml:space="preserve">A4/152x321x268mm ﾎﾞｯｸｽﾊﾞｯｸﾞ(ﾌﾞﾙｰ)       </t>
  </si>
  <si>
    <t>1839</t>
  </si>
  <si>
    <t>EA961KA-121</t>
  </si>
  <si>
    <t xml:space="preserve">170x160x30mm コインカウンター           </t>
  </si>
  <si>
    <t>1842</t>
  </si>
  <si>
    <t>EA761G-126</t>
  </si>
  <si>
    <t xml:space="preserve">10桁 計算機(ﾈｲﾋﾞｰ)                      </t>
  </si>
  <si>
    <t>EA761G-127</t>
  </si>
  <si>
    <t xml:space="preserve">10桁 計算機(ﾋﾟﾝｸ)                       </t>
  </si>
  <si>
    <t>1848</t>
  </si>
  <si>
    <t>EA761LJ-120</t>
  </si>
  <si>
    <t xml:space="preserve">900x1200mm 掲示板                       </t>
  </si>
  <si>
    <t>1849</t>
  </si>
  <si>
    <t>EA766ZD-22</t>
  </si>
  <si>
    <t xml:space="preserve"> 910x610mm 予定表ボード(硬質ﾎｰﾛ仕上げ)  </t>
  </si>
  <si>
    <t>1858</t>
  </si>
  <si>
    <t>EA764AB-160</t>
  </si>
  <si>
    <t xml:space="preserve">196mm USBマイクロホン(単一指向性/LED付) </t>
  </si>
  <si>
    <t>1864</t>
  </si>
  <si>
    <t>EA764AA-167</t>
  </si>
  <si>
    <t xml:space="preserve">有線マウス(IRLED/ｴﾙｺﾞﾄﾗｯｸﾎﾞｰﾙ)          </t>
  </si>
  <si>
    <t>1865</t>
  </si>
  <si>
    <t>EA764AA-198</t>
  </si>
  <si>
    <t xml:space="preserve">[充電式] ワイヤレスマウス(Qi対応)       </t>
  </si>
  <si>
    <t>1866</t>
  </si>
  <si>
    <t>EA764AA-191</t>
  </si>
  <si>
    <t xml:space="preserve">[単3x1本] ワイヤレスマウス(静音/赤)     </t>
  </si>
  <si>
    <t>1867</t>
  </si>
  <si>
    <t>EA764AT-151</t>
  </si>
  <si>
    <t xml:space="preserve">φ7x120mm 非通電タッチペン(ﾌﾞﾗｯｸ)       </t>
  </si>
  <si>
    <t>1879</t>
  </si>
  <si>
    <t>EA815GL-58A</t>
  </si>
  <si>
    <t xml:space="preserve">AC125V/15Ax 2m タップ(6口･個別ｽｲｯﾁ)     </t>
  </si>
  <si>
    <t>1885</t>
  </si>
  <si>
    <t>EA940CD-271</t>
  </si>
  <si>
    <t>AC100V/14A 3口タップ(USB A･Cﾎﾟｰﾄ各1個付)</t>
  </si>
  <si>
    <t>1890</t>
  </si>
  <si>
    <t>EA764AJ-88</t>
  </si>
  <si>
    <t xml:space="preserve">3.0m USBケーブル(A-B/2.0対応/黒･ｸﾞﾚｰ)   </t>
  </si>
  <si>
    <t>EA764AJ-195</t>
  </si>
  <si>
    <t xml:space="preserve">2.0m ミニUSBケーブル(A-ﾐﾆB8pin/2.0対応) </t>
  </si>
  <si>
    <t>1906</t>
  </si>
  <si>
    <t>EA764BY-25B</t>
  </si>
  <si>
    <t xml:space="preserve">137x81.5x32mm [5ﾎﾟｰﾄ]スイッチングハブ   </t>
  </si>
  <si>
    <t>1908</t>
  </si>
  <si>
    <t>EA764CG-42</t>
  </si>
  <si>
    <t xml:space="preserve"> 2m 光ファイバーケーブル(LCSC/ﾏﾙﾁﾓｰﾄﾞ)  </t>
  </si>
  <si>
    <t>1909</t>
  </si>
  <si>
    <t>EA764B-230</t>
  </si>
  <si>
    <t xml:space="preserve">30m ＬＡＮケーブル(ｶﾃｺﾞﾘｰ5e準拠)(ｸﾞﾘｰﾝ) </t>
  </si>
  <si>
    <t>1921</t>
  </si>
  <si>
    <t>EA764C-0.5</t>
  </si>
  <si>
    <t xml:space="preserve">0.5m モジュラーコード(6極2芯)           </t>
  </si>
  <si>
    <t>1927</t>
  </si>
  <si>
    <t>EA759XE-151</t>
  </si>
  <si>
    <t xml:space="preserve">A4判/24面  56 x  30 mm ﾌﾟﾘﾝﾀｰﾗﾍﾞﾙ(20枚) </t>
  </si>
  <si>
    <t>1931</t>
  </si>
  <si>
    <t>EA759GV-24C</t>
  </si>
  <si>
    <t xml:space="preserve">32GB USBフラッシュメモリー              </t>
  </si>
  <si>
    <t>EA759GV-109A</t>
  </si>
  <si>
    <t xml:space="preserve"> 32GB USBメモリー                       </t>
  </si>
  <si>
    <t>1932</t>
  </si>
  <si>
    <t>EA759GK-35D</t>
  </si>
  <si>
    <t xml:space="preserve">128GB ＳＤＸＣカード                    </t>
  </si>
  <si>
    <t>EA759GN-25B</t>
  </si>
  <si>
    <t xml:space="preserve"> 64GB micro SDXC メモリーカード         </t>
  </si>
  <si>
    <t>1938</t>
  </si>
  <si>
    <t>EA763ZD-5</t>
  </si>
  <si>
    <t xml:space="preserve">290x133x178mm/ 3.9L 3WAYﾊﾝﾄﾞｼｭﾚｯﾀﾞｰ     </t>
  </si>
  <si>
    <t>1939</t>
  </si>
  <si>
    <t>EA763ZD-95</t>
  </si>
  <si>
    <t xml:space="preserve">510x593x1033mm/110L ｵｰﾄﾌｨｰﾄﾞｼｭﾚｯﾀﾞｰ     </t>
  </si>
  <si>
    <t>1940</t>
  </si>
  <si>
    <t>EA763ZD-71</t>
  </si>
  <si>
    <t xml:space="preserve">445x580x890mm/83L ｵｰﾄﾌｨｰﾄﾞｼｭﾚｯﾀﾞｰ       </t>
  </si>
  <si>
    <t>EA763ZD-38B</t>
  </si>
  <si>
    <t xml:space="preserve">430x650x820mm/68.0L ｵｰﾄﾌｨｰﾄﾞｼｭﾚｯﾀﾞｰ     </t>
  </si>
  <si>
    <t>1941</t>
  </si>
  <si>
    <t>EA763AC-46B</t>
  </si>
  <si>
    <t xml:space="preserve">16ＧＢ/ 636時間 ＩＣレコーダー          </t>
  </si>
  <si>
    <t>1942</t>
  </si>
  <si>
    <t>EA798CC-106</t>
  </si>
  <si>
    <t xml:space="preserve">φ335mm [衛星電波]掛時計                </t>
  </si>
  <si>
    <t>1945</t>
  </si>
  <si>
    <t>EA798CG-91</t>
  </si>
  <si>
    <t xml:space="preserve">104x124x 50mm [電波]置時計              </t>
  </si>
  <si>
    <t>1949</t>
  </si>
  <si>
    <t>EA790AF-113</t>
  </si>
  <si>
    <t xml:space="preserve">トランシーバー用バッテリーパック        </t>
  </si>
  <si>
    <t>EA790AF-61</t>
  </si>
  <si>
    <t xml:space="preserve">トランシーバー用タイピンマイクロホン    </t>
  </si>
  <si>
    <t>EA790AF-62</t>
  </si>
  <si>
    <t xml:space="preserve">トランシーバー用イヤホンマイク          </t>
  </si>
  <si>
    <t>EA790AF-64</t>
  </si>
  <si>
    <t xml:space="preserve">DC8V トランシーバー用２口充電器(連結型) </t>
  </si>
  <si>
    <t>1956</t>
  </si>
  <si>
    <t>EA759GC-51A</t>
  </si>
  <si>
    <t xml:space="preserve">[829万画素]デジタルビデオカメラ(4K)     </t>
  </si>
  <si>
    <t>1957</t>
  </si>
  <si>
    <t>EA759GA-175E</t>
  </si>
  <si>
    <t xml:space="preserve">83倍ｽﾞｰﾑ ﾃﾞｼﾞﾀﾙｶﾒﾗ(保護ﾌｨﾙﾑ･SDｶｰﾄﾞ付)   </t>
  </si>
  <si>
    <t>EA759GA-71W</t>
  </si>
  <si>
    <t xml:space="preserve">40倍ｽﾞｰﾑ ﾃﾞｼﾞﾀﾙｶﾒﾗ(保護ﾌｨﾙﾑ+SDｶｰﾄﾞ付)   </t>
  </si>
  <si>
    <t>1962</t>
  </si>
  <si>
    <t>EA759Z-39B</t>
  </si>
  <si>
    <t xml:space="preserve">340x150x245mm カメラバッグ              </t>
  </si>
  <si>
    <t>1975</t>
  </si>
  <si>
    <t>EA954HC-12</t>
  </si>
  <si>
    <t xml:space="preserve">156x 854mm/3段 すき間ワゴン(ｽﾁｰﾙ製)     </t>
  </si>
  <si>
    <t>1978</t>
  </si>
  <si>
    <t>EA954DF-303</t>
  </si>
  <si>
    <t xml:space="preserve">1100x 800x700mm 平デスク                </t>
  </si>
  <si>
    <t>1979</t>
  </si>
  <si>
    <t>EA954HC-566</t>
  </si>
  <si>
    <t xml:space="preserve">1400x700x700mm 平デスク                 </t>
  </si>
  <si>
    <t>1981</t>
  </si>
  <si>
    <t>EA954EE-172R</t>
  </si>
  <si>
    <t xml:space="preserve">1800x750x700mm テーブル(折畳式/ﾛｰｽﾞ)    </t>
  </si>
  <si>
    <t>1982</t>
  </si>
  <si>
    <t>EA954HC-806</t>
  </si>
  <si>
    <t xml:space="preserve">1800x800x700mm ﾐｰﾃｨﾝｸﾞﾃｰﾌﾞﾙ(ﾎﾜｲﾄ)       </t>
  </si>
  <si>
    <t>1985</t>
  </si>
  <si>
    <t>EA956XA-243</t>
  </si>
  <si>
    <t xml:space="preserve">ビジネスチェアー(肘付/ｵﾚﾝｼﾞ)            </t>
  </si>
  <si>
    <t>2022</t>
  </si>
  <si>
    <t>EA927BB-161</t>
  </si>
  <si>
    <t xml:space="preserve">300x405x150mm ビジネスバッグ(ﾘｭｯｸ兼用)  </t>
  </si>
  <si>
    <t>2025</t>
  </si>
  <si>
    <t>EA910SA-13</t>
  </si>
  <si>
    <t xml:space="preserve">[LL] サンダル(抗菌衛生/ﾒﾀﾘｯｸ)           </t>
  </si>
  <si>
    <t>2027</t>
  </si>
  <si>
    <t>EA997RK-20</t>
  </si>
  <si>
    <t xml:space="preserve">910mmx20m 人工芝                        </t>
  </si>
  <si>
    <t>2056</t>
  </si>
  <si>
    <t>EA758M-60</t>
  </si>
  <si>
    <t xml:space="preserve">[単3x3本] ライト/ＬＥＤ(ﾏｸﾞﾈｯﾄ付)       </t>
  </si>
  <si>
    <t>2057</t>
  </si>
  <si>
    <t>EA761XB-76C</t>
  </si>
  <si>
    <t xml:space="preserve">[USB] 照明スタンド/ＬＥＤ               </t>
  </si>
  <si>
    <t>2065</t>
  </si>
  <si>
    <t>EA758XR-312A</t>
  </si>
  <si>
    <t xml:space="preserve">100形/7.1W/E26 電球/LED(ﾋﾞｰﾑ形･電球色)  </t>
  </si>
  <si>
    <t>2066</t>
  </si>
  <si>
    <t>EA758XR-301A</t>
  </si>
  <si>
    <t xml:space="preserve">AC100V/3.8W/E11 電球/ＬＥＤ(電球色)     </t>
  </si>
  <si>
    <t>2073</t>
  </si>
  <si>
    <t>EA763AN-27A</t>
  </si>
  <si>
    <t xml:space="preserve">AC100V/1000W コードレススチームアイロン </t>
  </si>
  <si>
    <t>2078</t>
  </si>
  <si>
    <t>EA763AJ-61E</t>
  </si>
  <si>
    <t>5.5合 圧力ＩＨ炊飯ジャー(炎舞炊き/ﾌﾞﾗｯｸ)</t>
  </si>
  <si>
    <t>2079</t>
  </si>
  <si>
    <t>EA763AP-18</t>
  </si>
  <si>
    <t xml:space="preserve">1.0L [ｽﾃﾝﾚｽ製] ポット(ｶｯﾊﾟｰ)            </t>
  </si>
  <si>
    <t>2081</t>
  </si>
  <si>
    <t>EA763AZ-181</t>
  </si>
  <si>
    <t xml:space="preserve">0.36L[ｽﾃﾝﾚｽ製]ﾏｸﾞﾎﾞﾄﾙ(ｽｸﾘｭｰ式/ﾈｲﾋﾞｰ)    </t>
  </si>
  <si>
    <t>2086</t>
  </si>
  <si>
    <t>EA540K-123</t>
  </si>
  <si>
    <t xml:space="preserve">130mm 精密用はさみ(左手用)              </t>
  </si>
  <si>
    <t>2091</t>
  </si>
  <si>
    <t>EA540AN-4A</t>
  </si>
  <si>
    <t xml:space="preserve">260mm 裁ちはさみ                        </t>
  </si>
  <si>
    <t>2092</t>
  </si>
  <si>
    <t>EA576MA-12</t>
  </si>
  <si>
    <t xml:space="preserve"> 8mm 両面ハトメパンチ                   </t>
  </si>
  <si>
    <t>2094</t>
  </si>
  <si>
    <t>EA628PW-4</t>
  </si>
  <si>
    <t xml:space="preserve"> 9mmx 6m ソフトゴムひも(白)             </t>
  </si>
  <si>
    <t>2099</t>
  </si>
  <si>
    <t>EA979DA-37</t>
  </si>
  <si>
    <t xml:space="preserve">90x60x3mm ゴムクッション                </t>
  </si>
  <si>
    <t>2100</t>
  </si>
  <si>
    <t>EA983FK-74</t>
  </si>
  <si>
    <t xml:space="preserve">740x 55x 20mm 室内用ｽﾛｰﾌﾟ(滑り止め溝付) </t>
  </si>
  <si>
    <t>2106</t>
  </si>
  <si>
    <t>EA928CX-8</t>
  </si>
  <si>
    <t xml:space="preserve">470x70mm ハンガー                       </t>
  </si>
  <si>
    <t>2108</t>
  </si>
  <si>
    <t>EA638LF-91</t>
  </si>
  <si>
    <t xml:space="preserve">328x105mm ボトルスタンド(ｽﾃﾝﾚｽ製)       </t>
  </si>
  <si>
    <t>2111</t>
  </si>
  <si>
    <t>EA912HA-31</t>
  </si>
  <si>
    <t xml:space="preserve">メニューナイフ                          </t>
  </si>
  <si>
    <t>EA912HA-33</t>
  </si>
  <si>
    <t xml:space="preserve">メニュースプーン                        </t>
  </si>
  <si>
    <t>2112</t>
  </si>
  <si>
    <t>EA508AZ-89</t>
  </si>
  <si>
    <t xml:space="preserve">φ52x 50mm/ 56ml 紙コップ(100個)        </t>
  </si>
  <si>
    <t>EA912NB-4</t>
  </si>
  <si>
    <t xml:space="preserve"> 450mm しゃもじ(白)                     </t>
  </si>
  <si>
    <t>2115</t>
  </si>
  <si>
    <t>EA913VA-22</t>
  </si>
  <si>
    <t xml:space="preserve">2.7L ケトル(笛吹き/ｽﾃﾝﾚｽ製)             </t>
  </si>
  <si>
    <t>2116</t>
  </si>
  <si>
    <t>EA913VS-57</t>
  </si>
  <si>
    <t xml:space="preserve">26cm フライパン･鍋用ガラス蓋            </t>
  </si>
  <si>
    <t>2121</t>
  </si>
  <si>
    <t>EA929AE-81BA</t>
  </si>
  <si>
    <t xml:space="preserve">170x210mm ペーパータオル(42ﾊﾟｯｸ/1箱)    </t>
  </si>
  <si>
    <t>EA929AE-82BA</t>
  </si>
  <si>
    <t xml:space="preserve">230x210mm ペーパータオル(35ﾊﾟｯｸ/1箱)    </t>
  </si>
  <si>
    <t>2127</t>
  </si>
  <si>
    <t>EA927SF-20</t>
  </si>
  <si>
    <t xml:space="preserve">400x500mm 簡易ｼｮﾙﾀﾞｰﾊﾞｯｸﾞ(乳白色/5枚)   </t>
  </si>
  <si>
    <t>2135</t>
  </si>
  <si>
    <t>EA922CW-31</t>
  </si>
  <si>
    <t xml:space="preserve">360ml 洗剤用ポンプ(泡ﾀｲﾌﾟ)              </t>
  </si>
  <si>
    <t>EA922HA-76</t>
  </si>
  <si>
    <t xml:space="preserve">140x200mm 高機能ｳｪｯﾄﾀｵﾙ(ﾌﾟﾗｽﾁｯｸ用/50枚) </t>
  </si>
  <si>
    <t>2138</t>
  </si>
  <si>
    <t>EA922KD-1D</t>
  </si>
  <si>
    <t xml:space="preserve">300ml 浴室･洗剤(ﾊﾞｽﾏｼﾞｯｸﾘﾝ/詰替)        </t>
  </si>
  <si>
    <t>EA922KR-7</t>
  </si>
  <si>
    <t xml:space="preserve">480ml ボディソープ(液体)                </t>
  </si>
  <si>
    <t>EA922KR-12</t>
  </si>
  <si>
    <t xml:space="preserve"> 4.0L ボディソープ                      </t>
  </si>
  <si>
    <t>2143</t>
  </si>
  <si>
    <t>EA922HB-68A</t>
  </si>
  <si>
    <t xml:space="preserve">300x245mm トイレお掃除シート(10枚)      </t>
  </si>
  <si>
    <t>EA922KR-62</t>
  </si>
  <si>
    <t xml:space="preserve"> 4.0L トイレ用洗剤                      </t>
  </si>
  <si>
    <t>EA922HB-67A</t>
  </si>
  <si>
    <t xml:space="preserve">300x245mm トイレお掃除シート(10枚x12)   </t>
  </si>
  <si>
    <t>2147</t>
  </si>
  <si>
    <t>EA922JD-2</t>
  </si>
  <si>
    <t xml:space="preserve"> 50g 銀・銅クリーナー                   </t>
  </si>
  <si>
    <t>2153</t>
  </si>
  <si>
    <t>EA941A-81</t>
  </si>
  <si>
    <t xml:space="preserve">防虫剤(ｳｫｰｸｲﾝｸﾛｰｾﾞｯﾄ用/3個)             </t>
  </si>
  <si>
    <t>2155</t>
  </si>
  <si>
    <t>EA913AB-34</t>
  </si>
  <si>
    <t xml:space="preserve"> 26g キムコスリムタイプ(冷凍室用)       </t>
  </si>
  <si>
    <t>2158</t>
  </si>
  <si>
    <t>EA998AJ-31</t>
  </si>
  <si>
    <t xml:space="preserve">[Ｓ] 自転車用ヘルメット(白)             </t>
  </si>
  <si>
    <t>2160</t>
  </si>
  <si>
    <t>EA925FE-3</t>
  </si>
  <si>
    <t xml:space="preserve">300x520x250mm ボストンバッグ            </t>
  </si>
  <si>
    <t>2163</t>
  </si>
  <si>
    <t>EA800LC-1</t>
  </si>
  <si>
    <t xml:space="preserve">フェイスプロテクター                    </t>
  </si>
  <si>
    <t>2168</t>
  </si>
  <si>
    <t>EA800AH-26</t>
  </si>
  <si>
    <t xml:space="preserve">保護めがね(ｸﾘｱｰ)                        </t>
  </si>
  <si>
    <t>2171</t>
  </si>
  <si>
    <t>EA800MM-2</t>
  </si>
  <si>
    <t xml:space="preserve">[DS1] マスク(防塵･防臭/排気弁付/10枚)   </t>
  </si>
  <si>
    <t>2175</t>
  </si>
  <si>
    <t>EA800MV-3</t>
  </si>
  <si>
    <t xml:space="preserve">[L] カートリッジ式ハーフマスク          </t>
  </si>
  <si>
    <t>2184</t>
  </si>
  <si>
    <t>EA354EK-9</t>
  </si>
  <si>
    <t xml:space="preserve">[LL] 手袋(耐油・ﾉﾝｽﾘｯﾌﾟ)                </t>
  </si>
  <si>
    <t>2185</t>
  </si>
  <si>
    <t>EA354AB-91</t>
  </si>
  <si>
    <t xml:space="preserve">[Ｍ/230mm] 手袋(薄手(天然ｺﾞﾑ張り)       </t>
  </si>
  <si>
    <t>EA354AE-172</t>
  </si>
  <si>
    <t xml:space="preserve">[Ｌ/280mm] 手袋・インナー(耐切創/1双)   </t>
  </si>
  <si>
    <t>2190</t>
  </si>
  <si>
    <t>EA353CB-23</t>
  </si>
  <si>
    <t xml:space="preserve">[LL] 手袋(ﾚｽｷｭｰ/耐熱･防火･防水/ｵﾚﾝｼﾞ)   </t>
  </si>
  <si>
    <t>2191</t>
  </si>
  <si>
    <t>EA353BT-204</t>
  </si>
  <si>
    <t xml:space="preserve">[LL] メカニクスグローブ(合成革/黒)      </t>
  </si>
  <si>
    <t>2192</t>
  </si>
  <si>
    <t>EA353BW-93</t>
  </si>
  <si>
    <t xml:space="preserve">[Ｌ] メカニクスグローブ(合成革)         </t>
  </si>
  <si>
    <t>2197</t>
  </si>
  <si>
    <t>EA354BD-122</t>
  </si>
  <si>
    <t xml:space="preserve">[Ｍ/330mm] 手袋(生分解性)               </t>
  </si>
  <si>
    <t>2198</t>
  </si>
  <si>
    <t>EA354BJ-22</t>
  </si>
  <si>
    <t xml:space="preserve">[Ｍ/265mm] 手袋(天然ｺﾞﾑ裏毛付)          </t>
  </si>
  <si>
    <t>EA354BJ-9</t>
  </si>
  <si>
    <t>[ﾌﾘｰ/550mm] 手袋(ｻﾝﾄﾞﾌﾞﾗｽﾄ用/ﾌﾗﾝｼﾞ無/左)</t>
  </si>
  <si>
    <t>2202</t>
  </si>
  <si>
    <t>EA354BD-92</t>
  </si>
  <si>
    <t xml:space="preserve">[Ｌ] 手袋(ﾆﾄﾘﾙ･ﾊﾟｳﾀﾞｰ無･滑り止付/100枚) </t>
  </si>
  <si>
    <t>2209</t>
  </si>
  <si>
    <t>EA998VT-25.5A</t>
  </si>
  <si>
    <t xml:space="preserve">25.5cm プロスニーカー(ﾊｲｶｯﾄ)            </t>
  </si>
  <si>
    <t>2212</t>
  </si>
  <si>
    <t>EA998XZ-25.5A</t>
  </si>
  <si>
    <t xml:space="preserve">25.5cm 安全長靴(ﾎﾟﾘｴｽﾃﾙ網入)            </t>
  </si>
  <si>
    <t>2213</t>
  </si>
  <si>
    <t>EA996XD-23A</t>
  </si>
  <si>
    <t xml:space="preserve">[LL] 透湿型レインウェアー(ﾈｲﾋﾞｰ)        </t>
  </si>
  <si>
    <t>EA996XD-24A</t>
  </si>
  <si>
    <t xml:space="preserve">[3L] 透湿型レインウェアー(ﾈｲﾋﾞｰ)        </t>
  </si>
  <si>
    <t>EA996XZ-14</t>
  </si>
  <si>
    <t>2214</t>
  </si>
  <si>
    <t>EA996XA-15B</t>
  </si>
  <si>
    <t xml:space="preserve">[4L] レインウェアー(ﾀﾞｰｸｸﾞﾚｰ)           </t>
  </si>
  <si>
    <t>2241</t>
  </si>
  <si>
    <t>EA998JB-10</t>
  </si>
  <si>
    <t xml:space="preserve">610x 80x25mm ベルトサポーター           </t>
  </si>
  <si>
    <t>2257</t>
  </si>
  <si>
    <t>EA983DB-252</t>
  </si>
  <si>
    <t xml:space="preserve">120mmx5m ﾘｰﾙ型標識ﾃｰﾌﾟ(ﾏｸﾞﾈｯﾄ付･自動巻) </t>
  </si>
  <si>
    <t>2260</t>
  </si>
  <si>
    <t>EA983FT-401</t>
  </si>
  <si>
    <t xml:space="preserve">900x550mm 安全表示垂れ幕(立入禁止)      </t>
  </si>
  <si>
    <t>2262</t>
  </si>
  <si>
    <t>EA983PJ-13</t>
  </si>
  <si>
    <t xml:space="preserve">114x25mmx  3m コードプロテクター(3溝)   </t>
  </si>
  <si>
    <t>2269</t>
  </si>
  <si>
    <t>EA983AK-85</t>
  </si>
  <si>
    <t xml:space="preserve">600x900mm 玉掛確認喚呼法基本            </t>
  </si>
  <si>
    <t>2275</t>
  </si>
  <si>
    <t>EA983AF-151</t>
  </si>
  <si>
    <t xml:space="preserve"> 20x180mm 消火器表示ステッカー(消火器)  </t>
  </si>
  <si>
    <t>2283</t>
  </si>
  <si>
    <t>EA983AC-27</t>
  </si>
  <si>
    <t xml:space="preserve">360x120mm 短冊形一般標識[安全確認]      </t>
  </si>
  <si>
    <t>2284</t>
  </si>
  <si>
    <t>EA983FK-221</t>
  </si>
  <si>
    <t xml:space="preserve">300x 600mm 高さ制限標識(高さ制限)       </t>
  </si>
  <si>
    <t>2296</t>
  </si>
  <si>
    <t>EA983FJ-8</t>
  </si>
  <si>
    <t xml:space="preserve">20x20x330mm コーナーガード(粘着付/5個)  </t>
  </si>
  <si>
    <t>2298</t>
  </si>
  <si>
    <t>EA983FP-19A</t>
  </si>
  <si>
    <t xml:space="preserve">61x81x500mm 安全パイプカバー(黄･黒/2本) </t>
  </si>
  <si>
    <t>2303</t>
  </si>
  <si>
    <t>EA983G-40</t>
  </si>
  <si>
    <t xml:space="preserve"> 50mmx45m 警告反射テープ(赤/白)         </t>
  </si>
  <si>
    <t>EA983G-48</t>
  </si>
  <si>
    <t xml:space="preserve"> 50mmx9.1m ハイレベル反射テープ(赤/白)  </t>
  </si>
  <si>
    <t>EA983GR-65</t>
  </si>
  <si>
    <t xml:space="preserve">φ76mm ハイレベル反射テープ(50枚/橙)    </t>
  </si>
  <si>
    <t>2307</t>
  </si>
  <si>
    <t>EA944SJ-3</t>
  </si>
  <si>
    <t xml:space="preserve">Ｌ型 マーカー(滑り止め付/赤/5枚)        </t>
  </si>
  <si>
    <t>EA944SJ-131</t>
  </si>
  <si>
    <t xml:space="preserve">棒型 マーカー(高耐久/白/2枚)            </t>
  </si>
  <si>
    <t>2322</t>
  </si>
  <si>
    <t>EA983SG-16</t>
  </si>
  <si>
    <t xml:space="preserve">60mm シリンダー南京錠                   </t>
  </si>
  <si>
    <t>2329</t>
  </si>
  <si>
    <t>EA916ZL-111</t>
  </si>
  <si>
    <t xml:space="preserve"> 82mm キーキャリー(ｽﾅｯﾌﾟ付)             </t>
  </si>
  <si>
    <t>2338</t>
  </si>
  <si>
    <t>EA475MK-1</t>
  </si>
  <si>
    <t xml:space="preserve">封印セキュリティタイ(100本/緑)          </t>
  </si>
  <si>
    <t>2352</t>
  </si>
  <si>
    <t>EA929AD-311</t>
  </si>
  <si>
    <t xml:space="preserve">16ml お尻洗浄器(3本入)                  </t>
  </si>
  <si>
    <t>2354</t>
  </si>
  <si>
    <t>EA812HG-20B</t>
  </si>
  <si>
    <t xml:space="preserve">100W ﾎﾟｰﾀﾌﾞﾙｿｰﾗｰﾊﾟﾈﾙ(EA812HG-11A～15用) </t>
  </si>
  <si>
    <t>EA812HG-21</t>
  </si>
  <si>
    <t xml:space="preserve"> 5m 延長ケーブル                        </t>
  </si>
  <si>
    <t>EA812HG-15B</t>
  </si>
  <si>
    <t>AC100V・DC12～28V/1,152Wh ポータブル電源</t>
  </si>
  <si>
    <t>2365</t>
  </si>
  <si>
    <t>EA928AG-98</t>
  </si>
  <si>
    <t xml:space="preserve">80x120x50mm 浴そう洗いスポンジ          </t>
  </si>
  <si>
    <t>2366</t>
  </si>
  <si>
    <t>EA928AJ-251</t>
  </si>
  <si>
    <t xml:space="preserve">50x180x50mm ハンドブラシ(ｿﾌﾄ/青)        </t>
  </si>
  <si>
    <t>2369</t>
  </si>
  <si>
    <t>EA928AA-5A</t>
  </si>
  <si>
    <t xml:space="preserve">960-1480mm 伸縮クリーナー(2本組)        </t>
  </si>
  <si>
    <t>2381</t>
  </si>
  <si>
    <t>EA922B-230</t>
  </si>
  <si>
    <t xml:space="preserve">240x520-990mm ﾛｰﾙｸﾘｰﾅｰ(ﾌﾛｰﾘﾝｸﾞ用)       </t>
  </si>
  <si>
    <t>2405</t>
  </si>
  <si>
    <t>EA995A-24</t>
  </si>
  <si>
    <t xml:space="preserve">367x265x520mm/27L ダストボックス(灰)    </t>
  </si>
  <si>
    <t>2452</t>
  </si>
  <si>
    <t>EA913VL-137</t>
  </si>
  <si>
    <t xml:space="preserve"> 5L ウォータータンク(抗菌)              </t>
  </si>
  <si>
    <t>2456</t>
  </si>
  <si>
    <t>EA522G-142</t>
  </si>
  <si>
    <t xml:space="preserve">210x70x20mm #3000 角砥石(仕上げ/ﾅｲﾌ用)  </t>
  </si>
  <si>
    <t>2460</t>
  </si>
  <si>
    <t>EA944KF-12</t>
  </si>
  <si>
    <t xml:space="preserve">1470x5300mm 自動車用ハーフボディカバー  </t>
  </si>
  <si>
    <t>2467</t>
  </si>
  <si>
    <t>EA919SD-15</t>
  </si>
  <si>
    <t xml:space="preserve">664mm 手押しエアーポンプ(ｲｴﾛｰ)          </t>
  </si>
  <si>
    <t>2468</t>
  </si>
  <si>
    <t>EA911AB-91</t>
  </si>
  <si>
    <t xml:space="preserve">1.8x1.8m UVﾌﾞﾙｰｼｰﾄ(軽量/耐候2年)        </t>
  </si>
  <si>
    <t>2470</t>
  </si>
  <si>
    <t>EA997Z-500</t>
  </si>
  <si>
    <t xml:space="preserve">480x480x480mm 土のうスタンド(240mm角/4) </t>
  </si>
  <si>
    <t>2476</t>
  </si>
  <si>
    <t>EA650BJ-4</t>
  </si>
  <si>
    <t xml:space="preserve">240x238mm/1360mm ジョレン(ｽﾁｰﾙ製)       </t>
  </si>
  <si>
    <t>2483</t>
  </si>
  <si>
    <t>EA520DB-21</t>
  </si>
  <si>
    <t xml:space="preserve">[EA520DB-20用] 替チューブ               </t>
  </si>
  <si>
    <t>2484</t>
  </si>
  <si>
    <t>EA898CB-1</t>
  </si>
  <si>
    <t xml:space="preserve">100mm ハサミ型チェーンソー(充電式)      </t>
  </si>
  <si>
    <t>2485</t>
  </si>
  <si>
    <t>EA898CK-1</t>
  </si>
  <si>
    <t xml:space="preserve">DC18V チェーンソー(小型/充電式)         </t>
  </si>
  <si>
    <t>2491</t>
  </si>
  <si>
    <t>EA599RC-4</t>
  </si>
  <si>
    <t xml:space="preserve">300mm/200mm 剪定鋸(替刃式･ｻﾔ付)         </t>
  </si>
  <si>
    <t>2501</t>
  </si>
  <si>
    <t>EA521XB-3</t>
  </si>
  <si>
    <t xml:space="preserve">20x100mm バリ取り用やすり               </t>
  </si>
  <si>
    <t>2506</t>
  </si>
  <si>
    <t>EA913AE-22</t>
  </si>
  <si>
    <t xml:space="preserve">500ml ｺｹ取り剤(ｾﾞﾆｺﾞｹ専用/濃縮ﾀｲﾌﾟ)     </t>
  </si>
  <si>
    <t>2513</t>
  </si>
  <si>
    <t>EA345K-11A</t>
  </si>
  <si>
    <t xml:space="preserve">25mm エンジンポンプ(2ｻｲｸﾙ)              </t>
  </si>
  <si>
    <t>2520</t>
  </si>
  <si>
    <t>EA124LB-10A</t>
  </si>
  <si>
    <t xml:space="preserve">呼13 ゴム口金                           </t>
  </si>
  <si>
    <t>EA124LJ-13A</t>
  </si>
  <si>
    <t xml:space="preserve">G 1/2" 雄ねじプラグ                     </t>
  </si>
  <si>
    <t>2527</t>
  </si>
  <si>
    <t>EA650CA-1</t>
  </si>
  <si>
    <t xml:space="preserve">927mm ポストプーラー                    </t>
  </si>
  <si>
    <t>2528</t>
  </si>
  <si>
    <t>EA628ZZ-82</t>
  </si>
  <si>
    <t xml:space="preserve">φ26mm 支柱用十字キャップ(5個)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</si>
</sst>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000"/>
  </numFmts>
  <fonts count="4" x14ac:knownFonts="1"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55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17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1" applyBorder="1">
      <alignment vertical="center"/>
    </xf>
    <xf numFmtId="0" fontId="0" fillId="2" borderId="2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AA8B-8366-4BA8-A5A4-1FEE843205E8}">
  <sheetPr>
    <pageSetUpPr fitToPage="1"/>
  </sheetPr>
  <dimension ref="B1:E579"/>
  <sheetViews>
    <sheetView tabSelected="1" workbookViewId="0"/>
  </sheetViews>
  <sheetFormatPr defaultRowHeight="13.2" x14ac:dyDescent="0.2"/>
  <cols>
    <col min="1" max="1" width="2.88671875" style="1" customWidth="1"/>
    <col min="2" max="2" width="12.5546875" style="1" customWidth="1"/>
    <col min="3" max="3" width="19.44140625" style="1" customWidth="1"/>
    <col min="4" max="4" width="56.109375" style="1" customWidth="1"/>
    <col min="5" max="5" width="19.77734375" style="1" customWidth="1"/>
    <col min="6" max="16384" width="8.88671875" style="1"/>
  </cols>
  <sheetData>
    <row r="1" spans="2:5" x14ac:dyDescent="0.2">
      <c r="B1" s="1" t="s">
        <v>0</v>
      </c>
      <c r="E1" s="2">
        <v>46266</v>
      </c>
    </row>
    <row r="2" spans="2:5" x14ac:dyDescent="0.2">
      <c r="E2" s="3" t="s">
        <v>1</v>
      </c>
    </row>
    <row r="4" spans="2:5" x14ac:dyDescent="0.2">
      <c r="B4" s="1" t="s">
        <v>2</v>
      </c>
    </row>
    <row r="5" spans="2:5" x14ac:dyDescent="0.2">
      <c r="B5" s="1" t="s">
        <v>3</v>
      </c>
    </row>
    <row r="6" spans="2:5" x14ac:dyDescent="0.2">
      <c r="B6" s="1" t="s">
        <v>4</v>
      </c>
    </row>
    <row r="7" spans="2:5" x14ac:dyDescent="0.2">
      <c r="B7" s="1" t="s">
        <v>5</v>
      </c>
    </row>
    <row r="8" spans="2:5" x14ac:dyDescent="0.2">
      <c r="B8" s="4" t="s">
        <v>6</v>
      </c>
    </row>
    <row r="10" spans="2:5" x14ac:dyDescent="0.2">
      <c r="B10" s="5" t="s">
        <v>7</v>
      </c>
      <c r="C10" s="5" t="s">
        <v>8</v>
      </c>
      <c r="D10" s="5" t="s">
        <v>9</v>
      </c>
      <c r="E10" s="5" t="s">
        <v>10</v>
      </c>
    </row>
    <row r="11" spans="2:5" x14ac:dyDescent="0.2">
      <c r="B11" s="9"/>
      <c r="C11" s="9"/>
      <c r="D11" s="9"/>
      <c r="E11" s="9"/>
    </row>
    <row r="12" spans="2:5" x14ac:dyDescent="0.2">
      <c r="B12" s="6" t="s">
        <v>11</v>
      </c>
      <c r="C12" s="7" t="s">
        <v>12</v>
      </c>
      <c r="D12" s="7" t="s">
        <v>13</v>
      </c>
      <c r="E12" s="8" t="str">
        <f>HYPERLINK("https://www.esco-net.com/wcs/escort/ec/detail?hHinCd=EA983FK-45A","EA983FK-45A")</f>
        <v>EA983FK-45A</v>
      </c>
    </row>
    <row r="13" spans="2:5" x14ac:dyDescent="0.2">
      <c r="B13" s="6" t="s">
        <v>11</v>
      </c>
      <c r="C13" s="7" t="s">
        <v>14</v>
      </c>
      <c r="D13" s="7" t="s">
        <v>15</v>
      </c>
      <c r="E13" s="8" t="str">
        <f>HYPERLINK("https://www.esco-net.com/wcs/escort/ec/detail?hHinCd=EA638CG-81A","EA638CG-81A")</f>
        <v>EA638CG-81A</v>
      </c>
    </row>
    <row r="14" spans="2:5" x14ac:dyDescent="0.2">
      <c r="B14" s="6" t="s">
        <v>11</v>
      </c>
      <c r="C14" s="7" t="s">
        <v>16</v>
      </c>
      <c r="D14" s="7" t="s">
        <v>17</v>
      </c>
      <c r="E14" s="8" t="str">
        <f>HYPERLINK("https://www.esco-net.com/wcs/escort/ec/detail?hHinCd=EA983FK-46A","EA983FK-46A")</f>
        <v>EA983FK-46A</v>
      </c>
    </row>
    <row r="15" spans="2:5" x14ac:dyDescent="0.2">
      <c r="B15" s="6" t="s">
        <v>11</v>
      </c>
      <c r="C15" s="7" t="s">
        <v>18</v>
      </c>
      <c r="D15" s="7" t="s">
        <v>19</v>
      </c>
      <c r="E15" s="7"/>
    </row>
    <row r="16" spans="2:5" x14ac:dyDescent="0.2">
      <c r="B16" s="6" t="s">
        <v>11</v>
      </c>
      <c r="C16" s="7" t="s">
        <v>20</v>
      </c>
      <c r="D16" s="7" t="s">
        <v>21</v>
      </c>
      <c r="E16" s="7"/>
    </row>
    <row r="17" spans="2:5" x14ac:dyDescent="0.2">
      <c r="B17" s="6" t="s">
        <v>11</v>
      </c>
      <c r="C17" s="7" t="s">
        <v>22</v>
      </c>
      <c r="D17" s="7" t="s">
        <v>23</v>
      </c>
      <c r="E17" s="7"/>
    </row>
    <row r="18" spans="2:5" x14ac:dyDescent="0.2">
      <c r="B18" s="6" t="s">
        <v>11</v>
      </c>
      <c r="C18" s="7" t="s">
        <v>24</v>
      </c>
      <c r="D18" s="7" t="s">
        <v>25</v>
      </c>
      <c r="E18" s="8" t="str">
        <f>HYPERLINK("https://www.esco-net.com/wcs/escort/ec/detail?hHinCd=EA928CD-26","EA928CD-26")</f>
        <v>EA928CD-26</v>
      </c>
    </row>
    <row r="19" spans="2:5" x14ac:dyDescent="0.2">
      <c r="B19" s="6" t="s">
        <v>11</v>
      </c>
      <c r="C19" s="7" t="s">
        <v>26</v>
      </c>
      <c r="D19" s="7" t="s">
        <v>27</v>
      </c>
      <c r="E19" s="8" t="str">
        <f>HYPERLINK("https://www.esco-net.com/wcs/escort/ec/detail?hHinCd=EA897CN-2C","EA897CN-2C")</f>
        <v>EA897CN-2C</v>
      </c>
    </row>
    <row r="20" spans="2:5" x14ac:dyDescent="0.2">
      <c r="B20" s="6" t="s">
        <v>11</v>
      </c>
      <c r="C20" s="7" t="s">
        <v>28</v>
      </c>
      <c r="D20" s="7" t="s">
        <v>29</v>
      </c>
      <c r="E20" s="8" t="str">
        <f>HYPERLINK("https://www.esco-net.com/wcs/escort/ec/detail?hHinCd=EA809PX-61A","EA809PX-61A")</f>
        <v>EA809PX-61A</v>
      </c>
    </row>
    <row r="21" spans="2:5" x14ac:dyDescent="0.2">
      <c r="B21" s="6" t="s">
        <v>11</v>
      </c>
      <c r="C21" s="7" t="s">
        <v>30</v>
      </c>
      <c r="D21" s="7" t="s">
        <v>31</v>
      </c>
      <c r="E21" s="7"/>
    </row>
    <row r="22" spans="2:5" x14ac:dyDescent="0.2">
      <c r="B22" s="6" t="s">
        <v>11</v>
      </c>
      <c r="C22" s="7" t="s">
        <v>32</v>
      </c>
      <c r="D22" s="7" t="s">
        <v>33</v>
      </c>
      <c r="E22" s="8" t="str">
        <f>HYPERLINK("https://www.esco-net.com/wcs/escort/ec/detail?hHinCd=EA759GA-142S","EA759GA-142S")</f>
        <v>EA759GA-142S</v>
      </c>
    </row>
    <row r="23" spans="2:5" x14ac:dyDescent="0.2">
      <c r="B23" s="6" t="s">
        <v>11</v>
      </c>
      <c r="C23" s="7" t="s">
        <v>34</v>
      </c>
      <c r="D23" s="7" t="s">
        <v>35</v>
      </c>
      <c r="E23" s="8" t="str">
        <f>HYPERLINK("https://www.esco-net.com/wcs/escort/ec/detail?hHinCd=EA638CG-86A","EA638CG-86A")</f>
        <v>EA638CG-86A</v>
      </c>
    </row>
    <row r="24" spans="2:5" x14ac:dyDescent="0.2">
      <c r="B24" s="6" t="s">
        <v>11</v>
      </c>
      <c r="C24" s="7" t="s">
        <v>36</v>
      </c>
      <c r="D24" s="7" t="s">
        <v>37</v>
      </c>
      <c r="E24" s="8" t="str">
        <f>HYPERLINK("https://www.esco-net.com/wcs/escort/ec/detail?hHinCd=EA638CG-85A","EA638CG-85A")</f>
        <v>EA638CG-85A</v>
      </c>
    </row>
    <row r="25" spans="2:5" x14ac:dyDescent="0.2">
      <c r="B25" s="6" t="s">
        <v>11</v>
      </c>
      <c r="C25" s="7" t="s">
        <v>38</v>
      </c>
      <c r="D25" s="7" t="s">
        <v>39</v>
      </c>
      <c r="E25" s="8" t="str">
        <f>HYPERLINK("https://www.esco-net.com/wcs/escort/ec/detail?hHinCd=EA638CG-84A","EA638CG-84A")</f>
        <v>EA638CG-84A</v>
      </c>
    </row>
    <row r="26" spans="2:5" x14ac:dyDescent="0.2">
      <c r="B26" s="6" t="s">
        <v>11</v>
      </c>
      <c r="C26" s="7" t="s">
        <v>40</v>
      </c>
      <c r="D26" s="7" t="s">
        <v>41</v>
      </c>
      <c r="E26" s="8" t="str">
        <f>HYPERLINK("https://www.esco-net.com/wcs/escort/ec/detail?hHinCd=EA638CG-82A","EA638CG-82A")</f>
        <v>EA638CG-82A</v>
      </c>
    </row>
    <row r="27" spans="2:5" x14ac:dyDescent="0.2">
      <c r="B27" s="6" t="s">
        <v>11</v>
      </c>
      <c r="C27" s="7" t="s">
        <v>42</v>
      </c>
      <c r="D27" s="7" t="s">
        <v>43</v>
      </c>
      <c r="E27" s="8" t="str">
        <f>HYPERLINK("https://www.esco-net.com/wcs/escort/ec/detail?hHinCd=EA638CG-83A","EA638CG-83A")</f>
        <v>EA638CG-83A</v>
      </c>
    </row>
    <row r="28" spans="2:5" x14ac:dyDescent="0.2">
      <c r="B28" s="6" t="s">
        <v>11</v>
      </c>
      <c r="C28" s="7" t="s">
        <v>44</v>
      </c>
      <c r="D28" s="7" t="s">
        <v>45</v>
      </c>
      <c r="E28" s="8" t="str">
        <f>HYPERLINK("https://www.esco-net.com/wcs/escort/ec/detail?hHinCd=EA983FK-47A","EA983FK-47A")</f>
        <v>EA983FK-47A</v>
      </c>
    </row>
    <row r="29" spans="2:5" x14ac:dyDescent="0.2">
      <c r="B29" s="6" t="s">
        <v>11</v>
      </c>
      <c r="C29" s="7" t="s">
        <v>46</v>
      </c>
      <c r="D29" s="7" t="s">
        <v>47</v>
      </c>
      <c r="E29" s="7"/>
    </row>
    <row r="30" spans="2:5" x14ac:dyDescent="0.2">
      <c r="B30" s="6" t="s">
        <v>48</v>
      </c>
      <c r="C30" s="7" t="s">
        <v>49</v>
      </c>
      <c r="D30" s="7" t="s">
        <v>50</v>
      </c>
      <c r="E30" s="7"/>
    </row>
    <row r="31" spans="2:5" x14ac:dyDescent="0.2">
      <c r="B31" s="6" t="s">
        <v>48</v>
      </c>
      <c r="C31" s="7" t="s">
        <v>51</v>
      </c>
      <c r="D31" s="7" t="s">
        <v>52</v>
      </c>
      <c r="E31" s="8" t="str">
        <f>HYPERLINK("https://www.esco-net.com/wcs/escort/ec/detail?hHinCd=EA212CB","EA212CB")</f>
        <v>EA212CB</v>
      </c>
    </row>
    <row r="32" spans="2:5" x14ac:dyDescent="0.2">
      <c r="B32" s="6" t="s">
        <v>53</v>
      </c>
      <c r="C32" s="7" t="s">
        <v>54</v>
      </c>
      <c r="D32" s="7" t="s">
        <v>55</v>
      </c>
      <c r="E32" s="7"/>
    </row>
    <row r="33" spans="2:5" x14ac:dyDescent="0.2">
      <c r="B33" s="6" t="s">
        <v>56</v>
      </c>
      <c r="C33" s="7" t="s">
        <v>57</v>
      </c>
      <c r="D33" s="7" t="s">
        <v>58</v>
      </c>
      <c r="E33" s="7"/>
    </row>
    <row r="34" spans="2:5" x14ac:dyDescent="0.2">
      <c r="B34" s="6" t="s">
        <v>59</v>
      </c>
      <c r="C34" s="7" t="s">
        <v>60</v>
      </c>
      <c r="D34" s="7" t="s">
        <v>61</v>
      </c>
      <c r="E34" s="8" t="str">
        <f>HYPERLINK("https://www.esco-net.com/wcs/escort/ec/detail?hHinCd=EA897AS-1","EA897AS-1")</f>
        <v>EA897AS-1</v>
      </c>
    </row>
    <row r="35" spans="2:5" x14ac:dyDescent="0.2">
      <c r="B35" s="6" t="s">
        <v>62</v>
      </c>
      <c r="C35" s="7" t="s">
        <v>63</v>
      </c>
      <c r="D35" s="7" t="s">
        <v>64</v>
      </c>
      <c r="E35" s="7"/>
    </row>
    <row r="36" spans="2:5" x14ac:dyDescent="0.2">
      <c r="B36" s="6" t="s">
        <v>65</v>
      </c>
      <c r="C36" s="7" t="s">
        <v>66</v>
      </c>
      <c r="D36" s="7" t="s">
        <v>67</v>
      </c>
      <c r="E36" s="8" t="str">
        <f>HYPERLINK("https://www.esco-net.com/wcs/escort/ec/detail?hHinCd=EA897EN-30HA","EA897EN-30HA")</f>
        <v>EA897EN-30HA</v>
      </c>
    </row>
    <row r="37" spans="2:5" x14ac:dyDescent="0.2">
      <c r="B37" s="6" t="s">
        <v>68</v>
      </c>
      <c r="C37" s="7" t="s">
        <v>69</v>
      </c>
      <c r="D37" s="7" t="s">
        <v>70</v>
      </c>
      <c r="E37" s="8" t="str">
        <f>HYPERLINK("https://www.esco-net.com/wcs/escort/ec/detail?hHinCd=EA897CM-7A","EA897CM-7A")</f>
        <v>EA897CM-7A</v>
      </c>
    </row>
    <row r="38" spans="2:5" x14ac:dyDescent="0.2">
      <c r="B38" s="6" t="s">
        <v>68</v>
      </c>
      <c r="C38" s="7" t="s">
        <v>71</v>
      </c>
      <c r="D38" s="7" t="s">
        <v>72</v>
      </c>
      <c r="E38" s="8" t="str">
        <f>HYPERLINK("https://www.esco-net.com/wcs/escort/ec/detail?hHinCd=EA897CN-6B","EA897CN-6B")</f>
        <v>EA897CN-6B</v>
      </c>
    </row>
    <row r="39" spans="2:5" x14ac:dyDescent="0.2">
      <c r="B39" s="6" t="s">
        <v>73</v>
      </c>
      <c r="C39" s="7" t="s">
        <v>74</v>
      </c>
      <c r="D39" s="7" t="s">
        <v>75</v>
      </c>
      <c r="E39" s="8" t="str">
        <f>HYPERLINK("https://www.esco-net.com/wcs/escort/ec/detail?hHinCd=EA300AC-10A","EA300AC-10A")</f>
        <v>EA300AC-10A</v>
      </c>
    </row>
    <row r="40" spans="2:5" x14ac:dyDescent="0.2">
      <c r="B40" s="6" t="s">
        <v>76</v>
      </c>
      <c r="C40" s="7" t="s">
        <v>77</v>
      </c>
      <c r="D40" s="7" t="s">
        <v>78</v>
      </c>
      <c r="E40" s="8" t="str">
        <f>HYPERLINK("https://www.esco-net.com/wcs/escort/ec/detail?hHinCd=EA800PT-2A","EA800PT-2A")</f>
        <v>EA800PT-2A</v>
      </c>
    </row>
    <row r="41" spans="2:5" x14ac:dyDescent="0.2">
      <c r="B41" s="6" t="s">
        <v>79</v>
      </c>
      <c r="C41" s="7" t="s">
        <v>80</v>
      </c>
      <c r="D41" s="7" t="s">
        <v>81</v>
      </c>
      <c r="E41" s="8" t="str">
        <f>HYPERLINK("https://www.esco-net.com/wcs/escort/ec/detail?hHinCd=EA526WJ-50","EA526WJ-50")</f>
        <v>EA526WJ-50</v>
      </c>
    </row>
    <row r="42" spans="2:5" x14ac:dyDescent="0.2">
      <c r="B42" s="6" t="s">
        <v>82</v>
      </c>
      <c r="C42" s="7" t="s">
        <v>83</v>
      </c>
      <c r="D42" s="7" t="s">
        <v>84</v>
      </c>
      <c r="E42" s="7"/>
    </row>
    <row r="43" spans="2:5" x14ac:dyDescent="0.2">
      <c r="B43" s="6" t="s">
        <v>85</v>
      </c>
      <c r="C43" s="7" t="s">
        <v>86</v>
      </c>
      <c r="D43" s="7" t="s">
        <v>87</v>
      </c>
      <c r="E43" s="7"/>
    </row>
    <row r="44" spans="2:5" x14ac:dyDescent="0.2">
      <c r="B44" s="6" t="s">
        <v>85</v>
      </c>
      <c r="C44" s="7" t="s">
        <v>88</v>
      </c>
      <c r="D44" s="7" t="s">
        <v>89</v>
      </c>
      <c r="E44" s="7"/>
    </row>
    <row r="45" spans="2:5" x14ac:dyDescent="0.2">
      <c r="B45" s="6" t="s">
        <v>85</v>
      </c>
      <c r="C45" s="7" t="s">
        <v>90</v>
      </c>
      <c r="D45" s="7" t="s">
        <v>91</v>
      </c>
      <c r="E45" s="7"/>
    </row>
    <row r="46" spans="2:5" x14ac:dyDescent="0.2">
      <c r="B46" s="6" t="s">
        <v>92</v>
      </c>
      <c r="C46" s="7" t="s">
        <v>93</v>
      </c>
      <c r="D46" s="7" t="s">
        <v>94</v>
      </c>
      <c r="E46" s="8" t="str">
        <f>HYPERLINK("https://www.esco-net.com/wcs/escort/ec/detail?hHinCd=EA575HE-2","EA575HE-2")</f>
        <v>EA575HE-2</v>
      </c>
    </row>
    <row r="47" spans="2:5" x14ac:dyDescent="0.2">
      <c r="B47" s="6" t="s">
        <v>95</v>
      </c>
      <c r="C47" s="7" t="s">
        <v>96</v>
      </c>
      <c r="D47" s="7" t="s">
        <v>97</v>
      </c>
      <c r="E47" s="7"/>
    </row>
    <row r="48" spans="2:5" x14ac:dyDescent="0.2">
      <c r="B48" s="6" t="s">
        <v>98</v>
      </c>
      <c r="C48" s="7" t="s">
        <v>99</v>
      </c>
      <c r="D48" s="7" t="s">
        <v>100</v>
      </c>
      <c r="E48" s="8" t="str">
        <f>HYPERLINK("https://www.esco-net.com/wcs/escort/ec/detail?hHinCd=EA526TX-16C","EA526TX-16C")</f>
        <v>EA526TX-16C</v>
      </c>
    </row>
    <row r="49" spans="2:5" x14ac:dyDescent="0.2">
      <c r="B49" s="6" t="s">
        <v>101</v>
      </c>
      <c r="C49" s="7" t="s">
        <v>102</v>
      </c>
      <c r="D49" s="7" t="s">
        <v>103</v>
      </c>
      <c r="E49" s="8" t="str">
        <f>HYPERLINK("https://www.esco-net.com/wcs/escort/ec/detail?hHinCd=EA526DC-30","EA526DC-30")</f>
        <v>EA526DC-30</v>
      </c>
    </row>
    <row r="50" spans="2:5" x14ac:dyDescent="0.2">
      <c r="B50" s="6" t="s">
        <v>104</v>
      </c>
      <c r="C50" s="7" t="s">
        <v>105</v>
      </c>
      <c r="D50" s="7" t="s">
        <v>106</v>
      </c>
      <c r="E50" s="8" t="str">
        <f>HYPERLINK("https://www.esco-net.com/wcs/escort/ec/detail?hHinCd=EA599B-1A","EA599B-1A")</f>
        <v>EA599B-1A</v>
      </c>
    </row>
    <row r="51" spans="2:5" x14ac:dyDescent="0.2">
      <c r="B51" s="6" t="s">
        <v>107</v>
      </c>
      <c r="C51" s="7" t="s">
        <v>108</v>
      </c>
      <c r="D51" s="7" t="s">
        <v>109</v>
      </c>
      <c r="E51" s="8" t="str">
        <f>HYPERLINK("https://www.esco-net.com/wcs/escort/ec/detail?hHinCd=EA109ND-93","EA109ND-93")</f>
        <v>EA109ND-93</v>
      </c>
    </row>
    <row r="52" spans="2:5" x14ac:dyDescent="0.2">
      <c r="B52" s="6" t="s">
        <v>110</v>
      </c>
      <c r="C52" s="7" t="s">
        <v>111</v>
      </c>
      <c r="D52" s="7" t="s">
        <v>112</v>
      </c>
      <c r="E52" s="8" t="str">
        <f>HYPERLINK("https://www.esco-net.com/wcs/escort/ec/detail?hHinCd=EA109NE-19A","EA109NE-19A")</f>
        <v>EA109NE-19A</v>
      </c>
    </row>
    <row r="53" spans="2:5" x14ac:dyDescent="0.2">
      <c r="B53" s="6" t="s">
        <v>113</v>
      </c>
      <c r="C53" s="7" t="s">
        <v>114</v>
      </c>
      <c r="D53" s="7" t="s">
        <v>115</v>
      </c>
      <c r="E53" s="8" t="str">
        <f>HYPERLINK("https://www.esco-net.com/wcs/escort/ec/detail?hHinCd=EA643AE-250","EA643AE-250")</f>
        <v>EA643AE-250</v>
      </c>
    </row>
    <row r="54" spans="2:5" x14ac:dyDescent="0.2">
      <c r="B54" s="6" t="s">
        <v>113</v>
      </c>
      <c r="C54" s="7" t="s">
        <v>116</v>
      </c>
      <c r="D54" s="7" t="s">
        <v>117</v>
      </c>
      <c r="E54" s="8" t="str">
        <f>HYPERLINK("https://www.esco-net.com/wcs/escort/ec/detail?hHinCd=EA643BC-1","EA643BC-1")</f>
        <v>EA643BC-1</v>
      </c>
    </row>
    <row r="55" spans="2:5" x14ac:dyDescent="0.2">
      <c r="B55" s="6" t="s">
        <v>118</v>
      </c>
      <c r="C55" s="7" t="s">
        <v>119</v>
      </c>
      <c r="D55" s="7" t="s">
        <v>120</v>
      </c>
      <c r="E55" s="7"/>
    </row>
    <row r="56" spans="2:5" x14ac:dyDescent="0.2">
      <c r="B56" s="6" t="s">
        <v>121</v>
      </c>
      <c r="C56" s="7" t="s">
        <v>122</v>
      </c>
      <c r="D56" s="7" t="s">
        <v>123</v>
      </c>
      <c r="E56" s="8" t="str">
        <f>HYPERLINK("https://www.esco-net.com/wcs/escort/ec/detail?hHinCd=EA640WA-22","EA640WA-22")</f>
        <v>EA640WA-22</v>
      </c>
    </row>
    <row r="57" spans="2:5" x14ac:dyDescent="0.2">
      <c r="B57" s="6" t="s">
        <v>121</v>
      </c>
      <c r="C57" s="7" t="s">
        <v>124</v>
      </c>
      <c r="D57" s="7" t="s">
        <v>125</v>
      </c>
      <c r="E57" s="8" t="str">
        <f>HYPERLINK("https://www.esco-net.com/wcs/escort/ec/detail?hHinCd=EA640LB-8","EA640LB-8")</f>
        <v>EA640LB-8</v>
      </c>
    </row>
    <row r="58" spans="2:5" x14ac:dyDescent="0.2">
      <c r="B58" s="6" t="s">
        <v>121</v>
      </c>
      <c r="C58" s="7" t="s">
        <v>126</v>
      </c>
      <c r="D58" s="7" t="s">
        <v>127</v>
      </c>
      <c r="E58" s="7"/>
    </row>
    <row r="59" spans="2:5" x14ac:dyDescent="0.2">
      <c r="B59" s="6" t="s">
        <v>121</v>
      </c>
      <c r="C59" s="7" t="s">
        <v>128</v>
      </c>
      <c r="D59" s="7" t="s">
        <v>129</v>
      </c>
      <c r="E59" s="8" t="str">
        <f>HYPERLINK("https://www.esco-net.com/wcs/escort/ec/detail?hHinCd=EA560WP-1","EA560WP-1")</f>
        <v>EA560WP-1</v>
      </c>
    </row>
    <row r="60" spans="2:5" x14ac:dyDescent="0.2">
      <c r="B60" s="6" t="s">
        <v>130</v>
      </c>
      <c r="C60" s="7" t="s">
        <v>131</v>
      </c>
      <c r="D60" s="7" t="s">
        <v>132</v>
      </c>
      <c r="E60" s="8" t="str">
        <f>HYPERLINK("https://www.esco-net.com/wcs/escort/ec/detail?hHinCd=EA552ET-73","EA552ET-73")</f>
        <v>EA552ET-73</v>
      </c>
    </row>
    <row r="61" spans="2:5" x14ac:dyDescent="0.2">
      <c r="B61" s="6" t="s">
        <v>133</v>
      </c>
      <c r="C61" s="7" t="s">
        <v>134</v>
      </c>
      <c r="D61" s="7" t="s">
        <v>135</v>
      </c>
      <c r="E61" s="8" t="str">
        <f>HYPERLINK("https://www.esco-net.com/wcs/escort/ec/detail?hHinCd=EA640ZD-23A","EA640ZD-23A")</f>
        <v>EA640ZD-23A</v>
      </c>
    </row>
    <row r="62" spans="2:5" x14ac:dyDescent="0.2">
      <c r="B62" s="6" t="s">
        <v>133</v>
      </c>
      <c r="C62" s="7" t="s">
        <v>136</v>
      </c>
      <c r="D62" s="7" t="s">
        <v>137</v>
      </c>
      <c r="E62" s="8" t="str">
        <f>HYPERLINK("https://www.esco-net.com/wcs/escort/ec/detail?hHinCd=EA640ZD-2A","EA640ZD-2A")</f>
        <v>EA640ZD-2A</v>
      </c>
    </row>
    <row r="63" spans="2:5" x14ac:dyDescent="0.2">
      <c r="B63" s="6" t="s">
        <v>138</v>
      </c>
      <c r="C63" s="7" t="s">
        <v>139</v>
      </c>
      <c r="D63" s="7" t="s">
        <v>140</v>
      </c>
      <c r="E63" s="8" t="str">
        <f>HYPERLINK("https://www.esco-net.com/wcs/escort/ec/detail?hHinCd=EA534KC-21A","EA534KC-21A")</f>
        <v>EA534KC-21A</v>
      </c>
    </row>
    <row r="64" spans="2:5" x14ac:dyDescent="0.2">
      <c r="B64" s="6" t="s">
        <v>141</v>
      </c>
      <c r="C64" s="7" t="s">
        <v>142</v>
      </c>
      <c r="D64" s="7" t="s">
        <v>143</v>
      </c>
      <c r="E64" s="8" t="str">
        <f>HYPERLINK("https://www.esco-net.com/wcs/escort/ec/detail?hHinCd=EA534DM-200A","EA534DM-200A")</f>
        <v>EA534DM-200A</v>
      </c>
    </row>
    <row r="65" spans="2:5" x14ac:dyDescent="0.2">
      <c r="B65" s="6" t="s">
        <v>144</v>
      </c>
      <c r="C65" s="7" t="s">
        <v>145</v>
      </c>
      <c r="D65" s="7" t="s">
        <v>146</v>
      </c>
      <c r="E65" s="8" t="str">
        <f>HYPERLINK("https://www.esco-net.com/wcs/escort/ec/detail?hHinCd=EA763AA-197A","EA763AA-197A")</f>
        <v>EA763AA-197A</v>
      </c>
    </row>
    <row r="66" spans="2:5" x14ac:dyDescent="0.2">
      <c r="B66" s="6" t="s">
        <v>147</v>
      </c>
      <c r="C66" s="7" t="s">
        <v>148</v>
      </c>
      <c r="D66" s="7" t="s">
        <v>149</v>
      </c>
      <c r="E66" s="8" t="str">
        <f>HYPERLINK("https://www.esco-net.com/wcs/escort/ec/detail?hHinCd=EA758ZH-6","EA758ZH-6")</f>
        <v>EA758ZH-6</v>
      </c>
    </row>
    <row r="67" spans="2:5" x14ac:dyDescent="0.2">
      <c r="B67" s="6" t="s">
        <v>147</v>
      </c>
      <c r="C67" s="7" t="s">
        <v>150</v>
      </c>
      <c r="D67" s="7" t="s">
        <v>151</v>
      </c>
      <c r="E67" s="7"/>
    </row>
    <row r="68" spans="2:5" x14ac:dyDescent="0.2">
      <c r="B68" s="6" t="s">
        <v>152</v>
      </c>
      <c r="C68" s="7" t="s">
        <v>153</v>
      </c>
      <c r="D68" s="7" t="s">
        <v>154</v>
      </c>
      <c r="E68" s="7"/>
    </row>
    <row r="69" spans="2:5" x14ac:dyDescent="0.2">
      <c r="B69" s="6" t="s">
        <v>155</v>
      </c>
      <c r="C69" s="7" t="s">
        <v>156</v>
      </c>
      <c r="D69" s="7" t="s">
        <v>157</v>
      </c>
      <c r="E69" s="8" t="str">
        <f>HYPERLINK("https://www.esco-net.com/wcs/escort/ec/detail?hHinCd=EA538RB-13","EA538RB-13")</f>
        <v>EA538RB-13</v>
      </c>
    </row>
    <row r="70" spans="2:5" x14ac:dyDescent="0.2">
      <c r="B70" s="6" t="s">
        <v>158</v>
      </c>
      <c r="C70" s="7" t="s">
        <v>159</v>
      </c>
      <c r="D70" s="7" t="s">
        <v>160</v>
      </c>
      <c r="E70" s="8" t="str">
        <f>HYPERLINK("https://www.esco-net.com/wcs/escort/ec/detail?hHinCd=EA500BB-60A","EA500BB-60A")</f>
        <v>EA500BB-60A</v>
      </c>
    </row>
    <row r="71" spans="2:5" x14ac:dyDescent="0.2">
      <c r="B71" s="6" t="s">
        <v>161</v>
      </c>
      <c r="C71" s="7" t="s">
        <v>162</v>
      </c>
      <c r="D71" s="7" t="s">
        <v>163</v>
      </c>
      <c r="E71" s="8" t="str">
        <f>HYPERLINK("https://www.esco-net.com/wcs/escort/ec/detail?hHinCd=EA912A-14","EA912A-14")</f>
        <v>EA912A-14</v>
      </c>
    </row>
    <row r="72" spans="2:5" x14ac:dyDescent="0.2">
      <c r="B72" s="6" t="s">
        <v>164</v>
      </c>
      <c r="C72" s="7" t="s">
        <v>165</v>
      </c>
      <c r="D72" s="7" t="s">
        <v>166</v>
      </c>
      <c r="E72" s="7"/>
    </row>
    <row r="73" spans="2:5" x14ac:dyDescent="0.2">
      <c r="B73" s="6" t="s">
        <v>167</v>
      </c>
      <c r="C73" s="7" t="s">
        <v>168</v>
      </c>
      <c r="D73" s="7" t="s">
        <v>169</v>
      </c>
      <c r="E73" s="7"/>
    </row>
    <row r="74" spans="2:5" x14ac:dyDescent="0.2">
      <c r="B74" s="6" t="s">
        <v>167</v>
      </c>
      <c r="C74" s="7" t="s">
        <v>170</v>
      </c>
      <c r="D74" s="7" t="s">
        <v>171</v>
      </c>
      <c r="E74" s="8" t="str">
        <f>HYPERLINK("https://www.esco-net.com/wcs/escort/ec/detail?hHinCd=EA934ZA-36","EA934ZA-36")</f>
        <v>EA934ZA-36</v>
      </c>
    </row>
    <row r="75" spans="2:5" x14ac:dyDescent="0.2">
      <c r="B75" s="6" t="s">
        <v>167</v>
      </c>
      <c r="C75" s="7" t="s">
        <v>172</v>
      </c>
      <c r="D75" s="7" t="s">
        <v>173</v>
      </c>
      <c r="E75" s="7"/>
    </row>
    <row r="76" spans="2:5" x14ac:dyDescent="0.2">
      <c r="B76" s="6" t="s">
        <v>167</v>
      </c>
      <c r="C76" s="7" t="s">
        <v>174</v>
      </c>
      <c r="D76" s="7" t="s">
        <v>175</v>
      </c>
      <c r="E76" s="7"/>
    </row>
    <row r="77" spans="2:5" x14ac:dyDescent="0.2">
      <c r="B77" s="6" t="s">
        <v>167</v>
      </c>
      <c r="C77" s="7" t="s">
        <v>176</v>
      </c>
      <c r="D77" s="7" t="s">
        <v>177</v>
      </c>
      <c r="E77" s="7"/>
    </row>
    <row r="78" spans="2:5" x14ac:dyDescent="0.2">
      <c r="B78" s="6" t="s">
        <v>167</v>
      </c>
      <c r="C78" s="7" t="s">
        <v>178</v>
      </c>
      <c r="D78" s="7" t="s">
        <v>179</v>
      </c>
      <c r="E78" s="8" t="str">
        <f>HYPERLINK("https://www.esco-net.com/wcs/escort/ec/detail?hHinCd=EA934ZA-51","EA934ZA-51")</f>
        <v>EA934ZA-51</v>
      </c>
    </row>
    <row r="79" spans="2:5" x14ac:dyDescent="0.2">
      <c r="B79" s="6" t="s">
        <v>167</v>
      </c>
      <c r="C79" s="7" t="s">
        <v>180</v>
      </c>
      <c r="D79" s="7" t="s">
        <v>181</v>
      </c>
      <c r="E79" s="7"/>
    </row>
    <row r="80" spans="2:5" x14ac:dyDescent="0.2">
      <c r="B80" s="6" t="s">
        <v>167</v>
      </c>
      <c r="C80" s="7" t="s">
        <v>182</v>
      </c>
      <c r="D80" s="7" t="s">
        <v>183</v>
      </c>
      <c r="E80" s="7"/>
    </row>
    <row r="81" spans="2:5" x14ac:dyDescent="0.2">
      <c r="B81" s="6" t="s">
        <v>167</v>
      </c>
      <c r="C81" s="7" t="s">
        <v>184</v>
      </c>
      <c r="D81" s="7" t="s">
        <v>185</v>
      </c>
      <c r="E81" s="7"/>
    </row>
    <row r="82" spans="2:5" x14ac:dyDescent="0.2">
      <c r="B82" s="6" t="s">
        <v>167</v>
      </c>
      <c r="C82" s="7" t="s">
        <v>186</v>
      </c>
      <c r="D82" s="7" t="s">
        <v>187</v>
      </c>
      <c r="E82" s="7"/>
    </row>
    <row r="83" spans="2:5" x14ac:dyDescent="0.2">
      <c r="B83" s="6" t="s">
        <v>167</v>
      </c>
      <c r="C83" s="7" t="s">
        <v>188</v>
      </c>
      <c r="D83" s="7" t="s">
        <v>189</v>
      </c>
      <c r="E83" s="8" t="str">
        <f>HYPERLINK("https://www.esco-net.com/wcs/escort/ec/detail?hHinCd=EA934ZA-34","EA934ZA-34")</f>
        <v>EA934ZA-34</v>
      </c>
    </row>
    <row r="84" spans="2:5" x14ac:dyDescent="0.2">
      <c r="B84" s="6" t="s">
        <v>190</v>
      </c>
      <c r="C84" s="7" t="s">
        <v>191</v>
      </c>
      <c r="D84" s="7" t="s">
        <v>192</v>
      </c>
      <c r="E84" s="8" t="str">
        <f>HYPERLINK("https://www.esco-net.com/wcs/escort/ec/detail?hHinCd=EA463PK-11","EA463PK-11")</f>
        <v>EA463PK-11</v>
      </c>
    </row>
    <row r="85" spans="2:5" x14ac:dyDescent="0.2">
      <c r="B85" s="6" t="s">
        <v>193</v>
      </c>
      <c r="C85" s="7" t="s">
        <v>194</v>
      </c>
      <c r="D85" s="7" t="s">
        <v>195</v>
      </c>
      <c r="E85" s="7"/>
    </row>
    <row r="86" spans="2:5" x14ac:dyDescent="0.2">
      <c r="B86" s="6" t="s">
        <v>196</v>
      </c>
      <c r="C86" s="7" t="s">
        <v>197</v>
      </c>
      <c r="D86" s="7" t="s">
        <v>198</v>
      </c>
      <c r="E86" s="8" t="str">
        <f>HYPERLINK("https://www.esco-net.com/wcs/escort/ec/detail?hHinCd=EA688FA-3","EA688FA-3")</f>
        <v>EA688FA-3</v>
      </c>
    </row>
    <row r="87" spans="2:5" x14ac:dyDescent="0.2">
      <c r="B87" s="6" t="s">
        <v>196</v>
      </c>
      <c r="C87" s="7" t="s">
        <v>199</v>
      </c>
      <c r="D87" s="7" t="s">
        <v>200</v>
      </c>
      <c r="E87" s="8" t="str">
        <f>HYPERLINK("https://www.esco-net.com/wcs/escort/ec/detail?hHinCd=EA501AC-51","EA501AC-51")</f>
        <v>EA501AC-51</v>
      </c>
    </row>
    <row r="88" spans="2:5" x14ac:dyDescent="0.2">
      <c r="B88" s="6" t="s">
        <v>201</v>
      </c>
      <c r="C88" s="7" t="s">
        <v>202</v>
      </c>
      <c r="D88" s="7" t="s">
        <v>203</v>
      </c>
      <c r="E88" s="8" t="str">
        <f>HYPERLINK("https://www.esco-net.com/wcs/escort/ec/detail?hHinCd=EA500AR-25","EA500AR-25")</f>
        <v>EA500AR-25</v>
      </c>
    </row>
    <row r="89" spans="2:5" x14ac:dyDescent="0.2">
      <c r="B89" s="6" t="s">
        <v>204</v>
      </c>
      <c r="C89" s="7" t="s">
        <v>205</v>
      </c>
      <c r="D89" s="7" t="s">
        <v>206</v>
      </c>
      <c r="E89" s="8" t="str">
        <f>HYPERLINK("https://www.esco-net.com/wcs/escort/ec/detail?hHinCd=EA590EF-1","EA590EF-1")</f>
        <v>EA590EF-1</v>
      </c>
    </row>
    <row r="90" spans="2:5" x14ac:dyDescent="0.2">
      <c r="B90" s="6" t="s">
        <v>207</v>
      </c>
      <c r="C90" s="7" t="s">
        <v>208</v>
      </c>
      <c r="D90" s="7" t="s">
        <v>209</v>
      </c>
      <c r="E90" s="8" t="str">
        <f>HYPERLINK("https://www.esco-net.com/wcs/escort/ec/detail?hHinCd=EA519AD-150","EA519AD-150")</f>
        <v>EA519AD-150</v>
      </c>
    </row>
    <row r="91" spans="2:5" x14ac:dyDescent="0.2">
      <c r="B91" s="6" t="s">
        <v>210</v>
      </c>
      <c r="C91" s="7" t="s">
        <v>211</v>
      </c>
      <c r="D91" s="7" t="s">
        <v>212</v>
      </c>
      <c r="E91" s="8" t="str">
        <f>HYPERLINK("https://www.esco-net.com/wcs/escort/ec/detail?hHinCd=EA598GG-14","EA598GG-14")</f>
        <v>EA598GG-14</v>
      </c>
    </row>
    <row r="92" spans="2:5" x14ac:dyDescent="0.2">
      <c r="B92" s="6" t="s">
        <v>213</v>
      </c>
      <c r="C92" s="7" t="s">
        <v>214</v>
      </c>
      <c r="D92" s="7" t="s">
        <v>215</v>
      </c>
      <c r="E92" s="7"/>
    </row>
    <row r="93" spans="2:5" x14ac:dyDescent="0.2">
      <c r="B93" s="6" t="s">
        <v>216</v>
      </c>
      <c r="C93" s="7" t="s">
        <v>217</v>
      </c>
      <c r="D93" s="7" t="s">
        <v>218</v>
      </c>
      <c r="E93" s="7"/>
    </row>
    <row r="94" spans="2:5" x14ac:dyDescent="0.2">
      <c r="B94" s="6" t="s">
        <v>219</v>
      </c>
      <c r="C94" s="7" t="s">
        <v>220</v>
      </c>
      <c r="D94" s="7" t="s">
        <v>221</v>
      </c>
      <c r="E94" s="7"/>
    </row>
    <row r="95" spans="2:5" x14ac:dyDescent="0.2">
      <c r="B95" s="6" t="s">
        <v>219</v>
      </c>
      <c r="C95" s="7" t="s">
        <v>222</v>
      </c>
      <c r="D95" s="7" t="s">
        <v>223</v>
      </c>
      <c r="E95" s="8" t="str">
        <f>HYPERLINK("https://www.esco-net.com/wcs/escort/ec/detail?hHinCd=EA929DB-66","EA929DB-66")</f>
        <v>EA929DB-66</v>
      </c>
    </row>
    <row r="96" spans="2:5" x14ac:dyDescent="0.2">
      <c r="B96" s="6" t="s">
        <v>224</v>
      </c>
      <c r="C96" s="7" t="s">
        <v>225</v>
      </c>
      <c r="D96" s="7" t="s">
        <v>226</v>
      </c>
      <c r="E96" s="8" t="str">
        <f>HYPERLINK("https://www.esco-net.com/wcs/escort/ec/detail?hHinCd=EA573WS-8","EA573WS-8")</f>
        <v>EA573WS-8</v>
      </c>
    </row>
    <row r="97" spans="2:5" x14ac:dyDescent="0.2">
      <c r="B97" s="6" t="s">
        <v>227</v>
      </c>
      <c r="C97" s="7" t="s">
        <v>228</v>
      </c>
      <c r="D97" s="7" t="s">
        <v>229</v>
      </c>
      <c r="E97" s="8" t="str">
        <f>HYPERLINK("https://www.esco-net.com/wcs/escort/ec/detail?hHinCd=EA687BM-105","EA687BM-105")</f>
        <v>EA687BM-105</v>
      </c>
    </row>
    <row r="98" spans="2:5" x14ac:dyDescent="0.2">
      <c r="B98" s="6" t="s">
        <v>227</v>
      </c>
      <c r="C98" s="7" t="s">
        <v>230</v>
      </c>
      <c r="D98" s="7" t="s">
        <v>231</v>
      </c>
      <c r="E98" s="8" t="str">
        <f>HYPERLINK("https://www.esco-net.com/wcs/escort/ec/detail?hHinCd=EA614DB-12","EA614DB-12")</f>
        <v>EA614DB-12</v>
      </c>
    </row>
    <row r="99" spans="2:5" x14ac:dyDescent="0.2">
      <c r="B99" s="6" t="s">
        <v>232</v>
      </c>
      <c r="C99" s="7" t="s">
        <v>233</v>
      </c>
      <c r="D99" s="7" t="s">
        <v>234</v>
      </c>
      <c r="E99" s="8" t="str">
        <f>HYPERLINK("https://www.esco-net.com/wcs/escort/ec/detail?hHinCd=EA614H-120A","EA614H-120A")</f>
        <v>EA614H-120A</v>
      </c>
    </row>
    <row r="100" spans="2:5" x14ac:dyDescent="0.2">
      <c r="B100" s="6" t="s">
        <v>232</v>
      </c>
      <c r="C100" s="7" t="s">
        <v>235</v>
      </c>
      <c r="D100" s="7" t="s">
        <v>236</v>
      </c>
      <c r="E100" s="8" t="str">
        <f>HYPERLINK("https://www.esco-net.com/wcs/escort/ec/detail?hHinCd=EA614B-124","EA614B-124")</f>
        <v>EA614B-124</v>
      </c>
    </row>
    <row r="101" spans="2:5" x14ac:dyDescent="0.2">
      <c r="B101" s="6" t="s">
        <v>232</v>
      </c>
      <c r="C101" s="7" t="s">
        <v>237</v>
      </c>
      <c r="D101" s="7" t="s">
        <v>238</v>
      </c>
      <c r="E101" s="8" t="str">
        <f>HYPERLINK("https://www.esco-net.com/wcs/escort/ec/detail?hHinCd=EA614BA-16","EA614BA-16")</f>
        <v>EA614BA-16</v>
      </c>
    </row>
    <row r="102" spans="2:5" x14ac:dyDescent="0.2">
      <c r="B102" s="6" t="s">
        <v>232</v>
      </c>
      <c r="C102" s="7" t="s">
        <v>239</v>
      </c>
      <c r="D102" s="7" t="s">
        <v>240</v>
      </c>
      <c r="E102" s="8" t="str">
        <f>HYPERLINK("https://www.esco-net.com/wcs/escort/ec/detail?hHinCd=EA614B-127","EA614B-127")</f>
        <v>EA614B-127</v>
      </c>
    </row>
    <row r="103" spans="2:5" x14ac:dyDescent="0.2">
      <c r="B103" s="6" t="s">
        <v>232</v>
      </c>
      <c r="C103" s="7" t="s">
        <v>241</v>
      </c>
      <c r="D103" s="7" t="s">
        <v>242</v>
      </c>
      <c r="E103" s="8" t="str">
        <f>HYPERLINK("https://www.esco-net.com/wcs/escort/ec/detail?hHinCd=EA614BA-24","EA614BA-24")</f>
        <v>EA614BA-24</v>
      </c>
    </row>
    <row r="104" spans="2:5" x14ac:dyDescent="0.2">
      <c r="B104" s="6" t="s">
        <v>243</v>
      </c>
      <c r="C104" s="7" t="s">
        <v>244</v>
      </c>
      <c r="D104" s="7" t="s">
        <v>245</v>
      </c>
      <c r="E104" s="8" t="str">
        <f>HYPERLINK("https://www.esco-net.com/wcs/escort/ec/detail?hHinCd=EA618CR-15","EA618CR-15")</f>
        <v>EA618CR-15</v>
      </c>
    </row>
    <row r="105" spans="2:5" x14ac:dyDescent="0.2">
      <c r="B105" s="6" t="s">
        <v>246</v>
      </c>
      <c r="C105" s="7" t="s">
        <v>247</v>
      </c>
      <c r="D105" s="7" t="s">
        <v>248</v>
      </c>
      <c r="E105" s="8" t="str">
        <f>HYPERLINK("https://www.esco-net.com/wcs/escort/ec/detail?hHinCd=EA684A-5.5","EA684A-5.5")</f>
        <v>EA684A-5.5</v>
      </c>
    </row>
    <row r="106" spans="2:5" x14ac:dyDescent="0.2">
      <c r="B106" s="6" t="s">
        <v>246</v>
      </c>
      <c r="C106" s="7" t="s">
        <v>249</v>
      </c>
      <c r="D106" s="7" t="s">
        <v>250</v>
      </c>
      <c r="E106" s="8" t="str">
        <f>HYPERLINK("https://www.esco-net.com/wcs/escort/ec/detail?hHinCd=EA614AA-10","EA614AA-10")</f>
        <v>EA614AA-10</v>
      </c>
    </row>
    <row r="107" spans="2:5" x14ac:dyDescent="0.2">
      <c r="B107" s="6" t="s">
        <v>251</v>
      </c>
      <c r="C107" s="7" t="s">
        <v>252</v>
      </c>
      <c r="D107" s="7" t="s">
        <v>253</v>
      </c>
      <c r="E107" s="7"/>
    </row>
    <row r="108" spans="2:5" x14ac:dyDescent="0.2">
      <c r="B108" s="6" t="s">
        <v>254</v>
      </c>
      <c r="C108" s="7" t="s">
        <v>255</v>
      </c>
      <c r="D108" s="7" t="s">
        <v>256</v>
      </c>
      <c r="E108" s="8" t="str">
        <f>HYPERLINK("https://www.esco-net.com/wcs/escort/ec/detail?hHinCd=EA164DV-61","EA164DV-61")</f>
        <v>EA164DV-61</v>
      </c>
    </row>
    <row r="109" spans="2:5" x14ac:dyDescent="0.2">
      <c r="B109" s="6" t="s">
        <v>254</v>
      </c>
      <c r="C109" s="7" t="s">
        <v>257</v>
      </c>
      <c r="D109" s="7" t="s">
        <v>256</v>
      </c>
      <c r="E109" s="8" t="str">
        <f>HYPERLINK("https://www.esco-net.com/wcs/escort/ec/detail?hHinCd=EA164WC","EA164WC")</f>
        <v>EA164WC</v>
      </c>
    </row>
    <row r="110" spans="2:5" x14ac:dyDescent="0.2">
      <c r="B110" s="6" t="s">
        <v>254</v>
      </c>
      <c r="C110" s="7" t="s">
        <v>258</v>
      </c>
      <c r="D110" s="7" t="s">
        <v>259</v>
      </c>
      <c r="E110" s="7"/>
    </row>
    <row r="111" spans="2:5" x14ac:dyDescent="0.2">
      <c r="B111" s="6" t="s">
        <v>260</v>
      </c>
      <c r="C111" s="7" t="s">
        <v>261</v>
      </c>
      <c r="D111" s="7" t="s">
        <v>262</v>
      </c>
      <c r="E111" s="8" t="str">
        <f>HYPERLINK("https://www.esco-net.com/wcs/escort/ec/detail?hHinCd=EA164XB-19A","EA164XB-19A")</f>
        <v>EA164XB-19A</v>
      </c>
    </row>
    <row r="112" spans="2:5" x14ac:dyDescent="0.2">
      <c r="B112" s="6" t="s">
        <v>263</v>
      </c>
      <c r="C112" s="7" t="s">
        <v>264</v>
      </c>
      <c r="D112" s="7" t="s">
        <v>265</v>
      </c>
      <c r="E112" s="7"/>
    </row>
    <row r="113" spans="2:5" x14ac:dyDescent="0.2">
      <c r="B113" s="6" t="s">
        <v>266</v>
      </c>
      <c r="C113" s="7" t="s">
        <v>267</v>
      </c>
      <c r="D113" s="7" t="s">
        <v>268</v>
      </c>
      <c r="E113" s="8" t="str">
        <f>HYPERLINK("https://www.esco-net.com/wcs/escort/ec/detail?hHinCd=EA602AS-36","EA602AS-36")</f>
        <v>EA602AS-36</v>
      </c>
    </row>
    <row r="114" spans="2:5" x14ac:dyDescent="0.2">
      <c r="B114" s="6" t="s">
        <v>269</v>
      </c>
      <c r="C114" s="7" t="s">
        <v>270</v>
      </c>
      <c r="D114" s="7" t="s">
        <v>271</v>
      </c>
      <c r="E114" s="7"/>
    </row>
    <row r="115" spans="2:5" x14ac:dyDescent="0.2">
      <c r="B115" s="6" t="s">
        <v>272</v>
      </c>
      <c r="C115" s="7" t="s">
        <v>273</v>
      </c>
      <c r="D115" s="7" t="s">
        <v>274</v>
      </c>
      <c r="E115" s="8" t="str">
        <f>HYPERLINK("https://www.esco-net.com/wcs/escort/ec/detail?hHinCd=EA557EB-13","EA557EB-13")</f>
        <v>EA557EB-13</v>
      </c>
    </row>
    <row r="116" spans="2:5" x14ac:dyDescent="0.2">
      <c r="B116" s="6" t="s">
        <v>275</v>
      </c>
      <c r="C116" s="7" t="s">
        <v>276</v>
      </c>
      <c r="D116" s="7" t="s">
        <v>277</v>
      </c>
      <c r="E116" s="8" t="str">
        <f>HYPERLINK("https://www.esco-net.com/wcs/escort/ec/detail?hHinCd=EA560PE-00BA","EA560PE-00BA")</f>
        <v>EA560PE-00BA</v>
      </c>
    </row>
    <row r="117" spans="2:5" x14ac:dyDescent="0.2">
      <c r="B117" s="6" t="s">
        <v>278</v>
      </c>
      <c r="C117" s="7" t="s">
        <v>279</v>
      </c>
      <c r="D117" s="7" t="s">
        <v>280</v>
      </c>
      <c r="E117" s="8" t="str">
        <f>HYPERLINK("https://www.esco-net.com/wcs/escort/ec/detail?hHinCd=EA573LW-1.3A","EA573LW-1.3A")</f>
        <v>EA573LW-1.3A</v>
      </c>
    </row>
    <row r="118" spans="2:5" x14ac:dyDescent="0.2">
      <c r="B118" s="6" t="s">
        <v>278</v>
      </c>
      <c r="C118" s="7" t="s">
        <v>281</v>
      </c>
      <c r="D118" s="7" t="s">
        <v>282</v>
      </c>
      <c r="E118" s="8" t="str">
        <f>HYPERLINK("https://www.esco-net.com/wcs/escort/ec/detail?hHinCd=EA573LY-1","EA573LY-1")</f>
        <v>EA573LY-1</v>
      </c>
    </row>
    <row r="119" spans="2:5" x14ac:dyDescent="0.2">
      <c r="B119" s="6" t="s">
        <v>283</v>
      </c>
      <c r="C119" s="7" t="s">
        <v>284</v>
      </c>
      <c r="D119" s="7" t="s">
        <v>285</v>
      </c>
      <c r="E119" s="8" t="str">
        <f>HYPERLINK("https://www.esco-net.com/wcs/escort/ec/detail?hHinCd=EA573MF-6B","EA573MF-6B")</f>
        <v>EA573MF-6B</v>
      </c>
    </row>
    <row r="120" spans="2:5" x14ac:dyDescent="0.2">
      <c r="B120" s="6" t="s">
        <v>286</v>
      </c>
      <c r="C120" s="7" t="s">
        <v>287</v>
      </c>
      <c r="D120" s="7" t="s">
        <v>288</v>
      </c>
      <c r="E120" s="8" t="str">
        <f>HYPERLINK("https://www.esco-net.com/wcs/escort/ec/detail?hHinCd=EA564KL-101","EA564KL-101")</f>
        <v>EA564KL-101</v>
      </c>
    </row>
    <row r="121" spans="2:5" x14ac:dyDescent="0.2">
      <c r="B121" s="6" t="s">
        <v>289</v>
      </c>
      <c r="C121" s="7" t="s">
        <v>290</v>
      </c>
      <c r="D121" s="7" t="s">
        <v>291</v>
      </c>
      <c r="E121" s="7"/>
    </row>
    <row r="122" spans="2:5" x14ac:dyDescent="0.2">
      <c r="B122" s="6" t="s">
        <v>292</v>
      </c>
      <c r="C122" s="7" t="s">
        <v>293</v>
      </c>
      <c r="D122" s="7" t="s">
        <v>294</v>
      </c>
      <c r="E122" s="8" t="str">
        <f>HYPERLINK("https://www.esco-net.com/wcs/escort/ec/detail?hHinCd=EA813AF-3","EA813AF-3")</f>
        <v>EA813AF-3</v>
      </c>
    </row>
    <row r="123" spans="2:5" x14ac:dyDescent="0.2">
      <c r="B123" s="6" t="s">
        <v>295</v>
      </c>
      <c r="C123" s="7" t="s">
        <v>296</v>
      </c>
      <c r="D123" s="7" t="s">
        <v>297</v>
      </c>
      <c r="E123" s="8" t="str">
        <f>HYPERLINK("https://www.esco-net.com/wcs/escort/ec/detail?hHinCd=EA573GD-1.5","EA573GD-1.5")</f>
        <v>EA573GD-1.5</v>
      </c>
    </row>
    <row r="124" spans="2:5" x14ac:dyDescent="0.2">
      <c r="B124" s="6" t="s">
        <v>298</v>
      </c>
      <c r="C124" s="7" t="s">
        <v>299</v>
      </c>
      <c r="D124" s="7" t="s">
        <v>300</v>
      </c>
      <c r="E124" s="8" t="str">
        <f>HYPERLINK("https://www.esco-net.com/wcs/escort/ec/detail?hHinCd=EA573BE-105","EA573BE-105")</f>
        <v>EA573BE-105</v>
      </c>
    </row>
    <row r="125" spans="2:5" x14ac:dyDescent="0.2">
      <c r="B125" s="6" t="s">
        <v>301</v>
      </c>
      <c r="C125" s="7" t="s">
        <v>302</v>
      </c>
      <c r="D125" s="7" t="s">
        <v>303</v>
      </c>
      <c r="E125" s="8" t="str">
        <f>HYPERLINK("https://www.esco-net.com/wcs/escort/ec/detail?hHinCd=EA573KL-13","EA573KL-13")</f>
        <v>EA573KL-13</v>
      </c>
    </row>
    <row r="126" spans="2:5" x14ac:dyDescent="0.2">
      <c r="B126" s="6" t="s">
        <v>301</v>
      </c>
      <c r="C126" s="7" t="s">
        <v>304</v>
      </c>
      <c r="D126" s="7" t="s">
        <v>305</v>
      </c>
      <c r="E126" s="8" t="str">
        <f>HYPERLINK("https://www.esco-net.com/wcs/escort/ec/detail?hHinCd=EA573VB-20","EA573VB-20")</f>
        <v>EA573VB-20</v>
      </c>
    </row>
    <row r="127" spans="2:5" x14ac:dyDescent="0.2">
      <c r="B127" s="6" t="s">
        <v>306</v>
      </c>
      <c r="C127" s="7" t="s">
        <v>307</v>
      </c>
      <c r="D127" s="7" t="s">
        <v>308</v>
      </c>
      <c r="E127" s="8" t="str">
        <f>HYPERLINK("https://www.esco-net.com/wcs/escort/ec/detail?hHinCd=EA573KN-220","EA573KN-220")</f>
        <v>EA573KN-220</v>
      </c>
    </row>
    <row r="128" spans="2:5" x14ac:dyDescent="0.2">
      <c r="B128" s="6" t="s">
        <v>309</v>
      </c>
      <c r="C128" s="7" t="s">
        <v>310</v>
      </c>
      <c r="D128" s="7" t="s">
        <v>311</v>
      </c>
      <c r="E128" s="8" t="str">
        <f>HYPERLINK("https://www.esco-net.com/wcs/escort/ec/detail?hHinCd=EA566AD-2","EA566AD-2")</f>
        <v>EA566AD-2</v>
      </c>
    </row>
    <row r="129" spans="2:5" x14ac:dyDescent="0.2">
      <c r="B129" s="6" t="s">
        <v>312</v>
      </c>
      <c r="C129" s="7" t="s">
        <v>313</v>
      </c>
      <c r="D129" s="7" t="s">
        <v>314</v>
      </c>
      <c r="E129" s="8" t="str">
        <f>HYPERLINK("https://www.esco-net.com/wcs/escort/ec/detail?hHinCd=EA574BB-1","EA574BB-1")</f>
        <v>EA574BB-1</v>
      </c>
    </row>
    <row r="130" spans="2:5" x14ac:dyDescent="0.2">
      <c r="B130" s="6" t="s">
        <v>312</v>
      </c>
      <c r="C130" s="7" t="s">
        <v>315</v>
      </c>
      <c r="D130" s="7" t="s">
        <v>316</v>
      </c>
      <c r="E130" s="8" t="str">
        <f>HYPERLINK("https://www.esco-net.com/wcs/escort/ec/detail?hHinCd=EA574BB-1","EA574BB-1")</f>
        <v>EA574BB-1</v>
      </c>
    </row>
    <row r="131" spans="2:5" x14ac:dyDescent="0.2">
      <c r="B131" s="6" t="s">
        <v>317</v>
      </c>
      <c r="C131" s="7" t="s">
        <v>318</v>
      </c>
      <c r="D131" s="7" t="s">
        <v>319</v>
      </c>
      <c r="E131" s="8" t="str">
        <f>HYPERLINK("https://www.esco-net.com/wcs/escort/ec/detail?hHinCd=EA826VF","EA826VF")</f>
        <v>EA826VF</v>
      </c>
    </row>
    <row r="132" spans="2:5" x14ac:dyDescent="0.2">
      <c r="B132" s="6" t="s">
        <v>320</v>
      </c>
      <c r="C132" s="7" t="s">
        <v>321</v>
      </c>
      <c r="D132" s="7" t="s">
        <v>322</v>
      </c>
      <c r="E132" s="8" t="str">
        <f>HYPERLINK("https://www.esco-net.com/wcs/escort/ec/detail?hHinCd=EA521VF-36","EA521VF-36")</f>
        <v>EA521VF-36</v>
      </c>
    </row>
    <row r="133" spans="2:5" x14ac:dyDescent="0.2">
      <c r="B133" s="6" t="s">
        <v>323</v>
      </c>
      <c r="C133" s="7" t="s">
        <v>324</v>
      </c>
      <c r="D133" s="7" t="s">
        <v>325</v>
      </c>
      <c r="E133" s="8" t="str">
        <f>HYPERLINK("https://www.esco-net.com/wcs/escort/ec/detail?hHinCd=EA521TF-12","EA521TF-12")</f>
        <v>EA521TF-12</v>
      </c>
    </row>
    <row r="134" spans="2:5" x14ac:dyDescent="0.2">
      <c r="B134" s="6" t="s">
        <v>326</v>
      </c>
      <c r="C134" s="7" t="s">
        <v>327</v>
      </c>
      <c r="D134" s="7" t="s">
        <v>328</v>
      </c>
      <c r="E134" s="7"/>
    </row>
    <row r="135" spans="2:5" x14ac:dyDescent="0.2">
      <c r="B135" s="6" t="s">
        <v>329</v>
      </c>
      <c r="C135" s="7" t="s">
        <v>330</v>
      </c>
      <c r="D135" s="7" t="s">
        <v>331</v>
      </c>
      <c r="E135" s="8" t="str">
        <f>HYPERLINK("https://www.esco-net.com/wcs/escort/ec/detail?hHinCd=EA109AH-42","EA109AH-42")</f>
        <v>EA109AH-42</v>
      </c>
    </row>
    <row r="136" spans="2:5" x14ac:dyDescent="0.2">
      <c r="B136" s="6" t="s">
        <v>332</v>
      </c>
      <c r="C136" s="7" t="s">
        <v>333</v>
      </c>
      <c r="D136" s="7" t="s">
        <v>334</v>
      </c>
      <c r="E136" s="8" t="str">
        <f>HYPERLINK("https://www.esco-net.com/wcs/escort/ec/detail?hHinCd=EA109GH-34","EA109GH-34")</f>
        <v>EA109GH-34</v>
      </c>
    </row>
    <row r="137" spans="2:5" x14ac:dyDescent="0.2">
      <c r="B137" s="6" t="s">
        <v>335</v>
      </c>
      <c r="C137" s="7" t="s">
        <v>336</v>
      </c>
      <c r="D137" s="7" t="s">
        <v>337</v>
      </c>
      <c r="E137" s="8" t="str">
        <f>HYPERLINK("https://www.esco-net.com/wcs/escort/ec/detail?hHinCd=EA508SG-83","EA508SG-83")</f>
        <v>EA508SG-83</v>
      </c>
    </row>
    <row r="138" spans="2:5" x14ac:dyDescent="0.2">
      <c r="B138" s="6" t="s">
        <v>338</v>
      </c>
      <c r="C138" s="7" t="s">
        <v>339</v>
      </c>
      <c r="D138" s="7" t="s">
        <v>340</v>
      </c>
      <c r="E138" s="8" t="str">
        <f>HYPERLINK("https://www.esco-net.com/wcs/escort/ec/detail?hHinCd=EA929AE-68","EA929AE-68")</f>
        <v>EA929AE-68</v>
      </c>
    </row>
    <row r="139" spans="2:5" x14ac:dyDescent="0.2">
      <c r="B139" s="6" t="s">
        <v>341</v>
      </c>
      <c r="C139" s="7" t="s">
        <v>342</v>
      </c>
      <c r="D139" s="7" t="s">
        <v>343</v>
      </c>
      <c r="E139" s="7"/>
    </row>
    <row r="140" spans="2:5" x14ac:dyDescent="0.2">
      <c r="B140" s="6" t="s">
        <v>344</v>
      </c>
      <c r="C140" s="7" t="s">
        <v>345</v>
      </c>
      <c r="D140" s="7" t="s">
        <v>346</v>
      </c>
      <c r="E140" s="7"/>
    </row>
    <row r="141" spans="2:5" x14ac:dyDescent="0.2">
      <c r="B141" s="6" t="s">
        <v>347</v>
      </c>
      <c r="C141" s="7" t="s">
        <v>348</v>
      </c>
      <c r="D141" s="7" t="s">
        <v>349</v>
      </c>
      <c r="E141" s="7"/>
    </row>
    <row r="142" spans="2:5" x14ac:dyDescent="0.2">
      <c r="B142" s="6" t="s">
        <v>350</v>
      </c>
      <c r="C142" s="7" t="s">
        <v>351</v>
      </c>
      <c r="D142" s="7" t="s">
        <v>352</v>
      </c>
      <c r="E142" s="7"/>
    </row>
    <row r="143" spans="2:5" x14ac:dyDescent="0.2">
      <c r="B143" s="6" t="s">
        <v>353</v>
      </c>
      <c r="C143" s="7" t="s">
        <v>354</v>
      </c>
      <c r="D143" s="7" t="s">
        <v>355</v>
      </c>
      <c r="E143" s="8" t="str">
        <f>HYPERLINK("https://www.esco-net.com/wcs/escort/ec/detail?hHinCd=EA525DH-27","EA525DH-27")</f>
        <v>EA525DH-27</v>
      </c>
    </row>
    <row r="144" spans="2:5" x14ac:dyDescent="0.2">
      <c r="B144" s="6" t="s">
        <v>356</v>
      </c>
      <c r="C144" s="7" t="s">
        <v>357</v>
      </c>
      <c r="D144" s="7" t="s">
        <v>358</v>
      </c>
      <c r="E144" s="7"/>
    </row>
    <row r="145" spans="2:5" x14ac:dyDescent="0.2">
      <c r="B145" s="6" t="s">
        <v>359</v>
      </c>
      <c r="C145" s="7" t="s">
        <v>360</v>
      </c>
      <c r="D145" s="7" t="s">
        <v>361</v>
      </c>
      <c r="E145" s="7"/>
    </row>
    <row r="146" spans="2:5" x14ac:dyDescent="0.2">
      <c r="B146" s="6" t="s">
        <v>362</v>
      </c>
      <c r="C146" s="7" t="s">
        <v>363</v>
      </c>
      <c r="D146" s="7" t="s">
        <v>364</v>
      </c>
      <c r="E146" s="8" t="str">
        <f>HYPERLINK("https://www.esco-net.com/wcs/escort/ec/detail?hHinCd=EA637EA-52","EA637EA-52")</f>
        <v>EA637EA-52</v>
      </c>
    </row>
    <row r="147" spans="2:5" x14ac:dyDescent="0.2">
      <c r="B147" s="6" t="s">
        <v>365</v>
      </c>
      <c r="C147" s="7" t="s">
        <v>366</v>
      </c>
      <c r="D147" s="7" t="s">
        <v>367</v>
      </c>
      <c r="E147" s="7"/>
    </row>
    <row r="148" spans="2:5" x14ac:dyDescent="0.2">
      <c r="B148" s="6" t="s">
        <v>368</v>
      </c>
      <c r="C148" s="7" t="s">
        <v>369</v>
      </c>
      <c r="D148" s="7" t="s">
        <v>370</v>
      </c>
      <c r="E148" s="7"/>
    </row>
    <row r="149" spans="2:5" x14ac:dyDescent="0.2">
      <c r="B149" s="6" t="s">
        <v>368</v>
      </c>
      <c r="C149" s="7" t="s">
        <v>371</v>
      </c>
      <c r="D149" s="7" t="s">
        <v>372</v>
      </c>
      <c r="E149" s="7"/>
    </row>
    <row r="150" spans="2:5" x14ac:dyDescent="0.2">
      <c r="B150" s="6" t="s">
        <v>368</v>
      </c>
      <c r="C150" s="7" t="s">
        <v>373</v>
      </c>
      <c r="D150" s="7" t="s">
        <v>374</v>
      </c>
      <c r="E150" s="7"/>
    </row>
    <row r="151" spans="2:5" x14ac:dyDescent="0.2">
      <c r="B151" s="6" t="s">
        <v>375</v>
      </c>
      <c r="C151" s="7" t="s">
        <v>376</v>
      </c>
      <c r="D151" s="7" t="s">
        <v>377</v>
      </c>
      <c r="E151" s="7"/>
    </row>
    <row r="152" spans="2:5" x14ac:dyDescent="0.2">
      <c r="B152" s="6" t="s">
        <v>378</v>
      </c>
      <c r="C152" s="7" t="s">
        <v>379</v>
      </c>
      <c r="D152" s="7" t="s">
        <v>380</v>
      </c>
      <c r="E152" s="8" t="str">
        <f>HYPERLINK("https://www.esco-net.com/wcs/escort/ec/detail?hHinCd=EA595AR-11","EA595AR-11")</f>
        <v>EA595AR-11</v>
      </c>
    </row>
    <row r="153" spans="2:5" x14ac:dyDescent="0.2">
      <c r="B153" s="6" t="s">
        <v>381</v>
      </c>
      <c r="C153" s="7" t="s">
        <v>382</v>
      </c>
      <c r="D153" s="7" t="s">
        <v>383</v>
      </c>
      <c r="E153" s="8" t="str">
        <f>HYPERLINK("https://www.esco-net.com/wcs/escort/ec/detail?hHinCd=EA756AA-16A","EA756AA-16A")</f>
        <v>EA756AA-16A</v>
      </c>
    </row>
    <row r="154" spans="2:5" x14ac:dyDescent="0.2">
      <c r="B154" s="6" t="s">
        <v>384</v>
      </c>
      <c r="C154" s="7" t="s">
        <v>385</v>
      </c>
      <c r="D154" s="7" t="s">
        <v>386</v>
      </c>
      <c r="E154" s="8" t="str">
        <f>HYPERLINK("https://www.esco-net.com/wcs/escort/ec/detail?hHinCd=EA304AL-45","EA304AL-45")</f>
        <v>EA304AL-45</v>
      </c>
    </row>
    <row r="155" spans="2:5" x14ac:dyDescent="0.2">
      <c r="B155" s="6" t="s">
        <v>387</v>
      </c>
      <c r="C155" s="7" t="s">
        <v>388</v>
      </c>
      <c r="D155" s="7" t="s">
        <v>389</v>
      </c>
      <c r="E155" s="7"/>
    </row>
    <row r="156" spans="2:5" x14ac:dyDescent="0.2">
      <c r="B156" s="6" t="s">
        <v>390</v>
      </c>
      <c r="C156" s="7" t="s">
        <v>391</v>
      </c>
      <c r="D156" s="7" t="s">
        <v>392</v>
      </c>
      <c r="E156" s="7"/>
    </row>
    <row r="157" spans="2:5" x14ac:dyDescent="0.2">
      <c r="B157" s="6" t="s">
        <v>393</v>
      </c>
      <c r="C157" s="7" t="s">
        <v>394</v>
      </c>
      <c r="D157" s="7" t="s">
        <v>395</v>
      </c>
      <c r="E157" s="8" t="str">
        <f>HYPERLINK("https://www.esco-net.com/wcs/escort/ec/detail?hHinCd=EA109DY-116A","EA109DY-116A")</f>
        <v>EA109DY-116A</v>
      </c>
    </row>
    <row r="158" spans="2:5" x14ac:dyDescent="0.2">
      <c r="B158" s="6" t="s">
        <v>396</v>
      </c>
      <c r="C158" s="7" t="s">
        <v>397</v>
      </c>
      <c r="D158" s="7" t="s">
        <v>398</v>
      </c>
      <c r="E158" s="8" t="str">
        <f>HYPERLINK("https://www.esco-net.com/wcs/escort/ec/detail?hHinCd=EA720Z-1B","EA720Z-1B")</f>
        <v>EA720Z-1B</v>
      </c>
    </row>
    <row r="159" spans="2:5" x14ac:dyDescent="0.2">
      <c r="B159" s="6" t="s">
        <v>399</v>
      </c>
      <c r="C159" s="7" t="s">
        <v>400</v>
      </c>
      <c r="D159" s="7" t="s">
        <v>401</v>
      </c>
      <c r="E159" s="8" t="str">
        <f>HYPERLINK("https://www.esco-net.com/wcs/escort/ec/detail?hHinCd=EA720LT-30","EA720LT-30")</f>
        <v>EA720LT-30</v>
      </c>
    </row>
    <row r="160" spans="2:5" x14ac:dyDescent="0.2">
      <c r="B160" s="6" t="s">
        <v>402</v>
      </c>
      <c r="C160" s="7" t="s">
        <v>403</v>
      </c>
      <c r="D160" s="7" t="s">
        <v>404</v>
      </c>
      <c r="E160" s="8" t="str">
        <f>HYPERLINK("https://www.esco-net.com/wcs/escort/ec/detail?hHinCd=EA780SA-10","EA780SA-10")</f>
        <v>EA780SA-10</v>
      </c>
    </row>
    <row r="161" spans="2:5" x14ac:dyDescent="0.2">
      <c r="B161" s="6" t="s">
        <v>405</v>
      </c>
      <c r="C161" s="7" t="s">
        <v>406</v>
      </c>
      <c r="D161" s="7" t="s">
        <v>407</v>
      </c>
      <c r="E161" s="8" t="str">
        <f>HYPERLINK("https://www.esco-net.com/wcs/escort/ec/detail?hHinCd=EA725CJ-130","EA725CJ-130")</f>
        <v>EA725CJ-130</v>
      </c>
    </row>
    <row r="162" spans="2:5" x14ac:dyDescent="0.2">
      <c r="B162" s="6" t="s">
        <v>408</v>
      </c>
      <c r="C162" s="7" t="s">
        <v>409</v>
      </c>
      <c r="D162" s="7" t="s">
        <v>410</v>
      </c>
      <c r="E162" s="8" t="str">
        <f>HYPERLINK("https://www.esco-net.com/wcs/escort/ec/detail?hHinCd=EA715CC-310","EA715CC-310")</f>
        <v>EA715CC-310</v>
      </c>
    </row>
    <row r="163" spans="2:5" x14ac:dyDescent="0.2">
      <c r="B163" s="6" t="s">
        <v>411</v>
      </c>
      <c r="C163" s="7" t="s">
        <v>412</v>
      </c>
      <c r="D163" s="7" t="s">
        <v>413</v>
      </c>
      <c r="E163" s="8" t="str">
        <f>HYPERLINK("https://www.esco-net.com/wcs/escort/ec/detail?hHinCd=EA715CB-13B","EA715CB-13B")</f>
        <v>EA715CB-13B</v>
      </c>
    </row>
    <row r="164" spans="2:5" x14ac:dyDescent="0.2">
      <c r="B164" s="6" t="s">
        <v>411</v>
      </c>
      <c r="C164" s="7" t="s">
        <v>414</v>
      </c>
      <c r="D164" s="7" t="s">
        <v>415</v>
      </c>
      <c r="E164" s="8" t="str">
        <f>HYPERLINK("https://www.esco-net.com/wcs/escort/ec/detail?hHinCd=EA715CB-7A","EA715CB-7A")</f>
        <v>EA715CB-7A</v>
      </c>
    </row>
    <row r="165" spans="2:5" x14ac:dyDescent="0.2">
      <c r="B165" s="6" t="s">
        <v>416</v>
      </c>
      <c r="C165" s="7" t="s">
        <v>417</v>
      </c>
      <c r="D165" s="7" t="s">
        <v>418</v>
      </c>
      <c r="E165" s="7"/>
    </row>
    <row r="166" spans="2:5" x14ac:dyDescent="0.2">
      <c r="B166" s="6" t="s">
        <v>419</v>
      </c>
      <c r="C166" s="7" t="s">
        <v>420</v>
      </c>
      <c r="D166" s="7" t="s">
        <v>421</v>
      </c>
      <c r="E166" s="7"/>
    </row>
    <row r="167" spans="2:5" x14ac:dyDescent="0.2">
      <c r="B167" s="6" t="s">
        <v>422</v>
      </c>
      <c r="C167" s="7" t="s">
        <v>423</v>
      </c>
      <c r="D167" s="7" t="s">
        <v>424</v>
      </c>
      <c r="E167" s="7"/>
    </row>
    <row r="168" spans="2:5" x14ac:dyDescent="0.2">
      <c r="B168" s="6" t="s">
        <v>425</v>
      </c>
      <c r="C168" s="7" t="s">
        <v>426</v>
      </c>
      <c r="D168" s="7" t="s">
        <v>427</v>
      </c>
      <c r="E168" s="8" t="str">
        <f>HYPERLINK("https://www.esco-net.com/wcs/escort/ec/detail?hHinCd=EA940DT-12","EA940DT-12")</f>
        <v>EA940DT-12</v>
      </c>
    </row>
    <row r="169" spans="2:5" x14ac:dyDescent="0.2">
      <c r="B169" s="6" t="s">
        <v>428</v>
      </c>
      <c r="C169" s="7" t="s">
        <v>429</v>
      </c>
      <c r="D169" s="7" t="s">
        <v>430</v>
      </c>
      <c r="E169" s="8" t="str">
        <f>HYPERLINK("https://www.esco-net.com/wcs/escort/ec/detail?hHinCd=EA709B-2A","EA709B-2A")</f>
        <v>EA709B-2A</v>
      </c>
    </row>
    <row r="170" spans="2:5" x14ac:dyDescent="0.2">
      <c r="B170" s="6" t="s">
        <v>428</v>
      </c>
      <c r="C170" s="7" t="s">
        <v>431</v>
      </c>
      <c r="D170" s="7" t="s">
        <v>432</v>
      </c>
      <c r="E170" s="8" t="str">
        <f>HYPERLINK("https://www.esco-net.com/wcs/escort/ec/detail?hHinCd=EA709B-2A","EA709B-2A")</f>
        <v>EA709B-2A</v>
      </c>
    </row>
    <row r="171" spans="2:5" x14ac:dyDescent="0.2">
      <c r="B171" s="6" t="s">
        <v>433</v>
      </c>
      <c r="C171" s="7" t="s">
        <v>434</v>
      </c>
      <c r="D171" s="7" t="s">
        <v>435</v>
      </c>
      <c r="E171" s="8" t="str">
        <f>HYPERLINK("https://www.esco-net.com/wcs/escort/ec/detail?hHinCd=EA709BJ-1","EA709BJ-1")</f>
        <v>EA709BJ-1</v>
      </c>
    </row>
    <row r="172" spans="2:5" x14ac:dyDescent="0.2">
      <c r="B172" s="6" t="s">
        <v>436</v>
      </c>
      <c r="C172" s="7" t="s">
        <v>437</v>
      </c>
      <c r="D172" s="7" t="s">
        <v>438</v>
      </c>
      <c r="E172" s="8" t="str">
        <f>HYPERLINK("https://www.esco-net.com/wcs/escort/ec/detail?hHinCd=EA743AD-4A","EA743AD-4A")</f>
        <v>EA743AD-4A</v>
      </c>
    </row>
    <row r="173" spans="2:5" x14ac:dyDescent="0.2">
      <c r="B173" s="6" t="s">
        <v>439</v>
      </c>
      <c r="C173" s="7" t="s">
        <v>440</v>
      </c>
      <c r="D173" s="7" t="s">
        <v>441</v>
      </c>
      <c r="E173" s="8" t="str">
        <f>HYPERLINK("https://www.esco-net.com/wcs/escort/ec/detail?hHinCd=EA742MK-51A","EA742MK-51A")</f>
        <v>EA742MK-51A</v>
      </c>
    </row>
    <row r="174" spans="2:5" x14ac:dyDescent="0.2">
      <c r="B174" s="6" t="s">
        <v>442</v>
      </c>
      <c r="C174" s="7" t="s">
        <v>443</v>
      </c>
      <c r="D174" s="7" t="s">
        <v>444</v>
      </c>
      <c r="E174" s="8" t="str">
        <f>HYPERLINK("https://www.esco-net.com/wcs/escort/ec/detail?hHinCd=EA857DS-2","EA857DS-2")</f>
        <v>EA857DS-2</v>
      </c>
    </row>
    <row r="175" spans="2:5" x14ac:dyDescent="0.2">
      <c r="B175" s="6" t="s">
        <v>445</v>
      </c>
      <c r="C175" s="7" t="s">
        <v>446</v>
      </c>
      <c r="D175" s="7" t="s">
        <v>447</v>
      </c>
      <c r="E175" s="8" t="str">
        <f>HYPERLINK("https://www.esco-net.com/wcs/escort/ec/detail?hHinCd=EA810CE-5","EA810CE-5")</f>
        <v>EA810CE-5</v>
      </c>
    </row>
    <row r="176" spans="2:5" x14ac:dyDescent="0.2">
      <c r="B176" s="6" t="s">
        <v>448</v>
      </c>
      <c r="C176" s="7" t="s">
        <v>449</v>
      </c>
      <c r="D176" s="7" t="s">
        <v>450</v>
      </c>
      <c r="E176" s="7"/>
    </row>
    <row r="177" spans="2:5" x14ac:dyDescent="0.2">
      <c r="B177" s="6" t="s">
        <v>451</v>
      </c>
      <c r="C177" s="7" t="s">
        <v>452</v>
      </c>
      <c r="D177" s="7" t="s">
        <v>453</v>
      </c>
      <c r="E177" s="8" t="str">
        <f>HYPERLINK("https://www.esco-net.com/wcs/escort/ec/detail?hHinCd=EA841B-3A","EA841B-3A")</f>
        <v>EA841B-3A</v>
      </c>
    </row>
    <row r="178" spans="2:5" x14ac:dyDescent="0.2">
      <c r="B178" s="6" t="s">
        <v>454</v>
      </c>
      <c r="C178" s="7" t="s">
        <v>455</v>
      </c>
      <c r="D178" s="7" t="s">
        <v>456</v>
      </c>
      <c r="E178" s="8" t="str">
        <f>HYPERLINK("https://www.esco-net.com/wcs/escort/ec/detail?hHinCd=EA854BA-3A","EA854BA-3A")</f>
        <v>EA854BA-3A</v>
      </c>
    </row>
    <row r="179" spans="2:5" x14ac:dyDescent="0.2">
      <c r="B179" s="6" t="s">
        <v>457</v>
      </c>
      <c r="C179" s="7" t="s">
        <v>458</v>
      </c>
      <c r="D179" s="7" t="s">
        <v>459</v>
      </c>
      <c r="E179" s="8" t="str">
        <f>HYPERLINK("https://www.esco-net.com/wcs/escort/ec/detail?hHinCd=EA925BK-7","EA925BK-7")</f>
        <v>EA925BK-7</v>
      </c>
    </row>
    <row r="180" spans="2:5" x14ac:dyDescent="0.2">
      <c r="B180" s="6" t="s">
        <v>460</v>
      </c>
      <c r="C180" s="7" t="s">
        <v>461</v>
      </c>
      <c r="D180" s="7" t="s">
        <v>462</v>
      </c>
      <c r="E180" s="8" t="str">
        <f>HYPERLINK("https://www.esco-net.com/wcs/escort/ec/detail?hHinCd=EA857PA-11A","EA857PA-11A")</f>
        <v>EA857PA-11A</v>
      </c>
    </row>
    <row r="181" spans="2:5" x14ac:dyDescent="0.2">
      <c r="B181" s="6" t="s">
        <v>463</v>
      </c>
      <c r="C181" s="7" t="s">
        <v>464</v>
      </c>
      <c r="D181" s="7" t="s">
        <v>465</v>
      </c>
      <c r="E181" s="8" t="str">
        <f>HYPERLINK("https://www.esco-net.com/wcs/escort/ec/detail?hHinCd=EA897PA-11D","EA897PA-11D")</f>
        <v>EA897PA-11D</v>
      </c>
    </row>
    <row r="182" spans="2:5" x14ac:dyDescent="0.2">
      <c r="B182" s="6" t="s">
        <v>466</v>
      </c>
      <c r="C182" s="7" t="s">
        <v>467</v>
      </c>
      <c r="D182" s="7" t="s">
        <v>468</v>
      </c>
      <c r="E182" s="7"/>
    </row>
    <row r="183" spans="2:5" x14ac:dyDescent="0.2">
      <c r="B183" s="6" t="s">
        <v>466</v>
      </c>
      <c r="C183" s="7" t="s">
        <v>469</v>
      </c>
      <c r="D183" s="7" t="s">
        <v>470</v>
      </c>
      <c r="E183" s="7"/>
    </row>
    <row r="184" spans="2:5" x14ac:dyDescent="0.2">
      <c r="B184" s="6" t="s">
        <v>471</v>
      </c>
      <c r="C184" s="7" t="s">
        <v>472</v>
      </c>
      <c r="D184" s="7" t="s">
        <v>473</v>
      </c>
      <c r="E184" s="7"/>
    </row>
    <row r="185" spans="2:5" x14ac:dyDescent="0.2">
      <c r="B185" s="6" t="s">
        <v>474</v>
      </c>
      <c r="C185" s="7" t="s">
        <v>475</v>
      </c>
      <c r="D185" s="7" t="s">
        <v>476</v>
      </c>
      <c r="E185" s="7"/>
    </row>
    <row r="186" spans="2:5" x14ac:dyDescent="0.2">
      <c r="B186" s="6" t="s">
        <v>477</v>
      </c>
      <c r="C186" s="7" t="s">
        <v>478</v>
      </c>
      <c r="D186" s="7" t="s">
        <v>479</v>
      </c>
      <c r="E186" s="8" t="str">
        <f>HYPERLINK("https://www.esco-net.com/wcs/escort/ec/detail?hHinCd=EA896AH-8","EA896AH-8")</f>
        <v>EA896AH-8</v>
      </c>
    </row>
    <row r="187" spans="2:5" x14ac:dyDescent="0.2">
      <c r="B187" s="6" t="s">
        <v>477</v>
      </c>
      <c r="C187" s="7" t="s">
        <v>480</v>
      </c>
      <c r="D187" s="7" t="s">
        <v>481</v>
      </c>
      <c r="E187" s="7"/>
    </row>
    <row r="188" spans="2:5" x14ac:dyDescent="0.2">
      <c r="B188" s="6" t="s">
        <v>482</v>
      </c>
      <c r="C188" s="7" t="s">
        <v>483</v>
      </c>
      <c r="D188" s="7" t="s">
        <v>484</v>
      </c>
      <c r="E188" s="8" t="str">
        <f>HYPERLINK("https://www.esco-net.com/wcs/escort/ec/detail?hHinCd=EA812-14","EA812-14")</f>
        <v>EA812-14</v>
      </c>
    </row>
    <row r="189" spans="2:5" x14ac:dyDescent="0.2">
      <c r="B189" s="6" t="s">
        <v>485</v>
      </c>
      <c r="C189" s="7" t="s">
        <v>486</v>
      </c>
      <c r="D189" s="7" t="s">
        <v>487</v>
      </c>
      <c r="E189" s="8" t="str">
        <f>HYPERLINK("https://www.esco-net.com/wcs/escort/ec/detail?hHinCd=EA824-5A","EA824-5A")</f>
        <v>EA824-5A</v>
      </c>
    </row>
    <row r="190" spans="2:5" x14ac:dyDescent="0.2">
      <c r="B190" s="6" t="s">
        <v>488</v>
      </c>
      <c r="C190" s="7" t="s">
        <v>489</v>
      </c>
      <c r="D190" s="7" t="s">
        <v>490</v>
      </c>
      <c r="E190" s="7"/>
    </row>
    <row r="191" spans="2:5" x14ac:dyDescent="0.2">
      <c r="B191" s="6" t="s">
        <v>491</v>
      </c>
      <c r="C191" s="7" t="s">
        <v>492</v>
      </c>
      <c r="D191" s="7" t="s">
        <v>493</v>
      </c>
      <c r="E191" s="7"/>
    </row>
    <row r="192" spans="2:5" x14ac:dyDescent="0.2">
      <c r="B192" s="6" t="s">
        <v>491</v>
      </c>
      <c r="C192" s="7" t="s">
        <v>494</v>
      </c>
      <c r="D192" s="7" t="s">
        <v>495</v>
      </c>
      <c r="E192" s="7"/>
    </row>
    <row r="193" spans="2:5" x14ac:dyDescent="0.2">
      <c r="B193" s="6" t="s">
        <v>491</v>
      </c>
      <c r="C193" s="7" t="s">
        <v>496</v>
      </c>
      <c r="D193" s="7" t="s">
        <v>497</v>
      </c>
      <c r="E193" s="8" t="str">
        <f>HYPERLINK("https://www.esco-net.com/wcs/escort/ec/detail?hHinCd=EA824NS-9.5","EA824NS-9.5")</f>
        <v>EA824NS-9.5</v>
      </c>
    </row>
    <row r="194" spans="2:5" x14ac:dyDescent="0.2">
      <c r="B194" s="6" t="s">
        <v>498</v>
      </c>
      <c r="C194" s="7" t="s">
        <v>499</v>
      </c>
      <c r="D194" s="7" t="s">
        <v>500</v>
      </c>
      <c r="E194" s="7"/>
    </row>
    <row r="195" spans="2:5" x14ac:dyDescent="0.2">
      <c r="B195" s="6" t="s">
        <v>501</v>
      </c>
      <c r="C195" s="7" t="s">
        <v>502</v>
      </c>
      <c r="D195" s="7" t="s">
        <v>503</v>
      </c>
      <c r="E195" s="7"/>
    </row>
    <row r="196" spans="2:5" x14ac:dyDescent="0.2">
      <c r="B196" s="6" t="s">
        <v>501</v>
      </c>
      <c r="C196" s="7" t="s">
        <v>504</v>
      </c>
      <c r="D196" s="7" t="s">
        <v>505</v>
      </c>
      <c r="E196" s="8" t="str">
        <f>HYPERLINK("https://www.esco-net.com/wcs/escort/ec/detail?hHinCd=EA824EC-4","EA824EC-4")</f>
        <v>EA824EC-4</v>
      </c>
    </row>
    <row r="197" spans="2:5" x14ac:dyDescent="0.2">
      <c r="B197" s="6" t="s">
        <v>501</v>
      </c>
      <c r="C197" s="7" t="s">
        <v>506</v>
      </c>
      <c r="D197" s="7" t="s">
        <v>507</v>
      </c>
      <c r="E197" s="8" t="str">
        <f>HYPERLINK("https://www.esco-net.com/wcs/escort/ec/detail?hHinCd=EA827WA-20","EA827WA-20")</f>
        <v>EA827WA-20</v>
      </c>
    </row>
    <row r="198" spans="2:5" x14ac:dyDescent="0.2">
      <c r="B198" s="6" t="s">
        <v>508</v>
      </c>
      <c r="C198" s="7" t="s">
        <v>509</v>
      </c>
      <c r="D198" s="7" t="s">
        <v>510</v>
      </c>
      <c r="E198" s="7"/>
    </row>
    <row r="199" spans="2:5" x14ac:dyDescent="0.2">
      <c r="B199" s="6" t="s">
        <v>508</v>
      </c>
      <c r="C199" s="7" t="s">
        <v>511</v>
      </c>
      <c r="D199" s="7" t="s">
        <v>512</v>
      </c>
      <c r="E199" s="7"/>
    </row>
    <row r="200" spans="2:5" x14ac:dyDescent="0.2">
      <c r="B200" s="6" t="s">
        <v>508</v>
      </c>
      <c r="C200" s="7" t="s">
        <v>513</v>
      </c>
      <c r="D200" s="7" t="s">
        <v>514</v>
      </c>
      <c r="E200" s="7"/>
    </row>
    <row r="201" spans="2:5" x14ac:dyDescent="0.2">
      <c r="B201" s="6" t="s">
        <v>515</v>
      </c>
      <c r="C201" s="7" t="s">
        <v>516</v>
      </c>
      <c r="D201" s="7" t="s">
        <v>517</v>
      </c>
      <c r="E201" s="8" t="str">
        <f>HYPERLINK("https://www.esco-net.com/wcs/escort/ec/detail?hHinCd=EA829J-160","EA829J-160")</f>
        <v>EA829J-160</v>
      </c>
    </row>
    <row r="202" spans="2:5" x14ac:dyDescent="0.2">
      <c r="B202" s="6" t="s">
        <v>518</v>
      </c>
      <c r="C202" s="7" t="s">
        <v>519</v>
      </c>
      <c r="D202" s="7" t="s">
        <v>520</v>
      </c>
      <c r="E202" s="7"/>
    </row>
    <row r="203" spans="2:5" x14ac:dyDescent="0.2">
      <c r="B203" s="6" t="s">
        <v>521</v>
      </c>
      <c r="C203" s="7" t="s">
        <v>522</v>
      </c>
      <c r="D203" s="7" t="s">
        <v>523</v>
      </c>
      <c r="E203" s="8" t="str">
        <f>HYPERLINK("https://www.esco-net.com/wcs/escort/ec/detail?hHinCd=EA819DG-35","EA819DG-35")</f>
        <v>EA819DG-35</v>
      </c>
    </row>
    <row r="204" spans="2:5" x14ac:dyDescent="0.2">
      <c r="B204" s="6" t="s">
        <v>524</v>
      </c>
      <c r="C204" s="7" t="s">
        <v>525</v>
      </c>
      <c r="D204" s="7" t="s">
        <v>526</v>
      </c>
      <c r="E204" s="8" t="str">
        <f>HYPERLINK("https://www.esco-net.com/wcs/escort/ec/detail?hHinCd=EA819AT-83","EA819AT-83")</f>
        <v>EA819AT-83</v>
      </c>
    </row>
    <row r="205" spans="2:5" x14ac:dyDescent="0.2">
      <c r="B205" s="6" t="s">
        <v>527</v>
      </c>
      <c r="C205" s="7" t="s">
        <v>528</v>
      </c>
      <c r="D205" s="7" t="s">
        <v>529</v>
      </c>
      <c r="E205" s="8" t="str">
        <f>HYPERLINK("https://www.esco-net.com/wcs/escort/ec/detail?hHinCd=EA819XA-1","EA819XA-1")</f>
        <v>EA819XA-1</v>
      </c>
    </row>
    <row r="206" spans="2:5" x14ac:dyDescent="0.2">
      <c r="B206" s="6" t="s">
        <v>530</v>
      </c>
      <c r="C206" s="7" t="s">
        <v>531</v>
      </c>
      <c r="D206" s="7" t="s">
        <v>532</v>
      </c>
      <c r="E206" s="8" t="str">
        <f>HYPERLINK("https://www.esco-net.com/wcs/escort/ec/detail?hHinCd=EA819GB-103","EA819GB-103")</f>
        <v>EA819GB-103</v>
      </c>
    </row>
    <row r="207" spans="2:5" x14ac:dyDescent="0.2">
      <c r="B207" s="6" t="s">
        <v>530</v>
      </c>
      <c r="C207" s="7" t="s">
        <v>533</v>
      </c>
      <c r="D207" s="7" t="s">
        <v>534</v>
      </c>
      <c r="E207" s="8" t="str">
        <f>HYPERLINK("https://www.esco-net.com/wcs/escort/ec/detail?hHinCd=EA819WB-1","EA819WB-1")</f>
        <v>EA819WB-1</v>
      </c>
    </row>
    <row r="208" spans="2:5" x14ac:dyDescent="0.2">
      <c r="B208" s="6" t="s">
        <v>530</v>
      </c>
      <c r="C208" s="7" t="s">
        <v>535</v>
      </c>
      <c r="D208" s="7" t="s">
        <v>536</v>
      </c>
      <c r="E208" s="8" t="str">
        <f>HYPERLINK("https://www.esco-net.com/wcs/escort/ec/detail?hHinCd=EA819GB-901A","EA819GB-901A")</f>
        <v>EA819GB-901A</v>
      </c>
    </row>
    <row r="209" spans="2:5" x14ac:dyDescent="0.2">
      <c r="B209" s="6" t="s">
        <v>537</v>
      </c>
      <c r="C209" s="7" t="s">
        <v>538</v>
      </c>
      <c r="D209" s="7" t="s">
        <v>539</v>
      </c>
      <c r="E209" s="7"/>
    </row>
    <row r="210" spans="2:5" x14ac:dyDescent="0.2">
      <c r="B210" s="6" t="s">
        <v>540</v>
      </c>
      <c r="C210" s="7" t="s">
        <v>541</v>
      </c>
      <c r="D210" s="7" t="s">
        <v>542</v>
      </c>
      <c r="E210" s="8" t="str">
        <f>HYPERLINK("https://www.esco-net.com/wcs/escort/ec/detail?hHinCd=EA822E-15","EA822E-15")</f>
        <v>EA822E-15</v>
      </c>
    </row>
    <row r="211" spans="2:5" x14ac:dyDescent="0.2">
      <c r="B211" s="6" t="s">
        <v>540</v>
      </c>
      <c r="C211" s="7" t="s">
        <v>543</v>
      </c>
      <c r="D211" s="7" t="s">
        <v>544</v>
      </c>
      <c r="E211" s="8" t="str">
        <f>HYPERLINK("https://www.esco-net.com/wcs/escort/ec/detail?hHinCd=EA822E-42","EA822E-42")</f>
        <v>EA822E-42</v>
      </c>
    </row>
    <row r="212" spans="2:5" x14ac:dyDescent="0.2">
      <c r="B212" s="6" t="s">
        <v>545</v>
      </c>
      <c r="C212" s="7" t="s">
        <v>546</v>
      </c>
      <c r="D212" s="7" t="s">
        <v>547</v>
      </c>
      <c r="E212" s="8" t="str">
        <f>HYPERLINK("https://www.esco-net.com/wcs/escort/ec/detail?hHinCd=EA810MK-2","EA810MK-2")</f>
        <v>EA810MK-2</v>
      </c>
    </row>
    <row r="213" spans="2:5" x14ac:dyDescent="0.2">
      <c r="B213" s="6" t="s">
        <v>548</v>
      </c>
      <c r="C213" s="7" t="s">
        <v>549</v>
      </c>
      <c r="D213" s="7" t="s">
        <v>550</v>
      </c>
      <c r="E213" s="8" t="str">
        <f>HYPERLINK("https://www.esco-net.com/wcs/escort/ec/detail?hHinCd=EA820AA-29","EA820AA-29")</f>
        <v>EA820AA-29</v>
      </c>
    </row>
    <row r="214" spans="2:5" x14ac:dyDescent="0.2">
      <c r="B214" s="6" t="s">
        <v>551</v>
      </c>
      <c r="C214" s="7" t="s">
        <v>552</v>
      </c>
      <c r="D214" s="7" t="s">
        <v>553</v>
      </c>
      <c r="E214" s="8" t="str">
        <f>HYPERLINK("https://www.esco-net.com/wcs/escort/ec/detail?hHinCd=EA810TC-40A","EA810TC-40A")</f>
        <v>EA810TC-40A</v>
      </c>
    </row>
    <row r="215" spans="2:5" x14ac:dyDescent="0.2">
      <c r="B215" s="6" t="s">
        <v>554</v>
      </c>
      <c r="C215" s="7" t="s">
        <v>555</v>
      </c>
      <c r="D215" s="7" t="s">
        <v>556</v>
      </c>
      <c r="E215" s="8" t="str">
        <f>HYPERLINK("https://www.esco-net.com/wcs/escort/ec/detail?hHinCd=EA810TC-47","EA810TC-47")</f>
        <v>EA810TC-47</v>
      </c>
    </row>
    <row r="216" spans="2:5" x14ac:dyDescent="0.2">
      <c r="B216" s="6" t="s">
        <v>557</v>
      </c>
      <c r="C216" s="7" t="s">
        <v>558</v>
      </c>
      <c r="D216" s="7" t="s">
        <v>559</v>
      </c>
      <c r="E216" s="8" t="str">
        <f>HYPERLINK("https://www.esco-net.com/wcs/escort/ec/detail?hHinCd=EA824DP","EA824DP")</f>
        <v>EA824DP</v>
      </c>
    </row>
    <row r="217" spans="2:5" x14ac:dyDescent="0.2">
      <c r="B217" s="6" t="s">
        <v>560</v>
      </c>
      <c r="C217" s="7" t="s">
        <v>561</v>
      </c>
      <c r="D217" s="7" t="s">
        <v>562</v>
      </c>
      <c r="E217" s="8" t="str">
        <f>HYPERLINK("https://www.esco-net.com/wcs/escort/ec/detail?hHinCd=EA824WP-33A","EA824WP-33A")</f>
        <v>EA824WP-33A</v>
      </c>
    </row>
    <row r="218" spans="2:5" x14ac:dyDescent="0.2">
      <c r="B218" s="6" t="s">
        <v>563</v>
      </c>
      <c r="C218" s="7" t="s">
        <v>564</v>
      </c>
      <c r="D218" s="7" t="s">
        <v>565</v>
      </c>
      <c r="E218" s="8" t="str">
        <f>HYPERLINK("https://www.esco-net.com/wcs/escort/ec/detail?hHinCd=EA851CA-27","EA851CA-27")</f>
        <v>EA851CA-27</v>
      </c>
    </row>
    <row r="219" spans="2:5" x14ac:dyDescent="0.2">
      <c r="B219" s="6" t="s">
        <v>566</v>
      </c>
      <c r="C219" s="7" t="s">
        <v>567</v>
      </c>
      <c r="D219" s="7" t="s">
        <v>568</v>
      </c>
      <c r="E219" s="8" t="str">
        <f>HYPERLINK("https://www.esco-net.com/wcs/escort/ec/detail?hHinCd=EA851CB-65","EA851CB-65")</f>
        <v>EA851CB-65</v>
      </c>
    </row>
    <row r="220" spans="2:5" x14ac:dyDescent="0.2">
      <c r="B220" s="6" t="s">
        <v>569</v>
      </c>
      <c r="C220" s="7" t="s">
        <v>570</v>
      </c>
      <c r="D220" s="7" t="s">
        <v>571</v>
      </c>
      <c r="E220" s="8" t="str">
        <f>HYPERLINK("https://www.esco-net.com/wcs/escort/ec/detail?hHinCd=EA857ZG-3","EA857ZG-3")</f>
        <v>EA857ZG-3</v>
      </c>
    </row>
    <row r="221" spans="2:5" x14ac:dyDescent="0.2">
      <c r="B221" s="6" t="s">
        <v>572</v>
      </c>
      <c r="C221" s="7" t="s">
        <v>573</v>
      </c>
      <c r="D221" s="7" t="s">
        <v>574</v>
      </c>
      <c r="E221" s="8" t="str">
        <f>HYPERLINK("https://www.esco-net.com/wcs/escort/ec/detail?hHinCd=EA809XX-7A","EA809XX-7A")</f>
        <v>EA809XX-7A</v>
      </c>
    </row>
    <row r="222" spans="2:5" x14ac:dyDescent="0.2">
      <c r="B222" s="6" t="s">
        <v>572</v>
      </c>
      <c r="C222" s="7" t="s">
        <v>575</v>
      </c>
      <c r="D222" s="7" t="s">
        <v>576</v>
      </c>
      <c r="E222" s="8" t="str">
        <f>HYPERLINK("https://www.esco-net.com/wcs/escort/ec/detail?hHinCd=EA809XX-8A","EA809XX-8A")</f>
        <v>EA809XX-8A</v>
      </c>
    </row>
    <row r="223" spans="2:5" x14ac:dyDescent="0.2">
      <c r="B223" s="6" t="s">
        <v>577</v>
      </c>
      <c r="C223" s="7" t="s">
        <v>578</v>
      </c>
      <c r="D223" s="7" t="s">
        <v>579</v>
      </c>
      <c r="E223" s="8" t="str">
        <f>HYPERLINK("https://www.esco-net.com/wcs/escort/ec/detail?hHinCd=EA809-77","EA809-77")</f>
        <v>EA809-77</v>
      </c>
    </row>
    <row r="224" spans="2:5" x14ac:dyDescent="0.2">
      <c r="B224" s="6" t="s">
        <v>580</v>
      </c>
      <c r="C224" s="7" t="s">
        <v>581</v>
      </c>
      <c r="D224" s="7" t="s">
        <v>582</v>
      </c>
      <c r="E224" s="8" t="str">
        <f>HYPERLINK("https://www.esco-net.com/wcs/escort/ec/detail?hHinCd=EA819EJ-14","EA819EJ-14")</f>
        <v>EA819EJ-14</v>
      </c>
    </row>
    <row r="225" spans="2:5" x14ac:dyDescent="0.2">
      <c r="B225" s="6" t="s">
        <v>583</v>
      </c>
      <c r="C225" s="7" t="s">
        <v>584</v>
      </c>
      <c r="D225" s="7" t="s">
        <v>585</v>
      </c>
      <c r="E225" s="8" t="str">
        <f>HYPERLINK("https://www.esco-net.com/wcs/escort/ec/detail?hHinCd=EA813AE-56","EA813AE-56")</f>
        <v>EA813AE-56</v>
      </c>
    </row>
    <row r="226" spans="2:5" x14ac:dyDescent="0.2">
      <c r="B226" s="6" t="s">
        <v>583</v>
      </c>
      <c r="C226" s="7" t="s">
        <v>586</v>
      </c>
      <c r="D226" s="7" t="s">
        <v>587</v>
      </c>
      <c r="E226" s="8" t="str">
        <f>HYPERLINK("https://www.esco-net.com/wcs/escort/ec/detail?hHinCd=EA611LG-11","EA611LG-11")</f>
        <v>EA611LG-11</v>
      </c>
    </row>
    <row r="227" spans="2:5" x14ac:dyDescent="0.2">
      <c r="B227" s="6" t="s">
        <v>588</v>
      </c>
      <c r="C227" s="7" t="s">
        <v>589</v>
      </c>
      <c r="D227" s="7" t="s">
        <v>590</v>
      </c>
      <c r="E227" s="8" t="str">
        <f>HYPERLINK("https://www.esco-net.com/wcs/escort/ec/detail?hHinCd=EA813A-206","EA813A-206")</f>
        <v>EA813A-206</v>
      </c>
    </row>
    <row r="228" spans="2:5" x14ac:dyDescent="0.2">
      <c r="B228" s="6" t="s">
        <v>591</v>
      </c>
      <c r="C228" s="7" t="s">
        <v>592</v>
      </c>
      <c r="D228" s="7" t="s">
        <v>593</v>
      </c>
      <c r="E228" s="7"/>
    </row>
    <row r="229" spans="2:5" x14ac:dyDescent="0.2">
      <c r="B229" s="6" t="s">
        <v>594</v>
      </c>
      <c r="C229" s="7" t="s">
        <v>595</v>
      </c>
      <c r="D229" s="7" t="s">
        <v>596</v>
      </c>
      <c r="E229" s="8" t="str">
        <f>HYPERLINK("https://www.esco-net.com/wcs/escort/ec/detail?hHinCd=EA162DN-1","EA162DN-1")</f>
        <v>EA162DN-1</v>
      </c>
    </row>
    <row r="230" spans="2:5" x14ac:dyDescent="0.2">
      <c r="B230" s="6" t="s">
        <v>597</v>
      </c>
      <c r="C230" s="7" t="s">
        <v>598</v>
      </c>
      <c r="D230" s="7" t="s">
        <v>599</v>
      </c>
      <c r="E230" s="8" t="str">
        <f>HYPERLINK("https://www.esco-net.com/wcs/escort/ec/detail?hHinCd=EA121BA-6","EA121BA-6")</f>
        <v>EA121BA-6</v>
      </c>
    </row>
    <row r="231" spans="2:5" x14ac:dyDescent="0.2">
      <c r="B231" s="6" t="s">
        <v>600</v>
      </c>
      <c r="C231" s="7" t="s">
        <v>601</v>
      </c>
      <c r="D231" s="7" t="s">
        <v>602</v>
      </c>
      <c r="E231" s="8" t="str">
        <f>HYPERLINK("https://www.esco-net.com/wcs/escort/ec/detail?hHinCd=EA123BK-3B","EA123BK-3B")</f>
        <v>EA123BK-3B</v>
      </c>
    </row>
    <row r="232" spans="2:5" x14ac:dyDescent="0.2">
      <c r="B232" s="6" t="s">
        <v>603</v>
      </c>
      <c r="C232" s="7" t="s">
        <v>604</v>
      </c>
      <c r="D232" s="7" t="s">
        <v>605</v>
      </c>
      <c r="E232" s="7"/>
    </row>
    <row r="233" spans="2:5" x14ac:dyDescent="0.2">
      <c r="B233" s="6" t="s">
        <v>606</v>
      </c>
      <c r="C233" s="7" t="s">
        <v>607</v>
      </c>
      <c r="D233" s="7" t="s">
        <v>608</v>
      </c>
      <c r="E233" s="7"/>
    </row>
    <row r="234" spans="2:5" x14ac:dyDescent="0.2">
      <c r="B234" s="6" t="s">
        <v>609</v>
      </c>
      <c r="C234" s="7" t="s">
        <v>610</v>
      </c>
      <c r="D234" s="7" t="s">
        <v>611</v>
      </c>
      <c r="E234" s="7"/>
    </row>
    <row r="235" spans="2:5" x14ac:dyDescent="0.2">
      <c r="B235" s="6" t="s">
        <v>612</v>
      </c>
      <c r="C235" s="7" t="s">
        <v>613</v>
      </c>
      <c r="D235" s="7" t="s">
        <v>614</v>
      </c>
      <c r="E235" s="7"/>
    </row>
    <row r="236" spans="2:5" x14ac:dyDescent="0.2">
      <c r="B236" s="6" t="s">
        <v>615</v>
      </c>
      <c r="C236" s="7" t="s">
        <v>616</v>
      </c>
      <c r="D236" s="7" t="s">
        <v>617</v>
      </c>
      <c r="E236" s="7"/>
    </row>
    <row r="237" spans="2:5" x14ac:dyDescent="0.2">
      <c r="B237" s="6" t="s">
        <v>618</v>
      </c>
      <c r="C237" s="7" t="s">
        <v>619</v>
      </c>
      <c r="D237" s="7" t="s">
        <v>620</v>
      </c>
      <c r="E237" s="8" t="str">
        <f>HYPERLINK("https://www.esco-net.com/wcs/escort/ec/detail?hHinCd=EA140DC-13","EA140DC-13")</f>
        <v>EA140DC-13</v>
      </c>
    </row>
    <row r="238" spans="2:5" x14ac:dyDescent="0.2">
      <c r="B238" s="6" t="s">
        <v>621</v>
      </c>
      <c r="C238" s="7" t="s">
        <v>622</v>
      </c>
      <c r="D238" s="7" t="s">
        <v>623</v>
      </c>
      <c r="E238" s="7"/>
    </row>
    <row r="239" spans="2:5" x14ac:dyDescent="0.2">
      <c r="B239" s="6" t="s">
        <v>621</v>
      </c>
      <c r="C239" s="7" t="s">
        <v>624</v>
      </c>
      <c r="D239" s="7" t="s">
        <v>625</v>
      </c>
      <c r="E239" s="8" t="str">
        <f>HYPERLINK("https://www.esco-net.com/wcs/escort/ec/detail?hHinCd=EA140EE-6.5","EA140EE-6.5")</f>
        <v>EA140EE-6.5</v>
      </c>
    </row>
    <row r="240" spans="2:5" x14ac:dyDescent="0.2">
      <c r="B240" s="6" t="s">
        <v>626</v>
      </c>
      <c r="C240" s="7" t="s">
        <v>627</v>
      </c>
      <c r="D240" s="7" t="s">
        <v>628</v>
      </c>
      <c r="E240" s="8" t="str">
        <f>HYPERLINK("https://www.esco-net.com/wcs/escort/ec/detail?hHinCd=EA141EB-8A","EA141EB-8A")</f>
        <v>EA141EB-8A</v>
      </c>
    </row>
    <row r="241" spans="2:5" x14ac:dyDescent="0.2">
      <c r="B241" s="6" t="s">
        <v>626</v>
      </c>
      <c r="C241" s="7" t="s">
        <v>629</v>
      </c>
      <c r="D241" s="7" t="s">
        <v>630</v>
      </c>
      <c r="E241" s="7"/>
    </row>
    <row r="242" spans="2:5" x14ac:dyDescent="0.2">
      <c r="B242" s="6" t="s">
        <v>631</v>
      </c>
      <c r="C242" s="7" t="s">
        <v>632</v>
      </c>
      <c r="D242" s="7" t="s">
        <v>633</v>
      </c>
      <c r="E242" s="8" t="str">
        <f>HYPERLINK("https://www.esco-net.com/wcs/escort/ec/detail?hHinCd=EA141A-147","EA141A-147")</f>
        <v>EA141A-147</v>
      </c>
    </row>
    <row r="243" spans="2:5" x14ac:dyDescent="0.2">
      <c r="B243" s="6" t="s">
        <v>634</v>
      </c>
      <c r="C243" s="7" t="s">
        <v>635</v>
      </c>
      <c r="D243" s="7" t="s">
        <v>636</v>
      </c>
      <c r="E243" s="8" t="str">
        <f>HYPERLINK("https://www.esco-net.com/wcs/escort/ec/detail?hHinCd=EA425BH-140A","EA425BH-140A")</f>
        <v>EA425BH-140A</v>
      </c>
    </row>
    <row r="244" spans="2:5" x14ac:dyDescent="0.2">
      <c r="B244" s="6" t="s">
        <v>634</v>
      </c>
      <c r="C244" s="7" t="s">
        <v>637</v>
      </c>
      <c r="D244" s="7" t="s">
        <v>638</v>
      </c>
      <c r="E244" s="8" t="str">
        <f>HYPERLINK("https://www.esco-net.com/wcs/escort/ec/detail?hHinCd=EA425BS-22A","EA425BS-22A")</f>
        <v>EA425BS-22A</v>
      </c>
    </row>
    <row r="245" spans="2:5" x14ac:dyDescent="0.2">
      <c r="B245" s="6" t="s">
        <v>634</v>
      </c>
      <c r="C245" s="7" t="s">
        <v>639</v>
      </c>
      <c r="D245" s="7" t="s">
        <v>640</v>
      </c>
      <c r="E245" s="7"/>
    </row>
    <row r="246" spans="2:5" x14ac:dyDescent="0.2">
      <c r="B246" s="6" t="s">
        <v>641</v>
      </c>
      <c r="C246" s="7" t="s">
        <v>642</v>
      </c>
      <c r="D246" s="7" t="s">
        <v>643</v>
      </c>
      <c r="E246" s="7"/>
    </row>
    <row r="247" spans="2:5" x14ac:dyDescent="0.2">
      <c r="B247" s="6" t="s">
        <v>641</v>
      </c>
      <c r="C247" s="7" t="s">
        <v>644</v>
      </c>
      <c r="D247" s="7" t="s">
        <v>645</v>
      </c>
      <c r="E247" s="8" t="str">
        <f>HYPERLINK("https://www.esco-net.com/wcs/escort/ec/detail?hHinCd=EA469FJ-14A","EA469FJ-14A")</f>
        <v>EA469FJ-14A</v>
      </c>
    </row>
    <row r="248" spans="2:5" x14ac:dyDescent="0.2">
      <c r="B248" s="6" t="s">
        <v>646</v>
      </c>
      <c r="C248" s="7" t="s">
        <v>647</v>
      </c>
      <c r="D248" s="7" t="s">
        <v>648</v>
      </c>
      <c r="E248" s="8" t="str">
        <f>HYPERLINK("https://www.esco-net.com/wcs/escort/ec/detail?hHinCd=EA470C-20","EA470C-20")</f>
        <v>EA470C-20</v>
      </c>
    </row>
    <row r="249" spans="2:5" x14ac:dyDescent="0.2">
      <c r="B249" s="6" t="s">
        <v>646</v>
      </c>
      <c r="C249" s="7" t="s">
        <v>649</v>
      </c>
      <c r="D249" s="7" t="s">
        <v>650</v>
      </c>
      <c r="E249" s="8" t="str">
        <f>HYPERLINK("https://www.esco-net.com/wcs/escort/ec/detail?hHinCd=EA470C-30","EA470C-30")</f>
        <v>EA470C-30</v>
      </c>
    </row>
    <row r="250" spans="2:5" x14ac:dyDescent="0.2">
      <c r="B250" s="6" t="s">
        <v>651</v>
      </c>
      <c r="C250" s="7" t="s">
        <v>652</v>
      </c>
      <c r="D250" s="7" t="s">
        <v>653</v>
      </c>
      <c r="E250" s="8" t="str">
        <f>HYPERLINK("https://www.esco-net.com/wcs/escort/ec/detail?hHinCd=EA470EC-24","EA470EC-24")</f>
        <v>EA470EC-24</v>
      </c>
    </row>
    <row r="251" spans="2:5" x14ac:dyDescent="0.2">
      <c r="B251" s="6" t="s">
        <v>654</v>
      </c>
      <c r="C251" s="7" t="s">
        <v>655</v>
      </c>
      <c r="D251" s="7" t="s">
        <v>656</v>
      </c>
      <c r="E251" s="7"/>
    </row>
    <row r="252" spans="2:5" x14ac:dyDescent="0.2">
      <c r="B252" s="6" t="s">
        <v>657</v>
      </c>
      <c r="C252" s="7" t="s">
        <v>658</v>
      </c>
      <c r="D252" s="7" t="s">
        <v>659</v>
      </c>
      <c r="E252" s="8" t="str">
        <f>HYPERLINK("https://www.esco-net.com/wcs/escort/ec/detail?hHinCd=EA465AN-20","EA465AN-20")</f>
        <v>EA465AN-20</v>
      </c>
    </row>
    <row r="253" spans="2:5" x14ac:dyDescent="0.2">
      <c r="B253" s="6" t="s">
        <v>660</v>
      </c>
      <c r="C253" s="7" t="s">
        <v>661</v>
      </c>
      <c r="D253" s="7" t="s">
        <v>662</v>
      </c>
      <c r="E253" s="8" t="str">
        <f>HYPERLINK("https://www.esco-net.com/wcs/escort/ec/detail?hHinCd=EA465AC-14","EA465AC-14")</f>
        <v>EA465AC-14</v>
      </c>
    </row>
    <row r="254" spans="2:5" x14ac:dyDescent="0.2">
      <c r="B254" s="6" t="s">
        <v>660</v>
      </c>
      <c r="C254" s="7" t="s">
        <v>663</v>
      </c>
      <c r="D254" s="7" t="s">
        <v>664</v>
      </c>
      <c r="E254" s="8" t="str">
        <f>HYPERLINK("https://www.esco-net.com/wcs/escort/ec/detail?hHinCd=EA469SC-8A","EA469SC-8A")</f>
        <v>EA469SC-8A</v>
      </c>
    </row>
    <row r="255" spans="2:5" x14ac:dyDescent="0.2">
      <c r="B255" s="6" t="s">
        <v>665</v>
      </c>
      <c r="C255" s="7" t="s">
        <v>666</v>
      </c>
      <c r="D255" s="7" t="s">
        <v>667</v>
      </c>
      <c r="E255" s="8" t="str">
        <f>HYPERLINK("https://www.esco-net.com/wcs/escort/ec/detail?hHinCd=EA467A-1","EA467A-1")</f>
        <v>EA467A-1</v>
      </c>
    </row>
    <row r="256" spans="2:5" x14ac:dyDescent="0.2">
      <c r="B256" s="6" t="s">
        <v>665</v>
      </c>
      <c r="C256" s="7" t="s">
        <v>668</v>
      </c>
      <c r="D256" s="7" t="s">
        <v>669</v>
      </c>
      <c r="E256" s="7"/>
    </row>
    <row r="257" spans="2:5" x14ac:dyDescent="0.2">
      <c r="B257" s="6" t="s">
        <v>670</v>
      </c>
      <c r="C257" s="7" t="s">
        <v>671</v>
      </c>
      <c r="D257" s="7" t="s">
        <v>672</v>
      </c>
      <c r="E257" s="7"/>
    </row>
    <row r="258" spans="2:5" x14ac:dyDescent="0.2">
      <c r="B258" s="6" t="s">
        <v>673</v>
      </c>
      <c r="C258" s="7" t="s">
        <v>674</v>
      </c>
      <c r="D258" s="7" t="s">
        <v>675</v>
      </c>
      <c r="E258" s="8" t="str">
        <f>HYPERLINK("https://www.esco-net.com/wcs/escort/ec/detail?hHinCd=EA922AL-2A","EA922AL-2A")</f>
        <v>EA922AL-2A</v>
      </c>
    </row>
    <row r="259" spans="2:5" x14ac:dyDescent="0.2">
      <c r="B259" s="6" t="s">
        <v>673</v>
      </c>
      <c r="C259" s="7" t="s">
        <v>676</v>
      </c>
      <c r="D259" s="7" t="s">
        <v>677</v>
      </c>
      <c r="E259" s="7"/>
    </row>
    <row r="260" spans="2:5" x14ac:dyDescent="0.2">
      <c r="B260" s="6" t="s">
        <v>678</v>
      </c>
      <c r="C260" s="7" t="s">
        <v>679</v>
      </c>
      <c r="D260" s="7" t="s">
        <v>680</v>
      </c>
      <c r="E260" s="8" t="str">
        <f>HYPERLINK("https://www.esco-net.com/wcs/escort/ec/detail?hHinCd=EA463AP-1103","EA463AP-1103")</f>
        <v>EA463AP-1103</v>
      </c>
    </row>
    <row r="261" spans="2:5" x14ac:dyDescent="0.2">
      <c r="B261" s="6" t="s">
        <v>681</v>
      </c>
      <c r="C261" s="7" t="s">
        <v>682</v>
      </c>
      <c r="D261" s="7" t="s">
        <v>683</v>
      </c>
      <c r="E261" s="8" t="str">
        <f>HYPERLINK("https://www.esco-net.com/wcs/escort/ec/detail?hHinCd=EA475-550","EA475-550")</f>
        <v>EA475-550</v>
      </c>
    </row>
    <row r="262" spans="2:5" x14ac:dyDescent="0.2">
      <c r="B262" s="6" t="s">
        <v>684</v>
      </c>
      <c r="C262" s="7" t="s">
        <v>685</v>
      </c>
      <c r="D262" s="7" t="s">
        <v>686</v>
      </c>
      <c r="E262" s="8" t="str">
        <f>HYPERLINK("https://www.esco-net.com/wcs/escort/ec/detail?hHinCd=EA475AT-250","EA475AT-250")</f>
        <v>EA475AT-250</v>
      </c>
    </row>
    <row r="263" spans="2:5" x14ac:dyDescent="0.2">
      <c r="B263" s="6" t="s">
        <v>687</v>
      </c>
      <c r="C263" s="7" t="s">
        <v>688</v>
      </c>
      <c r="D263" s="7" t="s">
        <v>689</v>
      </c>
      <c r="E263" s="8" t="str">
        <f>HYPERLINK("https://www.esco-net.com/wcs/escort/ec/detail?hHinCd=EA475TM-12","EA475TM-12")</f>
        <v>EA475TM-12</v>
      </c>
    </row>
    <row r="264" spans="2:5" x14ac:dyDescent="0.2">
      <c r="B264" s="6" t="s">
        <v>690</v>
      </c>
      <c r="C264" s="7" t="s">
        <v>691</v>
      </c>
      <c r="D264" s="7" t="s">
        <v>692</v>
      </c>
      <c r="E264" s="8" t="str">
        <f>HYPERLINK("https://www.esco-net.com/wcs/escort/ec/detail?hHinCd=EA440AV-120A","EA440AV-120A")</f>
        <v>EA440AV-120A</v>
      </c>
    </row>
    <row r="265" spans="2:5" x14ac:dyDescent="0.2">
      <c r="B265" s="6" t="s">
        <v>690</v>
      </c>
      <c r="C265" s="7" t="s">
        <v>693</v>
      </c>
      <c r="D265" s="7" t="s">
        <v>694</v>
      </c>
      <c r="E265" s="7"/>
    </row>
    <row r="266" spans="2:5" x14ac:dyDescent="0.2">
      <c r="B266" s="6" t="s">
        <v>695</v>
      </c>
      <c r="C266" s="7" t="s">
        <v>696</v>
      </c>
      <c r="D266" s="7" t="s">
        <v>697</v>
      </c>
      <c r="E266" s="8" t="str">
        <f>HYPERLINK("https://www.esco-net.com/wcs/escort/ec/detail?hHinCd=EA947FA-71","EA947FA-71")</f>
        <v>EA947FA-71</v>
      </c>
    </row>
    <row r="267" spans="2:5" x14ac:dyDescent="0.2">
      <c r="B267" s="6" t="s">
        <v>695</v>
      </c>
      <c r="C267" s="7" t="s">
        <v>698</v>
      </c>
      <c r="D267" s="7" t="s">
        <v>699</v>
      </c>
      <c r="E267" s="8" t="str">
        <f>HYPERLINK("https://www.esco-net.com/wcs/escort/ec/detail?hHinCd=EA947FA-71","EA947FA-71")</f>
        <v>EA947FA-71</v>
      </c>
    </row>
    <row r="268" spans="2:5" x14ac:dyDescent="0.2">
      <c r="B268" s="6" t="s">
        <v>695</v>
      </c>
      <c r="C268" s="7" t="s">
        <v>700</v>
      </c>
      <c r="D268" s="7" t="s">
        <v>701</v>
      </c>
      <c r="E268" s="8" t="str">
        <f>HYPERLINK("https://www.esco-net.com/wcs/escort/ec/detail?hHinCd=EA947FA-83","EA947FA-83")</f>
        <v>EA947FA-83</v>
      </c>
    </row>
    <row r="269" spans="2:5" x14ac:dyDescent="0.2">
      <c r="B269" s="6" t="s">
        <v>702</v>
      </c>
      <c r="C269" s="7" t="s">
        <v>703</v>
      </c>
      <c r="D269" s="7" t="s">
        <v>704</v>
      </c>
      <c r="E269" s="8" t="str">
        <f>HYPERLINK("https://www.esco-net.com/wcs/escort/ec/detail?hHinCd=EA940AH-202","EA940AH-202")</f>
        <v>EA940AH-202</v>
      </c>
    </row>
    <row r="270" spans="2:5" x14ac:dyDescent="0.2">
      <c r="B270" s="6" t="s">
        <v>705</v>
      </c>
      <c r="C270" s="7" t="s">
        <v>706</v>
      </c>
      <c r="D270" s="7" t="s">
        <v>707</v>
      </c>
      <c r="E270" s="8" t="str">
        <f>HYPERLINK("https://www.esco-net.com/wcs/escort/ec/detail?hHinCd=EA944AC-13","EA944AC-13")</f>
        <v>EA944AC-13</v>
      </c>
    </row>
    <row r="271" spans="2:5" x14ac:dyDescent="0.2">
      <c r="B271" s="6" t="s">
        <v>708</v>
      </c>
      <c r="C271" s="7" t="s">
        <v>709</v>
      </c>
      <c r="D271" s="7" t="s">
        <v>710</v>
      </c>
      <c r="E271" s="8" t="str">
        <f>HYPERLINK("https://www.esco-net.com/wcs/escort/ec/detail?hHinCd=EA948HB-201","EA948HB-201")</f>
        <v>EA948HB-201</v>
      </c>
    </row>
    <row r="272" spans="2:5" x14ac:dyDescent="0.2">
      <c r="B272" s="6" t="s">
        <v>711</v>
      </c>
      <c r="C272" s="7" t="s">
        <v>712</v>
      </c>
      <c r="D272" s="7" t="s">
        <v>713</v>
      </c>
      <c r="E272" s="8" t="str">
        <f>HYPERLINK("https://www.esco-net.com/wcs/escort/ec/detail?hHinCd=EA940CD-491A","EA940CD-491A")</f>
        <v>EA940CD-491A</v>
      </c>
    </row>
    <row r="273" spans="2:5" x14ac:dyDescent="0.2">
      <c r="B273" s="6" t="s">
        <v>711</v>
      </c>
      <c r="C273" s="7" t="s">
        <v>714</v>
      </c>
      <c r="D273" s="7" t="s">
        <v>715</v>
      </c>
      <c r="E273" s="7"/>
    </row>
    <row r="274" spans="2:5" x14ac:dyDescent="0.2">
      <c r="B274" s="6" t="s">
        <v>716</v>
      </c>
      <c r="C274" s="7" t="s">
        <v>717</v>
      </c>
      <c r="D274" s="7" t="s">
        <v>718</v>
      </c>
      <c r="E274" s="8" t="str">
        <f>HYPERLINK("https://www.esco-net.com/wcs/escort/ec/detail?hHinCd=EA940CE-253A","EA940CE-253A")</f>
        <v>EA940CE-253A</v>
      </c>
    </row>
    <row r="275" spans="2:5" x14ac:dyDescent="0.2">
      <c r="B275" s="6" t="s">
        <v>719</v>
      </c>
      <c r="C275" s="7" t="s">
        <v>720</v>
      </c>
      <c r="D275" s="7" t="s">
        <v>721</v>
      </c>
      <c r="E275" s="7"/>
    </row>
    <row r="276" spans="2:5" x14ac:dyDescent="0.2">
      <c r="B276" s="6" t="s">
        <v>719</v>
      </c>
      <c r="C276" s="7" t="s">
        <v>722</v>
      </c>
      <c r="D276" s="7" t="s">
        <v>723</v>
      </c>
      <c r="E276" s="8" t="str">
        <f>HYPERLINK("https://www.esco-net.com/wcs/escort/ec/detail?hHinCd=EA940CE-702A","EA940CE-702A")</f>
        <v>EA940CE-702A</v>
      </c>
    </row>
    <row r="277" spans="2:5" x14ac:dyDescent="0.2">
      <c r="B277" s="6" t="s">
        <v>719</v>
      </c>
      <c r="C277" s="7" t="s">
        <v>724</v>
      </c>
      <c r="D277" s="7" t="s">
        <v>725</v>
      </c>
      <c r="E277" s="8" t="str">
        <f>HYPERLINK("https://www.esco-net.com/wcs/escort/ec/detail?hHinCd=EA940CE-703A","EA940CE-703A")</f>
        <v>EA940CE-703A</v>
      </c>
    </row>
    <row r="278" spans="2:5" x14ac:dyDescent="0.2">
      <c r="B278" s="6" t="s">
        <v>726</v>
      </c>
      <c r="C278" s="7" t="s">
        <v>727</v>
      </c>
      <c r="D278" s="7" t="s">
        <v>728</v>
      </c>
      <c r="E278" s="8" t="str">
        <f>HYPERLINK("https://www.esco-net.com/wcs/escort/ec/detail?hHinCd=EA940CE-512A","EA940CE-512A")</f>
        <v>EA940CE-512A</v>
      </c>
    </row>
    <row r="279" spans="2:5" x14ac:dyDescent="0.2">
      <c r="B279" s="6" t="s">
        <v>729</v>
      </c>
      <c r="C279" s="7" t="s">
        <v>730</v>
      </c>
      <c r="D279" s="7" t="s">
        <v>731</v>
      </c>
      <c r="E279" s="8" t="str">
        <f>HYPERLINK("https://www.esco-net.com/wcs/escort/ec/detail?hHinCd=EA940BZ-123A","EA940BZ-123A")</f>
        <v>EA940BZ-123A</v>
      </c>
    </row>
    <row r="280" spans="2:5" x14ac:dyDescent="0.2">
      <c r="B280" s="6" t="s">
        <v>732</v>
      </c>
      <c r="C280" s="7" t="s">
        <v>733</v>
      </c>
      <c r="D280" s="7" t="s">
        <v>734</v>
      </c>
      <c r="E280" s="8" t="str">
        <f>HYPERLINK("https://www.esco-net.com/wcs/escort/ec/detail?hHinCd=EA944B-19","EA944B-19")</f>
        <v>EA944B-19</v>
      </c>
    </row>
    <row r="281" spans="2:5" x14ac:dyDescent="0.2">
      <c r="B281" s="6" t="s">
        <v>735</v>
      </c>
      <c r="C281" s="7" t="s">
        <v>736</v>
      </c>
      <c r="D281" s="7" t="s">
        <v>737</v>
      </c>
      <c r="E281" s="8" t="str">
        <f>HYPERLINK("https://www.esco-net.com/wcs/escort/ec/detail?hHinCd=EA944BZ-1","EA944BZ-1")</f>
        <v>EA944BZ-1</v>
      </c>
    </row>
    <row r="282" spans="2:5" x14ac:dyDescent="0.2">
      <c r="B282" s="6" t="s">
        <v>738</v>
      </c>
      <c r="C282" s="7" t="s">
        <v>739</v>
      </c>
      <c r="D282" s="7" t="s">
        <v>740</v>
      </c>
      <c r="E282" s="8" t="str">
        <f>HYPERLINK("https://www.esco-net.com/wcs/escort/ec/detail?hHinCd=EA940NB-2A","EA940NB-2A")</f>
        <v>EA940NB-2A</v>
      </c>
    </row>
    <row r="283" spans="2:5" x14ac:dyDescent="0.2">
      <c r="B283" s="6" t="s">
        <v>741</v>
      </c>
      <c r="C283" s="7" t="s">
        <v>742</v>
      </c>
      <c r="D283" s="7" t="s">
        <v>743</v>
      </c>
      <c r="E283" s="8" t="str">
        <f>HYPERLINK("https://www.esco-net.com/wcs/escort/ec/detail?hHinCd=EA940NF-61A","EA940NF-61A")</f>
        <v>EA940NF-61A</v>
      </c>
    </row>
    <row r="284" spans="2:5" x14ac:dyDescent="0.2">
      <c r="B284" s="6" t="s">
        <v>744</v>
      </c>
      <c r="C284" s="7" t="s">
        <v>745</v>
      </c>
      <c r="D284" s="7" t="s">
        <v>746</v>
      </c>
      <c r="E284" s="7"/>
    </row>
    <row r="285" spans="2:5" x14ac:dyDescent="0.2">
      <c r="B285" s="6" t="s">
        <v>747</v>
      </c>
      <c r="C285" s="7" t="s">
        <v>748</v>
      </c>
      <c r="D285" s="7" t="s">
        <v>749</v>
      </c>
      <c r="E285" s="8" t="str">
        <f>HYPERLINK("https://www.esco-net.com/wcs/escort/ec/detail?hHinCd=EA940DE-74A","EA940DE-74A")</f>
        <v>EA940DE-74A</v>
      </c>
    </row>
    <row r="286" spans="2:5" x14ac:dyDescent="0.2">
      <c r="B286" s="6" t="s">
        <v>750</v>
      </c>
      <c r="C286" s="7" t="s">
        <v>751</v>
      </c>
      <c r="D286" s="7" t="s">
        <v>752</v>
      </c>
      <c r="E286" s="8" t="str">
        <f>HYPERLINK("https://www.esco-net.com/wcs/escort/ec/detail?hHinCd=EA815ZX-13","EA815ZX-13")</f>
        <v>EA815ZX-13</v>
      </c>
    </row>
    <row r="287" spans="2:5" x14ac:dyDescent="0.2">
      <c r="B287" s="6" t="s">
        <v>750</v>
      </c>
      <c r="C287" s="7" t="s">
        <v>753</v>
      </c>
      <c r="D287" s="7" t="s">
        <v>754</v>
      </c>
      <c r="E287" s="7"/>
    </row>
    <row r="288" spans="2:5" x14ac:dyDescent="0.2">
      <c r="B288" s="6" t="s">
        <v>750</v>
      </c>
      <c r="C288" s="7" t="s">
        <v>755</v>
      </c>
      <c r="D288" s="7" t="s">
        <v>756</v>
      </c>
      <c r="E288" s="8" t="str">
        <f>HYPERLINK("https://www.esco-net.com/wcs/escort/ec/detail?hHinCd=EA940MX-102A","EA940MX-102A")</f>
        <v>EA940MX-102A</v>
      </c>
    </row>
    <row r="289" spans="2:5" x14ac:dyDescent="0.2">
      <c r="B289" s="6" t="s">
        <v>757</v>
      </c>
      <c r="C289" s="7" t="s">
        <v>758</v>
      </c>
      <c r="D289" s="7" t="s">
        <v>759</v>
      </c>
      <c r="E289" s="8" t="str">
        <f>HYPERLINK("https://www.esco-net.com/wcs/escort/ec/detail?hHinCd=EA940P-5C","EA940P-5C")</f>
        <v>EA940P-5C</v>
      </c>
    </row>
    <row r="290" spans="2:5" x14ac:dyDescent="0.2">
      <c r="B290" s="6" t="s">
        <v>760</v>
      </c>
      <c r="C290" s="7" t="s">
        <v>761</v>
      </c>
      <c r="D290" s="7" t="s">
        <v>762</v>
      </c>
      <c r="E290" s="8" t="str">
        <f>HYPERLINK("https://www.esco-net.com/wcs/escort/ec/detail?hHinCd=EA940PL-113","EA940PL-113")</f>
        <v>EA940PL-113</v>
      </c>
    </row>
    <row r="291" spans="2:5" x14ac:dyDescent="0.2">
      <c r="B291" s="6" t="s">
        <v>763</v>
      </c>
      <c r="C291" s="7" t="s">
        <v>764</v>
      </c>
      <c r="D291" s="7" t="s">
        <v>765</v>
      </c>
      <c r="E291" s="8" t="str">
        <f>HYPERLINK("https://www.esco-net.com/wcs/escort/ec/detail?hHinCd=EA948AD-10","EA948AD-10")</f>
        <v>EA948AD-10</v>
      </c>
    </row>
    <row r="292" spans="2:5" x14ac:dyDescent="0.2">
      <c r="B292" s="6" t="s">
        <v>766</v>
      </c>
      <c r="C292" s="7" t="s">
        <v>767</v>
      </c>
      <c r="D292" s="7" t="s">
        <v>768</v>
      </c>
      <c r="E292" s="7"/>
    </row>
    <row r="293" spans="2:5" x14ac:dyDescent="0.2">
      <c r="B293" s="6" t="s">
        <v>769</v>
      </c>
      <c r="C293" s="7" t="s">
        <v>770</v>
      </c>
      <c r="D293" s="7" t="s">
        <v>771</v>
      </c>
      <c r="E293" s="7"/>
    </row>
    <row r="294" spans="2:5" x14ac:dyDescent="0.2">
      <c r="B294" s="6" t="s">
        <v>772</v>
      </c>
      <c r="C294" s="7" t="s">
        <v>773</v>
      </c>
      <c r="D294" s="7" t="s">
        <v>774</v>
      </c>
      <c r="E294" s="7"/>
    </row>
    <row r="295" spans="2:5" x14ac:dyDescent="0.2">
      <c r="B295" s="6" t="s">
        <v>772</v>
      </c>
      <c r="C295" s="7" t="s">
        <v>775</v>
      </c>
      <c r="D295" s="7" t="s">
        <v>776</v>
      </c>
      <c r="E295" s="7"/>
    </row>
    <row r="296" spans="2:5" x14ac:dyDescent="0.2">
      <c r="B296" s="6" t="s">
        <v>772</v>
      </c>
      <c r="C296" s="7" t="s">
        <v>777</v>
      </c>
      <c r="D296" s="7" t="s">
        <v>778</v>
      </c>
      <c r="E296" s="7"/>
    </row>
    <row r="297" spans="2:5" x14ac:dyDescent="0.2">
      <c r="B297" s="6" t="s">
        <v>779</v>
      </c>
      <c r="C297" s="7" t="s">
        <v>780</v>
      </c>
      <c r="D297" s="7" t="s">
        <v>781</v>
      </c>
      <c r="E297" s="8" t="str">
        <f>HYPERLINK("https://www.esco-net.com/wcs/escort/ec/detail?hHinCd=EA948CB-301","EA948CB-301")</f>
        <v>EA948CB-301</v>
      </c>
    </row>
    <row r="298" spans="2:5" x14ac:dyDescent="0.2">
      <c r="B298" s="6" t="s">
        <v>779</v>
      </c>
      <c r="C298" s="7" t="s">
        <v>782</v>
      </c>
      <c r="D298" s="7" t="s">
        <v>783</v>
      </c>
      <c r="E298" s="7"/>
    </row>
    <row r="299" spans="2:5" x14ac:dyDescent="0.2">
      <c r="B299" s="6" t="s">
        <v>784</v>
      </c>
      <c r="C299" s="7" t="s">
        <v>785</v>
      </c>
      <c r="D299" s="7" t="s">
        <v>786</v>
      </c>
      <c r="E299" s="7"/>
    </row>
    <row r="300" spans="2:5" x14ac:dyDescent="0.2">
      <c r="B300" s="6" t="s">
        <v>787</v>
      </c>
      <c r="C300" s="7" t="s">
        <v>788</v>
      </c>
      <c r="D300" s="7" t="s">
        <v>789</v>
      </c>
      <c r="E300" s="7"/>
    </row>
    <row r="301" spans="2:5" x14ac:dyDescent="0.2">
      <c r="B301" s="6" t="s">
        <v>787</v>
      </c>
      <c r="C301" s="7" t="s">
        <v>790</v>
      </c>
      <c r="D301" s="7" t="s">
        <v>791</v>
      </c>
      <c r="E301" s="8" t="str">
        <f>HYPERLINK("https://www.esco-net.com/wcs/escort/ec/detail?hHinCd=EA948JD-42","EA948JD-42")</f>
        <v>EA948JD-42</v>
      </c>
    </row>
    <row r="302" spans="2:5" x14ac:dyDescent="0.2">
      <c r="B302" s="6" t="s">
        <v>792</v>
      </c>
      <c r="C302" s="7" t="s">
        <v>793</v>
      </c>
      <c r="D302" s="7" t="s">
        <v>794</v>
      </c>
      <c r="E302" s="7"/>
    </row>
    <row r="303" spans="2:5" x14ac:dyDescent="0.2">
      <c r="B303" s="6" t="s">
        <v>792</v>
      </c>
      <c r="C303" s="7" t="s">
        <v>795</v>
      </c>
      <c r="D303" s="7" t="s">
        <v>796</v>
      </c>
      <c r="E303" s="8" t="str">
        <f>HYPERLINK("https://www.esco-net.com/wcs/escort/ec/detail?hHinCd=EA501CA-3","EA501CA-3")</f>
        <v>EA501CA-3</v>
      </c>
    </row>
    <row r="304" spans="2:5" x14ac:dyDescent="0.2">
      <c r="B304" s="6" t="s">
        <v>797</v>
      </c>
      <c r="C304" s="7" t="s">
        <v>798</v>
      </c>
      <c r="D304" s="7" t="s">
        <v>799</v>
      </c>
      <c r="E304" s="8" t="str">
        <f>HYPERLINK("https://www.esco-net.com/wcs/escort/ec/detail?hHinCd=EA966MN-210","EA966MN-210")</f>
        <v>EA966MN-210</v>
      </c>
    </row>
    <row r="305" spans="2:5" x14ac:dyDescent="0.2">
      <c r="B305" s="6" t="s">
        <v>800</v>
      </c>
      <c r="C305" s="7" t="s">
        <v>801</v>
      </c>
      <c r="D305" s="7" t="s">
        <v>802</v>
      </c>
      <c r="E305" s="8" t="str">
        <f>HYPERLINK("https://www.esco-net.com/wcs/escort/ec/detail?hHinCd=EA966EH-6","EA966EH-6")</f>
        <v>EA966EH-6</v>
      </c>
    </row>
    <row r="306" spans="2:5" x14ac:dyDescent="0.2">
      <c r="B306" s="6" t="s">
        <v>803</v>
      </c>
      <c r="C306" s="7" t="s">
        <v>804</v>
      </c>
      <c r="D306" s="7" t="s">
        <v>805</v>
      </c>
      <c r="E306" s="7"/>
    </row>
    <row r="307" spans="2:5" x14ac:dyDescent="0.2">
      <c r="B307" s="6" t="s">
        <v>803</v>
      </c>
      <c r="C307" s="7" t="s">
        <v>806</v>
      </c>
      <c r="D307" s="7" t="s">
        <v>807</v>
      </c>
      <c r="E307" s="7"/>
    </row>
    <row r="308" spans="2:5" x14ac:dyDescent="0.2">
      <c r="B308" s="6" t="s">
        <v>808</v>
      </c>
      <c r="C308" s="7" t="s">
        <v>809</v>
      </c>
      <c r="D308" s="7" t="s">
        <v>810</v>
      </c>
      <c r="E308" s="7"/>
    </row>
    <row r="309" spans="2:5" x14ac:dyDescent="0.2">
      <c r="B309" s="6" t="s">
        <v>811</v>
      </c>
      <c r="C309" s="7" t="s">
        <v>812</v>
      </c>
      <c r="D309" s="7" t="s">
        <v>813</v>
      </c>
      <c r="E309" s="8" t="str">
        <f>HYPERLINK("https://www.esco-net.com/wcs/escort/ec/detail?hHinCd=EA945SS-11","EA945SS-11")</f>
        <v>EA945SS-11</v>
      </c>
    </row>
    <row r="310" spans="2:5" x14ac:dyDescent="0.2">
      <c r="B310" s="6" t="s">
        <v>814</v>
      </c>
      <c r="C310" s="7" t="s">
        <v>815</v>
      </c>
      <c r="D310" s="7" t="s">
        <v>816</v>
      </c>
      <c r="E310" s="8" t="str">
        <f>HYPERLINK("https://www.esco-net.com/wcs/escort/ec/detail?hHinCd=EA949ZA-303","EA949ZA-303")</f>
        <v>EA949ZA-303</v>
      </c>
    </row>
    <row r="311" spans="2:5" x14ac:dyDescent="0.2">
      <c r="B311" s="6" t="s">
        <v>817</v>
      </c>
      <c r="C311" s="7" t="s">
        <v>818</v>
      </c>
      <c r="D311" s="7" t="s">
        <v>819</v>
      </c>
      <c r="E311" s="8" t="str">
        <f>HYPERLINK("https://www.esco-net.com/wcs/escort/ec/detail?hHinCd=EA949AM-13","EA949AM-13")</f>
        <v>EA949AM-13</v>
      </c>
    </row>
    <row r="312" spans="2:5" x14ac:dyDescent="0.2">
      <c r="B312" s="6" t="s">
        <v>820</v>
      </c>
      <c r="C312" s="7" t="s">
        <v>821</v>
      </c>
      <c r="D312" s="7" t="s">
        <v>822</v>
      </c>
      <c r="E312" s="8" t="str">
        <f>HYPERLINK("https://www.esco-net.com/wcs/escort/ec/detail?hHinCd=EA423RS-18A","EA423RS-18A")</f>
        <v>EA423RS-18A</v>
      </c>
    </row>
    <row r="313" spans="2:5" x14ac:dyDescent="0.2">
      <c r="B313" s="6" t="s">
        <v>823</v>
      </c>
      <c r="C313" s="7" t="s">
        <v>824</v>
      </c>
      <c r="D313" s="7" t="s">
        <v>825</v>
      </c>
      <c r="E313" s="8" t="str">
        <f>HYPERLINK("https://www.esco-net.com/wcs/escort/ec/detail?hHinCd=EA781BT-21","EA781BT-21")</f>
        <v>EA781BT-21</v>
      </c>
    </row>
    <row r="314" spans="2:5" x14ac:dyDescent="0.2">
      <c r="B314" s="6" t="s">
        <v>826</v>
      </c>
      <c r="C314" s="7" t="s">
        <v>827</v>
      </c>
      <c r="D314" s="7" t="s">
        <v>828</v>
      </c>
      <c r="E314" s="8" t="str">
        <f>HYPERLINK("https://www.esco-net.com/wcs/escort/ec/detail?hHinCd=EA781GB-16","EA781GB-16")</f>
        <v>EA781GB-16</v>
      </c>
    </row>
    <row r="315" spans="2:5" x14ac:dyDescent="0.2">
      <c r="B315" s="6" t="s">
        <v>829</v>
      </c>
      <c r="C315" s="7" t="s">
        <v>830</v>
      </c>
      <c r="D315" s="7" t="s">
        <v>831</v>
      </c>
      <c r="E315" s="8" t="str">
        <f>HYPERLINK("https://www.esco-net.com/wcs/escort/ec/detail?hHinCd=EA781GB-109","EA781GB-109")</f>
        <v>EA781GB-109</v>
      </c>
    </row>
    <row r="316" spans="2:5" x14ac:dyDescent="0.2">
      <c r="B316" s="6" t="s">
        <v>829</v>
      </c>
      <c r="C316" s="7" t="s">
        <v>832</v>
      </c>
      <c r="D316" s="7" t="s">
        <v>833</v>
      </c>
      <c r="E316" s="8" t="str">
        <f>HYPERLINK("https://www.esco-net.com/wcs/escort/ec/detail?hHinCd=EA781GB-1","EA781GB-1")</f>
        <v>EA781GB-1</v>
      </c>
    </row>
    <row r="317" spans="2:5" x14ac:dyDescent="0.2">
      <c r="B317" s="6" t="s">
        <v>829</v>
      </c>
      <c r="C317" s="7" t="s">
        <v>834</v>
      </c>
      <c r="D317" s="7" t="s">
        <v>835</v>
      </c>
      <c r="E317" s="8" t="str">
        <f>HYPERLINK("https://www.esco-net.com/wcs/escort/ec/detail?hHinCd=EA781GB-109","EA781GB-109")</f>
        <v>EA781GB-109</v>
      </c>
    </row>
    <row r="318" spans="2:5" x14ac:dyDescent="0.2">
      <c r="B318" s="6" t="s">
        <v>836</v>
      </c>
      <c r="C318" s="7" t="s">
        <v>837</v>
      </c>
      <c r="D318" s="7" t="s">
        <v>838</v>
      </c>
      <c r="E318" s="8" t="str">
        <f>HYPERLINK("https://www.esco-net.com/wcs/escort/ec/detail?hHinCd=EA762FG-856","EA762FG-856")</f>
        <v>EA762FG-856</v>
      </c>
    </row>
    <row r="319" spans="2:5" x14ac:dyDescent="0.2">
      <c r="B319" s="6" t="s">
        <v>839</v>
      </c>
      <c r="C319" s="7" t="s">
        <v>840</v>
      </c>
      <c r="D319" s="7" t="s">
        <v>841</v>
      </c>
      <c r="E319" s="7"/>
    </row>
    <row r="320" spans="2:5" x14ac:dyDescent="0.2">
      <c r="B320" s="6" t="s">
        <v>842</v>
      </c>
      <c r="C320" s="7" t="s">
        <v>843</v>
      </c>
      <c r="D320" s="7" t="s">
        <v>844</v>
      </c>
      <c r="E320" s="8" t="str">
        <f>HYPERLINK("https://www.esco-net.com/wcs/escort/ec/detail?hHinCd=EA951LA-1","EA951LA-1")</f>
        <v>EA951LA-1</v>
      </c>
    </row>
    <row r="321" spans="2:5" x14ac:dyDescent="0.2">
      <c r="B321" s="6" t="s">
        <v>845</v>
      </c>
      <c r="C321" s="7" t="s">
        <v>846</v>
      </c>
      <c r="D321" s="7" t="s">
        <v>847</v>
      </c>
      <c r="E321" s="7"/>
    </row>
    <row r="322" spans="2:5" x14ac:dyDescent="0.2">
      <c r="B322" s="6" t="s">
        <v>848</v>
      </c>
      <c r="C322" s="7" t="s">
        <v>849</v>
      </c>
      <c r="D322" s="7" t="s">
        <v>850</v>
      </c>
      <c r="E322" s="7"/>
    </row>
    <row r="323" spans="2:5" x14ac:dyDescent="0.2">
      <c r="B323" s="6" t="s">
        <v>851</v>
      </c>
      <c r="C323" s="7" t="s">
        <v>852</v>
      </c>
      <c r="D323" s="7" t="s">
        <v>853</v>
      </c>
      <c r="E323" s="7"/>
    </row>
    <row r="324" spans="2:5" x14ac:dyDescent="0.2">
      <c r="B324" s="6" t="s">
        <v>854</v>
      </c>
      <c r="C324" s="7" t="s">
        <v>855</v>
      </c>
      <c r="D324" s="7" t="s">
        <v>856</v>
      </c>
      <c r="E324" s="7"/>
    </row>
    <row r="325" spans="2:5" x14ac:dyDescent="0.2">
      <c r="B325" s="6" t="s">
        <v>857</v>
      </c>
      <c r="C325" s="7" t="s">
        <v>858</v>
      </c>
      <c r="D325" s="7" t="s">
        <v>859</v>
      </c>
      <c r="E325" s="7"/>
    </row>
    <row r="326" spans="2:5" x14ac:dyDescent="0.2">
      <c r="B326" s="6" t="s">
        <v>860</v>
      </c>
      <c r="C326" s="7" t="s">
        <v>861</v>
      </c>
      <c r="D326" s="7" t="s">
        <v>862</v>
      </c>
      <c r="E326" s="7"/>
    </row>
    <row r="327" spans="2:5" x14ac:dyDescent="0.2">
      <c r="B327" s="6" t="s">
        <v>863</v>
      </c>
      <c r="C327" s="7" t="s">
        <v>864</v>
      </c>
      <c r="D327" s="7" t="s">
        <v>865</v>
      </c>
      <c r="E327" s="8" t="str">
        <f>HYPERLINK("https://www.esco-net.com/wcs/escort/ec/detail?hHinCd=EA951BU-41","EA951BU-41")</f>
        <v>EA951BU-41</v>
      </c>
    </row>
    <row r="328" spans="2:5" x14ac:dyDescent="0.2">
      <c r="B328" s="6" t="s">
        <v>866</v>
      </c>
      <c r="C328" s="7" t="s">
        <v>867</v>
      </c>
      <c r="D328" s="7" t="s">
        <v>868</v>
      </c>
      <c r="E328" s="8" t="str">
        <f>HYPERLINK("https://www.esco-net.com/wcs/escort/ec/detail?hHinCd=EA951DV-1","EA951DV-1")</f>
        <v>EA951DV-1</v>
      </c>
    </row>
    <row r="329" spans="2:5" x14ac:dyDescent="0.2">
      <c r="B329" s="6" t="s">
        <v>869</v>
      </c>
      <c r="C329" s="7" t="s">
        <v>870</v>
      </c>
      <c r="D329" s="7" t="s">
        <v>871</v>
      </c>
      <c r="E329" s="7"/>
    </row>
    <row r="330" spans="2:5" x14ac:dyDescent="0.2">
      <c r="B330" s="6" t="s">
        <v>872</v>
      </c>
      <c r="C330" s="7" t="s">
        <v>873</v>
      </c>
      <c r="D330" s="7" t="s">
        <v>874</v>
      </c>
      <c r="E330" s="8" t="str">
        <f>HYPERLINK("https://www.esco-net.com/wcs/escort/ec/detail?hHinCd=EA951AH-306A","EA951AH-306A")</f>
        <v>EA951AH-306A</v>
      </c>
    </row>
    <row r="331" spans="2:5" x14ac:dyDescent="0.2">
      <c r="B331" s="6" t="s">
        <v>875</v>
      </c>
      <c r="C331" s="7" t="s">
        <v>876</v>
      </c>
      <c r="D331" s="7" t="s">
        <v>877</v>
      </c>
      <c r="E331" s="8" t="str">
        <f>HYPERLINK("https://www.esco-net.com/wcs/escort/ec/detail?hHinCd=EA628TL-5","EA628TL-5")</f>
        <v>EA628TL-5</v>
      </c>
    </row>
    <row r="332" spans="2:5" x14ac:dyDescent="0.2">
      <c r="B332" s="6" t="s">
        <v>878</v>
      </c>
      <c r="C332" s="7" t="s">
        <v>879</v>
      </c>
      <c r="D332" s="7" t="s">
        <v>880</v>
      </c>
      <c r="E332" s="8" t="str">
        <f>HYPERLINK("https://www.esco-net.com/wcs/escort/ec/detail?hHinCd=EA638FK-22","EA638FK-22")</f>
        <v>EA638FK-22</v>
      </c>
    </row>
    <row r="333" spans="2:5" x14ac:dyDescent="0.2">
      <c r="B333" s="6" t="s">
        <v>878</v>
      </c>
      <c r="C333" s="7" t="s">
        <v>881</v>
      </c>
      <c r="D333" s="7" t="s">
        <v>882</v>
      </c>
      <c r="E333" s="8" t="str">
        <f>HYPERLINK("https://www.esco-net.com/wcs/escort/ec/detail?hHinCd=EA638HE-5","EA638HE-5")</f>
        <v>EA638HE-5</v>
      </c>
    </row>
    <row r="334" spans="2:5" x14ac:dyDescent="0.2">
      <c r="B334" s="6" t="s">
        <v>883</v>
      </c>
      <c r="C334" s="7" t="s">
        <v>884</v>
      </c>
      <c r="D334" s="7" t="s">
        <v>885</v>
      </c>
      <c r="E334" s="8" t="str">
        <f>HYPERLINK("https://www.esco-net.com/wcs/escort/ec/detail?hHinCd=EA638JP-143","EA638JP-143")</f>
        <v>EA638JP-143</v>
      </c>
    </row>
    <row r="335" spans="2:5" x14ac:dyDescent="0.2">
      <c r="B335" s="6" t="s">
        <v>886</v>
      </c>
      <c r="C335" s="7" t="s">
        <v>887</v>
      </c>
      <c r="D335" s="7" t="s">
        <v>888</v>
      </c>
      <c r="E335" s="8" t="str">
        <f>HYPERLINK("https://www.esco-net.com/wcs/escort/ec/detail?hHinCd=EA983AE-41A","EA983AE-41A")</f>
        <v>EA983AE-41A</v>
      </c>
    </row>
    <row r="336" spans="2:5" x14ac:dyDescent="0.2">
      <c r="B336" s="6" t="s">
        <v>886</v>
      </c>
      <c r="C336" s="7" t="s">
        <v>889</v>
      </c>
      <c r="D336" s="7" t="s">
        <v>890</v>
      </c>
      <c r="E336" s="8" t="str">
        <f>HYPERLINK("https://www.esco-net.com/wcs/escort/ec/detail?hHinCd=EA983AE-42A","EA983AE-42A")</f>
        <v>EA983AE-42A</v>
      </c>
    </row>
    <row r="337" spans="2:5" x14ac:dyDescent="0.2">
      <c r="B337" s="6" t="s">
        <v>891</v>
      </c>
      <c r="C337" s="7" t="s">
        <v>892</v>
      </c>
      <c r="D337" s="7" t="s">
        <v>893</v>
      </c>
      <c r="E337" s="8" t="str">
        <f>HYPERLINK("https://www.esco-net.com/wcs/escort/ec/detail?hHinCd=EA944PJ-8A","EA944PJ-8A")</f>
        <v>EA944PJ-8A</v>
      </c>
    </row>
    <row r="338" spans="2:5" x14ac:dyDescent="0.2">
      <c r="B338" s="6" t="s">
        <v>894</v>
      </c>
      <c r="C338" s="7" t="s">
        <v>895</v>
      </c>
      <c r="D338" s="7" t="s">
        <v>896</v>
      </c>
      <c r="E338" s="8" t="str">
        <f>HYPERLINK("https://www.esco-net.com/wcs/escort/ec/detail?hHinCd=EA983FN-182","EA983FN-182")</f>
        <v>EA983FN-182</v>
      </c>
    </row>
    <row r="339" spans="2:5" x14ac:dyDescent="0.2">
      <c r="B339" s="6" t="s">
        <v>897</v>
      </c>
      <c r="C339" s="7" t="s">
        <v>898</v>
      </c>
      <c r="D339" s="7" t="s">
        <v>899</v>
      </c>
      <c r="E339" s="8" t="str">
        <f>HYPERLINK("https://www.esco-net.com/wcs/escort/ec/detail?hHinCd=EA440HA-105","EA440HA-105")</f>
        <v>EA440HA-105</v>
      </c>
    </row>
    <row r="340" spans="2:5" x14ac:dyDescent="0.2">
      <c r="B340" s="6" t="s">
        <v>897</v>
      </c>
      <c r="C340" s="7" t="s">
        <v>900</v>
      </c>
      <c r="D340" s="7" t="s">
        <v>901</v>
      </c>
      <c r="E340" s="8" t="str">
        <f>HYPERLINK("https://www.esco-net.com/wcs/escort/ec/detail?hHinCd=EA440HA-134","EA440HA-134")</f>
        <v>EA440HA-134</v>
      </c>
    </row>
    <row r="341" spans="2:5" x14ac:dyDescent="0.2">
      <c r="B341" s="6" t="s">
        <v>902</v>
      </c>
      <c r="C341" s="7" t="s">
        <v>903</v>
      </c>
      <c r="D341" s="7" t="s">
        <v>904</v>
      </c>
      <c r="E341" s="8" t="str">
        <f>HYPERLINK("https://www.esco-net.com/wcs/escort/ec/detail?hHinCd=EA440DX-112A","EA440DX-112A")</f>
        <v>EA440DX-112A</v>
      </c>
    </row>
    <row r="342" spans="2:5" x14ac:dyDescent="0.2">
      <c r="B342" s="6" t="s">
        <v>902</v>
      </c>
      <c r="C342" s="7" t="s">
        <v>905</v>
      </c>
      <c r="D342" s="7" t="s">
        <v>906</v>
      </c>
      <c r="E342" s="8" t="str">
        <f>HYPERLINK("https://www.esco-net.com/wcs/escort/ec/detail?hHinCd=EA440DX-107A","EA440DX-107A")</f>
        <v>EA440DX-107A</v>
      </c>
    </row>
    <row r="343" spans="2:5" x14ac:dyDescent="0.2">
      <c r="B343" s="6" t="s">
        <v>907</v>
      </c>
      <c r="C343" s="7" t="s">
        <v>908</v>
      </c>
      <c r="D343" s="7" t="s">
        <v>909</v>
      </c>
      <c r="E343" s="8" t="str">
        <f>HYPERLINK("https://www.esco-net.com/wcs/escort/ec/detail?hHinCd=EA440DY-222","EA440DY-222")</f>
        <v>EA440DY-222</v>
      </c>
    </row>
    <row r="344" spans="2:5" x14ac:dyDescent="0.2">
      <c r="B344" s="6" t="s">
        <v>907</v>
      </c>
      <c r="C344" s="7" t="s">
        <v>910</v>
      </c>
      <c r="D344" s="7" t="s">
        <v>911</v>
      </c>
      <c r="E344" s="8" t="str">
        <f>HYPERLINK("https://www.esco-net.com/wcs/escort/ec/detail?hHinCd=EA440DY-261","EA440DY-261")</f>
        <v>EA440DY-261</v>
      </c>
    </row>
    <row r="345" spans="2:5" x14ac:dyDescent="0.2">
      <c r="B345" s="6" t="s">
        <v>912</v>
      </c>
      <c r="C345" s="7" t="s">
        <v>913</v>
      </c>
      <c r="D345" s="7" t="s">
        <v>914</v>
      </c>
      <c r="E345" s="8" t="str">
        <f>HYPERLINK("https://www.esco-net.com/wcs/escort/ec/detail?hHinCd=EA440DW-305A","EA440DW-305A")</f>
        <v>EA440DW-305A</v>
      </c>
    </row>
    <row r="346" spans="2:5" x14ac:dyDescent="0.2">
      <c r="B346" s="6" t="s">
        <v>912</v>
      </c>
      <c r="C346" s="7" t="s">
        <v>915</v>
      </c>
      <c r="D346" s="7" t="s">
        <v>916</v>
      </c>
      <c r="E346" s="7"/>
    </row>
    <row r="347" spans="2:5" x14ac:dyDescent="0.2">
      <c r="B347" s="6" t="s">
        <v>917</v>
      </c>
      <c r="C347" s="7" t="s">
        <v>918</v>
      </c>
      <c r="D347" s="7" t="s">
        <v>919</v>
      </c>
      <c r="E347" s="8" t="str">
        <f>HYPERLINK("https://www.esco-net.com/wcs/escort/ec/detail?hHinCd=EA997XC-59","EA997XC-59")</f>
        <v>EA997XC-59</v>
      </c>
    </row>
    <row r="348" spans="2:5" x14ac:dyDescent="0.2">
      <c r="B348" s="6" t="s">
        <v>920</v>
      </c>
      <c r="C348" s="7" t="s">
        <v>921</v>
      </c>
      <c r="D348" s="7" t="s">
        <v>922</v>
      </c>
      <c r="E348" s="8" t="str">
        <f>HYPERLINK("https://www.esco-net.com/wcs/escort/ec/detail?hHinCd=EA997XD-33","EA997XD-33")</f>
        <v>EA997XD-33</v>
      </c>
    </row>
    <row r="349" spans="2:5" x14ac:dyDescent="0.2">
      <c r="B349" s="6" t="s">
        <v>923</v>
      </c>
      <c r="C349" s="7" t="s">
        <v>924</v>
      </c>
      <c r="D349" s="7" t="s">
        <v>925</v>
      </c>
      <c r="E349" s="7"/>
    </row>
    <row r="350" spans="2:5" x14ac:dyDescent="0.2">
      <c r="B350" s="6" t="s">
        <v>926</v>
      </c>
      <c r="C350" s="7" t="s">
        <v>927</v>
      </c>
      <c r="D350" s="7" t="s">
        <v>928</v>
      </c>
      <c r="E350" s="8" t="str">
        <f>HYPERLINK("https://www.esco-net.com/wcs/escort/ec/detail?hHinCd=EA911AN-21","EA911AN-21")</f>
        <v>EA911AN-21</v>
      </c>
    </row>
    <row r="351" spans="2:5" x14ac:dyDescent="0.2">
      <c r="B351" s="6" t="s">
        <v>929</v>
      </c>
      <c r="C351" s="7" t="s">
        <v>930</v>
      </c>
      <c r="D351" s="7" t="s">
        <v>931</v>
      </c>
      <c r="E351" s="8" t="str">
        <f>HYPERLINK("https://www.esco-net.com/wcs/escort/ec/detail?hHinCd=EA944KD-35A","EA944KD-35A")</f>
        <v>EA944KD-35A</v>
      </c>
    </row>
    <row r="352" spans="2:5" x14ac:dyDescent="0.2">
      <c r="B352" s="6" t="s">
        <v>932</v>
      </c>
      <c r="C352" s="7" t="s">
        <v>933</v>
      </c>
      <c r="D352" s="7" t="s">
        <v>934</v>
      </c>
      <c r="E352" s="8" t="str">
        <f>HYPERLINK("https://www.esco-net.com/wcs/escort/ec/detail?hHinCd=EA351FG-25","EA351FG-25")</f>
        <v>EA351FG-25</v>
      </c>
    </row>
    <row r="353" spans="2:5" x14ac:dyDescent="0.2">
      <c r="B353" s="6" t="s">
        <v>935</v>
      </c>
      <c r="C353" s="7" t="s">
        <v>936</v>
      </c>
      <c r="D353" s="7" t="s">
        <v>937</v>
      </c>
      <c r="E353" s="8" t="str">
        <f>HYPERLINK("https://www.esco-net.com/wcs/escort/ec/detail?hHinCd=EA351GW-65","EA351GW-65")</f>
        <v>EA351GW-65</v>
      </c>
    </row>
    <row r="354" spans="2:5" x14ac:dyDescent="0.2">
      <c r="B354" s="6" t="s">
        <v>938</v>
      </c>
      <c r="C354" s="7" t="s">
        <v>939</v>
      </c>
      <c r="D354" s="7" t="s">
        <v>940</v>
      </c>
      <c r="E354" s="8" t="str">
        <f>HYPERLINK("https://www.esco-net.com/wcs/escort/ec/detail?hHinCd=EA935A-10","EA935A-10")</f>
        <v>EA935A-10</v>
      </c>
    </row>
    <row r="355" spans="2:5" x14ac:dyDescent="0.2">
      <c r="B355" s="6" t="s">
        <v>941</v>
      </c>
      <c r="C355" s="7" t="s">
        <v>942</v>
      </c>
      <c r="D355" s="7" t="s">
        <v>943</v>
      </c>
      <c r="E355" s="8" t="str">
        <f>HYPERLINK("https://www.esco-net.com/wcs/escort/ec/detail?hHinCd=EA934HA-56","EA934HA-56")</f>
        <v>EA934HA-56</v>
      </c>
    </row>
    <row r="356" spans="2:5" x14ac:dyDescent="0.2">
      <c r="B356" s="6" t="s">
        <v>944</v>
      </c>
      <c r="C356" s="7" t="s">
        <v>945</v>
      </c>
      <c r="D356" s="7" t="s">
        <v>946</v>
      </c>
      <c r="E356" s="8" t="str">
        <f>HYPERLINK("https://www.esco-net.com/wcs/escort/ec/detail?hHinCd=EA942EX-26","EA942EX-26")</f>
        <v>EA942EX-26</v>
      </c>
    </row>
    <row r="357" spans="2:5" x14ac:dyDescent="0.2">
      <c r="B357" s="6" t="s">
        <v>947</v>
      </c>
      <c r="C357" s="7" t="s">
        <v>948</v>
      </c>
      <c r="D357" s="7" t="s">
        <v>949</v>
      </c>
      <c r="E357" s="8" t="str">
        <f>HYPERLINK("https://www.esco-net.com/wcs/escort/ec/detail?hHinCd=EA942EC-23","EA942EC-23")</f>
        <v>EA942EC-23</v>
      </c>
    </row>
    <row r="358" spans="2:5" x14ac:dyDescent="0.2">
      <c r="B358" s="6" t="s">
        <v>950</v>
      </c>
      <c r="C358" s="7" t="s">
        <v>951</v>
      </c>
      <c r="D358" s="7" t="s">
        <v>952</v>
      </c>
      <c r="E358" s="7"/>
    </row>
    <row r="359" spans="2:5" x14ac:dyDescent="0.2">
      <c r="B359" s="6" t="s">
        <v>950</v>
      </c>
      <c r="C359" s="7" t="s">
        <v>953</v>
      </c>
      <c r="D359" s="7" t="s">
        <v>954</v>
      </c>
      <c r="E359" s="7"/>
    </row>
    <row r="360" spans="2:5" x14ac:dyDescent="0.2">
      <c r="B360" s="6" t="s">
        <v>955</v>
      </c>
      <c r="C360" s="7" t="s">
        <v>956</v>
      </c>
      <c r="D360" s="7" t="s">
        <v>957</v>
      </c>
      <c r="E360" s="8" t="str">
        <f>HYPERLINK("https://www.esco-net.com/wcs/escort/ec/detail?hHinCd=EA765MP-36B","EA765MP-36B")</f>
        <v>EA765MP-36B</v>
      </c>
    </row>
    <row r="361" spans="2:5" x14ac:dyDescent="0.2">
      <c r="B361" s="6" t="s">
        <v>958</v>
      </c>
      <c r="C361" s="7" t="s">
        <v>959</v>
      </c>
      <c r="D361" s="7" t="s">
        <v>960</v>
      </c>
      <c r="E361" s="8" t="str">
        <f>HYPERLINK("https://www.esco-net.com/wcs/escort/ec/detail?hHinCd=EA942CD-77A","EA942CD-77A")</f>
        <v>EA942CD-77A</v>
      </c>
    </row>
    <row r="362" spans="2:5" x14ac:dyDescent="0.2">
      <c r="B362" s="6" t="s">
        <v>961</v>
      </c>
      <c r="C362" s="7" t="s">
        <v>962</v>
      </c>
      <c r="D362" s="7" t="s">
        <v>963</v>
      </c>
      <c r="E362" s="8" t="str">
        <f>HYPERLINK("https://www.esco-net.com/wcs/escort/ec/detail?hHinCd=EA765MD-25","EA765MD-25")</f>
        <v>EA765MD-25</v>
      </c>
    </row>
    <row r="363" spans="2:5" x14ac:dyDescent="0.2">
      <c r="B363" s="6" t="s">
        <v>964</v>
      </c>
      <c r="C363" s="7" t="s">
        <v>965</v>
      </c>
      <c r="D363" s="7" t="s">
        <v>966</v>
      </c>
      <c r="E363" s="8" t="str">
        <f>HYPERLINK("https://www.esco-net.com/wcs/escort/ec/detail?hHinCd=EA925MS-32","EA925MS-32")</f>
        <v>EA925MS-32</v>
      </c>
    </row>
    <row r="364" spans="2:5" x14ac:dyDescent="0.2">
      <c r="B364" s="6" t="s">
        <v>967</v>
      </c>
      <c r="C364" s="7" t="s">
        <v>968</v>
      </c>
      <c r="D364" s="7" t="s">
        <v>969</v>
      </c>
      <c r="E364" s="8" t="str">
        <f>HYPERLINK("https://www.esco-net.com/wcs/escort/ec/detail?hHinCd=EA508TM-22","EA508TM-22")</f>
        <v>EA508TM-22</v>
      </c>
    </row>
    <row r="365" spans="2:5" x14ac:dyDescent="0.2">
      <c r="B365" s="6" t="s">
        <v>967</v>
      </c>
      <c r="C365" s="7" t="s">
        <v>970</v>
      </c>
      <c r="D365" s="7" t="s">
        <v>971</v>
      </c>
      <c r="E365" s="8" t="str">
        <f>HYPERLINK("https://www.esco-net.com/wcs/escort/ec/detail?hHinCd=EA508TM-24","EA508TM-24")</f>
        <v>EA508TM-24</v>
      </c>
    </row>
    <row r="366" spans="2:5" x14ac:dyDescent="0.2">
      <c r="B366" s="6" t="s">
        <v>972</v>
      </c>
      <c r="C366" s="7" t="s">
        <v>973</v>
      </c>
      <c r="D366" s="7" t="s">
        <v>974</v>
      </c>
      <c r="E366" s="8" t="str">
        <f>HYPERLINK("https://www.esco-net.com/wcs/escort/ec/detail?hHinCd=EA508TB-22A","EA508TB-22A")</f>
        <v>EA508TB-22A</v>
      </c>
    </row>
    <row r="367" spans="2:5" x14ac:dyDescent="0.2">
      <c r="B367" s="6" t="s">
        <v>975</v>
      </c>
      <c r="C367" s="7" t="s">
        <v>976</v>
      </c>
      <c r="D367" s="7" t="s">
        <v>977</v>
      </c>
      <c r="E367" s="8" t="str">
        <f>HYPERLINK("https://www.esco-net.com/wcs/escort/ec/detail?hHinCd=EA508TC-53A","EA508TC-53A")</f>
        <v>EA508TC-53A</v>
      </c>
    </row>
    <row r="368" spans="2:5" x14ac:dyDescent="0.2">
      <c r="B368" s="6" t="s">
        <v>978</v>
      </c>
      <c r="C368" s="7" t="s">
        <v>979</v>
      </c>
      <c r="D368" s="7" t="s">
        <v>980</v>
      </c>
      <c r="E368" s="7"/>
    </row>
    <row r="369" spans="2:5" x14ac:dyDescent="0.2">
      <c r="B369" s="6" t="s">
        <v>981</v>
      </c>
      <c r="C369" s="7" t="s">
        <v>982</v>
      </c>
      <c r="D369" s="7" t="s">
        <v>983</v>
      </c>
      <c r="E369" s="7"/>
    </row>
    <row r="370" spans="2:5" x14ac:dyDescent="0.2">
      <c r="B370" s="6" t="s">
        <v>984</v>
      </c>
      <c r="C370" s="7" t="s">
        <v>985</v>
      </c>
      <c r="D370" s="7" t="s">
        <v>986</v>
      </c>
      <c r="E370" s="8" t="str">
        <f>HYPERLINK("https://www.esco-net.com/wcs/escort/ec/detail?hHinCd=EA956BB-1","EA956BB-1")</f>
        <v>EA956BB-1</v>
      </c>
    </row>
    <row r="371" spans="2:5" x14ac:dyDescent="0.2">
      <c r="B371" s="6" t="s">
        <v>987</v>
      </c>
      <c r="C371" s="7" t="s">
        <v>988</v>
      </c>
      <c r="D371" s="7" t="s">
        <v>989</v>
      </c>
      <c r="E371" s="8" t="str">
        <f>HYPERLINK("https://www.esco-net.com/wcs/escort/ec/detail?hHinCd=EA976BY-61A","EA976BY-61A")</f>
        <v>EA976BY-61A</v>
      </c>
    </row>
    <row r="372" spans="2:5" x14ac:dyDescent="0.2">
      <c r="B372" s="6" t="s">
        <v>990</v>
      </c>
      <c r="C372" s="7" t="s">
        <v>991</v>
      </c>
      <c r="D372" s="7" t="s">
        <v>992</v>
      </c>
      <c r="E372" s="8" t="str">
        <f>HYPERLINK("https://www.esco-net.com/wcs/escort/ec/detail?hHinCd=EA976AW-401","EA976AW-401")</f>
        <v>EA976AW-401</v>
      </c>
    </row>
    <row r="373" spans="2:5" x14ac:dyDescent="0.2">
      <c r="B373" s="6" t="s">
        <v>993</v>
      </c>
      <c r="C373" s="7" t="s">
        <v>994</v>
      </c>
      <c r="D373" s="7" t="s">
        <v>995</v>
      </c>
      <c r="E373" s="7"/>
    </row>
    <row r="374" spans="2:5" x14ac:dyDescent="0.2">
      <c r="B374" s="6" t="s">
        <v>993</v>
      </c>
      <c r="C374" s="7" t="s">
        <v>996</v>
      </c>
      <c r="D374" s="7" t="s">
        <v>997</v>
      </c>
      <c r="E374" s="7"/>
    </row>
    <row r="375" spans="2:5" x14ac:dyDescent="0.2">
      <c r="B375" s="6" t="s">
        <v>998</v>
      </c>
      <c r="C375" s="7" t="s">
        <v>999</v>
      </c>
      <c r="D375" s="7" t="s">
        <v>1000</v>
      </c>
      <c r="E375" s="7"/>
    </row>
    <row r="376" spans="2:5" x14ac:dyDescent="0.2">
      <c r="B376" s="6" t="s">
        <v>998</v>
      </c>
      <c r="C376" s="7" t="s">
        <v>1001</v>
      </c>
      <c r="D376" s="7" t="s">
        <v>1002</v>
      </c>
      <c r="E376" s="7"/>
    </row>
    <row r="377" spans="2:5" x14ac:dyDescent="0.2">
      <c r="B377" s="6" t="s">
        <v>1003</v>
      </c>
      <c r="C377" s="7" t="s">
        <v>1004</v>
      </c>
      <c r="D377" s="7" t="s">
        <v>1005</v>
      </c>
      <c r="E377" s="8" t="str">
        <f>HYPERLINK("https://www.esco-net.com/wcs/escort/ec/detail?hHinCd=EA986TB-150","EA986TB-150")</f>
        <v>EA986TB-150</v>
      </c>
    </row>
    <row r="378" spans="2:5" x14ac:dyDescent="0.2">
      <c r="B378" s="6" t="s">
        <v>1006</v>
      </c>
      <c r="C378" s="7" t="s">
        <v>1007</v>
      </c>
      <c r="D378" s="7" t="s">
        <v>1008</v>
      </c>
      <c r="E378" s="8" t="str">
        <f>HYPERLINK("https://www.esco-net.com/wcs/escort/ec/detail?hHinCd=EA986FB-3A","EA986FB-3A")</f>
        <v>EA986FB-3A</v>
      </c>
    </row>
    <row r="379" spans="2:5" x14ac:dyDescent="0.2">
      <c r="B379" s="6" t="s">
        <v>1009</v>
      </c>
      <c r="C379" s="7" t="s">
        <v>1010</v>
      </c>
      <c r="D379" s="7" t="s">
        <v>1011</v>
      </c>
      <c r="E379" s="7"/>
    </row>
    <row r="380" spans="2:5" x14ac:dyDescent="0.2">
      <c r="B380" s="6" t="s">
        <v>1012</v>
      </c>
      <c r="C380" s="7" t="s">
        <v>1013</v>
      </c>
      <c r="D380" s="7" t="s">
        <v>1014</v>
      </c>
      <c r="E380" s="8" t="str">
        <f>HYPERLINK("https://www.esco-net.com/wcs/escort/ec/detail?hHinCd=EA986TL-3","EA986TL-3")</f>
        <v>EA986TL-3</v>
      </c>
    </row>
    <row r="381" spans="2:5" x14ac:dyDescent="0.2">
      <c r="B381" s="6" t="s">
        <v>1015</v>
      </c>
      <c r="C381" s="7" t="s">
        <v>1016</v>
      </c>
      <c r="D381" s="7" t="s">
        <v>1017</v>
      </c>
      <c r="E381" s="7"/>
    </row>
    <row r="382" spans="2:5" x14ac:dyDescent="0.2">
      <c r="B382" s="6" t="s">
        <v>1018</v>
      </c>
      <c r="C382" s="7" t="s">
        <v>1019</v>
      </c>
      <c r="D382" s="7" t="s">
        <v>1020</v>
      </c>
      <c r="E382" s="7"/>
    </row>
    <row r="383" spans="2:5" x14ac:dyDescent="0.2">
      <c r="B383" s="6" t="s">
        <v>1021</v>
      </c>
      <c r="C383" s="7" t="s">
        <v>1022</v>
      </c>
      <c r="D383" s="7" t="s">
        <v>1023</v>
      </c>
      <c r="E383" s="8" t="str">
        <f>HYPERLINK("https://www.esco-net.com/wcs/escort/ec/detail?hHinCd=EA949HA-404","EA949HA-404")</f>
        <v>EA949HA-404</v>
      </c>
    </row>
    <row r="384" spans="2:5" x14ac:dyDescent="0.2">
      <c r="B384" s="6" t="s">
        <v>1024</v>
      </c>
      <c r="C384" s="7" t="s">
        <v>1025</v>
      </c>
      <c r="D384" s="7" t="s">
        <v>1026</v>
      </c>
      <c r="E384" s="7"/>
    </row>
    <row r="385" spans="2:5" x14ac:dyDescent="0.2">
      <c r="B385" s="6" t="s">
        <v>1027</v>
      </c>
      <c r="C385" s="7" t="s">
        <v>1028</v>
      </c>
      <c r="D385" s="7" t="s">
        <v>1029</v>
      </c>
      <c r="E385" s="7"/>
    </row>
    <row r="386" spans="2:5" x14ac:dyDescent="0.2">
      <c r="B386" s="6" t="s">
        <v>1030</v>
      </c>
      <c r="C386" s="7" t="s">
        <v>1031</v>
      </c>
      <c r="D386" s="7" t="s">
        <v>1032</v>
      </c>
      <c r="E386" s="8" t="str">
        <f>HYPERLINK("https://www.esco-net.com/wcs/escort/ec/detail?hHinCd=EA628RA-38","EA628RA-38")</f>
        <v>EA628RA-38</v>
      </c>
    </row>
    <row r="387" spans="2:5" x14ac:dyDescent="0.2">
      <c r="B387" s="6" t="s">
        <v>1033</v>
      </c>
      <c r="C387" s="7" t="s">
        <v>1034</v>
      </c>
      <c r="D387" s="7" t="s">
        <v>1035</v>
      </c>
      <c r="E387" s="7"/>
    </row>
    <row r="388" spans="2:5" x14ac:dyDescent="0.2">
      <c r="B388" s="6" t="s">
        <v>1033</v>
      </c>
      <c r="C388" s="7" t="s">
        <v>1036</v>
      </c>
      <c r="D388" s="7" t="s">
        <v>1037</v>
      </c>
      <c r="E388" s="7"/>
    </row>
    <row r="389" spans="2:5" x14ac:dyDescent="0.2">
      <c r="B389" s="6" t="s">
        <v>1038</v>
      </c>
      <c r="C389" s="7" t="s">
        <v>1039</v>
      </c>
      <c r="D389" s="7" t="s">
        <v>1040</v>
      </c>
      <c r="E389" s="8" t="str">
        <f>HYPERLINK("https://www.esco-net.com/wcs/escort/ec/detail?hHinCd=EA628WL-7","EA628WL-7")</f>
        <v>EA628WL-7</v>
      </c>
    </row>
    <row r="390" spans="2:5" x14ac:dyDescent="0.2">
      <c r="B390" s="6" t="s">
        <v>1041</v>
      </c>
      <c r="C390" s="7" t="s">
        <v>1042</v>
      </c>
      <c r="D390" s="7" t="s">
        <v>1043</v>
      </c>
      <c r="E390" s="8" t="str">
        <f>HYPERLINK("https://www.esco-net.com/wcs/escort/ec/detail?hHinCd=EA628RW-16","EA628RW-16")</f>
        <v>EA628RW-16</v>
      </c>
    </row>
    <row r="391" spans="2:5" x14ac:dyDescent="0.2">
      <c r="B391" s="6" t="s">
        <v>1044</v>
      </c>
      <c r="C391" s="7" t="s">
        <v>1045</v>
      </c>
      <c r="D391" s="7" t="s">
        <v>1046</v>
      </c>
      <c r="E391" s="8" t="str">
        <f>HYPERLINK("https://www.esco-net.com/wcs/escort/ec/detail?hHinCd=EA628A-22","EA628A-22")</f>
        <v>EA628A-22</v>
      </c>
    </row>
    <row r="392" spans="2:5" x14ac:dyDescent="0.2">
      <c r="B392" s="6" t="s">
        <v>1047</v>
      </c>
      <c r="C392" s="7" t="s">
        <v>1048</v>
      </c>
      <c r="D392" s="7" t="s">
        <v>1049</v>
      </c>
      <c r="E392" s="8" t="str">
        <f>HYPERLINK("https://www.esco-net.com/wcs/escort/ec/detail?hHinCd=EA987SE-7","EA987SE-7")</f>
        <v>EA987SE-7</v>
      </c>
    </row>
    <row r="393" spans="2:5" x14ac:dyDescent="0.2">
      <c r="B393" s="6" t="s">
        <v>1050</v>
      </c>
      <c r="C393" s="7" t="s">
        <v>1051</v>
      </c>
      <c r="D393" s="7" t="s">
        <v>1052</v>
      </c>
      <c r="E393" s="8" t="str">
        <f>HYPERLINK("https://www.esco-net.com/wcs/escort/ec/detail?hHinCd=EA981WM-88A","EA981WM-88A")</f>
        <v>EA981WM-88A</v>
      </c>
    </row>
    <row r="394" spans="2:5" x14ac:dyDescent="0.2">
      <c r="B394" s="6" t="s">
        <v>1053</v>
      </c>
      <c r="C394" s="7" t="s">
        <v>1054</v>
      </c>
      <c r="D394" s="7" t="s">
        <v>1055</v>
      </c>
      <c r="E394" s="8" t="str">
        <f>HYPERLINK("https://www.esco-net.com/wcs/escort/ec/detail?hHinCd=EA981FG-5A","EA981FG-5A")</f>
        <v>EA981FG-5A</v>
      </c>
    </row>
    <row r="395" spans="2:5" x14ac:dyDescent="0.2">
      <c r="B395" s="6" t="s">
        <v>1053</v>
      </c>
      <c r="C395" s="7" t="s">
        <v>1056</v>
      </c>
      <c r="D395" s="7" t="s">
        <v>1057</v>
      </c>
      <c r="E395" s="8" t="str">
        <f>HYPERLINK("https://www.esco-net.com/wcs/escort/ec/detail?hHinCd=EA981CM-2.5A","EA981CM-2.5A")</f>
        <v>EA981CM-2.5A</v>
      </c>
    </row>
    <row r="396" spans="2:5" x14ac:dyDescent="0.2">
      <c r="B396" s="6" t="s">
        <v>1058</v>
      </c>
      <c r="C396" s="7" t="s">
        <v>1059</v>
      </c>
      <c r="D396" s="7" t="s">
        <v>1060</v>
      </c>
      <c r="E396" s="8" t="str">
        <f>HYPERLINK("https://www.esco-net.com/wcs/escort/ec/detail?hHinCd=EA981CV-4A","EA981CV-4A")</f>
        <v>EA981CV-4A</v>
      </c>
    </row>
    <row r="397" spans="2:5" x14ac:dyDescent="0.2">
      <c r="B397" s="6" t="s">
        <v>1061</v>
      </c>
      <c r="C397" s="7" t="s">
        <v>1062</v>
      </c>
      <c r="D397" s="7" t="s">
        <v>1063</v>
      </c>
      <c r="E397" s="8" t="str">
        <f>HYPERLINK("https://www.esco-net.com/wcs/escort/ec/detail?hHinCd=EA981DG-1A","EA981DG-1A")</f>
        <v>EA981DG-1A</v>
      </c>
    </row>
    <row r="398" spans="2:5" x14ac:dyDescent="0.2">
      <c r="B398" s="6" t="s">
        <v>1061</v>
      </c>
      <c r="C398" s="7" t="s">
        <v>1064</v>
      </c>
      <c r="D398" s="7" t="s">
        <v>1065</v>
      </c>
      <c r="E398" s="8" t="str">
        <f>HYPERLINK("https://www.esco-net.com/wcs/escort/ec/detail?hHinCd=EA981DG-4A","EA981DG-4A")</f>
        <v>EA981DG-4A</v>
      </c>
    </row>
    <row r="399" spans="2:5" x14ac:dyDescent="0.2">
      <c r="B399" s="6" t="s">
        <v>1066</v>
      </c>
      <c r="C399" s="7" t="s">
        <v>1067</v>
      </c>
      <c r="D399" s="7" t="s">
        <v>1068</v>
      </c>
      <c r="E399" s="8" t="str">
        <f>HYPERLINK("https://www.esco-net.com/wcs/escort/ec/detail?hHinCd=EA981FD-53","EA981FD-53")</f>
        <v>EA981FD-53</v>
      </c>
    </row>
    <row r="400" spans="2:5" x14ac:dyDescent="0.2">
      <c r="B400" s="6" t="s">
        <v>1066</v>
      </c>
      <c r="C400" s="7" t="s">
        <v>1069</v>
      </c>
      <c r="D400" s="7" t="s">
        <v>1070</v>
      </c>
      <c r="E400" s="8" t="str">
        <f>HYPERLINK("https://www.esco-net.com/wcs/escort/ec/detail?hHinCd=EA981FE-38A","EA981FE-38A")</f>
        <v>EA981FE-38A</v>
      </c>
    </row>
    <row r="401" spans="2:5" x14ac:dyDescent="0.2">
      <c r="B401" s="6" t="s">
        <v>1071</v>
      </c>
      <c r="C401" s="7" t="s">
        <v>1072</v>
      </c>
      <c r="D401" s="7" t="s">
        <v>1073</v>
      </c>
      <c r="E401" s="8" t="str">
        <f>HYPERLINK("https://www.esco-net.com/wcs/escort/ec/detail?hHinCd=EA981WM-130","EA981WM-130")</f>
        <v>EA981WM-130</v>
      </c>
    </row>
    <row r="402" spans="2:5" x14ac:dyDescent="0.2">
      <c r="B402" s="6" t="s">
        <v>1074</v>
      </c>
      <c r="C402" s="7" t="s">
        <v>1075</v>
      </c>
      <c r="D402" s="7" t="s">
        <v>1076</v>
      </c>
      <c r="E402" s="8" t="str">
        <f>HYPERLINK("https://www.esco-net.com/wcs/escort/ec/detail?hHinCd=EA638F-60","EA638F-60")</f>
        <v>EA638F-60</v>
      </c>
    </row>
    <row r="403" spans="2:5" x14ac:dyDescent="0.2">
      <c r="B403" s="6" t="s">
        <v>1077</v>
      </c>
      <c r="C403" s="7" t="s">
        <v>1078</v>
      </c>
      <c r="D403" s="7" t="s">
        <v>1079</v>
      </c>
      <c r="E403" s="8" t="str">
        <f>HYPERLINK("https://www.esco-net.com/wcs/escort/ec/detail?hHinCd=EA638KJ-16","EA638KJ-16")</f>
        <v>EA638KJ-16</v>
      </c>
    </row>
    <row r="404" spans="2:5" x14ac:dyDescent="0.2">
      <c r="B404" s="6" t="s">
        <v>1080</v>
      </c>
      <c r="C404" s="7" t="s">
        <v>1081</v>
      </c>
      <c r="D404" s="7" t="s">
        <v>1082</v>
      </c>
      <c r="E404" s="7"/>
    </row>
    <row r="405" spans="2:5" x14ac:dyDescent="0.2">
      <c r="B405" s="6" t="s">
        <v>1080</v>
      </c>
      <c r="C405" s="7" t="s">
        <v>1083</v>
      </c>
      <c r="D405" s="7" t="s">
        <v>1084</v>
      </c>
      <c r="E405" s="7"/>
    </row>
    <row r="406" spans="2:5" x14ac:dyDescent="0.2">
      <c r="B406" s="6" t="s">
        <v>1085</v>
      </c>
      <c r="C406" s="7" t="s">
        <v>1086</v>
      </c>
      <c r="D406" s="7" t="s">
        <v>1087</v>
      </c>
      <c r="E406" s="8" t="str">
        <f>HYPERLINK("https://www.esco-net.com/wcs/escort/ec/detail?hHinCd=EA765MG-1","EA765MG-1")</f>
        <v>EA765MG-1</v>
      </c>
    </row>
    <row r="407" spans="2:5" x14ac:dyDescent="0.2">
      <c r="B407" s="6" t="s">
        <v>1088</v>
      </c>
      <c r="C407" s="7" t="s">
        <v>1089</v>
      </c>
      <c r="D407" s="7" t="s">
        <v>1090</v>
      </c>
      <c r="E407" s="8" t="str">
        <f>HYPERLINK("https://www.esco-net.com/wcs/escort/ec/detail?hHinCd=EA765MJ-58","EA765MJ-58")</f>
        <v>EA765MJ-58</v>
      </c>
    </row>
    <row r="408" spans="2:5" x14ac:dyDescent="0.2">
      <c r="B408" s="6" t="s">
        <v>1091</v>
      </c>
      <c r="C408" s="7" t="s">
        <v>1092</v>
      </c>
      <c r="D408" s="7" t="s">
        <v>1093</v>
      </c>
      <c r="E408" s="8" t="str">
        <f>HYPERLINK("https://www.esco-net.com/wcs/escort/ec/detail?hHinCd=EA765BR-67A","EA765BR-67A")</f>
        <v>EA765BR-67A</v>
      </c>
    </row>
    <row r="409" spans="2:5" x14ac:dyDescent="0.2">
      <c r="B409" s="6" t="s">
        <v>1094</v>
      </c>
      <c r="C409" s="7" t="s">
        <v>1095</v>
      </c>
      <c r="D409" s="7" t="s">
        <v>1096</v>
      </c>
      <c r="E409" s="8" t="str">
        <f>HYPERLINK("https://www.esco-net.com/wcs/escort/ec/detail?hHinCd=EA762GE-14A","EA762GE-14A")</f>
        <v>EA762GE-14A</v>
      </c>
    </row>
    <row r="410" spans="2:5" x14ac:dyDescent="0.2">
      <c r="B410" s="6" t="s">
        <v>1097</v>
      </c>
      <c r="C410" s="7" t="s">
        <v>1098</v>
      </c>
      <c r="D410" s="7" t="s">
        <v>1099</v>
      </c>
      <c r="E410" s="8" t="str">
        <f>HYPERLINK("https://www.esco-net.com/wcs/escort/ec/detail?hHinCd=EA765ME-53","EA765ME-53")</f>
        <v>EA765ME-53</v>
      </c>
    </row>
    <row r="411" spans="2:5" x14ac:dyDescent="0.2">
      <c r="B411" s="6" t="s">
        <v>1100</v>
      </c>
      <c r="C411" s="7" t="s">
        <v>1101</v>
      </c>
      <c r="D411" s="7" t="s">
        <v>1102</v>
      </c>
      <c r="E411" s="8" t="str">
        <f>HYPERLINK("https://www.esco-net.com/wcs/escort/ec/detail?hHinCd=EA526A-4B","EA526A-4B")</f>
        <v>EA526A-4B</v>
      </c>
    </row>
    <row r="412" spans="2:5" x14ac:dyDescent="0.2">
      <c r="B412" s="6" t="s">
        <v>1103</v>
      </c>
      <c r="C412" s="7" t="s">
        <v>1104</v>
      </c>
      <c r="D412" s="7" t="s">
        <v>1105</v>
      </c>
      <c r="E412" s="7"/>
    </row>
    <row r="413" spans="2:5" x14ac:dyDescent="0.2">
      <c r="B413" s="6" t="s">
        <v>1106</v>
      </c>
      <c r="C413" s="7" t="s">
        <v>1107</v>
      </c>
      <c r="D413" s="7" t="s">
        <v>1108</v>
      </c>
      <c r="E413" s="8" t="str">
        <f>HYPERLINK("https://www.esco-net.com/wcs/escort/ec/detail?hHinCd=EA762CJ-14","EA762CJ-14")</f>
        <v>EA762CJ-14</v>
      </c>
    </row>
    <row r="414" spans="2:5" x14ac:dyDescent="0.2">
      <c r="B414" s="6" t="s">
        <v>1109</v>
      </c>
      <c r="C414" s="7" t="s">
        <v>1110</v>
      </c>
      <c r="D414" s="7" t="s">
        <v>1111</v>
      </c>
      <c r="E414" s="8" t="str">
        <f>HYPERLINK("https://www.esco-net.com/wcs/escort/ec/detail?hHinCd=EA762FB-25","EA762FB-25")</f>
        <v>EA762FB-25</v>
      </c>
    </row>
    <row r="415" spans="2:5" x14ac:dyDescent="0.2">
      <c r="B415" s="6" t="s">
        <v>1112</v>
      </c>
      <c r="C415" s="7" t="s">
        <v>1113</v>
      </c>
      <c r="D415" s="7" t="s">
        <v>1114</v>
      </c>
      <c r="E415" s="8" t="str">
        <f>HYPERLINK("https://www.esco-net.com/wcs/escort/ec/detail?hHinCd=EA762FC-41","EA762FC-41")</f>
        <v>EA762FC-41</v>
      </c>
    </row>
    <row r="416" spans="2:5" x14ac:dyDescent="0.2">
      <c r="B416" s="6" t="s">
        <v>1115</v>
      </c>
      <c r="C416" s="7" t="s">
        <v>1116</v>
      </c>
      <c r="D416" s="7" t="s">
        <v>1117</v>
      </c>
      <c r="E416" s="8" t="str">
        <f>HYPERLINK("https://www.esco-net.com/wcs/escort/ec/detail?hHinCd=EA781GB-31","EA781GB-31")</f>
        <v>EA781GB-31</v>
      </c>
    </row>
    <row r="417" spans="2:5" x14ac:dyDescent="0.2">
      <c r="B417" s="6" t="s">
        <v>1118</v>
      </c>
      <c r="C417" s="7" t="s">
        <v>1119</v>
      </c>
      <c r="D417" s="7" t="s">
        <v>1120</v>
      </c>
      <c r="E417" s="8" t="str">
        <f>HYPERLINK("https://www.esco-net.com/wcs/escort/ec/detail?hHinCd=EA762FG-271","EA762FG-271")</f>
        <v>EA762FG-271</v>
      </c>
    </row>
    <row r="418" spans="2:5" x14ac:dyDescent="0.2">
      <c r="B418" s="6" t="s">
        <v>1121</v>
      </c>
      <c r="C418" s="7" t="s">
        <v>1122</v>
      </c>
      <c r="D418" s="7" t="s">
        <v>1123</v>
      </c>
      <c r="E418" s="8" t="str">
        <f>HYPERLINK("https://www.esco-net.com/wcs/escort/ec/detail?hHinCd=EA638LA-96","EA638LA-96")</f>
        <v>EA638LA-96</v>
      </c>
    </row>
    <row r="419" spans="2:5" x14ac:dyDescent="0.2">
      <c r="B419" s="6" t="s">
        <v>1124</v>
      </c>
      <c r="C419" s="7" t="s">
        <v>1125</v>
      </c>
      <c r="D419" s="7" t="s">
        <v>1126</v>
      </c>
      <c r="E419" s="8" t="str">
        <f>HYPERLINK("https://www.esco-net.com/wcs/escort/ec/detail?hHinCd=EA762DB-17","EA762DB-17")</f>
        <v>EA762DB-17</v>
      </c>
    </row>
    <row r="420" spans="2:5" x14ac:dyDescent="0.2">
      <c r="B420" s="6" t="s">
        <v>1127</v>
      </c>
      <c r="C420" s="7" t="s">
        <v>1128</v>
      </c>
      <c r="D420" s="7" t="s">
        <v>1129</v>
      </c>
      <c r="E420" s="8" t="str">
        <f>HYPERLINK("https://www.esco-net.com/wcs/escort/ec/detail?hHinCd=EA762DA-21","EA762DA-21")</f>
        <v>EA762DA-21</v>
      </c>
    </row>
    <row r="421" spans="2:5" x14ac:dyDescent="0.2">
      <c r="B421" s="6" t="s">
        <v>1130</v>
      </c>
      <c r="C421" s="7" t="s">
        <v>1131</v>
      </c>
      <c r="D421" s="7" t="s">
        <v>1132</v>
      </c>
      <c r="E421" s="8" t="str">
        <f>HYPERLINK("https://www.esco-net.com/wcs/escort/ec/detail?hHinCd=EA762CM-21B","EA762CM-21B")</f>
        <v>EA762CM-21B</v>
      </c>
    </row>
    <row r="422" spans="2:5" x14ac:dyDescent="0.2">
      <c r="B422" s="6" t="s">
        <v>1133</v>
      </c>
      <c r="C422" s="7" t="s">
        <v>1134</v>
      </c>
      <c r="D422" s="7" t="s">
        <v>1135</v>
      </c>
      <c r="E422" s="8" t="str">
        <f>HYPERLINK("https://www.esco-net.com/wcs/escort/ec/detail?hHinCd=EA762CC-70","EA762CC-70")</f>
        <v>EA762CC-70</v>
      </c>
    </row>
    <row r="423" spans="2:5" x14ac:dyDescent="0.2">
      <c r="B423" s="6" t="s">
        <v>1136</v>
      </c>
      <c r="C423" s="7" t="s">
        <v>1137</v>
      </c>
      <c r="D423" s="7" t="s">
        <v>1138</v>
      </c>
      <c r="E423" s="8" t="str">
        <f>HYPERLINK("https://www.esco-net.com/wcs/escort/ec/detail?hHinCd=EA762CB-223","EA762CB-223")</f>
        <v>EA762CB-223</v>
      </c>
    </row>
    <row r="424" spans="2:5" x14ac:dyDescent="0.2">
      <c r="B424" s="6" t="s">
        <v>1139</v>
      </c>
      <c r="C424" s="7" t="s">
        <v>1140</v>
      </c>
      <c r="D424" s="7" t="s">
        <v>1141</v>
      </c>
      <c r="E424" s="8" t="str">
        <f>HYPERLINK("https://www.esco-net.com/wcs/escort/ec/detail?hHinCd=EA762CB-293","EA762CB-293")</f>
        <v>EA762CB-293</v>
      </c>
    </row>
    <row r="425" spans="2:5" x14ac:dyDescent="0.2">
      <c r="B425" s="6" t="s">
        <v>1139</v>
      </c>
      <c r="C425" s="7" t="s">
        <v>1142</v>
      </c>
      <c r="D425" s="7" t="s">
        <v>1143</v>
      </c>
      <c r="E425" s="8" t="str">
        <f>HYPERLINK("https://www.esco-net.com/wcs/escort/ec/detail?hHinCd=EA762CB-294","EA762CB-294")</f>
        <v>EA762CB-294</v>
      </c>
    </row>
    <row r="426" spans="2:5" x14ac:dyDescent="0.2">
      <c r="B426" s="6" t="s">
        <v>1144</v>
      </c>
      <c r="C426" s="7" t="s">
        <v>1145</v>
      </c>
      <c r="D426" s="7" t="s">
        <v>1146</v>
      </c>
      <c r="E426" s="8" t="str">
        <f>HYPERLINK("https://www.esco-net.com/wcs/escort/ec/detail?hHinCd=EA762CB-241","EA762CB-241")</f>
        <v>EA762CB-241</v>
      </c>
    </row>
    <row r="427" spans="2:5" x14ac:dyDescent="0.2">
      <c r="B427" s="6" t="s">
        <v>1147</v>
      </c>
      <c r="C427" s="7" t="s">
        <v>1148</v>
      </c>
      <c r="D427" s="7" t="s">
        <v>1149</v>
      </c>
      <c r="E427" s="7"/>
    </row>
    <row r="428" spans="2:5" x14ac:dyDescent="0.2">
      <c r="B428" s="6" t="s">
        <v>1147</v>
      </c>
      <c r="C428" s="7" t="s">
        <v>1150</v>
      </c>
      <c r="D428" s="7" t="s">
        <v>1151</v>
      </c>
      <c r="E428" s="8" t="str">
        <f>HYPERLINK("https://www.esco-net.com/wcs/escort/ec/detail?hHinCd=EA762GA-148","EA762GA-148")</f>
        <v>EA762GA-148</v>
      </c>
    </row>
    <row r="429" spans="2:5" x14ac:dyDescent="0.2">
      <c r="B429" s="6" t="s">
        <v>1152</v>
      </c>
      <c r="C429" s="7" t="s">
        <v>1153</v>
      </c>
      <c r="D429" s="7" t="s">
        <v>1154</v>
      </c>
      <c r="E429" s="8" t="str">
        <f>HYPERLINK("https://www.esco-net.com/wcs/escort/ec/detail?hHinCd=EA762CF-322A","EA762CF-322A")</f>
        <v>EA762CF-322A</v>
      </c>
    </row>
    <row r="430" spans="2:5" x14ac:dyDescent="0.2">
      <c r="B430" s="6" t="s">
        <v>1155</v>
      </c>
      <c r="C430" s="7" t="s">
        <v>1156</v>
      </c>
      <c r="D430" s="7" t="s">
        <v>1157</v>
      </c>
      <c r="E430" s="7"/>
    </row>
    <row r="431" spans="2:5" x14ac:dyDescent="0.2">
      <c r="B431" s="6" t="s">
        <v>1158</v>
      </c>
      <c r="C431" s="7" t="s">
        <v>1159</v>
      </c>
      <c r="D431" s="7" t="s">
        <v>1160</v>
      </c>
      <c r="E431" s="8" t="str">
        <f>HYPERLINK("https://www.esco-net.com/wcs/escort/ec/detail?hHinCd=EA761G-128A","EA761G-128A")</f>
        <v>EA761G-128A</v>
      </c>
    </row>
    <row r="432" spans="2:5" x14ac:dyDescent="0.2">
      <c r="B432" s="6" t="s">
        <v>1158</v>
      </c>
      <c r="C432" s="7" t="s">
        <v>1161</v>
      </c>
      <c r="D432" s="7" t="s">
        <v>1162</v>
      </c>
      <c r="E432" s="8" t="str">
        <f>HYPERLINK("https://www.esco-net.com/wcs/escort/ec/detail?hHinCd=EA761G-128A","EA761G-128A")</f>
        <v>EA761G-128A</v>
      </c>
    </row>
    <row r="433" spans="2:5" x14ac:dyDescent="0.2">
      <c r="B433" s="6" t="s">
        <v>1163</v>
      </c>
      <c r="C433" s="7" t="s">
        <v>1164</v>
      </c>
      <c r="D433" s="7" t="s">
        <v>1165</v>
      </c>
      <c r="E433" s="8" t="str">
        <f>HYPERLINK("https://www.esco-net.com/wcs/escort/ec/detail?hHinCd=EA761LJ-24","EA761LJ-24")</f>
        <v>EA761LJ-24</v>
      </c>
    </row>
    <row r="434" spans="2:5" x14ac:dyDescent="0.2">
      <c r="B434" s="6" t="s">
        <v>1166</v>
      </c>
      <c r="C434" s="7" t="s">
        <v>1167</v>
      </c>
      <c r="D434" s="7" t="s">
        <v>1168</v>
      </c>
      <c r="E434" s="8" t="str">
        <f>HYPERLINK("https://www.esco-net.com/wcs/escort/ec/detail?hHinCd=EA761LC-26","EA761LC-26")</f>
        <v>EA761LC-26</v>
      </c>
    </row>
    <row r="435" spans="2:5" x14ac:dyDescent="0.2">
      <c r="B435" s="6" t="s">
        <v>1169</v>
      </c>
      <c r="C435" s="7" t="s">
        <v>1170</v>
      </c>
      <c r="D435" s="7" t="s">
        <v>1171</v>
      </c>
      <c r="E435" s="8" t="str">
        <f>HYPERLINK("https://www.esco-net.com/wcs/escort/ec/detail?hHinCd=EA764AB-167","EA764AB-167")</f>
        <v>EA764AB-167</v>
      </c>
    </row>
    <row r="436" spans="2:5" x14ac:dyDescent="0.2">
      <c r="B436" s="6" t="s">
        <v>1172</v>
      </c>
      <c r="C436" s="7" t="s">
        <v>1173</v>
      </c>
      <c r="D436" s="7" t="s">
        <v>1174</v>
      </c>
      <c r="E436" s="8" t="str">
        <f>HYPERLINK("https://www.esco-net.com/wcs/escort/ec/detail?hHinCd=EA764AA-170","EA764AA-170")</f>
        <v>EA764AA-170</v>
      </c>
    </row>
    <row r="437" spans="2:5" x14ac:dyDescent="0.2">
      <c r="B437" s="6" t="s">
        <v>1175</v>
      </c>
      <c r="C437" s="7" t="s">
        <v>1176</v>
      </c>
      <c r="D437" s="7" t="s">
        <v>1177</v>
      </c>
      <c r="E437" s="8" t="str">
        <f>HYPERLINK("https://www.esco-net.com/wcs/escort/ec/detail?hHinCd=EA764AA-131A","EA764AA-131A")</f>
        <v>EA764AA-131A</v>
      </c>
    </row>
    <row r="438" spans="2:5" x14ac:dyDescent="0.2">
      <c r="B438" s="6" t="s">
        <v>1178</v>
      </c>
      <c r="C438" s="7" t="s">
        <v>1179</v>
      </c>
      <c r="D438" s="7" t="s">
        <v>1180</v>
      </c>
      <c r="E438" s="8" t="str">
        <f>HYPERLINK("https://www.esco-net.com/wcs/escort/ec/detail?hHinCd=EA764AA-147B","EA764AA-147B")</f>
        <v>EA764AA-147B</v>
      </c>
    </row>
    <row r="439" spans="2:5" x14ac:dyDescent="0.2">
      <c r="B439" s="6" t="s">
        <v>1181</v>
      </c>
      <c r="C439" s="7" t="s">
        <v>1182</v>
      </c>
      <c r="D439" s="7" t="s">
        <v>1183</v>
      </c>
      <c r="E439" s="8" t="str">
        <f>HYPERLINK("https://www.esco-net.com/wcs/escort/ec/detail?hHinCd=EA764AT-9A","EA764AT-9A")</f>
        <v>EA764AT-9A</v>
      </c>
    </row>
    <row r="440" spans="2:5" x14ac:dyDescent="0.2">
      <c r="B440" s="6" t="s">
        <v>1184</v>
      </c>
      <c r="C440" s="7" t="s">
        <v>1185</v>
      </c>
      <c r="D440" s="7" t="s">
        <v>1186</v>
      </c>
      <c r="E440" s="8" t="str">
        <f>HYPERLINK("https://www.esco-net.com/wcs/escort/ec/detail?hHinCd=EA815GL-58B","EA815GL-58B")</f>
        <v>EA815GL-58B</v>
      </c>
    </row>
    <row r="441" spans="2:5" x14ac:dyDescent="0.2">
      <c r="B441" s="6" t="s">
        <v>1187</v>
      </c>
      <c r="C441" s="7" t="s">
        <v>1188</v>
      </c>
      <c r="D441" s="7" t="s">
        <v>1189</v>
      </c>
      <c r="E441" s="8" t="str">
        <f>HYPERLINK("https://www.esco-net.com/wcs/escort/ec/detail?hHinCd=EA940CD-283","EA940CD-283")</f>
        <v>EA940CD-283</v>
      </c>
    </row>
    <row r="442" spans="2:5" x14ac:dyDescent="0.2">
      <c r="B442" s="6" t="s">
        <v>1190</v>
      </c>
      <c r="C442" s="7" t="s">
        <v>1191</v>
      </c>
      <c r="D442" s="7" t="s">
        <v>1192</v>
      </c>
      <c r="E442" s="8" t="str">
        <f>HYPERLINK("https://www.esco-net.com/wcs/escort/ec/detail?hHinCd=EA764AJ-88A","EA764AJ-88A")</f>
        <v>EA764AJ-88A</v>
      </c>
    </row>
    <row r="443" spans="2:5" x14ac:dyDescent="0.2">
      <c r="B443" s="6" t="s">
        <v>1190</v>
      </c>
      <c r="C443" s="7" t="s">
        <v>1193</v>
      </c>
      <c r="D443" s="7" t="s">
        <v>1194</v>
      </c>
      <c r="E443" s="8" t="str">
        <f>HYPERLINK("https://www.esco-net.com/wcs/escort/ec/detail?hHinCd=EA764AJ-194","EA764AJ-194")</f>
        <v>EA764AJ-194</v>
      </c>
    </row>
    <row r="444" spans="2:5" x14ac:dyDescent="0.2">
      <c r="B444" s="6" t="s">
        <v>1195</v>
      </c>
      <c r="C444" s="7" t="s">
        <v>1196</v>
      </c>
      <c r="D444" s="7" t="s">
        <v>1197</v>
      </c>
      <c r="E444" s="8" t="str">
        <f>HYPERLINK("https://www.esco-net.com/wcs/escort/ec/detail?hHinCd=EA764BY-71A","EA764BY-71A")</f>
        <v>EA764BY-71A</v>
      </c>
    </row>
    <row r="445" spans="2:5" x14ac:dyDescent="0.2">
      <c r="B445" s="6" t="s">
        <v>1198</v>
      </c>
      <c r="C445" s="7" t="s">
        <v>1199</v>
      </c>
      <c r="D445" s="7" t="s">
        <v>1200</v>
      </c>
      <c r="E445" s="7"/>
    </row>
    <row r="446" spans="2:5" x14ac:dyDescent="0.2">
      <c r="B446" s="6" t="s">
        <v>1201</v>
      </c>
      <c r="C446" s="7" t="s">
        <v>1202</v>
      </c>
      <c r="D446" s="7" t="s">
        <v>1203</v>
      </c>
      <c r="E446" s="8" t="str">
        <f>HYPERLINK("https://www.esco-net.com/wcs/escort/ec/detail?hHinCd=EA764B-130","EA764B-130")</f>
        <v>EA764B-130</v>
      </c>
    </row>
    <row r="447" spans="2:5" x14ac:dyDescent="0.2">
      <c r="B447" s="6" t="s">
        <v>1204</v>
      </c>
      <c r="C447" s="7" t="s">
        <v>1205</v>
      </c>
      <c r="D447" s="7" t="s">
        <v>1206</v>
      </c>
      <c r="E447" s="8" t="str">
        <f>HYPERLINK("https://www.esco-net.com/wcs/escort/ec/detail?hHinCd=EA764C-100C","EA764C-100C")</f>
        <v>EA764C-100C</v>
      </c>
    </row>
    <row r="448" spans="2:5" x14ac:dyDescent="0.2">
      <c r="B448" s="6" t="s">
        <v>1207</v>
      </c>
      <c r="C448" s="7" t="s">
        <v>1208</v>
      </c>
      <c r="D448" s="7" t="s">
        <v>1209</v>
      </c>
      <c r="E448" s="7"/>
    </row>
    <row r="449" spans="2:5" x14ac:dyDescent="0.2">
      <c r="B449" s="6" t="s">
        <v>1210</v>
      </c>
      <c r="C449" s="7" t="s">
        <v>1211</v>
      </c>
      <c r="D449" s="7" t="s">
        <v>1212</v>
      </c>
      <c r="E449" s="8" t="str">
        <f>HYPERLINK("https://www.esco-net.com/wcs/escort/ec/detail?hHinCd=EA759GV-171A","EA759GV-171A")</f>
        <v>EA759GV-171A</v>
      </c>
    </row>
    <row r="450" spans="2:5" x14ac:dyDescent="0.2">
      <c r="B450" s="6" t="s">
        <v>1210</v>
      </c>
      <c r="C450" s="7" t="s">
        <v>1213</v>
      </c>
      <c r="D450" s="7" t="s">
        <v>1214</v>
      </c>
      <c r="E450" s="8" t="str">
        <f>HYPERLINK("https://www.esco-net.com/wcs/escort/ec/detail?hHinCd=EA759GV-171A","EA759GV-171A")</f>
        <v>EA759GV-171A</v>
      </c>
    </row>
    <row r="451" spans="2:5" x14ac:dyDescent="0.2">
      <c r="B451" s="6" t="s">
        <v>1215</v>
      </c>
      <c r="C451" s="7" t="s">
        <v>1216</v>
      </c>
      <c r="D451" s="7" t="s">
        <v>1217</v>
      </c>
      <c r="E451" s="8" t="str">
        <f>HYPERLINK("https://www.esco-net.com/wcs/escort/ec/detail?hHinCd=EA759GL-22C","EA759GL-22C")</f>
        <v>EA759GL-22C</v>
      </c>
    </row>
    <row r="452" spans="2:5" x14ac:dyDescent="0.2">
      <c r="B452" s="6" t="s">
        <v>1215</v>
      </c>
      <c r="C452" s="7" t="s">
        <v>1218</v>
      </c>
      <c r="D452" s="7" t="s">
        <v>1219</v>
      </c>
      <c r="E452" s="8" t="str">
        <f>HYPERLINK("https://www.esco-net.com/wcs/escort/ec/detail?hHinCd=EA759GL-42A","EA759GL-42A")</f>
        <v>EA759GL-42A</v>
      </c>
    </row>
    <row r="453" spans="2:5" x14ac:dyDescent="0.2">
      <c r="B453" s="6" t="s">
        <v>1220</v>
      </c>
      <c r="C453" s="7" t="s">
        <v>1221</v>
      </c>
      <c r="D453" s="7" t="s">
        <v>1222</v>
      </c>
      <c r="E453" s="7"/>
    </row>
    <row r="454" spans="2:5" x14ac:dyDescent="0.2">
      <c r="B454" s="6" t="s">
        <v>1223</v>
      </c>
      <c r="C454" s="7" t="s">
        <v>1224</v>
      </c>
      <c r="D454" s="7" t="s">
        <v>1225</v>
      </c>
      <c r="E454" s="8" t="str">
        <f>HYPERLINK("https://www.esco-net.com/wcs/escort/ec/detail?hHinCd=EA763ZD-35G","EA763ZD-35G")</f>
        <v>EA763ZD-35G</v>
      </c>
    </row>
    <row r="455" spans="2:5" x14ac:dyDescent="0.2">
      <c r="B455" s="6" t="s">
        <v>1226</v>
      </c>
      <c r="C455" s="7" t="s">
        <v>1227</v>
      </c>
      <c r="D455" s="7" t="s">
        <v>1228</v>
      </c>
      <c r="E455" s="8" t="str">
        <f>HYPERLINK("https://www.esco-net.com/wcs/escort/ec/detail?hHinCd=EA763ZD-35G","EA763ZD-35G")</f>
        <v>EA763ZD-35G</v>
      </c>
    </row>
    <row r="456" spans="2:5" x14ac:dyDescent="0.2">
      <c r="B456" s="6" t="s">
        <v>1226</v>
      </c>
      <c r="C456" s="7" t="s">
        <v>1229</v>
      </c>
      <c r="D456" s="7" t="s">
        <v>1230</v>
      </c>
      <c r="E456" s="8" t="str">
        <f>HYPERLINK("https://www.esco-net.com/wcs/escort/ec/detail?hHinCd=EA763ZD-35G","EA763ZD-35G")</f>
        <v>EA763ZD-35G</v>
      </c>
    </row>
    <row r="457" spans="2:5" x14ac:dyDescent="0.2">
      <c r="B457" s="6" t="s">
        <v>1231</v>
      </c>
      <c r="C457" s="7" t="s">
        <v>1232</v>
      </c>
      <c r="D457" s="7" t="s">
        <v>1233</v>
      </c>
      <c r="E457" s="8" t="str">
        <f>HYPERLINK("https://www.esco-net.com/wcs/escort/ec/detail?hHinCd=EA763AC-46C","EA763AC-46C")</f>
        <v>EA763AC-46C</v>
      </c>
    </row>
    <row r="458" spans="2:5" x14ac:dyDescent="0.2">
      <c r="B458" s="6" t="s">
        <v>1234</v>
      </c>
      <c r="C458" s="7" t="s">
        <v>1235</v>
      </c>
      <c r="D458" s="7" t="s">
        <v>1236</v>
      </c>
      <c r="E458" s="8" t="str">
        <f>HYPERLINK("https://www.esco-net.com/wcs/escort/ec/detail?hHinCd=EA798CC-107","EA798CC-107")</f>
        <v>EA798CC-107</v>
      </c>
    </row>
    <row r="459" spans="2:5" x14ac:dyDescent="0.2">
      <c r="B459" s="6" t="s">
        <v>1237</v>
      </c>
      <c r="C459" s="7" t="s">
        <v>1238</v>
      </c>
      <c r="D459" s="7" t="s">
        <v>1239</v>
      </c>
      <c r="E459" s="7"/>
    </row>
    <row r="460" spans="2:5" x14ac:dyDescent="0.2">
      <c r="B460" s="6" t="s">
        <v>1240</v>
      </c>
      <c r="C460" s="7" t="s">
        <v>1241</v>
      </c>
      <c r="D460" s="7" t="s">
        <v>1242</v>
      </c>
      <c r="E460" s="8" t="str">
        <f>HYPERLINK("https://www.esco-net.com/wcs/escort/ec/detail?hHinCd=EA790AF-113A","EA790AF-113A")</f>
        <v>EA790AF-113A</v>
      </c>
    </row>
    <row r="461" spans="2:5" x14ac:dyDescent="0.2">
      <c r="B461" s="6" t="s">
        <v>1240</v>
      </c>
      <c r="C461" s="7" t="s">
        <v>1243</v>
      </c>
      <c r="D461" s="7" t="s">
        <v>1244</v>
      </c>
      <c r="E461" s="8" t="str">
        <f>HYPERLINK("https://www.esco-net.com/wcs/escort/ec/detail?hHinCd=EA790AF-61A","EA790AF-61A")</f>
        <v>EA790AF-61A</v>
      </c>
    </row>
    <row r="462" spans="2:5" x14ac:dyDescent="0.2">
      <c r="B462" s="6" t="s">
        <v>1240</v>
      </c>
      <c r="C462" s="7" t="s">
        <v>1245</v>
      </c>
      <c r="D462" s="7" t="s">
        <v>1246</v>
      </c>
      <c r="E462" s="8" t="str">
        <f>HYPERLINK("https://www.esco-net.com/wcs/escort/ec/detail?hHinCd=EA790AF-62A","EA790AF-62A")</f>
        <v>EA790AF-62A</v>
      </c>
    </row>
    <row r="463" spans="2:5" x14ac:dyDescent="0.2">
      <c r="B463" s="6" t="s">
        <v>1240</v>
      </c>
      <c r="C463" s="7" t="s">
        <v>1247</v>
      </c>
      <c r="D463" s="7" t="s">
        <v>1248</v>
      </c>
      <c r="E463" s="8" t="str">
        <f>HYPERLINK("https://www.esco-net.com/wcs/escort/ec/detail?hHinCd=EA790AF-64A","EA790AF-64A")</f>
        <v>EA790AF-64A</v>
      </c>
    </row>
    <row r="464" spans="2:5" x14ac:dyDescent="0.2">
      <c r="B464" s="6" t="s">
        <v>1249</v>
      </c>
      <c r="C464" s="7" t="s">
        <v>1250</v>
      </c>
      <c r="D464" s="7" t="s">
        <v>1251</v>
      </c>
      <c r="E464" s="8" t="str">
        <f>HYPERLINK("https://www.esco-net.com/wcs/escort/ec/detail?hHinCd=EA759GC-52B","EA759GC-52B")</f>
        <v>EA759GC-52B</v>
      </c>
    </row>
    <row r="465" spans="2:5" x14ac:dyDescent="0.2">
      <c r="B465" s="6" t="s">
        <v>1252</v>
      </c>
      <c r="C465" s="7" t="s">
        <v>1253</v>
      </c>
      <c r="D465" s="7" t="s">
        <v>1254</v>
      </c>
      <c r="E465" s="8" t="str">
        <f>HYPERLINK("https://www.esco-net.com/wcs/escort/ec/detail?hHinCd=EA759GA-175F","EA759GA-175F")</f>
        <v>EA759GA-175F</v>
      </c>
    </row>
    <row r="466" spans="2:5" x14ac:dyDescent="0.2">
      <c r="B466" s="6" t="s">
        <v>1252</v>
      </c>
      <c r="C466" s="7" t="s">
        <v>1255</v>
      </c>
      <c r="D466" s="7" t="s">
        <v>1256</v>
      </c>
      <c r="E466" s="8" t="str">
        <f>HYPERLINK("https://www.esco-net.com/wcs/escort/ec/detail?hHinCd=EA759GA-74","EA759GA-74")</f>
        <v>EA759GA-74</v>
      </c>
    </row>
    <row r="467" spans="2:5" x14ac:dyDescent="0.2">
      <c r="B467" s="6" t="s">
        <v>1257</v>
      </c>
      <c r="C467" s="7" t="s">
        <v>1258</v>
      </c>
      <c r="D467" s="7" t="s">
        <v>1259</v>
      </c>
      <c r="E467" s="8" t="str">
        <f>HYPERLINK("https://www.esco-net.com/wcs/escort/ec/detail?hHinCd=EA759Z-26G","EA759Z-26G")</f>
        <v>EA759Z-26G</v>
      </c>
    </row>
    <row r="468" spans="2:5" x14ac:dyDescent="0.2">
      <c r="B468" s="6" t="s">
        <v>1260</v>
      </c>
      <c r="C468" s="7" t="s">
        <v>1261</v>
      </c>
      <c r="D468" s="7" t="s">
        <v>1262</v>
      </c>
      <c r="E468" s="8" t="str">
        <f>HYPERLINK("https://www.esco-net.com/wcs/escort/ec/detail?hHinCd=EA954HC-11","EA954HC-11")</f>
        <v>EA954HC-11</v>
      </c>
    </row>
    <row r="469" spans="2:5" x14ac:dyDescent="0.2">
      <c r="B469" s="6" t="s">
        <v>1263</v>
      </c>
      <c r="C469" s="7" t="s">
        <v>1264</v>
      </c>
      <c r="D469" s="7" t="s">
        <v>1265</v>
      </c>
      <c r="E469" s="7"/>
    </row>
    <row r="470" spans="2:5" x14ac:dyDescent="0.2">
      <c r="B470" s="6" t="s">
        <v>1266</v>
      </c>
      <c r="C470" s="7" t="s">
        <v>1267</v>
      </c>
      <c r="D470" s="7" t="s">
        <v>1268</v>
      </c>
      <c r="E470" s="8" t="str">
        <f>HYPERLINK("https://www.esco-net.com/wcs/escort/ec/detail?hHinCd=EA954DF-114","EA954DF-114")</f>
        <v>EA954DF-114</v>
      </c>
    </row>
    <row r="471" spans="2:5" x14ac:dyDescent="0.2">
      <c r="B471" s="6" t="s">
        <v>1269</v>
      </c>
      <c r="C471" s="7" t="s">
        <v>1270</v>
      </c>
      <c r="D471" s="7" t="s">
        <v>1271</v>
      </c>
      <c r="E471" s="8" t="str">
        <f>HYPERLINK("https://www.esco-net.com/wcs/escort/ec/detail?hHinCd=EA954EE-172","EA954EE-172")</f>
        <v>EA954EE-172</v>
      </c>
    </row>
    <row r="472" spans="2:5" x14ac:dyDescent="0.2">
      <c r="B472" s="6" t="s">
        <v>1272</v>
      </c>
      <c r="C472" s="7" t="s">
        <v>1273</v>
      </c>
      <c r="D472" s="7" t="s">
        <v>1274</v>
      </c>
      <c r="E472" s="8" t="str">
        <f>HYPERLINK("https://www.esco-net.com/wcs/escort/ec/detail?hHinCd=EA954HC-743","EA954HC-743")</f>
        <v>EA954HC-743</v>
      </c>
    </row>
    <row r="473" spans="2:5" x14ac:dyDescent="0.2">
      <c r="B473" s="6" t="s">
        <v>1275</v>
      </c>
      <c r="C473" s="7" t="s">
        <v>1276</v>
      </c>
      <c r="D473" s="7" t="s">
        <v>1277</v>
      </c>
      <c r="E473" s="8" t="str">
        <f>HYPERLINK("https://www.esco-net.com/wcs/escort/ec/detail?hHinCd=EA956XA-232","EA956XA-232")</f>
        <v>EA956XA-232</v>
      </c>
    </row>
    <row r="474" spans="2:5" x14ac:dyDescent="0.2">
      <c r="B474" s="6" t="s">
        <v>1278</v>
      </c>
      <c r="C474" s="7" t="s">
        <v>1279</v>
      </c>
      <c r="D474" s="7" t="s">
        <v>1280</v>
      </c>
      <c r="E474" s="8" t="str">
        <f>HYPERLINK("https://www.esco-net.com/wcs/escort/ec/detail?hHinCd=EA927BH-49A","EA927BH-49A")</f>
        <v>EA927BH-49A</v>
      </c>
    </row>
    <row r="475" spans="2:5" x14ac:dyDescent="0.2">
      <c r="B475" s="6" t="s">
        <v>1281</v>
      </c>
      <c r="C475" s="7" t="s">
        <v>1282</v>
      </c>
      <c r="D475" s="7" t="s">
        <v>1283</v>
      </c>
      <c r="E475" s="8" t="str">
        <f>HYPERLINK("https://www.esco-net.com/wcs/escort/ec/detail?hHinCd=EA910NA-3","EA910NA-3")</f>
        <v>EA910NA-3</v>
      </c>
    </row>
    <row r="476" spans="2:5" x14ac:dyDescent="0.2">
      <c r="B476" s="6" t="s">
        <v>1284</v>
      </c>
      <c r="C476" s="7" t="s">
        <v>1285</v>
      </c>
      <c r="D476" s="7" t="s">
        <v>1286</v>
      </c>
      <c r="E476" s="8" t="str">
        <f>HYPERLINK("https://www.esco-net.com/wcs/escort/ec/detail?hHinCd=EA997RK-16","EA997RK-16")</f>
        <v>EA997RK-16</v>
      </c>
    </row>
    <row r="477" spans="2:5" x14ac:dyDescent="0.2">
      <c r="B477" s="6" t="s">
        <v>1287</v>
      </c>
      <c r="C477" s="7" t="s">
        <v>1288</v>
      </c>
      <c r="D477" s="7" t="s">
        <v>1289</v>
      </c>
      <c r="E477" s="8" t="str">
        <f>HYPERLINK("https://www.esco-net.com/wcs/escort/ec/detail?hHinCd=EA815LD-295","EA815LD-295")</f>
        <v>EA815LD-295</v>
      </c>
    </row>
    <row r="478" spans="2:5" x14ac:dyDescent="0.2">
      <c r="B478" s="6" t="s">
        <v>1290</v>
      </c>
      <c r="C478" s="7" t="s">
        <v>1291</v>
      </c>
      <c r="D478" s="7" t="s">
        <v>1292</v>
      </c>
      <c r="E478" s="8" t="str">
        <f>HYPERLINK("https://www.esco-net.com/wcs/escort/ec/detail?hHinCd=EA761XB-76D","EA761XB-76D")</f>
        <v>EA761XB-76D</v>
      </c>
    </row>
    <row r="479" spans="2:5" x14ac:dyDescent="0.2">
      <c r="B479" s="6" t="s">
        <v>1293</v>
      </c>
      <c r="C479" s="7" t="s">
        <v>1294</v>
      </c>
      <c r="D479" s="7" t="s">
        <v>1295</v>
      </c>
      <c r="E479" s="8" t="str">
        <f>HYPERLINK("https://www.esco-net.com/wcs/escort/ec/detail?hHinCd=EA758XR-313A","EA758XR-313A")</f>
        <v>EA758XR-313A</v>
      </c>
    </row>
    <row r="480" spans="2:5" x14ac:dyDescent="0.2">
      <c r="B480" s="6" t="s">
        <v>1296</v>
      </c>
      <c r="C480" s="7" t="s">
        <v>1297</v>
      </c>
      <c r="D480" s="7" t="s">
        <v>1298</v>
      </c>
      <c r="E480" s="8" t="str">
        <f>HYPERLINK("https://www.esco-net.com/wcs/escort/ec/detail?hHinCd=EA758XR-302A","EA758XR-302A")</f>
        <v>EA758XR-302A</v>
      </c>
    </row>
    <row r="481" spans="2:5" x14ac:dyDescent="0.2">
      <c r="B481" s="6" t="s">
        <v>1299</v>
      </c>
      <c r="C481" s="7" t="s">
        <v>1300</v>
      </c>
      <c r="D481" s="7" t="s">
        <v>1301</v>
      </c>
      <c r="E481" s="8" t="str">
        <f>HYPERLINK("https://www.esco-net.com/wcs/escort/ec/detail?hHinCd=EA763AN-5C","EA763AN-5C")</f>
        <v>EA763AN-5C</v>
      </c>
    </row>
    <row r="482" spans="2:5" x14ac:dyDescent="0.2">
      <c r="B482" s="6" t="s">
        <v>1302</v>
      </c>
      <c r="C482" s="7" t="s">
        <v>1303</v>
      </c>
      <c r="D482" s="7" t="s">
        <v>1304</v>
      </c>
      <c r="E482" s="7"/>
    </row>
    <row r="483" spans="2:5" x14ac:dyDescent="0.2">
      <c r="B483" s="6" t="s">
        <v>1305</v>
      </c>
      <c r="C483" s="7" t="s">
        <v>1306</v>
      </c>
      <c r="D483" s="7" t="s">
        <v>1307</v>
      </c>
      <c r="E483" s="8" t="str">
        <f>HYPERLINK("https://www.esco-net.com/wcs/escort/ec/detail?hHinCd=EA763AP-17","EA763AP-17")</f>
        <v>EA763AP-17</v>
      </c>
    </row>
    <row r="484" spans="2:5" x14ac:dyDescent="0.2">
      <c r="B484" s="6" t="s">
        <v>1308</v>
      </c>
      <c r="C484" s="7" t="s">
        <v>1309</v>
      </c>
      <c r="D484" s="7" t="s">
        <v>1310</v>
      </c>
      <c r="E484" s="8" t="str">
        <f>HYPERLINK("https://www.esco-net.com/wcs/escort/ec/detail?hHinCd=EA763AZ-183","EA763AZ-183")</f>
        <v>EA763AZ-183</v>
      </c>
    </row>
    <row r="485" spans="2:5" x14ac:dyDescent="0.2">
      <c r="B485" s="6" t="s">
        <v>1311</v>
      </c>
      <c r="C485" s="7" t="s">
        <v>1312</v>
      </c>
      <c r="D485" s="7" t="s">
        <v>1313</v>
      </c>
      <c r="E485" s="8" t="str">
        <f>HYPERLINK("https://www.esco-net.com/wcs/escort/ec/detail?hHinCd=EA540K-110","EA540K-110")</f>
        <v>EA540K-110</v>
      </c>
    </row>
    <row r="486" spans="2:5" x14ac:dyDescent="0.2">
      <c r="B486" s="6" t="s">
        <v>1314</v>
      </c>
      <c r="C486" s="7" t="s">
        <v>1315</v>
      </c>
      <c r="D486" s="7" t="s">
        <v>1316</v>
      </c>
      <c r="E486" s="8" t="str">
        <f>HYPERLINK("https://www.esco-net.com/wcs/escort/ec/detail?hHinCd=EA540AN-22A","EA540AN-22A")</f>
        <v>EA540AN-22A</v>
      </c>
    </row>
    <row r="487" spans="2:5" x14ac:dyDescent="0.2">
      <c r="B487" s="6" t="s">
        <v>1317</v>
      </c>
      <c r="C487" s="7" t="s">
        <v>1318</v>
      </c>
      <c r="D487" s="7" t="s">
        <v>1319</v>
      </c>
      <c r="E487" s="8" t="str">
        <f>HYPERLINK("https://www.esco-net.com/wcs/escort/ec/detail?hHinCd=EA576MB-108A","EA576MB-108A")</f>
        <v>EA576MB-108A</v>
      </c>
    </row>
    <row r="488" spans="2:5" x14ac:dyDescent="0.2">
      <c r="B488" s="6" t="s">
        <v>1320</v>
      </c>
      <c r="C488" s="7" t="s">
        <v>1321</v>
      </c>
      <c r="D488" s="7" t="s">
        <v>1322</v>
      </c>
      <c r="E488" s="8" t="str">
        <f>HYPERLINK("https://www.esco-net.com/wcs/escort/ec/detail?hHinCd=EA628PW-14","EA628PW-14")</f>
        <v>EA628PW-14</v>
      </c>
    </row>
    <row r="489" spans="2:5" x14ac:dyDescent="0.2">
      <c r="B489" s="6" t="s">
        <v>1323</v>
      </c>
      <c r="C489" s="7" t="s">
        <v>1324</v>
      </c>
      <c r="D489" s="7" t="s">
        <v>1325</v>
      </c>
      <c r="E489" s="8" t="str">
        <f>HYPERLINK("https://www.esco-net.com/wcs/escort/ec/detail?hHinCd=EA979DA-77","EA979DA-77")</f>
        <v>EA979DA-77</v>
      </c>
    </row>
    <row r="490" spans="2:5" x14ac:dyDescent="0.2">
      <c r="B490" s="6" t="s">
        <v>1326</v>
      </c>
      <c r="C490" s="7" t="s">
        <v>1327</v>
      </c>
      <c r="D490" s="7" t="s">
        <v>1328</v>
      </c>
      <c r="E490" s="8" t="str">
        <f>HYPERLINK("https://www.esco-net.com/wcs/escort/ec/detail?hHinCd=EA983FK-75","EA983FK-75")</f>
        <v>EA983FK-75</v>
      </c>
    </row>
    <row r="491" spans="2:5" x14ac:dyDescent="0.2">
      <c r="B491" s="6" t="s">
        <v>1329</v>
      </c>
      <c r="C491" s="7" t="s">
        <v>1330</v>
      </c>
      <c r="D491" s="7" t="s">
        <v>1331</v>
      </c>
      <c r="E491" s="8" t="str">
        <f>HYPERLINK("https://www.esco-net.com/wcs/escort/ec/detail?hHinCd=EA928CX-14","EA928CX-14")</f>
        <v>EA928CX-14</v>
      </c>
    </row>
    <row r="492" spans="2:5" x14ac:dyDescent="0.2">
      <c r="B492" s="6" t="s">
        <v>1332</v>
      </c>
      <c r="C492" s="7" t="s">
        <v>1333</v>
      </c>
      <c r="D492" s="7" t="s">
        <v>1334</v>
      </c>
      <c r="E492" s="7"/>
    </row>
    <row r="493" spans="2:5" x14ac:dyDescent="0.2">
      <c r="B493" s="6" t="s">
        <v>1335</v>
      </c>
      <c r="C493" s="7" t="s">
        <v>1336</v>
      </c>
      <c r="D493" s="7" t="s">
        <v>1337</v>
      </c>
      <c r="E493" s="8" t="str">
        <f>HYPERLINK("https://www.esco-net.com/wcs/escort/ec/detail?hHinCd=EA912WD-32","EA912WD-32")</f>
        <v>EA912WD-32</v>
      </c>
    </row>
    <row r="494" spans="2:5" x14ac:dyDescent="0.2">
      <c r="B494" s="6" t="s">
        <v>1335</v>
      </c>
      <c r="C494" s="7" t="s">
        <v>1338</v>
      </c>
      <c r="D494" s="7" t="s">
        <v>1339</v>
      </c>
      <c r="E494" s="8" t="str">
        <f>HYPERLINK("https://www.esco-net.com/wcs/escort/ec/detail?hHinCd=EA912WD-32","EA912WD-32")</f>
        <v>EA912WD-32</v>
      </c>
    </row>
    <row r="495" spans="2:5" x14ac:dyDescent="0.2">
      <c r="B495" s="6" t="s">
        <v>1340</v>
      </c>
      <c r="C495" s="7" t="s">
        <v>1341</v>
      </c>
      <c r="D495" s="7" t="s">
        <v>1342</v>
      </c>
      <c r="E495" s="8" t="str">
        <f>HYPERLINK("https://www.esco-net.com/wcs/escort/ec/detail?hHinCd=EA508AZ-89A","EA508AZ-89A")</f>
        <v>EA508AZ-89A</v>
      </c>
    </row>
    <row r="496" spans="2:5" x14ac:dyDescent="0.2">
      <c r="B496" s="6" t="s">
        <v>1340</v>
      </c>
      <c r="C496" s="7" t="s">
        <v>1343</v>
      </c>
      <c r="D496" s="7" t="s">
        <v>1344</v>
      </c>
      <c r="E496" s="8" t="str">
        <f>HYPERLINK("https://www.esco-net.com/wcs/escort/ec/detail?hHinCd=EA912NB-14","EA912NB-14")</f>
        <v>EA912NB-14</v>
      </c>
    </row>
    <row r="497" spans="2:5" x14ac:dyDescent="0.2">
      <c r="B497" s="6" t="s">
        <v>1345</v>
      </c>
      <c r="C497" s="7" t="s">
        <v>1346</v>
      </c>
      <c r="D497" s="7" t="s">
        <v>1347</v>
      </c>
      <c r="E497" s="8" t="str">
        <f>HYPERLINK("https://www.esco-net.com/wcs/escort/ec/detail?hHinCd=EA913VA-31A","EA913VA-31A")</f>
        <v>EA913VA-31A</v>
      </c>
    </row>
    <row r="498" spans="2:5" x14ac:dyDescent="0.2">
      <c r="B498" s="6" t="s">
        <v>1348</v>
      </c>
      <c r="C498" s="7" t="s">
        <v>1349</v>
      </c>
      <c r="D498" s="7" t="s">
        <v>1350</v>
      </c>
      <c r="E498" s="7"/>
    </row>
    <row r="499" spans="2:5" x14ac:dyDescent="0.2">
      <c r="B499" s="6" t="s">
        <v>1351</v>
      </c>
      <c r="C499" s="7" t="s">
        <v>1352</v>
      </c>
      <c r="D499" s="7" t="s">
        <v>1353</v>
      </c>
      <c r="E499" s="8" t="str">
        <f>HYPERLINK("https://www.esco-net.com/wcs/escort/ec/detail?hHinCd=EA929AE-81BB","EA929AE-81BB")</f>
        <v>EA929AE-81BB</v>
      </c>
    </row>
    <row r="500" spans="2:5" x14ac:dyDescent="0.2">
      <c r="B500" s="6" t="s">
        <v>1351</v>
      </c>
      <c r="C500" s="7" t="s">
        <v>1354</v>
      </c>
      <c r="D500" s="7" t="s">
        <v>1355</v>
      </c>
      <c r="E500" s="8" t="str">
        <f>HYPERLINK("https://www.esco-net.com/wcs/escort/ec/detail?hHinCd=EA929AE-82BB","EA929AE-82BB")</f>
        <v>EA929AE-82BB</v>
      </c>
    </row>
    <row r="501" spans="2:5" x14ac:dyDescent="0.2">
      <c r="B501" s="6" t="s">
        <v>1356</v>
      </c>
      <c r="C501" s="7" t="s">
        <v>1357</v>
      </c>
      <c r="D501" s="7" t="s">
        <v>1358</v>
      </c>
      <c r="E501" s="8" t="str">
        <f>HYPERLINK("https://www.esco-net.com/wcs/escort/ec/detail?hHinCd=EA927SF-19","EA927SF-19")</f>
        <v>EA927SF-19</v>
      </c>
    </row>
    <row r="502" spans="2:5" x14ac:dyDescent="0.2">
      <c r="B502" s="6" t="s">
        <v>1359</v>
      </c>
      <c r="C502" s="7" t="s">
        <v>1360</v>
      </c>
      <c r="D502" s="7" t="s">
        <v>1361</v>
      </c>
      <c r="E502" s="7"/>
    </row>
    <row r="503" spans="2:5" x14ac:dyDescent="0.2">
      <c r="B503" s="6" t="s">
        <v>1359</v>
      </c>
      <c r="C503" s="7" t="s">
        <v>1362</v>
      </c>
      <c r="D503" s="7" t="s">
        <v>1363</v>
      </c>
      <c r="E503" s="8" t="str">
        <f>HYPERLINK("https://www.esco-net.com/wcs/escort/ec/detail?hHinCd=EA922HB-57","EA922HB-57")</f>
        <v>EA922HB-57</v>
      </c>
    </row>
    <row r="504" spans="2:5" x14ac:dyDescent="0.2">
      <c r="B504" s="6" t="s">
        <v>1364</v>
      </c>
      <c r="C504" s="7" t="s">
        <v>1365</v>
      </c>
      <c r="D504" s="7" t="s">
        <v>1366</v>
      </c>
      <c r="E504" s="8" t="str">
        <f>HYPERLINK("https://www.esco-net.com/wcs/escort/ec/detail?hHinCd=EA922KD-11B","EA922KD-11B")</f>
        <v>EA922KD-11B</v>
      </c>
    </row>
    <row r="505" spans="2:5" x14ac:dyDescent="0.2">
      <c r="B505" s="6" t="s">
        <v>1364</v>
      </c>
      <c r="C505" s="7" t="s">
        <v>1367</v>
      </c>
      <c r="D505" s="7" t="s">
        <v>1368</v>
      </c>
      <c r="E505" s="8" t="str">
        <f>HYPERLINK("https://www.esco-net.com/wcs/escort/ec/detail?hHinCd=EA922KR-7A","EA922KR-7A")</f>
        <v>EA922KR-7A</v>
      </c>
    </row>
    <row r="506" spans="2:5" x14ac:dyDescent="0.2">
      <c r="B506" s="6" t="s">
        <v>1364</v>
      </c>
      <c r="C506" s="7" t="s">
        <v>1369</v>
      </c>
      <c r="D506" s="7" t="s">
        <v>1370</v>
      </c>
      <c r="E506" s="8" t="str">
        <f>HYPERLINK("https://www.esco-net.com/wcs/escort/ec/detail?hHinCd=EA922KR-9","EA922KR-9")</f>
        <v>EA922KR-9</v>
      </c>
    </row>
    <row r="507" spans="2:5" x14ac:dyDescent="0.2">
      <c r="B507" s="6" t="s">
        <v>1371</v>
      </c>
      <c r="C507" s="7" t="s">
        <v>1372</v>
      </c>
      <c r="D507" s="7" t="s">
        <v>1373</v>
      </c>
      <c r="E507" s="7"/>
    </row>
    <row r="508" spans="2:5" x14ac:dyDescent="0.2">
      <c r="B508" s="6" t="s">
        <v>1371</v>
      </c>
      <c r="C508" s="7" t="s">
        <v>1374</v>
      </c>
      <c r="D508" s="7" t="s">
        <v>1375</v>
      </c>
      <c r="E508" s="8" t="str">
        <f>HYPERLINK("https://www.esco-net.com/wcs/escort/ec/detail?hHinCd=EA922AJ-5A","EA922AJ-5A")</f>
        <v>EA922AJ-5A</v>
      </c>
    </row>
    <row r="509" spans="2:5" x14ac:dyDescent="0.2">
      <c r="B509" s="6" t="s">
        <v>1371</v>
      </c>
      <c r="C509" s="7" t="s">
        <v>1376</v>
      </c>
      <c r="D509" s="7" t="s">
        <v>1377</v>
      </c>
      <c r="E509" s="7"/>
    </row>
    <row r="510" spans="2:5" x14ac:dyDescent="0.2">
      <c r="B510" s="6" t="s">
        <v>1378</v>
      </c>
      <c r="C510" s="7" t="s">
        <v>1379</v>
      </c>
      <c r="D510" s="7" t="s">
        <v>1380</v>
      </c>
      <c r="E510" s="7"/>
    </row>
    <row r="511" spans="2:5" x14ac:dyDescent="0.2">
      <c r="B511" s="6" t="s">
        <v>1381</v>
      </c>
      <c r="C511" s="7" t="s">
        <v>1382</v>
      </c>
      <c r="D511" s="7" t="s">
        <v>1383</v>
      </c>
      <c r="E511" s="8" t="str">
        <f>HYPERLINK("https://www.esco-net.com/wcs/escort/ec/detail?hHinCd=EA941A-78","EA941A-78")</f>
        <v>EA941A-78</v>
      </c>
    </row>
    <row r="512" spans="2:5" x14ac:dyDescent="0.2">
      <c r="B512" s="6" t="s">
        <v>1384</v>
      </c>
      <c r="C512" s="7" t="s">
        <v>1385</v>
      </c>
      <c r="D512" s="7" t="s">
        <v>1386</v>
      </c>
      <c r="E512" s="8" t="str">
        <f>HYPERLINK("https://www.esco-net.com/wcs/escort/ec/detail?hHinCd=EA913AB-32A","EA913AB-32A")</f>
        <v>EA913AB-32A</v>
      </c>
    </row>
    <row r="513" spans="2:5" x14ac:dyDescent="0.2">
      <c r="B513" s="6" t="s">
        <v>1387</v>
      </c>
      <c r="C513" s="7" t="s">
        <v>1388</v>
      </c>
      <c r="D513" s="7" t="s">
        <v>1389</v>
      </c>
      <c r="E513" s="8" t="str">
        <f>HYPERLINK("https://www.esco-net.com/wcs/escort/ec/detail?hHinCd=EA998AJ-32","EA998AJ-32")</f>
        <v>EA998AJ-32</v>
      </c>
    </row>
    <row r="514" spans="2:5" x14ac:dyDescent="0.2">
      <c r="B514" s="6" t="s">
        <v>1390</v>
      </c>
      <c r="C514" s="7" t="s">
        <v>1391</v>
      </c>
      <c r="D514" s="7" t="s">
        <v>1392</v>
      </c>
      <c r="E514" s="8" t="str">
        <f>HYPERLINK("https://www.esco-net.com/wcs/escort/ec/detail?hHinCd=EA925FE-3A","EA925FE-3A")</f>
        <v>EA925FE-3A</v>
      </c>
    </row>
    <row r="515" spans="2:5" x14ac:dyDescent="0.2">
      <c r="B515" s="6" t="s">
        <v>1393</v>
      </c>
      <c r="C515" s="7" t="s">
        <v>1394</v>
      </c>
      <c r="D515" s="7" t="s">
        <v>1395</v>
      </c>
      <c r="E515" s="8" t="str">
        <f>HYPERLINK("https://www.esco-net.com/wcs/escort/ec/detail?hHinCd=EA800P-116","EA800P-116")</f>
        <v>EA800P-116</v>
      </c>
    </row>
    <row r="516" spans="2:5" x14ac:dyDescent="0.2">
      <c r="B516" s="6" t="s">
        <v>1396</v>
      </c>
      <c r="C516" s="7" t="s">
        <v>1397</v>
      </c>
      <c r="D516" s="7" t="s">
        <v>1398</v>
      </c>
      <c r="E516" s="8" t="str">
        <f>HYPERLINK("https://www.esco-net.com/wcs/escort/ec/detail?hHinCd=EA800AN-1B","EA800AN-1B")</f>
        <v>EA800AN-1B</v>
      </c>
    </row>
    <row r="517" spans="2:5" x14ac:dyDescent="0.2">
      <c r="B517" s="6" t="s">
        <v>1399</v>
      </c>
      <c r="C517" s="7" t="s">
        <v>1400</v>
      </c>
      <c r="D517" s="7" t="s">
        <v>1401</v>
      </c>
      <c r="E517" s="8" t="str">
        <f>HYPERLINK("https://www.esco-net.com/wcs/escort/ec/detail?hHinCd=EA800NA-4","EA800NA-4")</f>
        <v>EA800NA-4</v>
      </c>
    </row>
    <row r="518" spans="2:5" x14ac:dyDescent="0.2">
      <c r="B518" s="6" t="s">
        <v>1402</v>
      </c>
      <c r="C518" s="7" t="s">
        <v>1403</v>
      </c>
      <c r="D518" s="7" t="s">
        <v>1404</v>
      </c>
      <c r="E518" s="8" t="str">
        <f>HYPERLINK("https://www.esco-net.com/wcs/escort/ec/detail?hHinCd=EA800MV-53","EA800MV-53")</f>
        <v>EA800MV-53</v>
      </c>
    </row>
    <row r="519" spans="2:5" x14ac:dyDescent="0.2">
      <c r="B519" s="6" t="s">
        <v>1405</v>
      </c>
      <c r="C519" s="7" t="s">
        <v>1406</v>
      </c>
      <c r="D519" s="7" t="s">
        <v>1407</v>
      </c>
      <c r="E519" s="8" t="str">
        <f>HYPERLINK("https://www.esco-net.com/wcs/escort/ec/detail?hHinCd=EA354AB-243","EA354AB-243")</f>
        <v>EA354AB-243</v>
      </c>
    </row>
    <row r="520" spans="2:5" x14ac:dyDescent="0.2">
      <c r="B520" s="6" t="s">
        <v>1408</v>
      </c>
      <c r="C520" s="7" t="s">
        <v>1409</v>
      </c>
      <c r="D520" s="7" t="s">
        <v>1410</v>
      </c>
      <c r="E520" s="8" t="str">
        <f>HYPERLINK("https://www.esco-net.com/wcs/escort/ec/detail?hHinCd=EA354HD-16","EA354HD-16")</f>
        <v>EA354HD-16</v>
      </c>
    </row>
    <row r="521" spans="2:5" x14ac:dyDescent="0.2">
      <c r="B521" s="6" t="s">
        <v>1408</v>
      </c>
      <c r="C521" s="7" t="s">
        <v>1411</v>
      </c>
      <c r="D521" s="7" t="s">
        <v>1412</v>
      </c>
      <c r="E521" s="8" t="str">
        <f>HYPERLINK("https://www.esco-net.com/wcs/escort/ec/detail?hHinCd=EA354GJ-12","EA354GJ-12")</f>
        <v>EA354GJ-12</v>
      </c>
    </row>
    <row r="522" spans="2:5" x14ac:dyDescent="0.2">
      <c r="B522" s="6" t="s">
        <v>1413</v>
      </c>
      <c r="C522" s="7" t="s">
        <v>1414</v>
      </c>
      <c r="D522" s="7" t="s">
        <v>1415</v>
      </c>
      <c r="E522" s="8" t="str">
        <f>HYPERLINK("https://www.esco-net.com/wcs/escort/ec/detail?hHinCd=EA353CB-23A","EA353CB-23A")</f>
        <v>EA353CB-23A</v>
      </c>
    </row>
    <row r="523" spans="2:5" x14ac:dyDescent="0.2">
      <c r="B523" s="6" t="s">
        <v>1416</v>
      </c>
      <c r="C523" s="7" t="s">
        <v>1417</v>
      </c>
      <c r="D523" s="7" t="s">
        <v>1418</v>
      </c>
      <c r="E523" s="8" t="str">
        <f>HYPERLINK("https://www.esco-net.com/wcs/escort/ec/detail?hHinCd=EA353BT-314","EA353BT-314")</f>
        <v>EA353BT-314</v>
      </c>
    </row>
    <row r="524" spans="2:5" x14ac:dyDescent="0.2">
      <c r="B524" s="6" t="s">
        <v>1419</v>
      </c>
      <c r="C524" s="7" t="s">
        <v>1420</v>
      </c>
      <c r="D524" s="7" t="s">
        <v>1421</v>
      </c>
      <c r="E524" s="8" t="str">
        <f>HYPERLINK("https://www.esco-net.com/wcs/escort/ec/detail?hHinCd=EA353BW-93A","EA353BW-93A")</f>
        <v>EA353BW-93A</v>
      </c>
    </row>
    <row r="525" spans="2:5" x14ac:dyDescent="0.2">
      <c r="B525" s="6" t="s">
        <v>1422</v>
      </c>
      <c r="C525" s="7" t="s">
        <v>1423</v>
      </c>
      <c r="D525" s="7" t="s">
        <v>1424</v>
      </c>
      <c r="E525" s="8" t="str">
        <f>HYPERLINK("https://www.esco-net.com/wcs/escort/ec/detail?hHinCd=EA354BD-121","EA354BD-121")</f>
        <v>EA354BD-121</v>
      </c>
    </row>
    <row r="526" spans="2:5" x14ac:dyDescent="0.2">
      <c r="B526" s="6" t="s">
        <v>1425</v>
      </c>
      <c r="C526" s="7" t="s">
        <v>1426</v>
      </c>
      <c r="D526" s="7" t="s">
        <v>1427</v>
      </c>
      <c r="E526" s="8" t="str">
        <f>HYPERLINK("https://www.esco-net.com/wcs/escort/ec/detail?hHinCd=EA353GC-67","EA353GC-67")</f>
        <v>EA353GC-67</v>
      </c>
    </row>
    <row r="527" spans="2:5" x14ac:dyDescent="0.2">
      <c r="B527" s="6" t="s">
        <v>1425</v>
      </c>
      <c r="C527" s="7" t="s">
        <v>1428</v>
      </c>
      <c r="D527" s="7" t="s">
        <v>1429</v>
      </c>
      <c r="E527" s="8" t="str">
        <f>HYPERLINK("https://www.esco-net.com/wcs/escort/ec/detail?hHinCd=EA354BJ-10","EA354BJ-10")</f>
        <v>EA354BJ-10</v>
      </c>
    </row>
    <row r="528" spans="2:5" x14ac:dyDescent="0.2">
      <c r="B528" s="6" t="s">
        <v>1430</v>
      </c>
      <c r="C528" s="7" t="s">
        <v>1431</v>
      </c>
      <c r="D528" s="7" t="s">
        <v>1432</v>
      </c>
      <c r="E528" s="8" t="str">
        <f>HYPERLINK("https://www.esco-net.com/wcs/escort/ec/detail?hHinCd=EA354BD-133","EA354BD-133")</f>
        <v>EA354BD-133</v>
      </c>
    </row>
    <row r="529" spans="2:5" x14ac:dyDescent="0.2">
      <c r="B529" s="6" t="s">
        <v>1433</v>
      </c>
      <c r="C529" s="7" t="s">
        <v>1434</v>
      </c>
      <c r="D529" s="7" t="s">
        <v>1435</v>
      </c>
      <c r="E529" s="8" t="str">
        <f>HYPERLINK("https://www.esco-net.com/wcs/escort/ec/detail?hHinCd=EA998TV-25.5","EA998TV-25.5")</f>
        <v>EA998TV-25.5</v>
      </c>
    </row>
    <row r="530" spans="2:5" x14ac:dyDescent="0.2">
      <c r="B530" s="6" t="s">
        <v>1436</v>
      </c>
      <c r="C530" s="7" t="s">
        <v>1437</v>
      </c>
      <c r="D530" s="7" t="s">
        <v>1438</v>
      </c>
      <c r="E530" s="8" t="str">
        <f>HYPERLINK("https://www.esco-net.com/wcs/escort/ec/detail?hHinCd=EA998XZ-25.5B","EA998XZ-25.5B")</f>
        <v>EA998XZ-25.5B</v>
      </c>
    </row>
    <row r="531" spans="2:5" x14ac:dyDescent="0.2">
      <c r="B531" s="6" t="s">
        <v>1439</v>
      </c>
      <c r="C531" s="7" t="s">
        <v>1440</v>
      </c>
      <c r="D531" s="7" t="s">
        <v>1441</v>
      </c>
      <c r="E531" s="8" t="str">
        <f>HYPERLINK("https://www.esco-net.com/wcs/escort/ec/detail?hHinCd=EA996XZ-23B","EA996XZ-23B")</f>
        <v>EA996XZ-23B</v>
      </c>
    </row>
    <row r="532" spans="2:5" x14ac:dyDescent="0.2">
      <c r="B532" s="6" t="s">
        <v>1439</v>
      </c>
      <c r="C532" s="7" t="s">
        <v>1442</v>
      </c>
      <c r="D532" s="7" t="s">
        <v>1443</v>
      </c>
      <c r="E532" s="8" t="str">
        <f>HYPERLINK("https://www.esco-net.com/wcs/escort/ec/detail?hHinCd=EA996XZ-24B","EA996XZ-24B")</f>
        <v>EA996XZ-24B</v>
      </c>
    </row>
    <row r="533" spans="2:5" x14ac:dyDescent="0.2">
      <c r="B533" s="6" t="s">
        <v>1439</v>
      </c>
      <c r="C533" s="7" t="s">
        <v>1444</v>
      </c>
      <c r="D533" s="7" t="s">
        <v>1443</v>
      </c>
      <c r="E533" s="8" t="str">
        <f>HYPERLINK("https://www.esco-net.com/wcs/escort/ec/detail?hHinCd=EA996XZ-14A","EA996XZ-14A")</f>
        <v>EA996XZ-14A</v>
      </c>
    </row>
    <row r="534" spans="2:5" x14ac:dyDescent="0.2">
      <c r="B534" s="6" t="s">
        <v>1445</v>
      </c>
      <c r="C534" s="7" t="s">
        <v>1446</v>
      </c>
      <c r="D534" s="7" t="s">
        <v>1447</v>
      </c>
      <c r="E534" s="8" t="str">
        <f>HYPERLINK("https://www.esco-net.com/wcs/escort/ec/detail?hHinCd=EA996XZ-25B","EA996XZ-25B")</f>
        <v>EA996XZ-25B</v>
      </c>
    </row>
    <row r="535" spans="2:5" x14ac:dyDescent="0.2">
      <c r="B535" s="6" t="s">
        <v>1448</v>
      </c>
      <c r="C535" s="7" t="s">
        <v>1449</v>
      </c>
      <c r="D535" s="7" t="s">
        <v>1450</v>
      </c>
      <c r="E535" s="8" t="str">
        <f>HYPERLINK("https://www.esco-net.com/wcs/escort/ec/detail?hHinCd=EA998JB-11","EA998JB-11")</f>
        <v>EA998JB-11</v>
      </c>
    </row>
    <row r="536" spans="2:5" x14ac:dyDescent="0.2">
      <c r="B536" s="6" t="s">
        <v>1451</v>
      </c>
      <c r="C536" s="7" t="s">
        <v>1452</v>
      </c>
      <c r="D536" s="7" t="s">
        <v>1453</v>
      </c>
      <c r="E536" s="8" t="str">
        <f>HYPERLINK("https://www.esco-net.com/wcs/escort/ec/detail?hHinCd=EA983DB-101","EA983DB-101")</f>
        <v>EA983DB-101</v>
      </c>
    </row>
    <row r="537" spans="2:5" x14ac:dyDescent="0.2">
      <c r="B537" s="6" t="s">
        <v>1454</v>
      </c>
      <c r="C537" s="7" t="s">
        <v>1455</v>
      </c>
      <c r="D537" s="7" t="s">
        <v>1456</v>
      </c>
      <c r="E537" s="8" t="str">
        <f>HYPERLINK("https://www.esco-net.com/wcs/escort/ec/detail?hHinCd=EA983FT-401A","EA983FT-401A")</f>
        <v>EA983FT-401A</v>
      </c>
    </row>
    <row r="538" spans="2:5" x14ac:dyDescent="0.2">
      <c r="B538" s="6" t="s">
        <v>1457</v>
      </c>
      <c r="C538" s="7" t="s">
        <v>1458</v>
      </c>
      <c r="D538" s="7" t="s">
        <v>1459</v>
      </c>
      <c r="E538" s="8" t="str">
        <f>HYPERLINK("https://www.esco-net.com/wcs/escort/ec/detail?hHinCd=EA983PJ-12","EA983PJ-12")</f>
        <v>EA983PJ-12</v>
      </c>
    </row>
    <row r="539" spans="2:5" x14ac:dyDescent="0.2">
      <c r="B539" s="6" t="s">
        <v>1460</v>
      </c>
      <c r="C539" s="7" t="s">
        <v>1461</v>
      </c>
      <c r="D539" s="7" t="s">
        <v>1462</v>
      </c>
      <c r="E539" s="7"/>
    </row>
    <row r="540" spans="2:5" x14ac:dyDescent="0.2">
      <c r="B540" s="6" t="s">
        <v>1463</v>
      </c>
      <c r="C540" s="7" t="s">
        <v>1464</v>
      </c>
      <c r="D540" s="7" t="s">
        <v>1465</v>
      </c>
      <c r="E540" s="7"/>
    </row>
    <row r="541" spans="2:5" x14ac:dyDescent="0.2">
      <c r="B541" s="6" t="s">
        <v>1466</v>
      </c>
      <c r="C541" s="7" t="s">
        <v>1467</v>
      </c>
      <c r="D541" s="7" t="s">
        <v>1468</v>
      </c>
      <c r="E541" s="7"/>
    </row>
    <row r="542" spans="2:5" x14ac:dyDescent="0.2">
      <c r="B542" s="6" t="s">
        <v>1469</v>
      </c>
      <c r="C542" s="7" t="s">
        <v>1470</v>
      </c>
      <c r="D542" s="7" t="s">
        <v>1471</v>
      </c>
      <c r="E542" s="8" t="str">
        <f>HYPERLINK("https://www.esco-net.com/wcs/escort/ec/detail?hHinCd=EA983FK-221A","EA983FK-221A")</f>
        <v>EA983FK-221A</v>
      </c>
    </row>
    <row r="543" spans="2:5" x14ac:dyDescent="0.2">
      <c r="B543" s="6" t="s">
        <v>1472</v>
      </c>
      <c r="C543" s="7" t="s">
        <v>1473</v>
      </c>
      <c r="D543" s="7" t="s">
        <v>1474</v>
      </c>
      <c r="E543" s="8" t="str">
        <f>HYPERLINK("https://www.esco-net.com/wcs/escort/ec/detail?hHinCd=EA983FJ-9","EA983FJ-9")</f>
        <v>EA983FJ-9</v>
      </c>
    </row>
    <row r="544" spans="2:5" x14ac:dyDescent="0.2">
      <c r="B544" s="6" t="s">
        <v>1475</v>
      </c>
      <c r="C544" s="7" t="s">
        <v>1476</v>
      </c>
      <c r="D544" s="7" t="s">
        <v>1477</v>
      </c>
      <c r="E544" s="8" t="str">
        <f>HYPERLINK("https://www.esco-net.com/wcs/escort/ec/detail?hHinCd=EA983FP-19B","EA983FP-19B")</f>
        <v>EA983FP-19B</v>
      </c>
    </row>
    <row r="545" spans="2:5" x14ac:dyDescent="0.2">
      <c r="B545" s="6" t="s">
        <v>1478</v>
      </c>
      <c r="C545" s="7" t="s">
        <v>1479</v>
      </c>
      <c r="D545" s="7" t="s">
        <v>1480</v>
      </c>
      <c r="E545" s="8" t="str">
        <f>HYPERLINK("https://www.esco-net.com/wcs/escort/ec/detail?hHinCd=EA983GR-7","EA983GR-7")</f>
        <v>EA983GR-7</v>
      </c>
    </row>
    <row r="546" spans="2:5" x14ac:dyDescent="0.2">
      <c r="B546" s="6" t="s">
        <v>1478</v>
      </c>
      <c r="C546" s="7" t="s">
        <v>1481</v>
      </c>
      <c r="D546" s="7" t="s">
        <v>1482</v>
      </c>
      <c r="E546" s="8" t="str">
        <f>HYPERLINK("https://www.esco-net.com/wcs/escort/ec/detail?hHinCd=EA983G-15A","EA983G-15A")</f>
        <v>EA983G-15A</v>
      </c>
    </row>
    <row r="547" spans="2:5" x14ac:dyDescent="0.2">
      <c r="B547" s="6" t="s">
        <v>1478</v>
      </c>
      <c r="C547" s="7" t="s">
        <v>1483</v>
      </c>
      <c r="D547" s="7" t="s">
        <v>1484</v>
      </c>
      <c r="E547" s="8" t="str">
        <f>HYPERLINK("https://www.esco-net.com/wcs/escort/ec/detail?hHinCd=EA983GR-62","EA983GR-62")</f>
        <v>EA983GR-62</v>
      </c>
    </row>
    <row r="548" spans="2:5" x14ac:dyDescent="0.2">
      <c r="B548" s="6" t="s">
        <v>1485</v>
      </c>
      <c r="C548" s="7" t="s">
        <v>1486</v>
      </c>
      <c r="D548" s="7" t="s">
        <v>1487</v>
      </c>
      <c r="E548" s="8" t="str">
        <f>HYPERLINK("https://www.esco-net.com/wcs/escort/ec/detail?hHinCd=EA944SJ-2","EA944SJ-2")</f>
        <v>EA944SJ-2</v>
      </c>
    </row>
    <row r="549" spans="2:5" x14ac:dyDescent="0.2">
      <c r="B549" s="6" t="s">
        <v>1485</v>
      </c>
      <c r="C549" s="7" t="s">
        <v>1488</v>
      </c>
      <c r="D549" s="7" t="s">
        <v>1489</v>
      </c>
      <c r="E549" s="8" t="str">
        <f>HYPERLINK("https://www.esco-net.com/wcs/escort/ec/detail?hHinCd=EA944SJ-132","EA944SJ-132")</f>
        <v>EA944SJ-132</v>
      </c>
    </row>
    <row r="550" spans="2:5" x14ac:dyDescent="0.2">
      <c r="B550" s="6" t="s">
        <v>1490</v>
      </c>
      <c r="C550" s="7" t="s">
        <v>1491</v>
      </c>
      <c r="D550" s="7" t="s">
        <v>1492</v>
      </c>
      <c r="E550" s="8" t="str">
        <f>HYPERLINK("https://www.esco-net.com/wcs/escort/ec/detail?hHinCd=EA983TC-10","EA983TC-10")</f>
        <v>EA983TC-10</v>
      </c>
    </row>
    <row r="551" spans="2:5" x14ac:dyDescent="0.2">
      <c r="B551" s="6" t="s">
        <v>1493</v>
      </c>
      <c r="C551" s="7" t="s">
        <v>1494</v>
      </c>
      <c r="D551" s="7" t="s">
        <v>1495</v>
      </c>
      <c r="E551" s="8" t="str">
        <f>HYPERLINK("https://www.esco-net.com/wcs/escort/ec/detail?hHinCd=EA916ZL-116","EA916ZL-116")</f>
        <v>EA916ZL-116</v>
      </c>
    </row>
    <row r="552" spans="2:5" x14ac:dyDescent="0.2">
      <c r="B552" s="6" t="s">
        <v>1496</v>
      </c>
      <c r="C552" s="7" t="s">
        <v>1497</v>
      </c>
      <c r="D552" s="7" t="s">
        <v>1498</v>
      </c>
      <c r="E552" s="8" t="str">
        <f>HYPERLINK("https://www.esco-net.com/wcs/escort/ec/detail?hHinCd=EA475MK-2","EA475MK-2")</f>
        <v>EA475MK-2</v>
      </c>
    </row>
    <row r="553" spans="2:5" x14ac:dyDescent="0.2">
      <c r="B553" s="6" t="s">
        <v>1499</v>
      </c>
      <c r="C553" s="7" t="s">
        <v>1500</v>
      </c>
      <c r="D553" s="7" t="s">
        <v>1501</v>
      </c>
      <c r="E553" s="7"/>
    </row>
    <row r="554" spans="2:5" x14ac:dyDescent="0.2">
      <c r="B554" s="6" t="s">
        <v>1502</v>
      </c>
      <c r="C554" s="7" t="s">
        <v>1503</v>
      </c>
      <c r="D554" s="7" t="s">
        <v>1504</v>
      </c>
      <c r="E554" s="7"/>
    </row>
    <row r="555" spans="2:5" x14ac:dyDescent="0.2">
      <c r="B555" s="6" t="s">
        <v>1502</v>
      </c>
      <c r="C555" s="7" t="s">
        <v>1505</v>
      </c>
      <c r="D555" s="7" t="s">
        <v>1506</v>
      </c>
      <c r="E555" s="7"/>
    </row>
    <row r="556" spans="2:5" x14ac:dyDescent="0.2">
      <c r="B556" s="6" t="s">
        <v>1502</v>
      </c>
      <c r="C556" s="7" t="s">
        <v>1507</v>
      </c>
      <c r="D556" s="7" t="s">
        <v>1508</v>
      </c>
      <c r="E556" s="8" t="str">
        <f>HYPERLINK("https://www.esco-net.com/wcs/escort/ec/detail?hHinCd=EA812HB-54A","EA812HB-54A")</f>
        <v>EA812HB-54A</v>
      </c>
    </row>
    <row r="557" spans="2:5" x14ac:dyDescent="0.2">
      <c r="B557" s="6" t="s">
        <v>1509</v>
      </c>
      <c r="C557" s="7" t="s">
        <v>1510</v>
      </c>
      <c r="D557" s="7" t="s">
        <v>1511</v>
      </c>
      <c r="E557" s="8" t="str">
        <f>HYPERLINK("https://www.esco-net.com/wcs/escort/ec/detail?hHinCd=EA928AG-53B","EA928AG-53B")</f>
        <v>EA928AG-53B</v>
      </c>
    </row>
    <row r="558" spans="2:5" x14ac:dyDescent="0.2">
      <c r="B558" s="6" t="s">
        <v>1512</v>
      </c>
      <c r="C558" s="7" t="s">
        <v>1513</v>
      </c>
      <c r="D558" s="7" t="s">
        <v>1514</v>
      </c>
      <c r="E558" s="8" t="str">
        <f>HYPERLINK("https://www.esco-net.com/wcs/escort/ec/detail?hHinCd=EA928AG-241","EA928AG-241")</f>
        <v>EA928AG-241</v>
      </c>
    </row>
    <row r="559" spans="2:5" x14ac:dyDescent="0.2">
      <c r="B559" s="6" t="s">
        <v>1515</v>
      </c>
      <c r="C559" s="7" t="s">
        <v>1516</v>
      </c>
      <c r="D559" s="7" t="s">
        <v>1517</v>
      </c>
      <c r="E559" s="7"/>
    </row>
    <row r="560" spans="2:5" x14ac:dyDescent="0.2">
      <c r="B560" s="6" t="s">
        <v>1518</v>
      </c>
      <c r="C560" s="7" t="s">
        <v>1519</v>
      </c>
      <c r="D560" s="7" t="s">
        <v>1520</v>
      </c>
      <c r="E560" s="8" t="str">
        <f>HYPERLINK("https://www.esco-net.com/wcs/escort/ec/detail?hHinCd=EA922B-77","EA922B-77")</f>
        <v>EA922B-77</v>
      </c>
    </row>
    <row r="561" spans="2:5" x14ac:dyDescent="0.2">
      <c r="B561" s="6" t="s">
        <v>1521</v>
      </c>
      <c r="C561" s="7" t="s">
        <v>1522</v>
      </c>
      <c r="D561" s="7" t="s">
        <v>1523</v>
      </c>
      <c r="E561" s="8" t="str">
        <f>HYPERLINK("https://www.esco-net.com/wcs/escort/ec/detail?hHinCd=EA995AA-179A","EA995AA-179A")</f>
        <v>EA995AA-179A</v>
      </c>
    </row>
    <row r="562" spans="2:5" x14ac:dyDescent="0.2">
      <c r="B562" s="6" t="s">
        <v>1524</v>
      </c>
      <c r="C562" s="7" t="s">
        <v>1525</v>
      </c>
      <c r="D562" s="7" t="s">
        <v>1526</v>
      </c>
      <c r="E562" s="8" t="str">
        <f>HYPERLINK("https://www.esco-net.com/wcs/escort/ec/detail?hHinCd=EA913VL-210","EA913VL-210")</f>
        <v>EA913VL-210</v>
      </c>
    </row>
    <row r="563" spans="2:5" x14ac:dyDescent="0.2">
      <c r="B563" s="6" t="s">
        <v>1527</v>
      </c>
      <c r="C563" s="7" t="s">
        <v>1528</v>
      </c>
      <c r="D563" s="7" t="s">
        <v>1529</v>
      </c>
      <c r="E563" s="8" t="str">
        <f>HYPERLINK("https://www.esco-net.com/wcs/escort/ec/detail?hHinCd=EA522AK-13A","EA522AK-13A")</f>
        <v>EA522AK-13A</v>
      </c>
    </row>
    <row r="564" spans="2:5" x14ac:dyDescent="0.2">
      <c r="B564" s="6" t="s">
        <v>1530</v>
      </c>
      <c r="C564" s="7" t="s">
        <v>1531</v>
      </c>
      <c r="D564" s="7" t="s">
        <v>1532</v>
      </c>
      <c r="E564" s="7"/>
    </row>
    <row r="565" spans="2:5" x14ac:dyDescent="0.2">
      <c r="B565" s="6" t="s">
        <v>1533</v>
      </c>
      <c r="C565" s="7" t="s">
        <v>1534</v>
      </c>
      <c r="D565" s="7" t="s">
        <v>1535</v>
      </c>
      <c r="E565" s="8" t="str">
        <f>HYPERLINK("https://www.esco-net.com/wcs/escort/ec/detail?hHinCd=EA919SD-15A","EA919SD-15A")</f>
        <v>EA919SD-15A</v>
      </c>
    </row>
    <row r="566" spans="2:5" x14ac:dyDescent="0.2">
      <c r="B566" s="6" t="s">
        <v>1536</v>
      </c>
      <c r="C566" s="7" t="s">
        <v>1537</v>
      </c>
      <c r="D566" s="7" t="s">
        <v>1538</v>
      </c>
      <c r="E566" s="8" t="str">
        <f>HYPERLINK("https://www.esco-net.com/wcs/escort/ec/detail?hHinCd=EA911AB-92","EA911AB-92")</f>
        <v>EA911AB-92</v>
      </c>
    </row>
    <row r="567" spans="2:5" x14ac:dyDescent="0.2">
      <c r="B567" s="6" t="s">
        <v>1539</v>
      </c>
      <c r="C567" s="7" t="s">
        <v>1540</v>
      </c>
      <c r="D567" s="7" t="s">
        <v>1541</v>
      </c>
      <c r="E567" s="8" t="str">
        <f>HYPERLINK("https://www.esco-net.com/wcs/escort/ec/detail?hHinCd=EA997Z-510A","EA997Z-510A")</f>
        <v>EA997Z-510A</v>
      </c>
    </row>
    <row r="568" spans="2:5" x14ac:dyDescent="0.2">
      <c r="B568" s="6" t="s">
        <v>1542</v>
      </c>
      <c r="C568" s="7" t="s">
        <v>1543</v>
      </c>
      <c r="D568" s="7" t="s">
        <v>1544</v>
      </c>
      <c r="E568" s="8" t="str">
        <f>HYPERLINK("https://www.esco-net.com/wcs/escort/ec/detail?hHinCd=EA650BJ-9","EA650BJ-9")</f>
        <v>EA650BJ-9</v>
      </c>
    </row>
    <row r="569" spans="2:5" x14ac:dyDescent="0.2">
      <c r="B569" s="6" t="s">
        <v>1545</v>
      </c>
      <c r="C569" s="7" t="s">
        <v>1546</v>
      </c>
      <c r="D569" s="7" t="s">
        <v>1547</v>
      </c>
      <c r="E569" s="7"/>
    </row>
    <row r="570" spans="2:5" x14ac:dyDescent="0.2">
      <c r="B570" s="6" t="s">
        <v>1548</v>
      </c>
      <c r="C570" s="7" t="s">
        <v>1549</v>
      </c>
      <c r="D570" s="7" t="s">
        <v>1550</v>
      </c>
      <c r="E570" s="8" t="str">
        <f>HYPERLINK("https://www.esco-net.com/wcs/escort/ec/detail?hHinCd=EA898CB-11","EA898CB-11")</f>
        <v>EA898CB-11</v>
      </c>
    </row>
    <row r="571" spans="2:5" x14ac:dyDescent="0.2">
      <c r="B571" s="6" t="s">
        <v>1551</v>
      </c>
      <c r="C571" s="7" t="s">
        <v>1552</v>
      </c>
      <c r="D571" s="7" t="s">
        <v>1553</v>
      </c>
      <c r="E571" s="8" t="str">
        <f>HYPERLINK("https://www.esco-net.com/wcs/escort/ec/detail?hHinCd=EA898CK-1A","EA898CK-1A")</f>
        <v>EA898CK-1A</v>
      </c>
    </row>
    <row r="572" spans="2:5" x14ac:dyDescent="0.2">
      <c r="B572" s="6" t="s">
        <v>1554</v>
      </c>
      <c r="C572" s="7" t="s">
        <v>1555</v>
      </c>
      <c r="D572" s="7" t="s">
        <v>1556</v>
      </c>
      <c r="E572" s="8" t="str">
        <f>HYPERLINK("https://www.esco-net.com/wcs/escort/ec/detail?hHinCd=EA599GF-2","EA599GF-2")</f>
        <v>EA599GF-2</v>
      </c>
    </row>
    <row r="573" spans="2:5" x14ac:dyDescent="0.2">
      <c r="B573" s="6" t="s">
        <v>1557</v>
      </c>
      <c r="C573" s="7" t="s">
        <v>1558</v>
      </c>
      <c r="D573" s="7" t="s">
        <v>1559</v>
      </c>
      <c r="E573" s="8" t="str">
        <f>HYPERLINK("https://www.esco-net.com/wcs/escort/ec/detail?hHinCd=EA916CA-17","EA916CA-17")</f>
        <v>EA916CA-17</v>
      </c>
    </row>
    <row r="574" spans="2:5" x14ac:dyDescent="0.2">
      <c r="B574" s="6" t="s">
        <v>1560</v>
      </c>
      <c r="C574" s="7" t="s">
        <v>1561</v>
      </c>
      <c r="D574" s="7" t="s">
        <v>1562</v>
      </c>
      <c r="E574" s="8" t="str">
        <f>HYPERLINK("https://www.esco-net.com/wcs/escort/ec/detail?hHinCd=EA913AE-23","EA913AE-23")</f>
        <v>EA913AE-23</v>
      </c>
    </row>
    <row r="575" spans="2:5" x14ac:dyDescent="0.2">
      <c r="B575" s="6" t="s">
        <v>1563</v>
      </c>
      <c r="C575" s="7" t="s">
        <v>1564</v>
      </c>
      <c r="D575" s="7" t="s">
        <v>1565</v>
      </c>
      <c r="E575" s="8" t="str">
        <f>HYPERLINK("https://www.esco-net.com/wcs/escort/ec/detail?hHinCd=EA345K-15","EA345K-15")</f>
        <v>EA345K-15</v>
      </c>
    </row>
    <row r="576" spans="2:5" x14ac:dyDescent="0.2">
      <c r="B576" s="6" t="s">
        <v>1566</v>
      </c>
      <c r="C576" s="7" t="s">
        <v>1567</v>
      </c>
      <c r="D576" s="7" t="s">
        <v>1568</v>
      </c>
      <c r="E576" s="8" t="str">
        <f>HYPERLINK("https://www.esco-net.com/wcs/escort/ec/detail?hHinCd=EA124LB-10B","EA124LB-10B")</f>
        <v>EA124LB-10B</v>
      </c>
    </row>
    <row r="577" spans="2:5" x14ac:dyDescent="0.2">
      <c r="B577" s="6" t="s">
        <v>1566</v>
      </c>
      <c r="C577" s="7" t="s">
        <v>1569</v>
      </c>
      <c r="D577" s="7" t="s">
        <v>1570</v>
      </c>
      <c r="E577" s="8" t="str">
        <f>HYPERLINK("https://www.esco-net.com/wcs/escort/ec/detail?hHinCd=EA124LE-14","EA124LE-14")</f>
        <v>EA124LE-14</v>
      </c>
    </row>
    <row r="578" spans="2:5" x14ac:dyDescent="0.2">
      <c r="B578" s="6" t="s">
        <v>1571</v>
      </c>
      <c r="C578" s="7" t="s">
        <v>1572</v>
      </c>
      <c r="D578" s="7" t="s">
        <v>1573</v>
      </c>
      <c r="E578" s="7"/>
    </row>
    <row r="579" spans="2:5" x14ac:dyDescent="0.2">
      <c r="B579" s="6" t="s">
        <v>1574</v>
      </c>
      <c r="C579" s="7" t="s">
        <v>1575</v>
      </c>
      <c r="D579" s="7" t="s">
        <v>1576</v>
      </c>
      <c r="E579" s="7"/>
    </row>
  </sheetData>
  <autoFilter ref="B10:E579" xr:uid="{920EAA8B-8366-4BA8-A5A4-1FEE843205E8}"/>
  <mergeCells count="4">
    <mergeCell ref="B10:B11"/>
    <mergeCell ref="C10:C11"/>
    <mergeCell ref="D10:D11"/>
    <mergeCell ref="E10:E11"/>
  </mergeCells>
  <phoneticPr fontId="3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 026</dc:creator>
  <cp:lastModifiedBy>ESCO 026</cp:lastModifiedBy>
  <dcterms:created xsi:type="dcterms:W3CDTF">2026-10-05T06:07:49Z</dcterms:created>
  <dcterms:modified xsi:type="dcterms:W3CDTF">2026-10-05T06:08:11Z</dcterms:modified>
</cp:coreProperties>
</file>